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ullya\Desktop\"/>
    </mc:Choice>
  </mc:AlternateContent>
  <xr:revisionPtr revIDLastSave="0" documentId="13_ncr:1_{B4C446CA-D2EA-4EE4-AF8D-CDBFF6D7DEF2}" xr6:coauthVersionLast="47" xr6:coauthVersionMax="47" xr10:uidLastSave="{00000000-0000-0000-0000-000000000000}"/>
  <bookViews>
    <workbookView xWindow="-120" yWindow="-120" windowWidth="29040" windowHeight="15840" tabRatio="795" xr2:uid="{B5488D38-8A03-4C88-8632-11D45166B249}"/>
  </bookViews>
  <sheets>
    <sheet name="Resumo" sheetId="1" r:id="rId1"/>
    <sheet name="Sintético Simples" sheetId="2" r:id="rId2"/>
    <sheet name="Sintético MO EQ MAT" sheetId="3" r:id="rId3"/>
    <sheet name="Analítico" sheetId="4" r:id="rId4"/>
    <sheet name="CPUs" sheetId="5" r:id="rId5"/>
    <sheet name="ABC Serviços" sheetId="6" r:id="rId6"/>
    <sheet name="ABC Insumos" sheetId="7" r:id="rId7"/>
    <sheet name="BDI" sheetId="8" r:id="rId8"/>
    <sheet name="BDI EQ" sheetId="9" r:id="rId9"/>
    <sheet name="Encargos" sheetId="10" r:id="rId10"/>
    <sheet name="CEF" sheetId="11" r:id="rId11"/>
    <sheet name="Memória de Cálculo" sheetId="12" r:id="rId12"/>
  </sheets>
  <definedNames>
    <definedName name="_xlnm._FilterDatabase" localSheetId="6" hidden="1">'ABC Insumos'!$D$1:$D$916</definedName>
    <definedName name="_xlnm._FilterDatabase" localSheetId="3" hidden="1">Analítico!$A$4265:$AD$4265</definedName>
    <definedName name="_xlnm._FilterDatabase" localSheetId="4" hidden="1">CPUs!$H$1:$I$6178</definedName>
    <definedName name="_xlnm.Print_Area" localSheetId="6">'ABC Insumos'!$A$1:$Q$915</definedName>
    <definedName name="_xlnm.Print_Area" localSheetId="5">'ABC Serviços'!$A$1:$J$483</definedName>
    <definedName name="_xlnm.Print_Area" localSheetId="3">Analítico!$A$1:$J$5147</definedName>
    <definedName name="_xlnm.Print_Area" localSheetId="7">BDI!$A$1:$F$32</definedName>
    <definedName name="_xlnm.Print_Area" localSheetId="8">'BDI EQ'!$A$1:$F$32</definedName>
    <definedName name="_xlnm.Print_Area" localSheetId="10">CEF!$A$1:$K$135</definedName>
    <definedName name="_xlnm.Print_Area" localSheetId="9">Encargos!$A$1:$F$42</definedName>
    <definedName name="_xlnm.Print_Area" localSheetId="11">'Memória de Cálculo'!$A$1:$E$578</definedName>
    <definedName name="_xlnm.Print_Area" localSheetId="0">Resumo!$A$1:$K$72</definedName>
    <definedName name="_xlnm.Print_Area" localSheetId="2">'Sintético MO EQ MAT'!$A$1:$P$581</definedName>
    <definedName name="_xlnm.Print_Area" localSheetId="1">'Sintético Simples'!$A$1:$J$579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5138" i="4" l="1"/>
  <c r="J2907" i="4"/>
  <c r="J603" i="4" l="1"/>
  <c r="J4862" i="4"/>
  <c r="J4756" i="4"/>
  <c r="J4624" i="4"/>
  <c r="J4403" i="4"/>
  <c r="I3180" i="4" l="1"/>
  <c r="I3179" i="4"/>
  <c r="I3170" i="4"/>
  <c r="I3169" i="4"/>
  <c r="I3168" i="4"/>
  <c r="I3161" i="4"/>
  <c r="I3152" i="4"/>
  <c r="I3143" i="4"/>
  <c r="I3134" i="4"/>
  <c r="I3125" i="4"/>
  <c r="I3124" i="4"/>
  <c r="I3123" i="4"/>
  <c r="I3116" i="4"/>
  <c r="I3106" i="4"/>
  <c r="I3105" i="4"/>
  <c r="I3104" i="4"/>
  <c r="I3097" i="4"/>
  <c r="I3088" i="4"/>
  <c r="I3079" i="4"/>
  <c r="I3070" i="4"/>
  <c r="I3069" i="4"/>
  <c r="I3060" i="4"/>
  <c r="I3059" i="4"/>
  <c r="I3050" i="4"/>
  <c r="I3049" i="4"/>
  <c r="I3040" i="4"/>
  <c r="I3039" i="4"/>
  <c r="I3030" i="4"/>
  <c r="I3029" i="4"/>
  <c r="I3020" i="4"/>
  <c r="I3019" i="4"/>
  <c r="I3010" i="4"/>
  <c r="I3001" i="4"/>
  <c r="I3000" i="4"/>
  <c r="I2991" i="4"/>
  <c r="I2990" i="4"/>
  <c r="I2981" i="4"/>
  <c r="I2980" i="4"/>
  <c r="I2971" i="4"/>
  <c r="I2970" i="4"/>
  <c r="I2961" i="4"/>
  <c r="I2960" i="4"/>
  <c r="I2951" i="4"/>
  <c r="I2950" i="4"/>
  <c r="I2941" i="4"/>
  <c r="I2940" i="4"/>
  <c r="I2931" i="4"/>
  <c r="I2922" i="4"/>
  <c r="I2913" i="4"/>
  <c r="I2904" i="4"/>
  <c r="I2894" i="4"/>
  <c r="I3204" i="4" l="1"/>
  <c r="I3203" i="4"/>
  <c r="I3196" i="4"/>
  <c r="I3195" i="4"/>
  <c r="I3188" i="4"/>
  <c r="I3187" i="4"/>
  <c r="I3178" i="4"/>
  <c r="I3177" i="4"/>
  <c r="I3160" i="4"/>
  <c r="I3159" i="4"/>
  <c r="I3151" i="4"/>
  <c r="I3150" i="4"/>
  <c r="I3142" i="4"/>
  <c r="I3141" i="4"/>
  <c r="I3133" i="4"/>
  <c r="I3132" i="4"/>
  <c r="I3115" i="4"/>
  <c r="I3114" i="4"/>
  <c r="I3113" i="4"/>
  <c r="I3096" i="4"/>
  <c r="I3095" i="4"/>
  <c r="I3087" i="4"/>
  <c r="I3086" i="4"/>
  <c r="I3078" i="4"/>
  <c r="I3077" i="4"/>
  <c r="I3068" i="4"/>
  <c r="I3067" i="4"/>
  <c r="I3058" i="4"/>
  <c r="I3057" i="4"/>
  <c r="I3048" i="4"/>
  <c r="I3047" i="4"/>
  <c r="I3038" i="4"/>
  <c r="I3037" i="4"/>
  <c r="I3028" i="4"/>
  <c r="I3027" i="4"/>
  <c r="I3018" i="4"/>
  <c r="I3017" i="4"/>
  <c r="I3009" i="4"/>
  <c r="I3008" i="4"/>
  <c r="I2999" i="4"/>
  <c r="I2998" i="4"/>
  <c r="I2989" i="4"/>
  <c r="I2988" i="4"/>
  <c r="I2979" i="4"/>
  <c r="I2978" i="4"/>
  <c r="I2969" i="4"/>
  <c r="I2968" i="4"/>
  <c r="I2959" i="4"/>
  <c r="I2958" i="4"/>
  <c r="I2949" i="4"/>
  <c r="I2948" i="4"/>
  <c r="I2939" i="4"/>
  <c r="I2938" i="4"/>
  <c r="I2930" i="4"/>
  <c r="I2929" i="4"/>
  <c r="I2921" i="4"/>
  <c r="I2920" i="4"/>
  <c r="I2912" i="4"/>
  <c r="I2911" i="4"/>
  <c r="I2903" i="4"/>
  <c r="I2902" i="4"/>
  <c r="I2901" i="4"/>
  <c r="I2893" i="4"/>
  <c r="I2892" i="4"/>
  <c r="I2891" i="4"/>
  <c r="I2884" i="4" l="1"/>
  <c r="I2874" i="4"/>
  <c r="I2858" i="4"/>
  <c r="I2857" i="4"/>
  <c r="I2847" i="4"/>
  <c r="I2838" i="4"/>
  <c r="I2837" i="4"/>
  <c r="I2836" i="4"/>
  <c r="I2835" i="4"/>
  <c r="I2816" i="4"/>
  <c r="I2807" i="4"/>
  <c r="I2797" i="4"/>
  <c r="I2782" i="4"/>
  <c r="I2773" i="4"/>
  <c r="I2763" i="4"/>
  <c r="I2754" i="4"/>
  <c r="I2745" i="4"/>
  <c r="I2744" i="4"/>
  <c r="I2736" i="4"/>
  <c r="I2727" i="4"/>
  <c r="I2718" i="4"/>
  <c r="I2709" i="4"/>
  <c r="I2700" i="4"/>
  <c r="I2690" i="4"/>
  <c r="I2689" i="4"/>
  <c r="I2680" i="4"/>
  <c r="I2671" i="4"/>
  <c r="I2662" i="4"/>
  <c r="I2647" i="4"/>
  <c r="I2626" i="4"/>
  <c r="I2509" i="4"/>
  <c r="I2508" i="4"/>
  <c r="I2507" i="4"/>
  <c r="I2506" i="4"/>
  <c r="I2491" i="4"/>
  <c r="I2490" i="4"/>
  <c r="I2489" i="4"/>
  <c r="I2488" i="4"/>
  <c r="I2479" i="4"/>
  <c r="I2472" i="4"/>
  <c r="I2465" i="4"/>
  <c r="I2464" i="4"/>
  <c r="I2455" i="4"/>
  <c r="I2448" i="4"/>
  <c r="I2441" i="4"/>
  <c r="I2434" i="4"/>
  <c r="I2427" i="4"/>
  <c r="I2426" i="4"/>
  <c r="I2417" i="4"/>
  <c r="I2416" i="4"/>
  <c r="I2415" i="4"/>
  <c r="I2414" i="4"/>
  <c r="I2405" i="4"/>
  <c r="I2404" i="4"/>
  <c r="I2403" i="4"/>
  <c r="I2402" i="4"/>
  <c r="I2393" i="4"/>
  <c r="I2392" i="4"/>
  <c r="I2383" i="4"/>
  <c r="I2373" i="4"/>
  <c r="I2372" i="4"/>
  <c r="I2363" i="4"/>
  <c r="I2362" i="4"/>
  <c r="I2353" i="4"/>
  <c r="I2352" i="4"/>
  <c r="I2337" i="4"/>
  <c r="I2336" i="4"/>
  <c r="I2321" i="4"/>
  <c r="I2320" i="4"/>
  <c r="I2319" i="4"/>
  <c r="I2318" i="4"/>
  <c r="I2317" i="4"/>
  <c r="I2316" i="4"/>
  <c r="I2307" i="4"/>
  <c r="I2306" i="4"/>
  <c r="I2305" i="4"/>
  <c r="I2304" i="4"/>
  <c r="I2303" i="4"/>
  <c r="I2302" i="4"/>
  <c r="I2292" i="4"/>
  <c r="I2276" i="4"/>
  <c r="I2275" i="4"/>
  <c r="I2267" i="4"/>
  <c r="I2257" i="4"/>
  <c r="I2256" i="4"/>
  <c r="I2255" i="4"/>
  <c r="I2254" i="4"/>
  <c r="I2245" i="4"/>
  <c r="I2244" i="4"/>
  <c r="I2236" i="4"/>
  <c r="I2224" i="4"/>
  <c r="I2217" i="4"/>
  <c r="I2216" i="4"/>
  <c r="I2215" i="4"/>
  <c r="I2214" i="4"/>
  <c r="I2205" i="4"/>
  <c r="I2204" i="4"/>
  <c r="I2203" i="4"/>
  <c r="I2202" i="4"/>
  <c r="I2193" i="4"/>
  <c r="I2192" i="4"/>
  <c r="I2183" i="4"/>
  <c r="I2182" i="4"/>
  <c r="I2181" i="4"/>
  <c r="I2180" i="4"/>
  <c r="I2171" i="4"/>
  <c r="I2170" i="4"/>
  <c r="I2169" i="4"/>
  <c r="I2168" i="4"/>
  <c r="I2159" i="4"/>
  <c r="I2158" i="4"/>
  <c r="I2157" i="4"/>
  <c r="I2156" i="4"/>
  <c r="I2147" i="4"/>
  <c r="I2146" i="4"/>
  <c r="I2145" i="4"/>
  <c r="I2144" i="4"/>
  <c r="I2135" i="4"/>
  <c r="I2134" i="4"/>
  <c r="I2133" i="4"/>
  <c r="I2132" i="4"/>
  <c r="I2123" i="4"/>
  <c r="I2122" i="4"/>
  <c r="I2121" i="4"/>
  <c r="I2112" i="4"/>
  <c r="I2111" i="4"/>
  <c r="I2110" i="4"/>
  <c r="I2101" i="4"/>
  <c r="I2100" i="4"/>
  <c r="I2092" i="4"/>
  <c r="I2091" i="4"/>
  <c r="I2082" i="4"/>
  <c r="I2081" i="4"/>
  <c r="I2072" i="4"/>
  <c r="I2071" i="4"/>
  <c r="I2062" i="4"/>
  <c r="I2061" i="4"/>
  <c r="I2060" i="4"/>
  <c r="I2051" i="4"/>
  <c r="I2050" i="4"/>
  <c r="I2049" i="4"/>
  <c r="I2048" i="4"/>
  <c r="I2039" i="4"/>
  <c r="I2038" i="4"/>
  <c r="I2037" i="4"/>
  <c r="I2028" i="4"/>
  <c r="I2027" i="4"/>
  <c r="I2026" i="4"/>
  <c r="I2025" i="4"/>
  <c r="I2016" i="4"/>
  <c r="I2015" i="4"/>
  <c r="I2014" i="4"/>
  <c r="I2005" i="4"/>
  <c r="I2004" i="4"/>
  <c r="I2003" i="4"/>
  <c r="I1994" i="4"/>
  <c r="I1993" i="4"/>
  <c r="I1992" i="4"/>
  <c r="I1983" i="4"/>
  <c r="I1982" i="4"/>
  <c r="I1981" i="4"/>
  <c r="I1972" i="4"/>
  <c r="I1971" i="4"/>
  <c r="I1970" i="4"/>
  <c r="I1969" i="4"/>
  <c r="I1960" i="4"/>
  <c r="I1959" i="4"/>
  <c r="I1958" i="4"/>
  <c r="I1957" i="4"/>
  <c r="I1956" i="4"/>
  <c r="I1955" i="4"/>
  <c r="I1954" i="4"/>
  <c r="I1953" i="4"/>
  <c r="I1952" i="4"/>
  <c r="I1951" i="4"/>
  <c r="I1944" i="4"/>
  <c r="I1943" i="4"/>
  <c r="I1942" i="4"/>
  <c r="I1941" i="4"/>
  <c r="I1940" i="4"/>
  <c r="I1939" i="4"/>
  <c r="I1938" i="4"/>
  <c r="I1937" i="4"/>
  <c r="I1936" i="4"/>
  <c r="I1935" i="4"/>
  <c r="I1934" i="4"/>
  <c r="I1933" i="4"/>
  <c r="I1932" i="4"/>
  <c r="I1931" i="4"/>
  <c r="I1930" i="4"/>
  <c r="I1929" i="4"/>
  <c r="I1922" i="4"/>
  <c r="I1921" i="4"/>
  <c r="I1920" i="4"/>
  <c r="I1911" i="4"/>
  <c r="I1888" i="4"/>
  <c r="I1887" i="4"/>
  <c r="I1886" i="4"/>
  <c r="I1852" i="4"/>
  <c r="I1845" i="4"/>
  <c r="I1844" i="4"/>
  <c r="I1843" i="4"/>
  <c r="I1842" i="4"/>
  <c r="I1831" i="4"/>
  <c r="I1830" i="4"/>
  <c r="I1829" i="4"/>
  <c r="I1820" i="4"/>
  <c r="I1819" i="4"/>
  <c r="I1818" i="4"/>
  <c r="I1809" i="4"/>
  <c r="I1808" i="4"/>
  <c r="I1799" i="4"/>
  <c r="I1798" i="4"/>
  <c r="I1789" i="4"/>
  <c r="I1788" i="4"/>
  <c r="I1787" i="4"/>
  <c r="I1778" i="4"/>
  <c r="I1777" i="4"/>
  <c r="I1776" i="4"/>
  <c r="I1767" i="4"/>
  <c r="I1766" i="4"/>
  <c r="I1765" i="4"/>
  <c r="I1756" i="4"/>
  <c r="I1755" i="4"/>
  <c r="I1754" i="4"/>
  <c r="I1745" i="4"/>
  <c r="I1744" i="4"/>
  <c r="I1743" i="4"/>
  <c r="I1734" i="4"/>
  <c r="I1733" i="4"/>
  <c r="I1732" i="4"/>
  <c r="I1731" i="4"/>
  <c r="I1720" i="4"/>
  <c r="I1719" i="4"/>
  <c r="I1718" i="4"/>
  <c r="I1717" i="4"/>
  <c r="I1716" i="4"/>
  <c r="I1715" i="4"/>
  <c r="I1714" i="4"/>
  <c r="I1705" i="4"/>
  <c r="I1696" i="4"/>
  <c r="I1695" i="4"/>
  <c r="I1694" i="4"/>
  <c r="I1693" i="4"/>
  <c r="I1692" i="4"/>
  <c r="I1691" i="4"/>
  <c r="I1676" i="4"/>
  <c r="I1675" i="4"/>
  <c r="I1666" i="4"/>
  <c r="I1665" i="4"/>
  <c r="I1664" i="4"/>
  <c r="I1663" i="4"/>
  <c r="I1662" i="4"/>
  <c r="I1661" i="4"/>
  <c r="I1660" i="4"/>
  <c r="I1651" i="4"/>
  <c r="I1642" i="4"/>
  <c r="I1641" i="4"/>
  <c r="I1640" i="4"/>
  <c r="I1631" i="4"/>
  <c r="I1624" i="4"/>
  <c r="I1623" i="4"/>
  <c r="I1622" i="4"/>
  <c r="I1621" i="4"/>
  <c r="I1620" i="4"/>
  <c r="I1619" i="4"/>
  <c r="I1618" i="4"/>
  <c r="I1617" i="4"/>
  <c r="I1616" i="4"/>
  <c r="I1615" i="4"/>
  <c r="I1614" i="4"/>
  <c r="I1613" i="4"/>
  <c r="I1612" i="4"/>
  <c r="I1611" i="4"/>
  <c r="I1610" i="4"/>
  <c r="I1609" i="4"/>
  <c r="I1608" i="4"/>
  <c r="I1599" i="4"/>
  <c r="I1598" i="4"/>
  <c r="I1589" i="4"/>
  <c r="I1588" i="4"/>
  <c r="I1579" i="4"/>
  <c r="I1578" i="4"/>
  <c r="I1577" i="4"/>
  <c r="I1576" i="4"/>
  <c r="I1567" i="4"/>
  <c r="I1566" i="4"/>
  <c r="I1565" i="4"/>
  <c r="I1564" i="4"/>
  <c r="I1555" i="4"/>
  <c r="I1554" i="4"/>
  <c r="I1553" i="4"/>
  <c r="I1552" i="4"/>
  <c r="I1543" i="4"/>
  <c r="I1542" i="4"/>
  <c r="I1541" i="4"/>
  <c r="I1540" i="4"/>
  <c r="I1531" i="4"/>
  <c r="I1530" i="4"/>
  <c r="I1529" i="4"/>
  <c r="I1528" i="4"/>
  <c r="I1519" i="4"/>
  <c r="I1518" i="4"/>
  <c r="I1509" i="4"/>
  <c r="I1508" i="4"/>
  <c r="I1507" i="4"/>
  <c r="I1506" i="4"/>
  <c r="I1497" i="4"/>
  <c r="I1496" i="4"/>
  <c r="I1495" i="4"/>
  <c r="I1494" i="4"/>
  <c r="I1485" i="4"/>
  <c r="I1484" i="4"/>
  <c r="I1483" i="4"/>
  <c r="I1482" i="4"/>
  <c r="I1473" i="4"/>
  <c r="I1472" i="4"/>
  <c r="I1471" i="4"/>
  <c r="I1470" i="4"/>
  <c r="I1461" i="4"/>
  <c r="I1460" i="4"/>
  <c r="I1459" i="4"/>
  <c r="I1458" i="4"/>
  <c r="I1449" i="4"/>
  <c r="I1448" i="4"/>
  <c r="I1447" i="4"/>
  <c r="I1446" i="4"/>
  <c r="I1437" i="4"/>
  <c r="I1436" i="4"/>
  <c r="I1435" i="4"/>
  <c r="I1434" i="4"/>
  <c r="I1425" i="4"/>
  <c r="I1424" i="4"/>
  <c r="I1423" i="4"/>
  <c r="I1422" i="4"/>
  <c r="I1413" i="4"/>
  <c r="I1412" i="4"/>
  <c r="I1411" i="4"/>
  <c r="I1410" i="4"/>
  <c r="I1401" i="4"/>
  <c r="I1400" i="4"/>
  <c r="I1399" i="4"/>
  <c r="I1398" i="4"/>
  <c r="I1389" i="4"/>
  <c r="I1388" i="4"/>
  <c r="I1379" i="4"/>
  <c r="I1378" i="4"/>
  <c r="I1369" i="4"/>
  <c r="I1368" i="4"/>
  <c r="I1367" i="4"/>
  <c r="I1366" i="4"/>
  <c r="I1357" i="4"/>
  <c r="I1356" i="4"/>
  <c r="I1355" i="4"/>
  <c r="I1354" i="4"/>
  <c r="I1345" i="4"/>
  <c r="I1344" i="4"/>
  <c r="I1343" i="4"/>
  <c r="I1342" i="4"/>
  <c r="I1333" i="4"/>
  <c r="I1332" i="4"/>
  <c r="I1331" i="4"/>
  <c r="I1330" i="4"/>
  <c r="I1321" i="4"/>
  <c r="I1320" i="4"/>
  <c r="I1319" i="4"/>
  <c r="I1318" i="4"/>
  <c r="I1309" i="4"/>
  <c r="I1308" i="4"/>
  <c r="I1307" i="4"/>
  <c r="I1306" i="4"/>
  <c r="I1297" i="4"/>
  <c r="I1296" i="4"/>
  <c r="I1295" i="4"/>
  <c r="I1294" i="4"/>
  <c r="I1285" i="4"/>
  <c r="I1284" i="4"/>
  <c r="I1283" i="4"/>
  <c r="I1282" i="4"/>
  <c r="I1273" i="4"/>
  <c r="I1272" i="4"/>
  <c r="I1263" i="4"/>
  <c r="I1262" i="4"/>
  <c r="I1253" i="4"/>
  <c r="I1252" i="4"/>
  <c r="I1243" i="4"/>
  <c r="I1242" i="4"/>
  <c r="I1241" i="4"/>
  <c r="I1240" i="4"/>
  <c r="I1230" i="4"/>
  <c r="I1229" i="4"/>
  <c r="I1214" i="4"/>
  <c r="I1213" i="4"/>
  <c r="I1212" i="4"/>
  <c r="I1199" i="4"/>
  <c r="I1190" i="4"/>
  <c r="I1181" i="4"/>
  <c r="I1180" i="4"/>
  <c r="I1171" i="4"/>
  <c r="I1170" i="4"/>
  <c r="I1161" i="4"/>
  <c r="I1160" i="4"/>
  <c r="I1159" i="4"/>
  <c r="I1158" i="4"/>
  <c r="I1157" i="4"/>
  <c r="I1156" i="4"/>
  <c r="I1155" i="4"/>
  <c r="I1154" i="4"/>
  <c r="I1145" i="4"/>
  <c r="I1144" i="4"/>
  <c r="I1135" i="4"/>
  <c r="I1126" i="4"/>
  <c r="I1118" i="4"/>
  <c r="I1117" i="4"/>
  <c r="I1108" i="4"/>
  <c r="I1107" i="4"/>
  <c r="I1098" i="4"/>
  <c r="I1097" i="4"/>
  <c r="I1088" i="4"/>
  <c r="I1079" i="4"/>
  <c r="I1078" i="4"/>
  <c r="I1077" i="4"/>
  <c r="I1076" i="4"/>
  <c r="I1075" i="4"/>
  <c r="I1074" i="4"/>
  <c r="I1073" i="4"/>
  <c r="I1064" i="4"/>
  <c r="I1063" i="4"/>
  <c r="I1062" i="4"/>
  <c r="I1061" i="4"/>
  <c r="I1052" i="4"/>
  <c r="I1043" i="4"/>
  <c r="I1042" i="4"/>
  <c r="I1033" i="4"/>
  <c r="I1032" i="4"/>
  <c r="I1031" i="4"/>
  <c r="I1022" i="4"/>
  <c r="I1021" i="4"/>
  <c r="I1010" i="4"/>
  <c r="I1009" i="4"/>
  <c r="I1008" i="4"/>
  <c r="I999" i="4"/>
  <c r="I998" i="4"/>
  <c r="I997" i="4"/>
  <c r="I989" i="4"/>
  <c r="I975" i="4"/>
  <c r="I967" i="4"/>
  <c r="I966" i="4"/>
  <c r="I965" i="4"/>
  <c r="I964" i="4"/>
  <c r="I955" i="4"/>
  <c r="I948" i="4"/>
  <c r="I947" i="4"/>
  <c r="I946" i="4"/>
  <c r="I937" i="4"/>
  <c r="I936" i="4"/>
  <c r="I935" i="4"/>
  <c r="I934" i="4"/>
  <c r="I933" i="4"/>
  <c r="I926" i="4"/>
  <c r="I925" i="4"/>
  <c r="I916" i="4"/>
  <c r="I915" i="4"/>
  <c r="I906" i="4"/>
  <c r="I905" i="4"/>
  <c r="I904" i="4"/>
  <c r="I895" i="4"/>
  <c r="I894" i="4"/>
  <c r="I893" i="4"/>
  <c r="I892" i="4"/>
  <c r="I884" i="4"/>
  <c r="I863" i="4"/>
  <c r="I862" i="4"/>
  <c r="I861" i="4"/>
  <c r="I851" i="4"/>
  <c r="I850" i="4"/>
  <c r="I841" i="4"/>
  <c r="I840" i="4"/>
  <c r="I839" i="4"/>
  <c r="I838" i="4"/>
  <c r="I837" i="4"/>
  <c r="I836" i="4"/>
  <c r="I821" i="4"/>
  <c r="I820" i="4"/>
  <c r="I819" i="4"/>
  <c r="I808" i="4"/>
  <c r="I807" i="4"/>
  <c r="I806" i="4"/>
  <c r="I799" i="4"/>
  <c r="I798" i="4"/>
  <c r="I797" i="4"/>
  <c r="I796" i="4"/>
  <c r="I795" i="4"/>
  <c r="I794" i="4"/>
  <c r="I793" i="4"/>
  <c r="I792" i="4"/>
  <c r="I791" i="4"/>
  <c r="I782" i="4"/>
  <c r="I781" i="4"/>
  <c r="I780" i="4"/>
  <c r="I771" i="4"/>
  <c r="I770" i="4"/>
  <c r="I769" i="4"/>
  <c r="I768" i="4"/>
  <c r="I767" i="4"/>
  <c r="I766" i="4"/>
  <c r="I759" i="4"/>
  <c r="I758" i="4"/>
  <c r="I757" i="4"/>
  <c r="I756" i="4"/>
  <c r="I755" i="4"/>
  <c r="I744" i="4"/>
  <c r="I743" i="4"/>
  <c r="I742" i="4"/>
  <c r="I733" i="4"/>
  <c r="I732" i="4"/>
  <c r="I721" i="4"/>
  <c r="I720" i="4"/>
  <c r="I719" i="4"/>
  <c r="I710" i="4"/>
  <c r="I709" i="4"/>
  <c r="I698" i="4"/>
  <c r="I697" i="4"/>
  <c r="I696" i="4"/>
  <c r="I687" i="4"/>
  <c r="I686" i="4"/>
  <c r="I666" i="4"/>
  <c r="I665" i="4"/>
  <c r="I664" i="4"/>
  <c r="I663" i="4"/>
  <c r="I662" i="4"/>
  <c r="I651" i="4"/>
  <c r="I650" i="4"/>
  <c r="I649" i="4"/>
  <c r="I648" i="4"/>
  <c r="I647" i="4"/>
  <c r="I636" i="4"/>
  <c r="I635" i="4"/>
  <c r="I634" i="4"/>
  <c r="I633" i="4"/>
  <c r="I632" i="4"/>
  <c r="I622" i="4"/>
  <c r="I621" i="4"/>
  <c r="I600" i="4"/>
  <c r="I599" i="4"/>
  <c r="I585" i="4"/>
  <c r="I584" i="4"/>
  <c r="I583" i="4"/>
  <c r="I582" i="4"/>
  <c r="I581" i="4"/>
  <c r="I570" i="4"/>
  <c r="I569" i="4"/>
  <c r="I555" i="4"/>
  <c r="I554" i="4"/>
  <c r="I553" i="4"/>
  <c r="I542" i="4"/>
  <c r="I541" i="4"/>
  <c r="I540" i="4"/>
  <c r="I531" i="4"/>
  <c r="I530" i="4"/>
  <c r="I521" i="4"/>
  <c r="I520" i="4"/>
  <c r="I519" i="4"/>
  <c r="I518" i="4"/>
  <c r="I507" i="4"/>
  <c r="I498" i="4"/>
  <c r="I497" i="4"/>
  <c r="I488" i="4"/>
  <c r="I487" i="4"/>
  <c r="I486" i="4"/>
  <c r="I485" i="4"/>
  <c r="I484" i="4"/>
  <c r="I475" i="4"/>
  <c r="I474" i="4"/>
  <c r="I464" i="4"/>
  <c r="I433" i="4"/>
  <c r="I432" i="4"/>
  <c r="I431" i="4"/>
  <c r="I430" i="4"/>
  <c r="I419" i="4"/>
  <c r="I410" i="4"/>
  <c r="I409" i="4"/>
  <c r="I400" i="4"/>
  <c r="I371" i="4"/>
  <c r="I359" i="4"/>
  <c r="I358" i="4"/>
  <c r="I351" i="4"/>
  <c r="I350" i="4"/>
  <c r="I349" i="4"/>
  <c r="I348" i="4"/>
  <c r="I339" i="4"/>
  <c r="I330" i="4"/>
  <c r="I329" i="4"/>
  <c r="I328" i="4"/>
  <c r="I327" i="4"/>
  <c r="I318" i="4"/>
  <c r="I317" i="4"/>
  <c r="I316" i="4"/>
  <c r="I315" i="4"/>
  <c r="I305" i="4"/>
  <c r="I304" i="4"/>
  <c r="I303" i="4"/>
  <c r="I302" i="4"/>
  <c r="I301" i="4"/>
  <c r="I300" i="4"/>
  <c r="I299" i="4"/>
  <c r="I298" i="4"/>
  <c r="I297" i="4"/>
  <c r="I296" i="4"/>
  <c r="I287" i="4"/>
  <c r="I286" i="4"/>
  <c r="I277" i="4"/>
  <c r="I276" i="4"/>
  <c r="I275" i="4"/>
  <c r="I274" i="4"/>
  <c r="I273" i="4"/>
  <c r="I272" i="4"/>
  <c r="I271" i="4"/>
  <c r="I270" i="4"/>
  <c r="I239" i="4"/>
  <c r="I238" i="4"/>
  <c r="I237" i="4"/>
  <c r="I236" i="4"/>
  <c r="I235" i="4"/>
  <c r="I234" i="4"/>
  <c r="I233" i="4"/>
  <c r="I232" i="4"/>
  <c r="I231" i="4"/>
  <c r="I222" i="4"/>
  <c r="I221" i="4"/>
  <c r="I220" i="4"/>
  <c r="I191" i="4"/>
  <c r="I183" i="4"/>
  <c r="I182" i="4"/>
  <c r="I175" i="4"/>
  <c r="I174" i="4"/>
  <c r="I173" i="4"/>
  <c r="I172" i="4"/>
  <c r="I171" i="4"/>
  <c r="I170" i="4"/>
  <c r="I169" i="4"/>
  <c r="I168" i="4"/>
  <c r="I167" i="4"/>
  <c r="I166" i="4"/>
  <c r="I165" i="4"/>
  <c r="I164" i="4"/>
  <c r="I163" i="4"/>
  <c r="I162" i="4"/>
  <c r="I161" i="4"/>
  <c r="I160" i="4"/>
  <c r="I159" i="4"/>
  <c r="I158" i="4"/>
  <c r="I157" i="4"/>
  <c r="I156" i="4"/>
  <c r="I155" i="4"/>
  <c r="I154" i="4"/>
  <c r="I153" i="4"/>
  <c r="I152" i="4"/>
  <c r="I151" i="4"/>
  <c r="I150" i="4"/>
  <c r="I149" i="4"/>
  <c r="I148" i="4"/>
  <c r="I147" i="4"/>
  <c r="I146" i="4"/>
  <c r="I145" i="4"/>
  <c r="I144" i="4"/>
  <c r="I143" i="4"/>
  <c r="I142" i="4"/>
  <c r="I141" i="4"/>
  <c r="I140" i="4"/>
  <c r="I139" i="4"/>
  <c r="I138" i="4"/>
  <c r="I137" i="4"/>
  <c r="I136" i="4"/>
  <c r="I135" i="4"/>
  <c r="I134" i="4"/>
  <c r="I133" i="4"/>
  <c r="I132" i="4"/>
  <c r="I131" i="4"/>
  <c r="I130" i="4"/>
  <c r="I129" i="4"/>
  <c r="I128" i="4"/>
  <c r="I127" i="4"/>
  <c r="I126" i="4"/>
  <c r="I125" i="4"/>
  <c r="I124" i="4"/>
  <c r="I123" i="4"/>
  <c r="I122" i="4"/>
  <c r="I121" i="4"/>
  <c r="I120" i="4"/>
  <c r="I119" i="4"/>
  <c r="I112" i="4"/>
  <c r="I111" i="4"/>
  <c r="I110" i="4"/>
  <c r="I109" i="4"/>
  <c r="I108" i="4"/>
  <c r="I107" i="4"/>
  <c r="I71" i="4"/>
  <c r="I52" i="4"/>
  <c r="I45" i="4"/>
  <c r="I37" i="4"/>
  <c r="I29" i="4"/>
  <c r="I2883" i="4"/>
  <c r="I2882" i="4"/>
  <c r="I2881" i="4"/>
  <c r="I2867" i="4"/>
  <c r="I2866" i="4"/>
  <c r="I2856" i="4"/>
  <c r="I2855" i="4"/>
  <c r="I2854" i="4"/>
  <c r="I2846" i="4"/>
  <c r="I2845" i="4"/>
  <c r="I2834" i="4"/>
  <c r="I2833" i="4"/>
  <c r="I2826" i="4"/>
  <c r="I2825" i="4"/>
  <c r="I2824" i="4"/>
  <c r="I2823" i="4"/>
  <c r="I2815" i="4"/>
  <c r="I2814" i="4"/>
  <c r="I2806" i="4"/>
  <c r="I2805" i="4"/>
  <c r="I2804" i="4"/>
  <c r="I2796" i="4"/>
  <c r="I2795" i="4"/>
  <c r="I2794" i="4"/>
  <c r="I2793" i="4"/>
  <c r="I2792" i="4"/>
  <c r="I2791" i="4"/>
  <c r="I2790" i="4"/>
  <c r="I2789" i="4"/>
  <c r="I2781" i="4"/>
  <c r="I2780" i="4"/>
  <c r="I2772" i="4"/>
  <c r="I2771" i="4"/>
  <c r="I2770" i="4"/>
  <c r="I2762" i="4"/>
  <c r="I2761" i="4"/>
  <c r="I2753" i="4"/>
  <c r="I2752" i="4"/>
  <c r="I2743" i="4"/>
  <c r="I2735" i="4"/>
  <c r="I2734" i="4"/>
  <c r="I2726" i="4"/>
  <c r="I2725" i="4"/>
  <c r="I2717" i="4"/>
  <c r="I2716" i="4"/>
  <c r="I2708" i="4"/>
  <c r="I2707" i="4"/>
  <c r="I2699" i="4"/>
  <c r="I2698" i="4"/>
  <c r="I2688" i="4"/>
  <c r="I2687" i="4"/>
  <c r="I2679" i="4"/>
  <c r="I2678" i="4"/>
  <c r="I2670" i="4"/>
  <c r="I2669" i="4"/>
  <c r="I2661" i="4"/>
  <c r="I2660" i="4"/>
  <c r="I2646" i="4"/>
  <c r="I2645" i="4"/>
  <c r="I2625" i="4"/>
  <c r="I2624" i="4"/>
  <c r="I2505" i="4"/>
  <c r="I2504" i="4"/>
  <c r="I2487" i="4"/>
  <c r="I2486" i="4"/>
  <c r="I2463" i="4"/>
  <c r="I2462" i="4"/>
  <c r="I2425" i="4"/>
  <c r="I2424" i="4"/>
  <c r="I2413" i="4"/>
  <c r="I2412" i="4"/>
  <c r="I2401" i="4"/>
  <c r="I2400" i="4"/>
  <c r="I2391" i="4"/>
  <c r="I2390" i="4"/>
  <c r="I2382" i="4"/>
  <c r="I2381" i="4"/>
  <c r="I2380" i="4"/>
  <c r="I2371" i="4"/>
  <c r="I2370" i="4"/>
  <c r="I2361" i="4"/>
  <c r="I2360" i="4"/>
  <c r="I2351" i="4"/>
  <c r="I2350" i="4"/>
  <c r="I2335" i="4"/>
  <c r="I2334" i="4"/>
  <c r="I2315" i="4"/>
  <c r="I2314" i="4"/>
  <c r="I2301" i="4"/>
  <c r="I2300" i="4"/>
  <c r="I2291" i="4"/>
  <c r="I2290" i="4"/>
  <c r="I2289" i="4"/>
  <c r="I2274" i="4"/>
  <c r="I2266" i="4"/>
  <c r="I2265" i="4"/>
  <c r="I2264" i="4"/>
  <c r="I2253" i="4"/>
  <c r="I2252" i="4"/>
  <c r="I2243" i="4"/>
  <c r="I2235" i="4"/>
  <c r="I2234" i="4"/>
  <c r="I2233" i="4"/>
  <c r="I2232" i="4"/>
  <c r="I2213" i="4"/>
  <c r="I2212" i="4"/>
  <c r="I2201" i="4"/>
  <c r="I2200" i="4"/>
  <c r="I2191" i="4"/>
  <c r="I2190" i="4"/>
  <c r="I2179" i="4"/>
  <c r="I2178" i="4"/>
  <c r="I2167" i="4"/>
  <c r="I2166" i="4"/>
  <c r="I2155" i="4"/>
  <c r="I2154" i="4"/>
  <c r="I2143" i="4"/>
  <c r="I2142" i="4"/>
  <c r="I2131" i="4"/>
  <c r="I2130" i="4"/>
  <c r="I2120" i="4"/>
  <c r="I2119" i="4"/>
  <c r="I2109" i="4"/>
  <c r="I2108" i="4"/>
  <c r="I2099" i="4"/>
  <c r="I2090" i="4"/>
  <c r="I2089" i="4"/>
  <c r="I2080" i="4"/>
  <c r="I2079" i="4"/>
  <c r="I2070" i="4"/>
  <c r="I2069" i="4"/>
  <c r="I2059" i="4"/>
  <c r="I2058" i="4"/>
  <c r="I2047" i="4"/>
  <c r="I2046" i="4"/>
  <c r="I2036" i="4"/>
  <c r="I2035" i="4"/>
  <c r="I2024" i="4"/>
  <c r="I2023" i="4"/>
  <c r="I2013" i="4"/>
  <c r="I2012" i="4"/>
  <c r="I2002" i="4"/>
  <c r="I2001" i="4"/>
  <c r="I1991" i="4"/>
  <c r="I1990" i="4"/>
  <c r="I1980" i="4"/>
  <c r="I1979" i="4"/>
  <c r="I1968" i="4"/>
  <c r="I1967" i="4"/>
  <c r="I1919" i="4"/>
  <c r="I1918" i="4"/>
  <c r="I1910" i="4"/>
  <c r="I1909" i="4"/>
  <c r="I1902" i="4"/>
  <c r="I1895" i="4"/>
  <c r="I1885" i="4"/>
  <c r="I1884" i="4"/>
  <c r="I1841" i="4"/>
  <c r="I1840" i="4"/>
  <c r="I1839" i="4"/>
  <c r="I1838" i="4"/>
  <c r="I1828" i="4"/>
  <c r="I1827" i="4"/>
  <c r="I1817" i="4"/>
  <c r="I1816" i="4"/>
  <c r="I1807" i="4"/>
  <c r="I1806" i="4"/>
  <c r="I1797" i="4"/>
  <c r="I1796" i="4"/>
  <c r="I1786" i="4"/>
  <c r="I1785" i="4"/>
  <c r="I1775" i="4"/>
  <c r="I1774" i="4"/>
  <c r="I1764" i="4"/>
  <c r="I1763" i="4"/>
  <c r="I1753" i="4"/>
  <c r="I1752" i="4"/>
  <c r="I1742" i="4"/>
  <c r="I1741" i="4"/>
  <c r="I1730" i="4"/>
  <c r="I1729" i="4"/>
  <c r="I1728" i="4"/>
  <c r="I1727" i="4"/>
  <c r="I1713" i="4"/>
  <c r="I1712" i="4"/>
  <c r="I1704" i="4"/>
  <c r="I1703" i="4"/>
  <c r="I1690" i="4"/>
  <c r="I1689" i="4"/>
  <c r="I1688" i="4"/>
  <c r="I1687" i="4"/>
  <c r="I1686" i="4"/>
  <c r="I1685" i="4"/>
  <c r="I1684" i="4"/>
  <c r="I1674" i="4"/>
  <c r="I1673" i="4"/>
  <c r="I1659" i="4"/>
  <c r="I1658" i="4"/>
  <c r="I1650" i="4"/>
  <c r="I1649" i="4"/>
  <c r="I1639" i="4"/>
  <c r="I1638" i="4"/>
  <c r="I1607" i="4"/>
  <c r="I1606" i="4"/>
  <c r="I1597" i="4"/>
  <c r="I1596" i="4"/>
  <c r="I1587" i="4"/>
  <c r="I1586" i="4"/>
  <c r="I1575" i="4"/>
  <c r="I1574" i="4"/>
  <c r="I1563" i="4"/>
  <c r="I1562" i="4"/>
  <c r="I1551" i="4"/>
  <c r="I1550" i="4"/>
  <c r="I1539" i="4"/>
  <c r="I1538" i="4"/>
  <c r="I1527" i="4"/>
  <c r="I1526" i="4"/>
  <c r="I1517" i="4"/>
  <c r="I1516" i="4"/>
  <c r="I1505" i="4"/>
  <c r="I1504" i="4"/>
  <c r="I1493" i="4"/>
  <c r="I1492" i="4"/>
  <c r="I1481" i="4"/>
  <c r="I1480" i="4"/>
  <c r="I1469" i="4"/>
  <c r="I1468" i="4"/>
  <c r="I1457" i="4"/>
  <c r="I1456" i="4"/>
  <c r="I1445" i="4"/>
  <c r="I1444" i="4"/>
  <c r="I1433" i="4"/>
  <c r="I1432" i="4"/>
  <c r="I1421" i="4"/>
  <c r="I1420" i="4"/>
  <c r="I1409" i="4"/>
  <c r="I1408" i="4"/>
  <c r="I1397" i="4"/>
  <c r="I1396" i="4"/>
  <c r="I1387" i="4"/>
  <c r="I1386" i="4"/>
  <c r="I1377" i="4"/>
  <c r="I1376" i="4"/>
  <c r="I1365" i="4"/>
  <c r="I1364" i="4"/>
  <c r="I1353" i="4"/>
  <c r="I1352" i="4"/>
  <c r="I1341" i="4"/>
  <c r="I1340" i="4"/>
  <c r="I1329" i="4"/>
  <c r="I1328" i="4"/>
  <c r="I1317" i="4"/>
  <c r="I1316" i="4"/>
  <c r="I1305" i="4"/>
  <c r="I1304" i="4"/>
  <c r="I1293" i="4"/>
  <c r="I1292" i="4"/>
  <c r="I1281" i="4"/>
  <c r="I1280" i="4"/>
  <c r="I1271" i="4"/>
  <c r="I1270" i="4"/>
  <c r="I1261" i="4"/>
  <c r="I1260" i="4"/>
  <c r="I1251" i="4"/>
  <c r="I1250" i="4"/>
  <c r="I1239" i="4"/>
  <c r="I1238" i="4"/>
  <c r="I1228" i="4"/>
  <c r="I1227" i="4"/>
  <c r="I1198" i="4"/>
  <c r="I1197" i="4"/>
  <c r="I1189" i="4"/>
  <c r="I1188" i="4"/>
  <c r="I1179" i="4"/>
  <c r="I1178" i="4"/>
  <c r="I1169" i="4"/>
  <c r="I1168" i="4"/>
  <c r="I1153" i="4"/>
  <c r="I1152" i="4"/>
  <c r="I1143" i="4"/>
  <c r="I1142" i="4"/>
  <c r="I1134" i="4"/>
  <c r="I1133" i="4"/>
  <c r="I1125" i="4"/>
  <c r="I1116" i="4"/>
  <c r="I1115" i="4"/>
  <c r="I1106" i="4"/>
  <c r="I1105" i="4"/>
  <c r="I1096" i="4"/>
  <c r="I1095" i="4"/>
  <c r="I1087" i="4"/>
  <c r="I1086" i="4"/>
  <c r="I1072" i="4"/>
  <c r="I1071" i="4"/>
  <c r="I1060" i="4"/>
  <c r="I1059" i="4"/>
  <c r="I1051" i="4"/>
  <c r="I1050" i="4"/>
  <c r="I1041" i="4"/>
  <c r="I1040" i="4"/>
  <c r="I1030" i="4"/>
  <c r="I1029" i="4"/>
  <c r="I1020" i="4"/>
  <c r="I1019" i="4"/>
  <c r="I1007" i="4"/>
  <c r="I1006" i="4"/>
  <c r="I996" i="4"/>
  <c r="I988" i="4"/>
  <c r="I974" i="4"/>
  <c r="I963" i="4"/>
  <c r="I962" i="4"/>
  <c r="I945" i="4"/>
  <c r="I944" i="4"/>
  <c r="I924" i="4"/>
  <c r="I923" i="4"/>
  <c r="I914" i="4"/>
  <c r="I913" i="4"/>
  <c r="I903" i="4"/>
  <c r="I902" i="4"/>
  <c r="I883" i="4"/>
  <c r="I882" i="4"/>
  <c r="I873" i="4"/>
  <c r="I872" i="4"/>
  <c r="I871" i="4"/>
  <c r="I860" i="4"/>
  <c r="I859" i="4"/>
  <c r="I849" i="4"/>
  <c r="I848" i="4"/>
  <c r="I835" i="4"/>
  <c r="I834" i="4"/>
  <c r="I818" i="4"/>
  <c r="I817" i="4"/>
  <c r="I790" i="4"/>
  <c r="I789" i="4"/>
  <c r="I779" i="4"/>
  <c r="I778" i="4"/>
  <c r="I754" i="4"/>
  <c r="I753" i="4"/>
  <c r="I741" i="4"/>
  <c r="I740" i="4"/>
  <c r="I731" i="4"/>
  <c r="I730" i="4"/>
  <c r="I729" i="4"/>
  <c r="I718" i="4"/>
  <c r="I717" i="4"/>
  <c r="I708" i="4"/>
  <c r="I707" i="4"/>
  <c r="I706" i="4"/>
  <c r="I695" i="4"/>
  <c r="I694" i="4"/>
  <c r="I685" i="4"/>
  <c r="I684" i="4"/>
  <c r="I683" i="4"/>
  <c r="I676" i="4"/>
  <c r="I675" i="4"/>
  <c r="I661" i="4"/>
  <c r="I660" i="4"/>
  <c r="I659" i="4"/>
  <c r="I658" i="4"/>
  <c r="I646" i="4"/>
  <c r="I645" i="4"/>
  <c r="I644" i="4"/>
  <c r="I643" i="4"/>
  <c r="I631" i="4"/>
  <c r="I630" i="4"/>
  <c r="I620" i="4"/>
  <c r="I619" i="4"/>
  <c r="I612" i="4"/>
  <c r="I611" i="4"/>
  <c r="I610" i="4"/>
  <c r="I609" i="4"/>
  <c r="I608" i="4"/>
  <c r="I607" i="4"/>
  <c r="I598" i="4"/>
  <c r="I580" i="4"/>
  <c r="I579" i="4"/>
  <c r="I578" i="4"/>
  <c r="I577" i="4"/>
  <c r="I568" i="4"/>
  <c r="I552" i="4"/>
  <c r="I551" i="4"/>
  <c r="I550" i="4"/>
  <c r="I539" i="4"/>
  <c r="I538" i="4"/>
  <c r="I529" i="4"/>
  <c r="I528" i="4"/>
  <c r="I517" i="4"/>
  <c r="I516" i="4"/>
  <c r="I506" i="4"/>
  <c r="I505" i="4"/>
  <c r="I496" i="4"/>
  <c r="I495" i="4"/>
  <c r="I483" i="4"/>
  <c r="I482" i="4"/>
  <c r="I473" i="4"/>
  <c r="I472" i="4"/>
  <c r="I457" i="4"/>
  <c r="I456" i="4"/>
  <c r="I449" i="4"/>
  <c r="I448" i="4"/>
  <c r="I441" i="4"/>
  <c r="I440" i="4"/>
  <c r="I429" i="4"/>
  <c r="I428" i="4"/>
  <c r="I427" i="4"/>
  <c r="I426" i="4"/>
  <c r="I418" i="4"/>
  <c r="I417" i="4"/>
  <c r="I408" i="4"/>
  <c r="I407" i="4"/>
  <c r="I399" i="4"/>
  <c r="I398" i="4"/>
  <c r="I397" i="4"/>
  <c r="I370" i="4"/>
  <c r="I369" i="4"/>
  <c r="I368" i="4"/>
  <c r="I367" i="4"/>
  <c r="I366" i="4"/>
  <c r="I347" i="4"/>
  <c r="I346" i="4"/>
  <c r="I338" i="4"/>
  <c r="I337" i="4"/>
  <c r="I326" i="4"/>
  <c r="I325" i="4"/>
  <c r="I314" i="4"/>
  <c r="I313" i="4"/>
  <c r="I295" i="4"/>
  <c r="I294" i="4"/>
  <c r="I285" i="4"/>
  <c r="I284" i="4"/>
  <c r="I269" i="4"/>
  <c r="I268" i="4"/>
  <c r="I261" i="4"/>
  <c r="I260" i="4"/>
  <c r="I259" i="4"/>
  <c r="I258" i="4"/>
  <c r="I251" i="4"/>
  <c r="I250" i="4"/>
  <c r="I249" i="4"/>
  <c r="I248" i="4"/>
  <c r="I230" i="4"/>
  <c r="I229" i="4"/>
  <c r="I219" i="4"/>
  <c r="I218" i="4"/>
  <c r="I217" i="4"/>
  <c r="I209" i="4"/>
  <c r="I208" i="4"/>
  <c r="I201" i="4"/>
  <c r="I200" i="4"/>
  <c r="I100" i="4"/>
  <c r="I99" i="4"/>
  <c r="I92" i="4"/>
  <c r="I91" i="4"/>
  <c r="I36" i="4"/>
  <c r="I28" i="4"/>
  <c r="I27" i="4"/>
  <c r="P104" i="7" l="1"/>
  <c r="P263" i="7"/>
  <c r="N4" i="4"/>
  <c r="N5" i="4"/>
  <c r="Q9" i="4"/>
  <c r="Q10" i="4"/>
  <c r="Q11" i="4"/>
  <c r="Q12" i="4"/>
  <c r="Q13" i="4"/>
  <c r="Q14" i="4"/>
  <c r="Q15" i="4"/>
  <c r="Q16" i="4"/>
  <c r="Q17" i="4"/>
  <c r="Q18" i="4"/>
  <c r="Q19" i="4"/>
  <c r="Q20" i="4"/>
  <c r="Q21" i="4"/>
  <c r="Q22" i="4"/>
  <c r="Q23" i="4"/>
  <c r="N24" i="4"/>
  <c r="Q24" i="4"/>
  <c r="Q25" i="4"/>
  <c r="Q26" i="4"/>
  <c r="Q27" i="4"/>
  <c r="Q28" i="4"/>
  <c r="Q29" i="4"/>
  <c r="Q30" i="4"/>
  <c r="Q31" i="4"/>
  <c r="Q32" i="4"/>
  <c r="Q33" i="4"/>
  <c r="Q34" i="4"/>
  <c r="Q35" i="4"/>
  <c r="Q36" i="4"/>
  <c r="Q37" i="4"/>
  <c r="Q38" i="4"/>
  <c r="Q39" i="4"/>
  <c r="Q40" i="4"/>
  <c r="Q41" i="4"/>
  <c r="N42" i="4"/>
  <c r="Q42" i="4"/>
  <c r="Q43" i="4"/>
  <c r="Q44" i="4"/>
  <c r="Q45" i="4"/>
  <c r="Q46" i="4"/>
  <c r="Q47" i="4"/>
  <c r="J47" i="4" s="1"/>
  <c r="Q48" i="4"/>
  <c r="Q49" i="4"/>
  <c r="Q50" i="4"/>
  <c r="Q51" i="4"/>
  <c r="Q52" i="4"/>
  <c r="Q53" i="4"/>
  <c r="Q54" i="4"/>
  <c r="J54" i="4" s="1"/>
  <c r="M55" i="4"/>
  <c r="N55" i="4"/>
  <c r="Q55" i="4"/>
  <c r="Q56" i="4"/>
  <c r="Q57" i="4"/>
  <c r="Q58" i="4"/>
  <c r="Q59" i="4"/>
  <c r="Q60" i="4"/>
  <c r="Q61" i="4"/>
  <c r="Q62" i="4"/>
  <c r="Q63" i="4"/>
  <c r="Q64" i="4"/>
  <c r="Q65" i="4"/>
  <c r="Q66" i="4"/>
  <c r="Q67" i="4"/>
  <c r="Q68" i="4"/>
  <c r="Q69" i="4"/>
  <c r="Q70" i="4"/>
  <c r="Q71" i="4"/>
  <c r="Q72" i="4"/>
  <c r="Q73" i="4"/>
  <c r="J73" i="4" s="1"/>
  <c r="Q74" i="4"/>
  <c r="Q75" i="4"/>
  <c r="Q76" i="4"/>
  <c r="Q77" i="4"/>
  <c r="Q78" i="4"/>
  <c r="Q79" i="4"/>
  <c r="J79" i="4" s="1"/>
  <c r="Q80" i="4"/>
  <c r="Q81" i="4"/>
  <c r="Q82" i="4"/>
  <c r="Q83" i="4"/>
  <c r="Q84" i="4"/>
  <c r="Q85" i="4"/>
  <c r="Q86" i="4"/>
  <c r="Q87" i="4"/>
  <c r="N88" i="4"/>
  <c r="Q88" i="4"/>
  <c r="Q89" i="4"/>
  <c r="Q90" i="4"/>
  <c r="Q91" i="4"/>
  <c r="Q92" i="4"/>
  <c r="Q93" i="4"/>
  <c r="Q94" i="4"/>
  <c r="Q95" i="4"/>
  <c r="Q96" i="4"/>
  <c r="Q97" i="4"/>
  <c r="Q98" i="4"/>
  <c r="Q99" i="4"/>
  <c r="Q100" i="4"/>
  <c r="Q101" i="4"/>
  <c r="Q102" i="4"/>
  <c r="J102" i="4" s="1"/>
  <c r="Q103" i="4"/>
  <c r="Q104" i="4"/>
  <c r="Q105" i="4"/>
  <c r="Q106" i="4"/>
  <c r="Q107" i="4"/>
  <c r="Q108" i="4"/>
  <c r="Q109" i="4"/>
  <c r="Q110" i="4"/>
  <c r="Q111" i="4"/>
  <c r="Q112" i="4"/>
  <c r="Q113" i="4"/>
  <c r="Q114" i="4"/>
  <c r="Q115" i="4"/>
  <c r="Q116" i="4"/>
  <c r="Q117" i="4"/>
  <c r="Q118" i="4"/>
  <c r="Q119" i="4"/>
  <c r="Q120" i="4"/>
  <c r="Q121" i="4"/>
  <c r="Q122" i="4"/>
  <c r="Q123" i="4"/>
  <c r="Q124" i="4"/>
  <c r="Q125" i="4"/>
  <c r="Q126" i="4"/>
  <c r="Q127" i="4"/>
  <c r="Q128" i="4"/>
  <c r="Q129" i="4"/>
  <c r="Q130" i="4"/>
  <c r="Q131" i="4"/>
  <c r="Q132" i="4"/>
  <c r="Q133" i="4"/>
  <c r="Q134" i="4"/>
  <c r="Q135" i="4"/>
  <c r="Q136" i="4"/>
  <c r="Q137" i="4"/>
  <c r="Q138" i="4"/>
  <c r="Q139" i="4"/>
  <c r="Q140" i="4"/>
  <c r="Q141" i="4"/>
  <c r="Q142" i="4"/>
  <c r="Q143" i="4"/>
  <c r="Q144" i="4"/>
  <c r="Q145" i="4"/>
  <c r="Q146" i="4"/>
  <c r="Q147" i="4"/>
  <c r="Q148" i="4"/>
  <c r="Q149" i="4"/>
  <c r="Q150" i="4"/>
  <c r="Q151" i="4"/>
  <c r="Q152" i="4"/>
  <c r="Q153" i="4"/>
  <c r="Q154" i="4"/>
  <c r="Q155" i="4"/>
  <c r="Q156" i="4"/>
  <c r="Q157" i="4"/>
  <c r="Q158" i="4"/>
  <c r="Q159" i="4"/>
  <c r="Q160" i="4"/>
  <c r="Q161" i="4"/>
  <c r="Q162" i="4"/>
  <c r="Q163" i="4"/>
  <c r="Q164" i="4"/>
  <c r="Q165" i="4"/>
  <c r="Q166" i="4"/>
  <c r="Q167" i="4"/>
  <c r="Q168" i="4"/>
  <c r="Q169" i="4"/>
  <c r="Q170" i="4"/>
  <c r="Q171" i="4"/>
  <c r="Q172" i="4"/>
  <c r="Q173" i="4"/>
  <c r="Q174" i="4"/>
  <c r="Q175" i="4"/>
  <c r="Q176" i="4"/>
  <c r="Q177" i="4"/>
  <c r="J177" i="4" s="1"/>
  <c r="Q178" i="4"/>
  <c r="Q179" i="4"/>
  <c r="Q180" i="4"/>
  <c r="Q181" i="4"/>
  <c r="Q182" i="4"/>
  <c r="Q183" i="4"/>
  <c r="Q184" i="4"/>
  <c r="Q185" i="4"/>
  <c r="Q186" i="4"/>
  <c r="Q187" i="4"/>
  <c r="N188" i="4"/>
  <c r="Q188" i="4"/>
  <c r="Q189" i="4"/>
  <c r="Q190" i="4"/>
  <c r="Q191" i="4"/>
  <c r="Q192" i="4"/>
  <c r="Q193" i="4"/>
  <c r="Q194" i="4"/>
  <c r="Q195" i="4"/>
  <c r="N196" i="4"/>
  <c r="Q196" i="4"/>
  <c r="N197" i="4"/>
  <c r="Q197" i="4"/>
  <c r="Q198" i="4"/>
  <c r="Q199" i="4"/>
  <c r="Q200" i="4"/>
  <c r="Q201" i="4"/>
  <c r="Q202" i="4"/>
  <c r="Q203" i="4"/>
  <c r="Q204" i="4"/>
  <c r="Q205" i="4"/>
  <c r="Q206" i="4"/>
  <c r="Q207" i="4"/>
  <c r="Q208" i="4"/>
  <c r="Q209" i="4"/>
  <c r="Q210" i="4"/>
  <c r="Q211" i="4"/>
  <c r="J211" i="4" s="1"/>
  <c r="Q212" i="4"/>
  <c r="Q213" i="4"/>
  <c r="N214" i="4"/>
  <c r="Q214" i="4"/>
  <c r="Q215" i="4"/>
  <c r="Q216" i="4"/>
  <c r="Q217" i="4"/>
  <c r="Q218" i="4"/>
  <c r="Q219" i="4"/>
  <c r="Q220" i="4"/>
  <c r="Q221" i="4"/>
  <c r="Q222" i="4"/>
  <c r="Q223" i="4"/>
  <c r="Q224" i="4"/>
  <c r="Q225" i="4"/>
  <c r="Q226" i="4"/>
  <c r="Q227" i="4"/>
  <c r="Q228" i="4"/>
  <c r="Q229" i="4"/>
  <c r="Q230" i="4"/>
  <c r="Q231" i="4"/>
  <c r="Q232" i="4"/>
  <c r="Q233" i="4"/>
  <c r="Q234" i="4"/>
  <c r="Q235" i="4"/>
  <c r="Q236" i="4"/>
  <c r="Q237" i="4"/>
  <c r="Q238" i="4"/>
  <c r="Q239" i="4"/>
  <c r="Q240" i="4"/>
  <c r="Q241" i="4"/>
  <c r="J241" i="4" s="1"/>
  <c r="Q242" i="4"/>
  <c r="Q243" i="4"/>
  <c r="N244" i="4"/>
  <c r="Q244" i="4"/>
  <c r="N245" i="4"/>
  <c r="Q245" i="4"/>
  <c r="Q246" i="4"/>
  <c r="Q247" i="4"/>
  <c r="Q248" i="4"/>
  <c r="Q249" i="4"/>
  <c r="Q250" i="4"/>
  <c r="Q251" i="4"/>
  <c r="Q252" i="4"/>
  <c r="Q253" i="4"/>
  <c r="Q254" i="4"/>
  <c r="Q255" i="4"/>
  <c r="Q256" i="4"/>
  <c r="Q257" i="4"/>
  <c r="Q258" i="4"/>
  <c r="Q259" i="4"/>
  <c r="Q260" i="4"/>
  <c r="Q261" i="4"/>
  <c r="Q262" i="4"/>
  <c r="Q263" i="4"/>
  <c r="Q264" i="4"/>
  <c r="Q265" i="4"/>
  <c r="Q266" i="4"/>
  <c r="Q267" i="4"/>
  <c r="Q268" i="4"/>
  <c r="Q269" i="4"/>
  <c r="Q270" i="4"/>
  <c r="Q271" i="4"/>
  <c r="Q272" i="4"/>
  <c r="Q273" i="4"/>
  <c r="Q274" i="4"/>
  <c r="Q275" i="4"/>
  <c r="Q276" i="4"/>
  <c r="Q277" i="4"/>
  <c r="Q278" i="4"/>
  <c r="Q279" i="4"/>
  <c r="Q280" i="4"/>
  <c r="Q281" i="4"/>
  <c r="Q282" i="4"/>
  <c r="Q283" i="4"/>
  <c r="Q284" i="4"/>
  <c r="Q285" i="4"/>
  <c r="Q286" i="4"/>
  <c r="Q287" i="4"/>
  <c r="Q288" i="4"/>
  <c r="Q289" i="4"/>
  <c r="Q290" i="4"/>
  <c r="Q291" i="4"/>
  <c r="Q292" i="4"/>
  <c r="Q293" i="4"/>
  <c r="Q294" i="4"/>
  <c r="Q295" i="4"/>
  <c r="Q296" i="4"/>
  <c r="Q297" i="4"/>
  <c r="Q298" i="4"/>
  <c r="Q299" i="4"/>
  <c r="Q300" i="4"/>
  <c r="Q301" i="4"/>
  <c r="Q302" i="4"/>
  <c r="Q303" i="4"/>
  <c r="Q304" i="4"/>
  <c r="Q305" i="4"/>
  <c r="Q306" i="4"/>
  <c r="Q307" i="4"/>
  <c r="Q308" i="4"/>
  <c r="Q309" i="4"/>
  <c r="Q310" i="4"/>
  <c r="Q311" i="4"/>
  <c r="Q312" i="4"/>
  <c r="Q313" i="4"/>
  <c r="Q314" i="4"/>
  <c r="Q315" i="4"/>
  <c r="Q316" i="4"/>
  <c r="Q317" i="4"/>
  <c r="Q318" i="4"/>
  <c r="Q319" i="4"/>
  <c r="Q320" i="4"/>
  <c r="N321" i="4"/>
  <c r="Q321" i="4"/>
  <c r="Q322" i="4"/>
  <c r="Q323" i="4"/>
  <c r="Q324" i="4"/>
  <c r="Q325" i="4"/>
  <c r="Q326" i="4"/>
  <c r="Q327" i="4"/>
  <c r="Q328" i="4"/>
  <c r="Q329" i="4"/>
  <c r="Q330" i="4"/>
  <c r="Q331" i="4"/>
  <c r="Q332" i="4"/>
  <c r="Q333" i="4"/>
  <c r="Q334" i="4"/>
  <c r="Q335" i="4"/>
  <c r="Q336" i="4"/>
  <c r="Q337" i="4"/>
  <c r="Q338" i="4"/>
  <c r="Q339" i="4"/>
  <c r="Q340" i="4"/>
  <c r="Q341" i="4"/>
  <c r="Q342" i="4"/>
  <c r="Q343" i="4"/>
  <c r="Q344" i="4"/>
  <c r="Q345" i="4"/>
  <c r="Q346" i="4"/>
  <c r="Q347" i="4"/>
  <c r="Q348" i="4"/>
  <c r="Q349" i="4"/>
  <c r="Q350" i="4"/>
  <c r="Q351" i="4"/>
  <c r="Q352" i="4"/>
  <c r="Q353" i="4"/>
  <c r="J353" i="4" s="1"/>
  <c r="Q354" i="4"/>
  <c r="Q355" i="4"/>
  <c r="Q356" i="4"/>
  <c r="Q357" i="4"/>
  <c r="Q358" i="4"/>
  <c r="Q359" i="4"/>
  <c r="Q360" i="4"/>
  <c r="Q361" i="4"/>
  <c r="Q362" i="4"/>
  <c r="Q363" i="4"/>
  <c r="Q364" i="4"/>
  <c r="Q365" i="4"/>
  <c r="Q366" i="4"/>
  <c r="Q367" i="4"/>
  <c r="Q368" i="4"/>
  <c r="Q369" i="4"/>
  <c r="Q370" i="4"/>
  <c r="Q371" i="4"/>
  <c r="Q372" i="4"/>
  <c r="Q373" i="4"/>
  <c r="Q374" i="4"/>
  <c r="Q375" i="4"/>
  <c r="Q376" i="4"/>
  <c r="Q377" i="4"/>
  <c r="Q378" i="4"/>
  <c r="Q379" i="4"/>
  <c r="J379" i="4" s="1"/>
  <c r="Q380" i="4"/>
  <c r="Q381" i="4"/>
  <c r="Q382" i="4"/>
  <c r="Q383" i="4"/>
  <c r="Q384" i="4"/>
  <c r="Q385" i="4"/>
  <c r="M386" i="4"/>
  <c r="N386" i="4"/>
  <c r="Q386" i="4"/>
  <c r="Q387" i="4"/>
  <c r="Q388" i="4"/>
  <c r="Q389" i="4"/>
  <c r="Q390" i="4"/>
  <c r="Q391" i="4"/>
  <c r="Q392" i="4"/>
  <c r="Q393" i="4"/>
  <c r="N394" i="4"/>
  <c r="Q394" i="4"/>
  <c r="Q395" i="4"/>
  <c r="Q396" i="4"/>
  <c r="Q397" i="4"/>
  <c r="Q398" i="4"/>
  <c r="Q399" i="4"/>
  <c r="Q400" i="4"/>
  <c r="Q401" i="4"/>
  <c r="Q402" i="4"/>
  <c r="Q403" i="4"/>
  <c r="Q404" i="4"/>
  <c r="Q405" i="4"/>
  <c r="Q406" i="4"/>
  <c r="Q407" i="4"/>
  <c r="Q408" i="4"/>
  <c r="Q409" i="4"/>
  <c r="Q410" i="4"/>
  <c r="Q411" i="4"/>
  <c r="Q412" i="4"/>
  <c r="Q413" i="4"/>
  <c r="Q414" i="4"/>
  <c r="Q415" i="4"/>
  <c r="Q416" i="4"/>
  <c r="Q417" i="4"/>
  <c r="Q418" i="4"/>
  <c r="Q419" i="4"/>
  <c r="Q420" i="4"/>
  <c r="Q421" i="4"/>
  <c r="J421" i="4" s="1"/>
  <c r="Q422" i="4"/>
  <c r="Q423" i="4"/>
  <c r="Q424" i="4"/>
  <c r="Q425" i="4"/>
  <c r="Q426" i="4"/>
  <c r="Q427" i="4"/>
  <c r="Q428" i="4"/>
  <c r="Q429" i="4"/>
  <c r="Q430" i="4"/>
  <c r="Q431" i="4"/>
  <c r="Q432" i="4"/>
  <c r="Q433" i="4"/>
  <c r="Q434" i="4"/>
  <c r="Q435" i="4"/>
  <c r="J435" i="4" s="1"/>
  <c r="M436" i="4"/>
  <c r="N436" i="4"/>
  <c r="Q436" i="4"/>
  <c r="Q437" i="4"/>
  <c r="Q438" i="4"/>
  <c r="Q439" i="4"/>
  <c r="Q440" i="4"/>
  <c r="Q441" i="4"/>
  <c r="Q442" i="4"/>
  <c r="Q443" i="4"/>
  <c r="Q444" i="4"/>
  <c r="Q445" i="4"/>
  <c r="Q446" i="4"/>
  <c r="Q447" i="4"/>
  <c r="Q448" i="4"/>
  <c r="Q449" i="4"/>
  <c r="Q450" i="4"/>
  <c r="Q451" i="4"/>
  <c r="Q452" i="4"/>
  <c r="Q453" i="4"/>
  <c r="Q454" i="4"/>
  <c r="Q455" i="4"/>
  <c r="Q456" i="4"/>
  <c r="Q457" i="4"/>
  <c r="Q458" i="4"/>
  <c r="Q459" i="4"/>
  <c r="J459" i="4" s="1"/>
  <c r="Q460" i="4"/>
  <c r="Q461" i="4"/>
  <c r="Q462" i="4"/>
  <c r="Q463" i="4"/>
  <c r="Q464" i="4"/>
  <c r="Q465" i="4"/>
  <c r="Q466" i="4"/>
  <c r="Q467" i="4"/>
  <c r="Q468" i="4"/>
  <c r="N469" i="4"/>
  <c r="Q469" i="4"/>
  <c r="Q470" i="4"/>
  <c r="Q471" i="4"/>
  <c r="Q472" i="4"/>
  <c r="Q473" i="4"/>
  <c r="Q474" i="4"/>
  <c r="Q475" i="4"/>
  <c r="Q476" i="4"/>
  <c r="Q477" i="4"/>
  <c r="Q478" i="4"/>
  <c r="Q479" i="4"/>
  <c r="Q480" i="4"/>
  <c r="Q481" i="4"/>
  <c r="Q482" i="4"/>
  <c r="Q483" i="4"/>
  <c r="Q484" i="4"/>
  <c r="Q485" i="4"/>
  <c r="Q486" i="4"/>
  <c r="Q487" i="4"/>
  <c r="Q488" i="4"/>
  <c r="Q489" i="4"/>
  <c r="Q490" i="4"/>
  <c r="Q491" i="4"/>
  <c r="Q492" i="4"/>
  <c r="Q493" i="4"/>
  <c r="Q494" i="4"/>
  <c r="Q495" i="4"/>
  <c r="Q496" i="4"/>
  <c r="Q497" i="4"/>
  <c r="Q498" i="4"/>
  <c r="Q499" i="4"/>
  <c r="Q500" i="4"/>
  <c r="J500" i="4" s="1"/>
  <c r="Q501" i="4"/>
  <c r="Q502" i="4"/>
  <c r="Q503" i="4"/>
  <c r="Q504" i="4"/>
  <c r="Q505" i="4"/>
  <c r="Q506" i="4"/>
  <c r="Q507" i="4"/>
  <c r="Q508" i="4"/>
  <c r="Q509" i="4"/>
  <c r="Q510" i="4"/>
  <c r="Q511" i="4"/>
  <c r="N512" i="4"/>
  <c r="Q512" i="4"/>
  <c r="N513" i="4"/>
  <c r="Q513" i="4"/>
  <c r="Q514" i="4"/>
  <c r="Q515" i="4"/>
  <c r="Q516" i="4"/>
  <c r="Q517" i="4"/>
  <c r="Q518" i="4"/>
  <c r="Q519" i="4"/>
  <c r="Q520" i="4"/>
  <c r="Q521" i="4"/>
  <c r="Q522" i="4"/>
  <c r="Q523" i="4"/>
  <c r="Q524" i="4"/>
  <c r="Q525" i="4"/>
  <c r="Q526" i="4"/>
  <c r="Q527" i="4"/>
  <c r="Q528" i="4"/>
  <c r="Q529" i="4"/>
  <c r="Q530" i="4"/>
  <c r="Q531" i="4"/>
  <c r="Q532" i="4"/>
  <c r="Q533" i="4"/>
  <c r="J533" i="4" s="1"/>
  <c r="Q534" i="4"/>
  <c r="Q535" i="4"/>
  <c r="Q536" i="4"/>
  <c r="Q537" i="4"/>
  <c r="Q538" i="4"/>
  <c r="Q539" i="4"/>
  <c r="Q540" i="4"/>
  <c r="Q541" i="4"/>
  <c r="Q542" i="4"/>
  <c r="Q543" i="4"/>
  <c r="Q544" i="4"/>
  <c r="Q545" i="4"/>
  <c r="Q546" i="4"/>
  <c r="N547" i="4"/>
  <c r="Q547" i="4"/>
  <c r="Q548" i="4"/>
  <c r="Q549" i="4"/>
  <c r="Q550" i="4"/>
  <c r="Q551" i="4"/>
  <c r="Q552" i="4"/>
  <c r="Q553" i="4"/>
  <c r="Q554" i="4"/>
  <c r="Q555" i="4"/>
  <c r="Q556" i="4"/>
  <c r="Q557" i="4"/>
  <c r="Q558" i="4"/>
  <c r="Q559" i="4"/>
  <c r="Q560" i="4"/>
  <c r="Q561" i="4"/>
  <c r="Q562" i="4"/>
  <c r="Q563" i="4"/>
  <c r="Q564" i="4"/>
  <c r="Q565" i="4"/>
  <c r="Q566" i="4"/>
  <c r="Q567" i="4"/>
  <c r="Q568" i="4"/>
  <c r="Q569" i="4"/>
  <c r="Q570" i="4"/>
  <c r="Q571" i="4"/>
  <c r="Q572" i="4"/>
  <c r="Q573" i="4"/>
  <c r="Q574" i="4"/>
  <c r="Q575" i="4"/>
  <c r="Q576" i="4"/>
  <c r="Q577" i="4"/>
  <c r="Q578" i="4"/>
  <c r="Q579" i="4"/>
  <c r="Q580" i="4"/>
  <c r="Q581" i="4"/>
  <c r="Q582" i="4"/>
  <c r="Q583" i="4"/>
  <c r="Q584" i="4"/>
  <c r="Q585" i="4"/>
  <c r="Q586" i="4"/>
  <c r="Q587" i="4"/>
  <c r="J587" i="4" s="1"/>
  <c r="Q588" i="4"/>
  <c r="Q589" i="4"/>
  <c r="Q590" i="4"/>
  <c r="Q591" i="4"/>
  <c r="Q592" i="4"/>
  <c r="Q593" i="4"/>
  <c r="Q594" i="4"/>
  <c r="Q595" i="4"/>
  <c r="Q596" i="4"/>
  <c r="Q597" i="4"/>
  <c r="Q598" i="4"/>
  <c r="Q599" i="4"/>
  <c r="Q600" i="4"/>
  <c r="Q601" i="4"/>
  <c r="Q602" i="4"/>
  <c r="Q603" i="4"/>
  <c r="Q604" i="4"/>
  <c r="Q605" i="4"/>
  <c r="Q606" i="4"/>
  <c r="Q607" i="4"/>
  <c r="Q608" i="4"/>
  <c r="Q609" i="4"/>
  <c r="Q610" i="4"/>
  <c r="Q611" i="4"/>
  <c r="Q612" i="4"/>
  <c r="Q613" i="4"/>
  <c r="Q614" i="4"/>
  <c r="Q615" i="4"/>
  <c r="Q616" i="4"/>
  <c r="Q617" i="4"/>
  <c r="Q618" i="4"/>
  <c r="Q619" i="4"/>
  <c r="Q620" i="4"/>
  <c r="Q621" i="4"/>
  <c r="Q622" i="4"/>
  <c r="Q623" i="4"/>
  <c r="Q624" i="4"/>
  <c r="Q625" i="4"/>
  <c r="Q626" i="4"/>
  <c r="N627" i="4"/>
  <c r="Q627" i="4"/>
  <c r="Q628" i="4"/>
  <c r="Q629" i="4"/>
  <c r="Q630" i="4"/>
  <c r="Q631" i="4"/>
  <c r="Q632" i="4"/>
  <c r="Q633" i="4"/>
  <c r="Q634" i="4"/>
  <c r="Q635" i="4"/>
  <c r="Q636" i="4"/>
  <c r="Q637" i="4"/>
  <c r="Q638" i="4"/>
  <c r="Q639" i="4"/>
  <c r="Q640" i="4"/>
  <c r="Q641" i="4"/>
  <c r="Q642" i="4"/>
  <c r="Q643" i="4"/>
  <c r="Q644" i="4"/>
  <c r="Q645" i="4"/>
  <c r="Q646" i="4"/>
  <c r="Q647" i="4"/>
  <c r="Q648" i="4"/>
  <c r="Q649" i="4"/>
  <c r="Q650" i="4"/>
  <c r="Q651" i="4"/>
  <c r="Q652" i="4"/>
  <c r="Q653" i="4"/>
  <c r="Q654" i="4"/>
  <c r="Q655" i="4"/>
  <c r="Q656" i="4"/>
  <c r="Q657" i="4"/>
  <c r="Q658" i="4"/>
  <c r="Q659" i="4"/>
  <c r="Q660" i="4"/>
  <c r="Q661" i="4"/>
  <c r="Q662" i="4"/>
  <c r="Q663" i="4"/>
  <c r="Q664" i="4"/>
  <c r="Q665" i="4"/>
  <c r="Q666" i="4"/>
  <c r="Q667" i="4"/>
  <c r="Q668" i="4"/>
  <c r="J668" i="4" s="1"/>
  <c r="Q669" i="4"/>
  <c r="Q670" i="4"/>
  <c r="N671" i="4"/>
  <c r="Q671" i="4"/>
  <c r="N672" i="4"/>
  <c r="Q672" i="4"/>
  <c r="Q673" i="4"/>
  <c r="Q674" i="4"/>
  <c r="Q675" i="4"/>
  <c r="Q676" i="4"/>
  <c r="Q677" i="4"/>
  <c r="Q678" i="4"/>
  <c r="J678" i="4" s="1"/>
  <c r="Q679" i="4"/>
  <c r="Q680" i="4"/>
  <c r="Q681" i="4"/>
  <c r="Q682" i="4"/>
  <c r="Q683" i="4"/>
  <c r="Q684" i="4"/>
  <c r="Q685" i="4"/>
  <c r="Q686" i="4"/>
  <c r="Q687" i="4"/>
  <c r="Q688" i="4"/>
  <c r="Q689" i="4"/>
  <c r="Q690" i="4"/>
  <c r="Q691" i="4"/>
  <c r="Q692" i="4"/>
  <c r="Q693" i="4"/>
  <c r="Q694" i="4"/>
  <c r="Q695" i="4"/>
  <c r="Q696" i="4"/>
  <c r="Q697" i="4"/>
  <c r="Q698" i="4"/>
  <c r="Q699" i="4"/>
  <c r="Q700" i="4"/>
  <c r="Q701" i="4"/>
  <c r="Q702" i="4"/>
  <c r="N703" i="4"/>
  <c r="Q703" i="4"/>
  <c r="Q704" i="4"/>
  <c r="Q705" i="4"/>
  <c r="Q706" i="4"/>
  <c r="Q707" i="4"/>
  <c r="Q708" i="4"/>
  <c r="Q709" i="4"/>
  <c r="Q710" i="4"/>
  <c r="Q711" i="4"/>
  <c r="Q712" i="4"/>
  <c r="J712" i="4" s="1"/>
  <c r="Q713" i="4"/>
  <c r="Q714" i="4"/>
  <c r="Q715" i="4"/>
  <c r="Q716" i="4"/>
  <c r="Q717" i="4"/>
  <c r="Q718" i="4"/>
  <c r="Q719" i="4"/>
  <c r="Q720" i="4"/>
  <c r="Q721" i="4"/>
  <c r="Q722" i="4"/>
  <c r="Q723" i="4"/>
  <c r="Q724" i="4"/>
  <c r="Q725" i="4"/>
  <c r="N726" i="4"/>
  <c r="Q726" i="4"/>
  <c r="Q727" i="4"/>
  <c r="Q728" i="4"/>
  <c r="Q729" i="4"/>
  <c r="Q730" i="4"/>
  <c r="Q731" i="4"/>
  <c r="Q732" i="4"/>
  <c r="Q733" i="4"/>
  <c r="Q734" i="4"/>
  <c r="Q735" i="4"/>
  <c r="Q736" i="4"/>
  <c r="Q737" i="4"/>
  <c r="Q738" i="4"/>
  <c r="Q739" i="4"/>
  <c r="Q740" i="4"/>
  <c r="Q741" i="4"/>
  <c r="Q742" i="4"/>
  <c r="Q743" i="4"/>
  <c r="Q744" i="4"/>
  <c r="Q745" i="4"/>
  <c r="Q746" i="4"/>
  <c r="Q747" i="4"/>
  <c r="Q748" i="4"/>
  <c r="N749" i="4"/>
  <c r="Q749" i="4"/>
  <c r="N750" i="4"/>
  <c r="Q750" i="4"/>
  <c r="Q751" i="4"/>
  <c r="Q752" i="4"/>
  <c r="Q753" i="4"/>
  <c r="Q754" i="4"/>
  <c r="Q755" i="4"/>
  <c r="Q756" i="4"/>
  <c r="Q757" i="4"/>
  <c r="Q758" i="4"/>
  <c r="Q759" i="4"/>
  <c r="Q760" i="4"/>
  <c r="Q761" i="4"/>
  <c r="Q762" i="4"/>
  <c r="Q763" i="4"/>
  <c r="Q764" i="4"/>
  <c r="Q765" i="4"/>
  <c r="Q766" i="4"/>
  <c r="Q767" i="4"/>
  <c r="Q768" i="4"/>
  <c r="Q769" i="4"/>
  <c r="Q770" i="4"/>
  <c r="Q771" i="4"/>
  <c r="Q772" i="4"/>
  <c r="Q773" i="4"/>
  <c r="Q774" i="4"/>
  <c r="Q775" i="4"/>
  <c r="Q776" i="4"/>
  <c r="Q777" i="4"/>
  <c r="Q778" i="4"/>
  <c r="Q779" i="4"/>
  <c r="Q780" i="4"/>
  <c r="Q781" i="4"/>
  <c r="Q782" i="4"/>
  <c r="Q783" i="4"/>
  <c r="Q784" i="4"/>
  <c r="Q785" i="4"/>
  <c r="Q786" i="4"/>
  <c r="Q787" i="4"/>
  <c r="Q788" i="4"/>
  <c r="Q789" i="4"/>
  <c r="Q790" i="4"/>
  <c r="Q791" i="4"/>
  <c r="Q792" i="4"/>
  <c r="Q793" i="4"/>
  <c r="Q794" i="4"/>
  <c r="Q795" i="4"/>
  <c r="Q796" i="4"/>
  <c r="Q797" i="4"/>
  <c r="Q798" i="4"/>
  <c r="Q799" i="4"/>
  <c r="Q800" i="4"/>
  <c r="Q801" i="4"/>
  <c r="Q802" i="4"/>
  <c r="Q803" i="4"/>
  <c r="Q804" i="4"/>
  <c r="Q805" i="4"/>
  <c r="Q806" i="4"/>
  <c r="Q807" i="4"/>
  <c r="Q808" i="4"/>
  <c r="Q809" i="4"/>
  <c r="Q810" i="4"/>
  <c r="Q811" i="4"/>
  <c r="Q812" i="4"/>
  <c r="N813" i="4"/>
  <c r="Q813" i="4"/>
  <c r="N814" i="4"/>
  <c r="Q814" i="4"/>
  <c r="Q815" i="4"/>
  <c r="Q816" i="4"/>
  <c r="Q817" i="4"/>
  <c r="Q818" i="4"/>
  <c r="Q819" i="4"/>
  <c r="Q820" i="4"/>
  <c r="Q821" i="4"/>
  <c r="Q822" i="4"/>
  <c r="Q823" i="4"/>
  <c r="Q824" i="4"/>
  <c r="Q825" i="4"/>
  <c r="Q826" i="4"/>
  <c r="Q827" i="4"/>
  <c r="Q828" i="4"/>
  <c r="Q829" i="4"/>
  <c r="Q830" i="4"/>
  <c r="Q831" i="4"/>
  <c r="Q832" i="4"/>
  <c r="Q833" i="4"/>
  <c r="Q834" i="4"/>
  <c r="Q835" i="4"/>
  <c r="Q836" i="4"/>
  <c r="Q837" i="4"/>
  <c r="Q838" i="4"/>
  <c r="Q839" i="4"/>
  <c r="Q840" i="4"/>
  <c r="Q841" i="4"/>
  <c r="Q842" i="4"/>
  <c r="Q843" i="4"/>
  <c r="Q844" i="4"/>
  <c r="Q845" i="4"/>
  <c r="Q846" i="4"/>
  <c r="Q847" i="4"/>
  <c r="Q848" i="4"/>
  <c r="Q849" i="4"/>
  <c r="Q850" i="4"/>
  <c r="Q851" i="4"/>
  <c r="Q852" i="4"/>
  <c r="Q853" i="4"/>
  <c r="Q854" i="4"/>
  <c r="Q855" i="4"/>
  <c r="N856" i="4"/>
  <c r="Q856" i="4"/>
  <c r="Q857" i="4"/>
  <c r="Q858" i="4"/>
  <c r="Q859" i="4"/>
  <c r="Q860" i="4"/>
  <c r="Q861" i="4"/>
  <c r="Q862" i="4"/>
  <c r="Q863" i="4"/>
  <c r="Q864" i="4"/>
  <c r="Q865" i="4"/>
  <c r="Q866" i="4"/>
  <c r="Q867" i="4"/>
  <c r="N868" i="4"/>
  <c r="Q868" i="4"/>
  <c r="Q869" i="4"/>
  <c r="Q870" i="4"/>
  <c r="Q871" i="4"/>
  <c r="Q872" i="4"/>
  <c r="Q873" i="4"/>
  <c r="Q874" i="4"/>
  <c r="Q875" i="4"/>
  <c r="J875" i="4" s="1"/>
  <c r="Q876" i="4"/>
  <c r="Q877" i="4"/>
  <c r="N878" i="4"/>
  <c r="Q878" i="4"/>
  <c r="N879" i="4"/>
  <c r="Q879" i="4"/>
  <c r="Q880" i="4"/>
  <c r="Q881" i="4"/>
  <c r="Q882" i="4"/>
  <c r="Q883" i="4"/>
  <c r="Q884" i="4"/>
  <c r="Q885" i="4"/>
  <c r="Q886" i="4"/>
  <c r="Q887" i="4"/>
  <c r="Q888" i="4"/>
  <c r="N889" i="4"/>
  <c r="Q889" i="4"/>
  <c r="Q890" i="4"/>
  <c r="Q891" i="4"/>
  <c r="Q892" i="4"/>
  <c r="Q893" i="4"/>
  <c r="Q894" i="4"/>
  <c r="Q895" i="4"/>
  <c r="Q896" i="4"/>
  <c r="Q897" i="4"/>
  <c r="Q898" i="4"/>
  <c r="Q899" i="4"/>
  <c r="Q900" i="4"/>
  <c r="Q901" i="4"/>
  <c r="Q902" i="4"/>
  <c r="Q903" i="4"/>
  <c r="Q904" i="4"/>
  <c r="Q905" i="4"/>
  <c r="Q906" i="4"/>
  <c r="Q907" i="4"/>
  <c r="Q908" i="4"/>
  <c r="J908" i="4" s="1"/>
  <c r="Q909" i="4"/>
  <c r="Q910" i="4"/>
  <c r="Q911" i="4"/>
  <c r="Q912" i="4"/>
  <c r="Q913" i="4"/>
  <c r="Q914" i="4"/>
  <c r="Q915" i="4"/>
  <c r="Q916" i="4"/>
  <c r="Q917" i="4"/>
  <c r="Q918" i="4"/>
  <c r="Q919" i="4"/>
  <c r="Q920" i="4"/>
  <c r="Q921" i="4"/>
  <c r="Q922" i="4"/>
  <c r="Q923" i="4"/>
  <c r="Q924" i="4"/>
  <c r="Q925" i="4"/>
  <c r="Q926" i="4"/>
  <c r="Q927" i="4"/>
  <c r="Q928" i="4"/>
  <c r="Q929" i="4"/>
  <c r="Q930" i="4"/>
  <c r="Q931" i="4"/>
  <c r="Q932" i="4"/>
  <c r="Q933" i="4"/>
  <c r="Q934" i="4"/>
  <c r="Q935" i="4"/>
  <c r="Q936" i="4"/>
  <c r="Q937" i="4"/>
  <c r="Q938" i="4"/>
  <c r="Q939" i="4"/>
  <c r="Q940" i="4"/>
  <c r="Q941" i="4"/>
  <c r="Q942" i="4"/>
  <c r="Q943" i="4"/>
  <c r="Q944" i="4"/>
  <c r="Q945" i="4"/>
  <c r="Q946" i="4"/>
  <c r="Q947" i="4"/>
  <c r="Q948" i="4"/>
  <c r="Q949" i="4"/>
  <c r="Q950" i="4"/>
  <c r="Q951" i="4"/>
  <c r="Q952" i="4"/>
  <c r="Q953" i="4"/>
  <c r="Q954" i="4"/>
  <c r="Q955" i="4"/>
  <c r="Q956" i="4"/>
  <c r="Q957" i="4"/>
  <c r="J957" i="4" s="1"/>
  <c r="Q958" i="4"/>
  <c r="Q959" i="4"/>
  <c r="Q960" i="4"/>
  <c r="Q961" i="4"/>
  <c r="Q962" i="4"/>
  <c r="Q963" i="4"/>
  <c r="Q964" i="4"/>
  <c r="Q965" i="4"/>
  <c r="Q966" i="4"/>
  <c r="Q967" i="4"/>
  <c r="Q968" i="4"/>
  <c r="Q969" i="4"/>
  <c r="J969" i="4" s="1"/>
  <c r="Q970" i="4"/>
  <c r="Q971" i="4"/>
  <c r="Q972" i="4"/>
  <c r="Q973" i="4"/>
  <c r="Q974" i="4"/>
  <c r="Q975" i="4"/>
  <c r="Q976" i="4"/>
  <c r="Q977" i="4"/>
  <c r="Q978" i="4"/>
  <c r="Q979" i="4"/>
  <c r="Q980" i="4"/>
  <c r="Q981" i="4"/>
  <c r="Q982" i="4"/>
  <c r="Q983" i="4"/>
  <c r="Q984" i="4"/>
  <c r="Q985" i="4"/>
  <c r="Q986" i="4"/>
  <c r="Q987" i="4"/>
  <c r="Q988" i="4"/>
  <c r="Q989" i="4"/>
  <c r="Q990" i="4"/>
  <c r="Q991" i="4"/>
  <c r="J991" i="4" s="1"/>
  <c r="Q992" i="4"/>
  <c r="Q993" i="4"/>
  <c r="Q994" i="4"/>
  <c r="Q995" i="4"/>
  <c r="Q996" i="4"/>
  <c r="Q997" i="4"/>
  <c r="Q998" i="4"/>
  <c r="Q999" i="4"/>
  <c r="Q1000" i="4"/>
  <c r="Q1001" i="4"/>
  <c r="J1001" i="4" s="1"/>
  <c r="Q1002" i="4"/>
  <c r="Q1003" i="4"/>
  <c r="Q1004" i="4"/>
  <c r="Q1005" i="4"/>
  <c r="Q1006" i="4"/>
  <c r="Q1007" i="4"/>
  <c r="Q1008" i="4"/>
  <c r="Q1009" i="4"/>
  <c r="Q1010" i="4"/>
  <c r="Q1011" i="4"/>
  <c r="Q1012" i="4"/>
  <c r="J1012" i="4" s="1"/>
  <c r="Q1013" i="4"/>
  <c r="Q1014" i="4"/>
  <c r="N1015" i="4"/>
  <c r="Q1015" i="4"/>
  <c r="N1016" i="4"/>
  <c r="Q1016" i="4"/>
  <c r="Q1017" i="4"/>
  <c r="Q1018" i="4"/>
  <c r="Q1019" i="4"/>
  <c r="Q1020" i="4"/>
  <c r="Q1021" i="4"/>
  <c r="Q1022" i="4"/>
  <c r="Q1023" i="4"/>
  <c r="Q1024" i="4"/>
  <c r="Q1025" i="4"/>
  <c r="Q1026" i="4"/>
  <c r="Q1027" i="4"/>
  <c r="Q1028" i="4"/>
  <c r="Q1029" i="4"/>
  <c r="Q1030" i="4"/>
  <c r="Q1031" i="4"/>
  <c r="Q1032" i="4"/>
  <c r="Q1033" i="4"/>
  <c r="Q1034" i="4"/>
  <c r="Q1035" i="4"/>
  <c r="Q1036" i="4"/>
  <c r="Q1037" i="4"/>
  <c r="Q1038" i="4"/>
  <c r="Q1039" i="4"/>
  <c r="Q1040" i="4"/>
  <c r="Q1041" i="4"/>
  <c r="Q1042" i="4"/>
  <c r="Q1043" i="4"/>
  <c r="Q1044" i="4"/>
  <c r="Q1045" i="4"/>
  <c r="J1045" i="4" s="1"/>
  <c r="Q1046" i="4"/>
  <c r="Q1047" i="4"/>
  <c r="Q1048" i="4"/>
  <c r="Q1049" i="4"/>
  <c r="Q1050" i="4"/>
  <c r="Q1051" i="4"/>
  <c r="Q1052" i="4"/>
  <c r="Q1053" i="4"/>
  <c r="Q1054" i="4"/>
  <c r="Q1055" i="4"/>
  <c r="Q1056" i="4"/>
  <c r="Q1057" i="4"/>
  <c r="Q1058" i="4"/>
  <c r="Q1059" i="4"/>
  <c r="Q1060" i="4"/>
  <c r="Q1061" i="4"/>
  <c r="Q1062" i="4"/>
  <c r="Q1063" i="4"/>
  <c r="Q1064" i="4"/>
  <c r="Q1065" i="4"/>
  <c r="Q1066" i="4"/>
  <c r="Q1067" i="4"/>
  <c r="Q1068" i="4"/>
  <c r="Q1069" i="4"/>
  <c r="Q1070" i="4"/>
  <c r="Q1071" i="4"/>
  <c r="Q1072" i="4"/>
  <c r="Q1073" i="4"/>
  <c r="Q1074" i="4"/>
  <c r="Q1075" i="4"/>
  <c r="Q1076" i="4"/>
  <c r="Q1077" i="4"/>
  <c r="Q1078" i="4"/>
  <c r="Q1079" i="4"/>
  <c r="Q1080" i="4"/>
  <c r="Q1081" i="4"/>
  <c r="Q1082" i="4"/>
  <c r="Q1083" i="4"/>
  <c r="Q1084" i="4"/>
  <c r="Q1085" i="4"/>
  <c r="Q1086" i="4"/>
  <c r="Q1087" i="4"/>
  <c r="Q1088" i="4"/>
  <c r="Q1089" i="4"/>
  <c r="Q1090" i="4"/>
  <c r="Q1091" i="4"/>
  <c r="Q1092" i="4"/>
  <c r="Q1093" i="4"/>
  <c r="Q1094" i="4"/>
  <c r="Q1095" i="4"/>
  <c r="Q1096" i="4"/>
  <c r="Q1097" i="4"/>
  <c r="Q1098" i="4"/>
  <c r="Q1099" i="4"/>
  <c r="Q1100" i="4"/>
  <c r="Q1101" i="4"/>
  <c r="Q1102" i="4"/>
  <c r="Q1103" i="4"/>
  <c r="Q1104" i="4"/>
  <c r="Q1105" i="4"/>
  <c r="Q1106" i="4"/>
  <c r="Q1107" i="4"/>
  <c r="Q1108" i="4"/>
  <c r="Q1109" i="4"/>
  <c r="Q1110" i="4"/>
  <c r="Q1111" i="4"/>
  <c r="Q1112" i="4"/>
  <c r="Q1113" i="4"/>
  <c r="Q1114" i="4"/>
  <c r="Q1115" i="4"/>
  <c r="Q1116" i="4"/>
  <c r="Q1117" i="4"/>
  <c r="Q1118" i="4"/>
  <c r="Q1119" i="4"/>
  <c r="Q1120" i="4"/>
  <c r="Q1121" i="4"/>
  <c r="Q1122" i="4"/>
  <c r="Q1123" i="4"/>
  <c r="Q1124" i="4"/>
  <c r="Q1125" i="4"/>
  <c r="Q1126" i="4"/>
  <c r="Q1127" i="4"/>
  <c r="Q1128" i="4"/>
  <c r="Q1129" i="4"/>
  <c r="Q1130" i="4"/>
  <c r="Q1131" i="4"/>
  <c r="Q1132" i="4"/>
  <c r="Q1133" i="4"/>
  <c r="Q1134" i="4"/>
  <c r="Q1135" i="4"/>
  <c r="Q1136" i="4"/>
  <c r="Q1137" i="4"/>
  <c r="Q1138" i="4"/>
  <c r="Q1139" i="4"/>
  <c r="Q1140" i="4"/>
  <c r="Q1141" i="4"/>
  <c r="Q1142" i="4"/>
  <c r="Q1143" i="4"/>
  <c r="Q1144" i="4"/>
  <c r="Q1145" i="4"/>
  <c r="Q1146" i="4"/>
  <c r="Q1147" i="4"/>
  <c r="Q1148" i="4"/>
  <c r="Q1149" i="4"/>
  <c r="Q1150" i="4"/>
  <c r="Q1151" i="4"/>
  <c r="Q1152" i="4"/>
  <c r="Q1153" i="4"/>
  <c r="Q1154" i="4"/>
  <c r="Q1155" i="4"/>
  <c r="Q1156" i="4"/>
  <c r="Q1157" i="4"/>
  <c r="Q1158" i="4"/>
  <c r="Q1159" i="4"/>
  <c r="Q1160" i="4"/>
  <c r="Q1161" i="4"/>
  <c r="Q1162" i="4"/>
  <c r="Q1163" i="4"/>
  <c r="Q1164" i="4"/>
  <c r="Q1165" i="4"/>
  <c r="Q1166" i="4"/>
  <c r="Q1167" i="4"/>
  <c r="Q1168" i="4"/>
  <c r="Q1169" i="4"/>
  <c r="Q1170" i="4"/>
  <c r="Q1171" i="4"/>
  <c r="Q1172" i="4"/>
  <c r="Q1173" i="4"/>
  <c r="J1173" i="4" s="1"/>
  <c r="Q1174" i="4"/>
  <c r="Q1175" i="4"/>
  <c r="Q1176" i="4"/>
  <c r="Q1177" i="4"/>
  <c r="Q1178" i="4"/>
  <c r="Q1179" i="4"/>
  <c r="Q1180" i="4"/>
  <c r="Q1181" i="4"/>
  <c r="Q1182" i="4"/>
  <c r="Q1183" i="4"/>
  <c r="J1183" i="4" s="1"/>
  <c r="Q1184" i="4"/>
  <c r="Q1185" i="4"/>
  <c r="Q1186" i="4"/>
  <c r="Q1187" i="4"/>
  <c r="Q1188" i="4"/>
  <c r="Q1189" i="4"/>
  <c r="Q1190" i="4"/>
  <c r="Q1191" i="4"/>
  <c r="Q1192" i="4"/>
  <c r="Q1193" i="4"/>
  <c r="Q1194" i="4"/>
  <c r="Q1195" i="4"/>
  <c r="Q1196" i="4"/>
  <c r="Q1197" i="4"/>
  <c r="Q1198" i="4"/>
  <c r="Q1199" i="4"/>
  <c r="Q1200" i="4"/>
  <c r="Q1201" i="4"/>
  <c r="Q1202" i="4"/>
  <c r="Q1203" i="4"/>
  <c r="Q1204" i="4"/>
  <c r="Q1205" i="4"/>
  <c r="Q1206" i="4"/>
  <c r="Q1207" i="4"/>
  <c r="J1207" i="4" s="1"/>
  <c r="Q1208" i="4"/>
  <c r="Q1209" i="4"/>
  <c r="Q1210" i="4"/>
  <c r="Q1211" i="4"/>
  <c r="Q1212" i="4"/>
  <c r="Q1213" i="4"/>
  <c r="Q1214" i="4"/>
  <c r="Q1215" i="4"/>
  <c r="Q1216" i="4"/>
  <c r="Q1217" i="4"/>
  <c r="Q1218" i="4"/>
  <c r="Q1219" i="4"/>
  <c r="Q1220" i="4"/>
  <c r="Q1221" i="4"/>
  <c r="Q1222" i="4"/>
  <c r="J1222" i="4" s="1"/>
  <c r="Q1223" i="4"/>
  <c r="Q1224" i="4"/>
  <c r="Q1225" i="4"/>
  <c r="Q1226" i="4"/>
  <c r="Q1227" i="4"/>
  <c r="Q1228" i="4"/>
  <c r="Q1229" i="4"/>
  <c r="Q1230" i="4"/>
  <c r="Q1231" i="4"/>
  <c r="Q1232" i="4"/>
  <c r="Q1233" i="4"/>
  <c r="Q1234" i="4"/>
  <c r="N1235" i="4"/>
  <c r="Q1235" i="4"/>
  <c r="Q1236" i="4"/>
  <c r="Q1237" i="4"/>
  <c r="Q1238" i="4"/>
  <c r="Q1239" i="4"/>
  <c r="Q1240" i="4"/>
  <c r="Q1241" i="4"/>
  <c r="Q1242" i="4"/>
  <c r="Q1243" i="4"/>
  <c r="Q1244" i="4"/>
  <c r="Q1245" i="4"/>
  <c r="Q1246" i="4"/>
  <c r="Q1247" i="4"/>
  <c r="Q1248" i="4"/>
  <c r="Q1249" i="4"/>
  <c r="Q1250" i="4"/>
  <c r="Q1251" i="4"/>
  <c r="Q1252" i="4"/>
  <c r="Q1253" i="4"/>
  <c r="Q1254" i="4"/>
  <c r="Q1255" i="4"/>
  <c r="J1255" i="4" s="1"/>
  <c r="Q1256" i="4"/>
  <c r="Q1257" i="4"/>
  <c r="Q1258" i="4"/>
  <c r="Q1259" i="4"/>
  <c r="Q1260" i="4"/>
  <c r="Q1261" i="4"/>
  <c r="Q1262" i="4"/>
  <c r="Q1263" i="4"/>
  <c r="Q1264" i="4"/>
  <c r="Q1265" i="4"/>
  <c r="J1265" i="4" s="1"/>
  <c r="Q1266" i="4"/>
  <c r="Q1267" i="4"/>
  <c r="Q1268" i="4"/>
  <c r="Q1269" i="4"/>
  <c r="Q1270" i="4"/>
  <c r="Q1271" i="4"/>
  <c r="Q1272" i="4"/>
  <c r="Q1273" i="4"/>
  <c r="Q1274" i="4"/>
  <c r="Q1275" i="4"/>
  <c r="Q1276" i="4"/>
  <c r="Q1277" i="4"/>
  <c r="Q1278" i="4"/>
  <c r="Q1279" i="4"/>
  <c r="Q1280" i="4"/>
  <c r="Q1281" i="4"/>
  <c r="Q1282" i="4"/>
  <c r="Q1283" i="4"/>
  <c r="Q1284" i="4"/>
  <c r="Q1285" i="4"/>
  <c r="Q1286" i="4"/>
  <c r="Q1287" i="4"/>
  <c r="J1287" i="4" s="1"/>
  <c r="Q1288" i="4"/>
  <c r="Q1289" i="4"/>
  <c r="Q1290" i="4"/>
  <c r="Q1291" i="4"/>
  <c r="Q1292" i="4"/>
  <c r="Q1293" i="4"/>
  <c r="Q1294" i="4"/>
  <c r="Q1295" i="4"/>
  <c r="Q1296" i="4"/>
  <c r="Q1297" i="4"/>
  <c r="Q1298" i="4"/>
  <c r="Q1299" i="4"/>
  <c r="Q1300" i="4"/>
  <c r="Q1301" i="4"/>
  <c r="Q1302" i="4"/>
  <c r="Q1303" i="4"/>
  <c r="Q1304" i="4"/>
  <c r="Q1305" i="4"/>
  <c r="Q1306" i="4"/>
  <c r="Q1307" i="4"/>
  <c r="Q1308" i="4"/>
  <c r="Q1309" i="4"/>
  <c r="Q1310" i="4"/>
  <c r="Q1311" i="4"/>
  <c r="J1311" i="4" s="1"/>
  <c r="Q1312" i="4"/>
  <c r="Q1313" i="4"/>
  <c r="Q1314" i="4"/>
  <c r="Q1315" i="4"/>
  <c r="Q1316" i="4"/>
  <c r="Q1317" i="4"/>
  <c r="Q1318" i="4"/>
  <c r="Q1319" i="4"/>
  <c r="Q1320" i="4"/>
  <c r="Q1321" i="4"/>
  <c r="Q1322" i="4"/>
  <c r="Q1323" i="4"/>
  <c r="Q1324" i="4"/>
  <c r="Q1325" i="4"/>
  <c r="Q1326" i="4"/>
  <c r="Q1327" i="4"/>
  <c r="Q1328" i="4"/>
  <c r="Q1329" i="4"/>
  <c r="Q1330" i="4"/>
  <c r="Q1331" i="4"/>
  <c r="Q1332" i="4"/>
  <c r="Q1333" i="4"/>
  <c r="Q1334" i="4"/>
  <c r="Q1335" i="4"/>
  <c r="J1335" i="4" s="1"/>
  <c r="Q1336" i="4"/>
  <c r="Q1337" i="4"/>
  <c r="Q1338" i="4"/>
  <c r="Q1339" i="4"/>
  <c r="Q1340" i="4"/>
  <c r="Q1341" i="4"/>
  <c r="Q1342" i="4"/>
  <c r="Q1343" i="4"/>
  <c r="Q1344" i="4"/>
  <c r="Q1345" i="4"/>
  <c r="Q1346" i="4"/>
  <c r="Q1347" i="4"/>
  <c r="Q1348" i="4"/>
  <c r="Q1349" i="4"/>
  <c r="Q1350" i="4"/>
  <c r="Q1351" i="4"/>
  <c r="Q1352" i="4"/>
  <c r="Q1353" i="4"/>
  <c r="Q1354" i="4"/>
  <c r="Q1355" i="4"/>
  <c r="Q1356" i="4"/>
  <c r="Q1357" i="4"/>
  <c r="Q1358" i="4"/>
  <c r="Q1359" i="4"/>
  <c r="J1359" i="4" s="1"/>
  <c r="Q1360" i="4"/>
  <c r="Q1361" i="4"/>
  <c r="Q1362" i="4"/>
  <c r="Q1363" i="4"/>
  <c r="Q1364" i="4"/>
  <c r="Q1365" i="4"/>
  <c r="Q1366" i="4"/>
  <c r="Q1367" i="4"/>
  <c r="Q1368" i="4"/>
  <c r="Q1369" i="4"/>
  <c r="Q1370" i="4"/>
  <c r="Q1371" i="4"/>
  <c r="Q1372" i="4"/>
  <c r="Q1373" i="4"/>
  <c r="Q1374" i="4"/>
  <c r="Q1375" i="4"/>
  <c r="Q1376" i="4"/>
  <c r="Q1377" i="4"/>
  <c r="Q1378" i="4"/>
  <c r="Q1379" i="4"/>
  <c r="Q1380" i="4"/>
  <c r="Q1381" i="4"/>
  <c r="Q1382" i="4"/>
  <c r="Q1383" i="4"/>
  <c r="Q1384" i="4"/>
  <c r="Q1385" i="4"/>
  <c r="Q1386" i="4"/>
  <c r="Q1387" i="4"/>
  <c r="Q1388" i="4"/>
  <c r="Q1389" i="4"/>
  <c r="Q1390" i="4"/>
  <c r="Q1391" i="4"/>
  <c r="Q1392" i="4"/>
  <c r="Q1393" i="4"/>
  <c r="Q1394" i="4"/>
  <c r="Q1395" i="4"/>
  <c r="Q1396" i="4"/>
  <c r="Q1397" i="4"/>
  <c r="Q1398" i="4"/>
  <c r="Q1399" i="4"/>
  <c r="Q1400" i="4"/>
  <c r="Q1401" i="4"/>
  <c r="Q1402" i="4"/>
  <c r="Q1403" i="4"/>
  <c r="J1403" i="4" s="1"/>
  <c r="Q1404" i="4"/>
  <c r="Q1405" i="4"/>
  <c r="Q1406" i="4"/>
  <c r="Q1407" i="4"/>
  <c r="Q1408" i="4"/>
  <c r="Q1409" i="4"/>
  <c r="Q1410" i="4"/>
  <c r="Q1411" i="4"/>
  <c r="Q1412" i="4"/>
  <c r="Q1413" i="4"/>
  <c r="Q1414" i="4"/>
  <c r="Q1415" i="4"/>
  <c r="Q1416" i="4"/>
  <c r="Q1417" i="4"/>
  <c r="Q1418" i="4"/>
  <c r="Q1419" i="4"/>
  <c r="Q1420" i="4"/>
  <c r="Q1421" i="4"/>
  <c r="Q1422" i="4"/>
  <c r="Q1423" i="4"/>
  <c r="Q1424" i="4"/>
  <c r="Q1425" i="4"/>
  <c r="Q1426" i="4"/>
  <c r="Q1427" i="4"/>
  <c r="J1427" i="4" s="1"/>
  <c r="Q1428" i="4"/>
  <c r="Q1429" i="4"/>
  <c r="Q1430" i="4"/>
  <c r="Q1431" i="4"/>
  <c r="Q1432" i="4"/>
  <c r="Q1433" i="4"/>
  <c r="Q1434" i="4"/>
  <c r="Q1435" i="4"/>
  <c r="Q1436" i="4"/>
  <c r="Q1437" i="4"/>
  <c r="Q1438" i="4"/>
  <c r="Q1439" i="4"/>
  <c r="Q1440" i="4"/>
  <c r="Q1441" i="4"/>
  <c r="Q1442" i="4"/>
  <c r="Q1443" i="4"/>
  <c r="Q1444" i="4"/>
  <c r="Q1445" i="4"/>
  <c r="Q1446" i="4"/>
  <c r="Q1447" i="4"/>
  <c r="Q1448" i="4"/>
  <c r="Q1449" i="4"/>
  <c r="Q1450" i="4"/>
  <c r="Q1451" i="4"/>
  <c r="J1451" i="4" s="1"/>
  <c r="Q1452" i="4"/>
  <c r="Q1453" i="4"/>
  <c r="Q1454" i="4"/>
  <c r="Q1455" i="4"/>
  <c r="Q1456" i="4"/>
  <c r="Q1457" i="4"/>
  <c r="Q1458" i="4"/>
  <c r="Q1459" i="4"/>
  <c r="Q1460" i="4"/>
  <c r="Q1461" i="4"/>
  <c r="Q1462" i="4"/>
  <c r="Q1463" i="4"/>
  <c r="Q1464" i="4"/>
  <c r="Q1465" i="4"/>
  <c r="Q1466" i="4"/>
  <c r="Q1467" i="4"/>
  <c r="Q1468" i="4"/>
  <c r="Q1469" i="4"/>
  <c r="Q1470" i="4"/>
  <c r="Q1471" i="4"/>
  <c r="Q1472" i="4"/>
  <c r="Q1473" i="4"/>
  <c r="Q1474" i="4"/>
  <c r="Q1475" i="4"/>
  <c r="J1475" i="4" s="1"/>
  <c r="Q1476" i="4"/>
  <c r="Q1477" i="4"/>
  <c r="Q1478" i="4"/>
  <c r="Q1479" i="4"/>
  <c r="Q1480" i="4"/>
  <c r="Q1481" i="4"/>
  <c r="Q1482" i="4"/>
  <c r="Q1483" i="4"/>
  <c r="Q1484" i="4"/>
  <c r="Q1485" i="4"/>
  <c r="Q1486" i="4"/>
  <c r="Q1487" i="4"/>
  <c r="Q1488" i="4"/>
  <c r="Q1489" i="4"/>
  <c r="Q1490" i="4"/>
  <c r="Q1491" i="4"/>
  <c r="Q1492" i="4"/>
  <c r="Q1493" i="4"/>
  <c r="Q1494" i="4"/>
  <c r="Q1495" i="4"/>
  <c r="Q1496" i="4"/>
  <c r="Q1497" i="4"/>
  <c r="Q1498" i="4"/>
  <c r="Q1499" i="4"/>
  <c r="J1499" i="4" s="1"/>
  <c r="Q1500" i="4"/>
  <c r="Q1501" i="4"/>
  <c r="Q1502" i="4"/>
  <c r="Q1503" i="4"/>
  <c r="Q1504" i="4"/>
  <c r="Q1505" i="4"/>
  <c r="Q1506" i="4"/>
  <c r="Q1507" i="4"/>
  <c r="Q1508" i="4"/>
  <c r="Q1509" i="4"/>
  <c r="Q1510" i="4"/>
  <c r="Q1511" i="4"/>
  <c r="Q1512" i="4"/>
  <c r="Q1513" i="4"/>
  <c r="Q1514" i="4"/>
  <c r="Q1515" i="4"/>
  <c r="Q1516" i="4"/>
  <c r="Q1517" i="4"/>
  <c r="Q1518" i="4"/>
  <c r="Q1519" i="4"/>
  <c r="Q1520" i="4"/>
  <c r="Q1521" i="4"/>
  <c r="Q1522" i="4"/>
  <c r="Q1523" i="4"/>
  <c r="Q1524" i="4"/>
  <c r="Q1525" i="4"/>
  <c r="Q1526" i="4"/>
  <c r="Q1527" i="4"/>
  <c r="Q1528" i="4"/>
  <c r="Q1529" i="4"/>
  <c r="Q1530" i="4"/>
  <c r="Q1531" i="4"/>
  <c r="Q1532" i="4"/>
  <c r="Q1533" i="4"/>
  <c r="Q1534" i="4"/>
  <c r="Q1535" i="4"/>
  <c r="Q1536" i="4"/>
  <c r="Q1537" i="4"/>
  <c r="Q1538" i="4"/>
  <c r="Q1539" i="4"/>
  <c r="Q1540" i="4"/>
  <c r="Q1541" i="4"/>
  <c r="Q1542" i="4"/>
  <c r="Q1543" i="4"/>
  <c r="Q1544" i="4"/>
  <c r="Q1545" i="4"/>
  <c r="J1545" i="4" s="1"/>
  <c r="Q1546" i="4"/>
  <c r="Q1547" i="4"/>
  <c r="Q1548" i="4"/>
  <c r="Q1549" i="4"/>
  <c r="Q1550" i="4"/>
  <c r="Q1551" i="4"/>
  <c r="Q1552" i="4"/>
  <c r="Q1553" i="4"/>
  <c r="Q1554" i="4"/>
  <c r="Q1555" i="4"/>
  <c r="Q1556" i="4"/>
  <c r="Q1557" i="4"/>
  <c r="J1557" i="4" s="1"/>
  <c r="Q1558" i="4"/>
  <c r="Q1559" i="4"/>
  <c r="Q1560" i="4"/>
  <c r="Q1561" i="4"/>
  <c r="Q1562" i="4"/>
  <c r="Q1563" i="4"/>
  <c r="Q1564" i="4"/>
  <c r="Q1565" i="4"/>
  <c r="Q1566" i="4"/>
  <c r="Q1567" i="4"/>
  <c r="Q1568" i="4"/>
  <c r="Q1569" i="4"/>
  <c r="Q1570" i="4"/>
  <c r="Q1571" i="4"/>
  <c r="Q1572" i="4"/>
  <c r="Q1573" i="4"/>
  <c r="Q1574" i="4"/>
  <c r="Q1575" i="4"/>
  <c r="Q1576" i="4"/>
  <c r="Q1577" i="4"/>
  <c r="Q1578" i="4"/>
  <c r="Q1579" i="4"/>
  <c r="Q1580" i="4"/>
  <c r="Q1581" i="4"/>
  <c r="J1581" i="4" s="1"/>
  <c r="Q1582" i="4"/>
  <c r="Q1583" i="4"/>
  <c r="Q1584" i="4"/>
  <c r="Q1585" i="4"/>
  <c r="Q1586" i="4"/>
  <c r="Q1587" i="4"/>
  <c r="Q1588" i="4"/>
  <c r="Q1589" i="4"/>
  <c r="Q1590" i="4"/>
  <c r="Q1591" i="4"/>
  <c r="Q1592" i="4"/>
  <c r="Q1593" i="4"/>
  <c r="Q1594" i="4"/>
  <c r="Q1595" i="4"/>
  <c r="Q1596" i="4"/>
  <c r="Q1597" i="4"/>
  <c r="Q1598" i="4"/>
  <c r="Q1599" i="4"/>
  <c r="Q1600" i="4"/>
  <c r="Q1601" i="4"/>
  <c r="J1601" i="4" s="1"/>
  <c r="Q1602" i="4"/>
  <c r="Q1603" i="4"/>
  <c r="Q1604" i="4"/>
  <c r="Q1605" i="4"/>
  <c r="Q1606" i="4"/>
  <c r="Q1607" i="4"/>
  <c r="Q1608" i="4"/>
  <c r="Q1609" i="4"/>
  <c r="Q1610" i="4"/>
  <c r="Q1611" i="4"/>
  <c r="Q1612" i="4"/>
  <c r="Q1613" i="4"/>
  <c r="Q1614" i="4"/>
  <c r="Q1615" i="4"/>
  <c r="Q1616" i="4"/>
  <c r="Q1617" i="4"/>
  <c r="Q1618" i="4"/>
  <c r="Q1619" i="4"/>
  <c r="Q1620" i="4"/>
  <c r="Q1621" i="4"/>
  <c r="Q1622" i="4"/>
  <c r="Q1623" i="4"/>
  <c r="Q1624" i="4"/>
  <c r="Q1625" i="4"/>
  <c r="Q1626" i="4"/>
  <c r="Q1627" i="4"/>
  <c r="Q1628" i="4"/>
  <c r="Q1629" i="4"/>
  <c r="Q1630" i="4"/>
  <c r="Q1631" i="4"/>
  <c r="Q1632" i="4"/>
  <c r="Q1633" i="4"/>
  <c r="Q1634" i="4"/>
  <c r="Q1635" i="4"/>
  <c r="Q1636" i="4"/>
  <c r="Q1637" i="4"/>
  <c r="Q1638" i="4"/>
  <c r="Q1639" i="4"/>
  <c r="Q1640" i="4"/>
  <c r="Q1641" i="4"/>
  <c r="Q1642" i="4"/>
  <c r="Q1643" i="4"/>
  <c r="Q1644" i="4"/>
  <c r="Q1645" i="4"/>
  <c r="Q1646" i="4"/>
  <c r="Q1647" i="4"/>
  <c r="Q1648" i="4"/>
  <c r="Q1649" i="4"/>
  <c r="Q1650" i="4"/>
  <c r="Q1651" i="4"/>
  <c r="Q1652" i="4"/>
  <c r="Q1653" i="4"/>
  <c r="Q1654" i="4"/>
  <c r="Q1655" i="4"/>
  <c r="Q1656" i="4"/>
  <c r="Q1657" i="4"/>
  <c r="Q1658" i="4"/>
  <c r="Q1659" i="4"/>
  <c r="Q1660" i="4"/>
  <c r="Q1661" i="4"/>
  <c r="Q1662" i="4"/>
  <c r="Q1663" i="4"/>
  <c r="Q1664" i="4"/>
  <c r="Q1665" i="4"/>
  <c r="Q1666" i="4"/>
  <c r="Q1667" i="4"/>
  <c r="Q1668" i="4"/>
  <c r="Q1669" i="4"/>
  <c r="Q1670" i="4"/>
  <c r="Q1671" i="4"/>
  <c r="Q1672" i="4"/>
  <c r="Q1673" i="4"/>
  <c r="Q1674" i="4"/>
  <c r="Q1675" i="4"/>
  <c r="Q1676" i="4"/>
  <c r="Q1677" i="4"/>
  <c r="Q1678" i="4"/>
  <c r="Q1679" i="4"/>
  <c r="Q1680" i="4"/>
  <c r="N1681" i="4"/>
  <c r="Q1681" i="4"/>
  <c r="Q1682" i="4"/>
  <c r="Q1683" i="4"/>
  <c r="Q1684" i="4"/>
  <c r="Q1685" i="4"/>
  <c r="Q1686" i="4"/>
  <c r="Q1687" i="4"/>
  <c r="Q1688" i="4"/>
  <c r="Q1689" i="4"/>
  <c r="Q1690" i="4"/>
  <c r="Q1691" i="4"/>
  <c r="Q1692" i="4"/>
  <c r="Q1693" i="4"/>
  <c r="Q1694" i="4"/>
  <c r="Q1695" i="4"/>
  <c r="Q1696" i="4"/>
  <c r="Q1697" i="4"/>
  <c r="Q1698" i="4"/>
  <c r="Q1699" i="4"/>
  <c r="Q1700" i="4"/>
  <c r="Q1701" i="4"/>
  <c r="Q1702" i="4"/>
  <c r="Q1703" i="4"/>
  <c r="Q1704" i="4"/>
  <c r="Q1705" i="4"/>
  <c r="Q1706" i="4"/>
  <c r="Q1707" i="4"/>
  <c r="Q1708" i="4"/>
  <c r="Q1709" i="4"/>
  <c r="Q1710" i="4"/>
  <c r="Q1711" i="4"/>
  <c r="Q1712" i="4"/>
  <c r="Q1713" i="4"/>
  <c r="Q1714" i="4"/>
  <c r="Q1715" i="4"/>
  <c r="Q1716" i="4"/>
  <c r="Q1717" i="4"/>
  <c r="Q1718" i="4"/>
  <c r="Q1719" i="4"/>
  <c r="Q1720" i="4"/>
  <c r="Q1721" i="4"/>
  <c r="Q1722" i="4"/>
  <c r="Q1723" i="4"/>
  <c r="Q1724" i="4"/>
  <c r="Q1725" i="4"/>
  <c r="Q1726" i="4"/>
  <c r="Q1727" i="4"/>
  <c r="Q1728" i="4"/>
  <c r="Q1729" i="4"/>
  <c r="Q1730" i="4"/>
  <c r="Q1731" i="4"/>
  <c r="Q1732" i="4"/>
  <c r="Q1733" i="4"/>
  <c r="Q1734" i="4"/>
  <c r="Q1735" i="4"/>
  <c r="Q1736" i="4"/>
  <c r="Q1737" i="4"/>
  <c r="Q1738" i="4"/>
  <c r="Q1739" i="4"/>
  <c r="Q1740" i="4"/>
  <c r="Q1741" i="4"/>
  <c r="Q1742" i="4"/>
  <c r="Q1743" i="4"/>
  <c r="Q1744" i="4"/>
  <c r="Q1745" i="4"/>
  <c r="Q1746" i="4"/>
  <c r="Q1747" i="4"/>
  <c r="Q1748" i="4"/>
  <c r="Q1749" i="4"/>
  <c r="Q1750" i="4"/>
  <c r="Q1751" i="4"/>
  <c r="Q1752" i="4"/>
  <c r="Q1753" i="4"/>
  <c r="Q1754" i="4"/>
  <c r="Q1755" i="4"/>
  <c r="Q1756" i="4"/>
  <c r="Q1757" i="4"/>
  <c r="Q1758" i="4"/>
  <c r="Q1759" i="4"/>
  <c r="Q1760" i="4"/>
  <c r="Q1761" i="4"/>
  <c r="Q1762" i="4"/>
  <c r="Q1763" i="4"/>
  <c r="Q1764" i="4"/>
  <c r="Q1765" i="4"/>
  <c r="Q1766" i="4"/>
  <c r="Q1767" i="4"/>
  <c r="Q1768" i="4"/>
  <c r="Q1769" i="4"/>
  <c r="Q1770" i="4"/>
  <c r="Q1771" i="4"/>
  <c r="Q1772" i="4"/>
  <c r="Q1773" i="4"/>
  <c r="Q1774" i="4"/>
  <c r="Q1775" i="4"/>
  <c r="Q1776" i="4"/>
  <c r="Q1777" i="4"/>
  <c r="Q1778" i="4"/>
  <c r="Q1779" i="4"/>
  <c r="Q1780" i="4"/>
  <c r="Q1781" i="4"/>
  <c r="Q1782" i="4"/>
  <c r="Q1783" i="4"/>
  <c r="Q1784" i="4"/>
  <c r="Q1785" i="4"/>
  <c r="Q1786" i="4"/>
  <c r="Q1787" i="4"/>
  <c r="Q1788" i="4"/>
  <c r="Q1789" i="4"/>
  <c r="Q1790" i="4"/>
  <c r="Q1791" i="4"/>
  <c r="Q1792" i="4"/>
  <c r="Q1793" i="4"/>
  <c r="Q1794" i="4"/>
  <c r="Q1795" i="4"/>
  <c r="Q1796" i="4"/>
  <c r="Q1797" i="4"/>
  <c r="Q1798" i="4"/>
  <c r="Q1799" i="4"/>
  <c r="Q1800" i="4"/>
  <c r="Q1801" i="4"/>
  <c r="J1801" i="4" s="1"/>
  <c r="Q1802" i="4"/>
  <c r="Q1803" i="4"/>
  <c r="Q1804" i="4"/>
  <c r="Q1805" i="4"/>
  <c r="Q1806" i="4"/>
  <c r="Q1807" i="4"/>
  <c r="Q1808" i="4"/>
  <c r="Q1809" i="4"/>
  <c r="Q1810" i="4"/>
  <c r="Q1811" i="4"/>
  <c r="J1811" i="4" s="1"/>
  <c r="Q1812" i="4"/>
  <c r="Q1813" i="4"/>
  <c r="Q1814" i="4"/>
  <c r="Q1815" i="4"/>
  <c r="Q1816" i="4"/>
  <c r="Q1817" i="4"/>
  <c r="Q1818" i="4"/>
  <c r="Q1819" i="4"/>
  <c r="Q1820" i="4"/>
  <c r="Q1821" i="4"/>
  <c r="Q1822" i="4"/>
  <c r="J1822" i="4" s="1"/>
  <c r="Q1823" i="4"/>
  <c r="Q1824" i="4"/>
  <c r="Q1825" i="4"/>
  <c r="Q1826" i="4"/>
  <c r="Q1827" i="4"/>
  <c r="Q1828" i="4"/>
  <c r="Q1829" i="4"/>
  <c r="Q1830" i="4"/>
  <c r="Q1831" i="4"/>
  <c r="Q1832" i="4"/>
  <c r="Q1833" i="4"/>
  <c r="Q1834" i="4"/>
  <c r="Q1835" i="4"/>
  <c r="Q1836" i="4"/>
  <c r="Q1837" i="4"/>
  <c r="Q1838" i="4"/>
  <c r="Q1839" i="4"/>
  <c r="Q1840" i="4"/>
  <c r="Q1841" i="4"/>
  <c r="Q1842" i="4"/>
  <c r="Q1843" i="4"/>
  <c r="Q1844" i="4"/>
  <c r="Q1845" i="4"/>
  <c r="Q1846" i="4"/>
  <c r="Q1847" i="4"/>
  <c r="Q1848" i="4"/>
  <c r="Q1849" i="4"/>
  <c r="Q1850" i="4"/>
  <c r="Q1851" i="4"/>
  <c r="Q1852" i="4"/>
  <c r="Q1853" i="4"/>
  <c r="Q1854" i="4"/>
  <c r="Q1855" i="4"/>
  <c r="Q1856" i="4"/>
  <c r="Q1857" i="4"/>
  <c r="Q1858" i="4"/>
  <c r="Q1859" i="4"/>
  <c r="Q1860" i="4"/>
  <c r="Q1861" i="4"/>
  <c r="Q1862" i="4"/>
  <c r="Q1863" i="4"/>
  <c r="Q1864" i="4"/>
  <c r="Q1865" i="4"/>
  <c r="Q1866" i="4"/>
  <c r="Q1867" i="4"/>
  <c r="Q1868" i="4"/>
  <c r="Q1869" i="4"/>
  <c r="Q1870" i="4"/>
  <c r="Q1871" i="4"/>
  <c r="Q1872" i="4"/>
  <c r="Q1873" i="4"/>
  <c r="Q1874" i="4"/>
  <c r="Q1875" i="4"/>
  <c r="Q1876" i="4"/>
  <c r="Q1877" i="4"/>
  <c r="Q1878" i="4"/>
  <c r="Q1879" i="4"/>
  <c r="Q1880" i="4"/>
  <c r="N1881" i="4"/>
  <c r="Q1881" i="4"/>
  <c r="Q1882" i="4"/>
  <c r="Q1883" i="4"/>
  <c r="Q1884" i="4"/>
  <c r="Q1885" i="4"/>
  <c r="Q1886" i="4"/>
  <c r="Q1887" i="4"/>
  <c r="Q1888" i="4"/>
  <c r="Q1889" i="4"/>
  <c r="Q1890" i="4"/>
  <c r="Q1891" i="4"/>
  <c r="Q1892" i="4"/>
  <c r="Q1893" i="4"/>
  <c r="Q1894" i="4"/>
  <c r="Q1895" i="4"/>
  <c r="Q1896" i="4"/>
  <c r="Q1897" i="4"/>
  <c r="J1897" i="4" s="1"/>
  <c r="Q1898" i="4"/>
  <c r="Q1899" i="4"/>
  <c r="Q1900" i="4"/>
  <c r="Q1901" i="4"/>
  <c r="Q1902" i="4"/>
  <c r="Q1903" i="4"/>
  <c r="Q1904" i="4"/>
  <c r="Q1905" i="4"/>
  <c r="Q1906" i="4"/>
  <c r="Q1907" i="4"/>
  <c r="Q1908" i="4"/>
  <c r="Q1909" i="4"/>
  <c r="Q1910" i="4"/>
  <c r="Q1911" i="4"/>
  <c r="Q1912" i="4"/>
  <c r="Q1913" i="4"/>
  <c r="J1913" i="4" s="1"/>
  <c r="Q1914" i="4"/>
  <c r="Q1915" i="4"/>
  <c r="Q1916" i="4"/>
  <c r="Q1917" i="4"/>
  <c r="Q1918" i="4"/>
  <c r="Q1919" i="4"/>
  <c r="Q1920" i="4"/>
  <c r="Q1921" i="4"/>
  <c r="Q1922" i="4"/>
  <c r="Q1923" i="4"/>
  <c r="Q1924" i="4"/>
  <c r="Q1925" i="4"/>
  <c r="Q1926" i="4"/>
  <c r="Q1927" i="4"/>
  <c r="Q1928" i="4"/>
  <c r="Q1929" i="4"/>
  <c r="Q1930" i="4"/>
  <c r="Q1931" i="4"/>
  <c r="Q1932" i="4"/>
  <c r="Q1933" i="4"/>
  <c r="Q1934" i="4"/>
  <c r="Q1935" i="4"/>
  <c r="Q1936" i="4"/>
  <c r="Q1937" i="4"/>
  <c r="Q1938" i="4"/>
  <c r="Q1939" i="4"/>
  <c r="Q1940" i="4"/>
  <c r="Q1941" i="4"/>
  <c r="Q1942" i="4"/>
  <c r="Q1943" i="4"/>
  <c r="Q1944" i="4"/>
  <c r="Q1945" i="4"/>
  <c r="Q1946" i="4"/>
  <c r="Q1947" i="4"/>
  <c r="Q1948" i="4"/>
  <c r="Q1949" i="4"/>
  <c r="Q1950" i="4"/>
  <c r="Q1951" i="4"/>
  <c r="Q1952" i="4"/>
  <c r="Q1953" i="4"/>
  <c r="Q1954" i="4"/>
  <c r="Q1955" i="4"/>
  <c r="Q1956" i="4"/>
  <c r="Q1957" i="4"/>
  <c r="Q1958" i="4"/>
  <c r="Q1959" i="4"/>
  <c r="Q1960" i="4"/>
  <c r="Q1961" i="4"/>
  <c r="Q1962" i="4"/>
  <c r="Q1963" i="4"/>
  <c r="Q1964" i="4"/>
  <c r="Q1965" i="4"/>
  <c r="Q1966" i="4"/>
  <c r="Q1967" i="4"/>
  <c r="Q1968" i="4"/>
  <c r="Q1969" i="4"/>
  <c r="Q1970" i="4"/>
  <c r="Q1971" i="4"/>
  <c r="Q1972" i="4"/>
  <c r="Q1973" i="4"/>
  <c r="Q1974" i="4"/>
  <c r="Q1975" i="4"/>
  <c r="Q1976" i="4"/>
  <c r="Q1977" i="4"/>
  <c r="Q1978" i="4"/>
  <c r="Q1979" i="4"/>
  <c r="Q1980" i="4"/>
  <c r="Q1981" i="4"/>
  <c r="Q1982" i="4"/>
  <c r="Q1983" i="4"/>
  <c r="Q1984" i="4"/>
  <c r="Q1985" i="4"/>
  <c r="J1985" i="4" s="1"/>
  <c r="Q1986" i="4"/>
  <c r="Q1987" i="4"/>
  <c r="Q1988" i="4"/>
  <c r="Q1989" i="4"/>
  <c r="Q1990" i="4"/>
  <c r="Q1991" i="4"/>
  <c r="Q1992" i="4"/>
  <c r="Q1993" i="4"/>
  <c r="Q1994" i="4"/>
  <c r="Q1995" i="4"/>
  <c r="Q1996" i="4"/>
  <c r="J1996" i="4" s="1"/>
  <c r="Q1997" i="4"/>
  <c r="Q1998" i="4"/>
  <c r="Q1999" i="4"/>
  <c r="Q2000" i="4"/>
  <c r="Q2001" i="4"/>
  <c r="Q2002" i="4"/>
  <c r="Q2003" i="4"/>
  <c r="Q2004" i="4"/>
  <c r="Q2005" i="4"/>
  <c r="Q2006" i="4"/>
  <c r="Q2007" i="4"/>
  <c r="Q2008" i="4"/>
  <c r="Q2009" i="4"/>
  <c r="Q2010" i="4"/>
  <c r="Q2011" i="4"/>
  <c r="Q2012" i="4"/>
  <c r="Q2013" i="4"/>
  <c r="Q2014" i="4"/>
  <c r="Q2015" i="4"/>
  <c r="Q2016" i="4"/>
  <c r="Q2017" i="4"/>
  <c r="Q2018" i="4"/>
  <c r="Q2019" i="4"/>
  <c r="Q2020" i="4"/>
  <c r="Q2021" i="4"/>
  <c r="Q2022" i="4"/>
  <c r="Q2023" i="4"/>
  <c r="Q2024" i="4"/>
  <c r="Q2025" i="4"/>
  <c r="Q2026" i="4"/>
  <c r="Q2027" i="4"/>
  <c r="Q2028" i="4"/>
  <c r="Q2029" i="4"/>
  <c r="Q2030" i="4"/>
  <c r="J2030" i="4" s="1"/>
  <c r="Q2031" i="4"/>
  <c r="Q2032" i="4"/>
  <c r="Q2033" i="4"/>
  <c r="Q2034" i="4"/>
  <c r="Q2035" i="4"/>
  <c r="Q2036" i="4"/>
  <c r="Q2037" i="4"/>
  <c r="Q2038" i="4"/>
  <c r="Q2039" i="4"/>
  <c r="Q2040" i="4"/>
  <c r="Q2041" i="4"/>
  <c r="J2041" i="4" s="1"/>
  <c r="Q2042" i="4"/>
  <c r="Q2043" i="4"/>
  <c r="Q2044" i="4"/>
  <c r="Q2045" i="4"/>
  <c r="Q2046" i="4"/>
  <c r="Q2047" i="4"/>
  <c r="Q2048" i="4"/>
  <c r="Q2049" i="4"/>
  <c r="Q2050" i="4"/>
  <c r="Q2051" i="4"/>
  <c r="Q2052" i="4"/>
  <c r="Q2053" i="4"/>
  <c r="Q2054" i="4"/>
  <c r="Q2055" i="4"/>
  <c r="Q2056" i="4"/>
  <c r="Q2057" i="4"/>
  <c r="Q2058" i="4"/>
  <c r="Q2059" i="4"/>
  <c r="Q2060" i="4"/>
  <c r="Q2061" i="4"/>
  <c r="Q2062" i="4"/>
  <c r="Q2063" i="4"/>
  <c r="Q2064" i="4"/>
  <c r="J2064" i="4" s="1"/>
  <c r="Q2065" i="4"/>
  <c r="Q2066" i="4"/>
  <c r="Q2067" i="4"/>
  <c r="Q2068" i="4"/>
  <c r="Q2069" i="4"/>
  <c r="Q2070" i="4"/>
  <c r="Q2071" i="4"/>
  <c r="Q2072" i="4"/>
  <c r="Q2073" i="4"/>
  <c r="Q2074" i="4"/>
  <c r="Q2075" i="4"/>
  <c r="Q2076" i="4"/>
  <c r="Q2077" i="4"/>
  <c r="Q2078" i="4"/>
  <c r="Q2079" i="4"/>
  <c r="Q2080" i="4"/>
  <c r="Q2081" i="4"/>
  <c r="Q2082" i="4"/>
  <c r="Q2083" i="4"/>
  <c r="Q2084" i="4"/>
  <c r="J2084" i="4" s="1"/>
  <c r="Q2085" i="4"/>
  <c r="Q2086" i="4"/>
  <c r="Q2087" i="4"/>
  <c r="Q2088" i="4"/>
  <c r="Q2089" i="4"/>
  <c r="Q2090" i="4"/>
  <c r="Q2091" i="4"/>
  <c r="Q2092" i="4"/>
  <c r="Q2093" i="4"/>
  <c r="Q2094" i="4"/>
  <c r="Q2095" i="4"/>
  <c r="Q2096" i="4"/>
  <c r="Q2097" i="4"/>
  <c r="Q2098" i="4"/>
  <c r="Q2099" i="4"/>
  <c r="Q2100" i="4"/>
  <c r="Q2101" i="4"/>
  <c r="Q2102" i="4"/>
  <c r="Q2103" i="4"/>
  <c r="J2103" i="4" s="1"/>
  <c r="Q2104" i="4"/>
  <c r="Q2105" i="4"/>
  <c r="Q2106" i="4"/>
  <c r="Q2107" i="4"/>
  <c r="Q2108" i="4"/>
  <c r="Q2109" i="4"/>
  <c r="Q2110" i="4"/>
  <c r="Q2111" i="4"/>
  <c r="Q2112" i="4"/>
  <c r="Q2113" i="4"/>
  <c r="Q2114" i="4"/>
  <c r="Q2115" i="4"/>
  <c r="Q2116" i="4"/>
  <c r="Q2117" i="4"/>
  <c r="Q2118" i="4"/>
  <c r="Q2119" i="4"/>
  <c r="Q2120" i="4"/>
  <c r="Q2121" i="4"/>
  <c r="Q2122" i="4"/>
  <c r="Q2123" i="4"/>
  <c r="Q2124" i="4"/>
  <c r="Q2125" i="4"/>
  <c r="J2125" i="4" s="1"/>
  <c r="Q2126" i="4"/>
  <c r="Q2127" i="4"/>
  <c r="Q2128" i="4"/>
  <c r="Q2129" i="4"/>
  <c r="Q2130" i="4"/>
  <c r="Q2131" i="4"/>
  <c r="Q2132" i="4"/>
  <c r="Q2133" i="4"/>
  <c r="Q2134" i="4"/>
  <c r="Q2135" i="4"/>
  <c r="Q2136" i="4"/>
  <c r="Q2137" i="4"/>
  <c r="Q2138" i="4"/>
  <c r="Q2139" i="4"/>
  <c r="Q2140" i="4"/>
  <c r="Q2141" i="4"/>
  <c r="Q2142" i="4"/>
  <c r="Q2143" i="4"/>
  <c r="Q2144" i="4"/>
  <c r="Q2145" i="4"/>
  <c r="Q2146" i="4"/>
  <c r="Q2147" i="4"/>
  <c r="Q2148" i="4"/>
  <c r="Q2149" i="4"/>
  <c r="Q2150" i="4"/>
  <c r="Q2151" i="4"/>
  <c r="Q2152" i="4"/>
  <c r="Q2153" i="4"/>
  <c r="Q2154" i="4"/>
  <c r="Q2155" i="4"/>
  <c r="Q2156" i="4"/>
  <c r="Q2157" i="4"/>
  <c r="Q2158" i="4"/>
  <c r="Q2159" i="4"/>
  <c r="Q2160" i="4"/>
  <c r="Q2161" i="4"/>
  <c r="Q2162" i="4"/>
  <c r="Q2163" i="4"/>
  <c r="Q2164" i="4"/>
  <c r="Q2165" i="4"/>
  <c r="Q2166" i="4"/>
  <c r="Q2167" i="4"/>
  <c r="Q2168" i="4"/>
  <c r="Q2169" i="4"/>
  <c r="Q2170" i="4"/>
  <c r="Q2171" i="4"/>
  <c r="Q2172" i="4"/>
  <c r="Q2173" i="4"/>
  <c r="Q2174" i="4"/>
  <c r="Q2175" i="4"/>
  <c r="Q2176" i="4"/>
  <c r="Q2177" i="4"/>
  <c r="Q2178" i="4"/>
  <c r="Q2179" i="4"/>
  <c r="Q2180" i="4"/>
  <c r="Q2181" i="4"/>
  <c r="Q2182" i="4"/>
  <c r="Q2183" i="4"/>
  <c r="Q2184" i="4"/>
  <c r="Q2185" i="4"/>
  <c r="Q2186" i="4"/>
  <c r="Q2187" i="4"/>
  <c r="Q2188" i="4"/>
  <c r="Q2189" i="4"/>
  <c r="Q2190" i="4"/>
  <c r="Q2191" i="4"/>
  <c r="Q2192" i="4"/>
  <c r="Q2193" i="4"/>
  <c r="Q2194" i="4"/>
  <c r="Q2195" i="4"/>
  <c r="Q2196" i="4"/>
  <c r="Q2197" i="4"/>
  <c r="Q2198" i="4"/>
  <c r="Q2199" i="4"/>
  <c r="Q2200" i="4"/>
  <c r="Q2201" i="4"/>
  <c r="Q2202" i="4"/>
  <c r="Q2203" i="4"/>
  <c r="Q2204" i="4"/>
  <c r="Q2205" i="4"/>
  <c r="Q2206" i="4"/>
  <c r="Q2207" i="4"/>
  <c r="Q2208" i="4"/>
  <c r="Q2209" i="4"/>
  <c r="Q2210" i="4"/>
  <c r="Q2211" i="4"/>
  <c r="Q2212" i="4"/>
  <c r="Q2213" i="4"/>
  <c r="Q2214" i="4"/>
  <c r="Q2215" i="4"/>
  <c r="Q2216" i="4"/>
  <c r="Q2217" i="4"/>
  <c r="Q2218" i="4"/>
  <c r="Q2219" i="4"/>
  <c r="Q2220" i="4"/>
  <c r="Q2221" i="4"/>
  <c r="Q2222" i="4"/>
  <c r="Q2223" i="4"/>
  <c r="Q2224" i="4"/>
  <c r="Q2225" i="4"/>
  <c r="Q2226" i="4"/>
  <c r="Q2227" i="4"/>
  <c r="Q2228" i="4"/>
  <c r="N2229" i="4"/>
  <c r="Q2229" i="4"/>
  <c r="Q2230" i="4"/>
  <c r="Q2231" i="4"/>
  <c r="Q2232" i="4"/>
  <c r="Q2233" i="4"/>
  <c r="Q2234" i="4"/>
  <c r="Q2235" i="4"/>
  <c r="Q2236" i="4"/>
  <c r="Q2237" i="4"/>
  <c r="Q2238" i="4"/>
  <c r="Q2239" i="4"/>
  <c r="Q2240" i="4"/>
  <c r="Q2241" i="4"/>
  <c r="Q2242" i="4"/>
  <c r="Q2243" i="4"/>
  <c r="Q2244" i="4"/>
  <c r="Q2245" i="4"/>
  <c r="Q2246" i="4"/>
  <c r="Q2247" i="4"/>
  <c r="J2247" i="4" s="1"/>
  <c r="Q2248" i="4"/>
  <c r="Q2249" i="4"/>
  <c r="Q2250" i="4"/>
  <c r="Q2251" i="4"/>
  <c r="Q2252" i="4"/>
  <c r="Q2253" i="4"/>
  <c r="Q2254" i="4"/>
  <c r="Q2255" i="4"/>
  <c r="Q2256" i="4"/>
  <c r="Q2257" i="4"/>
  <c r="Q2258" i="4"/>
  <c r="Q2259" i="4"/>
  <c r="J2259" i="4" s="1"/>
  <c r="Q2260" i="4"/>
  <c r="Q2261" i="4"/>
  <c r="Q2262" i="4"/>
  <c r="Q2263" i="4"/>
  <c r="Q2264" i="4"/>
  <c r="Q2265" i="4"/>
  <c r="Q2266" i="4"/>
  <c r="Q2267" i="4"/>
  <c r="Q2268" i="4"/>
  <c r="Q2269" i="4"/>
  <c r="Q2270" i="4"/>
  <c r="Q2271" i="4"/>
  <c r="Q2272" i="4"/>
  <c r="Q2273" i="4"/>
  <c r="Q2274" i="4"/>
  <c r="Q2275" i="4"/>
  <c r="Q2276" i="4"/>
  <c r="Q2277" i="4"/>
  <c r="Q2278" i="4"/>
  <c r="Q2279" i="4"/>
  <c r="Q2280" i="4"/>
  <c r="Q2281" i="4"/>
  <c r="Q2282" i="4"/>
  <c r="Q2283" i="4"/>
  <c r="Q2284" i="4"/>
  <c r="J2284" i="4" s="1"/>
  <c r="Q2285" i="4"/>
  <c r="Q2286" i="4"/>
  <c r="Q2287" i="4"/>
  <c r="Q2288" i="4"/>
  <c r="Q2289" i="4"/>
  <c r="Q2290" i="4"/>
  <c r="Q2291" i="4"/>
  <c r="Q2292" i="4"/>
  <c r="Q2293" i="4"/>
  <c r="Q2294" i="4"/>
  <c r="J2294" i="4" s="1"/>
  <c r="Q2295" i="4"/>
  <c r="Q2296" i="4"/>
  <c r="N2297" i="4"/>
  <c r="Q2297" i="4"/>
  <c r="Q2298" i="4"/>
  <c r="Q2299" i="4"/>
  <c r="Q2300" i="4"/>
  <c r="Q2301" i="4"/>
  <c r="Q2302" i="4"/>
  <c r="Q2303" i="4"/>
  <c r="Q2304" i="4"/>
  <c r="Q2305" i="4"/>
  <c r="Q2306" i="4"/>
  <c r="Q2307" i="4"/>
  <c r="Q2308" i="4"/>
  <c r="Q2309" i="4"/>
  <c r="Q2310" i="4"/>
  <c r="Q2311" i="4"/>
  <c r="Q2312" i="4"/>
  <c r="Q2313" i="4"/>
  <c r="Q2314" i="4"/>
  <c r="Q2315" i="4"/>
  <c r="Q2316" i="4"/>
  <c r="Q2317" i="4"/>
  <c r="Q2318" i="4"/>
  <c r="Q2319" i="4"/>
  <c r="Q2320" i="4"/>
  <c r="Q2321" i="4"/>
  <c r="Q2322" i="4"/>
  <c r="Q2323" i="4"/>
  <c r="Q2324" i="4"/>
  <c r="Q2325" i="4"/>
  <c r="Q2326" i="4"/>
  <c r="Q2327" i="4"/>
  <c r="Q2328" i="4"/>
  <c r="Q2329" i="4"/>
  <c r="J2329" i="4" s="1"/>
  <c r="Q2330" i="4"/>
  <c r="Q2331" i="4"/>
  <c r="Q2332" i="4"/>
  <c r="Q2333" i="4"/>
  <c r="Q2334" i="4"/>
  <c r="Q2335" i="4"/>
  <c r="Q2336" i="4"/>
  <c r="Q2337" i="4"/>
  <c r="Q2338" i="4"/>
  <c r="Q2339" i="4"/>
  <c r="Q2340" i="4"/>
  <c r="Q2341" i="4"/>
  <c r="Q2342" i="4"/>
  <c r="Q2343" i="4"/>
  <c r="Q2344" i="4"/>
  <c r="Q2345" i="4"/>
  <c r="Q2346" i="4"/>
  <c r="Q2347" i="4"/>
  <c r="Q2348" i="4"/>
  <c r="Q2349" i="4"/>
  <c r="Q2350" i="4"/>
  <c r="Q2351" i="4"/>
  <c r="Q2352" i="4"/>
  <c r="Q2353" i="4"/>
  <c r="Q2354" i="4"/>
  <c r="Q2355" i="4"/>
  <c r="Q2356" i="4"/>
  <c r="Q2357" i="4"/>
  <c r="Q2358" i="4"/>
  <c r="Q2359" i="4"/>
  <c r="Q2360" i="4"/>
  <c r="Q2361" i="4"/>
  <c r="Q2362" i="4"/>
  <c r="Q2363" i="4"/>
  <c r="Q2364" i="4"/>
  <c r="Q2365" i="4"/>
  <c r="Q2366" i="4"/>
  <c r="Q2367" i="4"/>
  <c r="Q2368" i="4"/>
  <c r="Q2369" i="4"/>
  <c r="Q2370" i="4"/>
  <c r="Q2371" i="4"/>
  <c r="Q2372" i="4"/>
  <c r="Q2373" i="4"/>
  <c r="Q2374" i="4"/>
  <c r="Q2375" i="4"/>
  <c r="Q2376" i="4"/>
  <c r="Q2377" i="4"/>
  <c r="Q2378" i="4"/>
  <c r="Q2379" i="4"/>
  <c r="Q2380" i="4"/>
  <c r="Q2381" i="4"/>
  <c r="Q2382" i="4"/>
  <c r="Q2383" i="4"/>
  <c r="Q2384" i="4"/>
  <c r="Q2385" i="4"/>
  <c r="Q2386" i="4"/>
  <c r="Q2387" i="4"/>
  <c r="Q2388" i="4"/>
  <c r="Q2389" i="4"/>
  <c r="Q2390" i="4"/>
  <c r="Q2391" i="4"/>
  <c r="Q2392" i="4"/>
  <c r="Q2393" i="4"/>
  <c r="Q2394" i="4"/>
  <c r="Q2395" i="4"/>
  <c r="Q2396" i="4"/>
  <c r="Q2397" i="4"/>
  <c r="Q2398" i="4"/>
  <c r="Q2399" i="4"/>
  <c r="Q2400" i="4"/>
  <c r="Q2401" i="4"/>
  <c r="Q2402" i="4"/>
  <c r="Q2403" i="4"/>
  <c r="Q2404" i="4"/>
  <c r="Q2405" i="4"/>
  <c r="Q2406" i="4"/>
  <c r="Q2407" i="4"/>
  <c r="J2407" i="4" s="1"/>
  <c r="Q2408" i="4"/>
  <c r="Q2409" i="4"/>
  <c r="Q2410" i="4"/>
  <c r="Q2411" i="4"/>
  <c r="Q2412" i="4"/>
  <c r="Q2413" i="4"/>
  <c r="Q2414" i="4"/>
  <c r="Q2415" i="4"/>
  <c r="Q2416" i="4"/>
  <c r="Q2417" i="4"/>
  <c r="Q2418" i="4"/>
  <c r="Q2419" i="4"/>
  <c r="Q2420" i="4"/>
  <c r="Q2421" i="4"/>
  <c r="Q2422" i="4"/>
  <c r="Q2423" i="4"/>
  <c r="Q2424" i="4"/>
  <c r="Q2425" i="4"/>
  <c r="Q2426" i="4"/>
  <c r="Q2427" i="4"/>
  <c r="Q2428" i="4"/>
  <c r="Q2429" i="4"/>
  <c r="Q2430" i="4"/>
  <c r="Q2431" i="4"/>
  <c r="Q2432" i="4"/>
  <c r="Q2433" i="4"/>
  <c r="Q2434" i="4"/>
  <c r="Q2435" i="4"/>
  <c r="Q2436" i="4"/>
  <c r="J2436" i="4" s="1"/>
  <c r="Q2437" i="4"/>
  <c r="Q2438" i="4"/>
  <c r="Q2439" i="4"/>
  <c r="Q2440" i="4"/>
  <c r="Q2441" i="4"/>
  <c r="Q2442" i="4"/>
  <c r="Q2443" i="4"/>
  <c r="J2443" i="4" s="1"/>
  <c r="Q2444" i="4"/>
  <c r="Q2445" i="4"/>
  <c r="Q2446" i="4"/>
  <c r="Q2447" i="4"/>
  <c r="Q2448" i="4"/>
  <c r="Q2449" i="4"/>
  <c r="Q2450" i="4"/>
  <c r="Q2451" i="4"/>
  <c r="Q2452" i="4"/>
  <c r="Q2453" i="4"/>
  <c r="Q2454" i="4"/>
  <c r="Q2455" i="4"/>
  <c r="Q2456" i="4"/>
  <c r="Q2457" i="4"/>
  <c r="Q2458" i="4"/>
  <c r="Q2459" i="4"/>
  <c r="Q2460" i="4"/>
  <c r="Q2461" i="4"/>
  <c r="Q2462" i="4"/>
  <c r="Q2463" i="4"/>
  <c r="Q2464" i="4"/>
  <c r="Q2465" i="4"/>
  <c r="Q2466" i="4"/>
  <c r="Q2467" i="4"/>
  <c r="Q2468" i="4"/>
  <c r="Q2469" i="4"/>
  <c r="Q2470" i="4"/>
  <c r="Q2471" i="4"/>
  <c r="Q2472" i="4"/>
  <c r="Q2473" i="4"/>
  <c r="Q2474" i="4"/>
  <c r="J2474" i="4" s="1"/>
  <c r="Q2475" i="4"/>
  <c r="Q2476" i="4"/>
  <c r="Q2477" i="4"/>
  <c r="Q2478" i="4"/>
  <c r="Q2479" i="4"/>
  <c r="Q2480" i="4"/>
  <c r="Q2481" i="4"/>
  <c r="Q2482" i="4"/>
  <c r="Q2483" i="4"/>
  <c r="Q2484" i="4"/>
  <c r="Q2485" i="4"/>
  <c r="Q2486" i="4"/>
  <c r="Q2487" i="4"/>
  <c r="Q2488" i="4"/>
  <c r="Q2489" i="4"/>
  <c r="Q2490" i="4"/>
  <c r="Q2491" i="4"/>
  <c r="Q2492" i="4"/>
  <c r="Q2493" i="4"/>
  <c r="Q2494" i="4"/>
  <c r="Q2495" i="4"/>
  <c r="Q2496" i="4"/>
  <c r="Q2497" i="4"/>
  <c r="Q2498" i="4"/>
  <c r="Q2499" i="4"/>
  <c r="Q2500" i="4"/>
  <c r="Q2501" i="4"/>
  <c r="Q2502" i="4"/>
  <c r="Q2503" i="4"/>
  <c r="Q2504" i="4"/>
  <c r="Q2505" i="4"/>
  <c r="Q2506" i="4"/>
  <c r="Q2507" i="4"/>
  <c r="Q2508" i="4"/>
  <c r="Q2509" i="4"/>
  <c r="Q2510" i="4"/>
  <c r="Q2511" i="4"/>
  <c r="J2511" i="4" s="1"/>
  <c r="Q2512" i="4"/>
  <c r="Q2513" i="4"/>
  <c r="Q2514" i="4"/>
  <c r="Q2515" i="4"/>
  <c r="Q2516" i="4"/>
  <c r="Q2517" i="4"/>
  <c r="Q2518" i="4"/>
  <c r="Q2519" i="4"/>
  <c r="Q2520" i="4"/>
  <c r="Q2521" i="4"/>
  <c r="Q2522" i="4"/>
  <c r="Q2523" i="4"/>
  <c r="Q2524" i="4"/>
  <c r="Q2525" i="4"/>
  <c r="Q2526" i="4"/>
  <c r="Q2527" i="4"/>
  <c r="Q2528" i="4"/>
  <c r="Q2529" i="4"/>
  <c r="Q2530" i="4"/>
  <c r="Q2531" i="4"/>
  <c r="Q2532" i="4"/>
  <c r="Q2533" i="4"/>
  <c r="Q2534" i="4"/>
  <c r="Q2535" i="4"/>
  <c r="Q2536" i="4"/>
  <c r="Q2537" i="4"/>
  <c r="Q2538" i="4"/>
  <c r="Q2539" i="4"/>
  <c r="Q2540" i="4"/>
  <c r="Q2541" i="4"/>
  <c r="Q2542" i="4"/>
  <c r="Q2543" i="4"/>
  <c r="Q2544" i="4"/>
  <c r="Q2545" i="4"/>
  <c r="Q2546" i="4"/>
  <c r="Q2547" i="4"/>
  <c r="Q2548" i="4"/>
  <c r="Q2549" i="4"/>
  <c r="Q2550" i="4"/>
  <c r="Q2551" i="4"/>
  <c r="Q2552" i="4"/>
  <c r="Q2553" i="4"/>
  <c r="Q2554" i="4"/>
  <c r="Q2555" i="4"/>
  <c r="Q2556" i="4"/>
  <c r="Q2557" i="4"/>
  <c r="Q2558" i="4"/>
  <c r="Q2559" i="4"/>
  <c r="J2559" i="4" s="1"/>
  <c r="Q2560" i="4"/>
  <c r="Q2561" i="4"/>
  <c r="Q2562" i="4"/>
  <c r="Q2563" i="4"/>
  <c r="Q2564" i="4"/>
  <c r="Q2565" i="4"/>
  <c r="Q2566" i="4"/>
  <c r="Q2567" i="4"/>
  <c r="Q2568" i="4"/>
  <c r="Q2569" i="4"/>
  <c r="Q2570" i="4"/>
  <c r="Q2571" i="4"/>
  <c r="Q2572" i="4"/>
  <c r="Q2573" i="4"/>
  <c r="Q2574" i="4"/>
  <c r="Q2575" i="4"/>
  <c r="Q2576" i="4"/>
  <c r="Q2577" i="4"/>
  <c r="Q2578" i="4"/>
  <c r="Q2579" i="4"/>
  <c r="Q2580" i="4"/>
  <c r="Q2581" i="4"/>
  <c r="Q2582" i="4"/>
  <c r="Q2583" i="4"/>
  <c r="Q2584" i="4"/>
  <c r="Q2585" i="4"/>
  <c r="Q2586" i="4"/>
  <c r="Q2587" i="4"/>
  <c r="Q2588" i="4"/>
  <c r="Q2589" i="4"/>
  <c r="Q2590" i="4"/>
  <c r="Q2591" i="4"/>
  <c r="Q2592" i="4"/>
  <c r="Q2593" i="4"/>
  <c r="Q2594" i="4"/>
  <c r="Q2595" i="4"/>
  <c r="Q2596" i="4"/>
  <c r="Q2597" i="4"/>
  <c r="Q2598" i="4"/>
  <c r="Q2599" i="4"/>
  <c r="Q2600" i="4"/>
  <c r="Q2601" i="4"/>
  <c r="M2602" i="4"/>
  <c r="N2602" i="4"/>
  <c r="Q2602" i="4"/>
  <c r="Q2603" i="4"/>
  <c r="Q2604" i="4"/>
  <c r="Q2605" i="4"/>
  <c r="Q2606" i="4"/>
  <c r="Q2607" i="4"/>
  <c r="Q2608" i="4"/>
  <c r="Q2609" i="4"/>
  <c r="Q2610" i="4"/>
  <c r="Q2611" i="4"/>
  <c r="Q2612" i="4"/>
  <c r="Q2613" i="4"/>
  <c r="Q2614" i="4"/>
  <c r="Q2615" i="4"/>
  <c r="Q2616" i="4"/>
  <c r="Q2617" i="4"/>
  <c r="Q2618" i="4"/>
  <c r="Q2619" i="4"/>
  <c r="Q2620" i="4"/>
  <c r="Q2621" i="4"/>
  <c r="Q2622" i="4"/>
  <c r="Q2623" i="4"/>
  <c r="Q2624" i="4"/>
  <c r="Q2625" i="4"/>
  <c r="Q2626" i="4"/>
  <c r="Q2627" i="4"/>
  <c r="Q2628" i="4"/>
  <c r="J2628" i="4" s="1"/>
  <c r="Q2629" i="4"/>
  <c r="Q2630" i="4"/>
  <c r="Q2631" i="4"/>
  <c r="Q2632" i="4"/>
  <c r="Q2633" i="4"/>
  <c r="Q2634" i="4"/>
  <c r="J2634" i="4" s="1"/>
  <c r="Q2635" i="4"/>
  <c r="Q2636" i="4"/>
  <c r="Q2637" i="4"/>
  <c r="Q2638" i="4"/>
  <c r="Q2639" i="4"/>
  <c r="Q2640" i="4"/>
  <c r="J2640" i="4" s="1"/>
  <c r="Q2641" i="4"/>
  <c r="Q2642" i="4"/>
  <c r="Q2643" i="4"/>
  <c r="Q2644" i="4"/>
  <c r="Q2645" i="4"/>
  <c r="Q2646" i="4"/>
  <c r="Q2647" i="4"/>
  <c r="Q2648" i="4"/>
  <c r="Q2649" i="4"/>
  <c r="Q2650" i="4"/>
  <c r="Q2651" i="4"/>
  <c r="Q2652" i="4"/>
  <c r="Q2653" i="4"/>
  <c r="Q2654" i="4"/>
  <c r="Q2655" i="4"/>
  <c r="Q2656" i="4"/>
  <c r="Q2657" i="4"/>
  <c r="Q2658" i="4"/>
  <c r="Q2659" i="4"/>
  <c r="Q2660" i="4"/>
  <c r="Q2661" i="4"/>
  <c r="Q2662" i="4"/>
  <c r="Q2663" i="4"/>
  <c r="Q2664" i="4"/>
  <c r="J2664" i="4" s="1"/>
  <c r="Q2665" i="4"/>
  <c r="Q2666" i="4"/>
  <c r="Q2667" i="4"/>
  <c r="Q2668" i="4"/>
  <c r="Q2669" i="4"/>
  <c r="Q2670" i="4"/>
  <c r="Q2671" i="4"/>
  <c r="Q2672" i="4"/>
  <c r="Q2673" i="4"/>
  <c r="J2673" i="4" s="1"/>
  <c r="Q2674" i="4"/>
  <c r="Q2675" i="4"/>
  <c r="Q2676" i="4"/>
  <c r="Q2677" i="4"/>
  <c r="Q2678" i="4"/>
  <c r="Q2679" i="4"/>
  <c r="Q2680" i="4"/>
  <c r="Q2681" i="4"/>
  <c r="Q2682" i="4"/>
  <c r="J2682" i="4" s="1"/>
  <c r="Q2683" i="4"/>
  <c r="Q2684" i="4"/>
  <c r="Q2685" i="4"/>
  <c r="Q2686" i="4"/>
  <c r="Q2687" i="4"/>
  <c r="Q2688" i="4"/>
  <c r="Q2689" i="4"/>
  <c r="Q2690" i="4"/>
  <c r="Q2691" i="4"/>
  <c r="Q2692" i="4"/>
  <c r="Q2693" i="4"/>
  <c r="Q2694" i="4"/>
  <c r="N2695" i="4"/>
  <c r="Q2695" i="4"/>
  <c r="Q2696" i="4"/>
  <c r="Q2697" i="4"/>
  <c r="Q2698" i="4"/>
  <c r="Q2699" i="4"/>
  <c r="Q2700" i="4"/>
  <c r="Q2701" i="4"/>
  <c r="Q2702" i="4"/>
  <c r="Q2703" i="4"/>
  <c r="Q2704" i="4"/>
  <c r="Q2705" i="4"/>
  <c r="Q2706" i="4"/>
  <c r="Q2707" i="4"/>
  <c r="Q2708" i="4"/>
  <c r="Q2709" i="4"/>
  <c r="Q2710" i="4"/>
  <c r="Q2711" i="4"/>
  <c r="Q2712" i="4"/>
  <c r="Q2713" i="4"/>
  <c r="Q2714" i="4"/>
  <c r="Q2715" i="4"/>
  <c r="Q2716" i="4"/>
  <c r="Q2717" i="4"/>
  <c r="Q2718" i="4"/>
  <c r="Q2719" i="4"/>
  <c r="Q2720" i="4"/>
  <c r="Q2721" i="4"/>
  <c r="Q2722" i="4"/>
  <c r="Q2723" i="4"/>
  <c r="Q2724" i="4"/>
  <c r="Q2725" i="4"/>
  <c r="Q2726" i="4"/>
  <c r="Q2727" i="4"/>
  <c r="Q2728" i="4"/>
  <c r="Q2729" i="4"/>
  <c r="Q2730" i="4"/>
  <c r="Q2731" i="4"/>
  <c r="Q2732" i="4"/>
  <c r="Q2733" i="4"/>
  <c r="Q2734" i="4"/>
  <c r="Q2735" i="4"/>
  <c r="Q2736" i="4"/>
  <c r="Q2737" i="4"/>
  <c r="Q2738" i="4"/>
  <c r="Q2739" i="4"/>
  <c r="Q2740" i="4"/>
  <c r="Q2741" i="4"/>
  <c r="Q2742" i="4"/>
  <c r="Q2743" i="4"/>
  <c r="Q2744" i="4"/>
  <c r="Q2745" i="4"/>
  <c r="Q2746" i="4"/>
  <c r="Q2747" i="4"/>
  <c r="Q2748" i="4"/>
  <c r="Q2749" i="4"/>
  <c r="Q2750" i="4"/>
  <c r="Q2751" i="4"/>
  <c r="Q2752" i="4"/>
  <c r="Q2753" i="4"/>
  <c r="Q2754" i="4"/>
  <c r="Q2755" i="4"/>
  <c r="Q2756" i="4"/>
  <c r="Q2757" i="4"/>
  <c r="Q2758" i="4"/>
  <c r="Q2759" i="4"/>
  <c r="Q2760" i="4"/>
  <c r="Q2761" i="4"/>
  <c r="Q2762" i="4"/>
  <c r="Q2763" i="4"/>
  <c r="Q2764" i="4"/>
  <c r="Q2765" i="4"/>
  <c r="Q2766" i="4"/>
  <c r="Q2767" i="4"/>
  <c r="Q2768" i="4"/>
  <c r="Q2769" i="4"/>
  <c r="Q2770" i="4"/>
  <c r="Q2771" i="4"/>
  <c r="Q2772" i="4"/>
  <c r="Q2773" i="4"/>
  <c r="Q2774" i="4"/>
  <c r="Q2775" i="4"/>
  <c r="J2775" i="4" s="1"/>
  <c r="Q2776" i="4"/>
  <c r="Q2777" i="4"/>
  <c r="Q2778" i="4"/>
  <c r="Q2779" i="4"/>
  <c r="Q2780" i="4"/>
  <c r="Q2781" i="4"/>
  <c r="Q2782" i="4"/>
  <c r="Q2783" i="4"/>
  <c r="Q2784" i="4"/>
  <c r="Q2785" i="4"/>
  <c r="Q2786" i="4"/>
  <c r="Q2787" i="4"/>
  <c r="Q2788" i="4"/>
  <c r="Q2789" i="4"/>
  <c r="Q2790" i="4"/>
  <c r="Q2791" i="4"/>
  <c r="Q2792" i="4"/>
  <c r="Q2793" i="4"/>
  <c r="Q2794" i="4"/>
  <c r="Q2795" i="4"/>
  <c r="Q2796" i="4"/>
  <c r="Q2797" i="4"/>
  <c r="Q2798" i="4"/>
  <c r="Q2799" i="4"/>
  <c r="Q2800" i="4"/>
  <c r="Q2801" i="4"/>
  <c r="Q2802" i="4"/>
  <c r="Q2803" i="4"/>
  <c r="Q2804" i="4"/>
  <c r="Q2805" i="4"/>
  <c r="Q2806" i="4"/>
  <c r="Q2807" i="4"/>
  <c r="Q2808" i="4"/>
  <c r="Q2809" i="4"/>
  <c r="Q2810" i="4"/>
  <c r="Q2811" i="4"/>
  <c r="Q2812" i="4"/>
  <c r="Q2813" i="4"/>
  <c r="Q2814" i="4"/>
  <c r="Q2815" i="4"/>
  <c r="Q2816" i="4"/>
  <c r="Q2817" i="4"/>
  <c r="Q2818" i="4"/>
  <c r="J2818" i="4" s="1"/>
  <c r="Q2819" i="4"/>
  <c r="Q2820" i="4"/>
  <c r="Q2821" i="4"/>
  <c r="Q2822" i="4"/>
  <c r="Q2823" i="4"/>
  <c r="Q2824" i="4"/>
  <c r="Q2825" i="4"/>
  <c r="Q2826" i="4"/>
  <c r="Q2827" i="4"/>
  <c r="Q2828" i="4"/>
  <c r="Q2829" i="4"/>
  <c r="Q2830" i="4"/>
  <c r="Q2831" i="4"/>
  <c r="Q2832" i="4"/>
  <c r="Q2833" i="4"/>
  <c r="Q2834" i="4"/>
  <c r="Q2835" i="4"/>
  <c r="Q2836" i="4"/>
  <c r="Q2837" i="4"/>
  <c r="Q2838" i="4"/>
  <c r="Q2839" i="4"/>
  <c r="Q2840" i="4"/>
  <c r="Q2841" i="4"/>
  <c r="Q2842" i="4"/>
  <c r="Q2843" i="4"/>
  <c r="Q2844" i="4"/>
  <c r="Q2845" i="4"/>
  <c r="Q2846" i="4"/>
  <c r="Q2847" i="4"/>
  <c r="Q2848" i="4"/>
  <c r="Q2849" i="4"/>
  <c r="Q2850" i="4"/>
  <c r="Q2851" i="4"/>
  <c r="Q2852" i="4"/>
  <c r="Q2853" i="4"/>
  <c r="Q2854" i="4"/>
  <c r="Q2855" i="4"/>
  <c r="Q2856" i="4"/>
  <c r="Q2857" i="4"/>
  <c r="Q2858" i="4"/>
  <c r="Q2859" i="4"/>
  <c r="Q2860" i="4"/>
  <c r="J2860" i="4" s="1"/>
  <c r="Q2861" i="4"/>
  <c r="Q2862" i="4"/>
  <c r="N2863" i="4"/>
  <c r="Q2863" i="4"/>
  <c r="Q2864" i="4"/>
  <c r="Q2865" i="4"/>
  <c r="Q2866" i="4"/>
  <c r="Q2867" i="4"/>
  <c r="Q2868" i="4"/>
  <c r="Q2869" i="4"/>
  <c r="Q2870" i="4"/>
  <c r="Q2871" i="4"/>
  <c r="Q2872" i="4"/>
  <c r="Q2873" i="4"/>
  <c r="Q2874" i="4"/>
  <c r="Q2875" i="4"/>
  <c r="Q2876" i="4"/>
  <c r="Q2877" i="4"/>
  <c r="Q2878" i="4"/>
  <c r="Q2879" i="4"/>
  <c r="Q2880" i="4"/>
  <c r="Q2881" i="4"/>
  <c r="Q2882" i="4"/>
  <c r="Q2883" i="4"/>
  <c r="Q2884" i="4"/>
  <c r="Q2885" i="4"/>
  <c r="Q2886" i="4"/>
  <c r="J2886" i="4" s="1"/>
  <c r="Q2887" i="4"/>
  <c r="Q2888" i="4"/>
  <c r="Q2889" i="4"/>
  <c r="Q2890" i="4"/>
  <c r="Q2891" i="4"/>
  <c r="Q2892" i="4"/>
  <c r="Q2893" i="4"/>
  <c r="Q2894" i="4"/>
  <c r="Q2895" i="4"/>
  <c r="Q2896" i="4"/>
  <c r="J2896" i="4" s="1"/>
  <c r="Q2897" i="4"/>
  <c r="Q2898" i="4"/>
  <c r="Q2899" i="4"/>
  <c r="Q2900" i="4"/>
  <c r="Q2901" i="4"/>
  <c r="Q2902" i="4"/>
  <c r="Q2903" i="4"/>
  <c r="Q2904" i="4"/>
  <c r="Q2905" i="4"/>
  <c r="Q2906" i="4"/>
  <c r="Q2907" i="4"/>
  <c r="Q2908" i="4"/>
  <c r="Q2909" i="4"/>
  <c r="Q2910" i="4"/>
  <c r="Q2911" i="4"/>
  <c r="Q2912" i="4"/>
  <c r="Q2913" i="4"/>
  <c r="Q2914" i="4"/>
  <c r="Q2915" i="4"/>
  <c r="Q2916" i="4"/>
  <c r="Q2917" i="4"/>
  <c r="Q2918" i="4"/>
  <c r="Q2919" i="4"/>
  <c r="Q2920" i="4"/>
  <c r="Q2921" i="4"/>
  <c r="Q2922" i="4"/>
  <c r="Q2923" i="4"/>
  <c r="Q2924" i="4"/>
  <c r="Q2925" i="4"/>
  <c r="Q2926" i="4"/>
  <c r="Q2927" i="4"/>
  <c r="Q2928" i="4"/>
  <c r="Q2929" i="4"/>
  <c r="Q2930" i="4"/>
  <c r="Q2931" i="4"/>
  <c r="Q2932" i="4"/>
  <c r="Q2933" i="4"/>
  <c r="J2933" i="4" s="1"/>
  <c r="Q2934" i="4"/>
  <c r="Q2935" i="4"/>
  <c r="Q2936" i="4"/>
  <c r="Q2937" i="4"/>
  <c r="Q2938" i="4"/>
  <c r="Q2939" i="4"/>
  <c r="Q2940" i="4"/>
  <c r="Q2941" i="4"/>
  <c r="Q2942" i="4"/>
  <c r="Q2943" i="4"/>
  <c r="J2943" i="4" s="1"/>
  <c r="Q2944" i="4"/>
  <c r="Q2945" i="4"/>
  <c r="Q2946" i="4"/>
  <c r="Q2947" i="4"/>
  <c r="Q2948" i="4"/>
  <c r="Q2949" i="4"/>
  <c r="Q2950" i="4"/>
  <c r="Q2951" i="4"/>
  <c r="Q2952" i="4"/>
  <c r="Q2953" i="4"/>
  <c r="J2953" i="4" s="1"/>
  <c r="Q2954" i="4"/>
  <c r="Q2955" i="4"/>
  <c r="Q2956" i="4"/>
  <c r="Q2957" i="4"/>
  <c r="Q2958" i="4"/>
  <c r="Q2959" i="4"/>
  <c r="Q2960" i="4"/>
  <c r="Q2961" i="4"/>
  <c r="Q2962" i="4"/>
  <c r="Q2963" i="4"/>
  <c r="Q2964" i="4"/>
  <c r="Q2965" i="4"/>
  <c r="Q2966" i="4"/>
  <c r="Q2967" i="4"/>
  <c r="Q2968" i="4"/>
  <c r="Q2969" i="4"/>
  <c r="Q2970" i="4"/>
  <c r="Q2971" i="4"/>
  <c r="Q2972" i="4"/>
  <c r="Q2973" i="4"/>
  <c r="Q2974" i="4"/>
  <c r="Q2975" i="4"/>
  <c r="Q2976" i="4"/>
  <c r="Q2977" i="4"/>
  <c r="Q2978" i="4"/>
  <c r="Q2979" i="4"/>
  <c r="Q2980" i="4"/>
  <c r="Q2981" i="4"/>
  <c r="Q2982" i="4"/>
  <c r="Q2983" i="4"/>
  <c r="Q2984" i="4"/>
  <c r="Q2985" i="4"/>
  <c r="Q2986" i="4"/>
  <c r="Q2987" i="4"/>
  <c r="Q2988" i="4"/>
  <c r="Q2989" i="4"/>
  <c r="Q2990" i="4"/>
  <c r="Q2991" i="4"/>
  <c r="Q2992" i="4"/>
  <c r="Q2993" i="4"/>
  <c r="Q2994" i="4"/>
  <c r="Q2995" i="4"/>
  <c r="Q2996" i="4"/>
  <c r="Q2997" i="4"/>
  <c r="Q2998" i="4"/>
  <c r="Q2999" i="4"/>
  <c r="Q3000" i="4"/>
  <c r="Q3001" i="4"/>
  <c r="Q3002" i="4"/>
  <c r="Q3003" i="4"/>
  <c r="Q3004" i="4"/>
  <c r="Q3005" i="4"/>
  <c r="Q3006" i="4"/>
  <c r="Q3007" i="4"/>
  <c r="Q3008" i="4"/>
  <c r="Q3009" i="4"/>
  <c r="Q3010" i="4"/>
  <c r="Q3011" i="4"/>
  <c r="Q3012" i="4"/>
  <c r="Q3013" i="4"/>
  <c r="Q3014" i="4"/>
  <c r="Q3015" i="4"/>
  <c r="Q3016" i="4"/>
  <c r="Q3017" i="4"/>
  <c r="Q3018" i="4"/>
  <c r="Q3019" i="4"/>
  <c r="Q3020" i="4"/>
  <c r="Q3021" i="4"/>
  <c r="Q3022" i="4"/>
  <c r="Q3023" i="4"/>
  <c r="Q3024" i="4"/>
  <c r="Q3025" i="4"/>
  <c r="Q3026" i="4"/>
  <c r="Q3027" i="4"/>
  <c r="Q3028" i="4"/>
  <c r="Q3029" i="4"/>
  <c r="Q3030" i="4"/>
  <c r="Q3031" i="4"/>
  <c r="Q3032" i="4"/>
  <c r="Q3033" i="4"/>
  <c r="Q3034" i="4"/>
  <c r="Q3035" i="4"/>
  <c r="Q3036" i="4"/>
  <c r="Q3037" i="4"/>
  <c r="Q3038" i="4"/>
  <c r="Q3039" i="4"/>
  <c r="Q3040" i="4"/>
  <c r="Q3041" i="4"/>
  <c r="Q3042" i="4"/>
  <c r="Q3043" i="4"/>
  <c r="Q3044" i="4"/>
  <c r="Q3045" i="4"/>
  <c r="Q3046" i="4"/>
  <c r="Q3047" i="4"/>
  <c r="Q3048" i="4"/>
  <c r="Q3049" i="4"/>
  <c r="Q3050" i="4"/>
  <c r="Q3051" i="4"/>
  <c r="Q3052" i="4"/>
  <c r="Q3053" i="4"/>
  <c r="Q3054" i="4"/>
  <c r="Q3055" i="4"/>
  <c r="Q3056" i="4"/>
  <c r="Q3057" i="4"/>
  <c r="Q3058" i="4"/>
  <c r="Q3059" i="4"/>
  <c r="Q3060" i="4"/>
  <c r="Q3061" i="4"/>
  <c r="Q3062" i="4"/>
  <c r="Q3063" i="4"/>
  <c r="Q3064" i="4"/>
  <c r="Q3065" i="4"/>
  <c r="Q3066" i="4"/>
  <c r="Q3067" i="4"/>
  <c r="Q3068" i="4"/>
  <c r="Q3069" i="4"/>
  <c r="Q3070" i="4"/>
  <c r="Q3071" i="4"/>
  <c r="Q3072" i="4"/>
  <c r="Q3073" i="4"/>
  <c r="Q3074" i="4"/>
  <c r="Q3075" i="4"/>
  <c r="Q3076" i="4"/>
  <c r="Q3077" i="4"/>
  <c r="Q3078" i="4"/>
  <c r="Q3079" i="4"/>
  <c r="Q3080" i="4"/>
  <c r="Q3081" i="4"/>
  <c r="Q3082" i="4"/>
  <c r="Q3083" i="4"/>
  <c r="Q3084" i="4"/>
  <c r="Q3085" i="4"/>
  <c r="Q3086" i="4"/>
  <c r="Q3087" i="4"/>
  <c r="Q3088" i="4"/>
  <c r="Q3089" i="4"/>
  <c r="Q3090" i="4"/>
  <c r="Q3091" i="4"/>
  <c r="Q3092" i="4"/>
  <c r="Q3093" i="4"/>
  <c r="Q3094" i="4"/>
  <c r="Q3095" i="4"/>
  <c r="Q3096" i="4"/>
  <c r="Q3097" i="4"/>
  <c r="Q3098" i="4"/>
  <c r="Q3099" i="4"/>
  <c r="Q3100" i="4"/>
  <c r="Q3101" i="4"/>
  <c r="Q3102" i="4"/>
  <c r="Q3103" i="4"/>
  <c r="Q3104" i="4"/>
  <c r="Q3105" i="4"/>
  <c r="Q3106" i="4"/>
  <c r="Q3107" i="4"/>
  <c r="Q3108" i="4"/>
  <c r="Q3109" i="4"/>
  <c r="Q3110" i="4"/>
  <c r="Q3111" i="4"/>
  <c r="Q3112" i="4"/>
  <c r="Q3113" i="4"/>
  <c r="Q3114" i="4"/>
  <c r="Q3115" i="4"/>
  <c r="Q3116" i="4"/>
  <c r="Q3117" i="4"/>
  <c r="Q3118" i="4"/>
  <c r="Q3119" i="4"/>
  <c r="Q3120" i="4"/>
  <c r="Q3121" i="4"/>
  <c r="Q3122" i="4"/>
  <c r="Q3123" i="4"/>
  <c r="Q3124" i="4"/>
  <c r="Q3125" i="4"/>
  <c r="Q3126" i="4"/>
  <c r="Q3127" i="4"/>
  <c r="J3127" i="4" s="1"/>
  <c r="Q3128" i="4"/>
  <c r="Q3129" i="4"/>
  <c r="Q3130" i="4"/>
  <c r="Q3131" i="4"/>
  <c r="Q3132" i="4"/>
  <c r="Q3133" i="4"/>
  <c r="Q3134" i="4"/>
  <c r="Q3135" i="4"/>
  <c r="Q3136" i="4"/>
  <c r="Q3137" i="4"/>
  <c r="Q3138" i="4"/>
  <c r="Q3139" i="4"/>
  <c r="Q3140" i="4"/>
  <c r="Q3141" i="4"/>
  <c r="Q3142" i="4"/>
  <c r="Q3143" i="4"/>
  <c r="Q3144" i="4"/>
  <c r="Q3145" i="4"/>
  <c r="Q3146" i="4"/>
  <c r="Q3147" i="4"/>
  <c r="Q3148" i="4"/>
  <c r="Q3149" i="4"/>
  <c r="Q3150" i="4"/>
  <c r="Q3151" i="4"/>
  <c r="Q3152" i="4"/>
  <c r="Q3153" i="4"/>
  <c r="Q3154" i="4"/>
  <c r="J3154" i="4" s="1"/>
  <c r="Q3155" i="4"/>
  <c r="Q3156" i="4"/>
  <c r="Q3157" i="4"/>
  <c r="Q3158" i="4"/>
  <c r="Q3159" i="4"/>
  <c r="Q3160" i="4"/>
  <c r="Q3161" i="4"/>
  <c r="Q3162" i="4"/>
  <c r="Q3163" i="4"/>
  <c r="J3163" i="4" s="1"/>
  <c r="Q3164" i="4"/>
  <c r="Q3165" i="4"/>
  <c r="Q3166" i="4"/>
  <c r="Q3167" i="4"/>
  <c r="Q3168" i="4"/>
  <c r="Q3169" i="4"/>
  <c r="Q3170" i="4"/>
  <c r="Q3171" i="4"/>
  <c r="Q3172" i="4"/>
  <c r="Q3173" i="4"/>
  <c r="Q3174" i="4"/>
  <c r="Q3175" i="4"/>
  <c r="Q3176" i="4"/>
  <c r="Q3177" i="4"/>
  <c r="Q3178" i="4"/>
  <c r="Q3179" i="4"/>
  <c r="Q3180" i="4"/>
  <c r="Q3181" i="4"/>
  <c r="Q3182" i="4"/>
  <c r="Q3183" i="4"/>
  <c r="Q3184" i="4"/>
  <c r="Q3185" i="4"/>
  <c r="Q3186" i="4"/>
  <c r="Q3187" i="4"/>
  <c r="Q3188" i="4"/>
  <c r="Q3189" i="4"/>
  <c r="Q3190" i="4"/>
  <c r="J3190" i="4" s="1"/>
  <c r="Q3191" i="4"/>
  <c r="Q3192" i="4"/>
  <c r="Q3193" i="4"/>
  <c r="Q3194" i="4"/>
  <c r="Q3195" i="4"/>
  <c r="Q3196" i="4"/>
  <c r="Q3197" i="4"/>
  <c r="Q3198" i="4"/>
  <c r="Q3199" i="4"/>
  <c r="Q3200" i="4"/>
  <c r="Q3201" i="4"/>
  <c r="Q3202" i="4"/>
  <c r="Q3203" i="4"/>
  <c r="Q3204" i="4"/>
  <c r="Q3205" i="4"/>
  <c r="Q3206" i="4"/>
  <c r="Q3207" i="4"/>
  <c r="Q3208" i="4"/>
  <c r="Q3209" i="4"/>
  <c r="Q3210" i="4"/>
  <c r="Q3211" i="4"/>
  <c r="Q3212" i="4"/>
  <c r="Q3213" i="4"/>
  <c r="Q3214" i="4"/>
  <c r="Q3215" i="4"/>
  <c r="Q3216" i="4"/>
  <c r="Q3217" i="4"/>
  <c r="Q3218" i="4"/>
  <c r="Q3219" i="4"/>
  <c r="Q3220" i="4"/>
  <c r="Q3221" i="4"/>
  <c r="Q3222" i="4"/>
  <c r="Q3223" i="4"/>
  <c r="Q3224" i="4"/>
  <c r="Q3225" i="4"/>
  <c r="Q3226" i="4"/>
  <c r="Q3227" i="4"/>
  <c r="Q3228" i="4"/>
  <c r="Q3229" i="4"/>
  <c r="Q3230" i="4"/>
  <c r="Q3231" i="4"/>
  <c r="J3231" i="4" s="1"/>
  <c r="Q3232" i="4"/>
  <c r="Q3233" i="4"/>
  <c r="Q3234" i="4"/>
  <c r="Q3235" i="4"/>
  <c r="Q3236" i="4"/>
  <c r="Q3237" i="4"/>
  <c r="Q3238" i="4"/>
  <c r="Q3239" i="4"/>
  <c r="Q3240" i="4"/>
  <c r="Q3241" i="4"/>
  <c r="Q3242" i="4"/>
  <c r="Q3243" i="4"/>
  <c r="Q3244" i="4"/>
  <c r="Q3245" i="4"/>
  <c r="Q3246" i="4"/>
  <c r="Q3247" i="4"/>
  <c r="Q3248" i="4"/>
  <c r="Q3249" i="4"/>
  <c r="Q3250" i="4"/>
  <c r="Q3251" i="4"/>
  <c r="Q3252" i="4"/>
  <c r="Q3253" i="4"/>
  <c r="Q3254" i="4"/>
  <c r="Q3255" i="4"/>
  <c r="Q3256" i="4"/>
  <c r="J3256" i="4" s="1"/>
  <c r="Q3257" i="4"/>
  <c r="Q3258" i="4"/>
  <c r="Q3259" i="4"/>
  <c r="Q3260" i="4"/>
  <c r="Q3261" i="4"/>
  <c r="Q3262" i="4"/>
  <c r="Q3263" i="4"/>
  <c r="Q3264" i="4"/>
  <c r="Q3265" i="4"/>
  <c r="J3265" i="4" s="1"/>
  <c r="Q3266" i="4"/>
  <c r="Q3267" i="4"/>
  <c r="Q3268" i="4"/>
  <c r="Q3269" i="4"/>
  <c r="Q3270" i="4"/>
  <c r="Q3271" i="4"/>
  <c r="Q3272" i="4"/>
  <c r="Q3273" i="4"/>
  <c r="Q3274" i="4"/>
  <c r="Q3275" i="4"/>
  <c r="Q3276" i="4"/>
  <c r="Q3277" i="4"/>
  <c r="Q3278" i="4"/>
  <c r="Q3279" i="4"/>
  <c r="Q3280" i="4"/>
  <c r="Q3281" i="4"/>
  <c r="Q3282" i="4"/>
  <c r="Q3283" i="4"/>
  <c r="J3283" i="4" s="1"/>
  <c r="Q3284" i="4"/>
  <c r="Q3285" i="4"/>
  <c r="Q3286" i="4"/>
  <c r="Q3287" i="4"/>
  <c r="Q3288" i="4"/>
  <c r="Q3289" i="4"/>
  <c r="Q3290" i="4"/>
  <c r="Q3291" i="4"/>
  <c r="Q3292" i="4"/>
  <c r="Q3293" i="4"/>
  <c r="Q3294" i="4"/>
  <c r="Q3295" i="4"/>
  <c r="Q3296" i="4"/>
  <c r="Q3297" i="4"/>
  <c r="Q3298" i="4"/>
  <c r="Q3299" i="4"/>
  <c r="Q3300" i="4"/>
  <c r="Q3301" i="4"/>
  <c r="Q3302" i="4"/>
  <c r="Q3303" i="4"/>
  <c r="Q3304" i="4"/>
  <c r="Q3305" i="4"/>
  <c r="Q3306" i="4"/>
  <c r="Q3307" i="4"/>
  <c r="Q3308" i="4"/>
  <c r="Q3309" i="4"/>
  <c r="J3309" i="4" s="1"/>
  <c r="Q3310" i="4"/>
  <c r="Q3311" i="4"/>
  <c r="Q3312" i="4"/>
  <c r="Q3313" i="4"/>
  <c r="Q3314" i="4"/>
  <c r="Q3315" i="4"/>
  <c r="Q3316" i="4"/>
  <c r="Q3317" i="4"/>
  <c r="Q3318" i="4"/>
  <c r="Q3319" i="4"/>
  <c r="Q3320" i="4"/>
  <c r="Q3321" i="4"/>
  <c r="Q3322" i="4"/>
  <c r="Q3323" i="4"/>
  <c r="Q3324" i="4"/>
  <c r="Q3325" i="4"/>
  <c r="Q3326" i="4"/>
  <c r="Q3327" i="4"/>
  <c r="Q3328" i="4"/>
  <c r="Q3329" i="4"/>
  <c r="Q3330" i="4"/>
  <c r="Q3331" i="4"/>
  <c r="Q3332" i="4"/>
  <c r="Q3333" i="4"/>
  <c r="Q3334" i="4"/>
  <c r="Q3335" i="4"/>
  <c r="Q3336" i="4"/>
  <c r="Q3337" i="4"/>
  <c r="Q3338" i="4"/>
  <c r="Q3339" i="4"/>
  <c r="J3339" i="4" s="1"/>
  <c r="Q3340" i="4"/>
  <c r="Q3341" i="4"/>
  <c r="Q3342" i="4"/>
  <c r="Q3343" i="4"/>
  <c r="Q3344" i="4"/>
  <c r="Q3345" i="4"/>
  <c r="Q3346" i="4"/>
  <c r="Q3347" i="4"/>
  <c r="Q3348" i="4"/>
  <c r="Q3349" i="4"/>
  <c r="Q3350" i="4"/>
  <c r="Q3351" i="4"/>
  <c r="Q3352" i="4"/>
  <c r="Q3353" i="4"/>
  <c r="Q3354" i="4"/>
  <c r="Q3355" i="4"/>
  <c r="Q3356" i="4"/>
  <c r="Q3357" i="4"/>
  <c r="Q3358" i="4"/>
  <c r="Q3359" i="4"/>
  <c r="Q3360" i="4"/>
  <c r="Q3361" i="4"/>
  <c r="Q3362" i="4"/>
  <c r="Q3363" i="4"/>
  <c r="Q3364" i="4"/>
  <c r="Q3365" i="4"/>
  <c r="Q3366" i="4"/>
  <c r="Q3367" i="4"/>
  <c r="Q3368" i="4"/>
  <c r="Q3369" i="4"/>
  <c r="Q3370" i="4"/>
  <c r="Q3371" i="4"/>
  <c r="Q3372" i="4"/>
  <c r="Q3373" i="4"/>
  <c r="Q3374" i="4"/>
  <c r="Q3375" i="4"/>
  <c r="Q3376" i="4"/>
  <c r="Q3377" i="4"/>
  <c r="Q3378" i="4"/>
  <c r="Q3379" i="4"/>
  <c r="Q3380" i="4"/>
  <c r="Q3381" i="4"/>
  <c r="Q3382" i="4"/>
  <c r="Q3383" i="4"/>
  <c r="Q3384" i="4"/>
  <c r="Q3385" i="4"/>
  <c r="Q3386" i="4"/>
  <c r="Q3387" i="4"/>
  <c r="N3388" i="4"/>
  <c r="Q3388" i="4"/>
  <c r="Q3389" i="4"/>
  <c r="Q3390" i="4"/>
  <c r="Q3391" i="4"/>
  <c r="Q3392" i="4"/>
  <c r="Q3393" i="4"/>
  <c r="Q3394" i="4"/>
  <c r="Q3395" i="4"/>
  <c r="J3395" i="4" s="1"/>
  <c r="Q3396" i="4"/>
  <c r="Q3397" i="4"/>
  <c r="Q3398" i="4"/>
  <c r="Q3399" i="4"/>
  <c r="Q3400" i="4"/>
  <c r="Q3401" i="4"/>
  <c r="Q3402" i="4"/>
  <c r="Q3403" i="4"/>
  <c r="Q3404" i="4"/>
  <c r="Q3405" i="4"/>
  <c r="Q3406" i="4"/>
  <c r="Q3407" i="4"/>
  <c r="Q3408" i="4"/>
  <c r="Q3409" i="4"/>
  <c r="Q3410" i="4"/>
  <c r="Q3411" i="4"/>
  <c r="Q3412" i="4"/>
  <c r="Q3413" i="4"/>
  <c r="Q3414" i="4"/>
  <c r="Q3415" i="4"/>
  <c r="J3415" i="4" s="1"/>
  <c r="Q3416" i="4"/>
  <c r="Q3417" i="4"/>
  <c r="Q3418" i="4"/>
  <c r="Q3419" i="4"/>
  <c r="Q3420" i="4"/>
  <c r="Q3421" i="4"/>
  <c r="Q3422" i="4"/>
  <c r="Q3423" i="4"/>
  <c r="Q3424" i="4"/>
  <c r="Q3425" i="4"/>
  <c r="Q3426" i="4"/>
  <c r="Q3427" i="4"/>
  <c r="Q3428" i="4"/>
  <c r="Q3429" i="4"/>
  <c r="Q3430" i="4"/>
  <c r="Q3431" i="4"/>
  <c r="Q3432" i="4"/>
  <c r="Q3433" i="4"/>
  <c r="Q3434" i="4"/>
  <c r="Q3435" i="4"/>
  <c r="Q3436" i="4"/>
  <c r="Q3437" i="4"/>
  <c r="Q3438" i="4"/>
  <c r="Q3439" i="4"/>
  <c r="Q3440" i="4"/>
  <c r="Q3441" i="4"/>
  <c r="Q3442" i="4"/>
  <c r="Q3443" i="4"/>
  <c r="Q3444" i="4"/>
  <c r="J3444" i="4" s="1"/>
  <c r="Q3445" i="4"/>
  <c r="Q3446" i="4"/>
  <c r="Q3447" i="4"/>
  <c r="Q3448" i="4"/>
  <c r="Q3449" i="4"/>
  <c r="Q3450" i="4"/>
  <c r="Q3451" i="4"/>
  <c r="Q3452" i="4"/>
  <c r="Q3453" i="4"/>
  <c r="J3453" i="4" s="1"/>
  <c r="Q3454" i="4"/>
  <c r="Q3455" i="4"/>
  <c r="Q3456" i="4"/>
  <c r="Q3457" i="4"/>
  <c r="Q3458" i="4"/>
  <c r="Q3459" i="4"/>
  <c r="Q3460" i="4"/>
  <c r="Q3461" i="4"/>
  <c r="Q3462" i="4"/>
  <c r="Q3463" i="4"/>
  <c r="Q3464" i="4"/>
  <c r="Q3465" i="4"/>
  <c r="Q3466" i="4"/>
  <c r="Q3467" i="4"/>
  <c r="Q3468" i="4"/>
  <c r="Q3469" i="4"/>
  <c r="Q3470" i="4"/>
  <c r="Q3471" i="4"/>
  <c r="Q3472" i="4"/>
  <c r="Q3473" i="4"/>
  <c r="Q3474" i="4"/>
  <c r="Q3475" i="4"/>
  <c r="Q3476" i="4"/>
  <c r="Q3477" i="4"/>
  <c r="Q3478" i="4"/>
  <c r="Q3479" i="4"/>
  <c r="Q3480" i="4"/>
  <c r="J3480" i="4" s="1"/>
  <c r="Q3481" i="4"/>
  <c r="Q3482" i="4"/>
  <c r="Q3483" i="4"/>
  <c r="Q3484" i="4"/>
  <c r="Q3485" i="4"/>
  <c r="Q3486" i="4"/>
  <c r="Q3487" i="4"/>
  <c r="Q3488" i="4"/>
  <c r="Q3489" i="4"/>
  <c r="Q3490" i="4"/>
  <c r="Q3491" i="4"/>
  <c r="Q3492" i="4"/>
  <c r="J3492" i="4" s="1"/>
  <c r="Q3493" i="4"/>
  <c r="Q3494" i="4"/>
  <c r="Q3495" i="4"/>
  <c r="Q3496" i="4"/>
  <c r="Q3497" i="4"/>
  <c r="Q3498" i="4"/>
  <c r="Q3499" i="4"/>
  <c r="Q3500" i="4"/>
  <c r="Q3501" i="4"/>
  <c r="Q3502" i="4"/>
  <c r="Q3503" i="4"/>
  <c r="Q3504" i="4"/>
  <c r="Q3505" i="4"/>
  <c r="Q3506" i="4"/>
  <c r="Q3507" i="4"/>
  <c r="Q3508" i="4"/>
  <c r="Q3509" i="4"/>
  <c r="Q3510" i="4"/>
  <c r="Q3511" i="4"/>
  <c r="Q3512" i="4"/>
  <c r="Q3513" i="4"/>
  <c r="Q3514" i="4"/>
  <c r="Q3515" i="4"/>
  <c r="Q3516" i="4"/>
  <c r="J3516" i="4" s="1"/>
  <c r="Q3517" i="4"/>
  <c r="Q3518" i="4"/>
  <c r="Q3519" i="4"/>
  <c r="Q3520" i="4"/>
  <c r="Q3521" i="4"/>
  <c r="Q3522" i="4"/>
  <c r="Q3523" i="4"/>
  <c r="Q3524" i="4"/>
  <c r="Q3525" i="4"/>
  <c r="Q3526" i="4"/>
  <c r="Q3527" i="4"/>
  <c r="Q3528" i="4"/>
  <c r="J3528" i="4" s="1"/>
  <c r="Q3529" i="4"/>
  <c r="Q3530" i="4"/>
  <c r="Q3531" i="4"/>
  <c r="Q3532" i="4"/>
  <c r="Q3533" i="4"/>
  <c r="Q3534" i="4"/>
  <c r="Q3535" i="4"/>
  <c r="Q3536" i="4"/>
  <c r="Q3537" i="4"/>
  <c r="Q3538" i="4"/>
  <c r="J3538" i="4" s="1"/>
  <c r="Q3539" i="4"/>
  <c r="Q3540" i="4"/>
  <c r="Q3541" i="4"/>
  <c r="Q3542" i="4"/>
  <c r="Q3543" i="4"/>
  <c r="Q3544" i="4"/>
  <c r="Q3545" i="4"/>
  <c r="Q3546" i="4"/>
  <c r="Q3547" i="4"/>
  <c r="Q3548" i="4"/>
  <c r="Q3549" i="4"/>
  <c r="Q3550" i="4"/>
  <c r="Q3551" i="4"/>
  <c r="Q3552" i="4"/>
  <c r="Q3553" i="4"/>
  <c r="Q3554" i="4"/>
  <c r="Q3555" i="4"/>
  <c r="Q3556" i="4"/>
  <c r="Q3557" i="4"/>
  <c r="Q3558" i="4"/>
  <c r="Q3559" i="4"/>
  <c r="Q3560" i="4"/>
  <c r="Q3561" i="4"/>
  <c r="Q3562" i="4"/>
  <c r="J3562" i="4" s="1"/>
  <c r="Q3563" i="4"/>
  <c r="Q3564" i="4"/>
  <c r="Q3565" i="4"/>
  <c r="Q3566" i="4"/>
  <c r="Q3567" i="4"/>
  <c r="Q3568" i="4"/>
  <c r="Q3569" i="4"/>
  <c r="Q3570" i="4"/>
  <c r="Q3571" i="4"/>
  <c r="J3571" i="4" s="1"/>
  <c r="Q3572" i="4"/>
  <c r="Q3573" i="4"/>
  <c r="Q3574" i="4"/>
  <c r="Q3575" i="4"/>
  <c r="Q3576" i="4"/>
  <c r="Q3577" i="4"/>
  <c r="Q3578" i="4"/>
  <c r="Q3579" i="4"/>
  <c r="Q3580" i="4"/>
  <c r="Q3581" i="4"/>
  <c r="Q3582" i="4"/>
  <c r="Q3583" i="4"/>
  <c r="Q3584" i="4"/>
  <c r="Q3585" i="4"/>
  <c r="Q3586" i="4"/>
  <c r="Q3587" i="4"/>
  <c r="Q3588" i="4"/>
  <c r="Q3589" i="4"/>
  <c r="Q3590" i="4"/>
  <c r="Q3591" i="4"/>
  <c r="Q3592" i="4"/>
  <c r="Q3593" i="4"/>
  <c r="Q3594" i="4"/>
  <c r="Q3595" i="4"/>
  <c r="Q3596" i="4"/>
  <c r="Q3597" i="4"/>
  <c r="Q3598" i="4"/>
  <c r="Q3599" i="4"/>
  <c r="Q3600" i="4"/>
  <c r="Q3601" i="4"/>
  <c r="Q3602" i="4"/>
  <c r="Q3603" i="4"/>
  <c r="Q3604" i="4"/>
  <c r="J3604" i="4" s="1"/>
  <c r="Q3605" i="4"/>
  <c r="Q3606" i="4"/>
  <c r="Q3607" i="4"/>
  <c r="Q3608" i="4"/>
  <c r="Q3609" i="4"/>
  <c r="Q3610" i="4"/>
  <c r="Q3611" i="4"/>
  <c r="Q3612" i="4"/>
  <c r="Q3613" i="4"/>
  <c r="Q3614" i="4"/>
  <c r="Q3615" i="4"/>
  <c r="Q3616" i="4"/>
  <c r="Q3617" i="4"/>
  <c r="M3619" i="4"/>
  <c r="N3619" i="4"/>
  <c r="Q3619" i="4"/>
  <c r="Q3620" i="4"/>
  <c r="N3621" i="4"/>
  <c r="Q3621" i="4"/>
  <c r="Q3622" i="4"/>
  <c r="Q3623" i="4"/>
  <c r="Q3624" i="4"/>
  <c r="Q3625" i="4"/>
  <c r="Q3626" i="4"/>
  <c r="Q3627" i="4"/>
  <c r="Q3628" i="4"/>
  <c r="J3628" i="4" s="1"/>
  <c r="Q3629" i="4"/>
  <c r="Q3630" i="4"/>
  <c r="Q3631" i="4"/>
  <c r="Q3632" i="4"/>
  <c r="Q3633" i="4"/>
  <c r="Q3634" i="4"/>
  <c r="Q3635" i="4"/>
  <c r="Q3636" i="4"/>
  <c r="Q3637" i="4"/>
  <c r="Q3638" i="4"/>
  <c r="Q3639" i="4"/>
  <c r="Q3640" i="4"/>
  <c r="Q3641" i="4"/>
  <c r="Q3642" i="4"/>
  <c r="Q3643" i="4"/>
  <c r="Q3644" i="4"/>
  <c r="Q3645" i="4"/>
  <c r="Q3646" i="4"/>
  <c r="Q3647" i="4"/>
  <c r="Q3648" i="4"/>
  <c r="Q3649" i="4"/>
  <c r="Q3650" i="4"/>
  <c r="Q3651" i="4"/>
  <c r="Q3652" i="4"/>
  <c r="Q3653" i="4"/>
  <c r="Q3654" i="4"/>
  <c r="Q3655" i="4"/>
  <c r="Q3656" i="4"/>
  <c r="J3656" i="4" s="1"/>
  <c r="Q3657" i="4"/>
  <c r="Q3658" i="4"/>
  <c r="N3659" i="4"/>
  <c r="Q3659" i="4"/>
  <c r="N3660" i="4"/>
  <c r="Q3660" i="4"/>
  <c r="Q3661" i="4"/>
  <c r="Q3662" i="4"/>
  <c r="Q3663" i="4"/>
  <c r="Q3664" i="4"/>
  <c r="Q3665" i="4"/>
  <c r="Q3666" i="4"/>
  <c r="Q3667" i="4"/>
  <c r="Q3668" i="4"/>
  <c r="Q3669" i="4"/>
  <c r="Q3670" i="4"/>
  <c r="Q3671" i="4"/>
  <c r="Q3672" i="4"/>
  <c r="Q3673" i="4"/>
  <c r="Q3674" i="4"/>
  <c r="Q3675" i="4"/>
  <c r="Q3676" i="4"/>
  <c r="J3676" i="4" s="1"/>
  <c r="Q3677" i="4"/>
  <c r="Q3678" i="4"/>
  <c r="Q3679" i="4"/>
  <c r="Q3680" i="4"/>
  <c r="Q3681" i="4"/>
  <c r="Q3682" i="4"/>
  <c r="Q3683" i="4"/>
  <c r="Q3684" i="4"/>
  <c r="Q3685" i="4"/>
  <c r="Q3686" i="4"/>
  <c r="Q3687" i="4"/>
  <c r="Q3688" i="4"/>
  <c r="Q3689" i="4"/>
  <c r="Q3690" i="4"/>
  <c r="Q3691" i="4"/>
  <c r="Q3692" i="4"/>
  <c r="Q3693" i="4"/>
  <c r="Q3694" i="4"/>
  <c r="Q3695" i="4"/>
  <c r="Q3696" i="4"/>
  <c r="Q3697" i="4"/>
  <c r="Q3698" i="4"/>
  <c r="Q3699" i="4"/>
  <c r="Q3700" i="4"/>
  <c r="Q3701" i="4"/>
  <c r="Q3702" i="4"/>
  <c r="Q3703" i="4"/>
  <c r="Q3704" i="4"/>
  <c r="Q3705" i="4"/>
  <c r="Q3706" i="4"/>
  <c r="Q3707" i="4"/>
  <c r="Q3708" i="4"/>
  <c r="Q3709" i="4"/>
  <c r="Q3710" i="4"/>
  <c r="Q3711" i="4"/>
  <c r="Q3712" i="4"/>
  <c r="Q3713" i="4"/>
  <c r="Q3714" i="4"/>
  <c r="Q3715" i="4"/>
  <c r="Q3716" i="4"/>
  <c r="Q3717" i="4"/>
  <c r="Q3718" i="4"/>
  <c r="Q3719" i="4"/>
  <c r="Q3720" i="4"/>
  <c r="J3720" i="4" s="1"/>
  <c r="Q3721" i="4"/>
  <c r="Q3722" i="4"/>
  <c r="Q3723" i="4"/>
  <c r="Q3724" i="4"/>
  <c r="Q3725" i="4"/>
  <c r="Q3726" i="4"/>
  <c r="J3726" i="4" s="1"/>
  <c r="Q3727" i="4"/>
  <c r="Q3728" i="4"/>
  <c r="Q3729" i="4"/>
  <c r="Q3730" i="4"/>
  <c r="Q3731" i="4"/>
  <c r="Q3732" i="4"/>
  <c r="Q3733" i="4"/>
  <c r="Q3734" i="4"/>
  <c r="Q3735" i="4"/>
  <c r="J3735" i="4" s="1"/>
  <c r="Q3736" i="4"/>
  <c r="Q3737" i="4"/>
  <c r="Q3738" i="4"/>
  <c r="Q3739" i="4"/>
  <c r="Q3740" i="4"/>
  <c r="Q3741" i="4"/>
  <c r="Q3742" i="4"/>
  <c r="Q3743" i="4"/>
  <c r="Q3744" i="4"/>
  <c r="Q3745" i="4"/>
  <c r="Q3746" i="4"/>
  <c r="Q3747" i="4"/>
  <c r="Q3748" i="4"/>
  <c r="Q3749" i="4"/>
  <c r="Q3750" i="4"/>
  <c r="Q3751" i="4"/>
  <c r="Q3752" i="4"/>
  <c r="Q3753" i="4"/>
  <c r="Q3754" i="4"/>
  <c r="Q3755" i="4"/>
  <c r="Q3756" i="4"/>
  <c r="Q3757" i="4"/>
  <c r="Q3758" i="4"/>
  <c r="Q3759" i="4"/>
  <c r="N3760" i="4"/>
  <c r="Q3760" i="4"/>
  <c r="Q3761" i="4"/>
  <c r="Q3762" i="4"/>
  <c r="Q3763" i="4"/>
  <c r="Q3764" i="4"/>
  <c r="J3764" i="4" s="1"/>
  <c r="Q3765" i="4"/>
  <c r="Q3766" i="4"/>
  <c r="Q3767" i="4"/>
  <c r="Q3768" i="4"/>
  <c r="Q3769" i="4"/>
  <c r="Q3770" i="4"/>
  <c r="Q3771" i="4"/>
  <c r="Q3772" i="4"/>
  <c r="Q3773" i="4"/>
  <c r="Q3774" i="4"/>
  <c r="Q3775" i="4"/>
  <c r="Q3776" i="4"/>
  <c r="J3776" i="4" s="1"/>
  <c r="Q3777" i="4"/>
  <c r="Q3778" i="4"/>
  <c r="Q3779" i="4"/>
  <c r="Q3780" i="4"/>
  <c r="Q3781" i="4"/>
  <c r="Q3782" i="4"/>
  <c r="Q3783" i="4"/>
  <c r="Q3784" i="4"/>
  <c r="Q3785" i="4"/>
  <c r="Q3786" i="4"/>
  <c r="Q3787" i="4"/>
  <c r="Q3788" i="4"/>
  <c r="Q3789" i="4"/>
  <c r="Q3790" i="4"/>
  <c r="Q3791" i="4"/>
  <c r="Q3792" i="4"/>
  <c r="Q3793" i="4"/>
  <c r="Q3794" i="4"/>
  <c r="Q3795" i="4"/>
  <c r="Q3796" i="4"/>
  <c r="Q3797" i="4"/>
  <c r="Q3798" i="4"/>
  <c r="Q3799" i="4"/>
  <c r="Q3800" i="4"/>
  <c r="Q3801" i="4"/>
  <c r="Q3802" i="4"/>
  <c r="J3802" i="4" s="1"/>
  <c r="Q3803" i="4"/>
  <c r="Q3804" i="4"/>
  <c r="N3805" i="4"/>
  <c r="Q3805" i="4"/>
  <c r="Q3806" i="4"/>
  <c r="Q3807" i="4"/>
  <c r="Q3808" i="4"/>
  <c r="Q3809" i="4"/>
  <c r="Q3810" i="4"/>
  <c r="Q3811" i="4"/>
  <c r="Q3812" i="4"/>
  <c r="Q3813" i="4"/>
  <c r="Q3814" i="4"/>
  <c r="Q3815" i="4"/>
  <c r="Q3816" i="4"/>
  <c r="Q3817" i="4"/>
  <c r="Q3818" i="4"/>
  <c r="Q3819" i="4"/>
  <c r="Q3820" i="4"/>
  <c r="Q3821" i="4"/>
  <c r="Q3822" i="4"/>
  <c r="Q3823" i="4"/>
  <c r="Q3824" i="4"/>
  <c r="Q3825" i="4"/>
  <c r="Q3826" i="4"/>
  <c r="Q3827" i="4"/>
  <c r="Q3828" i="4"/>
  <c r="Q3829" i="4"/>
  <c r="Q3830" i="4"/>
  <c r="Q3831" i="4"/>
  <c r="Q3832" i="4"/>
  <c r="Q3833" i="4"/>
  <c r="Q3834" i="4"/>
  <c r="Q3835" i="4"/>
  <c r="Q3836" i="4"/>
  <c r="Q3837" i="4"/>
  <c r="Q3838" i="4"/>
  <c r="Q3839" i="4"/>
  <c r="Q3840" i="4"/>
  <c r="Q3841" i="4"/>
  <c r="Q3842" i="4"/>
  <c r="Q3843" i="4"/>
  <c r="Q3844" i="4"/>
  <c r="J3844" i="4" s="1"/>
  <c r="Q3845" i="4"/>
  <c r="Q3846" i="4"/>
  <c r="Q3847" i="4"/>
  <c r="Q3848" i="4"/>
  <c r="Q3849" i="4"/>
  <c r="Q3850" i="4"/>
  <c r="Q3851" i="4"/>
  <c r="Q3852" i="4"/>
  <c r="Q3853" i="4"/>
  <c r="Q3854" i="4"/>
  <c r="J3854" i="4" s="1"/>
  <c r="Q3855" i="4"/>
  <c r="Q3856" i="4"/>
  <c r="Q3857" i="4"/>
  <c r="Q3858" i="4"/>
  <c r="Q3859" i="4"/>
  <c r="Q3860" i="4"/>
  <c r="Q3861" i="4"/>
  <c r="Q3862" i="4"/>
  <c r="Q3863" i="4"/>
  <c r="Q3864" i="4"/>
  <c r="Q3865" i="4"/>
  <c r="Q3866" i="4"/>
  <c r="Q3867" i="4"/>
  <c r="Q3868" i="4"/>
  <c r="Q3869" i="4"/>
  <c r="Q3870" i="4"/>
  <c r="Q3871" i="4"/>
  <c r="Q3872" i="4"/>
  <c r="Q3873" i="4"/>
  <c r="Q3874" i="4"/>
  <c r="Q3875" i="4"/>
  <c r="Q3876" i="4"/>
  <c r="Q3877" i="4"/>
  <c r="Q3878" i="4"/>
  <c r="Q3879" i="4"/>
  <c r="Q3880" i="4"/>
  <c r="Q3881" i="4"/>
  <c r="Q3882" i="4"/>
  <c r="Q3883" i="4"/>
  <c r="Q3884" i="4"/>
  <c r="Q3885" i="4"/>
  <c r="Q3886" i="4"/>
  <c r="J3886" i="4" s="1"/>
  <c r="Q3887" i="4"/>
  <c r="Q3888" i="4"/>
  <c r="Q3889" i="4"/>
  <c r="Q3890" i="4"/>
  <c r="Q3891" i="4"/>
  <c r="Q3892" i="4"/>
  <c r="Q3893" i="4"/>
  <c r="Q3894" i="4"/>
  <c r="Q3895" i="4"/>
  <c r="Q3896" i="4"/>
  <c r="J3896" i="4" s="1"/>
  <c r="Q3897" i="4"/>
  <c r="Q3898" i="4"/>
  <c r="Q3899" i="4"/>
  <c r="Q3900" i="4"/>
  <c r="Q3901" i="4"/>
  <c r="Q3902" i="4"/>
  <c r="Q3903" i="4"/>
  <c r="Q3904" i="4"/>
  <c r="Q3905" i="4"/>
  <c r="J3905" i="4" s="1"/>
  <c r="Q3906" i="4"/>
  <c r="Q3907" i="4"/>
  <c r="Q3908" i="4"/>
  <c r="Q3909" i="4"/>
  <c r="Q3910" i="4"/>
  <c r="Q3911" i="4"/>
  <c r="Q3912" i="4"/>
  <c r="Q3913" i="4"/>
  <c r="Q3914" i="4"/>
  <c r="Q3915" i="4"/>
  <c r="J3915" i="4" s="1"/>
  <c r="Q3916" i="4"/>
  <c r="Q3917" i="4"/>
  <c r="Q3918" i="4"/>
  <c r="Q3919" i="4"/>
  <c r="Q3920" i="4"/>
  <c r="Q3921" i="4"/>
  <c r="Q3922" i="4"/>
  <c r="Q3923" i="4"/>
  <c r="Q3924" i="4"/>
  <c r="Q3925" i="4"/>
  <c r="Q3926" i="4"/>
  <c r="Q3927" i="4"/>
  <c r="Q3928" i="4"/>
  <c r="Q3929" i="4"/>
  <c r="Q3930" i="4"/>
  <c r="Q3931" i="4"/>
  <c r="Q3932" i="4"/>
  <c r="Q3933" i="4"/>
  <c r="Q3934" i="4"/>
  <c r="Q3935" i="4"/>
  <c r="Q3936" i="4"/>
  <c r="Q3937" i="4"/>
  <c r="Q3938" i="4"/>
  <c r="Q3939" i="4"/>
  <c r="Q3940" i="4"/>
  <c r="Q3941" i="4"/>
  <c r="Q3942" i="4"/>
  <c r="Q3943" i="4"/>
  <c r="Q3944" i="4"/>
  <c r="Q3945" i="4"/>
  <c r="Q3946" i="4"/>
  <c r="Q3947" i="4"/>
  <c r="Q3948" i="4"/>
  <c r="Q3949" i="4"/>
  <c r="Q3950" i="4"/>
  <c r="Q3951" i="4"/>
  <c r="Q3952" i="4"/>
  <c r="Q3953" i="4"/>
  <c r="Q3954" i="4"/>
  <c r="Q3955" i="4"/>
  <c r="Q3956" i="4"/>
  <c r="Q3957" i="4"/>
  <c r="Q3958" i="4"/>
  <c r="Q3959" i="4"/>
  <c r="Q3960" i="4"/>
  <c r="Q3961" i="4"/>
  <c r="Q3962" i="4"/>
  <c r="Q3963" i="4"/>
  <c r="Q3964" i="4"/>
  <c r="Q3965" i="4"/>
  <c r="Q3966" i="4"/>
  <c r="Q3967" i="4"/>
  <c r="Q3968" i="4"/>
  <c r="Q3969" i="4"/>
  <c r="Q3970" i="4"/>
  <c r="Q3971" i="4"/>
  <c r="Q3972" i="4"/>
  <c r="Q3973" i="4"/>
  <c r="Q3974" i="4"/>
  <c r="Q3975" i="4"/>
  <c r="Q3976" i="4"/>
  <c r="Q3977" i="4"/>
  <c r="Q3978" i="4"/>
  <c r="Q3979" i="4"/>
  <c r="Q3980" i="4"/>
  <c r="Q3981" i="4"/>
  <c r="Q3982" i="4"/>
  <c r="Q3983" i="4"/>
  <c r="Q3984" i="4"/>
  <c r="Q3985" i="4"/>
  <c r="Q3986" i="4"/>
  <c r="Q3987" i="4"/>
  <c r="Q3988" i="4"/>
  <c r="J3988" i="4" s="1"/>
  <c r="Q3989" i="4"/>
  <c r="Q3990" i="4"/>
  <c r="Q3991" i="4"/>
  <c r="Q3992" i="4"/>
  <c r="Q3993" i="4"/>
  <c r="Q3994" i="4"/>
  <c r="Q3995" i="4"/>
  <c r="Q3996" i="4"/>
  <c r="Q3997" i="4"/>
  <c r="Q3998" i="4"/>
  <c r="Q3999" i="4"/>
  <c r="Q4000" i="4"/>
  <c r="Q4001" i="4"/>
  <c r="Q4002" i="4"/>
  <c r="Q4003" i="4"/>
  <c r="Q4004" i="4"/>
  <c r="Q4005" i="4"/>
  <c r="Q4006" i="4"/>
  <c r="Q4007" i="4"/>
  <c r="Q4008" i="4"/>
  <c r="Q4009" i="4"/>
  <c r="Q4010" i="4"/>
  <c r="Q4011" i="4"/>
  <c r="Q4012" i="4"/>
  <c r="Q4013" i="4"/>
  <c r="Q4014" i="4"/>
  <c r="J4014" i="4" s="1"/>
  <c r="Q4015" i="4"/>
  <c r="Q4016" i="4"/>
  <c r="Q4017" i="4"/>
  <c r="Q4018" i="4"/>
  <c r="Q4019" i="4"/>
  <c r="Q4020" i="4"/>
  <c r="Q4021" i="4"/>
  <c r="Q4022" i="4"/>
  <c r="Q4023" i="4"/>
  <c r="J4023" i="4" s="1"/>
  <c r="Q4024" i="4"/>
  <c r="Q4025" i="4"/>
  <c r="Q4026" i="4"/>
  <c r="Q4027" i="4"/>
  <c r="Q4028" i="4"/>
  <c r="Q4029" i="4"/>
  <c r="Q4030" i="4"/>
  <c r="Q4031" i="4"/>
  <c r="Q4032" i="4"/>
  <c r="J4032" i="4" s="1"/>
  <c r="Q4033" i="4"/>
  <c r="Q4034" i="4"/>
  <c r="Q4035" i="4"/>
  <c r="Q4036" i="4"/>
  <c r="Q4037" i="4"/>
  <c r="Q4038" i="4"/>
  <c r="Q4039" i="4"/>
  <c r="Q4040" i="4"/>
  <c r="Q4041" i="4"/>
  <c r="J4041" i="4" s="1"/>
  <c r="Q4042" i="4"/>
  <c r="Q4043" i="4"/>
  <c r="Q4044" i="4"/>
  <c r="Q4045" i="4"/>
  <c r="Q4046" i="4"/>
  <c r="Q4047" i="4"/>
  <c r="Q4048" i="4"/>
  <c r="Q4049" i="4"/>
  <c r="Q4050" i="4"/>
  <c r="Q4051" i="4"/>
  <c r="Q4052" i="4"/>
  <c r="N4053" i="4"/>
  <c r="Q4053" i="4"/>
  <c r="Q4054" i="4"/>
  <c r="Q4055" i="4"/>
  <c r="Q4056" i="4"/>
  <c r="Q4057" i="4"/>
  <c r="Q4058" i="4"/>
  <c r="Q4059" i="4"/>
  <c r="Q4060" i="4"/>
  <c r="Q4061" i="4"/>
  <c r="Q4062" i="4"/>
  <c r="Q4063" i="4"/>
  <c r="Q4064" i="4"/>
  <c r="Q4065" i="4"/>
  <c r="Q4066" i="4"/>
  <c r="Q4067" i="4"/>
  <c r="Q4068" i="4"/>
  <c r="Q4069" i="4"/>
  <c r="Q4070" i="4"/>
  <c r="Q4071" i="4"/>
  <c r="Q4072" i="4"/>
  <c r="Q4073" i="4"/>
  <c r="Q4074" i="4"/>
  <c r="Q4075" i="4"/>
  <c r="Q4076" i="4"/>
  <c r="Q4077" i="4"/>
  <c r="Q4078" i="4"/>
  <c r="Q4079" i="4"/>
  <c r="J4079" i="4" s="1"/>
  <c r="Q4080" i="4"/>
  <c r="Q4081" i="4"/>
  <c r="Q4082" i="4"/>
  <c r="Q4083" i="4"/>
  <c r="Q4084" i="4"/>
  <c r="Q4085" i="4"/>
  <c r="Q4086" i="4"/>
  <c r="Q4087" i="4"/>
  <c r="Q4088" i="4"/>
  <c r="Q4089" i="4"/>
  <c r="Q4090" i="4"/>
  <c r="Q4091" i="4"/>
  <c r="Q4092" i="4"/>
  <c r="Q4093" i="4"/>
  <c r="Q4094" i="4"/>
  <c r="Q4095" i="4"/>
  <c r="Q4096" i="4"/>
  <c r="Q4097" i="4"/>
  <c r="J4097" i="4" s="1"/>
  <c r="Q4098" i="4"/>
  <c r="Q4099" i="4"/>
  <c r="Q4100" i="4"/>
  <c r="Q4101" i="4"/>
  <c r="Q4102" i="4"/>
  <c r="Q4103" i="4"/>
  <c r="Q4104" i="4"/>
  <c r="Q4105" i="4"/>
  <c r="Q4106" i="4"/>
  <c r="Q4107" i="4"/>
  <c r="Q4108" i="4"/>
  <c r="Q4109" i="4"/>
  <c r="Q4110" i="4"/>
  <c r="Q4111" i="4"/>
  <c r="Q4112" i="4"/>
  <c r="Q4113" i="4"/>
  <c r="Q4114" i="4"/>
  <c r="Q4115" i="4"/>
  <c r="Q4116" i="4"/>
  <c r="Q4117" i="4"/>
  <c r="Q4118" i="4"/>
  <c r="Q4119" i="4"/>
  <c r="Q4120" i="4"/>
  <c r="Q4121" i="4"/>
  <c r="Q4122" i="4"/>
  <c r="Q4123" i="4"/>
  <c r="Q4124" i="4"/>
  <c r="Q4125" i="4"/>
  <c r="Q4126" i="4"/>
  <c r="Q4127" i="4"/>
  <c r="Q4128" i="4"/>
  <c r="Q4129" i="4"/>
  <c r="Q4130" i="4"/>
  <c r="Q4131" i="4"/>
  <c r="Q4132" i="4"/>
  <c r="Q4133" i="4"/>
  <c r="Q4134" i="4"/>
  <c r="Q4135" i="4"/>
  <c r="Q4136" i="4"/>
  <c r="Q4137" i="4"/>
  <c r="Q4138" i="4"/>
  <c r="Q4139" i="4"/>
  <c r="Q4140" i="4"/>
  <c r="Q4141" i="4"/>
  <c r="Q4142" i="4"/>
  <c r="Q4143" i="4"/>
  <c r="Q4144" i="4"/>
  <c r="Q4145" i="4"/>
  <c r="Q4146" i="4"/>
  <c r="Q4147" i="4"/>
  <c r="Q4148" i="4"/>
  <c r="Q4149" i="4"/>
  <c r="Q4150" i="4"/>
  <c r="Q4151" i="4"/>
  <c r="Q4152" i="4"/>
  <c r="Q4153" i="4"/>
  <c r="Q4154" i="4"/>
  <c r="Q4155" i="4"/>
  <c r="Q4156" i="4"/>
  <c r="Q4157" i="4"/>
  <c r="Q4158" i="4"/>
  <c r="Q4159" i="4"/>
  <c r="J4159" i="4" s="1"/>
  <c r="Q4160" i="4"/>
  <c r="Q4161" i="4"/>
  <c r="Q4162" i="4"/>
  <c r="Q4163" i="4"/>
  <c r="Q4164" i="4"/>
  <c r="Q4165" i="4"/>
  <c r="Q4166" i="4"/>
  <c r="Q4167" i="4"/>
  <c r="Q4168" i="4"/>
  <c r="Q4169" i="4"/>
  <c r="Q4170" i="4"/>
  <c r="Q4171" i="4"/>
  <c r="Q4172" i="4"/>
  <c r="Q4173" i="4"/>
  <c r="Q4174" i="4"/>
  <c r="Q4175" i="4"/>
  <c r="Q4176" i="4"/>
  <c r="Q4177" i="4"/>
  <c r="Q4178" i="4"/>
  <c r="Q4179" i="4"/>
  <c r="J4179" i="4" s="1"/>
  <c r="Q4180" i="4"/>
  <c r="Q4181" i="4"/>
  <c r="Q4182" i="4"/>
  <c r="Q4183" i="4"/>
  <c r="Q4184" i="4"/>
  <c r="Q4185" i="4"/>
  <c r="Q4186" i="4"/>
  <c r="Q4187" i="4"/>
  <c r="Q4188" i="4"/>
  <c r="Q4189" i="4"/>
  <c r="Q4190" i="4"/>
  <c r="Q4191" i="4"/>
  <c r="N4192" i="4"/>
  <c r="Q4192" i="4"/>
  <c r="Q4193" i="4"/>
  <c r="Q4194" i="4"/>
  <c r="Q4195" i="4"/>
  <c r="Q4196" i="4"/>
  <c r="Q4197" i="4"/>
  <c r="Q4198" i="4"/>
  <c r="Q4199" i="4"/>
  <c r="Q4200" i="4"/>
  <c r="Q4201" i="4"/>
  <c r="Q4202" i="4"/>
  <c r="Q4203" i="4"/>
  <c r="Q4204" i="4"/>
  <c r="Q4205" i="4"/>
  <c r="Q4206" i="4"/>
  <c r="Q4207" i="4"/>
  <c r="Q4208" i="4"/>
  <c r="Q4209" i="4"/>
  <c r="Q4210" i="4"/>
  <c r="Q4211" i="4"/>
  <c r="Q4212" i="4"/>
  <c r="Q4213" i="4"/>
  <c r="Q4214" i="4"/>
  <c r="Q4215" i="4"/>
  <c r="Q4216" i="4"/>
  <c r="J4216" i="4" s="1"/>
  <c r="Q4217" i="4"/>
  <c r="Q4218" i="4"/>
  <c r="Q4219" i="4"/>
  <c r="Q4220" i="4"/>
  <c r="Q4221" i="4"/>
  <c r="Q4222" i="4"/>
  <c r="Q4223" i="4"/>
  <c r="Q4224" i="4"/>
  <c r="Q4225" i="4"/>
  <c r="Q4226" i="4"/>
  <c r="Q4227" i="4"/>
  <c r="Q4228" i="4"/>
  <c r="Q4229" i="4"/>
  <c r="Q4230" i="4"/>
  <c r="Q4231" i="4"/>
  <c r="Q4232" i="4"/>
  <c r="Q4233" i="4"/>
  <c r="Q4234" i="4"/>
  <c r="Q4235" i="4"/>
  <c r="Q4236" i="4"/>
  <c r="Q4237" i="4"/>
  <c r="Q4238" i="4"/>
  <c r="Q4239" i="4"/>
  <c r="Q4240" i="4"/>
  <c r="Q4241" i="4"/>
  <c r="Q4242" i="4"/>
  <c r="Q4243" i="4"/>
  <c r="J4243" i="4" s="1"/>
  <c r="Q4244" i="4"/>
  <c r="Q4245" i="4"/>
  <c r="Q4246" i="4"/>
  <c r="Q4247" i="4"/>
  <c r="Q4248" i="4"/>
  <c r="Q4249" i="4"/>
  <c r="Q4250" i="4"/>
  <c r="Q4251" i="4"/>
  <c r="Q4252" i="4"/>
  <c r="Q4253" i="4"/>
  <c r="J4253" i="4" s="1"/>
  <c r="Q4254" i="4"/>
  <c r="Q4255" i="4"/>
  <c r="Q4256" i="4"/>
  <c r="Q4257" i="4"/>
  <c r="Q4258" i="4"/>
  <c r="Q4259" i="4"/>
  <c r="Q4260" i="4"/>
  <c r="Q4261" i="4"/>
  <c r="Q4262" i="4"/>
  <c r="Q4263" i="4"/>
  <c r="Q4264" i="4"/>
  <c r="Q4265" i="4"/>
  <c r="Q4266" i="4"/>
  <c r="Q4267" i="4"/>
  <c r="Q4268" i="4"/>
  <c r="Q4269" i="4"/>
  <c r="Q4270" i="4"/>
  <c r="Q4271" i="4"/>
  <c r="Q4272" i="4"/>
  <c r="N4273" i="4"/>
  <c r="Q4273" i="4"/>
  <c r="N4274" i="4"/>
  <c r="Q4274" i="4"/>
  <c r="Q4275" i="4"/>
  <c r="Q4276" i="4"/>
  <c r="Q4277" i="4"/>
  <c r="Q4278" i="4"/>
  <c r="Q4279" i="4"/>
  <c r="Q4280" i="4"/>
  <c r="Q4281" i="4"/>
  <c r="Q4282" i="4"/>
  <c r="Q4283" i="4"/>
  <c r="Q4284" i="4"/>
  <c r="Q4285" i="4"/>
  <c r="Q4286" i="4"/>
  <c r="Q4287" i="4"/>
  <c r="Q4288" i="4"/>
  <c r="Q4289" i="4"/>
  <c r="Q4290" i="4"/>
  <c r="Q4291" i="4"/>
  <c r="Q4292" i="4"/>
  <c r="Q4293" i="4"/>
  <c r="Q4294" i="4"/>
  <c r="Q4295" i="4"/>
  <c r="Q4296" i="4"/>
  <c r="Q4297" i="4"/>
  <c r="Q4298" i="4"/>
  <c r="Q4299" i="4"/>
  <c r="Q4300" i="4"/>
  <c r="Q4301" i="4"/>
  <c r="Q4302" i="4"/>
  <c r="Q4303" i="4"/>
  <c r="Q4304" i="4"/>
  <c r="Q4305" i="4"/>
  <c r="Q4306" i="4"/>
  <c r="Q4307" i="4"/>
  <c r="Q4308" i="4"/>
  <c r="Q4309" i="4"/>
  <c r="Q4310" i="4"/>
  <c r="J4310" i="4" s="1"/>
  <c r="Q4311" i="4"/>
  <c r="Q4312" i="4"/>
  <c r="Q4313" i="4"/>
  <c r="Q4314" i="4"/>
  <c r="Q4315" i="4"/>
  <c r="Q4316" i="4"/>
  <c r="Q4317" i="4"/>
  <c r="Q4318" i="4"/>
  <c r="Q4319" i="4"/>
  <c r="Q4320" i="4"/>
  <c r="Q4321" i="4"/>
  <c r="Q4322" i="4"/>
  <c r="J4322" i="4" s="1"/>
  <c r="Q4323" i="4"/>
  <c r="Q4324" i="4"/>
  <c r="Q4325" i="4"/>
  <c r="Q4326" i="4"/>
  <c r="Q4327" i="4"/>
  <c r="Q4328" i="4"/>
  <c r="Q4329" i="4"/>
  <c r="Q4330" i="4"/>
  <c r="Q4331" i="4"/>
  <c r="Q4332" i="4"/>
  <c r="Q4333" i="4"/>
  <c r="Q4334" i="4"/>
  <c r="Q4335" i="4"/>
  <c r="Q4336" i="4"/>
  <c r="Q4337" i="4"/>
  <c r="Q4338" i="4"/>
  <c r="Q4339" i="4"/>
  <c r="Q4340" i="4"/>
  <c r="Q4341" i="4"/>
  <c r="Q4342" i="4"/>
  <c r="Q4343" i="4"/>
  <c r="Q4344" i="4"/>
  <c r="Q4345" i="4"/>
  <c r="Q4346" i="4"/>
  <c r="Q4347" i="4"/>
  <c r="Q4348" i="4"/>
  <c r="Q4349" i="4"/>
  <c r="Q4350" i="4"/>
  <c r="Q4351" i="4"/>
  <c r="Q4352" i="4"/>
  <c r="Q4353" i="4"/>
  <c r="Q4354" i="4"/>
  <c r="Q4355" i="4"/>
  <c r="Q4356" i="4"/>
  <c r="Q4357" i="4"/>
  <c r="Q4358" i="4"/>
  <c r="Q4359" i="4"/>
  <c r="N4360" i="4"/>
  <c r="Q4360" i="4"/>
  <c r="Q4361" i="4"/>
  <c r="Q4362" i="4"/>
  <c r="Q4363" i="4"/>
  <c r="Q4364" i="4"/>
  <c r="Q4365" i="4"/>
  <c r="Q4366" i="4"/>
  <c r="Q4367" i="4"/>
  <c r="Q4368" i="4"/>
  <c r="Q4369" i="4"/>
  <c r="Q4370" i="4"/>
  <c r="Q4371" i="4"/>
  <c r="Q4372" i="4"/>
  <c r="N4373" i="4"/>
  <c r="Q4373" i="4"/>
  <c r="Q4374" i="4"/>
  <c r="Q4375" i="4"/>
  <c r="Q4376" i="4"/>
  <c r="Q4377" i="4"/>
  <c r="Q4378" i="4"/>
  <c r="Q4379" i="4"/>
  <c r="Q4380" i="4"/>
  <c r="Q4381" i="4"/>
  <c r="J4381" i="4" s="1"/>
  <c r="Q4382" i="4"/>
  <c r="Q4383" i="4"/>
  <c r="Q4384" i="4"/>
  <c r="Q4385" i="4"/>
  <c r="Q4386" i="4"/>
  <c r="Q4387" i="4"/>
  <c r="Q4388" i="4"/>
  <c r="Q4389" i="4"/>
  <c r="Q4390" i="4"/>
  <c r="J4390" i="4" s="1"/>
  <c r="Q4391" i="4"/>
  <c r="Q4392" i="4"/>
  <c r="N4393" i="4"/>
  <c r="Q4393" i="4"/>
  <c r="N4394" i="4"/>
  <c r="Q4394" i="4"/>
  <c r="Q4395" i="4"/>
  <c r="Q4396" i="4"/>
  <c r="Q4397" i="4"/>
  <c r="Q4398" i="4"/>
  <c r="J4398" i="4" s="1"/>
  <c r="Q4399" i="4"/>
  <c r="Q4400" i="4"/>
  <c r="Q4401" i="4"/>
  <c r="Q4402" i="4"/>
  <c r="Q4403" i="4"/>
  <c r="Q4404" i="4"/>
  <c r="Q4405" i="4"/>
  <c r="J4405" i="4" s="1"/>
  <c r="Q4406" i="4"/>
  <c r="Q4407" i="4"/>
  <c r="Q4408" i="4"/>
  <c r="Q4409" i="4"/>
  <c r="Q4410" i="4"/>
  <c r="Q4411" i="4"/>
  <c r="Q4412" i="4"/>
  <c r="Q4413" i="4"/>
  <c r="Q4414" i="4"/>
  <c r="Q4415" i="4"/>
  <c r="Q4416" i="4"/>
  <c r="Q4417" i="4"/>
  <c r="J4417" i="4" s="1"/>
  <c r="Q4418" i="4"/>
  <c r="Q4419" i="4"/>
  <c r="Q4420" i="4"/>
  <c r="Q4421" i="4"/>
  <c r="Q4422" i="4"/>
  <c r="Q4423" i="4"/>
  <c r="Q4424" i="4"/>
  <c r="Q4425" i="4"/>
  <c r="Q4426" i="4"/>
  <c r="Q4427" i="4"/>
  <c r="Q4428" i="4"/>
  <c r="J4428" i="4" s="1"/>
  <c r="Q4429" i="4"/>
  <c r="Q4430" i="4"/>
  <c r="Q4431" i="4"/>
  <c r="Q4432" i="4"/>
  <c r="Q4433" i="4"/>
  <c r="Q4434" i="4"/>
  <c r="Q4435" i="4"/>
  <c r="Q4436" i="4"/>
  <c r="Q4437" i="4"/>
  <c r="Q4438" i="4"/>
  <c r="Q4439" i="4"/>
  <c r="J4439" i="4" s="1"/>
  <c r="Q4440" i="4"/>
  <c r="Q4441" i="4"/>
  <c r="Q4442" i="4"/>
  <c r="Q4443" i="4"/>
  <c r="Q4444" i="4"/>
  <c r="Q4445" i="4"/>
  <c r="Q4446" i="4"/>
  <c r="Q4447" i="4"/>
  <c r="Q4448" i="4"/>
  <c r="Q4449" i="4"/>
  <c r="Q4450" i="4"/>
  <c r="Q4451" i="4"/>
  <c r="Q4452" i="4"/>
  <c r="Q4453" i="4"/>
  <c r="Q4454" i="4"/>
  <c r="Q4455" i="4"/>
  <c r="Q4456" i="4"/>
  <c r="Q4457" i="4"/>
  <c r="Q4458" i="4"/>
  <c r="Q4459" i="4"/>
  <c r="Q4460" i="4"/>
  <c r="Q4461" i="4"/>
  <c r="Q4462" i="4"/>
  <c r="Q4463" i="4"/>
  <c r="Q4464" i="4"/>
  <c r="Q4465" i="4"/>
  <c r="Q4466" i="4"/>
  <c r="Q4467" i="4"/>
  <c r="Q4468" i="4"/>
  <c r="Q4469" i="4"/>
  <c r="Q4470" i="4"/>
  <c r="Q4471" i="4"/>
  <c r="Q4472" i="4"/>
  <c r="Q4473" i="4"/>
  <c r="Q4474" i="4"/>
  <c r="Q4475" i="4"/>
  <c r="Q4476" i="4"/>
  <c r="Q4477" i="4"/>
  <c r="Q4478" i="4"/>
  <c r="Q4479" i="4"/>
  <c r="Q4480" i="4"/>
  <c r="Q4481" i="4"/>
  <c r="Q4482" i="4"/>
  <c r="Q4483" i="4"/>
  <c r="Q4484" i="4"/>
  <c r="Q4485" i="4"/>
  <c r="Q4486" i="4"/>
  <c r="Q4487" i="4"/>
  <c r="Q4488" i="4"/>
  <c r="Q4489" i="4"/>
  <c r="Q4490" i="4"/>
  <c r="Q4491" i="4"/>
  <c r="Q4492" i="4"/>
  <c r="Q4493" i="4"/>
  <c r="Q4494" i="4"/>
  <c r="Q4495" i="4"/>
  <c r="Q4496" i="4"/>
  <c r="Q4497" i="4"/>
  <c r="Q4498" i="4"/>
  <c r="Q4499" i="4"/>
  <c r="Q4500" i="4"/>
  <c r="Q4501" i="4"/>
  <c r="Q4502" i="4"/>
  <c r="Q4503" i="4"/>
  <c r="Q4504" i="4"/>
  <c r="Q4505" i="4"/>
  <c r="Q4506" i="4"/>
  <c r="Q4507" i="4"/>
  <c r="J4507" i="4" s="1"/>
  <c r="Q4508" i="4"/>
  <c r="Q4509" i="4"/>
  <c r="Q4510" i="4"/>
  <c r="Q4511" i="4"/>
  <c r="Q4512" i="4"/>
  <c r="Q4513" i="4"/>
  <c r="Q4514" i="4"/>
  <c r="Q4515" i="4"/>
  <c r="Q4516" i="4"/>
  <c r="Q4517" i="4"/>
  <c r="Q4518" i="4"/>
  <c r="Q4519" i="4"/>
  <c r="Q4520" i="4"/>
  <c r="Q4521" i="4"/>
  <c r="Q4522" i="4"/>
  <c r="Q4523" i="4"/>
  <c r="Q4524" i="4"/>
  <c r="Q4525" i="4"/>
  <c r="Q4526" i="4"/>
  <c r="Q4527" i="4"/>
  <c r="Q4528" i="4"/>
  <c r="Q4529" i="4"/>
  <c r="Q4530" i="4"/>
  <c r="Q4531" i="4"/>
  <c r="Q4532" i="4"/>
  <c r="Q4533" i="4"/>
  <c r="J4533" i="4" s="1"/>
  <c r="Q4534" i="4"/>
  <c r="Q4535" i="4"/>
  <c r="Q4536" i="4"/>
  <c r="Q4537" i="4"/>
  <c r="Q4538" i="4"/>
  <c r="Q4539" i="4"/>
  <c r="Q4540" i="4"/>
  <c r="Q4541" i="4"/>
  <c r="Q4542" i="4"/>
  <c r="Q4543" i="4"/>
  <c r="Q4544" i="4"/>
  <c r="Q4545" i="4"/>
  <c r="Q4546" i="4"/>
  <c r="Q4547" i="4"/>
  <c r="Q4548" i="4"/>
  <c r="Q4549" i="4"/>
  <c r="Q4550" i="4"/>
  <c r="Q4551" i="4"/>
  <c r="Q4552" i="4"/>
  <c r="Q4553" i="4"/>
  <c r="Q4554" i="4"/>
  <c r="Q4555" i="4"/>
  <c r="Q4556" i="4"/>
  <c r="Q4557" i="4"/>
  <c r="J4557" i="4" s="1"/>
  <c r="Q4558" i="4"/>
  <c r="Q4559" i="4"/>
  <c r="N4560" i="4"/>
  <c r="Q4560" i="4"/>
  <c r="Q4561" i="4"/>
  <c r="Q4562" i="4"/>
  <c r="Q4563" i="4"/>
  <c r="Q4564" i="4"/>
  <c r="Q4565" i="4"/>
  <c r="Q4566" i="4"/>
  <c r="Q4567" i="4"/>
  <c r="Q4568" i="4"/>
  <c r="Q4569" i="4"/>
  <c r="Q4570" i="4"/>
  <c r="Q4571" i="4"/>
  <c r="Q4572" i="4"/>
  <c r="Q4573" i="4"/>
  <c r="Q4574" i="4"/>
  <c r="Q4575" i="4"/>
  <c r="Q4576" i="4"/>
  <c r="Q4577" i="4"/>
  <c r="Q4578" i="4"/>
  <c r="Q4579" i="4"/>
  <c r="Q4580" i="4"/>
  <c r="Q4581" i="4"/>
  <c r="Q4582" i="4"/>
  <c r="Q4583" i="4"/>
  <c r="Q4584" i="4"/>
  <c r="Q4585" i="4"/>
  <c r="Q4586" i="4"/>
  <c r="Q4587" i="4"/>
  <c r="Q4588" i="4"/>
  <c r="Q4589" i="4"/>
  <c r="Q4590" i="4"/>
  <c r="Q4591" i="4"/>
  <c r="Q4592" i="4"/>
  <c r="Q4593" i="4"/>
  <c r="Q4594" i="4"/>
  <c r="Q4595" i="4"/>
  <c r="Q4596" i="4"/>
  <c r="Q4597" i="4"/>
  <c r="Q4598" i="4"/>
  <c r="Q4599" i="4"/>
  <c r="Q4600" i="4"/>
  <c r="Q4601" i="4"/>
  <c r="Q4602" i="4"/>
  <c r="Q4603" i="4"/>
  <c r="Q4604" i="4"/>
  <c r="Q4605" i="4"/>
  <c r="Q4606" i="4"/>
  <c r="J4606" i="4" s="1"/>
  <c r="Q4607" i="4"/>
  <c r="Q4608" i="4"/>
  <c r="Q4609" i="4"/>
  <c r="Q4610" i="4"/>
  <c r="Q4611" i="4"/>
  <c r="Q4612" i="4"/>
  <c r="Q4613" i="4"/>
  <c r="Q4614" i="4"/>
  <c r="Q4615" i="4"/>
  <c r="Q4616" i="4"/>
  <c r="Q4617" i="4"/>
  <c r="Q4618" i="4"/>
  <c r="Q4619" i="4"/>
  <c r="J4619" i="4" s="1"/>
  <c r="Q4620" i="4"/>
  <c r="Q4621" i="4"/>
  <c r="Q4622" i="4"/>
  <c r="Q4623" i="4"/>
  <c r="Q4624" i="4"/>
  <c r="Q4625" i="4"/>
  <c r="Q4626" i="4"/>
  <c r="J4626" i="4" s="1"/>
  <c r="Q4627" i="4"/>
  <c r="Q4628" i="4"/>
  <c r="Q4629" i="4"/>
  <c r="Q4630" i="4"/>
  <c r="Q4631" i="4"/>
  <c r="Q4632" i="4"/>
  <c r="Q4633" i="4"/>
  <c r="Q4634" i="4"/>
  <c r="Q4635" i="4"/>
  <c r="Q4636" i="4"/>
  <c r="Q4637" i="4"/>
  <c r="Q4638" i="4"/>
  <c r="Q4639" i="4"/>
  <c r="J4639" i="4" s="1"/>
  <c r="Q4640" i="4"/>
  <c r="Q4641" i="4"/>
  <c r="Q4642" i="4"/>
  <c r="Q4643" i="4"/>
  <c r="Q4644" i="4"/>
  <c r="Q4645" i="4"/>
  <c r="Q4646" i="4"/>
  <c r="Q4647" i="4"/>
  <c r="Q4648" i="4"/>
  <c r="J4648" i="4" s="1"/>
  <c r="Q4649" i="4"/>
  <c r="Q4650" i="4"/>
  <c r="Q4651" i="4"/>
  <c r="Q4652" i="4"/>
  <c r="Q4653" i="4"/>
  <c r="Q4654" i="4"/>
  <c r="Q4655" i="4"/>
  <c r="J4655" i="4" s="1"/>
  <c r="Q4656" i="4"/>
  <c r="Q4657" i="4"/>
  <c r="Q4658" i="4"/>
  <c r="Q4659" i="4"/>
  <c r="Q4660" i="4"/>
  <c r="Q4661" i="4"/>
  <c r="Q4662" i="4"/>
  <c r="Q4663" i="4"/>
  <c r="Q4664" i="4"/>
  <c r="Q4665" i="4"/>
  <c r="Q4666" i="4"/>
  <c r="J4666" i="4" s="1"/>
  <c r="Q4667" i="4"/>
  <c r="Q4668" i="4"/>
  <c r="Q4669" i="4"/>
  <c r="Q4670" i="4"/>
  <c r="Q4671" i="4"/>
  <c r="Q4672" i="4"/>
  <c r="Q4673" i="4"/>
  <c r="Q4674" i="4"/>
  <c r="Q4675" i="4"/>
  <c r="Q4676" i="4"/>
  <c r="Q4677" i="4"/>
  <c r="Q4678" i="4"/>
  <c r="Q4679" i="4"/>
  <c r="Q4680" i="4"/>
  <c r="Q4681" i="4"/>
  <c r="Q4682" i="4"/>
  <c r="Q4683" i="4"/>
  <c r="Q4684" i="4"/>
  <c r="Q4685" i="4"/>
  <c r="Q4686" i="4"/>
  <c r="Q4687" i="4"/>
  <c r="Q4688" i="4"/>
  <c r="Q4689" i="4"/>
  <c r="Q4690" i="4"/>
  <c r="Q4691" i="4"/>
  <c r="Q4692" i="4"/>
  <c r="Q4693" i="4"/>
  <c r="Q4694" i="4"/>
  <c r="Q4695" i="4"/>
  <c r="Q4696" i="4"/>
  <c r="Q4697" i="4"/>
  <c r="Q4698" i="4"/>
  <c r="Q4699" i="4"/>
  <c r="Q4700" i="4"/>
  <c r="Q4701" i="4"/>
  <c r="J4701" i="4" s="1"/>
  <c r="Q4702" i="4"/>
  <c r="Q4703" i="4"/>
  <c r="Q4704" i="4"/>
  <c r="Q4705" i="4"/>
  <c r="Q4706" i="4"/>
  <c r="Q4707" i="4"/>
  <c r="Q4708" i="4"/>
  <c r="Q4709" i="4"/>
  <c r="Q4710" i="4"/>
  <c r="Q4711" i="4"/>
  <c r="Q4712" i="4"/>
  <c r="Q4713" i="4"/>
  <c r="Q4714" i="4"/>
  <c r="J4714" i="4" s="1"/>
  <c r="Q4715" i="4"/>
  <c r="Q4716" i="4"/>
  <c r="Q4717" i="4"/>
  <c r="Q4718" i="4"/>
  <c r="Q4719" i="4"/>
  <c r="Q4720" i="4"/>
  <c r="Q4721" i="4"/>
  <c r="Q4722" i="4"/>
  <c r="Q4723" i="4"/>
  <c r="Q4724" i="4"/>
  <c r="Q4725" i="4"/>
  <c r="Q4726" i="4"/>
  <c r="Q4727" i="4"/>
  <c r="Q4728" i="4"/>
  <c r="Q4729" i="4"/>
  <c r="Q4730" i="4"/>
  <c r="Q4731" i="4"/>
  <c r="J4731" i="4" s="1"/>
  <c r="Q4732" i="4"/>
  <c r="Q4733" i="4"/>
  <c r="Q4734" i="4"/>
  <c r="Q4735" i="4"/>
  <c r="Q4736" i="4"/>
  <c r="Q4737" i="4"/>
  <c r="Q4738" i="4"/>
  <c r="Q4739" i="4"/>
  <c r="Q4740" i="4"/>
  <c r="Q4741" i="4"/>
  <c r="Q4742" i="4"/>
  <c r="Q4743" i="4"/>
  <c r="Q4744" i="4"/>
  <c r="Q4745" i="4"/>
  <c r="Q4746" i="4"/>
  <c r="Q4747" i="4"/>
  <c r="Q4748" i="4"/>
  <c r="J4748" i="4" s="1"/>
  <c r="Q4749" i="4"/>
  <c r="Q4750" i="4"/>
  <c r="Q4751" i="4"/>
  <c r="Q4752" i="4"/>
  <c r="Q4753" i="4"/>
  <c r="Q4754" i="4"/>
  <c r="Q4755" i="4"/>
  <c r="Q4756" i="4"/>
  <c r="Q4757" i="4"/>
  <c r="Q4758" i="4"/>
  <c r="J4758" i="4" s="1"/>
  <c r="Q4759" i="4"/>
  <c r="Q4760" i="4"/>
  <c r="Q4761" i="4"/>
  <c r="Q4762" i="4"/>
  <c r="Q4763" i="4"/>
  <c r="Q4764" i="4"/>
  <c r="J4764" i="4" s="1"/>
  <c r="M4765" i="4"/>
  <c r="N4765" i="4"/>
  <c r="Q4765" i="4"/>
  <c r="Q4766" i="4"/>
  <c r="Q4767" i="4"/>
  <c r="Q4768" i="4"/>
  <c r="Q4769" i="4"/>
  <c r="Q4770" i="4"/>
  <c r="Q4771" i="4"/>
  <c r="Q4772" i="4"/>
  <c r="Q4773" i="4"/>
  <c r="Q4774" i="4"/>
  <c r="Q4775" i="4"/>
  <c r="Q4776" i="4"/>
  <c r="Q4777" i="4"/>
  <c r="Q4778" i="4"/>
  <c r="Q4779" i="4"/>
  <c r="Q4780" i="4"/>
  <c r="Q4781" i="4"/>
  <c r="J4781" i="4" s="1"/>
  <c r="Q4782" i="4"/>
  <c r="Q4783" i="4"/>
  <c r="Q4784" i="4"/>
  <c r="Q4785" i="4"/>
  <c r="Q4786" i="4"/>
  <c r="Q4787" i="4"/>
  <c r="Q4788" i="4"/>
  <c r="Q4789" i="4"/>
  <c r="J4789" i="4" s="1"/>
  <c r="Q4790" i="4"/>
  <c r="Q4791" i="4"/>
  <c r="Q4792" i="4"/>
  <c r="Q4793" i="4"/>
  <c r="Q4794" i="4"/>
  <c r="Q4795" i="4"/>
  <c r="Q4796" i="4"/>
  <c r="Q4797" i="4"/>
  <c r="Q4798" i="4"/>
  <c r="Q4799" i="4"/>
  <c r="Q4800" i="4"/>
  <c r="Q4801" i="4"/>
  <c r="Q4802" i="4"/>
  <c r="Q4803" i="4"/>
  <c r="Q4804" i="4"/>
  <c r="Q4805" i="4"/>
  <c r="Q4806" i="4"/>
  <c r="J4806" i="4" s="1"/>
  <c r="Q4807" i="4"/>
  <c r="Q4808" i="4"/>
  <c r="Q4809" i="4"/>
  <c r="Q4810" i="4"/>
  <c r="Q4811" i="4"/>
  <c r="Q4812" i="4"/>
  <c r="Q4813" i="4"/>
  <c r="Q4814" i="4"/>
  <c r="J4814" i="4" s="1"/>
  <c r="Q4815" i="4"/>
  <c r="Q4816" i="4"/>
  <c r="Q4817" i="4"/>
  <c r="Q4818" i="4"/>
  <c r="Q4819" i="4"/>
  <c r="Q4820" i="4"/>
  <c r="Q4821" i="4"/>
  <c r="Q4822" i="4"/>
  <c r="Q4823" i="4"/>
  <c r="J4823" i="4" s="1"/>
  <c r="Q4824" i="4"/>
  <c r="Q4825" i="4"/>
  <c r="Q4826" i="4"/>
  <c r="Q4827" i="4"/>
  <c r="Q4828" i="4"/>
  <c r="Q4829" i="4"/>
  <c r="Q4830" i="4"/>
  <c r="Q4831" i="4"/>
  <c r="Q4832" i="4"/>
  <c r="Q4833" i="4"/>
  <c r="J4833" i="4" s="1"/>
  <c r="Q4834" i="4"/>
  <c r="Q4835" i="4"/>
  <c r="N4836" i="4"/>
  <c r="Q4836" i="4"/>
  <c r="Q4837" i="4"/>
  <c r="Q4838" i="4"/>
  <c r="Q4839" i="4"/>
  <c r="Q4840" i="4"/>
  <c r="Q4841" i="4"/>
  <c r="Q4842" i="4"/>
  <c r="Q4843" i="4"/>
  <c r="Q4844" i="4"/>
  <c r="Q4845" i="4"/>
  <c r="Q4846" i="4"/>
  <c r="Q4847" i="4"/>
  <c r="Q4848" i="4"/>
  <c r="Q4849" i="4"/>
  <c r="Q4850" i="4"/>
  <c r="Q4851" i="4"/>
  <c r="Q4852" i="4"/>
  <c r="Q4853" i="4"/>
  <c r="Q4854" i="4"/>
  <c r="Q4855" i="4"/>
  <c r="Q4856" i="4"/>
  <c r="Q4857" i="4"/>
  <c r="Q4858" i="4"/>
  <c r="Q4859" i="4"/>
  <c r="Q4860" i="4"/>
  <c r="Q4861" i="4"/>
  <c r="Q4862" i="4"/>
  <c r="Q4863" i="4"/>
  <c r="Q4864" i="4"/>
  <c r="Q4865" i="4"/>
  <c r="J4865" i="4" s="1"/>
  <c r="Q4866" i="4"/>
  <c r="Q4867" i="4"/>
  <c r="N4868" i="4"/>
  <c r="Q4868" i="4"/>
  <c r="N4869" i="4"/>
  <c r="Q4869" i="4"/>
  <c r="Q4870" i="4"/>
  <c r="Q4871" i="4"/>
  <c r="Q4872" i="4"/>
  <c r="Q4873" i="4"/>
  <c r="Q4874" i="4"/>
  <c r="Q4875" i="4"/>
  <c r="Q4876" i="4"/>
  <c r="Q4877" i="4"/>
  <c r="J4877" i="4" s="1"/>
  <c r="Q4878" i="4"/>
  <c r="Q4879" i="4"/>
  <c r="Q4880" i="4"/>
  <c r="Q4881" i="4"/>
  <c r="Q4882" i="4"/>
  <c r="Q4883" i="4"/>
  <c r="Q4884" i="4"/>
  <c r="Q4885" i="4"/>
  <c r="Q4886" i="4"/>
  <c r="J4886" i="4" s="1"/>
  <c r="Q4887" i="4"/>
  <c r="Q4888" i="4"/>
  <c r="Q4889" i="4"/>
  <c r="Q4890" i="4"/>
  <c r="Q4891" i="4"/>
  <c r="Q4892" i="4"/>
  <c r="Q4893" i="4"/>
  <c r="Q4894" i="4"/>
  <c r="Q4895" i="4"/>
  <c r="Q4896" i="4"/>
  <c r="Q4897" i="4"/>
  <c r="Q4898" i="4"/>
  <c r="Q4899" i="4"/>
  <c r="J4899" i="4" s="1"/>
  <c r="Q4900" i="4"/>
  <c r="Q4901" i="4"/>
  <c r="N4902" i="4"/>
  <c r="Q4902" i="4"/>
  <c r="Q4903" i="4"/>
  <c r="Q4904" i="4"/>
  <c r="Q4905" i="4"/>
  <c r="Q4906" i="4"/>
  <c r="Q4907" i="4"/>
  <c r="Q4908" i="4"/>
  <c r="Q4909" i="4"/>
  <c r="Q4910" i="4"/>
  <c r="Q4911" i="4"/>
  <c r="J4911" i="4" s="1"/>
  <c r="Q4912" i="4"/>
  <c r="Q4913" i="4"/>
  <c r="Q4914" i="4"/>
  <c r="Q4915" i="4"/>
  <c r="Q4916" i="4"/>
  <c r="Q4917" i="4"/>
  <c r="Q4918" i="4"/>
  <c r="Q4919" i="4"/>
  <c r="Q4920" i="4"/>
  <c r="Q4921" i="4"/>
  <c r="Q4922" i="4"/>
  <c r="Q4923" i="4"/>
  <c r="Q4924" i="4"/>
  <c r="J4924" i="4" s="1"/>
  <c r="Q4925" i="4"/>
  <c r="Q4926" i="4"/>
  <c r="Q4927" i="4"/>
  <c r="Q4928" i="4"/>
  <c r="Q4929" i="4"/>
  <c r="Q4930" i="4"/>
  <c r="Q4931" i="4"/>
  <c r="Q4932" i="4"/>
  <c r="Q4933" i="4"/>
  <c r="Q4934" i="4"/>
  <c r="Q4935" i="4"/>
  <c r="J4935" i="4" s="1"/>
  <c r="Q4936" i="4"/>
  <c r="Q4937" i="4"/>
  <c r="N4938" i="4"/>
  <c r="Q4938" i="4"/>
  <c r="Q4939" i="4"/>
  <c r="Q4940" i="4"/>
  <c r="Q4941" i="4"/>
  <c r="Q4942" i="4"/>
  <c r="Q4943" i="4"/>
  <c r="Q4944" i="4"/>
  <c r="Q4945" i="4"/>
  <c r="J4945" i="4" s="1"/>
  <c r="Q4946" i="4"/>
  <c r="Q4947" i="4"/>
  <c r="Q4948" i="4"/>
  <c r="Q4949" i="4"/>
  <c r="Q4950" i="4"/>
  <c r="Q4951" i="4"/>
  <c r="Q4952" i="4"/>
  <c r="Q4953" i="4"/>
  <c r="Q4954" i="4"/>
  <c r="Q4955" i="4"/>
  <c r="Q4956" i="4"/>
  <c r="Q4957" i="4"/>
  <c r="Q4958" i="4"/>
  <c r="Q4959" i="4"/>
  <c r="Q4960" i="4"/>
  <c r="Q4961" i="4"/>
  <c r="Q4962" i="4"/>
  <c r="J4962" i="4" s="1"/>
  <c r="Q4963" i="4"/>
  <c r="Q4964" i="4"/>
  <c r="Q4965" i="4"/>
  <c r="Q4966" i="4"/>
  <c r="Q4967" i="4"/>
  <c r="Q4968" i="4"/>
  <c r="Q4969" i="4"/>
  <c r="Q4970" i="4"/>
  <c r="Q4971" i="4"/>
  <c r="J4971" i="4" s="1"/>
  <c r="Q4972" i="4"/>
  <c r="Q4973" i="4"/>
  <c r="Q4974" i="4"/>
  <c r="Q4975" i="4"/>
  <c r="Q4976" i="4"/>
  <c r="Q4977" i="4"/>
  <c r="Q4978" i="4"/>
  <c r="Q4979" i="4"/>
  <c r="Q4980" i="4"/>
  <c r="J4980" i="4" s="1"/>
  <c r="Q4981" i="4"/>
  <c r="Q4982" i="4"/>
  <c r="Q4983" i="4"/>
  <c r="Q4984" i="4"/>
  <c r="Q4985" i="4"/>
  <c r="Q4986" i="4"/>
  <c r="Q4987" i="4"/>
  <c r="Q4988" i="4"/>
  <c r="Q4989" i="4"/>
  <c r="Q4990" i="4"/>
  <c r="Q4991" i="4"/>
  <c r="J4991" i="4" s="1"/>
  <c r="Q4992" i="4"/>
  <c r="Q4993" i="4"/>
  <c r="Q4994" i="4"/>
  <c r="Q4995" i="4"/>
  <c r="Q4996" i="4"/>
  <c r="Q4997" i="4"/>
  <c r="Q4998" i="4"/>
  <c r="Q4999" i="4"/>
  <c r="Q5000" i="4"/>
  <c r="Q5001" i="4"/>
  <c r="Q5002" i="4"/>
  <c r="Q5003" i="4"/>
  <c r="Q5004" i="4"/>
  <c r="Q5005" i="4"/>
  <c r="Q5006" i="4"/>
  <c r="Q5007" i="4"/>
  <c r="Q5008" i="4"/>
  <c r="Q5009" i="4"/>
  <c r="J5009" i="4" s="1"/>
  <c r="Q5010" i="4"/>
  <c r="Q5011" i="4"/>
  <c r="Q5012" i="4"/>
  <c r="Q5013" i="4"/>
  <c r="Q5014" i="4"/>
  <c r="Q5015" i="4"/>
  <c r="Q5016" i="4"/>
  <c r="Q5017" i="4"/>
  <c r="Q5018" i="4"/>
  <c r="Q5019" i="4"/>
  <c r="J5019" i="4" s="1"/>
  <c r="Q5020" i="4"/>
  <c r="Q5021" i="4"/>
  <c r="Q5022" i="4"/>
  <c r="Q5023" i="4"/>
  <c r="Q5024" i="4"/>
  <c r="Q5025" i="4"/>
  <c r="Q5026" i="4"/>
  <c r="Q5027" i="4"/>
  <c r="J5027" i="4" s="1"/>
  <c r="Q5028" i="4"/>
  <c r="Q5029" i="4"/>
  <c r="Q5030" i="4"/>
  <c r="Q5031" i="4"/>
  <c r="Q5032" i="4"/>
  <c r="Q5033" i="4"/>
  <c r="Q5034" i="4"/>
  <c r="Q5035" i="4"/>
  <c r="Q5036" i="4"/>
  <c r="Q5037" i="4"/>
  <c r="Q5038" i="4"/>
  <c r="Q5039" i="4"/>
  <c r="Q5040" i="4"/>
  <c r="J5040" i="4" s="1"/>
  <c r="Q5041" i="4"/>
  <c r="Q5042" i="4"/>
  <c r="Q5043" i="4"/>
  <c r="Q5044" i="4"/>
  <c r="Q5045" i="4"/>
  <c r="Q5046" i="4"/>
  <c r="Q5047" i="4"/>
  <c r="Q5048" i="4"/>
  <c r="Q5049" i="4"/>
  <c r="Q5050" i="4"/>
  <c r="Q5051" i="4"/>
  <c r="J5051" i="4" s="1"/>
  <c r="Q5052" i="4"/>
  <c r="Q5053" i="4"/>
  <c r="Q5054" i="4"/>
  <c r="Q5055" i="4"/>
  <c r="Q5056" i="4"/>
  <c r="Q5057" i="4"/>
  <c r="Q5058" i="4"/>
  <c r="Q5059" i="4"/>
  <c r="Q5060" i="4"/>
  <c r="J5060" i="4" s="1"/>
  <c r="Q5061" i="4"/>
  <c r="Q5062" i="4"/>
  <c r="N5063" i="4"/>
  <c r="Q5063" i="4"/>
  <c r="Q5064" i="4"/>
  <c r="Q5065" i="4"/>
  <c r="Q5066" i="4"/>
  <c r="Q5067" i="4"/>
  <c r="Q5068" i="4"/>
  <c r="Q5069" i="4"/>
  <c r="Q5070" i="4"/>
  <c r="Q5071" i="4"/>
  <c r="J5071" i="4" s="1"/>
  <c r="Q5072" i="4"/>
  <c r="Q5073" i="4"/>
  <c r="N5074" i="4"/>
  <c r="Q5074" i="4"/>
  <c r="Q5075" i="4"/>
  <c r="Q5076" i="4"/>
  <c r="Q5077" i="4"/>
  <c r="Q5078" i="4"/>
  <c r="Q5079" i="4"/>
  <c r="Q5080" i="4"/>
  <c r="Q5081" i="4"/>
  <c r="Q5082" i="4"/>
  <c r="Q5083" i="4"/>
  <c r="Q5084" i="4"/>
  <c r="Q5085" i="4"/>
  <c r="Q5086" i="4"/>
  <c r="Q5087" i="4"/>
  <c r="Q5088" i="4"/>
  <c r="Q5089" i="4"/>
  <c r="Q5090" i="4"/>
  <c r="J5090" i="4" s="1"/>
  <c r="Q5091" i="4"/>
  <c r="Q5092" i="4"/>
  <c r="Q5093" i="4"/>
  <c r="Q5094" i="4"/>
  <c r="Q5095" i="4"/>
  <c r="Q5096" i="4"/>
  <c r="Q5097" i="4"/>
  <c r="Q5098" i="4"/>
  <c r="Q5099" i="4"/>
  <c r="Q5100" i="4"/>
  <c r="Q5101" i="4"/>
  <c r="Q5102" i="4"/>
  <c r="J5102" i="4" s="1"/>
  <c r="Q5103" i="4"/>
  <c r="Q5104" i="4"/>
  <c r="Q5105" i="4"/>
  <c r="Q5106" i="4"/>
  <c r="Q5107" i="4"/>
  <c r="Q5108" i="4"/>
  <c r="J5108" i="4" s="1"/>
  <c r="Q5109" i="4"/>
  <c r="Q5110" i="4"/>
  <c r="Q5111" i="4"/>
  <c r="Q5112" i="4"/>
  <c r="Q5113" i="4"/>
  <c r="Q5114" i="4"/>
  <c r="Q5115" i="4"/>
  <c r="Q5116" i="4"/>
  <c r="Q5117" i="4"/>
  <c r="Q5118" i="4"/>
  <c r="Q5119" i="4"/>
  <c r="Q5120" i="4"/>
  <c r="J5120" i="4" s="1"/>
  <c r="Q5121" i="4"/>
  <c r="Q5122" i="4"/>
  <c r="Q5123" i="4"/>
  <c r="Q5124" i="4"/>
  <c r="Q5125" i="4"/>
  <c r="Q5126" i="4"/>
  <c r="Q5127" i="4"/>
  <c r="Q5128" i="4"/>
  <c r="Q5129" i="4"/>
  <c r="Q5130" i="4"/>
  <c r="Q5131" i="4"/>
  <c r="Q5132" i="4"/>
  <c r="Q5133" i="4"/>
  <c r="Q5134" i="4"/>
  <c r="J5134" i="4" s="1"/>
  <c r="Q5135" i="4"/>
  <c r="L5143" i="4"/>
  <c r="R5132" i="4"/>
  <c r="R5131" i="4"/>
  <c r="R5129" i="4"/>
  <c r="R5128" i="4"/>
  <c r="R5127" i="4"/>
  <c r="R5126" i="4"/>
  <c r="P450" i="7"/>
  <c r="P707" i="7"/>
  <c r="R5115" i="4"/>
  <c r="R5114" i="4"/>
  <c r="P348" i="7"/>
  <c r="R5098" i="4"/>
  <c r="R5097" i="4"/>
  <c r="P51" i="7"/>
  <c r="P579" i="7"/>
  <c r="P209" i="7"/>
  <c r="P222" i="7"/>
  <c r="R5066" i="4"/>
  <c r="R5058" i="4"/>
  <c r="R5049" i="4"/>
  <c r="R5048" i="4"/>
  <c r="R5047" i="4"/>
  <c r="L3863" i="5"/>
  <c r="I3863" i="5" s="1"/>
  <c r="J3863" i="5" s="1"/>
  <c r="P536" i="7"/>
  <c r="R5017" i="4"/>
  <c r="R5016" i="4"/>
  <c r="R5007" i="4"/>
  <c r="R4988" i="4"/>
  <c r="R4987" i="4"/>
  <c r="P168" i="7"/>
  <c r="R4932" i="4"/>
  <c r="L3774" i="5"/>
  <c r="I3774" i="5" s="1"/>
  <c r="J3774" i="5" s="1"/>
  <c r="R4920" i="4"/>
  <c r="R4918" i="4"/>
  <c r="L3763" i="5"/>
  <c r="I3763" i="5" s="1"/>
  <c r="J3763" i="5" s="1"/>
  <c r="R4863" i="4"/>
  <c r="L3723" i="5"/>
  <c r="I3723" i="5" s="1"/>
  <c r="J3723" i="5" s="1"/>
  <c r="P353" i="7"/>
  <c r="R4844" i="4"/>
  <c r="R4843" i="4"/>
  <c r="R4842" i="4"/>
  <c r="P193" i="7"/>
  <c r="P352" i="7"/>
  <c r="R4804" i="4"/>
  <c r="R4803" i="4"/>
  <c r="R4802" i="4"/>
  <c r="R4801" i="4"/>
  <c r="R4800" i="4"/>
  <c r="R4799" i="4"/>
  <c r="R4798" i="4"/>
  <c r="R4779" i="4"/>
  <c r="R4778" i="4"/>
  <c r="R4777" i="4"/>
  <c r="R4776" i="4"/>
  <c r="R4775" i="4"/>
  <c r="R4774" i="4"/>
  <c r="R4773" i="4"/>
  <c r="P147" i="7"/>
  <c r="P307" i="7"/>
  <c r="R4742" i="4"/>
  <c r="R4741" i="4"/>
  <c r="R4729" i="4"/>
  <c r="R4728" i="4"/>
  <c r="R4727" i="4"/>
  <c r="R4726" i="4"/>
  <c r="R4725" i="4"/>
  <c r="R4724" i="4"/>
  <c r="R4723" i="4"/>
  <c r="R4711" i="4"/>
  <c r="R4710" i="4"/>
  <c r="R4709" i="4"/>
  <c r="R4708" i="4"/>
  <c r="R4698" i="4"/>
  <c r="R4697" i="4"/>
  <c r="R4696" i="4"/>
  <c r="R4685" i="4"/>
  <c r="R4684" i="4"/>
  <c r="R4683" i="4"/>
  <c r="R4673" i="4"/>
  <c r="R4664" i="4"/>
  <c r="P703" i="7"/>
  <c r="R4653" i="4"/>
  <c r="L3572" i="5"/>
  <c r="I3572" i="5" s="1"/>
  <c r="J3572" i="5" s="1"/>
  <c r="R4636" i="4"/>
  <c r="L3553" i="5"/>
  <c r="I3553" i="5" s="1"/>
  <c r="J3553" i="5" s="1"/>
  <c r="P35" i="7"/>
  <c r="L3527" i="5"/>
  <c r="I3527" i="5" s="1"/>
  <c r="J3527" i="5" s="1"/>
  <c r="R4586" i="4"/>
  <c r="R4585" i="4"/>
  <c r="L3516" i="5"/>
  <c r="I3516" i="5" s="1"/>
  <c r="J3516" i="5" s="1"/>
  <c r="R4575" i="4"/>
  <c r="R4565" i="4"/>
  <c r="L3498" i="5"/>
  <c r="I3498" i="5" s="1"/>
  <c r="J3498" i="5" s="1"/>
  <c r="R4554" i="4"/>
  <c r="R4515" i="4"/>
  <c r="R4514" i="4"/>
  <c r="R4505" i="4"/>
  <c r="R4486" i="4"/>
  <c r="R4484" i="4"/>
  <c r="L3457" i="5"/>
  <c r="I3457" i="5" s="1"/>
  <c r="J3457" i="5" s="1"/>
  <c r="R4469" i="4"/>
  <c r="R4468" i="4"/>
  <c r="L3433" i="5"/>
  <c r="I3433" i="5" s="1"/>
  <c r="J3433" i="5" s="1"/>
  <c r="R4454" i="4"/>
  <c r="R4437" i="4"/>
  <c r="R4436" i="4"/>
  <c r="R4426" i="4"/>
  <c r="R4415" i="4"/>
  <c r="R4414" i="4"/>
  <c r="R4413" i="4"/>
  <c r="R4412" i="4"/>
  <c r="L3379" i="5"/>
  <c r="I3379" i="5" s="1"/>
  <c r="J3379" i="5" s="1"/>
  <c r="R4378" i="4"/>
  <c r="R4368" i="4"/>
  <c r="L3361" i="5"/>
  <c r="I3361" i="5" s="1"/>
  <c r="J3361" i="5" s="1"/>
  <c r="R4355" i="4"/>
  <c r="R4354" i="4"/>
  <c r="R4353" i="4"/>
  <c r="R4338" i="4"/>
  <c r="L3325" i="5"/>
  <c r="I3325" i="5" s="1"/>
  <c r="J3325" i="5" s="1"/>
  <c r="R4319" i="4"/>
  <c r="R4318" i="4"/>
  <c r="R4317" i="4"/>
  <c r="R4308" i="4"/>
  <c r="R4307" i="4"/>
  <c r="R4298" i="4"/>
  <c r="L3313" i="5"/>
  <c r="I3313" i="5" s="1"/>
  <c r="J3313" i="5" s="1"/>
  <c r="L3264" i="5"/>
  <c r="I3264" i="5" s="1"/>
  <c r="J3264" i="5" s="1"/>
  <c r="R4231" i="4"/>
  <c r="L3229" i="5"/>
  <c r="I3229" i="5" s="1"/>
  <c r="J3229" i="5" s="1"/>
  <c r="L3225" i="5"/>
  <c r="I3225" i="5" s="1"/>
  <c r="J3225" i="5" s="1"/>
  <c r="L3221" i="5"/>
  <c r="I3221" i="5" s="1"/>
  <c r="J3221" i="5" s="1"/>
  <c r="L3217" i="5"/>
  <c r="I3217" i="5" s="1"/>
  <c r="J3217" i="5" s="1"/>
  <c r="L3198" i="5"/>
  <c r="I3198" i="5" s="1"/>
  <c r="J3198" i="5" s="1"/>
  <c r="R4167" i="4"/>
  <c r="R4166" i="4"/>
  <c r="R4157" i="4"/>
  <c r="R4146" i="4"/>
  <c r="L3169" i="5"/>
  <c r="I3169" i="5" s="1"/>
  <c r="J3169" i="5" s="1"/>
  <c r="R4135" i="4"/>
  <c r="L3159" i="5"/>
  <c r="I3159" i="5" s="1"/>
  <c r="J3159" i="5" s="1"/>
  <c r="L3151" i="5"/>
  <c r="I3151" i="5" s="1"/>
  <c r="J3151" i="5" s="1"/>
  <c r="R4123" i="4"/>
  <c r="L3141" i="5"/>
  <c r="I3141" i="5" s="1"/>
  <c r="J3141" i="5" s="1"/>
  <c r="R4105" i="4"/>
  <c r="R4104" i="4"/>
  <c r="L3124" i="5"/>
  <c r="I3124" i="5" s="1"/>
  <c r="J3124" i="5" s="1"/>
  <c r="L3115" i="5"/>
  <c r="I3115" i="5" s="1"/>
  <c r="J3115" i="5" s="1"/>
  <c r="R4077" i="4"/>
  <c r="R4069" i="4"/>
  <c r="L3093" i="5"/>
  <c r="I3093" i="5" s="1"/>
  <c r="J3093" i="5" s="1"/>
  <c r="L3092" i="5"/>
  <c r="I3092" i="5" s="1"/>
  <c r="J3092" i="5" s="1"/>
  <c r="R4058" i="4"/>
  <c r="R4039" i="4"/>
  <c r="L3074" i="5"/>
  <c r="I3074" i="5" s="1"/>
  <c r="J3074" i="5" s="1"/>
  <c r="R4030" i="4"/>
  <c r="L3066" i="5"/>
  <c r="I3066" i="5" s="1"/>
  <c r="J3066" i="5" s="1"/>
  <c r="R4021" i="4"/>
  <c r="L3058" i="5"/>
  <c r="I3058" i="5" s="1"/>
  <c r="J3058" i="5" s="1"/>
  <c r="R4012" i="4"/>
  <c r="R4011" i="4"/>
  <c r="L3043" i="5"/>
  <c r="I3043" i="5" s="1"/>
  <c r="J3043" i="5" s="1"/>
  <c r="R4002" i="4"/>
  <c r="R4001" i="4"/>
  <c r="L3035" i="5"/>
  <c r="I3035" i="5" s="1"/>
  <c r="J3035" i="5" s="1"/>
  <c r="L3028" i="5"/>
  <c r="I3028" i="5" s="1"/>
  <c r="J3028" i="5" s="1"/>
  <c r="R3985" i="4"/>
  <c r="R3975" i="4"/>
  <c r="R3965" i="4"/>
  <c r="R3948" i="4"/>
  <c r="L2993" i="5"/>
  <c r="I2993" i="5" s="1"/>
  <c r="J2993" i="5" s="1"/>
  <c r="R3935" i="4"/>
  <c r="L2989" i="5"/>
  <c r="I2989" i="5" s="1"/>
  <c r="J2989" i="5" s="1"/>
  <c r="R3924" i="4"/>
  <c r="L2980" i="5"/>
  <c r="I2980" i="5" s="1"/>
  <c r="J2980" i="5" s="1"/>
  <c r="R3922" i="4"/>
  <c r="L2971" i="5"/>
  <c r="I2971" i="5" s="1"/>
  <c r="J2971" i="5" s="1"/>
  <c r="R3912" i="4"/>
  <c r="R3911" i="4"/>
  <c r="R3910" i="4"/>
  <c r="R3903" i="4"/>
  <c r="R3893" i="4"/>
  <c r="R3883" i="4"/>
  <c r="R3873" i="4"/>
  <c r="R3864" i="4"/>
  <c r="R3863" i="4"/>
  <c r="R3861" i="4"/>
  <c r="R3851" i="4"/>
  <c r="R3842" i="4"/>
  <c r="L2897" i="5"/>
  <c r="I2897" i="5" s="1"/>
  <c r="J2897" i="5" s="1"/>
  <c r="R3830" i="4"/>
  <c r="R3821" i="4"/>
  <c r="L2887" i="5"/>
  <c r="I2887" i="5" s="1"/>
  <c r="J2887" i="5" s="1"/>
  <c r="R3819" i="4"/>
  <c r="R3810" i="4"/>
  <c r="R3800" i="4"/>
  <c r="L2869" i="5"/>
  <c r="I2869" i="5" s="1"/>
  <c r="J2869" i="5" s="1"/>
  <c r="L2862" i="5"/>
  <c r="I2862" i="5" s="1"/>
  <c r="J2862" i="5" s="1"/>
  <c r="R3790" i="4"/>
  <c r="L2860" i="5"/>
  <c r="I2860" i="5" s="1"/>
  <c r="J2860" i="5" s="1"/>
  <c r="L2854" i="5"/>
  <c r="I2854" i="5" s="1"/>
  <c r="J2854" i="5" s="1"/>
  <c r="L2853" i="5"/>
  <c r="I2853" i="5" s="1"/>
  <c r="J2853" i="5" s="1"/>
  <c r="L2832" i="5"/>
  <c r="I2832" i="5" s="1"/>
  <c r="J2832" i="5" s="1"/>
  <c r="R3718" i="4"/>
  <c r="R3717" i="4"/>
  <c r="L2815" i="5"/>
  <c r="I2815" i="5" s="1"/>
  <c r="J2815" i="5" s="1"/>
  <c r="R3687" i="4"/>
  <c r="R3686" i="4"/>
  <c r="R3685" i="4"/>
  <c r="J3684" i="4"/>
  <c r="L2793" i="5"/>
  <c r="I2793" i="5" s="1"/>
  <c r="J2793" i="5" s="1"/>
  <c r="L2769" i="5"/>
  <c r="I2769" i="5" s="1"/>
  <c r="J2769" i="5" s="1"/>
  <c r="L2761" i="5"/>
  <c r="I2761" i="5" s="1"/>
  <c r="J2761" i="5" s="1"/>
  <c r="R3626" i="4"/>
  <c r="L2743" i="5"/>
  <c r="I2743" i="5" s="1"/>
  <c r="J2743" i="5" s="1"/>
  <c r="L2741" i="5"/>
  <c r="I2741" i="5" s="1"/>
  <c r="J2741" i="5" s="1"/>
  <c r="L2739" i="5"/>
  <c r="I2739" i="5" s="1"/>
  <c r="J2739" i="5" s="1"/>
  <c r="R3610" i="4"/>
  <c r="L2716" i="5"/>
  <c r="I2716" i="5" s="1"/>
  <c r="J2716" i="5" s="1"/>
  <c r="R3576" i="4"/>
  <c r="R3569" i="4"/>
  <c r="L2700" i="5"/>
  <c r="I2700" i="5" s="1"/>
  <c r="J2700" i="5" s="1"/>
  <c r="R3536" i="4"/>
  <c r="R3526" i="4"/>
  <c r="R3525" i="4"/>
  <c r="R3524" i="4"/>
  <c r="R3514" i="4"/>
  <c r="R3513" i="4"/>
  <c r="L2690" i="5"/>
  <c r="I2690" i="5" s="1"/>
  <c r="J2690" i="5" s="1"/>
  <c r="R3511" i="4"/>
  <c r="R3510" i="4"/>
  <c r="R3501" i="4"/>
  <c r="L2678" i="5"/>
  <c r="I2678" i="5" s="1"/>
  <c r="J2678" i="5" s="1"/>
  <c r="R3490" i="4"/>
  <c r="L2669" i="5"/>
  <c r="I2669" i="5" s="1"/>
  <c r="J2669" i="5" s="1"/>
  <c r="L2659" i="5"/>
  <c r="I2659" i="5" s="1"/>
  <c r="J2659" i="5" s="1"/>
  <c r="R3477" i="4"/>
  <c r="R3476" i="4"/>
  <c r="L2643" i="5"/>
  <c r="I2643" i="5" s="1"/>
  <c r="J2643" i="5" s="1"/>
  <c r="R3442" i="4"/>
  <c r="R3423" i="4"/>
  <c r="R3413" i="4"/>
  <c r="R3403" i="4"/>
  <c r="L2610" i="5"/>
  <c r="I2610" i="5" s="1"/>
  <c r="J2610" i="5" s="1"/>
  <c r="R3357" i="4"/>
  <c r="R3347" i="4"/>
  <c r="R3337" i="4"/>
  <c r="R3327" i="4"/>
  <c r="R3317" i="4"/>
  <c r="L2556" i="5"/>
  <c r="I2556" i="5" s="1"/>
  <c r="J2556" i="5" s="1"/>
  <c r="R3290" i="4"/>
  <c r="L2533" i="5"/>
  <c r="I2533" i="5" s="1"/>
  <c r="J2533" i="5" s="1"/>
  <c r="R3279" i="4"/>
  <c r="L2517" i="5"/>
  <c r="I2517" i="5" s="1"/>
  <c r="J2517" i="5" s="1"/>
  <c r="L2473" i="5"/>
  <c r="I2473" i="5" s="1"/>
  <c r="J2473" i="5" s="1"/>
  <c r="R3169" i="4"/>
  <c r="R3168" i="4"/>
  <c r="L2419" i="5"/>
  <c r="I2419" i="5" s="1"/>
  <c r="J2419" i="5" s="1"/>
  <c r="R3123" i="4"/>
  <c r="R3104" i="4"/>
  <c r="L2362" i="5"/>
  <c r="I2362" i="5" s="1"/>
  <c r="J2362" i="5" s="1"/>
  <c r="L2354" i="5"/>
  <c r="I2354" i="5" s="1"/>
  <c r="J2354" i="5" s="1"/>
  <c r="R3069" i="4"/>
  <c r="R3060" i="4"/>
  <c r="R3050" i="4"/>
  <c r="R3049" i="4"/>
  <c r="R3040" i="4"/>
  <c r="L2345" i="5"/>
  <c r="I2345" i="5" s="1"/>
  <c r="J2345" i="5" s="1"/>
  <c r="R3029" i="4"/>
  <c r="L2300" i="5"/>
  <c r="I2300" i="5" s="1"/>
  <c r="J2300" i="5" s="1"/>
  <c r="L2282" i="5"/>
  <c r="I2282" i="5" s="1"/>
  <c r="J2282" i="5" s="1"/>
  <c r="R2981" i="4"/>
  <c r="R2971" i="4"/>
  <c r="L2335" i="5"/>
  <c r="I2335" i="5" s="1"/>
  <c r="J2335" i="5" s="1"/>
  <c r="R2961" i="4"/>
  <c r="R2950" i="4"/>
  <c r="R2940" i="4"/>
  <c r="L2221" i="5"/>
  <c r="I2221" i="5" s="1"/>
  <c r="J2221" i="5" s="1"/>
  <c r="L2187" i="5"/>
  <c r="I2187" i="5" s="1"/>
  <c r="J2187" i="5" s="1"/>
  <c r="R2874" i="4"/>
  <c r="R2858" i="4"/>
  <c r="R2857" i="4"/>
  <c r="L2161" i="5"/>
  <c r="I2161" i="5" s="1"/>
  <c r="J2161" i="5" s="1"/>
  <c r="L2151" i="5"/>
  <c r="I2151" i="5" s="1"/>
  <c r="J2151" i="5" s="1"/>
  <c r="L2150" i="5"/>
  <c r="I2150" i="5" s="1"/>
  <c r="J2150" i="5" s="1"/>
  <c r="R2816" i="4"/>
  <c r="R2797" i="4"/>
  <c r="L2102" i="5"/>
  <c r="I2102" i="5" s="1"/>
  <c r="J2102" i="5" s="1"/>
  <c r="R2763" i="4"/>
  <c r="L2077" i="5"/>
  <c r="I2077" i="5" s="1"/>
  <c r="J2077" i="5" s="1"/>
  <c r="R2745" i="4"/>
  <c r="L2053" i="5"/>
  <c r="I2053" i="5" s="1"/>
  <c r="J2053" i="5" s="1"/>
  <c r="R2690" i="4"/>
  <c r="L2020" i="5"/>
  <c r="I2020" i="5" s="1"/>
  <c r="J2020" i="5" s="1"/>
  <c r="L1996" i="5"/>
  <c r="I1996" i="5" s="1"/>
  <c r="J1996" i="5" s="1"/>
  <c r="L1988" i="5"/>
  <c r="I1988" i="5" s="1"/>
  <c r="J1988" i="5" s="1"/>
  <c r="R2507" i="4"/>
  <c r="R2506" i="4"/>
  <c r="R2490" i="4"/>
  <c r="L1944" i="5"/>
  <c r="I1944" i="5" s="1"/>
  <c r="J1944" i="5" s="1"/>
  <c r="L1938" i="5"/>
  <c r="I1938" i="5" s="1"/>
  <c r="J1938" i="5" s="1"/>
  <c r="L1917" i="5"/>
  <c r="I1917" i="5" s="1"/>
  <c r="J1917" i="5" s="1"/>
  <c r="R2427" i="4"/>
  <c r="R2426" i="4"/>
  <c r="R2417" i="4"/>
  <c r="R2416" i="4"/>
  <c r="R2415" i="4"/>
  <c r="R2414" i="4"/>
  <c r="R2405" i="4"/>
  <c r="R2404" i="4"/>
  <c r="R2403" i="4"/>
  <c r="R2402" i="4"/>
  <c r="L1876" i="5"/>
  <c r="I1876" i="5" s="1"/>
  <c r="J1876" i="5" s="1"/>
  <c r="L1875" i="5"/>
  <c r="I1875" i="5" s="1"/>
  <c r="J1875" i="5" s="1"/>
  <c r="L1858" i="5"/>
  <c r="I1858" i="5" s="1"/>
  <c r="J1858" i="5" s="1"/>
  <c r="L1857" i="5"/>
  <c r="I1857" i="5" s="1"/>
  <c r="J1857" i="5" s="1"/>
  <c r="R2320" i="4"/>
  <c r="R2319" i="4"/>
  <c r="R2318" i="4"/>
  <c r="R2317" i="4"/>
  <c r="R2316" i="4"/>
  <c r="R2303" i="4"/>
  <c r="L1814" i="5"/>
  <c r="I1814" i="5" s="1"/>
  <c r="J1814" i="5" s="1"/>
  <c r="R2276" i="4"/>
  <c r="R2257" i="4"/>
  <c r="L1776" i="5"/>
  <c r="I1776" i="5" s="1"/>
  <c r="J1776" i="5" s="1"/>
  <c r="R2224" i="4"/>
  <c r="R2217" i="4"/>
  <c r="R2216" i="4"/>
  <c r="R2214" i="4"/>
  <c r="R2205" i="4"/>
  <c r="R2204" i="4"/>
  <c r="R2203" i="4"/>
  <c r="R2202" i="4"/>
  <c r="R2193" i="4"/>
  <c r="R2192" i="4"/>
  <c r="R2183" i="4"/>
  <c r="R2182" i="4"/>
  <c r="L1726" i="5"/>
  <c r="I1726" i="5" s="1"/>
  <c r="J1726" i="5" s="1"/>
  <c r="R2180" i="4"/>
  <c r="R2171" i="4"/>
  <c r="R2170" i="4"/>
  <c r="R2169" i="4"/>
  <c r="R2168" i="4"/>
  <c r="R2159" i="4"/>
  <c r="R2158" i="4"/>
  <c r="L1704" i="5"/>
  <c r="I1704" i="5" s="1"/>
  <c r="J1704" i="5" s="1"/>
  <c r="R2156" i="4"/>
  <c r="R2146" i="4"/>
  <c r="L1693" i="5"/>
  <c r="I1693" i="5" s="1"/>
  <c r="J1693" i="5" s="1"/>
  <c r="L1692" i="5"/>
  <c r="I1692" i="5" s="1"/>
  <c r="J1692" i="5" s="1"/>
  <c r="R2135" i="4"/>
  <c r="R2133" i="4"/>
  <c r="R2132" i="4"/>
  <c r="R2123" i="4"/>
  <c r="R2122" i="4"/>
  <c r="R2121" i="4"/>
  <c r="R2112" i="4"/>
  <c r="R2110" i="4"/>
  <c r="L1663" i="5"/>
  <c r="I1663" i="5" s="1"/>
  <c r="J1663" i="5" s="1"/>
  <c r="L3771" i="5"/>
  <c r="I3771" i="5" s="1"/>
  <c r="J3771" i="5" s="1"/>
  <c r="R2092" i="4"/>
  <c r="R2082" i="4"/>
  <c r="L1645" i="5"/>
  <c r="I1645" i="5" s="1"/>
  <c r="J1645" i="5" s="1"/>
  <c r="R2072" i="4"/>
  <c r="R2071" i="4"/>
  <c r="R2062" i="4"/>
  <c r="R2061" i="4"/>
  <c r="R2060" i="4"/>
  <c r="R2051" i="4"/>
  <c r="R2050" i="4"/>
  <c r="L1626" i="5"/>
  <c r="I1626" i="5" s="1"/>
  <c r="J1626" i="5" s="1"/>
  <c r="R2048" i="4"/>
  <c r="R2038" i="4"/>
  <c r="L1615" i="5"/>
  <c r="I1615" i="5" s="1"/>
  <c r="J1615" i="5" s="1"/>
  <c r="R2028" i="4"/>
  <c r="R2026" i="4"/>
  <c r="R2025" i="4"/>
  <c r="R2016" i="4"/>
  <c r="R2015" i="4"/>
  <c r="R2014" i="4"/>
  <c r="R2005" i="4"/>
  <c r="R1994" i="4"/>
  <c r="R1993" i="4"/>
  <c r="R1992" i="4"/>
  <c r="R1983" i="4"/>
  <c r="R1982" i="4"/>
  <c r="R1981" i="4"/>
  <c r="R1972" i="4"/>
  <c r="R1971" i="4"/>
  <c r="L1574" i="5"/>
  <c r="I1574" i="5" s="1"/>
  <c r="J1574" i="5" s="1"/>
  <c r="R1969" i="4"/>
  <c r="R1959" i="4"/>
  <c r="L1563" i="5"/>
  <c r="I1563" i="5" s="1"/>
  <c r="J1563" i="5" s="1"/>
  <c r="R1957" i="4"/>
  <c r="R1955" i="4"/>
  <c r="R1954" i="4"/>
  <c r="R1953" i="4"/>
  <c r="R1952" i="4"/>
  <c r="R1951" i="4"/>
  <c r="L1550" i="5"/>
  <c r="I1550" i="5" s="1"/>
  <c r="J1550" i="5" s="1"/>
  <c r="L1549" i="5"/>
  <c r="I1549" i="5" s="1"/>
  <c r="J1549" i="5" s="1"/>
  <c r="R1942" i="4"/>
  <c r="L1546" i="5"/>
  <c r="I1546" i="5" s="1"/>
  <c r="J1546" i="5" s="1"/>
  <c r="L1560" i="5"/>
  <c r="I1560" i="5" s="1"/>
  <c r="J1560" i="5" s="1"/>
  <c r="R1937" i="4"/>
  <c r="L1542" i="5"/>
  <c r="I1542" i="5" s="1"/>
  <c r="J1542" i="5" s="1"/>
  <c r="L1541" i="5"/>
  <c r="I1541" i="5" s="1"/>
  <c r="J1541" i="5" s="1"/>
  <c r="R1934" i="4"/>
  <c r="L1537" i="5"/>
  <c r="I1537" i="5" s="1"/>
  <c r="J1537" i="5" s="1"/>
  <c r="R1929" i="4"/>
  <c r="R1922" i="4"/>
  <c r="L1528" i="5"/>
  <c r="I1528" i="5" s="1"/>
  <c r="J1528" i="5" s="1"/>
  <c r="R1920" i="4"/>
  <c r="R1911" i="4"/>
  <c r="R1888" i="4"/>
  <c r="L1498" i="5"/>
  <c r="I1498" i="5" s="1"/>
  <c r="J1498" i="5" s="1"/>
  <c r="R1886" i="4"/>
  <c r="R1852" i="4"/>
  <c r="R1845" i="4"/>
  <c r="R1844" i="4"/>
  <c r="R1843" i="4"/>
  <c r="R1831" i="4"/>
  <c r="R1829" i="4"/>
  <c r="R1820" i="4"/>
  <c r="L1465" i="5"/>
  <c r="I1465" i="5" s="1"/>
  <c r="J1465" i="5" s="1"/>
  <c r="R1818" i="4"/>
  <c r="R1809" i="4"/>
  <c r="R1799" i="4"/>
  <c r="L1446" i="5"/>
  <c r="I1446" i="5" s="1"/>
  <c r="J1446" i="5" s="1"/>
  <c r="R1788" i="4"/>
  <c r="L1436" i="5"/>
  <c r="I1436" i="5" s="1"/>
  <c r="J1436" i="5" s="1"/>
  <c r="R1778" i="4"/>
  <c r="R1776" i="4"/>
  <c r="R1767" i="4"/>
  <c r="L1417" i="5"/>
  <c r="I1417" i="5" s="1"/>
  <c r="J1417" i="5" s="1"/>
  <c r="R1756" i="4"/>
  <c r="L1396" i="5"/>
  <c r="I1396" i="5" s="1"/>
  <c r="J1396" i="5" s="1"/>
  <c r="L1385" i="5"/>
  <c r="I1385" i="5" s="1"/>
  <c r="J1385" i="5" s="1"/>
  <c r="L1375" i="5"/>
  <c r="I1375" i="5" s="1"/>
  <c r="J1375" i="5" s="1"/>
  <c r="L1372" i="5"/>
  <c r="I1372" i="5" s="1"/>
  <c r="J1372" i="5" s="1"/>
  <c r="L1371" i="5"/>
  <c r="I1371" i="5" s="1"/>
  <c r="J1371" i="5" s="1"/>
  <c r="R1715" i="4"/>
  <c r="R1714" i="4"/>
  <c r="L1361" i="5"/>
  <c r="I1361" i="5" s="1"/>
  <c r="J1361" i="5" s="1"/>
  <c r="L1353" i="5"/>
  <c r="I1353" i="5" s="1"/>
  <c r="J1353" i="5" s="1"/>
  <c r="L1350" i="5"/>
  <c r="I1350" i="5" s="1"/>
  <c r="J1350" i="5" s="1"/>
  <c r="L1349" i="5"/>
  <c r="I1349" i="5" s="1"/>
  <c r="J1349" i="5" s="1"/>
  <c r="R1675" i="4"/>
  <c r="L1326" i="5"/>
  <c r="I1326" i="5" s="1"/>
  <c r="J1326" i="5" s="1"/>
  <c r="L2796" i="5"/>
  <c r="I2796" i="5" s="1"/>
  <c r="J2796" i="5" s="1"/>
  <c r="L1312" i="5"/>
  <c r="I1312" i="5" s="1"/>
  <c r="J1312" i="5" s="1"/>
  <c r="R1641" i="4"/>
  <c r="R1640" i="4"/>
  <c r="L1288" i="5"/>
  <c r="I1288" i="5" s="1"/>
  <c r="J1288" i="5" s="1"/>
  <c r="L1285" i="5"/>
  <c r="I1285" i="5" s="1"/>
  <c r="J1285" i="5" s="1"/>
  <c r="L1284" i="5"/>
  <c r="I1284" i="5" s="1"/>
  <c r="J1284" i="5" s="1"/>
  <c r="L1281" i="5"/>
  <c r="I1281" i="5" s="1"/>
  <c r="J1281" i="5" s="1"/>
  <c r="L1280" i="5"/>
  <c r="I1280" i="5" s="1"/>
  <c r="J1280" i="5" s="1"/>
  <c r="L1277" i="5"/>
  <c r="I1277" i="5" s="1"/>
  <c r="J1277" i="5" s="1"/>
  <c r="L1276" i="5"/>
  <c r="I1276" i="5" s="1"/>
  <c r="J1276" i="5" s="1"/>
  <c r="R1608" i="4"/>
  <c r="R1598" i="4"/>
  <c r="L1255" i="5"/>
  <c r="I1255" i="5" s="1"/>
  <c r="J1255" i="5" s="1"/>
  <c r="R1588" i="4"/>
  <c r="R1579" i="4"/>
  <c r="R1578" i="4"/>
  <c r="R1577" i="4"/>
  <c r="R1567" i="4"/>
  <c r="R1566" i="4"/>
  <c r="R1565" i="4"/>
  <c r="R1555" i="4"/>
  <c r="R1554" i="4"/>
  <c r="R1552" i="4"/>
  <c r="R1543" i="4"/>
  <c r="R1542" i="4"/>
  <c r="L1211" i="5"/>
  <c r="I1211" i="5" s="1"/>
  <c r="J1211" i="5" s="1"/>
  <c r="R1540" i="4"/>
  <c r="R1531" i="4"/>
  <c r="R1530" i="4"/>
  <c r="L1200" i="5"/>
  <c r="I1200" i="5" s="1"/>
  <c r="J1200" i="5" s="1"/>
  <c r="R1528" i="4"/>
  <c r="R1519" i="4"/>
  <c r="R1509" i="4"/>
  <c r="R1508" i="4"/>
  <c r="R1507" i="4"/>
  <c r="R1497" i="4"/>
  <c r="R1496" i="4"/>
  <c r="R1495" i="4"/>
  <c r="R1494" i="4"/>
  <c r="R1485" i="4"/>
  <c r="R1484" i="4"/>
  <c r="R1482" i="4"/>
  <c r="R1473" i="4"/>
  <c r="L1159" i="5"/>
  <c r="I1159" i="5" s="1"/>
  <c r="J1159" i="5" s="1"/>
  <c r="R1471" i="4"/>
  <c r="R1470" i="4"/>
  <c r="R1461" i="4"/>
  <c r="R1460" i="4"/>
  <c r="R1458" i="4"/>
  <c r="R1449" i="4"/>
  <c r="R1448" i="4"/>
  <c r="R1447" i="4"/>
  <c r="R1437" i="4"/>
  <c r="L1126" i="5"/>
  <c r="I1126" i="5" s="1"/>
  <c r="J1126" i="5" s="1"/>
  <c r="R1435" i="4"/>
  <c r="R1434" i="4"/>
  <c r="R1425" i="4"/>
  <c r="R1424" i="4"/>
  <c r="R1422" i="4"/>
  <c r="R1413" i="4"/>
  <c r="R1412" i="4"/>
  <c r="R1410" i="4"/>
  <c r="R1401" i="4"/>
  <c r="R1400" i="4"/>
  <c r="R1398" i="4"/>
  <c r="R1389" i="4"/>
  <c r="L1082" i="5"/>
  <c r="I1082" i="5" s="1"/>
  <c r="J1082" i="5" s="1"/>
  <c r="R1379" i="4"/>
  <c r="R1369" i="4"/>
  <c r="R1368" i="4"/>
  <c r="R1366" i="4"/>
  <c r="R1357" i="4"/>
  <c r="R1356" i="4"/>
  <c r="R1354" i="4"/>
  <c r="R1345" i="4"/>
  <c r="R1344" i="4"/>
  <c r="R1333" i="4"/>
  <c r="R1332" i="4"/>
  <c r="R1330" i="4"/>
  <c r="R1321" i="4"/>
  <c r="R1320" i="4"/>
  <c r="R1318" i="4"/>
  <c r="R1309" i="4"/>
  <c r="R1308" i="4"/>
  <c r="R1306" i="4"/>
  <c r="R1297" i="4"/>
  <c r="R1296" i="4"/>
  <c r="R1294" i="4"/>
  <c r="R1285" i="4"/>
  <c r="R1284" i="4"/>
  <c r="R1283" i="4"/>
  <c r="L977" i="5"/>
  <c r="I977" i="5" s="1"/>
  <c r="J977" i="5" s="1"/>
  <c r="R1272" i="4"/>
  <c r="R1253" i="4"/>
  <c r="L958" i="5"/>
  <c r="I958" i="5" s="1"/>
  <c r="J958" i="5" s="1"/>
  <c r="L948" i="5"/>
  <c r="I948" i="5" s="1"/>
  <c r="J948" i="5" s="1"/>
  <c r="L1007" i="5"/>
  <c r="I1007" i="5" s="1"/>
  <c r="J1007" i="5" s="1"/>
  <c r="R1229" i="4"/>
  <c r="L930" i="5"/>
  <c r="I930" i="5" s="1"/>
  <c r="J930" i="5" s="1"/>
  <c r="R1212" i="4"/>
  <c r="L914" i="5"/>
  <c r="I914" i="5" s="1"/>
  <c r="J914" i="5" s="1"/>
  <c r="R1181" i="4"/>
  <c r="R1170" i="4"/>
  <c r="L888" i="5"/>
  <c r="I888" i="5" s="1"/>
  <c r="J888" i="5" s="1"/>
  <c r="R1160" i="4"/>
  <c r="R1159" i="4"/>
  <c r="R1158" i="4"/>
  <c r="L884" i="5"/>
  <c r="I884" i="5" s="1"/>
  <c r="J884" i="5" s="1"/>
  <c r="R1156" i="4"/>
  <c r="R1155" i="4"/>
  <c r="R1154" i="4"/>
  <c r="L873" i="5"/>
  <c r="I873" i="5" s="1"/>
  <c r="J873" i="5" s="1"/>
  <c r="R1144" i="4"/>
  <c r="R1126" i="4"/>
  <c r="R1118" i="4"/>
  <c r="R1098" i="4"/>
  <c r="L814" i="5"/>
  <c r="I814" i="5" s="1"/>
  <c r="J814" i="5" s="1"/>
  <c r="L813" i="5"/>
  <c r="I813" i="5" s="1"/>
  <c r="J813" i="5" s="1"/>
  <c r="R1077" i="4"/>
  <c r="L810" i="5"/>
  <c r="I810" i="5" s="1"/>
  <c r="J810" i="5" s="1"/>
  <c r="R1074" i="4"/>
  <c r="R1073" i="4"/>
  <c r="L799" i="5"/>
  <c r="I799" i="5" s="1"/>
  <c r="J799" i="5" s="1"/>
  <c r="L798" i="5"/>
  <c r="I798" i="5" s="1"/>
  <c r="J798" i="5" s="1"/>
  <c r="R1052" i="4"/>
  <c r="L781" i="5"/>
  <c r="I781" i="5" s="1"/>
  <c r="J781" i="5" s="1"/>
  <c r="R1042" i="4"/>
  <c r="L770" i="5"/>
  <c r="I770" i="5" s="1"/>
  <c r="J770" i="5" s="1"/>
  <c r="R1009" i="4"/>
  <c r="R1008" i="4"/>
  <c r="R998" i="4"/>
  <c r="R997" i="4"/>
  <c r="L719" i="5"/>
  <c r="I719" i="5" s="1"/>
  <c r="J719" i="5" s="1"/>
  <c r="R965" i="4"/>
  <c r="R964" i="4"/>
  <c r="L703" i="5"/>
  <c r="I703" i="5" s="1"/>
  <c r="J703" i="5" s="1"/>
  <c r="R936" i="4"/>
  <c r="R935" i="4"/>
  <c r="R933" i="4"/>
  <c r="L683" i="5"/>
  <c r="I683" i="5" s="1"/>
  <c r="J683" i="5" s="1"/>
  <c r="L682" i="5"/>
  <c r="I682" i="5" s="1"/>
  <c r="J682" i="5" s="1"/>
  <c r="R916" i="4"/>
  <c r="R915" i="4"/>
  <c r="L674" i="5"/>
  <c r="I674" i="5" s="1"/>
  <c r="J674" i="5" s="1"/>
  <c r="L673" i="5"/>
  <c r="I673" i="5" s="1"/>
  <c r="J673" i="5" s="1"/>
  <c r="R894" i="4"/>
  <c r="R892" i="4"/>
  <c r="L639" i="5"/>
  <c r="I639" i="5" s="1"/>
  <c r="J639" i="5" s="1"/>
  <c r="R862" i="4"/>
  <c r="L628" i="5"/>
  <c r="I628" i="5" s="1"/>
  <c r="J628" i="5" s="1"/>
  <c r="L620" i="5"/>
  <c r="I620" i="5" s="1"/>
  <c r="J620" i="5" s="1"/>
  <c r="L617" i="5"/>
  <c r="I617" i="5" s="1"/>
  <c r="J617" i="5" s="1"/>
  <c r="L616" i="5"/>
  <c r="I616" i="5" s="1"/>
  <c r="J616" i="5" s="1"/>
  <c r="R820" i="4"/>
  <c r="L605" i="5"/>
  <c r="I605" i="5" s="1"/>
  <c r="J605" i="5" s="1"/>
  <c r="R808" i="4"/>
  <c r="L589" i="5"/>
  <c r="I589" i="5" s="1"/>
  <c r="J589" i="5" s="1"/>
  <c r="R797" i="4"/>
  <c r="R796" i="4"/>
  <c r="R795" i="4"/>
  <c r="R794" i="4"/>
  <c r="L582" i="5"/>
  <c r="I582" i="5" s="1"/>
  <c r="J582" i="5" s="1"/>
  <c r="R791" i="4"/>
  <c r="L571" i="5"/>
  <c r="I571" i="5" s="1"/>
  <c r="J571" i="5" s="1"/>
  <c r="L563" i="5"/>
  <c r="I563" i="5" s="1"/>
  <c r="J563" i="5" s="1"/>
  <c r="R770" i="4"/>
  <c r="R769" i="4"/>
  <c r="L560" i="5"/>
  <c r="I560" i="5" s="1"/>
  <c r="J560" i="5" s="1"/>
  <c r="R767" i="4"/>
  <c r="R766" i="4"/>
  <c r="L551" i="5"/>
  <c r="I551" i="5" s="1"/>
  <c r="J551" i="5" s="1"/>
  <c r="L550" i="5"/>
  <c r="I550" i="5" s="1"/>
  <c r="J550" i="5" s="1"/>
  <c r="R755" i="4"/>
  <c r="R744" i="4"/>
  <c r="R743" i="4"/>
  <c r="R742" i="4"/>
  <c r="R733" i="4"/>
  <c r="R732" i="4"/>
  <c r="R721" i="4"/>
  <c r="R720" i="4"/>
  <c r="R719" i="4"/>
  <c r="R710" i="4"/>
  <c r="R709" i="4"/>
  <c r="L538" i="5"/>
  <c r="I538" i="5" s="1"/>
  <c r="J538" i="5" s="1"/>
  <c r="L530" i="5"/>
  <c r="I530" i="5" s="1"/>
  <c r="J530" i="5" s="1"/>
  <c r="R665" i="4"/>
  <c r="R664" i="4"/>
  <c r="R663" i="4"/>
  <c r="R662" i="4"/>
  <c r="L499" i="5"/>
  <c r="I499" i="5" s="1"/>
  <c r="J499" i="5" s="1"/>
  <c r="R650" i="4"/>
  <c r="R649" i="4"/>
  <c r="R648" i="4"/>
  <c r="R647" i="4"/>
  <c r="L485" i="5"/>
  <c r="I485" i="5" s="1"/>
  <c r="J485" i="5" s="1"/>
  <c r="L482" i="5"/>
  <c r="I482" i="5" s="1"/>
  <c r="J482" i="5" s="1"/>
  <c r="L481" i="5"/>
  <c r="I481" i="5" s="1"/>
  <c r="J481" i="5" s="1"/>
  <c r="R600" i="4"/>
  <c r="R599" i="4"/>
  <c r="L451" i="5"/>
  <c r="I451" i="5" s="1"/>
  <c r="J451" i="5" s="1"/>
  <c r="R581" i="4"/>
  <c r="L431" i="5"/>
  <c r="I431" i="5" s="1"/>
  <c r="J431" i="5" s="1"/>
  <c r="L420" i="5"/>
  <c r="I420" i="5" s="1"/>
  <c r="J420" i="5" s="1"/>
  <c r="R541" i="4"/>
  <c r="L409" i="5"/>
  <c r="I409" i="5" s="1"/>
  <c r="J409" i="5" s="1"/>
  <c r="L401" i="5"/>
  <c r="I401" i="5" s="1"/>
  <c r="J401" i="5" s="1"/>
  <c r="L390" i="5"/>
  <c r="I390" i="5" s="1"/>
  <c r="J390" i="5" s="1"/>
  <c r="R497" i="4"/>
  <c r="R488" i="4"/>
  <c r="R487" i="4"/>
  <c r="L369" i="5"/>
  <c r="I369" i="5" s="1"/>
  <c r="J369" i="5" s="1"/>
  <c r="L361" i="5"/>
  <c r="I361" i="5" s="1"/>
  <c r="J361" i="5" s="1"/>
  <c r="L381" i="5"/>
  <c r="I381" i="5" s="1"/>
  <c r="J381" i="5" s="1"/>
  <c r="R433" i="4"/>
  <c r="L331" i="5"/>
  <c r="I331" i="5" s="1"/>
  <c r="J331" i="5" s="1"/>
  <c r="R431" i="4"/>
  <c r="R430" i="4"/>
  <c r="R419" i="4"/>
  <c r="L293" i="5"/>
  <c r="I293" i="5" s="1"/>
  <c r="J293" i="5" s="1"/>
  <c r="R359" i="4"/>
  <c r="R358" i="4"/>
  <c r="R350" i="4"/>
  <c r="R349" i="4"/>
  <c r="R348" i="4"/>
  <c r="L256" i="5"/>
  <c r="I256" i="5" s="1"/>
  <c r="J256" i="5" s="1"/>
  <c r="R329" i="4"/>
  <c r="R328" i="4"/>
  <c r="R327" i="4"/>
  <c r="L245" i="5"/>
  <c r="I245" i="5" s="1"/>
  <c r="J245" i="5" s="1"/>
  <c r="L244" i="5"/>
  <c r="I244" i="5" s="1"/>
  <c r="J244" i="5" s="1"/>
  <c r="L242" i="5"/>
  <c r="I242" i="5" s="1"/>
  <c r="J242" i="5" s="1"/>
  <c r="L234" i="5"/>
  <c r="I234" i="5" s="1"/>
  <c r="J234" i="5" s="1"/>
  <c r="L233" i="5"/>
  <c r="I233" i="5" s="1"/>
  <c r="J233" i="5" s="1"/>
  <c r="R302" i="4"/>
  <c r="R301" i="4"/>
  <c r="L229" i="5"/>
  <c r="I229" i="5" s="1"/>
  <c r="J229" i="5" s="1"/>
  <c r="R298" i="4"/>
  <c r="R297" i="4"/>
  <c r="R296" i="4"/>
  <c r="L208" i="5"/>
  <c r="I208" i="5" s="1"/>
  <c r="J208" i="5" s="1"/>
  <c r="L207" i="5"/>
  <c r="I207" i="5" s="1"/>
  <c r="J207" i="5" s="1"/>
  <c r="L205" i="5"/>
  <c r="I205" i="5" s="1"/>
  <c r="J205" i="5" s="1"/>
  <c r="L203" i="5"/>
  <c r="I203" i="5" s="1"/>
  <c r="J203" i="5" s="1"/>
  <c r="L587" i="5"/>
  <c r="I587" i="5" s="1"/>
  <c r="J587" i="5" s="1"/>
  <c r="L172" i="5"/>
  <c r="I172" i="5" s="1"/>
  <c r="J172" i="5" s="1"/>
  <c r="L170" i="5"/>
  <c r="I170" i="5" s="1"/>
  <c r="J170" i="5" s="1"/>
  <c r="L159" i="5"/>
  <c r="I159" i="5" s="1"/>
  <c r="J159" i="5" s="1"/>
  <c r="L157" i="5"/>
  <c r="I157" i="5" s="1"/>
  <c r="J157" i="5" s="1"/>
  <c r="L134" i="5"/>
  <c r="I134" i="5" s="1"/>
  <c r="J134" i="5" s="1"/>
  <c r="L3880" i="5"/>
  <c r="I3880" i="5" s="1"/>
  <c r="J3880" i="5" s="1"/>
  <c r="R182" i="4"/>
  <c r="L120" i="5"/>
  <c r="I120" i="5" s="1"/>
  <c r="J120" i="5" s="1"/>
  <c r="L119" i="5"/>
  <c r="I119" i="5" s="1"/>
  <c r="J119" i="5" s="1"/>
  <c r="L116" i="5"/>
  <c r="I116" i="5" s="1"/>
  <c r="J116" i="5" s="1"/>
  <c r="L115" i="5"/>
  <c r="I115" i="5" s="1"/>
  <c r="J115" i="5" s="1"/>
  <c r="L114" i="5"/>
  <c r="I114" i="5" s="1"/>
  <c r="J114" i="5" s="1"/>
  <c r="L112" i="5"/>
  <c r="I112" i="5" s="1"/>
  <c r="J112" i="5" s="1"/>
  <c r="L111" i="5"/>
  <c r="I111" i="5" s="1"/>
  <c r="J111" i="5" s="1"/>
  <c r="L108" i="5"/>
  <c r="I108" i="5" s="1"/>
  <c r="J108" i="5" s="1"/>
  <c r="L107" i="5"/>
  <c r="I107" i="5" s="1"/>
  <c r="J107" i="5" s="1"/>
  <c r="L104" i="5"/>
  <c r="I104" i="5" s="1"/>
  <c r="J104" i="5" s="1"/>
  <c r="L103" i="5"/>
  <c r="I103" i="5" s="1"/>
  <c r="J103" i="5" s="1"/>
  <c r="L100" i="5"/>
  <c r="I100" i="5" s="1"/>
  <c r="J100" i="5" s="1"/>
  <c r="L99" i="5"/>
  <c r="I99" i="5" s="1"/>
  <c r="J99" i="5" s="1"/>
  <c r="L98" i="5"/>
  <c r="I98" i="5" s="1"/>
  <c r="J98" i="5" s="1"/>
  <c r="L96" i="5"/>
  <c r="I96" i="5" s="1"/>
  <c r="J96" i="5" s="1"/>
  <c r="L95" i="5"/>
  <c r="I95" i="5" s="1"/>
  <c r="J95" i="5" s="1"/>
  <c r="R145" i="4"/>
  <c r="L88" i="5"/>
  <c r="I88" i="5" s="1"/>
  <c r="J88" i="5" s="1"/>
  <c r="L87" i="5"/>
  <c r="I87" i="5" s="1"/>
  <c r="J87" i="5" s="1"/>
  <c r="L84" i="5"/>
  <c r="I84" i="5" s="1"/>
  <c r="J84" i="5" s="1"/>
  <c r="R137" i="4"/>
  <c r="R136" i="4"/>
  <c r="L81" i="5"/>
  <c r="I81" i="5" s="1"/>
  <c r="J81" i="5" s="1"/>
  <c r="L80" i="5"/>
  <c r="I80" i="5" s="1"/>
  <c r="J80" i="5" s="1"/>
  <c r="L79" i="5"/>
  <c r="I79" i="5" s="1"/>
  <c r="J79" i="5" s="1"/>
  <c r="L77" i="5"/>
  <c r="I77" i="5" s="1"/>
  <c r="J77" i="5" s="1"/>
  <c r="L76" i="5"/>
  <c r="I76" i="5" s="1"/>
  <c r="J76" i="5" s="1"/>
  <c r="L75" i="5"/>
  <c r="I75" i="5" s="1"/>
  <c r="J75" i="5" s="1"/>
  <c r="L73" i="5"/>
  <c r="I73" i="5" s="1"/>
  <c r="J73" i="5" s="1"/>
  <c r="L71" i="5"/>
  <c r="I71" i="5" s="1"/>
  <c r="J71" i="5" s="1"/>
  <c r="L69" i="5"/>
  <c r="I69" i="5" s="1"/>
  <c r="J69" i="5" s="1"/>
  <c r="L68" i="5"/>
  <c r="I68" i="5" s="1"/>
  <c r="J68" i="5" s="1"/>
  <c r="L67" i="5"/>
  <c r="I67" i="5" s="1"/>
  <c r="J67" i="5" s="1"/>
  <c r="R120" i="4"/>
  <c r="L59" i="5"/>
  <c r="I59" i="5" s="1"/>
  <c r="J59" i="5" s="1"/>
  <c r="L58" i="5"/>
  <c r="I58" i="5" s="1"/>
  <c r="J58" i="5" s="1"/>
  <c r="L55" i="5"/>
  <c r="I55" i="5" s="1"/>
  <c r="J55" i="5" s="1"/>
  <c r="L54" i="5"/>
  <c r="I54" i="5" s="1"/>
  <c r="J54" i="5" s="1"/>
  <c r="L22" i="5"/>
  <c r="I22" i="5" s="1"/>
  <c r="J22" i="5" s="1"/>
  <c r="I5124" i="4"/>
  <c r="J5124" i="4" s="1"/>
  <c r="I5112" i="4"/>
  <c r="J5112" i="4" s="1"/>
  <c r="I5106" i="4"/>
  <c r="I5094" i="4"/>
  <c r="J5094" i="4" s="1"/>
  <c r="I5082" i="4"/>
  <c r="J5082" i="4" s="1"/>
  <c r="I5076" i="4"/>
  <c r="I5065" i="4"/>
  <c r="J5065" i="4" s="1"/>
  <c r="I5055" i="4"/>
  <c r="J5055" i="4" s="1"/>
  <c r="I5044" i="4"/>
  <c r="J5044" i="4" s="1"/>
  <c r="I5031" i="4"/>
  <c r="J5031" i="4" s="1"/>
  <c r="I5023" i="4"/>
  <c r="J5023" i="4" s="1"/>
  <c r="I5013" i="4"/>
  <c r="J5013" i="4" s="1"/>
  <c r="I5004" i="4"/>
  <c r="J5004" i="4" s="1"/>
  <c r="I4995" i="4"/>
  <c r="J4995" i="4" s="1"/>
  <c r="I4984" i="4"/>
  <c r="J4984" i="4" s="1"/>
  <c r="I4975" i="4"/>
  <c r="J4975" i="4" s="1"/>
  <c r="I4966" i="4"/>
  <c r="J4966" i="4" s="1"/>
  <c r="I4955" i="4"/>
  <c r="J4955" i="4" s="1"/>
  <c r="I4949" i="4"/>
  <c r="I4940" i="4"/>
  <c r="J4940" i="4" s="1"/>
  <c r="I4928" i="4"/>
  <c r="J4928" i="4" s="1"/>
  <c r="I4915" i="4"/>
  <c r="J4915" i="4" s="1"/>
  <c r="I4904" i="4"/>
  <c r="J4904" i="4" s="1"/>
  <c r="I4890" i="4"/>
  <c r="J4890" i="4" s="1"/>
  <c r="I4881" i="4"/>
  <c r="J4881" i="4" s="1"/>
  <c r="I4871" i="4"/>
  <c r="J4871" i="4" s="1"/>
  <c r="I4861" i="4"/>
  <c r="J4861" i="4" s="1"/>
  <c r="I4850" i="4"/>
  <c r="J4850" i="4" s="1"/>
  <c r="I4838" i="4"/>
  <c r="J4838" i="4" s="1"/>
  <c r="I4827" i="4"/>
  <c r="J4827" i="4" s="1"/>
  <c r="I4818" i="4"/>
  <c r="J4818" i="4" s="1"/>
  <c r="I4810" i="4"/>
  <c r="J4810" i="4" s="1"/>
  <c r="I4793" i="4"/>
  <c r="J4793" i="4" s="1"/>
  <c r="I4785" i="4"/>
  <c r="J4785" i="4" s="1"/>
  <c r="I4768" i="4"/>
  <c r="J4768" i="4" s="1"/>
  <c r="I4762" i="4"/>
  <c r="J4762" i="4" s="1"/>
  <c r="I4752" i="4"/>
  <c r="J4752" i="4" s="1"/>
  <c r="I4735" i="4"/>
  <c r="J4735" i="4" s="1"/>
  <c r="I4718" i="4"/>
  <c r="J4718" i="4" s="1"/>
  <c r="I4705" i="4"/>
  <c r="J4705" i="4" s="1"/>
  <c r="I4693" i="4"/>
  <c r="J4693" i="4" s="1"/>
  <c r="I4680" i="4"/>
  <c r="J4680" i="4" s="1"/>
  <c r="I4670" i="4"/>
  <c r="J4670" i="4" s="1"/>
  <c r="I4659" i="4"/>
  <c r="J4659" i="4" s="1"/>
  <c r="I4652" i="4"/>
  <c r="L3585" i="5" s="1"/>
  <c r="I3585" i="5" s="1"/>
  <c r="J3585" i="5" s="1"/>
  <c r="I4643" i="4"/>
  <c r="J4643" i="4" s="1"/>
  <c r="I4630" i="4"/>
  <c r="J4630" i="4" s="1"/>
  <c r="I4623" i="4"/>
  <c r="J4623" i="4" s="1"/>
  <c r="I4610" i="4"/>
  <c r="J4610" i="4" s="1"/>
  <c r="I4595" i="4"/>
  <c r="J4595" i="4" s="1"/>
  <c r="I4582" i="4"/>
  <c r="J4582" i="4" s="1"/>
  <c r="I4572" i="4"/>
  <c r="J4572" i="4" s="1"/>
  <c r="I4562" i="4"/>
  <c r="J4562" i="4" s="1"/>
  <c r="I4546" i="4"/>
  <c r="J4546" i="4" s="1"/>
  <c r="I4537" i="4"/>
  <c r="J4537" i="4" s="1"/>
  <c r="I4529" i="4"/>
  <c r="J4529" i="4" s="1"/>
  <c r="I4521" i="4"/>
  <c r="J4521" i="4" s="1"/>
  <c r="I4511" i="4"/>
  <c r="J4511" i="4" s="1"/>
  <c r="I4502" i="4"/>
  <c r="J4502" i="4" s="1"/>
  <c r="I4492" i="4"/>
  <c r="J4492" i="4" s="1"/>
  <c r="I4475" i="4"/>
  <c r="J4475" i="4" s="1"/>
  <c r="I4465" i="4"/>
  <c r="J4465" i="4" s="1"/>
  <c r="I4451" i="4"/>
  <c r="J4451" i="4" s="1"/>
  <c r="I4443" i="4"/>
  <c r="J4443" i="4" s="1"/>
  <c r="I4432" i="4"/>
  <c r="J4432" i="4" s="1"/>
  <c r="I4421" i="4"/>
  <c r="I4409" i="4"/>
  <c r="J4409" i="4" s="1"/>
  <c r="I4402" i="4"/>
  <c r="J4402" i="4" s="1"/>
  <c r="I4396" i="4"/>
  <c r="I4385" i="4"/>
  <c r="J4385" i="4" s="1"/>
  <c r="I4375" i="4"/>
  <c r="L3367" i="5" s="1"/>
  <c r="I3367" i="5" s="1"/>
  <c r="J3367" i="5" s="1"/>
  <c r="I4362" i="4"/>
  <c r="J4362" i="4" s="1"/>
  <c r="I4350" i="4"/>
  <c r="J4350" i="4" s="1"/>
  <c r="I4344" i="4"/>
  <c r="I4335" i="4"/>
  <c r="J4335" i="4" s="1"/>
  <c r="I4326" i="4"/>
  <c r="J4326" i="4" s="1"/>
  <c r="I4314" i="4"/>
  <c r="J4314" i="4" s="1"/>
  <c r="I4304" i="4"/>
  <c r="J4304" i="4" s="1"/>
  <c r="I4295" i="4"/>
  <c r="J4295" i="4" s="1"/>
  <c r="I4285" i="4"/>
  <c r="J4285" i="4" s="1"/>
  <c r="I4276" i="4"/>
  <c r="J4276" i="4" s="1"/>
  <c r="I4266" i="4"/>
  <c r="I4257" i="4"/>
  <c r="J4257" i="4" s="1"/>
  <c r="I4247" i="4"/>
  <c r="J4247" i="4" s="1"/>
  <c r="I4239" i="4"/>
  <c r="J4239" i="4" s="1"/>
  <c r="I4227" i="4"/>
  <c r="J4227" i="4" s="1"/>
  <c r="I4220" i="4"/>
  <c r="I4194" i="4"/>
  <c r="J4194" i="4" s="1"/>
  <c r="I4183" i="4"/>
  <c r="J4183" i="4" s="1"/>
  <c r="I4173" i="4"/>
  <c r="J4173" i="4" s="1"/>
  <c r="I4163" i="4"/>
  <c r="L3185" i="5" s="1"/>
  <c r="I3185" i="5" s="1"/>
  <c r="J3185" i="5" s="1"/>
  <c r="I4154" i="4"/>
  <c r="L3177" i="5" s="1"/>
  <c r="I3177" i="5" s="1"/>
  <c r="J3177" i="5" s="1"/>
  <c r="I4142" i="4"/>
  <c r="J4142" i="4" s="1"/>
  <c r="I4131" i="4"/>
  <c r="I4120" i="4"/>
  <c r="I4111" i="4"/>
  <c r="J4111" i="4" s="1"/>
  <c r="I4101" i="4"/>
  <c r="L3129" i="5" s="1"/>
  <c r="I3129" i="5" s="1"/>
  <c r="J3129" i="5" s="1"/>
  <c r="I4091" i="4"/>
  <c r="I4083" i="4"/>
  <c r="J4083" i="4" s="1"/>
  <c r="I4075" i="4"/>
  <c r="L3106" i="5" s="1"/>
  <c r="I3106" i="5" s="1"/>
  <c r="J3106" i="5" s="1"/>
  <c r="I4066" i="4"/>
  <c r="L3098" i="5" s="1"/>
  <c r="I3098" i="5" s="1"/>
  <c r="J3098" i="5" s="1"/>
  <c r="I4055" i="4"/>
  <c r="J4055" i="4" s="1"/>
  <c r="I4045" i="4"/>
  <c r="J4045" i="4" s="1"/>
  <c r="I4036" i="4"/>
  <c r="J4036" i="4" s="1"/>
  <c r="I4027" i="4"/>
  <c r="J4027" i="4" s="1"/>
  <c r="I4018" i="4"/>
  <c r="I4009" i="4"/>
  <c r="J4009" i="4" s="1"/>
  <c r="I4000" i="4"/>
  <c r="J4000" i="4" s="1"/>
  <c r="I3992" i="4"/>
  <c r="J3992" i="4" s="1"/>
  <c r="I3982" i="4"/>
  <c r="J3982" i="4" s="1"/>
  <c r="I3972" i="4"/>
  <c r="J3972" i="4" s="1"/>
  <c r="I3963" i="4"/>
  <c r="J3963" i="4" s="1"/>
  <c r="I3954" i="4"/>
  <c r="J3954" i="4" s="1"/>
  <c r="I3944" i="4"/>
  <c r="J3944" i="4" s="1"/>
  <c r="I3930" i="4"/>
  <c r="J3930" i="4" s="1"/>
  <c r="I3919" i="4"/>
  <c r="J3919" i="4" s="1"/>
  <c r="I3909" i="4"/>
  <c r="L2967" i="5" s="1"/>
  <c r="I2967" i="5" s="1"/>
  <c r="J2967" i="5" s="1"/>
  <c r="I3900" i="4"/>
  <c r="L2959" i="5" s="1"/>
  <c r="I2959" i="5" s="1"/>
  <c r="J2959" i="5" s="1"/>
  <c r="I3890" i="4"/>
  <c r="I3880" i="4"/>
  <c r="J3880" i="4" s="1"/>
  <c r="I3870" i="4"/>
  <c r="J3870" i="4" s="1"/>
  <c r="I3858" i="4"/>
  <c r="J3858" i="4" s="1"/>
  <c r="I3848" i="4"/>
  <c r="J3848" i="4" s="1"/>
  <c r="I3837" i="4"/>
  <c r="J3837" i="4" s="1"/>
  <c r="I3827" i="4"/>
  <c r="J3827" i="4" s="1"/>
  <c r="I3816" i="4"/>
  <c r="I3807" i="4"/>
  <c r="L2875" i="5" s="1"/>
  <c r="I2875" i="5" s="1"/>
  <c r="J2875" i="5" s="1"/>
  <c r="I3797" i="4"/>
  <c r="J3797" i="4" s="1"/>
  <c r="I3788" i="4"/>
  <c r="J3788" i="4" s="1"/>
  <c r="I3780" i="4"/>
  <c r="J3780" i="4" s="1"/>
  <c r="I3774" i="4"/>
  <c r="I3768" i="4"/>
  <c r="I3762" i="4"/>
  <c r="I3755" i="4"/>
  <c r="I3746" i="4"/>
  <c r="J3746" i="4" s="1"/>
  <c r="I3739" i="4"/>
  <c r="J3739" i="4" s="1"/>
  <c r="I3730" i="4"/>
  <c r="J3730" i="4" s="1"/>
  <c r="I3724" i="4"/>
  <c r="I3713" i="4"/>
  <c r="I3704" i="4"/>
  <c r="J3704" i="4" s="1"/>
  <c r="I3695" i="4"/>
  <c r="J3695" i="4" s="1"/>
  <c r="I3680" i="4"/>
  <c r="I3671" i="4"/>
  <c r="J3671" i="4" s="1"/>
  <c r="I3662" i="4"/>
  <c r="J3662" i="4" s="1"/>
  <c r="I3651" i="4"/>
  <c r="J3651" i="4" s="1"/>
  <c r="I3642" i="4"/>
  <c r="J3642" i="4" s="1"/>
  <c r="I3632" i="4"/>
  <c r="J3632" i="4" s="1"/>
  <c r="I3623" i="4"/>
  <c r="J3623" i="4" s="1"/>
  <c r="I3608" i="4"/>
  <c r="J3608" i="4" s="1"/>
  <c r="I3600" i="4"/>
  <c r="I3591" i="4"/>
  <c r="I3582" i="4"/>
  <c r="J3582" i="4" s="1"/>
  <c r="I3575" i="4"/>
  <c r="J3575" i="4" s="1"/>
  <c r="I3566" i="4"/>
  <c r="J3566" i="4" s="1"/>
  <c r="I3557" i="4"/>
  <c r="I3551" i="4"/>
  <c r="I3542" i="4"/>
  <c r="J3542" i="4" s="1"/>
  <c r="I3532" i="4"/>
  <c r="J3532" i="4" s="1"/>
  <c r="I3520" i="4"/>
  <c r="J3520" i="4" s="1"/>
  <c r="I3507" i="4"/>
  <c r="J3507" i="4" s="1"/>
  <c r="I3496" i="4"/>
  <c r="J3496" i="4" s="1"/>
  <c r="I3484" i="4"/>
  <c r="I3475" i="4"/>
  <c r="I3466" i="4"/>
  <c r="J3466" i="4" s="1"/>
  <c r="I3457" i="4"/>
  <c r="J3457" i="4" s="1"/>
  <c r="I3448" i="4"/>
  <c r="J3448" i="4" s="1"/>
  <c r="I3439" i="4"/>
  <c r="J3439" i="4" s="1"/>
  <c r="I3429" i="4"/>
  <c r="J3429" i="4" s="1"/>
  <c r="I3419" i="4"/>
  <c r="J3419" i="4" s="1"/>
  <c r="I3409" i="4"/>
  <c r="J3409" i="4" s="1"/>
  <c r="I3399" i="4"/>
  <c r="J3399" i="4" s="1"/>
  <c r="I3390" i="4"/>
  <c r="J3390" i="4" s="1"/>
  <c r="I3383" i="4"/>
  <c r="I3373" i="4"/>
  <c r="J3373" i="4" s="1"/>
  <c r="I3363" i="4"/>
  <c r="J3363" i="4" s="1"/>
  <c r="I3353" i="4"/>
  <c r="J3353" i="4" s="1"/>
  <c r="I3343" i="4"/>
  <c r="J3343" i="4" s="1"/>
  <c r="I3333" i="4"/>
  <c r="J3333" i="4" s="1"/>
  <c r="I3323" i="4"/>
  <c r="J3323" i="4" s="1"/>
  <c r="I3313" i="4"/>
  <c r="J3313" i="4" s="1"/>
  <c r="I3304" i="4"/>
  <c r="J3304" i="4" s="1"/>
  <c r="I3296" i="4"/>
  <c r="J3296" i="4" s="1"/>
  <c r="I3287" i="4"/>
  <c r="J3287" i="4" s="1"/>
  <c r="I3278" i="4"/>
  <c r="J3278" i="4" s="1"/>
  <c r="I3269" i="4"/>
  <c r="J3269" i="4" s="1"/>
  <c r="I3260" i="4"/>
  <c r="I3252" i="4"/>
  <c r="J3252" i="4" s="1"/>
  <c r="I3244" i="4"/>
  <c r="J3244" i="4" s="1"/>
  <c r="I3235" i="4"/>
  <c r="L2492" i="5" s="1"/>
  <c r="I2492" i="5" s="1"/>
  <c r="J2492" i="5" s="1"/>
  <c r="I3227" i="4"/>
  <c r="I3219" i="4"/>
  <c r="I3210" i="4"/>
  <c r="J3210" i="4" s="1"/>
  <c r="I3202" i="4"/>
  <c r="J3202" i="4" s="1"/>
  <c r="I3194" i="4"/>
  <c r="J3194" i="4" s="1"/>
  <c r="I3186" i="4"/>
  <c r="J3186" i="4" s="1"/>
  <c r="I3176" i="4"/>
  <c r="J3176" i="4" s="1"/>
  <c r="I3167" i="4"/>
  <c r="J3167" i="4" s="1"/>
  <c r="I3158" i="4"/>
  <c r="J3158" i="4" s="1"/>
  <c r="I3149" i="4"/>
  <c r="J3149" i="4" s="1"/>
  <c r="I3140" i="4"/>
  <c r="J3140" i="4" s="1"/>
  <c r="I3131" i="4"/>
  <c r="J3131" i="4" s="1"/>
  <c r="I3122" i="4"/>
  <c r="I3112" i="4"/>
  <c r="J3112" i="4" s="1"/>
  <c r="I3103" i="4"/>
  <c r="J3103" i="4" s="1"/>
  <c r="I3094" i="4"/>
  <c r="J3094" i="4" s="1"/>
  <c r="I3085" i="4"/>
  <c r="J3085" i="4" s="1"/>
  <c r="I3076" i="4"/>
  <c r="J3076" i="4" s="1"/>
  <c r="I3066" i="4"/>
  <c r="J3066" i="4" s="1"/>
  <c r="I3056" i="4"/>
  <c r="J3056" i="4" s="1"/>
  <c r="I3046" i="4"/>
  <c r="J3046" i="4" s="1"/>
  <c r="I3036" i="4"/>
  <c r="J3036" i="4" s="1"/>
  <c r="I3026" i="4"/>
  <c r="J3026" i="4" s="1"/>
  <c r="I3016" i="4"/>
  <c r="J3016" i="4" s="1"/>
  <c r="I3007" i="4"/>
  <c r="I2997" i="4"/>
  <c r="J2997" i="4" s="1"/>
  <c r="I2987" i="4"/>
  <c r="J2987" i="4" s="1"/>
  <c r="I2977" i="4"/>
  <c r="J2977" i="4" s="1"/>
  <c r="I2967" i="4"/>
  <c r="I2957" i="4"/>
  <c r="J2957" i="4" s="1"/>
  <c r="I2947" i="4"/>
  <c r="J2947" i="4" s="1"/>
  <c r="I2937" i="4"/>
  <c r="J2937" i="4" s="1"/>
  <c r="I2928" i="4"/>
  <c r="J2928" i="4" s="1"/>
  <c r="I2919" i="4"/>
  <c r="I2910" i="4"/>
  <c r="J2910" i="4" s="1"/>
  <c r="I2900" i="4"/>
  <c r="J2900" i="4" s="1"/>
  <c r="I2890" i="4"/>
  <c r="I2880" i="4"/>
  <c r="I2873" i="4"/>
  <c r="J2873" i="4" s="1"/>
  <c r="I2865" i="4"/>
  <c r="J2865" i="4" s="1"/>
  <c r="I2853" i="4"/>
  <c r="J2853" i="4" s="1"/>
  <c r="I2844" i="4"/>
  <c r="I2832" i="4"/>
  <c r="J2832" i="4" s="1"/>
  <c r="I2822" i="4"/>
  <c r="J2822" i="4" s="1"/>
  <c r="I2813" i="4"/>
  <c r="L2130" i="5" s="1"/>
  <c r="I2130" i="5" s="1"/>
  <c r="J2130" i="5" s="1"/>
  <c r="I2803" i="4"/>
  <c r="I2788" i="4"/>
  <c r="J2788" i="4" s="1"/>
  <c r="I2779" i="4"/>
  <c r="J2779" i="4" s="1"/>
  <c r="I2769" i="4"/>
  <c r="J2769" i="4" s="1"/>
  <c r="I2760" i="4"/>
  <c r="L2082" i="5" s="1"/>
  <c r="I2082" i="5" s="1"/>
  <c r="J2082" i="5" s="1"/>
  <c r="I2751" i="4"/>
  <c r="J2751" i="4" s="1"/>
  <c r="I2742" i="4"/>
  <c r="J2742" i="4" s="1"/>
  <c r="I2733" i="4"/>
  <c r="I2724" i="4"/>
  <c r="J2724" i="4" s="1"/>
  <c r="I2715" i="4"/>
  <c r="J2715" i="4" s="1"/>
  <c r="I2706" i="4"/>
  <c r="J2706" i="4" s="1"/>
  <c r="I2697" i="4"/>
  <c r="I2686" i="4"/>
  <c r="J2686" i="4" s="1"/>
  <c r="I2677" i="4"/>
  <c r="J2677" i="4" s="1"/>
  <c r="I2668" i="4"/>
  <c r="J2668" i="4" s="1"/>
  <c r="I2659" i="4"/>
  <c r="J2659" i="4" s="1"/>
  <c r="I2653" i="4"/>
  <c r="I2644" i="4"/>
  <c r="J2644" i="4" s="1"/>
  <c r="I2638" i="4"/>
  <c r="I2632" i="4"/>
  <c r="I2623" i="4"/>
  <c r="J2623" i="4" s="1"/>
  <c r="I2617" i="4"/>
  <c r="I2611" i="4"/>
  <c r="I2605" i="4"/>
  <c r="I2599" i="4"/>
  <c r="I2593" i="4"/>
  <c r="I2587" i="4"/>
  <c r="I2581" i="4"/>
  <c r="I2575" i="4"/>
  <c r="I2569" i="4"/>
  <c r="I2563" i="4"/>
  <c r="I2557" i="4"/>
  <c r="I2551" i="4"/>
  <c r="I2545" i="4"/>
  <c r="I2539" i="4"/>
  <c r="I2533" i="4"/>
  <c r="I2527" i="4"/>
  <c r="I2521" i="4"/>
  <c r="I2515" i="4"/>
  <c r="I2503" i="4"/>
  <c r="I2497" i="4"/>
  <c r="I2485" i="4"/>
  <c r="J2485" i="4" s="1"/>
  <c r="I2478" i="4"/>
  <c r="J2478" i="4" s="1"/>
  <c r="I2471" i="4"/>
  <c r="I2461" i="4"/>
  <c r="J2461" i="4" s="1"/>
  <c r="I2454" i="4"/>
  <c r="J2454" i="4" s="1"/>
  <c r="I2447" i="4"/>
  <c r="J2447" i="4" s="1"/>
  <c r="I2440" i="4"/>
  <c r="I2433" i="4"/>
  <c r="J2433" i="4" s="1"/>
  <c r="I2423" i="4"/>
  <c r="J2423" i="4" s="1"/>
  <c r="I2411" i="4"/>
  <c r="J2411" i="4" s="1"/>
  <c r="I2399" i="4"/>
  <c r="I2389" i="4"/>
  <c r="I2379" i="4"/>
  <c r="J2379" i="4" s="1"/>
  <c r="I2369" i="4"/>
  <c r="J2369" i="4" s="1"/>
  <c r="I2359" i="4"/>
  <c r="J2359" i="4" s="1"/>
  <c r="I2349" i="4"/>
  <c r="I2343" i="4"/>
  <c r="I2333" i="4"/>
  <c r="J2333" i="4" s="1"/>
  <c r="I2327" i="4"/>
  <c r="I2313" i="4"/>
  <c r="I2299" i="4"/>
  <c r="J2299" i="4" s="1"/>
  <c r="I2288" i="4"/>
  <c r="J2288" i="4" s="1"/>
  <c r="I2282" i="4"/>
  <c r="I2273" i="4"/>
  <c r="J2273" i="4" s="1"/>
  <c r="I2263" i="4"/>
  <c r="J2263" i="4" s="1"/>
  <c r="I2251" i="4"/>
  <c r="J2251" i="4" s="1"/>
  <c r="I2242" i="4"/>
  <c r="J2242" i="4" s="1"/>
  <c r="I2231" i="4"/>
  <c r="J2231" i="4" s="1"/>
  <c r="I2223" i="4"/>
  <c r="J2223" i="4" s="1"/>
  <c r="I2211" i="4"/>
  <c r="J2211" i="4" s="1"/>
  <c r="I2199" i="4"/>
  <c r="J2199" i="4" s="1"/>
  <c r="I2189" i="4"/>
  <c r="J2189" i="4" s="1"/>
  <c r="I2177" i="4"/>
  <c r="J2177" i="4" s="1"/>
  <c r="I2165" i="4"/>
  <c r="I2153" i="4"/>
  <c r="J2153" i="4" s="1"/>
  <c r="I2141" i="4"/>
  <c r="J2141" i="4" s="1"/>
  <c r="I2129" i="4"/>
  <c r="J2129" i="4" s="1"/>
  <c r="I2118" i="4"/>
  <c r="J2118" i="4" s="1"/>
  <c r="I2107" i="4"/>
  <c r="J2107" i="4" s="1"/>
  <c r="I2098" i="4"/>
  <c r="J2098" i="4" s="1"/>
  <c r="I2088" i="4"/>
  <c r="J2088" i="4" s="1"/>
  <c r="I2078" i="4"/>
  <c r="I2068" i="4"/>
  <c r="J2068" i="4" s="1"/>
  <c r="I2057" i="4"/>
  <c r="J2057" i="4" s="1"/>
  <c r="I2045" i="4"/>
  <c r="J2045" i="4" s="1"/>
  <c r="I2034" i="4"/>
  <c r="I2022" i="4"/>
  <c r="J2022" i="4" s="1"/>
  <c r="I2011" i="4"/>
  <c r="J2011" i="4" s="1"/>
  <c r="I2000" i="4"/>
  <c r="J2000" i="4" s="1"/>
  <c r="I1989" i="4"/>
  <c r="J1989" i="4" s="1"/>
  <c r="I1978" i="4"/>
  <c r="J1978" i="4" s="1"/>
  <c r="I1966" i="4"/>
  <c r="J1966" i="4" s="1"/>
  <c r="I1950" i="4"/>
  <c r="J1950" i="4" s="1"/>
  <c r="I1928" i="4"/>
  <c r="J1928" i="4" s="1"/>
  <c r="I1917" i="4"/>
  <c r="J1917" i="4" s="1"/>
  <c r="I1908" i="4"/>
  <c r="I1901" i="4"/>
  <c r="J1901" i="4" s="1"/>
  <c r="I1894" i="4"/>
  <c r="J1894" i="4" s="1"/>
  <c r="I1883" i="4"/>
  <c r="J1883" i="4" s="1"/>
  <c r="I1876" i="4"/>
  <c r="I1870" i="4"/>
  <c r="I1864" i="4"/>
  <c r="I1858" i="4"/>
  <c r="I1851" i="4"/>
  <c r="J1851" i="4" s="1"/>
  <c r="I1837" i="4"/>
  <c r="J1837" i="4" s="1"/>
  <c r="I1826" i="4"/>
  <c r="J1826" i="4" s="1"/>
  <c r="I1815" i="4"/>
  <c r="J1815" i="4" s="1"/>
  <c r="I1805" i="4"/>
  <c r="J1805" i="4" s="1"/>
  <c r="I1795" i="4"/>
  <c r="J1795" i="4" s="1"/>
  <c r="I1784" i="4"/>
  <c r="J1784" i="4" s="1"/>
  <c r="I1773" i="4"/>
  <c r="J1773" i="4" s="1"/>
  <c r="I1762" i="4"/>
  <c r="J1762" i="4" s="1"/>
  <c r="I1751" i="4"/>
  <c r="J1751" i="4" s="1"/>
  <c r="I1740" i="4"/>
  <c r="I1726" i="4"/>
  <c r="J1726" i="4" s="1"/>
  <c r="I1711" i="4"/>
  <c r="J1711" i="4" s="1"/>
  <c r="I1702" i="4"/>
  <c r="J1702" i="4" s="1"/>
  <c r="I1683" i="4"/>
  <c r="I1672" i="4"/>
  <c r="J1672" i="4" s="1"/>
  <c r="I1657" i="4"/>
  <c r="J1657" i="4" s="1"/>
  <c r="I1648" i="4"/>
  <c r="J1648" i="4" s="1"/>
  <c r="I1637" i="4"/>
  <c r="J1637" i="4" s="1"/>
  <c r="I1630" i="4"/>
  <c r="J1630" i="4" s="1"/>
  <c r="I1605" i="4"/>
  <c r="J1605" i="4" s="1"/>
  <c r="I1595" i="4"/>
  <c r="J1595" i="4" s="1"/>
  <c r="I1585" i="4"/>
  <c r="J1585" i="4" s="1"/>
  <c r="I1573" i="4"/>
  <c r="J1573" i="4" s="1"/>
  <c r="I1561" i="4"/>
  <c r="J1561" i="4" s="1"/>
  <c r="I1549" i="4"/>
  <c r="J1549" i="4" s="1"/>
  <c r="I1537" i="4"/>
  <c r="I1525" i="4"/>
  <c r="J1525" i="4" s="1"/>
  <c r="I1515" i="4"/>
  <c r="J1515" i="4" s="1"/>
  <c r="I1503" i="4"/>
  <c r="J1503" i="4" s="1"/>
  <c r="I1491" i="4"/>
  <c r="J1491" i="4" s="1"/>
  <c r="I1479" i="4"/>
  <c r="J1479" i="4" s="1"/>
  <c r="I1467" i="4"/>
  <c r="J1467" i="4" s="1"/>
  <c r="I1455" i="4"/>
  <c r="J1455" i="4" s="1"/>
  <c r="I1443" i="4"/>
  <c r="I1431" i="4"/>
  <c r="J1431" i="4" s="1"/>
  <c r="I1419" i="4"/>
  <c r="J1419" i="4" s="1"/>
  <c r="I1407" i="4"/>
  <c r="J1407" i="4" s="1"/>
  <c r="I1395" i="4"/>
  <c r="I1385" i="4"/>
  <c r="J1385" i="4" s="1"/>
  <c r="I1375" i="4"/>
  <c r="J1375" i="4" s="1"/>
  <c r="I1363" i="4"/>
  <c r="J1363" i="4" s="1"/>
  <c r="I1351" i="4"/>
  <c r="J1351" i="4" s="1"/>
  <c r="I1339" i="4"/>
  <c r="J1339" i="4" s="1"/>
  <c r="I1327" i="4"/>
  <c r="J1327" i="4" s="1"/>
  <c r="I1315" i="4"/>
  <c r="J1315" i="4" s="1"/>
  <c r="I1303" i="4"/>
  <c r="J1303" i="4" s="1"/>
  <c r="I1291" i="4"/>
  <c r="J1291" i="4" s="1"/>
  <c r="I1279" i="4"/>
  <c r="J1279" i="4" s="1"/>
  <c r="I1269" i="4"/>
  <c r="J1269" i="4" s="1"/>
  <c r="I1259" i="4"/>
  <c r="I1249" i="4"/>
  <c r="J1249" i="4" s="1"/>
  <c r="I1237" i="4"/>
  <c r="J1237" i="4" s="1"/>
  <c r="I1226" i="4"/>
  <c r="J1226" i="4" s="1"/>
  <c r="I1220" i="4"/>
  <c r="I1211" i="4"/>
  <c r="J1211" i="4" s="1"/>
  <c r="I1205" i="4"/>
  <c r="I1196" i="4"/>
  <c r="J1196" i="4" s="1"/>
  <c r="I1187" i="4"/>
  <c r="I1177" i="4"/>
  <c r="J1177" i="4" s="1"/>
  <c r="I1167" i="4"/>
  <c r="J1167" i="4" s="1"/>
  <c r="I1151" i="4"/>
  <c r="J1151" i="4" s="1"/>
  <c r="I1141" i="4"/>
  <c r="I1132" i="4"/>
  <c r="J1132" i="4" s="1"/>
  <c r="I1124" i="4"/>
  <c r="J1124" i="4" s="1"/>
  <c r="I1114" i="4"/>
  <c r="J1114" i="4" s="1"/>
  <c r="I1104" i="4"/>
  <c r="J1104" i="4" s="1"/>
  <c r="I1094" i="4"/>
  <c r="J1094" i="4" s="1"/>
  <c r="I1085" i="4"/>
  <c r="J1085" i="4" s="1"/>
  <c r="I1070" i="4"/>
  <c r="J1070" i="4" s="1"/>
  <c r="I1058" i="4"/>
  <c r="J1058" i="4" s="1"/>
  <c r="I1049" i="4"/>
  <c r="J1049" i="4" s="1"/>
  <c r="I1039" i="4"/>
  <c r="J1039" i="4" s="1"/>
  <c r="I1028" i="4"/>
  <c r="J1028" i="4" s="1"/>
  <c r="I1018" i="4"/>
  <c r="J1018" i="4" s="1"/>
  <c r="I1005" i="4"/>
  <c r="J1005" i="4" s="1"/>
  <c r="I995" i="4"/>
  <c r="J995" i="4" s="1"/>
  <c r="I987" i="4"/>
  <c r="J987" i="4" s="1"/>
  <c r="I981" i="4"/>
  <c r="I973" i="4"/>
  <c r="J973" i="4" s="1"/>
  <c r="I961" i="4"/>
  <c r="J961" i="4" s="1"/>
  <c r="I954" i="4"/>
  <c r="J954" i="4" s="1"/>
  <c r="I943" i="4"/>
  <c r="J943" i="4" s="1"/>
  <c r="I932" i="4"/>
  <c r="J932" i="4" s="1"/>
  <c r="I922" i="4"/>
  <c r="J922" i="4" s="1"/>
  <c r="I912" i="4"/>
  <c r="J912" i="4" s="1"/>
  <c r="I901" i="4"/>
  <c r="I891" i="4"/>
  <c r="J891" i="4" s="1"/>
  <c r="I881" i="4"/>
  <c r="J881" i="4" s="1"/>
  <c r="I870" i="4"/>
  <c r="J870" i="4" s="1"/>
  <c r="I858" i="4"/>
  <c r="J858" i="4" s="1"/>
  <c r="I847" i="4"/>
  <c r="J847" i="4" s="1"/>
  <c r="I833" i="4"/>
  <c r="J833" i="4" s="1"/>
  <c r="I827" i="4"/>
  <c r="I816" i="4"/>
  <c r="L602" i="5" s="1"/>
  <c r="I602" i="5" s="1"/>
  <c r="J602" i="5" s="1"/>
  <c r="I805" i="4"/>
  <c r="J805" i="4" s="1"/>
  <c r="I788" i="4"/>
  <c r="J788" i="4" s="1"/>
  <c r="I777" i="4"/>
  <c r="J777" i="4" s="1"/>
  <c r="I765" i="4"/>
  <c r="I752" i="4"/>
  <c r="L545" i="5" s="1"/>
  <c r="I545" i="5" s="1"/>
  <c r="J545" i="5" s="1"/>
  <c r="I739" i="4"/>
  <c r="J739" i="4" s="1"/>
  <c r="I728" i="4"/>
  <c r="J728" i="4" s="1"/>
  <c r="I716" i="4"/>
  <c r="J716" i="4" s="1"/>
  <c r="I705" i="4"/>
  <c r="J705" i="4" s="1"/>
  <c r="I693" i="4"/>
  <c r="J693" i="4" s="1"/>
  <c r="I682" i="4"/>
  <c r="J682" i="4" s="1"/>
  <c r="I674" i="4"/>
  <c r="J674" i="4" s="1"/>
  <c r="I657" i="4"/>
  <c r="J657" i="4" s="1"/>
  <c r="I642" i="4"/>
  <c r="J642" i="4" s="1"/>
  <c r="I629" i="4"/>
  <c r="J629" i="4" s="1"/>
  <c r="I618" i="4"/>
  <c r="I606" i="4"/>
  <c r="J606" i="4" s="1"/>
  <c r="I597" i="4"/>
  <c r="J597" i="4" s="1"/>
  <c r="I591" i="4"/>
  <c r="I576" i="4"/>
  <c r="J576" i="4" s="1"/>
  <c r="I567" i="4"/>
  <c r="J567" i="4" s="1"/>
  <c r="I561" i="4"/>
  <c r="I549" i="4"/>
  <c r="J549" i="4" s="1"/>
  <c r="I537" i="4"/>
  <c r="I527" i="4"/>
  <c r="J527" i="4" s="1"/>
  <c r="I515" i="4"/>
  <c r="J515" i="4" s="1"/>
  <c r="I504" i="4"/>
  <c r="J504" i="4" s="1"/>
  <c r="I494" i="4"/>
  <c r="J494" i="4" s="1"/>
  <c r="I481" i="4"/>
  <c r="J481" i="4" s="1"/>
  <c r="I471" i="4"/>
  <c r="J471" i="4" s="1"/>
  <c r="I463" i="4"/>
  <c r="J463" i="4" s="1"/>
  <c r="I455" i="4"/>
  <c r="J455" i="4" s="1"/>
  <c r="I447" i="4"/>
  <c r="J447" i="4" s="1"/>
  <c r="I439" i="4"/>
  <c r="J439" i="4" s="1"/>
  <c r="I425" i="4"/>
  <c r="I416" i="4"/>
  <c r="J416" i="4" s="1"/>
  <c r="I406" i="4"/>
  <c r="J406" i="4" s="1"/>
  <c r="I396" i="4"/>
  <c r="J396" i="4" s="1"/>
  <c r="I389" i="4"/>
  <c r="I383" i="4"/>
  <c r="I377" i="4"/>
  <c r="I365" i="4"/>
  <c r="J365" i="4" s="1"/>
  <c r="I357" i="4"/>
  <c r="J357" i="4" s="1"/>
  <c r="I345" i="4"/>
  <c r="J345" i="4" s="1"/>
  <c r="I336" i="4"/>
  <c r="J336" i="4" s="1"/>
  <c r="I324" i="4"/>
  <c r="J324" i="4" s="1"/>
  <c r="I312" i="4"/>
  <c r="J312" i="4" s="1"/>
  <c r="I293" i="4"/>
  <c r="I283" i="4"/>
  <c r="J283" i="4" s="1"/>
  <c r="I267" i="4"/>
  <c r="J267" i="4" s="1"/>
  <c r="I257" i="4"/>
  <c r="J257" i="4" s="1"/>
  <c r="I247" i="4"/>
  <c r="J247" i="4" s="1"/>
  <c r="I228" i="4"/>
  <c r="J228" i="4" s="1"/>
  <c r="I216" i="4"/>
  <c r="J216" i="4" s="1"/>
  <c r="I207" i="4"/>
  <c r="J207" i="4" s="1"/>
  <c r="I199" i="4"/>
  <c r="J199" i="4" s="1"/>
  <c r="I190" i="4"/>
  <c r="J190" i="4" s="1"/>
  <c r="I181" i="4"/>
  <c r="J181" i="4" s="1"/>
  <c r="I118" i="4"/>
  <c r="J118" i="4" s="1"/>
  <c r="I106" i="4"/>
  <c r="I98" i="4"/>
  <c r="J98" i="4" s="1"/>
  <c r="I90" i="4"/>
  <c r="J90" i="4" s="1"/>
  <c r="I83" i="4"/>
  <c r="I77" i="4"/>
  <c r="I70" i="4"/>
  <c r="J70" i="4" s="1"/>
  <c r="I64" i="4"/>
  <c r="I58" i="4"/>
  <c r="I51" i="4"/>
  <c r="I44" i="4"/>
  <c r="J44" i="4" s="1"/>
  <c r="I35" i="4"/>
  <c r="J35" i="4" s="1"/>
  <c r="I26" i="4"/>
  <c r="J26" i="4" s="1"/>
  <c r="I19" i="4"/>
  <c r="I13" i="4"/>
  <c r="I7" i="4"/>
  <c r="J15" i="4"/>
  <c r="J21" i="4"/>
  <c r="J31" i="4"/>
  <c r="J39" i="4"/>
  <c r="J60" i="4"/>
  <c r="J66" i="4"/>
  <c r="J85" i="4"/>
  <c r="J94" i="4"/>
  <c r="J114" i="4"/>
  <c r="J185" i="4"/>
  <c r="J193" i="4"/>
  <c r="J203" i="4"/>
  <c r="J224" i="4"/>
  <c r="J253" i="4"/>
  <c r="J263" i="4"/>
  <c r="J279" i="4"/>
  <c r="J289" i="4"/>
  <c r="J307" i="4"/>
  <c r="J320" i="4"/>
  <c r="J332" i="4"/>
  <c r="J341" i="4"/>
  <c r="J361" i="4"/>
  <c r="J373" i="4"/>
  <c r="J385" i="4"/>
  <c r="J391" i="4"/>
  <c r="J402" i="4"/>
  <c r="J412" i="4"/>
  <c r="J443" i="4"/>
  <c r="J451" i="4"/>
  <c r="J466" i="4"/>
  <c r="J477" i="4"/>
  <c r="J490" i="4"/>
  <c r="J509" i="4"/>
  <c r="J523" i="4"/>
  <c r="J544" i="4"/>
  <c r="J557" i="4"/>
  <c r="J563" i="4"/>
  <c r="J572" i="4"/>
  <c r="J593" i="4"/>
  <c r="J602" i="4"/>
  <c r="J614" i="4"/>
  <c r="J624" i="4"/>
  <c r="J638" i="4"/>
  <c r="J653" i="4"/>
  <c r="J689" i="4"/>
  <c r="J700" i="4"/>
  <c r="J723" i="4"/>
  <c r="J735" i="4"/>
  <c r="J746" i="4"/>
  <c r="J761" i="4"/>
  <c r="J773" i="4"/>
  <c r="J784" i="4"/>
  <c r="J801" i="4"/>
  <c r="J810" i="4"/>
  <c r="J823" i="4"/>
  <c r="J829" i="4"/>
  <c r="J843" i="4"/>
  <c r="J853" i="4"/>
  <c r="J865" i="4"/>
  <c r="J886" i="4"/>
  <c r="J897" i="4"/>
  <c r="J918" i="4"/>
  <c r="J928" i="4"/>
  <c r="J939" i="4"/>
  <c r="J950" i="4"/>
  <c r="J977" i="4"/>
  <c r="J983" i="4"/>
  <c r="J1024" i="4"/>
  <c r="J1035" i="4"/>
  <c r="J1054" i="4"/>
  <c r="J1066" i="4"/>
  <c r="J1081" i="4"/>
  <c r="J1090" i="4"/>
  <c r="J1100" i="4"/>
  <c r="J1110" i="4"/>
  <c r="J1120" i="4"/>
  <c r="J1128" i="4"/>
  <c r="J1137" i="4"/>
  <c r="J1147" i="4"/>
  <c r="J1163" i="4"/>
  <c r="J1192" i="4"/>
  <c r="J1201" i="4"/>
  <c r="J1216" i="4"/>
  <c r="J1232" i="4"/>
  <c r="J1245" i="4"/>
  <c r="J1275" i="4"/>
  <c r="J1299" i="4"/>
  <c r="J1323" i="4"/>
  <c r="J1347" i="4"/>
  <c r="J1371" i="4"/>
  <c r="J1381" i="4"/>
  <c r="J1391" i="4"/>
  <c r="J1415" i="4"/>
  <c r="J1439" i="4"/>
  <c r="J1463" i="4"/>
  <c r="J1487" i="4"/>
  <c r="J1511" i="4"/>
  <c r="J1521" i="4"/>
  <c r="J1533" i="4"/>
  <c r="J1569" i="4"/>
  <c r="J1591" i="4"/>
  <c r="J1626" i="4"/>
  <c r="J1633" i="4"/>
  <c r="J1644" i="4"/>
  <c r="J1653" i="4"/>
  <c r="J1668" i="4"/>
  <c r="J1678" i="4"/>
  <c r="J1698" i="4"/>
  <c r="J1707" i="4"/>
  <c r="J1722" i="4"/>
  <c r="J1736" i="4"/>
  <c r="J1747" i="4"/>
  <c r="J1758" i="4"/>
  <c r="J1769" i="4"/>
  <c r="J1780" i="4"/>
  <c r="J1791" i="4"/>
  <c r="J1833" i="4"/>
  <c r="J1847" i="4"/>
  <c r="J1854" i="4"/>
  <c r="J1860" i="4"/>
  <c r="J1866" i="4"/>
  <c r="J1872" i="4"/>
  <c r="J1878" i="4"/>
  <c r="J1890" i="4"/>
  <c r="J1904" i="4"/>
  <c r="J1924" i="4"/>
  <c r="J1946" i="4"/>
  <c r="J1962" i="4"/>
  <c r="J1974" i="4"/>
  <c r="J2007" i="4"/>
  <c r="J2018" i="4"/>
  <c r="J2053" i="4"/>
  <c r="J2074" i="4"/>
  <c r="J2094" i="4"/>
  <c r="J2114" i="4"/>
  <c r="J2137" i="4"/>
  <c r="J2149" i="4"/>
  <c r="J2161" i="4"/>
  <c r="J2173" i="4"/>
  <c r="J2185" i="4"/>
  <c r="J2195" i="4"/>
  <c r="J2207" i="4"/>
  <c r="J2219" i="4"/>
  <c r="J2226" i="4"/>
  <c r="J2238" i="4"/>
  <c r="J2269" i="4"/>
  <c r="J2278" i="4"/>
  <c r="J2309" i="4"/>
  <c r="J2323" i="4"/>
  <c r="J2339" i="4"/>
  <c r="J2345" i="4"/>
  <c r="J2355" i="4"/>
  <c r="J2365" i="4"/>
  <c r="J2375" i="4"/>
  <c r="J2385" i="4"/>
  <c r="J2395" i="4"/>
  <c r="J2419" i="4"/>
  <c r="J2429" i="4"/>
  <c r="J2450" i="4"/>
  <c r="J2457" i="4"/>
  <c r="J2467" i="4"/>
  <c r="J2481" i="4"/>
  <c r="J2493" i="4"/>
  <c r="J2499" i="4"/>
  <c r="J2517" i="4"/>
  <c r="J2523" i="4"/>
  <c r="J2529" i="4"/>
  <c r="J2535" i="4"/>
  <c r="J2541" i="4"/>
  <c r="J2547" i="4"/>
  <c r="J2553" i="4"/>
  <c r="J2565" i="4"/>
  <c r="J2571" i="4"/>
  <c r="J2577" i="4"/>
  <c r="J2583" i="4"/>
  <c r="J2589" i="4"/>
  <c r="J2595" i="4"/>
  <c r="J2601" i="4"/>
  <c r="J2607" i="4"/>
  <c r="J2613" i="4"/>
  <c r="J2619" i="4"/>
  <c r="J2649" i="4"/>
  <c r="J2655" i="4"/>
  <c r="J2692" i="4"/>
  <c r="J2702" i="4"/>
  <c r="J2711" i="4"/>
  <c r="J2720" i="4"/>
  <c r="J2729" i="4"/>
  <c r="J2738" i="4"/>
  <c r="J2747" i="4"/>
  <c r="J2756" i="4"/>
  <c r="J2765" i="4"/>
  <c r="J2784" i="4"/>
  <c r="J2799" i="4"/>
  <c r="J2809" i="4"/>
  <c r="J2828" i="4"/>
  <c r="J2840" i="4"/>
  <c r="J2849" i="4"/>
  <c r="J2869" i="4"/>
  <c r="J2876" i="4"/>
  <c r="J2906" i="4"/>
  <c r="J2915" i="4"/>
  <c r="J2924" i="4"/>
  <c r="J2963" i="4"/>
  <c r="J2973" i="4"/>
  <c r="J2983" i="4"/>
  <c r="J2993" i="4"/>
  <c r="J3003" i="4"/>
  <c r="J3012" i="4"/>
  <c r="J3022" i="4"/>
  <c r="J3032" i="4"/>
  <c r="J3042" i="4"/>
  <c r="J3052" i="4"/>
  <c r="J3062" i="4"/>
  <c r="J3072" i="4"/>
  <c r="J3081" i="4"/>
  <c r="J3090" i="4"/>
  <c r="J3099" i="4"/>
  <c r="J3108" i="4"/>
  <c r="J3118" i="4"/>
  <c r="J3136" i="4"/>
  <c r="J3145" i="4"/>
  <c r="J3172" i="4"/>
  <c r="J3182" i="4"/>
  <c r="J3198" i="4"/>
  <c r="J3206" i="4"/>
  <c r="J3215" i="4"/>
  <c r="J3223" i="4"/>
  <c r="J3240" i="4"/>
  <c r="J3248" i="4"/>
  <c r="J3274" i="4"/>
  <c r="J3292" i="4"/>
  <c r="J3300" i="4"/>
  <c r="J3319" i="4"/>
  <c r="J3329" i="4"/>
  <c r="J3349" i="4"/>
  <c r="J3359" i="4"/>
  <c r="J3369" i="4"/>
  <c r="J3379" i="4"/>
  <c r="J3385" i="4"/>
  <c r="J3405" i="4"/>
  <c r="J3425" i="4"/>
  <c r="J3435" i="4"/>
  <c r="J3462" i="4"/>
  <c r="J3471" i="4"/>
  <c r="J3503" i="4"/>
  <c r="J3547" i="4"/>
  <c r="J3553" i="4"/>
  <c r="J3578" i="4"/>
  <c r="J3587" i="4"/>
  <c r="J3596" i="4"/>
  <c r="J3618" i="4"/>
  <c r="J3638" i="4"/>
  <c r="J3647" i="4"/>
  <c r="J3667" i="4"/>
  <c r="J3691" i="4"/>
  <c r="J3700" i="4"/>
  <c r="J3709" i="4"/>
  <c r="J3742" i="4"/>
  <c r="J3751" i="4"/>
  <c r="J3757" i="4"/>
  <c r="J3770" i="4"/>
  <c r="J3784" i="4"/>
  <c r="J3793" i="4"/>
  <c r="J3812" i="4"/>
  <c r="J3823" i="4"/>
  <c r="J3833" i="4"/>
  <c r="J3866" i="4"/>
  <c r="J3876" i="4"/>
  <c r="J3926" i="4"/>
  <c r="J3940" i="4"/>
  <c r="J3950" i="4"/>
  <c r="J3959" i="4"/>
  <c r="J3968" i="4"/>
  <c r="J3978" i="4"/>
  <c r="J3996" i="4"/>
  <c r="J4005" i="4"/>
  <c r="J4050" i="4"/>
  <c r="J4062" i="4"/>
  <c r="J4071" i="4"/>
  <c r="J4087" i="4"/>
  <c r="J4107" i="4"/>
  <c r="J4116" i="4"/>
  <c r="J4127" i="4"/>
  <c r="J4138" i="4"/>
  <c r="J4150" i="4"/>
  <c r="J4169" i="4"/>
  <c r="J4189" i="4"/>
  <c r="J4223" i="4"/>
  <c r="J4235" i="4"/>
  <c r="J4262" i="4"/>
  <c r="J4270" i="4"/>
  <c r="J4281" i="4"/>
  <c r="J4291" i="4"/>
  <c r="J4300" i="4"/>
  <c r="J4331" i="4"/>
  <c r="J4340" i="4"/>
  <c r="J4346" i="4"/>
  <c r="J4357" i="4"/>
  <c r="J4370" i="4"/>
  <c r="J4447" i="4"/>
  <c r="J4461" i="4"/>
  <c r="J4471" i="4"/>
  <c r="J4488" i="4"/>
  <c r="J4498" i="4"/>
  <c r="J4517" i="4"/>
  <c r="J4525" i="4"/>
  <c r="J4542" i="4"/>
  <c r="J4568" i="4"/>
  <c r="J4578" i="4"/>
  <c r="J4591" i="4"/>
  <c r="J4676" i="4"/>
  <c r="J4689" i="4"/>
  <c r="J4846" i="4"/>
  <c r="J4857" i="4"/>
  <c r="J4951" i="4"/>
  <c r="J5000" i="4"/>
  <c r="J5078" i="4"/>
  <c r="J9" i="4"/>
  <c r="J5135" i="4"/>
  <c r="J5121" i="4"/>
  <c r="J5109" i="4"/>
  <c r="J5103" i="4"/>
  <c r="J5091" i="4"/>
  <c r="J5079" i="4"/>
  <c r="J5072" i="4"/>
  <c r="J5061" i="4"/>
  <c r="J5052" i="4"/>
  <c r="J5041" i="4"/>
  <c r="J5028" i="4"/>
  <c r="J5020" i="4"/>
  <c r="J5010" i="4"/>
  <c r="J5001" i="4"/>
  <c r="J4992" i="4"/>
  <c r="J4981" i="4"/>
  <c r="J4972" i="4"/>
  <c r="J4963" i="4"/>
  <c r="J4952" i="4"/>
  <c r="J4946" i="4"/>
  <c r="J4936" i="4"/>
  <c r="J4925" i="4"/>
  <c r="J4912" i="4"/>
  <c r="J4900" i="4"/>
  <c r="J4887" i="4"/>
  <c r="J4878" i="4"/>
  <c r="J4866" i="4"/>
  <c r="J4858" i="4"/>
  <c r="J4847" i="4"/>
  <c r="J4834" i="4"/>
  <c r="J4824" i="4"/>
  <c r="J4815" i="4"/>
  <c r="J4807" i="4"/>
  <c r="J4790" i="4"/>
  <c r="J4782" i="4"/>
  <c r="J4765" i="4"/>
  <c r="J4759" i="4"/>
  <c r="J4749" i="4"/>
  <c r="J4732" i="4"/>
  <c r="J4715" i="4"/>
  <c r="J4702" i="4"/>
  <c r="J4690" i="4"/>
  <c r="J4677" i="4"/>
  <c r="J4667" i="4"/>
  <c r="J4656" i="4"/>
  <c r="J4649" i="4"/>
  <c r="J4640" i="4"/>
  <c r="J4627" i="4"/>
  <c r="J4620" i="4"/>
  <c r="J4607" i="4"/>
  <c r="J4592" i="4"/>
  <c r="J4579" i="4"/>
  <c r="J4569" i="4"/>
  <c r="J4558" i="4"/>
  <c r="J4543" i="4"/>
  <c r="J4534" i="4"/>
  <c r="J4526" i="4"/>
  <c r="J4518" i="4"/>
  <c r="J4508" i="4"/>
  <c r="J4499" i="4"/>
  <c r="J4489" i="4"/>
  <c r="J4472" i="4"/>
  <c r="J4462" i="4"/>
  <c r="J4448" i="4"/>
  <c r="J4440" i="4"/>
  <c r="J4429" i="4"/>
  <c r="J4418" i="4"/>
  <c r="J4406" i="4"/>
  <c r="J4399" i="4"/>
  <c r="J4391" i="4"/>
  <c r="J4382" i="4"/>
  <c r="J4371" i="4"/>
  <c r="J4360" i="4" s="1"/>
  <c r="J4358" i="4"/>
  <c r="J4347" i="4"/>
  <c r="J4341" i="4"/>
  <c r="J4332" i="4"/>
  <c r="J4323" i="4"/>
  <c r="J4311" i="4"/>
  <c r="J4301" i="4"/>
  <c r="J4292" i="4"/>
  <c r="J4282" i="4"/>
  <c r="J4271" i="4"/>
  <c r="J4263" i="4"/>
  <c r="J4254" i="4"/>
  <c r="J4244" i="4"/>
  <c r="J4236" i="4"/>
  <c r="J4224" i="4"/>
  <c r="J4217" i="4"/>
  <c r="J4190" i="4"/>
  <c r="J4180" i="4"/>
  <c r="J4170" i="4"/>
  <c r="J4160" i="4"/>
  <c r="J4151" i="4"/>
  <c r="J4139" i="4"/>
  <c r="J4128" i="4"/>
  <c r="J4117" i="4"/>
  <c r="J4108" i="4"/>
  <c r="J4098" i="4"/>
  <c r="J4088" i="4"/>
  <c r="J4080" i="4"/>
  <c r="J4072" i="4"/>
  <c r="J4063" i="4"/>
  <c r="J4051" i="4"/>
  <c r="J4042" i="4"/>
  <c r="J4033" i="4"/>
  <c r="J4024" i="4"/>
  <c r="J4015" i="4"/>
  <c r="J4006" i="4"/>
  <c r="J3997" i="4"/>
  <c r="J3989" i="4"/>
  <c r="J3979" i="4"/>
  <c r="J3969" i="4"/>
  <c r="J3960" i="4"/>
  <c r="J3951" i="4"/>
  <c r="J3941" i="4"/>
  <c r="J3927" i="4"/>
  <c r="J3916" i="4"/>
  <c r="J3906" i="4"/>
  <c r="J3897" i="4"/>
  <c r="J3887" i="4"/>
  <c r="J3877" i="4"/>
  <c r="J3867" i="4"/>
  <c r="J3855" i="4"/>
  <c r="J3845" i="4"/>
  <c r="J3834" i="4"/>
  <c r="J3824" i="4"/>
  <c r="J3813" i="4"/>
  <c r="J3803" i="4"/>
  <c r="J3794" i="4"/>
  <c r="J3785" i="4"/>
  <c r="J3777" i="4"/>
  <c r="J3771" i="4"/>
  <c r="J3765" i="4"/>
  <c r="J3758" i="4"/>
  <c r="J3752" i="4"/>
  <c r="J3743" i="4"/>
  <c r="J3736" i="4"/>
  <c r="J3727" i="4"/>
  <c r="J3721" i="4"/>
  <c r="J3710" i="4"/>
  <c r="J3701" i="4"/>
  <c r="J3692" i="4"/>
  <c r="J3677" i="4"/>
  <c r="J3668" i="4"/>
  <c r="J3657" i="4"/>
  <c r="J3648" i="4"/>
  <c r="J3639" i="4"/>
  <c r="J3629" i="4"/>
  <c r="J3619" i="4"/>
  <c r="J3605" i="4"/>
  <c r="J3597" i="4"/>
  <c r="J3588" i="4"/>
  <c r="J3579" i="4"/>
  <c r="J3572" i="4"/>
  <c r="J3563" i="4"/>
  <c r="J3554" i="4"/>
  <c r="J3548" i="4"/>
  <c r="J3539" i="4"/>
  <c r="J3529" i="4"/>
  <c r="J3517" i="4"/>
  <c r="J3504" i="4"/>
  <c r="J3493" i="4"/>
  <c r="J3481" i="4"/>
  <c r="J3472" i="4"/>
  <c r="J3463" i="4"/>
  <c r="J3454" i="4"/>
  <c r="J3445" i="4"/>
  <c r="J3436" i="4"/>
  <c r="J3426" i="4"/>
  <c r="J3416" i="4"/>
  <c r="J3406" i="4"/>
  <c r="J3396" i="4"/>
  <c r="J3386" i="4"/>
  <c r="J3380" i="4"/>
  <c r="J3370" i="4"/>
  <c r="J3360" i="4"/>
  <c r="J3350" i="4"/>
  <c r="J3340" i="4"/>
  <c r="J3330" i="4"/>
  <c r="J3320" i="4"/>
  <c r="J3310" i="4"/>
  <c r="J3301" i="4"/>
  <c r="J3293" i="4"/>
  <c r="J3284" i="4"/>
  <c r="J3275" i="4"/>
  <c r="J3266" i="4"/>
  <c r="J3257" i="4"/>
  <c r="J3249" i="4"/>
  <c r="J3241" i="4"/>
  <c r="J3232" i="4"/>
  <c r="J3224" i="4"/>
  <c r="J3216" i="4"/>
  <c r="J3207" i="4"/>
  <c r="J3199" i="4"/>
  <c r="J3191" i="4"/>
  <c r="J3183" i="4"/>
  <c r="J3173" i="4"/>
  <c r="J3164" i="4"/>
  <c r="J3155" i="4"/>
  <c r="J3146" i="4"/>
  <c r="J3137" i="4"/>
  <c r="J3128" i="4"/>
  <c r="J3119" i="4"/>
  <c r="J3109" i="4"/>
  <c r="J3100" i="4"/>
  <c r="J3091" i="4"/>
  <c r="J3082" i="4"/>
  <c r="J3073" i="4"/>
  <c r="J3063" i="4"/>
  <c r="J3053" i="4"/>
  <c r="J3043" i="4"/>
  <c r="J3033" i="4"/>
  <c r="J3023" i="4"/>
  <c r="J3013" i="4"/>
  <c r="J3004" i="4"/>
  <c r="J2994" i="4"/>
  <c r="J2984" i="4"/>
  <c r="J2974" i="4"/>
  <c r="J2964" i="4"/>
  <c r="J2954" i="4"/>
  <c r="J2944" i="4"/>
  <c r="J2934" i="4"/>
  <c r="J2925" i="4"/>
  <c r="J2916" i="4"/>
  <c r="J2897" i="4"/>
  <c r="J2887" i="4"/>
  <c r="J2877" i="4"/>
  <c r="J2870" i="4"/>
  <c r="J2861" i="4"/>
  <c r="J2850" i="4"/>
  <c r="J2841" i="4"/>
  <c r="J2829" i="4"/>
  <c r="J2819" i="4"/>
  <c r="J2810" i="4"/>
  <c r="J2800" i="4"/>
  <c r="J2785" i="4"/>
  <c r="J2776" i="4"/>
  <c r="J2766" i="4"/>
  <c r="J2757" i="4"/>
  <c r="J2748" i="4"/>
  <c r="J2739" i="4"/>
  <c r="J2730" i="4"/>
  <c r="J2721" i="4"/>
  <c r="J2712" i="4"/>
  <c r="J2703" i="4"/>
  <c r="J2693" i="4"/>
  <c r="J2683" i="4"/>
  <c r="J2674" i="4"/>
  <c r="J2665" i="4"/>
  <c r="J2656" i="4"/>
  <c r="J2650" i="4"/>
  <c r="J2641" i="4"/>
  <c r="J2635" i="4"/>
  <c r="J2629" i="4"/>
  <c r="J2620" i="4"/>
  <c r="J2614" i="4"/>
  <c r="J2608" i="4"/>
  <c r="J2602" i="4"/>
  <c r="J2596" i="4"/>
  <c r="J2590" i="4"/>
  <c r="J2584" i="4"/>
  <c r="J2578" i="4"/>
  <c r="J2572" i="4"/>
  <c r="J2566" i="4"/>
  <c r="J2560" i="4"/>
  <c r="J2554" i="4"/>
  <c r="J2548" i="4"/>
  <c r="J2542" i="4"/>
  <c r="J2536" i="4"/>
  <c r="J2530" i="4"/>
  <c r="J2524" i="4"/>
  <c r="J2518" i="4"/>
  <c r="J2512" i="4"/>
  <c r="J2500" i="4"/>
  <c r="J2494" i="4"/>
  <c r="J2482" i="4"/>
  <c r="J2475" i="4"/>
  <c r="J2468" i="4"/>
  <c r="J2458" i="4"/>
  <c r="J2451" i="4"/>
  <c r="J2444" i="4"/>
  <c r="J2437" i="4"/>
  <c r="J2430" i="4"/>
  <c r="J2420" i="4"/>
  <c r="J2408" i="4"/>
  <c r="J2396" i="4"/>
  <c r="J2386" i="4"/>
  <c r="J2376" i="4"/>
  <c r="J2366" i="4"/>
  <c r="J2356" i="4"/>
  <c r="J2346" i="4"/>
  <c r="J2340" i="4"/>
  <c r="J2330" i="4"/>
  <c r="J2324" i="4"/>
  <c r="J2310" i="4"/>
  <c r="J2295" i="4"/>
  <c r="J2285" i="4"/>
  <c r="J2279" i="4"/>
  <c r="J2270" i="4"/>
  <c r="J2260" i="4"/>
  <c r="J2248" i="4"/>
  <c r="J2239" i="4"/>
  <c r="J2227" i="4"/>
  <c r="J2220" i="4"/>
  <c r="J2208" i="4"/>
  <c r="J2196" i="4"/>
  <c r="J2186" i="4"/>
  <c r="J2174" i="4"/>
  <c r="J2162" i="4"/>
  <c r="J2150" i="4"/>
  <c r="J2138" i="4"/>
  <c r="J2126" i="4"/>
  <c r="J2115" i="4"/>
  <c r="J2104" i="4"/>
  <c r="J2095" i="4"/>
  <c r="J2085" i="4"/>
  <c r="J2075" i="4"/>
  <c r="J2065" i="4"/>
  <c r="J2054" i="4"/>
  <c r="J2042" i="4"/>
  <c r="J2031" i="4"/>
  <c r="J2019" i="4"/>
  <c r="J2008" i="4"/>
  <c r="J1997" i="4"/>
  <c r="J1986" i="4"/>
  <c r="J1975" i="4"/>
  <c r="J1963" i="4"/>
  <c r="J1947" i="4"/>
  <c r="J1925" i="4"/>
  <c r="J1914" i="4"/>
  <c r="J1905" i="4"/>
  <c r="J1898" i="4"/>
  <c r="J1891" i="4"/>
  <c r="J1879" i="4"/>
  <c r="J1873" i="4"/>
  <c r="J1867" i="4"/>
  <c r="J1861" i="4"/>
  <c r="J1855" i="4"/>
  <c r="J1848" i="4"/>
  <c r="J1834" i="4"/>
  <c r="J1823" i="4"/>
  <c r="J1812" i="4"/>
  <c r="J1802" i="4"/>
  <c r="J1792" i="4"/>
  <c r="J1781" i="4"/>
  <c r="J1770" i="4"/>
  <c r="J1759" i="4"/>
  <c r="J1748" i="4"/>
  <c r="J1737" i="4"/>
  <c r="J1723" i="4"/>
  <c r="J1708" i="4"/>
  <c r="J1699" i="4"/>
  <c r="J1679" i="4"/>
  <c r="J1669" i="4"/>
  <c r="J1654" i="4"/>
  <c r="J1645" i="4"/>
  <c r="J1634" i="4"/>
  <c r="J1627" i="4"/>
  <c r="J1602" i="4"/>
  <c r="J1592" i="4"/>
  <c r="J1582" i="4"/>
  <c r="J1570" i="4"/>
  <c r="J1558" i="4"/>
  <c r="J1546" i="4"/>
  <c r="J1534" i="4"/>
  <c r="J1522" i="4"/>
  <c r="J1512" i="4"/>
  <c r="J1500" i="4"/>
  <c r="J1488" i="4"/>
  <c r="J1476" i="4"/>
  <c r="J1464" i="4"/>
  <c r="J1452" i="4"/>
  <c r="J1440" i="4"/>
  <c r="J1428" i="4"/>
  <c r="J1416" i="4"/>
  <c r="J1404" i="4"/>
  <c r="J1392" i="4"/>
  <c r="J1382" i="4"/>
  <c r="J1372" i="4"/>
  <c r="J1360" i="4"/>
  <c r="J1348" i="4"/>
  <c r="J1336" i="4"/>
  <c r="J1324" i="4"/>
  <c r="J1312" i="4"/>
  <c r="J1300" i="4"/>
  <c r="J1288" i="4"/>
  <c r="J1276" i="4"/>
  <c r="J1266" i="4"/>
  <c r="J1256" i="4"/>
  <c r="J1246" i="4"/>
  <c r="J1233" i="4"/>
  <c r="J1223" i="4"/>
  <c r="J1217" i="4"/>
  <c r="J1208" i="4"/>
  <c r="J1202" i="4"/>
  <c r="J1193" i="4"/>
  <c r="J1184" i="4"/>
  <c r="J1174" i="4"/>
  <c r="J1164" i="4"/>
  <c r="J1148" i="4"/>
  <c r="J1138" i="4"/>
  <c r="J1129" i="4"/>
  <c r="J1121" i="4"/>
  <c r="J1111" i="4"/>
  <c r="J1101" i="4"/>
  <c r="J1091" i="4"/>
  <c r="J1082" i="4"/>
  <c r="J1067" i="4"/>
  <c r="J1055" i="4"/>
  <c r="J1046" i="4"/>
  <c r="J1036" i="4"/>
  <c r="J1025" i="4"/>
  <c r="J1013" i="4"/>
  <c r="J1002" i="4"/>
  <c r="J992" i="4"/>
  <c r="J984" i="4"/>
  <c r="J978" i="4"/>
  <c r="J970" i="4"/>
  <c r="J958" i="4"/>
  <c r="J951" i="4"/>
  <c r="J940" i="4"/>
  <c r="J929" i="4"/>
  <c r="J919" i="4"/>
  <c r="J909" i="4"/>
  <c r="J898" i="4"/>
  <c r="J887" i="4"/>
  <c r="J876" i="4"/>
  <c r="J866" i="4"/>
  <c r="J856" i="4" s="1"/>
  <c r="J854" i="4"/>
  <c r="J844" i="4"/>
  <c r="J830" i="4"/>
  <c r="J824" i="4"/>
  <c r="J811" i="4"/>
  <c r="J802" i="4"/>
  <c r="J785" i="4"/>
  <c r="J774" i="4"/>
  <c r="J762" i="4"/>
  <c r="J747" i="4"/>
  <c r="J736" i="4"/>
  <c r="J724" i="4"/>
  <c r="J713" i="4"/>
  <c r="J701" i="4"/>
  <c r="J690" i="4"/>
  <c r="J679" i="4"/>
  <c r="J669" i="4"/>
  <c r="J654" i="4"/>
  <c r="J639" i="4"/>
  <c r="J625" i="4"/>
  <c r="J615" i="4"/>
  <c r="J594" i="4"/>
  <c r="J588" i="4"/>
  <c r="J573" i="4"/>
  <c r="J564" i="4"/>
  <c r="J558" i="4"/>
  <c r="J545" i="4"/>
  <c r="J534" i="4"/>
  <c r="J524" i="4"/>
  <c r="J510" i="4"/>
  <c r="J501" i="4"/>
  <c r="J491" i="4"/>
  <c r="J478" i="4"/>
  <c r="J467" i="4"/>
  <c r="J460" i="4"/>
  <c r="J452" i="4"/>
  <c r="J444" i="4"/>
  <c r="J436" i="4"/>
  <c r="J422" i="4"/>
  <c r="J413" i="4"/>
  <c r="J403" i="4"/>
  <c r="J392" i="4"/>
  <c r="J386" i="4"/>
  <c r="J380" i="4"/>
  <c r="J374" i="4"/>
  <c r="J362" i="4"/>
  <c r="J354" i="4"/>
  <c r="J342" i="4"/>
  <c r="J333" i="4"/>
  <c r="J308" i="4"/>
  <c r="J290" i="4"/>
  <c r="J280" i="4"/>
  <c r="J264" i="4"/>
  <c r="J254" i="4"/>
  <c r="J242" i="4"/>
  <c r="J225" i="4"/>
  <c r="J212" i="4"/>
  <c r="J204" i="4"/>
  <c r="J194" i="4"/>
  <c r="J186" i="4"/>
  <c r="J178" i="4"/>
  <c r="J115" i="4"/>
  <c r="J103" i="4"/>
  <c r="J95" i="4"/>
  <c r="J86" i="4"/>
  <c r="J80" i="4"/>
  <c r="J74" i="4"/>
  <c r="J67" i="4"/>
  <c r="J61" i="4"/>
  <c r="J55" i="4"/>
  <c r="J48" i="4"/>
  <c r="J40" i="4"/>
  <c r="J32" i="4"/>
  <c r="J22" i="4"/>
  <c r="J16" i="4"/>
  <c r="J10" i="4"/>
  <c r="R5125" i="4"/>
  <c r="R5095" i="4"/>
  <c r="R5083" i="4"/>
  <c r="R5057" i="4"/>
  <c r="R5046" i="4"/>
  <c r="R5045" i="4"/>
  <c r="R5035" i="4"/>
  <c r="R5034" i="4"/>
  <c r="R5033" i="4"/>
  <c r="R5032" i="4"/>
  <c r="R5025" i="4"/>
  <c r="R5024" i="4"/>
  <c r="R5015" i="4"/>
  <c r="R5014" i="4"/>
  <c r="R5006" i="4"/>
  <c r="R5005" i="4"/>
  <c r="R4997" i="4"/>
  <c r="R4996" i="4"/>
  <c r="R4986" i="4"/>
  <c r="R4985" i="4"/>
  <c r="R4977" i="4"/>
  <c r="R4976" i="4"/>
  <c r="R4968" i="4"/>
  <c r="R4967" i="4"/>
  <c r="R4959" i="4"/>
  <c r="R4958" i="4"/>
  <c r="R4957" i="4"/>
  <c r="R4942" i="4"/>
  <c r="R4941" i="4"/>
  <c r="R4931" i="4"/>
  <c r="R4930" i="4"/>
  <c r="R4929" i="4"/>
  <c r="R4917" i="4"/>
  <c r="R4916" i="4"/>
  <c r="R4906" i="4"/>
  <c r="R4905" i="4"/>
  <c r="R4897" i="4"/>
  <c r="R4894" i="4"/>
  <c r="R4891" i="4"/>
  <c r="R4883" i="4"/>
  <c r="R4882" i="4"/>
  <c r="R4874" i="4"/>
  <c r="R4873" i="4"/>
  <c r="R4872" i="4"/>
  <c r="R4853" i="4"/>
  <c r="R4852" i="4"/>
  <c r="R4851" i="4"/>
  <c r="R4841" i="4"/>
  <c r="R4840" i="4"/>
  <c r="R4839" i="4"/>
  <c r="R4829" i="4"/>
  <c r="R4828" i="4"/>
  <c r="R4820" i="4"/>
  <c r="R4819" i="4"/>
  <c r="R4811" i="4"/>
  <c r="R4797" i="4"/>
  <c r="R4795" i="4"/>
  <c r="R4794" i="4"/>
  <c r="R4786" i="4"/>
  <c r="R4772" i="4"/>
  <c r="R4771" i="4"/>
  <c r="R4770" i="4"/>
  <c r="R4769" i="4"/>
  <c r="R4753" i="4"/>
  <c r="R4740" i="4"/>
  <c r="R4739" i="4"/>
  <c r="R4738" i="4"/>
  <c r="R4737" i="4"/>
  <c r="R4736" i="4"/>
  <c r="R4722" i="4"/>
  <c r="R4721" i="4"/>
  <c r="R4720" i="4"/>
  <c r="R4719" i="4"/>
  <c r="R4707" i="4"/>
  <c r="R4695" i="4"/>
  <c r="R4694" i="4"/>
  <c r="R4682" i="4"/>
  <c r="R4681" i="4"/>
  <c r="R4672" i="4"/>
  <c r="R4671" i="4"/>
  <c r="R4662" i="4"/>
  <c r="R4660" i="4"/>
  <c r="R4645" i="4"/>
  <c r="R4644" i="4"/>
  <c r="R4633" i="4"/>
  <c r="R4632" i="4"/>
  <c r="R4631" i="4"/>
  <c r="R4624" i="4"/>
  <c r="R4614" i="4"/>
  <c r="R4613" i="4"/>
  <c r="R4612" i="4"/>
  <c r="R4611" i="4"/>
  <c r="R4599" i="4"/>
  <c r="R4598" i="4"/>
  <c r="R4597" i="4"/>
  <c r="R4584" i="4"/>
  <c r="R4583" i="4"/>
  <c r="R4574" i="4"/>
  <c r="R4564" i="4"/>
  <c r="R4563" i="4"/>
  <c r="R4552" i="4"/>
  <c r="R4550" i="4"/>
  <c r="R4549" i="4"/>
  <c r="R4548" i="4"/>
  <c r="R4547" i="4"/>
  <c r="R4540" i="4"/>
  <c r="R4539" i="4"/>
  <c r="R4538" i="4"/>
  <c r="R4530" i="4"/>
  <c r="R4523" i="4"/>
  <c r="R4522" i="4"/>
  <c r="R4513" i="4"/>
  <c r="R4512" i="4"/>
  <c r="R4504" i="4"/>
  <c r="R4503" i="4"/>
  <c r="R4494" i="4"/>
  <c r="R4493" i="4"/>
  <c r="R4479" i="4"/>
  <c r="R4478" i="4"/>
  <c r="R4476" i="4"/>
  <c r="R4467" i="4"/>
  <c r="R4466" i="4"/>
  <c r="R4452" i="4"/>
  <c r="R4445" i="4"/>
  <c r="R4444" i="4"/>
  <c r="R4434" i="4"/>
  <c r="R4433" i="4"/>
  <c r="R4423" i="4"/>
  <c r="L3534" i="5"/>
  <c r="I3534" i="5" s="1"/>
  <c r="J3534" i="5" s="1"/>
  <c r="R4411" i="4"/>
  <c r="R4410" i="4"/>
  <c r="R4403" i="4"/>
  <c r="R4387" i="4"/>
  <c r="R4386" i="4"/>
  <c r="R4377" i="4"/>
  <c r="R4376" i="4"/>
  <c r="R4364" i="4"/>
  <c r="R4363" i="4"/>
  <c r="R4352" i="4"/>
  <c r="R4351" i="4"/>
  <c r="R4336" i="4"/>
  <c r="R4328" i="4"/>
  <c r="R4327" i="4"/>
  <c r="R4316" i="4"/>
  <c r="R4315" i="4"/>
  <c r="R4306" i="4"/>
  <c r="R4305" i="4"/>
  <c r="R4297" i="4"/>
  <c r="R4296" i="4"/>
  <c r="R4287" i="4"/>
  <c r="R4286" i="4"/>
  <c r="R4278" i="4"/>
  <c r="R4277" i="4"/>
  <c r="R4268" i="4"/>
  <c r="R4267" i="4"/>
  <c r="R4258" i="4"/>
  <c r="R4249" i="4"/>
  <c r="R4248" i="4"/>
  <c r="R4240" i="4"/>
  <c r="R4229" i="4"/>
  <c r="R4228" i="4"/>
  <c r="R4196" i="4"/>
  <c r="R4195" i="4"/>
  <c r="R4185" i="4"/>
  <c r="R4184" i="4"/>
  <c r="R4175" i="4"/>
  <c r="R4174" i="4"/>
  <c r="R4165" i="4"/>
  <c r="R4156" i="4"/>
  <c r="R4155" i="4"/>
  <c r="R4144" i="4"/>
  <c r="R4143" i="4"/>
  <c r="R4133" i="4"/>
  <c r="R4132" i="4"/>
  <c r="R4122" i="4"/>
  <c r="R4113" i="4"/>
  <c r="R4112" i="4"/>
  <c r="R4103" i="4"/>
  <c r="R4102" i="4"/>
  <c r="R4093" i="4"/>
  <c r="R4092" i="4"/>
  <c r="R4084" i="4"/>
  <c r="R4068" i="4"/>
  <c r="R4067" i="4"/>
  <c r="R4057" i="4"/>
  <c r="R4056" i="4"/>
  <c r="R4047" i="4"/>
  <c r="R4046" i="4"/>
  <c r="R4037" i="4"/>
  <c r="R4019" i="4"/>
  <c r="R4010" i="4"/>
  <c r="R3993" i="4"/>
  <c r="R3983" i="4"/>
  <c r="R3974" i="4"/>
  <c r="R3973" i="4"/>
  <c r="R3964" i="4"/>
  <c r="R3956" i="4"/>
  <c r="R3955" i="4"/>
  <c r="R3947" i="4"/>
  <c r="R3946" i="4"/>
  <c r="R3945" i="4"/>
  <c r="R3932" i="4"/>
  <c r="R3931" i="4"/>
  <c r="R3920" i="4"/>
  <c r="R3902" i="4"/>
  <c r="R3901" i="4"/>
  <c r="R3892" i="4"/>
  <c r="R3891" i="4"/>
  <c r="R3882" i="4"/>
  <c r="R3881" i="4"/>
  <c r="R3872" i="4"/>
  <c r="R3871" i="4"/>
  <c r="R3860" i="4"/>
  <c r="R3859" i="4"/>
  <c r="R3850" i="4"/>
  <c r="R3849" i="4"/>
  <c r="R3839" i="4"/>
  <c r="R3838" i="4"/>
  <c r="R3829" i="4"/>
  <c r="R3828" i="4"/>
  <c r="R3818" i="4"/>
  <c r="R3817" i="4"/>
  <c r="R3808" i="4"/>
  <c r="R3798" i="4"/>
  <c r="R3748" i="4"/>
  <c r="R3731" i="4"/>
  <c r="R3715" i="4"/>
  <c r="R3714" i="4"/>
  <c r="R3706" i="4"/>
  <c r="R3705" i="4"/>
  <c r="R3697" i="4"/>
  <c r="R3696" i="4"/>
  <c r="R3681" i="4"/>
  <c r="R3673" i="4"/>
  <c r="R3672" i="4"/>
  <c r="R3663" i="4"/>
  <c r="R3653" i="4"/>
  <c r="R3652" i="4"/>
  <c r="R3643" i="4"/>
  <c r="R3634" i="4"/>
  <c r="R3625" i="4"/>
  <c r="R3624" i="4"/>
  <c r="R3609" i="4"/>
  <c r="R3593" i="4"/>
  <c r="R3592" i="4"/>
  <c r="R3584" i="4"/>
  <c r="R3568" i="4"/>
  <c r="R3567" i="4"/>
  <c r="R3559" i="4"/>
  <c r="R3558" i="4"/>
  <c r="R3544" i="4"/>
  <c r="R3543" i="4"/>
  <c r="R3535" i="4"/>
  <c r="R3534" i="4"/>
  <c r="R3533" i="4"/>
  <c r="R3523" i="4"/>
  <c r="R3522" i="4"/>
  <c r="R3521" i="4"/>
  <c r="R3509" i="4"/>
  <c r="R3508" i="4"/>
  <c r="R3498" i="4"/>
  <c r="R3487" i="4"/>
  <c r="R3486" i="4"/>
  <c r="R3485" i="4"/>
  <c r="R3467" i="4"/>
  <c r="R3459" i="4"/>
  <c r="R3458" i="4"/>
  <c r="R3449" i="4"/>
  <c r="R3441" i="4"/>
  <c r="R3440" i="4"/>
  <c r="R3431" i="4"/>
  <c r="R3430" i="4"/>
  <c r="R3422" i="4"/>
  <c r="R3421" i="4"/>
  <c r="R3420" i="4"/>
  <c r="R3412" i="4"/>
  <c r="R3411" i="4"/>
  <c r="R3402" i="4"/>
  <c r="R3401" i="4"/>
  <c r="R3400" i="4"/>
  <c r="R3392" i="4"/>
  <c r="R3391" i="4"/>
  <c r="R3376" i="4"/>
  <c r="R3375" i="4"/>
  <c r="R3366" i="4"/>
  <c r="R3365" i="4"/>
  <c r="R3364" i="4"/>
  <c r="R3354" i="4"/>
  <c r="R3345" i="4"/>
  <c r="R3344" i="4"/>
  <c r="R3335" i="4"/>
  <c r="R3334" i="4"/>
  <c r="R3325" i="4"/>
  <c r="R3324" i="4"/>
  <c r="R3315" i="4"/>
  <c r="R3314" i="4"/>
  <c r="R3306" i="4"/>
  <c r="R3305" i="4"/>
  <c r="R3297" i="4"/>
  <c r="R3289" i="4"/>
  <c r="R3288" i="4"/>
  <c r="R3271" i="4"/>
  <c r="R3270" i="4"/>
  <c r="R3262" i="4"/>
  <c r="R3261" i="4"/>
  <c r="R3253" i="4"/>
  <c r="R3246" i="4"/>
  <c r="R3245" i="4"/>
  <c r="R3237" i="4"/>
  <c r="R3236" i="4"/>
  <c r="R3229" i="4"/>
  <c r="R3228" i="4"/>
  <c r="R3220" i="4"/>
  <c r="R3212" i="4"/>
  <c r="R3211" i="4"/>
  <c r="R3204" i="4"/>
  <c r="R3203" i="4"/>
  <c r="R3196" i="4"/>
  <c r="R3195" i="4"/>
  <c r="R3188" i="4"/>
  <c r="R3187" i="4"/>
  <c r="R3178" i="4"/>
  <c r="R3177" i="4"/>
  <c r="R3160" i="4"/>
  <c r="R3159" i="4"/>
  <c r="R3151" i="4"/>
  <c r="R3150" i="4"/>
  <c r="R3142" i="4"/>
  <c r="R3141" i="4"/>
  <c r="R3133" i="4"/>
  <c r="R3132" i="4"/>
  <c r="R3114" i="4"/>
  <c r="R3113" i="4"/>
  <c r="R3096" i="4"/>
  <c r="R3095" i="4"/>
  <c r="R3087" i="4"/>
  <c r="R3086" i="4"/>
  <c r="R3078" i="4"/>
  <c r="R3077" i="4"/>
  <c r="R3068" i="4"/>
  <c r="R3067" i="4"/>
  <c r="R3058" i="4"/>
  <c r="R3057" i="4"/>
  <c r="R3048" i="4"/>
  <c r="R3047" i="4"/>
  <c r="R3038" i="4"/>
  <c r="R3037" i="4"/>
  <c r="R3028" i="4"/>
  <c r="R3027" i="4"/>
  <c r="R3018" i="4"/>
  <c r="R3017" i="4"/>
  <c r="R3009" i="4"/>
  <c r="R3008" i="4"/>
  <c r="R2999" i="4"/>
  <c r="R2998" i="4"/>
  <c r="R2989" i="4"/>
  <c r="R2988" i="4"/>
  <c r="R2979" i="4"/>
  <c r="R2978" i="4"/>
  <c r="R2969" i="4"/>
  <c r="R2968" i="4"/>
  <c r="R2959" i="4"/>
  <c r="R2958" i="4"/>
  <c r="R2949" i="4"/>
  <c r="R2948" i="4"/>
  <c r="R2939" i="4"/>
  <c r="R2938" i="4"/>
  <c r="R2930" i="4"/>
  <c r="R2929" i="4"/>
  <c r="R2921" i="4"/>
  <c r="R2920" i="4"/>
  <c r="R2912" i="4"/>
  <c r="R2911" i="4"/>
  <c r="R2903" i="4"/>
  <c r="R2902" i="4"/>
  <c r="R2901" i="4"/>
  <c r="R2893" i="4"/>
  <c r="R2892" i="4"/>
  <c r="R2891" i="4"/>
  <c r="R2883" i="4"/>
  <c r="R2882" i="4"/>
  <c r="R2881" i="4"/>
  <c r="R2867" i="4"/>
  <c r="R2866" i="4"/>
  <c r="R2856" i="4"/>
  <c r="R2855" i="4"/>
  <c r="R2854" i="4"/>
  <c r="R2846" i="4"/>
  <c r="R2845" i="4"/>
  <c r="R2834" i="4"/>
  <c r="R2833" i="4"/>
  <c r="R2826" i="4"/>
  <c r="R2825" i="4"/>
  <c r="R2824" i="4"/>
  <c r="R2823" i="4"/>
  <c r="R2815" i="4"/>
  <c r="R2814" i="4"/>
  <c r="R2806" i="4"/>
  <c r="R2805" i="4"/>
  <c r="R2804" i="4"/>
  <c r="R2796" i="4"/>
  <c r="R2795" i="4"/>
  <c r="R2794" i="4"/>
  <c r="R2793" i="4"/>
  <c r="R2792" i="4"/>
  <c r="R2791" i="4"/>
  <c r="R2790" i="4"/>
  <c r="R2789" i="4"/>
  <c r="R2781" i="4"/>
  <c r="R2780" i="4"/>
  <c r="R2772" i="4"/>
  <c r="R2771" i="4"/>
  <c r="R2770" i="4"/>
  <c r="R2762" i="4"/>
  <c r="R2761" i="4"/>
  <c r="R2753" i="4"/>
  <c r="R2752" i="4"/>
  <c r="R2743" i="4"/>
  <c r="R2735" i="4"/>
  <c r="R2734" i="4"/>
  <c r="R2726" i="4"/>
  <c r="R2725" i="4"/>
  <c r="R2717" i="4"/>
  <c r="R2716" i="4"/>
  <c r="R2708" i="4"/>
  <c r="R2707" i="4"/>
  <c r="R2699" i="4"/>
  <c r="R2698" i="4"/>
  <c r="R2688" i="4"/>
  <c r="R2687" i="4"/>
  <c r="R2679" i="4"/>
  <c r="R2678" i="4"/>
  <c r="R2670" i="4"/>
  <c r="R2669" i="4"/>
  <c r="R2661" i="4"/>
  <c r="R2660" i="4"/>
  <c r="R2646" i="4"/>
  <c r="R2645" i="4"/>
  <c r="R2625" i="4"/>
  <c r="R2624" i="4"/>
  <c r="R2505" i="4"/>
  <c r="R2504" i="4"/>
  <c r="R2487" i="4"/>
  <c r="R2486" i="4"/>
  <c r="R2463" i="4"/>
  <c r="R2462" i="4"/>
  <c r="R2425" i="4"/>
  <c r="R2424" i="4"/>
  <c r="R2413" i="4"/>
  <c r="R2412" i="4"/>
  <c r="R2401" i="4"/>
  <c r="R2400" i="4"/>
  <c r="R2391" i="4"/>
  <c r="R2390" i="4"/>
  <c r="R2381" i="4"/>
  <c r="R2380" i="4"/>
  <c r="R2371" i="4"/>
  <c r="R2370" i="4"/>
  <c r="R2361" i="4"/>
  <c r="R2360" i="4"/>
  <c r="R2351" i="4"/>
  <c r="R2350" i="4"/>
  <c r="R2335" i="4"/>
  <c r="R2334" i="4"/>
  <c r="R2315" i="4"/>
  <c r="R2314" i="4"/>
  <c r="R2301" i="4"/>
  <c r="R2300" i="4"/>
  <c r="R2291" i="4"/>
  <c r="R2290" i="4"/>
  <c r="R2289" i="4"/>
  <c r="R2274" i="4"/>
  <c r="R2266" i="4"/>
  <c r="R2265" i="4"/>
  <c r="R2264" i="4"/>
  <c r="R2253" i="4"/>
  <c r="R2252" i="4"/>
  <c r="R2243" i="4"/>
  <c r="R2235" i="4"/>
  <c r="R2234" i="4"/>
  <c r="R2233" i="4"/>
  <c r="R2232" i="4"/>
  <c r="R2213" i="4"/>
  <c r="R2212" i="4"/>
  <c r="R2201" i="4"/>
  <c r="R2200" i="4"/>
  <c r="R2191" i="4"/>
  <c r="R2190" i="4"/>
  <c r="R2179" i="4"/>
  <c r="R2178" i="4"/>
  <c r="R2167" i="4"/>
  <c r="R2166" i="4"/>
  <c r="R2155" i="4"/>
  <c r="R2154" i="4"/>
  <c r="R2143" i="4"/>
  <c r="R2142" i="4"/>
  <c r="R2131" i="4"/>
  <c r="R2130" i="4"/>
  <c r="R2120" i="4"/>
  <c r="R2119" i="4"/>
  <c r="R2109" i="4"/>
  <c r="R2108" i="4"/>
  <c r="R2099" i="4"/>
  <c r="R2090" i="4"/>
  <c r="R2089" i="4"/>
  <c r="R2080" i="4"/>
  <c r="R2079" i="4"/>
  <c r="R2070" i="4"/>
  <c r="R2069" i="4"/>
  <c r="R2059" i="4"/>
  <c r="R2058" i="4"/>
  <c r="R2047" i="4"/>
  <c r="R2046" i="4"/>
  <c r="R2036" i="4"/>
  <c r="R2035" i="4"/>
  <c r="R2024" i="4"/>
  <c r="R2023" i="4"/>
  <c r="R2013" i="4"/>
  <c r="R2012" i="4"/>
  <c r="R2002" i="4"/>
  <c r="R2001" i="4"/>
  <c r="R1991" i="4"/>
  <c r="R1990" i="4"/>
  <c r="R1980" i="4"/>
  <c r="R1979" i="4"/>
  <c r="R1968" i="4"/>
  <c r="R1967" i="4"/>
  <c r="R1919" i="4"/>
  <c r="R1918" i="4"/>
  <c r="R1910" i="4"/>
  <c r="R1909" i="4"/>
  <c r="R1902" i="4"/>
  <c r="R1895" i="4"/>
  <c r="R1885" i="4"/>
  <c r="R1884" i="4"/>
  <c r="R1841" i="4"/>
  <c r="R1840" i="4"/>
  <c r="R1839" i="4"/>
  <c r="R1838" i="4"/>
  <c r="R1828" i="4"/>
  <c r="R1827" i="4"/>
  <c r="R1817" i="4"/>
  <c r="R1816" i="4"/>
  <c r="R1807" i="4"/>
  <c r="R1806" i="4"/>
  <c r="R1797" i="4"/>
  <c r="R1796" i="4"/>
  <c r="R1786" i="4"/>
  <c r="R1785" i="4"/>
  <c r="R1775" i="4"/>
  <c r="R1774" i="4"/>
  <c r="R1764" i="4"/>
  <c r="R1763" i="4"/>
  <c r="R1753" i="4"/>
  <c r="R1752" i="4"/>
  <c r="R1742" i="4"/>
  <c r="R1741" i="4"/>
  <c r="R1730" i="4"/>
  <c r="R1729" i="4"/>
  <c r="R1728" i="4"/>
  <c r="R1727" i="4"/>
  <c r="R1713" i="4"/>
  <c r="R1712" i="4"/>
  <c r="R1704" i="4"/>
  <c r="R1703" i="4"/>
  <c r="R1690" i="4"/>
  <c r="R1689" i="4"/>
  <c r="R1687" i="4"/>
  <c r="R1686" i="4"/>
  <c r="R1685" i="4"/>
  <c r="R1684" i="4"/>
  <c r="R1674" i="4"/>
  <c r="R1673" i="4"/>
  <c r="R1659" i="4"/>
  <c r="R1658" i="4"/>
  <c r="R1650" i="4"/>
  <c r="R1649" i="4"/>
  <c r="R1639" i="4"/>
  <c r="R1638" i="4"/>
  <c r="R1607" i="4"/>
  <c r="R1606" i="4"/>
  <c r="R1597" i="4"/>
  <c r="R1596" i="4"/>
  <c r="R1587" i="4"/>
  <c r="R1586" i="4"/>
  <c r="R1575" i="4"/>
  <c r="R1574" i="4"/>
  <c r="R1563" i="4"/>
  <c r="R1562" i="4"/>
  <c r="R1551" i="4"/>
  <c r="R1550" i="4"/>
  <c r="R1539" i="4"/>
  <c r="R1538" i="4"/>
  <c r="R1527" i="4"/>
  <c r="R1526" i="4"/>
  <c r="R1517" i="4"/>
  <c r="R1516" i="4"/>
  <c r="R1505" i="4"/>
  <c r="R1504" i="4"/>
  <c r="R1493" i="4"/>
  <c r="R1492" i="4"/>
  <c r="R1481" i="4"/>
  <c r="R1480" i="4"/>
  <c r="R1469" i="4"/>
  <c r="R1468" i="4"/>
  <c r="R1457" i="4"/>
  <c r="R1456" i="4"/>
  <c r="R1445" i="4"/>
  <c r="R1444" i="4"/>
  <c r="R1433" i="4"/>
  <c r="R1432" i="4"/>
  <c r="R1421" i="4"/>
  <c r="R1420" i="4"/>
  <c r="R1409" i="4"/>
  <c r="R1408" i="4"/>
  <c r="R1397" i="4"/>
  <c r="R1396" i="4"/>
  <c r="R1387" i="4"/>
  <c r="R1386" i="4"/>
  <c r="R1377" i="4"/>
  <c r="R1376" i="4"/>
  <c r="R1365" i="4"/>
  <c r="R1364" i="4"/>
  <c r="R1353" i="4"/>
  <c r="R1352" i="4"/>
  <c r="R1341" i="4"/>
  <c r="R1340" i="4"/>
  <c r="R1329" i="4"/>
  <c r="R1328" i="4"/>
  <c r="R1317" i="4"/>
  <c r="R1316" i="4"/>
  <c r="R1305" i="4"/>
  <c r="R1304" i="4"/>
  <c r="R1293" i="4"/>
  <c r="R1292" i="4"/>
  <c r="R1281" i="4"/>
  <c r="R1280" i="4"/>
  <c r="R1271" i="4"/>
  <c r="R1270" i="4"/>
  <c r="R1261" i="4"/>
  <c r="R1260" i="4"/>
  <c r="R1251" i="4"/>
  <c r="R1250" i="4"/>
  <c r="R1239" i="4"/>
  <c r="R1238" i="4"/>
  <c r="R1228" i="4"/>
  <c r="R1227" i="4"/>
  <c r="R1198" i="4"/>
  <c r="R1197" i="4"/>
  <c r="R1189" i="4"/>
  <c r="R1188" i="4"/>
  <c r="R1179" i="4"/>
  <c r="R1178" i="4"/>
  <c r="R1169" i="4"/>
  <c r="R1168" i="4"/>
  <c r="R1153" i="4"/>
  <c r="R1152" i="4"/>
  <c r="R1143" i="4"/>
  <c r="R1142" i="4"/>
  <c r="R1134" i="4"/>
  <c r="R1133" i="4"/>
  <c r="R1125" i="4"/>
  <c r="R1116" i="4"/>
  <c r="R1115" i="4"/>
  <c r="R1106" i="4"/>
  <c r="R1105" i="4"/>
  <c r="R1096" i="4"/>
  <c r="R1095" i="4"/>
  <c r="R1087" i="4"/>
  <c r="R1086" i="4"/>
  <c r="R1072" i="4"/>
  <c r="R1071" i="4"/>
  <c r="R1060" i="4"/>
  <c r="R1059" i="4"/>
  <c r="R1051" i="4"/>
  <c r="R1050" i="4"/>
  <c r="R1041" i="4"/>
  <c r="R1040" i="4"/>
  <c r="R1030" i="4"/>
  <c r="R1029" i="4"/>
  <c r="R1020" i="4"/>
  <c r="R1019" i="4"/>
  <c r="R1007" i="4"/>
  <c r="R1006" i="4"/>
  <c r="R996" i="4"/>
  <c r="R988" i="4"/>
  <c r="R974" i="4"/>
  <c r="R963" i="4"/>
  <c r="R962" i="4"/>
  <c r="R945" i="4"/>
  <c r="R944" i="4"/>
  <c r="R924" i="4"/>
  <c r="R923" i="4"/>
  <c r="R914" i="4"/>
  <c r="R913" i="4"/>
  <c r="R903" i="4"/>
  <c r="R902" i="4"/>
  <c r="R883" i="4"/>
  <c r="R882" i="4"/>
  <c r="R873" i="4"/>
  <c r="R872" i="4"/>
  <c r="R871" i="4"/>
  <c r="R860" i="4"/>
  <c r="R859" i="4"/>
  <c r="R849" i="4"/>
  <c r="R848" i="4"/>
  <c r="R835" i="4"/>
  <c r="R834" i="4"/>
  <c r="R818" i="4"/>
  <c r="R817" i="4"/>
  <c r="R790" i="4"/>
  <c r="R789" i="4"/>
  <c r="R779" i="4"/>
  <c r="R778" i="4"/>
  <c r="R754" i="4"/>
  <c r="R753" i="4"/>
  <c r="R741" i="4"/>
  <c r="R740" i="4"/>
  <c r="R731" i="4"/>
  <c r="R730" i="4"/>
  <c r="R729" i="4"/>
  <c r="R718" i="4"/>
  <c r="R717" i="4"/>
  <c r="R708" i="4"/>
  <c r="R707" i="4"/>
  <c r="R706" i="4"/>
  <c r="R695" i="4"/>
  <c r="R694" i="4"/>
  <c r="R685" i="4"/>
  <c r="R684" i="4"/>
  <c r="R683" i="4"/>
  <c r="R676" i="4"/>
  <c r="R675" i="4"/>
  <c r="R661" i="4"/>
  <c r="R660" i="4"/>
  <c r="R659" i="4"/>
  <c r="R658" i="4"/>
  <c r="R646" i="4"/>
  <c r="R645" i="4"/>
  <c r="R644" i="4"/>
  <c r="R643" i="4"/>
  <c r="R631" i="4"/>
  <c r="R630" i="4"/>
  <c r="R620" i="4"/>
  <c r="R619" i="4"/>
  <c r="R612" i="4"/>
  <c r="R611" i="4"/>
  <c r="R610" i="4"/>
  <c r="R609" i="4"/>
  <c r="R608" i="4"/>
  <c r="R607" i="4"/>
  <c r="R598" i="4"/>
  <c r="R580" i="4"/>
  <c r="R579" i="4"/>
  <c r="R578" i="4"/>
  <c r="R577" i="4"/>
  <c r="R568" i="4"/>
  <c r="R552" i="4"/>
  <c r="R551" i="4"/>
  <c r="R550" i="4"/>
  <c r="R539" i="4"/>
  <c r="R538" i="4"/>
  <c r="R529" i="4"/>
  <c r="R528" i="4"/>
  <c r="R517" i="4"/>
  <c r="R516" i="4"/>
  <c r="R505" i="4"/>
  <c r="R496" i="4"/>
  <c r="R495" i="4"/>
  <c r="R483" i="4"/>
  <c r="R482" i="4"/>
  <c r="R473" i="4"/>
  <c r="R472" i="4"/>
  <c r="R457" i="4"/>
  <c r="R456" i="4"/>
  <c r="R449" i="4"/>
  <c r="R448" i="4"/>
  <c r="R441" i="4"/>
  <c r="R440" i="4"/>
  <c r="R429" i="4"/>
  <c r="R428" i="4"/>
  <c r="R427" i="4"/>
  <c r="L338" i="5"/>
  <c r="I338" i="5" s="1"/>
  <c r="J338" i="5" s="1"/>
  <c r="R418" i="4"/>
  <c r="R417" i="4"/>
  <c r="R408" i="4"/>
  <c r="R407" i="4"/>
  <c r="R399" i="4"/>
  <c r="R398" i="4"/>
  <c r="R397" i="4"/>
  <c r="R369" i="4"/>
  <c r="R368" i="4"/>
  <c r="R367" i="4"/>
  <c r="R366" i="4"/>
  <c r="R347" i="4"/>
  <c r="R346" i="4"/>
  <c r="R338" i="4"/>
  <c r="R337" i="4"/>
  <c r="R326" i="4"/>
  <c r="R314" i="4"/>
  <c r="R313" i="4"/>
  <c r="R295" i="4"/>
  <c r="R294" i="4"/>
  <c r="R285" i="4"/>
  <c r="R284" i="4"/>
  <c r="R269" i="4"/>
  <c r="R268" i="4"/>
  <c r="R261" i="4"/>
  <c r="R260" i="4"/>
  <c r="R259" i="4"/>
  <c r="R258" i="4"/>
  <c r="R251" i="4"/>
  <c r="R250" i="4"/>
  <c r="R249" i="4"/>
  <c r="R248" i="4"/>
  <c r="R230" i="4"/>
  <c r="R229" i="4"/>
  <c r="R219" i="4"/>
  <c r="R218" i="4"/>
  <c r="R217" i="4"/>
  <c r="R209" i="4"/>
  <c r="R208" i="4"/>
  <c r="R201" i="4"/>
  <c r="R200" i="4"/>
  <c r="R100" i="4"/>
  <c r="R99" i="4"/>
  <c r="R92" i="4"/>
  <c r="R36" i="4"/>
  <c r="J27" i="4"/>
  <c r="J8" i="4"/>
  <c r="J20" i="4"/>
  <c r="J30" i="4"/>
  <c r="J38" i="4"/>
  <c r="J46" i="4"/>
  <c r="J53" i="4"/>
  <c r="J59" i="4"/>
  <c r="J65" i="4"/>
  <c r="L8" i="5"/>
  <c r="I8" i="5" s="1"/>
  <c r="J8" i="5" s="1"/>
  <c r="L10" i="5"/>
  <c r="L11" i="5"/>
  <c r="L12" i="5"/>
  <c r="L13" i="5"/>
  <c r="L17" i="5"/>
  <c r="L18" i="5"/>
  <c r="L19" i="5"/>
  <c r="L20" i="5"/>
  <c r="L23" i="5"/>
  <c r="L24" i="5"/>
  <c r="L25" i="5"/>
  <c r="L26" i="5"/>
  <c r="L28" i="5"/>
  <c r="I28" i="5" s="1"/>
  <c r="J28" i="5" s="1"/>
  <c r="L29" i="5"/>
  <c r="L30" i="5"/>
  <c r="L31" i="5"/>
  <c r="L32" i="5"/>
  <c r="L35" i="5"/>
  <c r="L36" i="5"/>
  <c r="L37" i="5"/>
  <c r="L38" i="5"/>
  <c r="L42" i="5"/>
  <c r="L43" i="5"/>
  <c r="L44" i="5"/>
  <c r="L45" i="5"/>
  <c r="L49" i="5"/>
  <c r="L50" i="5"/>
  <c r="L51" i="5"/>
  <c r="L52" i="5"/>
  <c r="L56" i="5"/>
  <c r="I56" i="5" s="1"/>
  <c r="J56" i="5" s="1"/>
  <c r="L60" i="5"/>
  <c r="L61" i="5"/>
  <c r="L62" i="5"/>
  <c r="L63" i="5"/>
  <c r="L65" i="5"/>
  <c r="I65" i="5" s="1"/>
  <c r="J65" i="5" s="1"/>
  <c r="L70" i="5"/>
  <c r="I70" i="5" s="1"/>
  <c r="J70" i="5" s="1"/>
  <c r="L74" i="5"/>
  <c r="I74" i="5" s="1"/>
  <c r="J74" i="5" s="1"/>
  <c r="L78" i="5"/>
  <c r="I78" i="5" s="1"/>
  <c r="J78" i="5" s="1"/>
  <c r="L82" i="5"/>
  <c r="I82" i="5" s="1"/>
  <c r="J82" i="5" s="1"/>
  <c r="L85" i="5"/>
  <c r="I85" i="5" s="1"/>
  <c r="J85" i="5" s="1"/>
  <c r="L86" i="5"/>
  <c r="I86" i="5" s="1"/>
  <c r="J86" i="5" s="1"/>
  <c r="L89" i="5"/>
  <c r="I89" i="5" s="1"/>
  <c r="J89" i="5" s="1"/>
  <c r="L90" i="5"/>
  <c r="I90" i="5" s="1"/>
  <c r="J90" i="5" s="1"/>
  <c r="L93" i="5"/>
  <c r="I93" i="5" s="1"/>
  <c r="J93" i="5" s="1"/>
  <c r="L94" i="5"/>
  <c r="I94" i="5" s="1"/>
  <c r="J94" i="5" s="1"/>
  <c r="L97" i="5"/>
  <c r="I97" i="5" s="1"/>
  <c r="J97" i="5" s="1"/>
  <c r="L101" i="5"/>
  <c r="I101" i="5" s="1"/>
  <c r="J101" i="5" s="1"/>
  <c r="L102" i="5"/>
  <c r="I102" i="5" s="1"/>
  <c r="J102" i="5" s="1"/>
  <c r="L105" i="5"/>
  <c r="I105" i="5" s="1"/>
  <c r="J105" i="5" s="1"/>
  <c r="L106" i="5"/>
  <c r="I106" i="5" s="1"/>
  <c r="J106" i="5" s="1"/>
  <c r="L109" i="5"/>
  <c r="I109" i="5" s="1"/>
  <c r="J109" i="5" s="1"/>
  <c r="L110" i="5"/>
  <c r="I110" i="5" s="1"/>
  <c r="J110" i="5" s="1"/>
  <c r="L113" i="5"/>
  <c r="I113" i="5" s="1"/>
  <c r="J113" i="5" s="1"/>
  <c r="L117" i="5"/>
  <c r="I117" i="5" s="1"/>
  <c r="J117" i="5" s="1"/>
  <c r="L118" i="5"/>
  <c r="I118" i="5" s="1"/>
  <c r="J118" i="5" s="1"/>
  <c r="L121" i="5"/>
  <c r="I121" i="5" s="1"/>
  <c r="J121" i="5" s="1"/>
  <c r="L122" i="5"/>
  <c r="L123" i="5"/>
  <c r="L124" i="5"/>
  <c r="L125" i="5"/>
  <c r="L127" i="5"/>
  <c r="I127" i="5" s="1"/>
  <c r="J127" i="5" s="1"/>
  <c r="L129" i="5"/>
  <c r="L130" i="5"/>
  <c r="L131" i="5"/>
  <c r="L132" i="5"/>
  <c r="L135" i="5"/>
  <c r="L136" i="5"/>
  <c r="L137" i="5"/>
  <c r="L138" i="5"/>
  <c r="L142" i="5"/>
  <c r="L143" i="5"/>
  <c r="L144" i="5"/>
  <c r="L145" i="5"/>
  <c r="L149" i="5"/>
  <c r="L150" i="5"/>
  <c r="L151" i="5"/>
  <c r="L152" i="5"/>
  <c r="L156" i="5"/>
  <c r="I156" i="5" s="1"/>
  <c r="J156" i="5" s="1"/>
  <c r="L160" i="5"/>
  <c r="L161" i="5"/>
  <c r="L162" i="5"/>
  <c r="L163" i="5"/>
  <c r="L168" i="5"/>
  <c r="I168" i="5" s="1"/>
  <c r="J168" i="5" s="1"/>
  <c r="L176" i="5"/>
  <c r="L177" i="5"/>
  <c r="L178" i="5"/>
  <c r="L179" i="5"/>
  <c r="L182" i="5"/>
  <c r="I182" i="5" s="1"/>
  <c r="J182" i="5" s="1"/>
  <c r="L185" i="5"/>
  <c r="L186" i="5"/>
  <c r="L187" i="5"/>
  <c r="L188" i="5"/>
  <c r="L194" i="5"/>
  <c r="L195" i="5"/>
  <c r="L196" i="5"/>
  <c r="L197" i="5"/>
  <c r="L204" i="5"/>
  <c r="I204" i="5" s="1"/>
  <c r="J204" i="5" s="1"/>
  <c r="L209" i="5"/>
  <c r="L210" i="5"/>
  <c r="L211" i="5"/>
  <c r="L212" i="5"/>
  <c r="L216" i="5"/>
  <c r="I216" i="5" s="1"/>
  <c r="J216" i="5" s="1"/>
  <c r="L218" i="5"/>
  <c r="L219" i="5"/>
  <c r="L220" i="5"/>
  <c r="L221" i="5"/>
  <c r="L225" i="5"/>
  <c r="I225" i="5" s="1"/>
  <c r="J225" i="5" s="1"/>
  <c r="L226" i="5"/>
  <c r="I226" i="5" s="1"/>
  <c r="J226" i="5" s="1"/>
  <c r="L231" i="5"/>
  <c r="I231" i="5" s="1"/>
  <c r="J231" i="5" s="1"/>
  <c r="L235" i="5"/>
  <c r="L236" i="5"/>
  <c r="L237" i="5"/>
  <c r="L238" i="5"/>
  <c r="L246" i="5"/>
  <c r="L247" i="5"/>
  <c r="L248" i="5"/>
  <c r="L249" i="5"/>
  <c r="L253" i="5"/>
  <c r="I253" i="5" s="1"/>
  <c r="J253" i="5" s="1"/>
  <c r="L257" i="5"/>
  <c r="L258" i="5"/>
  <c r="L259" i="5"/>
  <c r="L260" i="5"/>
  <c r="L264" i="5"/>
  <c r="I264" i="5" s="1"/>
  <c r="J264" i="5" s="1"/>
  <c r="L265" i="5"/>
  <c r="L266" i="5"/>
  <c r="L267" i="5"/>
  <c r="L268" i="5"/>
  <c r="L275" i="5"/>
  <c r="I275" i="5" s="1"/>
  <c r="J275" i="5" s="1"/>
  <c r="L276" i="5"/>
  <c r="L277" i="5"/>
  <c r="L278" i="5"/>
  <c r="L279" i="5"/>
  <c r="L283" i="5"/>
  <c r="L284" i="5"/>
  <c r="L285" i="5"/>
  <c r="L286" i="5"/>
  <c r="L294" i="5"/>
  <c r="L295" i="5"/>
  <c r="L296" i="5"/>
  <c r="L297" i="5"/>
  <c r="L302" i="5"/>
  <c r="I302" i="5" s="1"/>
  <c r="J302" i="5" s="1"/>
  <c r="L303" i="5"/>
  <c r="L304" i="5"/>
  <c r="L305" i="5"/>
  <c r="L306" i="5"/>
  <c r="L311" i="5"/>
  <c r="I311" i="5" s="1"/>
  <c r="J311" i="5" s="1"/>
  <c r="L312" i="5"/>
  <c r="L313" i="5"/>
  <c r="L314" i="5"/>
  <c r="L315" i="5"/>
  <c r="L320" i="5"/>
  <c r="L321" i="5"/>
  <c r="L322" i="5"/>
  <c r="L323" i="5"/>
  <c r="L329" i="5"/>
  <c r="I329" i="5" s="1"/>
  <c r="J329" i="5" s="1"/>
  <c r="L333" i="5"/>
  <c r="L334" i="5"/>
  <c r="L335" i="5"/>
  <c r="L336" i="5"/>
  <c r="L340" i="5"/>
  <c r="L341" i="5"/>
  <c r="L342" i="5"/>
  <c r="L343" i="5"/>
  <c r="L347" i="5"/>
  <c r="L348" i="5"/>
  <c r="L349" i="5"/>
  <c r="L350" i="5"/>
  <c r="L352" i="5"/>
  <c r="I352" i="5" s="1"/>
  <c r="J352" i="5" s="1"/>
  <c r="L353" i="5"/>
  <c r="L354" i="5"/>
  <c r="L355" i="5"/>
  <c r="L356" i="5"/>
  <c r="L362" i="5"/>
  <c r="L363" i="5"/>
  <c r="L364" i="5"/>
  <c r="L365" i="5"/>
  <c r="L367" i="5"/>
  <c r="I367" i="5" s="1"/>
  <c r="J367" i="5" s="1"/>
  <c r="L370" i="5"/>
  <c r="I370" i="5" s="1"/>
  <c r="J370" i="5" s="1"/>
  <c r="L372" i="5"/>
  <c r="I372" i="5" s="1"/>
  <c r="J372" i="5" s="1"/>
  <c r="L374" i="5"/>
  <c r="L375" i="5"/>
  <c r="L376" i="5"/>
  <c r="L377" i="5"/>
  <c r="L383" i="5"/>
  <c r="L384" i="5"/>
  <c r="L385" i="5"/>
  <c r="L386" i="5"/>
  <c r="L391" i="5"/>
  <c r="L392" i="5"/>
  <c r="L393" i="5"/>
  <c r="L394" i="5"/>
  <c r="L396" i="5"/>
  <c r="I396" i="5" s="1"/>
  <c r="J396" i="5" s="1"/>
  <c r="L398" i="5"/>
  <c r="I398" i="5" s="1"/>
  <c r="J398" i="5" s="1"/>
  <c r="L399" i="5"/>
  <c r="I399" i="5" s="1"/>
  <c r="J399" i="5" s="1"/>
  <c r="L400" i="5"/>
  <c r="I400" i="5" s="1"/>
  <c r="J400" i="5" s="1"/>
  <c r="L402" i="5"/>
  <c r="L403" i="5"/>
  <c r="L404" i="5"/>
  <c r="L405" i="5"/>
  <c r="L410" i="5"/>
  <c r="I410" i="5" s="1"/>
  <c r="J410" i="5" s="1"/>
  <c r="L411" i="5"/>
  <c r="L412" i="5"/>
  <c r="L413" i="5"/>
  <c r="L414" i="5"/>
  <c r="L418" i="5"/>
  <c r="I418" i="5" s="1"/>
  <c r="J418" i="5" s="1"/>
  <c r="L419" i="5"/>
  <c r="I419" i="5" s="1"/>
  <c r="J419" i="5" s="1"/>
  <c r="L421" i="5"/>
  <c r="L422" i="5"/>
  <c r="L423" i="5"/>
  <c r="L424" i="5"/>
  <c r="L427" i="5"/>
  <c r="I427" i="5" s="1"/>
  <c r="J427" i="5" s="1"/>
  <c r="L429" i="5"/>
  <c r="I429" i="5" s="1"/>
  <c r="J429" i="5" s="1"/>
  <c r="L430" i="5"/>
  <c r="I430" i="5" s="1"/>
  <c r="J430" i="5" s="1"/>
  <c r="L432" i="5"/>
  <c r="L433" i="5"/>
  <c r="L434" i="5"/>
  <c r="L435" i="5"/>
  <c r="L439" i="5"/>
  <c r="I439" i="5" s="1"/>
  <c r="J439" i="5" s="1"/>
  <c r="L440" i="5"/>
  <c r="L441" i="5"/>
  <c r="L442" i="5"/>
  <c r="L443" i="5"/>
  <c r="L445" i="5"/>
  <c r="I445" i="5" s="1"/>
  <c r="J445" i="5" s="1"/>
  <c r="L449" i="5"/>
  <c r="I449" i="5" s="1"/>
  <c r="J449" i="5" s="1"/>
  <c r="L450" i="5"/>
  <c r="I450" i="5" s="1"/>
  <c r="J450" i="5" s="1"/>
  <c r="L452" i="5"/>
  <c r="I452" i="5" s="1"/>
  <c r="J452" i="5" s="1"/>
  <c r="L453" i="5"/>
  <c r="I453" i="5" s="1"/>
  <c r="J453" i="5" s="1"/>
  <c r="L454" i="5"/>
  <c r="L455" i="5"/>
  <c r="L456" i="5"/>
  <c r="L457" i="5"/>
  <c r="L460" i="5"/>
  <c r="I460" i="5" s="1"/>
  <c r="J460" i="5" s="1"/>
  <c r="L461" i="5"/>
  <c r="I461" i="5" s="1"/>
  <c r="J461" i="5" s="1"/>
  <c r="L465" i="5"/>
  <c r="L466" i="5"/>
  <c r="L467" i="5"/>
  <c r="L468" i="5"/>
  <c r="L470" i="5"/>
  <c r="I470" i="5" s="1"/>
  <c r="J470" i="5" s="1"/>
  <c r="L472" i="5"/>
  <c r="I472" i="5" s="1"/>
  <c r="J472" i="5" s="1"/>
  <c r="L473" i="5"/>
  <c r="I473" i="5" s="1"/>
  <c r="J473" i="5" s="1"/>
  <c r="L474" i="5"/>
  <c r="L475" i="5"/>
  <c r="L476" i="5"/>
  <c r="L477" i="5"/>
  <c r="L483" i="5"/>
  <c r="I483" i="5" s="1"/>
  <c r="J483" i="5" s="1"/>
  <c r="L484" i="5"/>
  <c r="I484" i="5" s="1"/>
  <c r="J484" i="5" s="1"/>
  <c r="L486" i="5"/>
  <c r="L487" i="5"/>
  <c r="L488" i="5"/>
  <c r="L489" i="5"/>
  <c r="L492" i="5"/>
  <c r="I492" i="5" s="1"/>
  <c r="J492" i="5" s="1"/>
  <c r="L495" i="5"/>
  <c r="I495" i="5" s="1"/>
  <c r="J495" i="5" s="1"/>
  <c r="L498" i="5"/>
  <c r="I498" i="5" s="1"/>
  <c r="J498" i="5" s="1"/>
  <c r="L500" i="5"/>
  <c r="L501" i="5"/>
  <c r="L502" i="5"/>
  <c r="L503" i="5"/>
  <c r="L505" i="5"/>
  <c r="I505" i="5" s="1"/>
  <c r="J505" i="5" s="1"/>
  <c r="L507" i="5"/>
  <c r="I507" i="5" s="1"/>
  <c r="J507" i="5" s="1"/>
  <c r="L509" i="5"/>
  <c r="I509" i="5" s="1"/>
  <c r="J509" i="5" s="1"/>
  <c r="L512" i="5"/>
  <c r="I512" i="5" s="1"/>
  <c r="J512" i="5" s="1"/>
  <c r="L513" i="5"/>
  <c r="I513" i="5" s="1"/>
  <c r="J513" i="5" s="1"/>
  <c r="L514" i="5"/>
  <c r="L515" i="5"/>
  <c r="L516" i="5"/>
  <c r="L517" i="5"/>
  <c r="L521" i="5"/>
  <c r="L522" i="5"/>
  <c r="L523" i="5"/>
  <c r="L524" i="5"/>
  <c r="L529" i="5"/>
  <c r="I529" i="5" s="1"/>
  <c r="J529" i="5" s="1"/>
  <c r="L531" i="5"/>
  <c r="L532" i="5"/>
  <c r="L533" i="5"/>
  <c r="L534" i="5"/>
  <c r="L539" i="5"/>
  <c r="I539" i="5" s="1"/>
  <c r="J539" i="5" s="1"/>
  <c r="L540" i="5"/>
  <c r="I540" i="5" s="1"/>
  <c r="J540" i="5" s="1"/>
  <c r="L541" i="5"/>
  <c r="L542" i="5"/>
  <c r="L543" i="5"/>
  <c r="L544" i="5"/>
  <c r="L548" i="5"/>
  <c r="I548" i="5" s="1"/>
  <c r="J548" i="5" s="1"/>
  <c r="L549" i="5"/>
  <c r="I549" i="5" s="1"/>
  <c r="J549" i="5" s="1"/>
  <c r="L552" i="5"/>
  <c r="I552" i="5" s="1"/>
  <c r="J552" i="5" s="1"/>
  <c r="L553" i="5"/>
  <c r="L554" i="5"/>
  <c r="L555" i="5"/>
  <c r="L556" i="5"/>
  <c r="L558" i="5"/>
  <c r="I558" i="5" s="1"/>
  <c r="J558" i="5" s="1"/>
  <c r="L561" i="5"/>
  <c r="I561" i="5" s="1"/>
  <c r="J561" i="5" s="1"/>
  <c r="L562" i="5"/>
  <c r="I562" i="5" s="1"/>
  <c r="J562" i="5" s="1"/>
  <c r="L564" i="5"/>
  <c r="L565" i="5"/>
  <c r="L566" i="5"/>
  <c r="L567" i="5"/>
  <c r="L572" i="5"/>
  <c r="I572" i="5" s="1"/>
  <c r="J572" i="5" s="1"/>
  <c r="L573" i="5"/>
  <c r="I573" i="5" s="1"/>
  <c r="J573" i="5" s="1"/>
  <c r="L574" i="5"/>
  <c r="L575" i="5"/>
  <c r="L576" i="5"/>
  <c r="L577" i="5"/>
  <c r="L581" i="5"/>
  <c r="I581" i="5" s="1"/>
  <c r="J581" i="5" s="1"/>
  <c r="L583" i="5"/>
  <c r="I583" i="5" s="1"/>
  <c r="J583" i="5" s="1"/>
  <c r="L584" i="5"/>
  <c r="I584" i="5" s="1"/>
  <c r="J584" i="5" s="1"/>
  <c r="L585" i="5"/>
  <c r="I585" i="5" s="1"/>
  <c r="J585" i="5" s="1"/>
  <c r="L588" i="5"/>
  <c r="I588" i="5" s="1"/>
  <c r="J588" i="5" s="1"/>
  <c r="L590" i="5"/>
  <c r="L591" i="5"/>
  <c r="L592" i="5"/>
  <c r="L593" i="5"/>
  <c r="L596" i="5"/>
  <c r="I596" i="5" s="1"/>
  <c r="J596" i="5" s="1"/>
  <c r="L597" i="5"/>
  <c r="I597" i="5" s="1"/>
  <c r="J597" i="5" s="1"/>
  <c r="L598" i="5"/>
  <c r="L599" i="5"/>
  <c r="L600" i="5"/>
  <c r="L601" i="5"/>
  <c r="L607" i="5"/>
  <c r="I607" i="5" s="1"/>
  <c r="J607" i="5" s="1"/>
  <c r="L608" i="5"/>
  <c r="L609" i="5"/>
  <c r="L610" i="5"/>
  <c r="L611" i="5"/>
  <c r="L613" i="5"/>
  <c r="I613" i="5" s="1"/>
  <c r="J613" i="5" s="1"/>
  <c r="L615" i="5"/>
  <c r="I615" i="5" s="1"/>
  <c r="J615" i="5" s="1"/>
  <c r="L618" i="5"/>
  <c r="I618" i="5" s="1"/>
  <c r="J618" i="5" s="1"/>
  <c r="L619" i="5"/>
  <c r="I619" i="5" s="1"/>
  <c r="J619" i="5" s="1"/>
  <c r="L621" i="5"/>
  <c r="L622" i="5"/>
  <c r="L623" i="5"/>
  <c r="L624" i="5"/>
  <c r="L629" i="5"/>
  <c r="I629" i="5" s="1"/>
  <c r="J629" i="5" s="1"/>
  <c r="L630" i="5"/>
  <c r="L631" i="5"/>
  <c r="L632" i="5"/>
  <c r="L633" i="5"/>
  <c r="L637" i="5"/>
  <c r="I637" i="5" s="1"/>
  <c r="J637" i="5" s="1"/>
  <c r="L640" i="5"/>
  <c r="L641" i="5"/>
  <c r="L642" i="5"/>
  <c r="L643" i="5"/>
  <c r="L645" i="5"/>
  <c r="I645" i="5" s="1"/>
  <c r="J645" i="5" s="1"/>
  <c r="L647" i="5"/>
  <c r="I647" i="5" s="1"/>
  <c r="J647" i="5" s="1"/>
  <c r="L648" i="5"/>
  <c r="L649" i="5"/>
  <c r="L650" i="5"/>
  <c r="L651" i="5"/>
  <c r="L655" i="5"/>
  <c r="I655" i="5" s="1"/>
  <c r="J655" i="5" s="1"/>
  <c r="L656" i="5"/>
  <c r="L657" i="5"/>
  <c r="L658" i="5"/>
  <c r="L659" i="5"/>
  <c r="L663" i="5"/>
  <c r="I663" i="5" s="1"/>
  <c r="J663" i="5" s="1"/>
  <c r="L664" i="5"/>
  <c r="I664" i="5" s="1"/>
  <c r="J664" i="5" s="1"/>
  <c r="L665" i="5"/>
  <c r="L666" i="5"/>
  <c r="L667" i="5"/>
  <c r="L668" i="5"/>
  <c r="L672" i="5"/>
  <c r="I672" i="5" s="1"/>
  <c r="J672" i="5" s="1"/>
  <c r="L675" i="5"/>
  <c r="L676" i="5"/>
  <c r="L677" i="5"/>
  <c r="L678" i="5"/>
  <c r="L684" i="5"/>
  <c r="L685" i="5"/>
  <c r="L686" i="5"/>
  <c r="L687" i="5"/>
  <c r="L690" i="5"/>
  <c r="I690" i="5" s="1"/>
  <c r="J690" i="5" s="1"/>
  <c r="L691" i="5"/>
  <c r="I691" i="5" s="1"/>
  <c r="J691" i="5" s="1"/>
  <c r="L692" i="5"/>
  <c r="I692" i="5" s="1"/>
  <c r="J692" i="5" s="1"/>
  <c r="L693" i="5"/>
  <c r="I693" i="5" s="1"/>
  <c r="J693" i="5" s="1"/>
  <c r="L694" i="5"/>
  <c r="L695" i="5"/>
  <c r="L696" i="5"/>
  <c r="L697" i="5"/>
  <c r="L701" i="5"/>
  <c r="I701" i="5" s="1"/>
  <c r="J701" i="5" s="1"/>
  <c r="L702" i="5"/>
  <c r="I702" i="5" s="1"/>
  <c r="J702" i="5" s="1"/>
  <c r="L704" i="5"/>
  <c r="L705" i="5"/>
  <c r="L706" i="5"/>
  <c r="L707" i="5"/>
  <c r="L709" i="5"/>
  <c r="I709" i="5" s="1"/>
  <c r="J709" i="5" s="1"/>
  <c r="L710" i="5"/>
  <c r="L711" i="5"/>
  <c r="L712" i="5"/>
  <c r="L713" i="5"/>
  <c r="L716" i="5"/>
  <c r="I716" i="5" s="1"/>
  <c r="J716" i="5" s="1"/>
  <c r="L717" i="5"/>
  <c r="I717" i="5" s="1"/>
  <c r="J717" i="5" s="1"/>
  <c r="L718" i="5"/>
  <c r="I718" i="5" s="1"/>
  <c r="J718" i="5" s="1"/>
  <c r="L720" i="5"/>
  <c r="I720" i="5" s="1"/>
  <c r="J720" i="5" s="1"/>
  <c r="L721" i="5"/>
  <c r="L722" i="5"/>
  <c r="L723" i="5"/>
  <c r="L724" i="5"/>
  <c r="L727" i="5"/>
  <c r="I727" i="5" s="1"/>
  <c r="J727" i="5" s="1"/>
  <c r="L728" i="5"/>
  <c r="L729" i="5"/>
  <c r="L730" i="5"/>
  <c r="L731" i="5"/>
  <c r="L734" i="5"/>
  <c r="I734" i="5" s="1"/>
  <c r="J734" i="5" s="1"/>
  <c r="L735" i="5"/>
  <c r="L736" i="5"/>
  <c r="L737" i="5"/>
  <c r="L738" i="5"/>
  <c r="L741" i="5"/>
  <c r="I741" i="5" s="1"/>
  <c r="J741" i="5" s="1"/>
  <c r="L742" i="5"/>
  <c r="I742" i="5" s="1"/>
  <c r="J742" i="5" s="1"/>
  <c r="L743" i="5"/>
  <c r="I743" i="5" s="1"/>
  <c r="J743" i="5" s="1"/>
  <c r="L744" i="5"/>
  <c r="L745" i="5"/>
  <c r="L746" i="5"/>
  <c r="L747" i="5"/>
  <c r="L751" i="5"/>
  <c r="I751" i="5" s="1"/>
  <c r="J751" i="5" s="1"/>
  <c r="L752" i="5"/>
  <c r="I752" i="5" s="1"/>
  <c r="J752" i="5" s="1"/>
  <c r="L753" i="5"/>
  <c r="I753" i="5" s="1"/>
  <c r="J753" i="5" s="1"/>
  <c r="L754" i="5"/>
  <c r="L755" i="5"/>
  <c r="L756" i="5"/>
  <c r="L757" i="5"/>
  <c r="L759" i="5"/>
  <c r="I759" i="5" s="1"/>
  <c r="J759" i="5" s="1"/>
  <c r="L761" i="5"/>
  <c r="I761" i="5" s="1"/>
  <c r="J761" i="5" s="1"/>
  <c r="L763" i="5"/>
  <c r="L764" i="5"/>
  <c r="L765" i="5"/>
  <c r="L766" i="5"/>
  <c r="L769" i="5"/>
  <c r="I769" i="5" s="1"/>
  <c r="J769" i="5" s="1"/>
  <c r="L771" i="5"/>
  <c r="I771" i="5" s="1"/>
  <c r="J771" i="5" s="1"/>
  <c r="L772" i="5"/>
  <c r="I772" i="5" s="1"/>
  <c r="J772" i="5" s="1"/>
  <c r="L773" i="5"/>
  <c r="L774" i="5"/>
  <c r="L775" i="5"/>
  <c r="L776" i="5"/>
  <c r="L778" i="5"/>
  <c r="I778" i="5" s="1"/>
  <c r="J778" i="5" s="1"/>
  <c r="L780" i="5"/>
  <c r="I780" i="5" s="1"/>
  <c r="J780" i="5" s="1"/>
  <c r="L782" i="5"/>
  <c r="L783" i="5"/>
  <c r="L784" i="5"/>
  <c r="L785" i="5"/>
  <c r="L787" i="5"/>
  <c r="I787" i="5" s="1"/>
  <c r="J787" i="5" s="1"/>
  <c r="L790" i="5"/>
  <c r="L791" i="5"/>
  <c r="L792" i="5"/>
  <c r="L793" i="5"/>
  <c r="L796" i="5"/>
  <c r="I796" i="5" s="1"/>
  <c r="J796" i="5" s="1"/>
  <c r="L797" i="5"/>
  <c r="I797" i="5" s="1"/>
  <c r="J797" i="5" s="1"/>
  <c r="L800" i="5"/>
  <c r="I800" i="5" s="1"/>
  <c r="J800" i="5" s="1"/>
  <c r="L801" i="5"/>
  <c r="L802" i="5"/>
  <c r="L803" i="5"/>
  <c r="L804" i="5"/>
  <c r="L806" i="5"/>
  <c r="I806" i="5" s="1"/>
  <c r="J806" i="5" s="1"/>
  <c r="L808" i="5"/>
  <c r="I808" i="5" s="1"/>
  <c r="J808" i="5" s="1"/>
  <c r="L809" i="5"/>
  <c r="I809" i="5" s="1"/>
  <c r="J809" i="5" s="1"/>
  <c r="L811" i="5"/>
  <c r="I811" i="5" s="1"/>
  <c r="J811" i="5" s="1"/>
  <c r="L812" i="5"/>
  <c r="I812" i="5" s="1"/>
  <c r="J812" i="5" s="1"/>
  <c r="L815" i="5"/>
  <c r="L816" i="5"/>
  <c r="L817" i="5"/>
  <c r="L818" i="5"/>
  <c r="L820" i="5"/>
  <c r="I820" i="5" s="1"/>
  <c r="J820" i="5" s="1"/>
  <c r="L822" i="5"/>
  <c r="I822" i="5" s="1"/>
  <c r="J822" i="5" s="1"/>
  <c r="L823" i="5"/>
  <c r="L824" i="5"/>
  <c r="L825" i="5"/>
  <c r="L826" i="5"/>
  <c r="L828" i="5"/>
  <c r="I828" i="5" s="1"/>
  <c r="J828" i="5" s="1"/>
  <c r="L830" i="5"/>
  <c r="I830" i="5" s="1"/>
  <c r="J830" i="5" s="1"/>
  <c r="L831" i="5"/>
  <c r="I831" i="5" s="1"/>
  <c r="J831" i="5" s="1"/>
  <c r="L832" i="5"/>
  <c r="L833" i="5"/>
  <c r="L834" i="5"/>
  <c r="L835" i="5"/>
  <c r="L840" i="5"/>
  <c r="I840" i="5" s="1"/>
  <c r="J840" i="5" s="1"/>
  <c r="L841" i="5"/>
  <c r="L842" i="5"/>
  <c r="L843" i="5"/>
  <c r="L844" i="5"/>
  <c r="L846" i="5"/>
  <c r="I846" i="5" s="1"/>
  <c r="J846" i="5" s="1"/>
  <c r="L848" i="5"/>
  <c r="I848" i="5" s="1"/>
  <c r="J848" i="5" s="1"/>
  <c r="L849" i="5"/>
  <c r="I849" i="5" s="1"/>
  <c r="J849" i="5" s="1"/>
  <c r="L850" i="5"/>
  <c r="L851" i="5"/>
  <c r="L852" i="5"/>
  <c r="L853" i="5"/>
  <c r="L855" i="5"/>
  <c r="I855" i="5" s="1"/>
  <c r="J855" i="5" s="1"/>
  <c r="L856" i="5"/>
  <c r="I856" i="5" s="1"/>
  <c r="J856" i="5" s="1"/>
  <c r="L857" i="5"/>
  <c r="L858" i="5"/>
  <c r="L859" i="5"/>
  <c r="L860" i="5"/>
  <c r="L862" i="5"/>
  <c r="I862" i="5" s="1"/>
  <c r="J862" i="5" s="1"/>
  <c r="L864" i="5"/>
  <c r="I864" i="5" s="1"/>
  <c r="J864" i="5" s="1"/>
  <c r="L865" i="5"/>
  <c r="L866" i="5"/>
  <c r="L867" i="5"/>
  <c r="L868" i="5"/>
  <c r="L871" i="5"/>
  <c r="I871" i="5" s="1"/>
  <c r="J871" i="5" s="1"/>
  <c r="L874" i="5"/>
  <c r="L875" i="5"/>
  <c r="L876" i="5"/>
  <c r="L877" i="5"/>
  <c r="L879" i="5"/>
  <c r="I879" i="5" s="1"/>
  <c r="J879" i="5" s="1"/>
  <c r="L881" i="5"/>
  <c r="I881" i="5" s="1"/>
  <c r="J881" i="5" s="1"/>
  <c r="L882" i="5"/>
  <c r="I882" i="5" s="1"/>
  <c r="J882" i="5" s="1"/>
  <c r="L885" i="5"/>
  <c r="I885" i="5" s="1"/>
  <c r="J885" i="5" s="1"/>
  <c r="L887" i="5"/>
  <c r="I887" i="5" s="1"/>
  <c r="J887" i="5" s="1"/>
  <c r="L889" i="5"/>
  <c r="L890" i="5"/>
  <c r="L891" i="5"/>
  <c r="L892" i="5"/>
  <c r="L895" i="5"/>
  <c r="I895" i="5" s="1"/>
  <c r="J895" i="5" s="1"/>
  <c r="L897" i="5"/>
  <c r="I897" i="5" s="1"/>
  <c r="J897" i="5" s="1"/>
  <c r="L898" i="5"/>
  <c r="L899" i="5"/>
  <c r="L900" i="5"/>
  <c r="L901" i="5"/>
  <c r="L905" i="5"/>
  <c r="I905" i="5" s="1"/>
  <c r="J905" i="5" s="1"/>
  <c r="L907" i="5"/>
  <c r="L908" i="5"/>
  <c r="L909" i="5"/>
  <c r="L910" i="5"/>
  <c r="L915" i="5"/>
  <c r="L916" i="5"/>
  <c r="L917" i="5"/>
  <c r="L918" i="5"/>
  <c r="L922" i="5"/>
  <c r="I922" i="5" s="1"/>
  <c r="J922" i="5" s="1"/>
  <c r="L923" i="5"/>
  <c r="L924" i="5"/>
  <c r="L925" i="5"/>
  <c r="L926" i="5"/>
  <c r="L931" i="5"/>
  <c r="L932" i="5"/>
  <c r="L933" i="5"/>
  <c r="L934" i="5"/>
  <c r="L937" i="5"/>
  <c r="I937" i="5" s="1"/>
  <c r="J937" i="5" s="1"/>
  <c r="L939" i="5"/>
  <c r="I939" i="5" s="1"/>
  <c r="J939" i="5" s="1"/>
  <c r="L940" i="5"/>
  <c r="L941" i="5"/>
  <c r="L942" i="5"/>
  <c r="L943" i="5"/>
  <c r="L945" i="5"/>
  <c r="I945" i="5" s="1"/>
  <c r="J945" i="5" s="1"/>
  <c r="L949" i="5"/>
  <c r="I949" i="5" s="1"/>
  <c r="J949" i="5" s="1"/>
  <c r="L950" i="5"/>
  <c r="I950" i="5" s="1"/>
  <c r="J950" i="5" s="1"/>
  <c r="L951" i="5"/>
  <c r="L952" i="5"/>
  <c r="L953" i="5"/>
  <c r="L954" i="5"/>
  <c r="L956" i="5"/>
  <c r="I956" i="5" s="1"/>
  <c r="J956" i="5" s="1"/>
  <c r="L959" i="5"/>
  <c r="I959" i="5" s="1"/>
  <c r="J959" i="5" s="1"/>
  <c r="L960" i="5"/>
  <c r="L961" i="5"/>
  <c r="L962" i="5"/>
  <c r="L963" i="5"/>
  <c r="L965" i="5"/>
  <c r="I965" i="5" s="1"/>
  <c r="J965" i="5" s="1"/>
  <c r="L967" i="5"/>
  <c r="I967" i="5" s="1"/>
  <c r="J967" i="5" s="1"/>
  <c r="L968" i="5"/>
  <c r="I968" i="5" s="1"/>
  <c r="J968" i="5" s="1"/>
  <c r="L969" i="5"/>
  <c r="L970" i="5"/>
  <c r="L971" i="5"/>
  <c r="L972" i="5"/>
  <c r="L974" i="5"/>
  <c r="I974" i="5" s="1"/>
  <c r="J974" i="5" s="1"/>
  <c r="L976" i="5"/>
  <c r="I976" i="5" s="1"/>
  <c r="J976" i="5" s="1"/>
  <c r="L978" i="5"/>
  <c r="L979" i="5"/>
  <c r="L980" i="5"/>
  <c r="L981" i="5"/>
  <c r="L983" i="5"/>
  <c r="I983" i="5" s="1"/>
  <c r="J983" i="5" s="1"/>
  <c r="L985" i="5"/>
  <c r="I985" i="5" s="1"/>
  <c r="J985" i="5" s="1"/>
  <c r="L986" i="5"/>
  <c r="I986" i="5" s="1"/>
  <c r="J986" i="5" s="1"/>
  <c r="L987" i="5"/>
  <c r="I987" i="5" s="1"/>
  <c r="J987" i="5" s="1"/>
  <c r="L988" i="5"/>
  <c r="I988" i="5" s="1"/>
  <c r="J988" i="5" s="1"/>
  <c r="L989" i="5"/>
  <c r="L990" i="5"/>
  <c r="L991" i="5"/>
  <c r="L992" i="5"/>
  <c r="L994" i="5"/>
  <c r="I994" i="5" s="1"/>
  <c r="J994" i="5" s="1"/>
  <c r="L996" i="5"/>
  <c r="I996" i="5" s="1"/>
  <c r="J996" i="5" s="1"/>
  <c r="L997" i="5"/>
  <c r="I997" i="5" s="1"/>
  <c r="J997" i="5" s="1"/>
  <c r="L998" i="5"/>
  <c r="I998" i="5" s="1"/>
  <c r="J998" i="5" s="1"/>
  <c r="L999" i="5"/>
  <c r="I999" i="5" s="1"/>
  <c r="J999" i="5" s="1"/>
  <c r="L1000" i="5"/>
  <c r="L1001" i="5"/>
  <c r="L1002" i="5"/>
  <c r="L1003" i="5"/>
  <c r="L1005" i="5"/>
  <c r="I1005" i="5" s="1"/>
  <c r="J1005" i="5" s="1"/>
  <c r="L1008" i="5"/>
  <c r="I1008" i="5" s="1"/>
  <c r="J1008" i="5" s="1"/>
  <c r="L1009" i="5"/>
  <c r="I1009" i="5" s="1"/>
  <c r="J1009" i="5" s="1"/>
  <c r="L1010" i="5"/>
  <c r="I1010" i="5" s="1"/>
  <c r="J1010" i="5" s="1"/>
  <c r="L1011" i="5"/>
  <c r="L1012" i="5"/>
  <c r="L1013" i="5"/>
  <c r="L1014" i="5"/>
  <c r="L1016" i="5"/>
  <c r="I1016" i="5" s="1"/>
  <c r="J1016" i="5" s="1"/>
  <c r="L1019" i="5"/>
  <c r="I1019" i="5" s="1"/>
  <c r="J1019" i="5" s="1"/>
  <c r="L1020" i="5"/>
  <c r="I1020" i="5" s="1"/>
  <c r="J1020" i="5" s="1"/>
  <c r="L1021" i="5"/>
  <c r="I1021" i="5" s="1"/>
  <c r="J1021" i="5" s="1"/>
  <c r="L1022" i="5"/>
  <c r="L1023" i="5"/>
  <c r="L1024" i="5"/>
  <c r="L1025" i="5"/>
  <c r="L1027" i="5"/>
  <c r="I1027" i="5" s="1"/>
  <c r="J1027" i="5" s="1"/>
  <c r="L1030" i="5"/>
  <c r="I1030" i="5" s="1"/>
  <c r="J1030" i="5" s="1"/>
  <c r="L1031" i="5"/>
  <c r="I1031" i="5" s="1"/>
  <c r="J1031" i="5" s="1"/>
  <c r="L1032" i="5"/>
  <c r="I1032" i="5" s="1"/>
  <c r="J1032" i="5" s="1"/>
  <c r="L1033" i="5"/>
  <c r="L1034" i="5"/>
  <c r="L1035" i="5"/>
  <c r="L1036" i="5"/>
  <c r="L1038" i="5"/>
  <c r="I1038" i="5" s="1"/>
  <c r="J1038" i="5" s="1"/>
  <c r="L1040" i="5"/>
  <c r="I1040" i="5" s="1"/>
  <c r="J1040" i="5" s="1"/>
  <c r="L1041" i="5"/>
  <c r="I1041" i="5" s="1"/>
  <c r="J1041" i="5" s="1"/>
  <c r="L1042" i="5"/>
  <c r="I1042" i="5" s="1"/>
  <c r="J1042" i="5" s="1"/>
  <c r="L1043" i="5"/>
  <c r="I1043" i="5" s="1"/>
  <c r="J1043" i="5" s="1"/>
  <c r="L1044" i="5"/>
  <c r="L1045" i="5"/>
  <c r="L1046" i="5"/>
  <c r="L1047" i="5"/>
  <c r="L1049" i="5"/>
  <c r="I1049" i="5" s="1"/>
  <c r="J1049" i="5" s="1"/>
  <c r="L1052" i="5"/>
  <c r="I1052" i="5" s="1"/>
  <c r="J1052" i="5" s="1"/>
  <c r="L1053" i="5"/>
  <c r="I1053" i="5" s="1"/>
  <c r="J1053" i="5" s="1"/>
  <c r="L1054" i="5"/>
  <c r="I1054" i="5" s="1"/>
  <c r="J1054" i="5" s="1"/>
  <c r="L1055" i="5"/>
  <c r="L1056" i="5"/>
  <c r="L1057" i="5"/>
  <c r="L1058" i="5"/>
  <c r="L1060" i="5"/>
  <c r="I1060" i="5" s="1"/>
  <c r="J1060" i="5" s="1"/>
  <c r="L1063" i="5"/>
  <c r="I1063" i="5" s="1"/>
  <c r="J1063" i="5" s="1"/>
  <c r="L1064" i="5"/>
  <c r="I1064" i="5" s="1"/>
  <c r="J1064" i="5" s="1"/>
  <c r="L1065" i="5"/>
  <c r="I1065" i="5" s="1"/>
  <c r="J1065" i="5" s="1"/>
  <c r="L1066" i="5"/>
  <c r="L1067" i="5"/>
  <c r="L1068" i="5"/>
  <c r="L1069" i="5"/>
  <c r="L1071" i="5"/>
  <c r="I1071" i="5" s="1"/>
  <c r="J1071" i="5" s="1"/>
  <c r="L1073" i="5"/>
  <c r="I1073" i="5" s="1"/>
  <c r="J1073" i="5" s="1"/>
  <c r="L1074" i="5"/>
  <c r="I1074" i="5" s="1"/>
  <c r="J1074" i="5" s="1"/>
  <c r="L1075" i="5"/>
  <c r="L1076" i="5"/>
  <c r="L1077" i="5"/>
  <c r="L1078" i="5"/>
  <c r="L1080" i="5"/>
  <c r="I1080" i="5" s="1"/>
  <c r="J1080" i="5" s="1"/>
  <c r="L1083" i="5"/>
  <c r="I1083" i="5" s="1"/>
  <c r="J1083" i="5" s="1"/>
  <c r="L1084" i="5"/>
  <c r="L1085" i="5"/>
  <c r="L1086" i="5"/>
  <c r="L1087" i="5"/>
  <c r="L1089" i="5"/>
  <c r="I1089" i="5" s="1"/>
  <c r="J1089" i="5" s="1"/>
  <c r="L1092" i="5"/>
  <c r="I1092" i="5" s="1"/>
  <c r="J1092" i="5" s="1"/>
  <c r="L1093" i="5"/>
  <c r="I1093" i="5" s="1"/>
  <c r="J1093" i="5" s="1"/>
  <c r="L1094" i="5"/>
  <c r="I1094" i="5" s="1"/>
  <c r="J1094" i="5" s="1"/>
  <c r="L1095" i="5"/>
  <c r="L1096" i="5"/>
  <c r="L1097" i="5"/>
  <c r="L1098" i="5"/>
  <c r="L1100" i="5"/>
  <c r="I1100" i="5" s="1"/>
  <c r="J1100" i="5" s="1"/>
  <c r="L1103" i="5"/>
  <c r="I1103" i="5" s="1"/>
  <c r="J1103" i="5" s="1"/>
  <c r="L1104" i="5"/>
  <c r="I1104" i="5" s="1"/>
  <c r="J1104" i="5" s="1"/>
  <c r="L1105" i="5"/>
  <c r="I1105" i="5" s="1"/>
  <c r="J1105" i="5" s="1"/>
  <c r="L1106" i="5"/>
  <c r="L1107" i="5"/>
  <c r="L1108" i="5"/>
  <c r="L1109" i="5"/>
  <c r="L1111" i="5"/>
  <c r="I1111" i="5" s="1"/>
  <c r="J1111" i="5" s="1"/>
  <c r="L1114" i="5"/>
  <c r="I1114" i="5" s="1"/>
  <c r="J1114" i="5" s="1"/>
  <c r="L1115" i="5"/>
  <c r="I1115" i="5" s="1"/>
  <c r="J1115" i="5" s="1"/>
  <c r="L1116" i="5"/>
  <c r="I1116" i="5" s="1"/>
  <c r="J1116" i="5" s="1"/>
  <c r="L1117" i="5"/>
  <c r="L1118" i="5"/>
  <c r="L1119" i="5"/>
  <c r="L1120" i="5"/>
  <c r="L1122" i="5"/>
  <c r="I1122" i="5" s="1"/>
  <c r="J1122" i="5" s="1"/>
  <c r="L1124" i="5"/>
  <c r="I1124" i="5" s="1"/>
  <c r="J1124" i="5" s="1"/>
  <c r="L1125" i="5"/>
  <c r="I1125" i="5" s="1"/>
  <c r="J1125" i="5" s="1"/>
  <c r="L1127" i="5"/>
  <c r="I1127" i="5" s="1"/>
  <c r="J1127" i="5" s="1"/>
  <c r="L1128" i="5"/>
  <c r="L1129" i="5"/>
  <c r="L1130" i="5"/>
  <c r="L1131" i="5"/>
  <c r="L1133" i="5"/>
  <c r="I1133" i="5" s="1"/>
  <c r="J1133" i="5" s="1"/>
  <c r="L1135" i="5"/>
  <c r="I1135" i="5" s="1"/>
  <c r="J1135" i="5" s="1"/>
  <c r="L1136" i="5"/>
  <c r="I1136" i="5" s="1"/>
  <c r="J1136" i="5" s="1"/>
  <c r="L1137" i="5"/>
  <c r="I1137" i="5" s="1"/>
  <c r="J1137" i="5" s="1"/>
  <c r="L1138" i="5"/>
  <c r="I1138" i="5" s="1"/>
  <c r="J1138" i="5" s="1"/>
  <c r="L1139" i="5"/>
  <c r="L1140" i="5"/>
  <c r="L1141" i="5"/>
  <c r="L1142" i="5"/>
  <c r="L1144" i="5"/>
  <c r="I1144" i="5" s="1"/>
  <c r="J1144" i="5" s="1"/>
  <c r="L1147" i="5"/>
  <c r="I1147" i="5" s="1"/>
  <c r="J1147" i="5" s="1"/>
  <c r="L1148" i="5"/>
  <c r="I1148" i="5" s="1"/>
  <c r="J1148" i="5" s="1"/>
  <c r="L1149" i="5"/>
  <c r="I1149" i="5" s="1"/>
  <c r="J1149" i="5" s="1"/>
  <c r="L1150" i="5"/>
  <c r="L1151" i="5"/>
  <c r="L1152" i="5"/>
  <c r="L1153" i="5"/>
  <c r="L1155" i="5"/>
  <c r="I1155" i="5" s="1"/>
  <c r="J1155" i="5" s="1"/>
  <c r="L1157" i="5"/>
  <c r="I1157" i="5" s="1"/>
  <c r="J1157" i="5" s="1"/>
  <c r="L1158" i="5"/>
  <c r="I1158" i="5" s="1"/>
  <c r="J1158" i="5" s="1"/>
  <c r="L1160" i="5"/>
  <c r="I1160" i="5" s="1"/>
  <c r="J1160" i="5" s="1"/>
  <c r="L1161" i="5"/>
  <c r="L1162" i="5"/>
  <c r="L1163" i="5"/>
  <c r="L1164" i="5"/>
  <c r="L1166" i="5"/>
  <c r="I1166" i="5" s="1"/>
  <c r="J1166" i="5" s="1"/>
  <c r="L1169" i="5"/>
  <c r="I1169" i="5" s="1"/>
  <c r="J1169" i="5" s="1"/>
  <c r="L1170" i="5"/>
  <c r="I1170" i="5" s="1"/>
  <c r="J1170" i="5" s="1"/>
  <c r="L1171" i="5"/>
  <c r="I1171" i="5" s="1"/>
  <c r="J1171" i="5" s="1"/>
  <c r="L1172" i="5"/>
  <c r="L1173" i="5"/>
  <c r="L1174" i="5"/>
  <c r="L1175" i="5"/>
  <c r="L1177" i="5"/>
  <c r="I1177" i="5" s="1"/>
  <c r="J1177" i="5" s="1"/>
  <c r="L1179" i="5"/>
  <c r="I1179" i="5" s="1"/>
  <c r="J1179" i="5" s="1"/>
  <c r="L1180" i="5"/>
  <c r="I1180" i="5" s="1"/>
  <c r="J1180" i="5" s="1"/>
  <c r="L1181" i="5"/>
  <c r="I1181" i="5" s="1"/>
  <c r="J1181" i="5" s="1"/>
  <c r="L1182" i="5"/>
  <c r="I1182" i="5" s="1"/>
  <c r="J1182" i="5" s="1"/>
  <c r="L1183" i="5"/>
  <c r="L1184" i="5"/>
  <c r="L1185" i="5"/>
  <c r="L1186" i="5"/>
  <c r="L1188" i="5"/>
  <c r="I1188" i="5" s="1"/>
  <c r="J1188" i="5" s="1"/>
  <c r="L1190" i="5"/>
  <c r="I1190" i="5" s="1"/>
  <c r="J1190" i="5" s="1"/>
  <c r="L1191" i="5"/>
  <c r="I1191" i="5" s="1"/>
  <c r="J1191" i="5" s="1"/>
  <c r="L1192" i="5"/>
  <c r="L1193" i="5"/>
  <c r="L1194" i="5"/>
  <c r="L1195" i="5"/>
  <c r="L1197" i="5"/>
  <c r="I1197" i="5" s="1"/>
  <c r="J1197" i="5" s="1"/>
  <c r="L1201" i="5"/>
  <c r="I1201" i="5" s="1"/>
  <c r="J1201" i="5" s="1"/>
  <c r="L1202" i="5"/>
  <c r="I1202" i="5" s="1"/>
  <c r="J1202" i="5" s="1"/>
  <c r="L1203" i="5"/>
  <c r="L1204" i="5"/>
  <c r="L1205" i="5"/>
  <c r="L1206" i="5"/>
  <c r="L1208" i="5"/>
  <c r="I1208" i="5" s="1"/>
  <c r="J1208" i="5" s="1"/>
  <c r="L1212" i="5"/>
  <c r="I1212" i="5" s="1"/>
  <c r="J1212" i="5" s="1"/>
  <c r="L1213" i="5"/>
  <c r="I1213" i="5" s="1"/>
  <c r="J1213" i="5" s="1"/>
  <c r="L1214" i="5"/>
  <c r="L1215" i="5"/>
  <c r="L1216" i="5"/>
  <c r="L1217" i="5"/>
  <c r="L1219" i="5"/>
  <c r="I1219" i="5" s="1"/>
  <c r="J1219" i="5" s="1"/>
  <c r="L1222" i="5"/>
  <c r="I1222" i="5" s="1"/>
  <c r="J1222" i="5" s="1"/>
  <c r="L1223" i="5"/>
  <c r="I1223" i="5" s="1"/>
  <c r="J1223" i="5" s="1"/>
  <c r="L1224" i="5"/>
  <c r="I1224" i="5" s="1"/>
  <c r="J1224" i="5" s="1"/>
  <c r="L1225" i="5"/>
  <c r="L1226" i="5"/>
  <c r="L1227" i="5"/>
  <c r="L1228" i="5"/>
  <c r="L1230" i="5"/>
  <c r="I1230" i="5" s="1"/>
  <c r="J1230" i="5" s="1"/>
  <c r="L1232" i="5"/>
  <c r="I1232" i="5" s="1"/>
  <c r="J1232" i="5" s="1"/>
  <c r="L1233" i="5"/>
  <c r="I1233" i="5" s="1"/>
  <c r="J1233" i="5" s="1"/>
  <c r="L1234" i="5"/>
  <c r="I1234" i="5" s="1"/>
  <c r="J1234" i="5" s="1"/>
  <c r="L1235" i="5"/>
  <c r="I1235" i="5" s="1"/>
  <c r="J1235" i="5" s="1"/>
  <c r="L1236" i="5"/>
  <c r="L1237" i="5"/>
  <c r="L1238" i="5"/>
  <c r="L1239" i="5"/>
  <c r="L1241" i="5"/>
  <c r="I1241" i="5" s="1"/>
  <c r="J1241" i="5" s="1"/>
  <c r="L1243" i="5"/>
  <c r="I1243" i="5" s="1"/>
  <c r="J1243" i="5" s="1"/>
  <c r="L1244" i="5"/>
  <c r="I1244" i="5" s="1"/>
  <c r="J1244" i="5" s="1"/>
  <c r="L1245" i="5"/>
  <c r="I1245" i="5" s="1"/>
  <c r="J1245" i="5" s="1"/>
  <c r="L1246" i="5"/>
  <c r="I1246" i="5" s="1"/>
  <c r="J1246" i="5" s="1"/>
  <c r="L1247" i="5"/>
  <c r="L1248" i="5"/>
  <c r="L1249" i="5"/>
  <c r="L1250" i="5"/>
  <c r="L1252" i="5"/>
  <c r="I1252" i="5" s="1"/>
  <c r="J1252" i="5" s="1"/>
  <c r="L1254" i="5"/>
  <c r="I1254" i="5" s="1"/>
  <c r="J1254" i="5" s="1"/>
  <c r="L1256" i="5"/>
  <c r="L1257" i="5"/>
  <c r="L1258" i="5"/>
  <c r="L1259" i="5"/>
  <c r="L1261" i="5"/>
  <c r="I1261" i="5" s="1"/>
  <c r="J1261" i="5" s="1"/>
  <c r="L1263" i="5"/>
  <c r="I1263" i="5" s="1"/>
  <c r="J1263" i="5" s="1"/>
  <c r="L1264" i="5"/>
  <c r="I1264" i="5" s="1"/>
  <c r="J1264" i="5" s="1"/>
  <c r="L1265" i="5"/>
  <c r="L1266" i="5"/>
  <c r="L1267" i="5"/>
  <c r="L1268" i="5"/>
  <c r="L1270" i="5"/>
  <c r="I1270" i="5" s="1"/>
  <c r="J1270" i="5" s="1"/>
  <c r="L1272" i="5"/>
  <c r="I1272" i="5" s="1"/>
  <c r="J1272" i="5" s="1"/>
  <c r="L1273" i="5"/>
  <c r="I1273" i="5" s="1"/>
  <c r="J1273" i="5" s="1"/>
  <c r="L1274" i="5"/>
  <c r="I1274" i="5" s="1"/>
  <c r="J1274" i="5" s="1"/>
  <c r="L1275" i="5"/>
  <c r="I1275" i="5" s="1"/>
  <c r="J1275" i="5" s="1"/>
  <c r="L1278" i="5"/>
  <c r="I1278" i="5" s="1"/>
  <c r="J1278" i="5" s="1"/>
  <c r="L1279" i="5"/>
  <c r="I1279" i="5" s="1"/>
  <c r="J1279" i="5" s="1"/>
  <c r="L1282" i="5"/>
  <c r="I1282" i="5" s="1"/>
  <c r="J1282" i="5" s="1"/>
  <c r="L1283" i="5"/>
  <c r="I1283" i="5" s="1"/>
  <c r="J1283" i="5" s="1"/>
  <c r="L1286" i="5"/>
  <c r="I1286" i="5" s="1"/>
  <c r="J1286" i="5" s="1"/>
  <c r="L1287" i="5"/>
  <c r="I1287" i="5" s="1"/>
  <c r="J1287" i="5" s="1"/>
  <c r="L1289" i="5"/>
  <c r="L1290" i="5"/>
  <c r="L1291" i="5"/>
  <c r="L1292" i="5"/>
  <c r="L1294" i="5"/>
  <c r="I1294" i="5" s="1"/>
  <c r="J1294" i="5" s="1"/>
  <c r="L1295" i="5"/>
  <c r="L1296" i="5"/>
  <c r="L1297" i="5"/>
  <c r="L1298" i="5"/>
  <c r="L1300" i="5"/>
  <c r="I1300" i="5" s="1"/>
  <c r="J1300" i="5" s="1"/>
  <c r="L1302" i="5"/>
  <c r="I1302" i="5" s="1"/>
  <c r="J1302" i="5" s="1"/>
  <c r="L1303" i="5"/>
  <c r="I1303" i="5" s="1"/>
  <c r="J1303" i="5" s="1"/>
  <c r="L1304" i="5"/>
  <c r="I1304" i="5" s="1"/>
  <c r="J1304" i="5" s="1"/>
  <c r="L1305" i="5"/>
  <c r="L1306" i="5"/>
  <c r="L1307" i="5"/>
  <c r="L1308" i="5"/>
  <c r="L1313" i="5"/>
  <c r="L1314" i="5"/>
  <c r="L1315" i="5"/>
  <c r="L1316" i="5"/>
  <c r="L1318" i="5"/>
  <c r="I1318" i="5" s="1"/>
  <c r="J1318" i="5" s="1"/>
  <c r="L1320" i="5"/>
  <c r="I1320" i="5" s="1"/>
  <c r="J1320" i="5" s="1"/>
  <c r="L1321" i="5"/>
  <c r="I1321" i="5" s="1"/>
  <c r="J1321" i="5" s="1"/>
  <c r="L1323" i="5"/>
  <c r="I1323" i="5" s="1"/>
  <c r="J1323" i="5" s="1"/>
  <c r="L1324" i="5"/>
  <c r="I1324" i="5" s="1"/>
  <c r="J1324" i="5" s="1"/>
  <c r="L1325" i="5"/>
  <c r="I1325" i="5" s="1"/>
  <c r="J1325" i="5" s="1"/>
  <c r="L1327" i="5"/>
  <c r="L1328" i="5"/>
  <c r="L1329" i="5"/>
  <c r="L1330" i="5"/>
  <c r="L1332" i="5"/>
  <c r="I1332" i="5" s="1"/>
  <c r="J1332" i="5" s="1"/>
  <c r="L1334" i="5"/>
  <c r="I1334" i="5" s="1"/>
  <c r="J1334" i="5" s="1"/>
  <c r="L1335" i="5"/>
  <c r="I1335" i="5" s="1"/>
  <c r="J1335" i="5" s="1"/>
  <c r="L1336" i="5"/>
  <c r="L1337" i="5"/>
  <c r="L1338" i="5"/>
  <c r="L1339" i="5"/>
  <c r="L1342" i="5"/>
  <c r="I1342" i="5" s="1"/>
  <c r="J1342" i="5" s="1"/>
  <c r="L1344" i="5"/>
  <c r="I1344" i="5" s="1"/>
  <c r="J1344" i="5" s="1"/>
  <c r="L1346" i="5"/>
  <c r="I1346" i="5" s="1"/>
  <c r="J1346" i="5" s="1"/>
  <c r="L1347" i="5"/>
  <c r="I1347" i="5" s="1"/>
  <c r="J1347" i="5" s="1"/>
  <c r="L1348" i="5"/>
  <c r="I1348" i="5" s="1"/>
  <c r="J1348" i="5" s="1"/>
  <c r="L1351" i="5"/>
  <c r="I1351" i="5" s="1"/>
  <c r="J1351" i="5" s="1"/>
  <c r="L1352" i="5"/>
  <c r="I1352" i="5" s="1"/>
  <c r="J1352" i="5" s="1"/>
  <c r="L1354" i="5"/>
  <c r="L1355" i="5"/>
  <c r="L1356" i="5"/>
  <c r="L1357" i="5"/>
  <c r="L1359" i="5"/>
  <c r="I1359" i="5" s="1"/>
  <c r="J1359" i="5" s="1"/>
  <c r="L1362" i="5"/>
  <c r="L1363" i="5"/>
  <c r="L1364" i="5"/>
  <c r="L1365" i="5"/>
  <c r="L1368" i="5"/>
  <c r="I1368" i="5" s="1"/>
  <c r="J1368" i="5" s="1"/>
  <c r="L1369" i="5"/>
  <c r="I1369" i="5" s="1"/>
  <c r="J1369" i="5" s="1"/>
  <c r="L1370" i="5"/>
  <c r="I1370" i="5" s="1"/>
  <c r="J1370" i="5" s="1"/>
  <c r="L1373" i="5"/>
  <c r="I1373" i="5" s="1"/>
  <c r="J1373" i="5" s="1"/>
  <c r="L1374" i="5"/>
  <c r="I1374" i="5" s="1"/>
  <c r="J1374" i="5" s="1"/>
  <c r="L1376" i="5"/>
  <c r="L1377" i="5"/>
  <c r="L1378" i="5"/>
  <c r="L1379" i="5"/>
  <c r="L1382" i="5"/>
  <c r="I1382" i="5" s="1"/>
  <c r="J1382" i="5" s="1"/>
  <c r="L1386" i="5"/>
  <c r="I1386" i="5" s="1"/>
  <c r="J1386" i="5" s="1"/>
  <c r="L1387" i="5"/>
  <c r="I1387" i="5" s="1"/>
  <c r="J1387" i="5" s="1"/>
  <c r="L1389" i="5"/>
  <c r="L1390" i="5"/>
  <c r="L1391" i="5"/>
  <c r="L1392" i="5"/>
  <c r="L1394" i="5"/>
  <c r="I1394" i="5" s="1"/>
  <c r="J1394" i="5" s="1"/>
  <c r="L1397" i="5"/>
  <c r="I1397" i="5" s="1"/>
  <c r="J1397" i="5" s="1"/>
  <c r="L1398" i="5"/>
  <c r="I1398" i="5" s="1"/>
  <c r="J1398" i="5" s="1"/>
  <c r="L1399" i="5"/>
  <c r="L1400" i="5"/>
  <c r="L1401" i="5"/>
  <c r="L1402" i="5"/>
  <c r="L1404" i="5"/>
  <c r="I1404" i="5" s="1"/>
  <c r="J1404" i="5" s="1"/>
  <c r="L1405" i="5"/>
  <c r="I1405" i="5" s="1"/>
  <c r="J1405" i="5" s="1"/>
  <c r="L1408" i="5"/>
  <c r="I1408" i="5" s="1"/>
  <c r="J1408" i="5" s="1"/>
  <c r="L1409" i="5"/>
  <c r="L1410" i="5"/>
  <c r="L1411" i="5"/>
  <c r="L1412" i="5"/>
  <c r="L1414" i="5"/>
  <c r="I1414" i="5" s="1"/>
  <c r="J1414" i="5" s="1"/>
  <c r="L1416" i="5"/>
  <c r="I1416" i="5" s="1"/>
  <c r="J1416" i="5" s="1"/>
  <c r="L1418" i="5"/>
  <c r="I1418" i="5" s="1"/>
  <c r="J1418" i="5" s="1"/>
  <c r="L1419" i="5"/>
  <c r="L1420" i="5"/>
  <c r="L1421" i="5"/>
  <c r="L1422" i="5"/>
  <c r="L1424" i="5"/>
  <c r="I1424" i="5" s="1"/>
  <c r="J1424" i="5" s="1"/>
  <c r="L1427" i="5"/>
  <c r="I1427" i="5" s="1"/>
  <c r="J1427" i="5" s="1"/>
  <c r="L1428" i="5"/>
  <c r="I1428" i="5" s="1"/>
  <c r="J1428" i="5" s="1"/>
  <c r="L1429" i="5"/>
  <c r="L1430" i="5"/>
  <c r="L1431" i="5"/>
  <c r="L1432" i="5"/>
  <c r="L1434" i="5"/>
  <c r="I1434" i="5" s="1"/>
  <c r="J1434" i="5" s="1"/>
  <c r="L1437" i="5"/>
  <c r="I1437" i="5" s="1"/>
  <c r="J1437" i="5" s="1"/>
  <c r="L1438" i="5"/>
  <c r="I1438" i="5" s="1"/>
  <c r="J1438" i="5" s="1"/>
  <c r="L1439" i="5"/>
  <c r="L1440" i="5"/>
  <c r="L1441" i="5"/>
  <c r="L1442" i="5"/>
  <c r="L1444" i="5"/>
  <c r="I1444" i="5" s="1"/>
  <c r="J1444" i="5" s="1"/>
  <c r="L1447" i="5"/>
  <c r="I1447" i="5" s="1"/>
  <c r="J1447" i="5" s="1"/>
  <c r="L1448" i="5"/>
  <c r="L1449" i="5"/>
  <c r="L1450" i="5"/>
  <c r="L1451" i="5"/>
  <c r="L1453" i="5"/>
  <c r="I1453" i="5" s="1"/>
  <c r="J1453" i="5" s="1"/>
  <c r="L1455" i="5"/>
  <c r="I1455" i="5" s="1"/>
  <c r="J1455" i="5" s="1"/>
  <c r="L1456" i="5"/>
  <c r="I1456" i="5" s="1"/>
  <c r="J1456" i="5" s="1"/>
  <c r="L1457" i="5"/>
  <c r="L1458" i="5"/>
  <c r="L1459" i="5"/>
  <c r="L1460" i="5"/>
  <c r="L1462" i="5"/>
  <c r="I1462" i="5" s="1"/>
  <c r="J1462" i="5" s="1"/>
  <c r="L1464" i="5"/>
  <c r="I1464" i="5" s="1"/>
  <c r="J1464" i="5" s="1"/>
  <c r="L1466" i="5"/>
  <c r="I1466" i="5" s="1"/>
  <c r="J1466" i="5" s="1"/>
  <c r="L1467" i="5"/>
  <c r="L1468" i="5"/>
  <c r="L1469" i="5"/>
  <c r="L1470" i="5"/>
  <c r="L1472" i="5"/>
  <c r="I1472" i="5" s="1"/>
  <c r="J1472" i="5" s="1"/>
  <c r="L1474" i="5"/>
  <c r="I1474" i="5" s="1"/>
  <c r="J1474" i="5" s="1"/>
  <c r="L1475" i="5"/>
  <c r="I1475" i="5" s="1"/>
  <c r="J1475" i="5" s="1"/>
  <c r="L1476" i="5"/>
  <c r="I1476" i="5" s="1"/>
  <c r="J1476" i="5" s="1"/>
  <c r="L1477" i="5"/>
  <c r="L1478" i="5"/>
  <c r="L1479" i="5"/>
  <c r="L1480" i="5"/>
  <c r="L1483" i="5"/>
  <c r="I1483" i="5" s="1"/>
  <c r="J1483" i="5" s="1"/>
  <c r="L1486" i="5"/>
  <c r="I1486" i="5" s="1"/>
  <c r="J1486" i="5" s="1"/>
  <c r="L1487" i="5"/>
  <c r="I1487" i="5" s="1"/>
  <c r="J1487" i="5" s="1"/>
  <c r="L1488" i="5"/>
  <c r="I1488" i="5" s="1"/>
  <c r="J1488" i="5" s="1"/>
  <c r="L1490" i="5"/>
  <c r="L1491" i="5"/>
  <c r="L1492" i="5"/>
  <c r="L1493" i="5"/>
  <c r="L1495" i="5"/>
  <c r="I1495" i="5" s="1"/>
  <c r="J1495" i="5" s="1"/>
  <c r="L1497" i="5"/>
  <c r="I1497" i="5" s="1"/>
  <c r="J1497" i="5" s="1"/>
  <c r="L1499" i="5"/>
  <c r="I1499" i="5" s="1"/>
  <c r="J1499" i="5" s="1"/>
  <c r="L1500" i="5"/>
  <c r="L1501" i="5"/>
  <c r="L1502" i="5"/>
  <c r="L1503" i="5"/>
  <c r="L1505" i="5"/>
  <c r="I1505" i="5" s="1"/>
  <c r="J1505" i="5" s="1"/>
  <c r="L1506" i="5"/>
  <c r="L1507" i="5"/>
  <c r="L1508" i="5"/>
  <c r="L1509" i="5"/>
  <c r="L1511" i="5"/>
  <c r="I1511" i="5" s="1"/>
  <c r="J1511" i="5" s="1"/>
  <c r="L1512" i="5"/>
  <c r="L1513" i="5"/>
  <c r="L1514" i="5"/>
  <c r="L1515" i="5"/>
  <c r="L1519" i="5"/>
  <c r="I1519" i="5" s="1"/>
  <c r="J1519" i="5" s="1"/>
  <c r="L1520" i="5"/>
  <c r="L1521" i="5"/>
  <c r="L1522" i="5"/>
  <c r="L1523" i="5"/>
  <c r="L1525" i="5"/>
  <c r="I1525" i="5" s="1"/>
  <c r="J1525" i="5" s="1"/>
  <c r="L1527" i="5"/>
  <c r="I1527" i="5" s="1"/>
  <c r="J1527" i="5" s="1"/>
  <c r="L1529" i="5"/>
  <c r="I1529" i="5" s="1"/>
  <c r="J1529" i="5" s="1"/>
  <c r="L1530" i="5"/>
  <c r="L1531" i="5"/>
  <c r="L1532" i="5"/>
  <c r="L1533" i="5"/>
  <c r="L1535" i="5"/>
  <c r="I1535" i="5" s="1"/>
  <c r="J1535" i="5" s="1"/>
  <c r="L1536" i="5"/>
  <c r="I1536" i="5" s="1"/>
  <c r="J1536" i="5" s="1"/>
  <c r="L1539" i="5"/>
  <c r="I1539" i="5" s="1"/>
  <c r="J1539" i="5" s="1"/>
  <c r="L1544" i="5"/>
  <c r="I1544" i="5" s="1"/>
  <c r="J1544" i="5" s="1"/>
  <c r="L1545" i="5"/>
  <c r="I1545" i="5" s="1"/>
  <c r="J1545" i="5" s="1"/>
  <c r="L1547" i="5"/>
  <c r="I1547" i="5" s="1"/>
  <c r="J1547" i="5" s="1"/>
  <c r="L1548" i="5"/>
  <c r="I1548" i="5" s="1"/>
  <c r="J1548" i="5" s="1"/>
  <c r="L1551" i="5"/>
  <c r="L1552" i="5"/>
  <c r="L1553" i="5"/>
  <c r="L1554" i="5"/>
  <c r="L1557" i="5"/>
  <c r="I1557" i="5" s="1"/>
  <c r="J1557" i="5" s="1"/>
  <c r="L1558" i="5"/>
  <c r="I1558" i="5" s="1"/>
  <c r="J1558" i="5" s="1"/>
  <c r="L1561" i="5"/>
  <c r="I1561" i="5" s="1"/>
  <c r="J1561" i="5" s="1"/>
  <c r="L1562" i="5"/>
  <c r="I1562" i="5" s="1"/>
  <c r="J1562" i="5" s="1"/>
  <c r="L1564" i="5"/>
  <c r="I1564" i="5" s="1"/>
  <c r="J1564" i="5" s="1"/>
  <c r="L1565" i="5"/>
  <c r="I1565" i="5" s="1"/>
  <c r="J1565" i="5" s="1"/>
  <c r="L1566" i="5"/>
  <c r="L1567" i="5"/>
  <c r="L1568" i="5"/>
  <c r="L1569" i="5"/>
  <c r="L1571" i="5"/>
  <c r="I1571" i="5" s="1"/>
  <c r="J1571" i="5" s="1"/>
  <c r="L1575" i="5"/>
  <c r="I1575" i="5" s="1"/>
  <c r="J1575" i="5" s="1"/>
  <c r="L1576" i="5"/>
  <c r="I1576" i="5" s="1"/>
  <c r="J1576" i="5" s="1"/>
  <c r="L1577" i="5"/>
  <c r="L1578" i="5"/>
  <c r="L1579" i="5"/>
  <c r="L1580" i="5"/>
  <c r="L1582" i="5"/>
  <c r="I1582" i="5" s="1"/>
  <c r="J1582" i="5" s="1"/>
  <c r="L1586" i="5"/>
  <c r="I1586" i="5" s="1"/>
  <c r="J1586" i="5" s="1"/>
  <c r="L1587" i="5"/>
  <c r="L1588" i="5"/>
  <c r="L1589" i="5"/>
  <c r="L1590" i="5"/>
  <c r="L1592" i="5"/>
  <c r="I1592" i="5" s="1"/>
  <c r="J1592" i="5" s="1"/>
  <c r="L1594" i="5"/>
  <c r="I1594" i="5" s="1"/>
  <c r="J1594" i="5" s="1"/>
  <c r="L1595" i="5"/>
  <c r="I1595" i="5" s="1"/>
  <c r="J1595" i="5" s="1"/>
  <c r="L1596" i="5"/>
  <c r="I1596" i="5" s="1"/>
  <c r="J1596" i="5" s="1"/>
  <c r="L1597" i="5"/>
  <c r="L1598" i="5"/>
  <c r="L1599" i="5"/>
  <c r="L1600" i="5"/>
  <c r="L1602" i="5"/>
  <c r="I1602" i="5" s="1"/>
  <c r="J1602" i="5" s="1"/>
  <c r="L1604" i="5"/>
  <c r="I1604" i="5" s="1"/>
  <c r="J1604" i="5" s="1"/>
  <c r="L1606" i="5"/>
  <c r="I1606" i="5" s="1"/>
  <c r="J1606" i="5" s="1"/>
  <c r="L1607" i="5"/>
  <c r="I1607" i="5" s="1"/>
  <c r="J1607" i="5" s="1"/>
  <c r="L1608" i="5"/>
  <c r="L1609" i="5"/>
  <c r="L1610" i="5"/>
  <c r="L1611" i="5"/>
  <c r="L1613" i="5"/>
  <c r="I1613" i="5" s="1"/>
  <c r="J1613" i="5" s="1"/>
  <c r="L1616" i="5"/>
  <c r="I1616" i="5" s="1"/>
  <c r="J1616" i="5" s="1"/>
  <c r="L1617" i="5"/>
  <c r="I1617" i="5" s="1"/>
  <c r="J1617" i="5" s="1"/>
  <c r="L1618" i="5"/>
  <c r="L1619" i="5"/>
  <c r="L1620" i="5"/>
  <c r="L1621" i="5"/>
  <c r="L1623" i="5"/>
  <c r="I1623" i="5" s="1"/>
  <c r="J1623" i="5" s="1"/>
  <c r="L1627" i="5"/>
  <c r="I1627" i="5" s="1"/>
  <c r="J1627" i="5" s="1"/>
  <c r="L1628" i="5"/>
  <c r="I1628" i="5" s="1"/>
  <c r="J1628" i="5" s="1"/>
  <c r="L1629" i="5"/>
  <c r="L1630" i="5"/>
  <c r="L1631" i="5"/>
  <c r="L1632" i="5"/>
  <c r="L1634" i="5"/>
  <c r="I1634" i="5" s="1"/>
  <c r="J1634" i="5" s="1"/>
  <c r="L1636" i="5"/>
  <c r="I1636" i="5" s="1"/>
  <c r="J1636" i="5" s="1"/>
  <c r="L1637" i="5"/>
  <c r="I1637" i="5" s="1"/>
  <c r="J1637" i="5" s="1"/>
  <c r="L1638" i="5"/>
  <c r="L1639" i="5"/>
  <c r="L1640" i="5"/>
  <c r="L1641" i="5"/>
  <c r="L1643" i="5"/>
  <c r="I1643" i="5" s="1"/>
  <c r="J1643" i="5" s="1"/>
  <c r="L1646" i="5"/>
  <c r="I1646" i="5" s="1"/>
  <c r="J1646" i="5" s="1"/>
  <c r="L1647" i="5"/>
  <c r="L1648" i="5"/>
  <c r="L1649" i="5"/>
  <c r="L1650" i="5"/>
  <c r="L1652" i="5"/>
  <c r="I1652" i="5" s="1"/>
  <c r="J1652" i="5" s="1"/>
  <c r="L1654" i="5"/>
  <c r="I1654" i="5" s="1"/>
  <c r="J1654" i="5" s="1"/>
  <c r="L1655" i="5"/>
  <c r="I1655" i="5" s="1"/>
  <c r="J1655" i="5" s="1"/>
  <c r="L1656" i="5"/>
  <c r="L1657" i="5"/>
  <c r="L1658" i="5"/>
  <c r="L1659" i="5"/>
  <c r="L1664" i="5"/>
  <c r="L1665" i="5"/>
  <c r="L1666" i="5"/>
  <c r="L1667" i="5"/>
  <c r="L1669" i="5"/>
  <c r="I1669" i="5" s="1"/>
  <c r="J1669" i="5" s="1"/>
  <c r="L1671" i="5"/>
  <c r="I1671" i="5" s="1"/>
  <c r="J1671" i="5" s="1"/>
  <c r="L1672" i="5"/>
  <c r="I1672" i="5" s="1"/>
  <c r="J1672" i="5" s="1"/>
  <c r="L1673" i="5"/>
  <c r="I1673" i="5" s="1"/>
  <c r="J1673" i="5" s="1"/>
  <c r="L1674" i="5"/>
  <c r="L1675" i="5"/>
  <c r="L1676" i="5"/>
  <c r="L1677" i="5"/>
  <c r="L1679" i="5"/>
  <c r="I1679" i="5" s="1"/>
  <c r="J1679" i="5" s="1"/>
  <c r="L1681" i="5"/>
  <c r="I1681" i="5" s="1"/>
  <c r="J1681" i="5" s="1"/>
  <c r="L1683" i="5"/>
  <c r="I1683" i="5" s="1"/>
  <c r="J1683" i="5" s="1"/>
  <c r="L1684" i="5"/>
  <c r="I1684" i="5" s="1"/>
  <c r="J1684" i="5" s="1"/>
  <c r="L1685" i="5"/>
  <c r="L1686" i="5"/>
  <c r="L1687" i="5"/>
  <c r="L1688" i="5"/>
  <c r="L1690" i="5"/>
  <c r="I1690" i="5" s="1"/>
  <c r="J1690" i="5" s="1"/>
  <c r="L1694" i="5"/>
  <c r="I1694" i="5" s="1"/>
  <c r="J1694" i="5" s="1"/>
  <c r="L1695" i="5"/>
  <c r="I1695" i="5" s="1"/>
  <c r="J1695" i="5" s="1"/>
  <c r="L1696" i="5"/>
  <c r="L1697" i="5"/>
  <c r="L1698" i="5"/>
  <c r="L1699" i="5"/>
  <c r="L1701" i="5"/>
  <c r="I1701" i="5" s="1"/>
  <c r="J1701" i="5" s="1"/>
  <c r="L1705" i="5"/>
  <c r="I1705" i="5" s="1"/>
  <c r="J1705" i="5" s="1"/>
  <c r="L1706" i="5"/>
  <c r="I1706" i="5" s="1"/>
  <c r="J1706" i="5" s="1"/>
  <c r="L1707" i="5"/>
  <c r="L1708" i="5"/>
  <c r="L1709" i="5"/>
  <c r="L1710" i="5"/>
  <c r="L1712" i="5"/>
  <c r="I1712" i="5" s="1"/>
  <c r="J1712" i="5" s="1"/>
  <c r="L1715" i="5"/>
  <c r="I1715" i="5" s="1"/>
  <c r="J1715" i="5" s="1"/>
  <c r="L1716" i="5"/>
  <c r="I1716" i="5" s="1"/>
  <c r="J1716" i="5" s="1"/>
  <c r="L1717" i="5"/>
  <c r="I1717" i="5" s="1"/>
  <c r="J1717" i="5" s="1"/>
  <c r="L1718" i="5"/>
  <c r="L1719" i="5"/>
  <c r="L1720" i="5"/>
  <c r="L1721" i="5"/>
  <c r="L1723" i="5"/>
  <c r="I1723" i="5" s="1"/>
  <c r="J1723" i="5" s="1"/>
  <c r="L1725" i="5"/>
  <c r="I1725" i="5" s="1"/>
  <c r="J1725" i="5" s="1"/>
  <c r="L1727" i="5"/>
  <c r="I1727" i="5" s="1"/>
  <c r="J1727" i="5" s="1"/>
  <c r="L1728" i="5"/>
  <c r="I1728" i="5" s="1"/>
  <c r="J1728" i="5" s="1"/>
  <c r="L1729" i="5"/>
  <c r="L1730" i="5"/>
  <c r="L1731" i="5"/>
  <c r="L1732" i="5"/>
  <c r="L1734" i="5"/>
  <c r="I1734" i="5" s="1"/>
  <c r="J1734" i="5" s="1"/>
  <c r="L1736" i="5"/>
  <c r="I1736" i="5" s="1"/>
  <c r="J1736" i="5" s="1"/>
  <c r="L1737" i="5"/>
  <c r="I1737" i="5" s="1"/>
  <c r="J1737" i="5" s="1"/>
  <c r="L1738" i="5"/>
  <c r="L1739" i="5"/>
  <c r="L1740" i="5"/>
  <c r="L1741" i="5"/>
  <c r="L1743" i="5"/>
  <c r="I1743" i="5" s="1"/>
  <c r="J1743" i="5" s="1"/>
  <c r="L1746" i="5"/>
  <c r="I1746" i="5" s="1"/>
  <c r="J1746" i="5" s="1"/>
  <c r="L1747" i="5"/>
  <c r="I1747" i="5" s="1"/>
  <c r="J1747" i="5" s="1"/>
  <c r="L1748" i="5"/>
  <c r="I1748" i="5" s="1"/>
  <c r="J1748" i="5" s="1"/>
  <c r="L1749" i="5"/>
  <c r="L1750" i="5"/>
  <c r="L1751" i="5"/>
  <c r="L1752" i="5"/>
  <c r="L1754" i="5"/>
  <c r="I1754" i="5" s="1"/>
  <c r="J1754" i="5" s="1"/>
  <c r="L1757" i="5"/>
  <c r="I1757" i="5" s="1"/>
  <c r="J1757" i="5" s="1"/>
  <c r="L1758" i="5"/>
  <c r="I1758" i="5" s="1"/>
  <c r="J1758" i="5" s="1"/>
  <c r="L1759" i="5"/>
  <c r="I1759" i="5" s="1"/>
  <c r="J1759" i="5" s="1"/>
  <c r="L1760" i="5"/>
  <c r="L1761" i="5"/>
  <c r="L1762" i="5"/>
  <c r="L1763" i="5"/>
  <c r="L1765" i="5"/>
  <c r="I1765" i="5" s="1"/>
  <c r="J1765" i="5" s="1"/>
  <c r="L1767" i="5"/>
  <c r="I1767" i="5" s="1"/>
  <c r="J1767" i="5" s="1"/>
  <c r="L1769" i="5"/>
  <c r="I1769" i="5" s="1"/>
  <c r="J1769" i="5" s="1"/>
  <c r="L1770" i="5"/>
  <c r="L1771" i="5"/>
  <c r="L1772" i="5"/>
  <c r="L1773" i="5"/>
  <c r="L1775" i="5"/>
  <c r="I1775" i="5" s="1"/>
  <c r="J1775" i="5" s="1"/>
  <c r="L1778" i="5"/>
  <c r="L1779" i="5"/>
  <c r="L1780" i="5"/>
  <c r="L1781" i="5"/>
  <c r="L1783" i="5"/>
  <c r="I1783" i="5" s="1"/>
  <c r="J1783" i="5" s="1"/>
  <c r="L1785" i="5"/>
  <c r="I1785" i="5" s="1"/>
  <c r="J1785" i="5" s="1"/>
  <c r="L1786" i="5"/>
  <c r="I1786" i="5" s="1"/>
  <c r="J1786" i="5" s="1"/>
  <c r="L1789" i="5"/>
  <c r="L1790" i="5"/>
  <c r="L1791" i="5"/>
  <c r="L1792" i="5"/>
  <c r="L1794" i="5"/>
  <c r="I1794" i="5" s="1"/>
  <c r="J1794" i="5" s="1"/>
  <c r="L1795" i="5"/>
  <c r="I1795" i="5" s="1"/>
  <c r="J1795" i="5" s="1"/>
  <c r="L1797" i="5"/>
  <c r="I1797" i="5" s="1"/>
  <c r="J1797" i="5" s="1"/>
  <c r="L1798" i="5"/>
  <c r="L1799" i="5"/>
  <c r="L1800" i="5"/>
  <c r="L1801" i="5"/>
  <c r="L1804" i="5"/>
  <c r="I1804" i="5" s="1"/>
  <c r="J1804" i="5" s="1"/>
  <c r="L1806" i="5"/>
  <c r="L1807" i="5"/>
  <c r="L1808" i="5"/>
  <c r="L1809" i="5"/>
  <c r="L1811" i="5"/>
  <c r="I1811" i="5" s="1"/>
  <c r="J1811" i="5" s="1"/>
  <c r="L1812" i="5"/>
  <c r="I1812" i="5" s="1"/>
  <c r="J1812" i="5" s="1"/>
  <c r="L1815" i="5"/>
  <c r="L1816" i="5"/>
  <c r="L1817" i="5"/>
  <c r="L1818" i="5"/>
  <c r="L1822" i="5"/>
  <c r="I1822" i="5" s="1"/>
  <c r="J1822" i="5" s="1"/>
  <c r="L1823" i="5"/>
  <c r="I1823" i="5" s="1"/>
  <c r="J1823" i="5" s="1"/>
  <c r="L1826" i="5"/>
  <c r="I1826" i="5" s="1"/>
  <c r="J1826" i="5" s="1"/>
  <c r="L1827" i="5"/>
  <c r="I1827" i="5" s="1"/>
  <c r="J1827" i="5" s="1"/>
  <c r="L1828" i="5"/>
  <c r="L1829" i="5"/>
  <c r="L1830" i="5"/>
  <c r="L1831" i="5"/>
  <c r="L1835" i="5"/>
  <c r="I1835" i="5" s="1"/>
  <c r="J1835" i="5" s="1"/>
  <c r="L1836" i="5"/>
  <c r="I1836" i="5" s="1"/>
  <c r="J1836" i="5" s="1"/>
  <c r="L1839" i="5"/>
  <c r="I1839" i="5" s="1"/>
  <c r="J1839" i="5" s="1"/>
  <c r="L1840" i="5"/>
  <c r="I1840" i="5" s="1"/>
  <c r="J1840" i="5" s="1"/>
  <c r="L1841" i="5"/>
  <c r="L1842" i="5"/>
  <c r="L1843" i="5"/>
  <c r="L1844" i="5"/>
  <c r="L1846" i="5"/>
  <c r="I1846" i="5" s="1"/>
  <c r="J1846" i="5" s="1"/>
  <c r="L1848" i="5"/>
  <c r="I1848" i="5" s="1"/>
  <c r="J1848" i="5" s="1"/>
  <c r="L1849" i="5"/>
  <c r="I1849" i="5" s="1"/>
  <c r="J1849" i="5" s="1"/>
  <c r="L1850" i="5"/>
  <c r="L1851" i="5"/>
  <c r="L1852" i="5"/>
  <c r="L1853" i="5"/>
  <c r="L1855" i="5"/>
  <c r="I1855" i="5" s="1"/>
  <c r="J1855" i="5" s="1"/>
  <c r="L1859" i="5"/>
  <c r="L1860" i="5"/>
  <c r="L1861" i="5"/>
  <c r="L1862" i="5"/>
  <c r="L1864" i="5"/>
  <c r="I1864" i="5" s="1"/>
  <c r="J1864" i="5" s="1"/>
  <c r="L1866" i="5"/>
  <c r="I1866" i="5" s="1"/>
  <c r="J1866" i="5" s="1"/>
  <c r="L1867" i="5"/>
  <c r="I1867" i="5" s="1"/>
  <c r="J1867" i="5" s="1"/>
  <c r="L1868" i="5"/>
  <c r="L1869" i="5"/>
  <c r="L1870" i="5"/>
  <c r="L1871" i="5"/>
  <c r="L1877" i="5"/>
  <c r="L1878" i="5"/>
  <c r="L1879" i="5"/>
  <c r="L1880" i="5"/>
  <c r="L1884" i="5"/>
  <c r="I1884" i="5" s="1"/>
  <c r="J1884" i="5" s="1"/>
  <c r="L1885" i="5"/>
  <c r="I1885" i="5" s="1"/>
  <c r="J1885" i="5" s="1"/>
  <c r="L1886" i="5"/>
  <c r="L1887" i="5"/>
  <c r="L1888" i="5"/>
  <c r="L1889" i="5"/>
  <c r="L1893" i="5"/>
  <c r="I1893" i="5" s="1"/>
  <c r="J1893" i="5" s="1"/>
  <c r="L1895" i="5"/>
  <c r="L1896" i="5"/>
  <c r="L1897" i="5"/>
  <c r="L1898" i="5"/>
  <c r="L1900" i="5"/>
  <c r="I1900" i="5" s="1"/>
  <c r="J1900" i="5" s="1"/>
  <c r="L1902" i="5"/>
  <c r="I1902" i="5" s="1"/>
  <c r="J1902" i="5" s="1"/>
  <c r="L1903" i="5"/>
  <c r="I1903" i="5" s="1"/>
  <c r="J1903" i="5" s="1"/>
  <c r="L1904" i="5"/>
  <c r="I1904" i="5" s="1"/>
  <c r="J1904" i="5" s="1"/>
  <c r="L1905" i="5"/>
  <c r="I1905" i="5" s="1"/>
  <c r="J1905" i="5" s="1"/>
  <c r="L1906" i="5"/>
  <c r="L1907" i="5"/>
  <c r="L1908" i="5"/>
  <c r="L1909" i="5"/>
  <c r="L1911" i="5"/>
  <c r="I1911" i="5" s="1"/>
  <c r="J1911" i="5" s="1"/>
  <c r="L1912" i="5"/>
  <c r="L1913" i="5"/>
  <c r="L1914" i="5"/>
  <c r="L1915" i="5"/>
  <c r="L1918" i="5"/>
  <c r="L1919" i="5"/>
  <c r="L1920" i="5"/>
  <c r="L1921" i="5"/>
  <c r="L1923" i="5"/>
  <c r="I1923" i="5" s="1"/>
  <c r="J1923" i="5" s="1"/>
  <c r="L1924" i="5"/>
  <c r="L1925" i="5"/>
  <c r="L1926" i="5"/>
  <c r="L1927" i="5"/>
  <c r="L1929" i="5"/>
  <c r="I1929" i="5" s="1"/>
  <c r="J1929" i="5" s="1"/>
  <c r="L1930" i="5"/>
  <c r="L1931" i="5"/>
  <c r="L1932" i="5"/>
  <c r="L1933" i="5"/>
  <c r="L1935" i="5"/>
  <c r="I1935" i="5" s="1"/>
  <c r="J1935" i="5" s="1"/>
  <c r="L1937" i="5"/>
  <c r="I1937" i="5" s="1"/>
  <c r="J1937" i="5" s="1"/>
  <c r="L1939" i="5"/>
  <c r="L1940" i="5"/>
  <c r="L1941" i="5"/>
  <c r="L1942" i="5"/>
  <c r="L1945" i="5"/>
  <c r="L1946" i="5"/>
  <c r="L1947" i="5"/>
  <c r="L1948" i="5"/>
  <c r="L1950" i="5"/>
  <c r="I1950" i="5" s="1"/>
  <c r="J1950" i="5" s="1"/>
  <c r="L1951" i="5"/>
  <c r="L1952" i="5"/>
  <c r="L1953" i="5"/>
  <c r="L1954" i="5"/>
  <c r="L1957" i="5"/>
  <c r="I1957" i="5" s="1"/>
  <c r="J1957" i="5" s="1"/>
  <c r="L1958" i="5"/>
  <c r="I1958" i="5" s="1"/>
  <c r="J1958" i="5" s="1"/>
  <c r="L1961" i="5"/>
  <c r="I1961" i="5" s="1"/>
  <c r="J1961" i="5" s="1"/>
  <c r="L1962" i="5"/>
  <c r="L1963" i="5"/>
  <c r="L1964" i="5"/>
  <c r="L1965" i="5"/>
  <c r="L1968" i="5"/>
  <c r="I1968" i="5" s="1"/>
  <c r="J1968" i="5" s="1"/>
  <c r="L1969" i="5"/>
  <c r="I1969" i="5" s="1"/>
  <c r="J1969" i="5" s="1"/>
  <c r="L1972" i="5"/>
  <c r="I1972" i="5" s="1"/>
  <c r="J1972" i="5" s="1"/>
  <c r="L1973" i="5"/>
  <c r="L1974" i="5"/>
  <c r="L1975" i="5"/>
  <c r="L1976" i="5"/>
  <c r="L1978" i="5"/>
  <c r="I1978" i="5" s="1"/>
  <c r="J1978" i="5" s="1"/>
  <c r="L1979" i="5"/>
  <c r="I1979" i="5" s="1"/>
  <c r="J1979" i="5" s="1"/>
  <c r="L1980" i="5"/>
  <c r="I1980" i="5" s="1"/>
  <c r="J1980" i="5" s="1"/>
  <c r="L1981" i="5"/>
  <c r="L1982" i="5"/>
  <c r="L1983" i="5"/>
  <c r="L1984" i="5"/>
  <c r="L1989" i="5"/>
  <c r="L1990" i="5"/>
  <c r="L1991" i="5"/>
  <c r="L1992" i="5"/>
  <c r="L1997" i="5"/>
  <c r="L1998" i="5"/>
  <c r="L1999" i="5"/>
  <c r="L2000" i="5"/>
  <c r="L2002" i="5"/>
  <c r="I2002" i="5" s="1"/>
  <c r="J2002" i="5" s="1"/>
  <c r="L2004" i="5"/>
  <c r="I2004" i="5" s="1"/>
  <c r="J2004" i="5" s="1"/>
  <c r="L2005" i="5"/>
  <c r="L2006" i="5"/>
  <c r="L2007" i="5"/>
  <c r="L2008" i="5"/>
  <c r="L2010" i="5"/>
  <c r="I2010" i="5" s="1"/>
  <c r="J2010" i="5" s="1"/>
  <c r="L2012" i="5"/>
  <c r="I2012" i="5" s="1"/>
  <c r="J2012" i="5" s="1"/>
  <c r="L2013" i="5"/>
  <c r="L2014" i="5"/>
  <c r="L2015" i="5"/>
  <c r="L2016" i="5"/>
  <c r="L2022" i="5"/>
  <c r="L2023" i="5"/>
  <c r="L2024" i="5"/>
  <c r="L2025" i="5"/>
  <c r="L2029" i="5"/>
  <c r="I2029" i="5" s="1"/>
  <c r="J2029" i="5" s="1"/>
  <c r="L2030" i="5"/>
  <c r="L2031" i="5"/>
  <c r="L2032" i="5"/>
  <c r="L2033" i="5"/>
  <c r="L2037" i="5"/>
  <c r="I2037" i="5" s="1"/>
  <c r="J2037" i="5" s="1"/>
  <c r="L2038" i="5"/>
  <c r="L2039" i="5"/>
  <c r="L2040" i="5"/>
  <c r="L2041" i="5"/>
  <c r="L2045" i="5"/>
  <c r="I2045" i="5" s="1"/>
  <c r="J2045" i="5" s="1"/>
  <c r="L2046" i="5"/>
  <c r="L2047" i="5"/>
  <c r="L2048" i="5"/>
  <c r="L2049" i="5"/>
  <c r="L2051" i="5"/>
  <c r="I2051" i="5" s="1"/>
  <c r="J2051" i="5" s="1"/>
  <c r="L2054" i="5"/>
  <c r="L2055" i="5"/>
  <c r="L2056" i="5"/>
  <c r="L2057" i="5"/>
  <c r="L2061" i="5"/>
  <c r="I2061" i="5" s="1"/>
  <c r="J2061" i="5" s="1"/>
  <c r="L2062" i="5"/>
  <c r="L2063" i="5"/>
  <c r="L2064" i="5"/>
  <c r="L2065" i="5"/>
  <c r="L2067" i="5"/>
  <c r="I2067" i="5" s="1"/>
  <c r="J2067" i="5" s="1"/>
  <c r="L2068" i="5"/>
  <c r="I2068" i="5" s="1"/>
  <c r="J2068" i="5" s="1"/>
  <c r="L2069" i="5"/>
  <c r="I2069" i="5" s="1"/>
  <c r="J2069" i="5" s="1"/>
  <c r="L2070" i="5"/>
  <c r="L2071" i="5"/>
  <c r="L2072" i="5"/>
  <c r="L2073" i="5"/>
  <c r="L2078" i="5"/>
  <c r="L2079" i="5"/>
  <c r="L2080" i="5"/>
  <c r="L2081" i="5"/>
  <c r="L2085" i="5"/>
  <c r="I2085" i="5" s="1"/>
  <c r="J2085" i="5" s="1"/>
  <c r="L2086" i="5"/>
  <c r="L2087" i="5"/>
  <c r="L2088" i="5"/>
  <c r="L2089" i="5"/>
  <c r="L2091" i="5"/>
  <c r="I2091" i="5" s="1"/>
  <c r="J2091" i="5" s="1"/>
  <c r="L2093" i="5"/>
  <c r="I2093" i="5" s="1"/>
  <c r="J2093" i="5" s="1"/>
  <c r="L2094" i="5"/>
  <c r="I2094" i="5" s="1"/>
  <c r="J2094" i="5" s="1"/>
  <c r="L2095" i="5"/>
  <c r="L2096" i="5"/>
  <c r="L2097" i="5"/>
  <c r="L2098" i="5"/>
  <c r="L2100" i="5"/>
  <c r="I2100" i="5" s="1"/>
  <c r="J2100" i="5" s="1"/>
  <c r="L2103" i="5"/>
  <c r="L2104" i="5"/>
  <c r="L2105" i="5"/>
  <c r="L2106" i="5"/>
  <c r="L2108" i="5"/>
  <c r="I2108" i="5" s="1"/>
  <c r="J2108" i="5" s="1"/>
  <c r="L2109" i="5"/>
  <c r="I2109" i="5" s="1"/>
  <c r="J2109" i="5" s="1"/>
  <c r="L2112" i="5"/>
  <c r="I2112" i="5" s="1"/>
  <c r="J2112" i="5" s="1"/>
  <c r="L2114" i="5"/>
  <c r="I2114" i="5" s="1"/>
  <c r="J2114" i="5" s="1"/>
  <c r="L2117" i="5"/>
  <c r="L2118" i="5"/>
  <c r="L2119" i="5"/>
  <c r="L2120" i="5"/>
  <c r="L2123" i="5"/>
  <c r="I2123" i="5" s="1"/>
  <c r="J2123" i="5" s="1"/>
  <c r="L2125" i="5"/>
  <c r="I2125" i="5" s="1"/>
  <c r="J2125" i="5" s="1"/>
  <c r="L2126" i="5"/>
  <c r="L2127" i="5"/>
  <c r="L2128" i="5"/>
  <c r="L2129" i="5"/>
  <c r="L2133" i="5"/>
  <c r="I2133" i="5" s="1"/>
  <c r="J2133" i="5" s="1"/>
  <c r="L2134" i="5"/>
  <c r="L2135" i="5"/>
  <c r="L2136" i="5"/>
  <c r="L2137" i="5"/>
  <c r="L2139" i="5"/>
  <c r="I2139" i="5" s="1"/>
  <c r="J2139" i="5" s="1"/>
  <c r="L2141" i="5"/>
  <c r="I2141" i="5" s="1"/>
  <c r="J2141" i="5" s="1"/>
  <c r="L2143" i="5"/>
  <c r="L2144" i="5"/>
  <c r="L2145" i="5"/>
  <c r="L2146" i="5"/>
  <c r="L2148" i="5"/>
  <c r="I2148" i="5" s="1"/>
  <c r="J2148" i="5" s="1"/>
  <c r="L2152" i="5"/>
  <c r="I2152" i="5" s="1"/>
  <c r="J2152" i="5" s="1"/>
  <c r="L2153" i="5"/>
  <c r="I2153" i="5" s="1"/>
  <c r="J2153" i="5" s="1"/>
  <c r="L2154" i="5"/>
  <c r="L2155" i="5"/>
  <c r="L2156" i="5"/>
  <c r="L2157" i="5"/>
  <c r="L2162" i="5"/>
  <c r="L2163" i="5"/>
  <c r="L2164" i="5"/>
  <c r="L2165" i="5"/>
  <c r="L2167" i="5"/>
  <c r="I2167" i="5" s="1"/>
  <c r="J2167" i="5" s="1"/>
  <c r="L2169" i="5"/>
  <c r="I2169" i="5" s="1"/>
  <c r="J2169" i="5" s="1"/>
  <c r="L2170" i="5"/>
  <c r="I2170" i="5" s="1"/>
  <c r="J2170" i="5" s="1"/>
  <c r="L2171" i="5"/>
  <c r="I2171" i="5" s="1"/>
  <c r="J2171" i="5" s="1"/>
  <c r="L2172" i="5"/>
  <c r="L2173" i="5"/>
  <c r="L2174" i="5"/>
  <c r="L2175" i="5"/>
  <c r="L2178" i="5"/>
  <c r="I2178" i="5" s="1"/>
  <c r="J2178" i="5" s="1"/>
  <c r="L2179" i="5"/>
  <c r="L2180" i="5"/>
  <c r="L2181" i="5"/>
  <c r="L2182" i="5"/>
  <c r="L2184" i="5"/>
  <c r="I2184" i="5" s="1"/>
  <c r="J2184" i="5" s="1"/>
  <c r="L2186" i="5"/>
  <c r="I2186" i="5" s="1"/>
  <c r="J2186" i="5" s="1"/>
  <c r="L2188" i="5"/>
  <c r="L2189" i="5"/>
  <c r="L2190" i="5"/>
  <c r="L2191" i="5"/>
  <c r="L2193" i="5"/>
  <c r="I2193" i="5" s="1"/>
  <c r="J2193" i="5" s="1"/>
  <c r="L2195" i="5"/>
  <c r="I2195" i="5" s="1"/>
  <c r="J2195" i="5" s="1"/>
  <c r="L2197" i="5"/>
  <c r="L2198" i="5"/>
  <c r="L2199" i="5"/>
  <c r="L2200" i="5"/>
  <c r="L2202" i="5"/>
  <c r="I2202" i="5" s="1"/>
  <c r="J2202" i="5" s="1"/>
  <c r="L2204" i="5"/>
  <c r="I2204" i="5" s="1"/>
  <c r="J2204" i="5" s="1"/>
  <c r="L2205" i="5"/>
  <c r="I2205" i="5" s="1"/>
  <c r="J2205" i="5" s="1"/>
  <c r="L2206" i="5"/>
  <c r="L2207" i="5"/>
  <c r="L2208" i="5"/>
  <c r="L2209" i="5"/>
  <c r="L2211" i="5"/>
  <c r="I2211" i="5" s="1"/>
  <c r="J2211" i="5" s="1"/>
  <c r="L2213" i="5"/>
  <c r="I2213" i="5" s="1"/>
  <c r="J2213" i="5" s="1"/>
  <c r="L2214" i="5"/>
  <c r="L2215" i="5"/>
  <c r="L2216" i="5"/>
  <c r="L2217" i="5"/>
  <c r="L2222" i="5"/>
  <c r="L2223" i="5"/>
  <c r="L2224" i="5"/>
  <c r="L2225" i="5"/>
  <c r="L2230" i="5"/>
  <c r="L2231" i="5"/>
  <c r="L2232" i="5"/>
  <c r="L2233" i="5"/>
  <c r="L2237" i="5"/>
  <c r="I2237" i="5" s="1"/>
  <c r="J2237" i="5" s="1"/>
  <c r="L2238" i="5"/>
  <c r="I2238" i="5" s="1"/>
  <c r="J2238" i="5" s="1"/>
  <c r="L2239" i="5"/>
  <c r="L2240" i="5"/>
  <c r="L2241" i="5"/>
  <c r="L2242" i="5"/>
  <c r="L2246" i="5"/>
  <c r="I2246" i="5" s="1"/>
  <c r="J2246" i="5" s="1"/>
  <c r="L2247" i="5"/>
  <c r="I2247" i="5" s="1"/>
  <c r="J2247" i="5" s="1"/>
  <c r="L2248" i="5"/>
  <c r="L2249" i="5"/>
  <c r="L2250" i="5"/>
  <c r="L2251" i="5"/>
  <c r="L2255" i="5"/>
  <c r="I2255" i="5" s="1"/>
  <c r="J2255" i="5" s="1"/>
  <c r="L2256" i="5"/>
  <c r="I2256" i="5" s="1"/>
  <c r="J2256" i="5" s="1"/>
  <c r="L2257" i="5"/>
  <c r="L2258" i="5"/>
  <c r="L2259" i="5"/>
  <c r="L2260" i="5"/>
  <c r="L2265" i="5"/>
  <c r="I2265" i="5" s="1"/>
  <c r="J2265" i="5" s="1"/>
  <c r="L2266" i="5"/>
  <c r="L2267" i="5"/>
  <c r="L2268" i="5"/>
  <c r="L2269" i="5"/>
  <c r="L2273" i="5"/>
  <c r="I2273" i="5" s="1"/>
  <c r="J2273" i="5" s="1"/>
  <c r="L2274" i="5"/>
  <c r="I2274" i="5" s="1"/>
  <c r="J2274" i="5" s="1"/>
  <c r="L2275" i="5"/>
  <c r="L2276" i="5"/>
  <c r="L2277" i="5"/>
  <c r="L2278" i="5"/>
  <c r="L2283" i="5"/>
  <c r="I2283" i="5" s="1"/>
  <c r="J2283" i="5" s="1"/>
  <c r="L2284" i="5"/>
  <c r="L2285" i="5"/>
  <c r="L2286" i="5"/>
  <c r="L2287" i="5"/>
  <c r="L2291" i="5"/>
  <c r="I2291" i="5" s="1"/>
  <c r="J2291" i="5" s="1"/>
  <c r="L2292" i="5"/>
  <c r="I2292" i="5" s="1"/>
  <c r="J2292" i="5" s="1"/>
  <c r="L2293" i="5"/>
  <c r="L2294" i="5"/>
  <c r="L2295" i="5"/>
  <c r="L2296" i="5"/>
  <c r="L2301" i="5"/>
  <c r="L2302" i="5"/>
  <c r="L2303" i="5"/>
  <c r="L2304" i="5"/>
  <c r="L2306" i="5"/>
  <c r="I2306" i="5" s="1"/>
  <c r="J2306" i="5" s="1"/>
  <c r="L2309" i="5"/>
  <c r="I2309" i="5" s="1"/>
  <c r="J2309" i="5" s="1"/>
  <c r="L2310" i="5"/>
  <c r="L2311" i="5"/>
  <c r="L2312" i="5"/>
  <c r="L2313" i="5"/>
  <c r="L2315" i="5"/>
  <c r="I2315" i="5" s="1"/>
  <c r="J2315" i="5" s="1"/>
  <c r="L2317" i="5"/>
  <c r="I2317" i="5" s="1"/>
  <c r="J2317" i="5" s="1"/>
  <c r="L2319" i="5"/>
  <c r="L2320" i="5"/>
  <c r="L2321" i="5"/>
  <c r="L2322" i="5"/>
  <c r="L2324" i="5"/>
  <c r="I2324" i="5" s="1"/>
  <c r="J2324" i="5" s="1"/>
  <c r="L2326" i="5"/>
  <c r="I2326" i="5" s="1"/>
  <c r="J2326" i="5" s="1"/>
  <c r="L2328" i="5"/>
  <c r="L2329" i="5"/>
  <c r="L2330" i="5"/>
  <c r="L2331" i="5"/>
  <c r="L2333" i="5"/>
  <c r="I2333" i="5" s="1"/>
  <c r="J2333" i="5" s="1"/>
  <c r="L2337" i="5"/>
  <c r="L2338" i="5"/>
  <c r="L2339" i="5"/>
  <c r="L2340" i="5"/>
  <c r="L2342" i="5"/>
  <c r="I2342" i="5" s="1"/>
  <c r="J2342" i="5" s="1"/>
  <c r="L2346" i="5"/>
  <c r="L2347" i="5"/>
  <c r="L2348" i="5"/>
  <c r="L2349" i="5"/>
  <c r="L2351" i="5"/>
  <c r="I2351" i="5" s="1"/>
  <c r="J2351" i="5" s="1"/>
  <c r="L2353" i="5"/>
  <c r="I2353" i="5" s="1"/>
  <c r="J2353" i="5" s="1"/>
  <c r="L2355" i="5"/>
  <c r="L2356" i="5"/>
  <c r="L2357" i="5"/>
  <c r="L2358" i="5"/>
  <c r="L2360" i="5"/>
  <c r="I2360" i="5" s="1"/>
  <c r="J2360" i="5" s="1"/>
  <c r="L2363" i="5"/>
  <c r="L2364" i="5"/>
  <c r="L2365" i="5"/>
  <c r="L2366" i="5"/>
  <c r="L2370" i="5"/>
  <c r="I2370" i="5" s="1"/>
  <c r="J2370" i="5" s="1"/>
  <c r="L2371" i="5"/>
  <c r="L2372" i="5"/>
  <c r="L2373" i="5"/>
  <c r="L2374" i="5"/>
  <c r="L2378" i="5"/>
  <c r="I2378" i="5" s="1"/>
  <c r="J2378" i="5" s="1"/>
  <c r="L2379" i="5"/>
  <c r="L2380" i="5"/>
  <c r="L2381" i="5"/>
  <c r="L2382" i="5"/>
  <c r="L2386" i="5"/>
  <c r="I2386" i="5" s="1"/>
  <c r="J2386" i="5" s="1"/>
  <c r="L2387" i="5"/>
  <c r="L2388" i="5"/>
  <c r="L2389" i="5"/>
  <c r="L2390" i="5"/>
  <c r="L2394" i="5"/>
  <c r="I2394" i="5" s="1"/>
  <c r="J2394" i="5" s="1"/>
  <c r="L2395" i="5"/>
  <c r="I2395" i="5" s="1"/>
  <c r="J2395" i="5" s="1"/>
  <c r="L2396" i="5"/>
  <c r="L2397" i="5"/>
  <c r="L2398" i="5"/>
  <c r="L2399" i="5"/>
  <c r="L2403" i="5"/>
  <c r="I2403" i="5" s="1"/>
  <c r="J2403" i="5" s="1"/>
  <c r="L2404" i="5"/>
  <c r="L2405" i="5"/>
  <c r="L2406" i="5"/>
  <c r="L2407" i="5"/>
  <c r="L2411" i="5"/>
  <c r="I2411" i="5" s="1"/>
  <c r="J2411" i="5" s="1"/>
  <c r="L2412" i="5"/>
  <c r="L2413" i="5"/>
  <c r="L2414" i="5"/>
  <c r="L2415" i="5"/>
  <c r="L2417" i="5"/>
  <c r="I2417" i="5" s="1"/>
  <c r="J2417" i="5" s="1"/>
  <c r="L2420" i="5"/>
  <c r="L2421" i="5"/>
  <c r="L2422" i="5"/>
  <c r="L2423" i="5"/>
  <c r="L2427" i="5"/>
  <c r="I2427" i="5" s="1"/>
  <c r="J2427" i="5" s="1"/>
  <c r="L2428" i="5"/>
  <c r="L2429" i="5"/>
  <c r="L2430" i="5"/>
  <c r="L2431" i="5"/>
  <c r="L2436" i="5"/>
  <c r="L2437" i="5"/>
  <c r="L2438" i="5"/>
  <c r="L2439" i="5"/>
  <c r="L2443" i="5"/>
  <c r="I2443" i="5" s="1"/>
  <c r="J2443" i="5" s="1"/>
  <c r="L2444" i="5"/>
  <c r="I2444" i="5" s="1"/>
  <c r="J2444" i="5" s="1"/>
  <c r="L2445" i="5"/>
  <c r="L2446" i="5"/>
  <c r="L2447" i="5"/>
  <c r="L2448" i="5"/>
  <c r="L2452" i="5"/>
  <c r="L2453" i="5"/>
  <c r="L2454" i="5"/>
  <c r="L2455" i="5"/>
  <c r="L2459" i="5"/>
  <c r="L2460" i="5"/>
  <c r="L2461" i="5"/>
  <c r="L2462" i="5"/>
  <c r="L2466" i="5"/>
  <c r="L2467" i="5"/>
  <c r="L2468" i="5"/>
  <c r="L2469" i="5"/>
  <c r="L2474" i="5"/>
  <c r="L2475" i="5"/>
  <c r="L2476" i="5"/>
  <c r="L2477" i="5"/>
  <c r="L2481" i="5"/>
  <c r="L2482" i="5"/>
  <c r="L2483" i="5"/>
  <c r="L2484" i="5"/>
  <c r="L2488" i="5"/>
  <c r="L2489" i="5"/>
  <c r="L2490" i="5"/>
  <c r="L2491" i="5"/>
  <c r="L2496" i="5"/>
  <c r="L2497" i="5"/>
  <c r="L2498" i="5"/>
  <c r="L2499" i="5"/>
  <c r="L2503" i="5"/>
  <c r="L2504" i="5"/>
  <c r="L2505" i="5"/>
  <c r="L2506" i="5"/>
  <c r="L2510" i="5"/>
  <c r="L2511" i="5"/>
  <c r="L2512" i="5"/>
  <c r="L2513" i="5"/>
  <c r="L2516" i="5"/>
  <c r="I2516" i="5" s="1"/>
  <c r="J2516" i="5" s="1"/>
  <c r="L2518" i="5"/>
  <c r="L2519" i="5"/>
  <c r="L2520" i="5"/>
  <c r="L2521" i="5"/>
  <c r="L2524" i="5"/>
  <c r="I2524" i="5" s="1"/>
  <c r="J2524" i="5" s="1"/>
  <c r="L2525" i="5"/>
  <c r="I2525" i="5" s="1"/>
  <c r="J2525" i="5" s="1"/>
  <c r="L2526" i="5"/>
  <c r="L2527" i="5"/>
  <c r="L2528" i="5"/>
  <c r="L2529" i="5"/>
  <c r="L2534" i="5"/>
  <c r="L2535" i="5"/>
  <c r="L2536" i="5"/>
  <c r="L2537" i="5"/>
  <c r="L2540" i="5"/>
  <c r="I2540" i="5" s="1"/>
  <c r="J2540" i="5" s="1"/>
  <c r="L2541" i="5"/>
  <c r="I2541" i="5" s="1"/>
  <c r="J2541" i="5" s="1"/>
  <c r="L2542" i="5"/>
  <c r="L2543" i="5"/>
  <c r="L2544" i="5"/>
  <c r="L2545" i="5"/>
  <c r="L2549" i="5"/>
  <c r="L2550" i="5"/>
  <c r="L2551" i="5"/>
  <c r="L2552" i="5"/>
  <c r="L2557" i="5"/>
  <c r="L2558" i="5"/>
  <c r="L2559" i="5"/>
  <c r="L2560" i="5"/>
  <c r="L2562" i="5"/>
  <c r="I2562" i="5" s="1"/>
  <c r="J2562" i="5" s="1"/>
  <c r="L2565" i="5"/>
  <c r="I2565" i="5" s="1"/>
  <c r="J2565" i="5" s="1"/>
  <c r="L2566" i="5"/>
  <c r="L2567" i="5"/>
  <c r="L2568" i="5"/>
  <c r="L2569" i="5"/>
  <c r="L2571" i="5"/>
  <c r="I2571" i="5" s="1"/>
  <c r="J2571" i="5" s="1"/>
  <c r="L2573" i="5"/>
  <c r="I2573" i="5" s="1"/>
  <c r="J2573" i="5" s="1"/>
  <c r="L2574" i="5"/>
  <c r="I2574" i="5" s="1"/>
  <c r="J2574" i="5" s="1"/>
  <c r="L2575" i="5"/>
  <c r="L2576" i="5"/>
  <c r="L2577" i="5"/>
  <c r="L2578" i="5"/>
  <c r="L2580" i="5"/>
  <c r="I2580" i="5" s="1"/>
  <c r="J2580" i="5" s="1"/>
  <c r="L2582" i="5"/>
  <c r="I2582" i="5" s="1"/>
  <c r="J2582" i="5" s="1"/>
  <c r="L2583" i="5"/>
  <c r="I2583" i="5" s="1"/>
  <c r="J2583" i="5" s="1"/>
  <c r="L2584" i="5"/>
  <c r="L2585" i="5"/>
  <c r="L2586" i="5"/>
  <c r="L2587" i="5"/>
  <c r="L2589" i="5"/>
  <c r="I2589" i="5" s="1"/>
  <c r="J2589" i="5" s="1"/>
  <c r="L2592" i="5"/>
  <c r="I2592" i="5" s="1"/>
  <c r="J2592" i="5" s="1"/>
  <c r="L2593" i="5"/>
  <c r="L2594" i="5"/>
  <c r="L2595" i="5"/>
  <c r="L2596" i="5"/>
  <c r="L2601" i="5"/>
  <c r="I2601" i="5" s="1"/>
  <c r="J2601" i="5" s="1"/>
  <c r="L2602" i="5"/>
  <c r="L2603" i="5"/>
  <c r="L2604" i="5"/>
  <c r="L2605" i="5"/>
  <c r="L2611" i="5"/>
  <c r="L2612" i="5"/>
  <c r="L2613" i="5"/>
  <c r="L2614" i="5"/>
  <c r="L2616" i="5"/>
  <c r="I2616" i="5" s="1"/>
  <c r="J2616" i="5" s="1"/>
  <c r="L2619" i="5"/>
  <c r="L2620" i="5"/>
  <c r="L2621" i="5"/>
  <c r="L2622" i="5"/>
  <c r="L2626" i="5"/>
  <c r="I2626" i="5" s="1"/>
  <c r="J2626" i="5" s="1"/>
  <c r="L2627" i="5"/>
  <c r="I2627" i="5" s="1"/>
  <c r="J2627" i="5" s="1"/>
  <c r="L2628" i="5"/>
  <c r="L2629" i="5"/>
  <c r="L2630" i="5"/>
  <c r="L2631" i="5"/>
  <c r="L2635" i="5"/>
  <c r="I2635" i="5" s="1"/>
  <c r="J2635" i="5" s="1"/>
  <c r="L2636" i="5"/>
  <c r="L2637" i="5"/>
  <c r="L2638" i="5"/>
  <c r="L2639" i="5"/>
  <c r="L2644" i="5"/>
  <c r="L2645" i="5"/>
  <c r="L2646" i="5"/>
  <c r="L2647" i="5"/>
  <c r="L2652" i="5"/>
  <c r="L2653" i="5"/>
  <c r="L2654" i="5"/>
  <c r="L2655" i="5"/>
  <c r="L2660" i="5"/>
  <c r="L2661" i="5"/>
  <c r="L2662" i="5"/>
  <c r="L2663" i="5"/>
  <c r="L2667" i="5"/>
  <c r="I2667" i="5" s="1"/>
  <c r="J2667" i="5" s="1"/>
  <c r="L2670" i="5"/>
  <c r="I2670" i="5" s="1"/>
  <c r="J2670" i="5" s="1"/>
  <c r="L2671" i="5"/>
  <c r="L2672" i="5"/>
  <c r="L2673" i="5"/>
  <c r="L2674" i="5"/>
  <c r="L2677" i="5"/>
  <c r="I2677" i="5" s="1"/>
  <c r="J2677" i="5" s="1"/>
  <c r="L2681" i="5"/>
  <c r="L2682" i="5"/>
  <c r="L2683" i="5"/>
  <c r="L2684" i="5"/>
  <c r="L2686" i="5"/>
  <c r="I2686" i="5" s="1"/>
  <c r="J2686" i="5" s="1"/>
  <c r="L2688" i="5"/>
  <c r="I2688" i="5" s="1"/>
  <c r="J2688" i="5" s="1"/>
  <c r="L2691" i="5"/>
  <c r="I2691" i="5" s="1"/>
  <c r="J2691" i="5" s="1"/>
  <c r="L2693" i="5"/>
  <c r="L2694" i="5"/>
  <c r="L2695" i="5"/>
  <c r="L2696" i="5"/>
  <c r="L2697" i="5"/>
  <c r="I2697" i="5" s="1"/>
  <c r="J2697" i="5" s="1"/>
  <c r="L2698" i="5"/>
  <c r="I2698" i="5" s="1"/>
  <c r="J2698" i="5" s="1"/>
  <c r="L2701" i="5"/>
  <c r="L2702" i="5"/>
  <c r="L2703" i="5"/>
  <c r="L2704" i="5"/>
  <c r="L2706" i="5"/>
  <c r="I2706" i="5" s="1"/>
  <c r="J2706" i="5" s="1"/>
  <c r="L2709" i="5"/>
  <c r="L2710" i="5"/>
  <c r="L2711" i="5"/>
  <c r="L2712" i="5"/>
  <c r="L2717" i="5"/>
  <c r="L2718" i="5"/>
  <c r="L2719" i="5"/>
  <c r="L2720" i="5"/>
  <c r="L2725" i="5"/>
  <c r="L2726" i="5"/>
  <c r="L2727" i="5"/>
  <c r="L2728" i="5"/>
  <c r="L2731" i="5"/>
  <c r="I2731" i="5" s="1"/>
  <c r="J2731" i="5" s="1"/>
  <c r="L2732" i="5"/>
  <c r="L2733" i="5"/>
  <c r="L2734" i="5"/>
  <c r="L2735" i="5"/>
  <c r="L2736" i="5"/>
  <c r="I2736" i="5" s="1"/>
  <c r="J2736" i="5" s="1"/>
  <c r="L2742" i="5"/>
  <c r="I2742" i="5" s="1"/>
  <c r="J2742" i="5" s="1"/>
  <c r="L2745" i="5"/>
  <c r="L2746" i="5"/>
  <c r="L2747" i="5"/>
  <c r="L2748" i="5"/>
  <c r="L2750" i="5"/>
  <c r="I2750" i="5" s="1"/>
  <c r="J2750" i="5" s="1"/>
  <c r="L2752" i="5"/>
  <c r="I2752" i="5" s="1"/>
  <c r="J2752" i="5" s="1"/>
  <c r="L2753" i="5"/>
  <c r="I2753" i="5" s="1"/>
  <c r="J2753" i="5" s="1"/>
  <c r="L2754" i="5"/>
  <c r="L2755" i="5"/>
  <c r="L2756" i="5"/>
  <c r="L2757" i="5"/>
  <c r="L2759" i="5"/>
  <c r="I2759" i="5" s="1"/>
  <c r="J2759" i="5" s="1"/>
  <c r="L2762" i="5"/>
  <c r="L2763" i="5"/>
  <c r="L2764" i="5"/>
  <c r="L2765" i="5"/>
  <c r="L2770" i="5"/>
  <c r="L2771" i="5"/>
  <c r="L2772" i="5"/>
  <c r="L2773" i="5"/>
  <c r="L2777" i="5"/>
  <c r="I2777" i="5" s="1"/>
  <c r="J2777" i="5" s="1"/>
  <c r="L2778" i="5"/>
  <c r="L2779" i="5"/>
  <c r="L2780" i="5"/>
  <c r="L2781" i="5"/>
  <c r="L2785" i="5"/>
  <c r="I2785" i="5" s="1"/>
  <c r="J2785" i="5" s="1"/>
  <c r="L2786" i="5"/>
  <c r="L2787" i="5"/>
  <c r="L2788" i="5"/>
  <c r="L2789" i="5"/>
  <c r="L2797" i="5"/>
  <c r="I2797" i="5" s="1"/>
  <c r="J2797" i="5" s="1"/>
  <c r="L2798" i="5"/>
  <c r="I2798" i="5" s="1"/>
  <c r="J2798" i="5" s="1"/>
  <c r="L2799" i="5"/>
  <c r="I2799" i="5" s="1"/>
  <c r="J2799" i="5" s="1"/>
  <c r="L2800" i="5"/>
  <c r="L2801" i="5"/>
  <c r="L2802" i="5"/>
  <c r="L2803" i="5"/>
  <c r="L2807" i="5"/>
  <c r="I2807" i="5" s="1"/>
  <c r="J2807" i="5" s="1"/>
  <c r="L2808" i="5"/>
  <c r="L2809" i="5"/>
  <c r="L2810" i="5"/>
  <c r="L2811" i="5"/>
  <c r="L2816" i="5"/>
  <c r="L2817" i="5"/>
  <c r="L2818" i="5"/>
  <c r="L2819" i="5"/>
  <c r="L2822" i="5"/>
  <c r="I2822" i="5" s="1"/>
  <c r="J2822" i="5" s="1"/>
  <c r="L2826" i="5"/>
  <c r="L2827" i="5"/>
  <c r="L2828" i="5"/>
  <c r="L2829" i="5"/>
  <c r="L2834" i="5"/>
  <c r="L2835" i="5"/>
  <c r="L2836" i="5"/>
  <c r="L2837" i="5"/>
  <c r="L2839" i="5"/>
  <c r="I2839" i="5" s="1"/>
  <c r="J2839" i="5" s="1"/>
  <c r="L2840" i="5"/>
  <c r="L2841" i="5"/>
  <c r="L2842" i="5"/>
  <c r="L2843" i="5"/>
  <c r="L2845" i="5"/>
  <c r="I2845" i="5" s="1"/>
  <c r="J2845" i="5" s="1"/>
  <c r="L2847" i="5"/>
  <c r="I2847" i="5" s="1"/>
  <c r="J2847" i="5" s="1"/>
  <c r="L2848" i="5"/>
  <c r="L2849" i="5"/>
  <c r="L2850" i="5"/>
  <c r="L2851" i="5"/>
  <c r="L2855" i="5"/>
  <c r="L2856" i="5"/>
  <c r="L2857" i="5"/>
  <c r="L2858" i="5"/>
  <c r="L2861" i="5"/>
  <c r="I2861" i="5" s="1"/>
  <c r="J2861" i="5" s="1"/>
  <c r="L2863" i="5"/>
  <c r="L2864" i="5"/>
  <c r="L2865" i="5"/>
  <c r="L2866" i="5"/>
  <c r="L2868" i="5"/>
  <c r="I2868" i="5" s="1"/>
  <c r="J2868" i="5" s="1"/>
  <c r="L2871" i="5"/>
  <c r="L2872" i="5"/>
  <c r="L2873" i="5"/>
  <c r="L2874" i="5"/>
  <c r="L2876" i="5"/>
  <c r="I2876" i="5" s="1"/>
  <c r="J2876" i="5" s="1"/>
  <c r="L2878" i="5"/>
  <c r="I2878" i="5" s="1"/>
  <c r="J2878" i="5" s="1"/>
  <c r="L2879" i="5"/>
  <c r="L2880" i="5"/>
  <c r="L2881" i="5"/>
  <c r="L2882" i="5"/>
  <c r="L2884" i="5"/>
  <c r="I2884" i="5" s="1"/>
  <c r="J2884" i="5" s="1"/>
  <c r="L2886" i="5"/>
  <c r="I2886" i="5" s="1"/>
  <c r="J2886" i="5" s="1"/>
  <c r="L2888" i="5"/>
  <c r="I2888" i="5" s="1"/>
  <c r="J2888" i="5" s="1"/>
  <c r="L2889" i="5"/>
  <c r="L2890" i="5"/>
  <c r="L2891" i="5"/>
  <c r="L2892" i="5"/>
  <c r="L2894" i="5"/>
  <c r="I2894" i="5" s="1"/>
  <c r="J2894" i="5" s="1"/>
  <c r="L2896" i="5"/>
  <c r="I2896" i="5" s="1"/>
  <c r="J2896" i="5" s="1"/>
  <c r="L2898" i="5"/>
  <c r="L2899" i="5"/>
  <c r="L2900" i="5"/>
  <c r="L2901" i="5"/>
  <c r="L2903" i="5"/>
  <c r="I2903" i="5" s="1"/>
  <c r="J2903" i="5" s="1"/>
  <c r="L2904" i="5"/>
  <c r="I2904" i="5" s="1"/>
  <c r="J2904" i="5" s="1"/>
  <c r="L2905" i="5"/>
  <c r="I2905" i="5" s="1"/>
  <c r="J2905" i="5" s="1"/>
  <c r="L2906" i="5"/>
  <c r="I2906" i="5" s="1"/>
  <c r="J2906" i="5" s="1"/>
  <c r="L2907" i="5"/>
  <c r="I2907" i="5" s="1"/>
  <c r="J2907" i="5" s="1"/>
  <c r="L2908" i="5"/>
  <c r="L2909" i="5"/>
  <c r="L2910" i="5"/>
  <c r="L2911" i="5"/>
  <c r="L2913" i="5"/>
  <c r="I2913" i="5" s="1"/>
  <c r="J2913" i="5" s="1"/>
  <c r="L2915" i="5"/>
  <c r="I2915" i="5" s="1"/>
  <c r="J2915" i="5" s="1"/>
  <c r="L2917" i="5"/>
  <c r="L2918" i="5"/>
  <c r="L2919" i="5"/>
  <c r="L2920" i="5"/>
  <c r="L2922" i="5"/>
  <c r="I2922" i="5" s="1"/>
  <c r="J2922" i="5" s="1"/>
  <c r="L2925" i="5"/>
  <c r="I2925" i="5" s="1"/>
  <c r="J2925" i="5" s="1"/>
  <c r="L2926" i="5"/>
  <c r="I2926" i="5" s="1"/>
  <c r="J2926" i="5" s="1"/>
  <c r="L2927" i="5"/>
  <c r="I2927" i="5" s="1"/>
  <c r="J2927" i="5" s="1"/>
  <c r="L2928" i="5"/>
  <c r="L2929" i="5"/>
  <c r="L2930" i="5"/>
  <c r="L2931" i="5"/>
  <c r="L2933" i="5"/>
  <c r="I2933" i="5" s="1"/>
  <c r="J2933" i="5" s="1"/>
  <c r="L2935" i="5"/>
  <c r="I2935" i="5" s="1"/>
  <c r="J2935" i="5" s="1"/>
  <c r="L2936" i="5"/>
  <c r="I2936" i="5" s="1"/>
  <c r="J2936" i="5" s="1"/>
  <c r="L2937" i="5"/>
  <c r="L2938" i="5"/>
  <c r="L2939" i="5"/>
  <c r="L2940" i="5"/>
  <c r="L2942" i="5"/>
  <c r="I2942" i="5" s="1"/>
  <c r="J2942" i="5" s="1"/>
  <c r="L2944" i="5"/>
  <c r="I2944" i="5" s="1"/>
  <c r="J2944" i="5" s="1"/>
  <c r="L2946" i="5"/>
  <c r="L2947" i="5"/>
  <c r="L2948" i="5"/>
  <c r="L2949" i="5"/>
  <c r="L2951" i="5"/>
  <c r="I2951" i="5" s="1"/>
  <c r="J2951" i="5" s="1"/>
  <c r="L2954" i="5"/>
  <c r="I2954" i="5" s="1"/>
  <c r="J2954" i="5" s="1"/>
  <c r="L2955" i="5"/>
  <c r="L2956" i="5"/>
  <c r="L2957" i="5"/>
  <c r="L2958" i="5"/>
  <c r="L2960" i="5"/>
  <c r="I2960" i="5" s="1"/>
  <c r="J2960" i="5" s="1"/>
  <c r="L2963" i="5"/>
  <c r="L2964" i="5"/>
  <c r="L2965" i="5"/>
  <c r="L2966" i="5"/>
  <c r="L2969" i="5"/>
  <c r="I2969" i="5" s="1"/>
  <c r="J2969" i="5" s="1"/>
  <c r="L2970" i="5"/>
  <c r="I2970" i="5" s="1"/>
  <c r="J2970" i="5" s="1"/>
  <c r="L2972" i="5"/>
  <c r="L2973" i="5"/>
  <c r="L2974" i="5"/>
  <c r="L2975" i="5"/>
  <c r="L2977" i="5"/>
  <c r="I2977" i="5" s="1"/>
  <c r="J2977" i="5" s="1"/>
  <c r="L2979" i="5"/>
  <c r="I2979" i="5" s="1"/>
  <c r="J2979" i="5" s="1"/>
  <c r="L2981" i="5"/>
  <c r="I2981" i="5" s="1"/>
  <c r="J2981" i="5" s="1"/>
  <c r="L2982" i="5"/>
  <c r="L2983" i="5"/>
  <c r="L2984" i="5"/>
  <c r="L2985" i="5"/>
  <c r="L2987" i="5"/>
  <c r="I2987" i="5" s="1"/>
  <c r="J2987" i="5" s="1"/>
  <c r="L2992" i="5"/>
  <c r="I2992" i="5" s="1"/>
  <c r="J2992" i="5" s="1"/>
  <c r="L2995" i="5"/>
  <c r="L2996" i="5"/>
  <c r="L2997" i="5"/>
  <c r="L2998" i="5"/>
  <c r="L3002" i="5"/>
  <c r="I3002" i="5" s="1"/>
  <c r="J3002" i="5" s="1"/>
  <c r="L3003" i="5"/>
  <c r="L3004" i="5"/>
  <c r="L3005" i="5"/>
  <c r="L3006" i="5"/>
  <c r="L3011" i="5"/>
  <c r="L3012" i="5"/>
  <c r="L3013" i="5"/>
  <c r="L3014" i="5"/>
  <c r="L3016" i="5"/>
  <c r="I3016" i="5" s="1"/>
  <c r="J3016" i="5" s="1"/>
  <c r="L3019" i="5"/>
  <c r="I3019" i="5" s="1"/>
  <c r="J3019" i="5" s="1"/>
  <c r="L3020" i="5"/>
  <c r="L3021" i="5"/>
  <c r="L3022" i="5"/>
  <c r="L3023" i="5"/>
  <c r="L3025" i="5"/>
  <c r="I3025" i="5" s="1"/>
  <c r="J3025" i="5" s="1"/>
  <c r="L3029" i="5"/>
  <c r="L3030" i="5"/>
  <c r="L3031" i="5"/>
  <c r="L3032" i="5"/>
  <c r="L3034" i="5"/>
  <c r="I3034" i="5" s="1"/>
  <c r="J3034" i="5" s="1"/>
  <c r="L3036" i="5"/>
  <c r="L3037" i="5"/>
  <c r="L3038" i="5"/>
  <c r="L3039" i="5"/>
  <c r="L3041" i="5"/>
  <c r="I3041" i="5" s="1"/>
  <c r="J3041" i="5" s="1"/>
  <c r="L3044" i="5"/>
  <c r="L3045" i="5"/>
  <c r="L3046" i="5"/>
  <c r="L3047" i="5"/>
  <c r="L3050" i="5"/>
  <c r="I3050" i="5" s="1"/>
  <c r="J3050" i="5" s="1"/>
  <c r="L3052" i="5"/>
  <c r="L3053" i="5"/>
  <c r="L3054" i="5"/>
  <c r="L3055" i="5"/>
  <c r="L3057" i="5"/>
  <c r="I3057" i="5" s="1"/>
  <c r="J3057" i="5" s="1"/>
  <c r="L3060" i="5"/>
  <c r="L3061" i="5"/>
  <c r="L3062" i="5"/>
  <c r="L3063" i="5"/>
  <c r="L3068" i="5"/>
  <c r="L3069" i="5"/>
  <c r="L3070" i="5"/>
  <c r="L3071" i="5"/>
  <c r="L3076" i="5"/>
  <c r="L3077" i="5"/>
  <c r="L3078" i="5"/>
  <c r="L3079" i="5"/>
  <c r="L3081" i="5"/>
  <c r="I3081" i="5" s="1"/>
  <c r="J3081" i="5" s="1"/>
  <c r="L3083" i="5"/>
  <c r="I3083" i="5" s="1"/>
  <c r="J3083" i="5" s="1"/>
  <c r="L3084" i="5"/>
  <c r="L3085" i="5"/>
  <c r="L3086" i="5"/>
  <c r="L3087" i="5"/>
  <c r="L3094" i="5"/>
  <c r="L3095" i="5"/>
  <c r="L3096" i="5"/>
  <c r="L3097" i="5"/>
  <c r="L3100" i="5"/>
  <c r="I3100" i="5" s="1"/>
  <c r="J3100" i="5" s="1"/>
  <c r="L3102" i="5"/>
  <c r="L3103" i="5"/>
  <c r="L3104" i="5"/>
  <c r="L3105" i="5"/>
  <c r="L3108" i="5"/>
  <c r="I3108" i="5" s="1"/>
  <c r="J3108" i="5" s="1"/>
  <c r="L3109" i="5"/>
  <c r="L3110" i="5"/>
  <c r="L3111" i="5"/>
  <c r="L3112" i="5"/>
  <c r="L3116" i="5"/>
  <c r="L3117" i="5"/>
  <c r="L3118" i="5"/>
  <c r="L3119" i="5"/>
  <c r="L3121" i="5"/>
  <c r="I3121" i="5" s="1"/>
  <c r="J3121" i="5" s="1"/>
  <c r="L3125" i="5"/>
  <c r="L3126" i="5"/>
  <c r="L3127" i="5"/>
  <c r="L3128" i="5"/>
  <c r="L3130" i="5"/>
  <c r="I3130" i="5" s="1"/>
  <c r="J3130" i="5" s="1"/>
  <c r="L3134" i="5"/>
  <c r="L3135" i="5"/>
  <c r="L3136" i="5"/>
  <c r="L3137" i="5"/>
  <c r="L3139" i="5"/>
  <c r="I3139" i="5" s="1"/>
  <c r="J3139" i="5" s="1"/>
  <c r="L3142" i="5"/>
  <c r="L3143" i="5"/>
  <c r="L3144" i="5"/>
  <c r="L3145" i="5"/>
  <c r="L3150" i="5"/>
  <c r="I3150" i="5" s="1"/>
  <c r="J3150" i="5" s="1"/>
  <c r="L3152" i="5"/>
  <c r="L3153" i="5"/>
  <c r="L3154" i="5"/>
  <c r="L3155" i="5"/>
  <c r="L3157" i="5"/>
  <c r="I3157" i="5" s="1"/>
  <c r="J3157" i="5" s="1"/>
  <c r="L3161" i="5"/>
  <c r="I3161" i="5" s="1"/>
  <c r="J3161" i="5" s="1"/>
  <c r="L3162" i="5"/>
  <c r="L3163" i="5"/>
  <c r="L3164" i="5"/>
  <c r="L3165" i="5"/>
  <c r="L3171" i="5"/>
  <c r="I3171" i="5" s="1"/>
  <c r="J3171" i="5" s="1"/>
  <c r="L3172" i="5"/>
  <c r="I3172" i="5" s="1"/>
  <c r="J3172" i="5" s="1"/>
  <c r="L3173" i="5"/>
  <c r="L3174" i="5"/>
  <c r="L3175" i="5"/>
  <c r="L3176" i="5"/>
  <c r="L3181" i="5"/>
  <c r="L3182" i="5"/>
  <c r="L3183" i="5"/>
  <c r="L3184" i="5"/>
  <c r="L3190" i="5"/>
  <c r="L3191" i="5"/>
  <c r="L3192" i="5"/>
  <c r="L3193" i="5"/>
  <c r="L3197" i="5"/>
  <c r="I3197" i="5" s="1"/>
  <c r="J3197" i="5" s="1"/>
  <c r="L3199" i="5"/>
  <c r="L3200" i="5"/>
  <c r="L3201" i="5"/>
  <c r="L3202" i="5"/>
  <c r="L3207" i="5"/>
  <c r="I3207" i="5" s="1"/>
  <c r="J3207" i="5" s="1"/>
  <c r="L3208" i="5"/>
  <c r="L3209" i="5"/>
  <c r="L3210" i="5"/>
  <c r="L3211" i="5"/>
  <c r="L3215" i="5"/>
  <c r="I3215" i="5" s="1"/>
  <c r="J3215" i="5" s="1"/>
  <c r="L3216" i="5"/>
  <c r="I3216" i="5" s="1"/>
  <c r="J3216" i="5" s="1"/>
  <c r="L3218" i="5"/>
  <c r="I3218" i="5" s="1"/>
  <c r="J3218" i="5" s="1"/>
  <c r="L3219" i="5"/>
  <c r="I3219" i="5" s="1"/>
  <c r="J3219" i="5" s="1"/>
  <c r="L3220" i="5"/>
  <c r="I3220" i="5" s="1"/>
  <c r="J3220" i="5" s="1"/>
  <c r="L3222" i="5"/>
  <c r="I3222" i="5" s="1"/>
  <c r="J3222" i="5" s="1"/>
  <c r="L3223" i="5"/>
  <c r="I3223" i="5" s="1"/>
  <c r="J3223" i="5" s="1"/>
  <c r="L3224" i="5"/>
  <c r="I3224" i="5" s="1"/>
  <c r="J3224" i="5" s="1"/>
  <c r="L3226" i="5"/>
  <c r="I3226" i="5" s="1"/>
  <c r="J3226" i="5" s="1"/>
  <c r="L3227" i="5"/>
  <c r="I3227" i="5" s="1"/>
  <c r="J3227" i="5" s="1"/>
  <c r="L3228" i="5"/>
  <c r="I3228" i="5" s="1"/>
  <c r="J3228" i="5" s="1"/>
  <c r="L3230" i="5"/>
  <c r="I3230" i="5" s="1"/>
  <c r="J3230" i="5" s="1"/>
  <c r="L3231" i="5"/>
  <c r="I3231" i="5" s="1"/>
  <c r="J3231" i="5" s="1"/>
  <c r="L3232" i="5"/>
  <c r="I3232" i="5" s="1"/>
  <c r="J3232" i="5" s="1"/>
  <c r="L3233" i="5"/>
  <c r="L3234" i="5"/>
  <c r="L3235" i="5"/>
  <c r="L3236" i="5"/>
  <c r="L3238" i="5"/>
  <c r="I3238" i="5" s="1"/>
  <c r="J3238" i="5" s="1"/>
  <c r="L3239" i="5"/>
  <c r="L3240" i="5"/>
  <c r="L3241" i="5"/>
  <c r="L3242" i="5"/>
  <c r="L3244" i="5"/>
  <c r="I3244" i="5" s="1"/>
  <c r="J3244" i="5" s="1"/>
  <c r="L3246" i="5"/>
  <c r="I3246" i="5" s="1"/>
  <c r="J3246" i="5" s="1"/>
  <c r="L3247" i="5"/>
  <c r="I3247" i="5" s="1"/>
  <c r="J3247" i="5" s="1"/>
  <c r="L3248" i="5"/>
  <c r="I3248" i="5" s="1"/>
  <c r="J3248" i="5" s="1"/>
  <c r="L3249" i="5"/>
  <c r="I3249" i="5" s="1"/>
  <c r="J3249" i="5" s="1"/>
  <c r="L3250" i="5"/>
  <c r="L3251" i="5"/>
  <c r="L3252" i="5"/>
  <c r="L3253" i="5"/>
  <c r="L3256" i="5"/>
  <c r="I3256" i="5" s="1"/>
  <c r="J3256" i="5" s="1"/>
  <c r="L3257" i="5"/>
  <c r="L3258" i="5"/>
  <c r="L3259" i="5"/>
  <c r="L3260" i="5"/>
  <c r="L3262" i="5"/>
  <c r="I3262" i="5" s="1"/>
  <c r="J3262" i="5" s="1"/>
  <c r="L3265" i="5"/>
  <c r="I3265" i="5" s="1"/>
  <c r="J3265" i="5" s="1"/>
  <c r="L3266" i="5"/>
  <c r="L3267" i="5"/>
  <c r="L3268" i="5"/>
  <c r="L3269" i="5"/>
  <c r="L3271" i="5"/>
  <c r="I3271" i="5" s="1"/>
  <c r="J3271" i="5" s="1"/>
  <c r="L3273" i="5"/>
  <c r="I3273" i="5" s="1"/>
  <c r="J3273" i="5" s="1"/>
  <c r="L3274" i="5"/>
  <c r="L3275" i="5"/>
  <c r="L3276" i="5"/>
  <c r="L3277" i="5"/>
  <c r="L3280" i="5"/>
  <c r="I3280" i="5" s="1"/>
  <c r="J3280" i="5" s="1"/>
  <c r="L3281" i="5"/>
  <c r="L3282" i="5"/>
  <c r="L3283" i="5"/>
  <c r="L3284" i="5"/>
  <c r="L3286" i="5"/>
  <c r="I3286" i="5" s="1"/>
  <c r="J3286" i="5" s="1"/>
  <c r="L3287" i="5"/>
  <c r="I3287" i="5" s="1"/>
  <c r="J3287" i="5" s="1"/>
  <c r="L3288" i="5"/>
  <c r="I3288" i="5" s="1"/>
  <c r="J3288" i="5" s="1"/>
  <c r="L3289" i="5"/>
  <c r="L3290" i="5"/>
  <c r="L3291" i="5"/>
  <c r="L3292" i="5"/>
  <c r="L3294" i="5"/>
  <c r="I3294" i="5" s="1"/>
  <c r="J3294" i="5" s="1"/>
  <c r="L3295" i="5"/>
  <c r="I3295" i="5" s="1"/>
  <c r="J3295" i="5" s="1"/>
  <c r="L3296" i="5"/>
  <c r="I3296" i="5" s="1"/>
  <c r="J3296" i="5" s="1"/>
  <c r="L3297" i="5"/>
  <c r="I3297" i="5" s="1"/>
  <c r="J3297" i="5" s="1"/>
  <c r="L3298" i="5"/>
  <c r="L3299" i="5"/>
  <c r="L3300" i="5"/>
  <c r="L3301" i="5"/>
  <c r="L3304" i="5"/>
  <c r="I3304" i="5" s="1"/>
  <c r="J3304" i="5" s="1"/>
  <c r="L3305" i="5"/>
  <c r="I3305" i="5" s="1"/>
  <c r="J3305" i="5" s="1"/>
  <c r="L3306" i="5"/>
  <c r="L3307" i="5"/>
  <c r="L3308" i="5"/>
  <c r="L3309" i="5"/>
  <c r="L3312" i="5"/>
  <c r="I3312" i="5" s="1"/>
  <c r="J3312" i="5" s="1"/>
  <c r="L3314" i="5"/>
  <c r="I3314" i="5" s="1"/>
  <c r="J3314" i="5" s="1"/>
  <c r="L3315" i="5"/>
  <c r="L3316" i="5"/>
  <c r="L3317" i="5"/>
  <c r="L3318" i="5"/>
  <c r="L3321" i="5"/>
  <c r="I3321" i="5" s="1"/>
  <c r="J3321" i="5" s="1"/>
  <c r="L3323" i="5"/>
  <c r="I3323" i="5" s="1"/>
  <c r="J3323" i="5" s="1"/>
  <c r="L3324" i="5"/>
  <c r="I3324" i="5" s="1"/>
  <c r="J3324" i="5" s="1"/>
  <c r="L3326" i="5"/>
  <c r="L3327" i="5"/>
  <c r="L3328" i="5"/>
  <c r="L3329" i="5"/>
  <c r="L3332" i="5"/>
  <c r="I3332" i="5" s="1"/>
  <c r="J3332" i="5" s="1"/>
  <c r="L3333" i="5"/>
  <c r="I3333" i="5" s="1"/>
  <c r="J3333" i="5" s="1"/>
  <c r="L3334" i="5"/>
  <c r="L3335" i="5"/>
  <c r="L3336" i="5"/>
  <c r="L3337" i="5"/>
  <c r="L3340" i="5"/>
  <c r="I3340" i="5" s="1"/>
  <c r="J3340" i="5" s="1"/>
  <c r="L3341" i="5"/>
  <c r="I3341" i="5" s="1"/>
  <c r="J3341" i="5" s="1"/>
  <c r="L3342" i="5"/>
  <c r="L3343" i="5"/>
  <c r="L3344" i="5"/>
  <c r="L3345" i="5"/>
  <c r="L3348" i="5"/>
  <c r="I3348" i="5" s="1"/>
  <c r="J3348" i="5" s="1"/>
  <c r="L3350" i="5"/>
  <c r="I3350" i="5" s="1"/>
  <c r="J3350" i="5" s="1"/>
  <c r="L3351" i="5"/>
  <c r="I3351" i="5" s="1"/>
  <c r="J3351" i="5" s="1"/>
  <c r="L3352" i="5"/>
  <c r="L3353" i="5"/>
  <c r="L3354" i="5"/>
  <c r="L3355" i="5"/>
  <c r="L3357" i="5"/>
  <c r="I3357" i="5" s="1"/>
  <c r="J3357" i="5" s="1"/>
  <c r="L3359" i="5"/>
  <c r="I3359" i="5" s="1"/>
  <c r="J3359" i="5" s="1"/>
  <c r="L3360" i="5"/>
  <c r="I3360" i="5" s="1"/>
  <c r="J3360" i="5" s="1"/>
  <c r="L3363" i="5"/>
  <c r="L3364" i="5"/>
  <c r="L3365" i="5"/>
  <c r="L3366" i="5"/>
  <c r="L3369" i="5"/>
  <c r="I3369" i="5" s="1"/>
  <c r="J3369" i="5" s="1"/>
  <c r="L3370" i="5"/>
  <c r="I3370" i="5" s="1"/>
  <c r="J3370" i="5" s="1"/>
  <c r="L3371" i="5"/>
  <c r="I3371" i="5" s="1"/>
  <c r="J3371" i="5" s="1"/>
  <c r="L3372" i="5"/>
  <c r="L3373" i="5"/>
  <c r="L3374" i="5"/>
  <c r="L3375" i="5"/>
  <c r="L3378" i="5"/>
  <c r="I3378" i="5" s="1"/>
  <c r="J3378" i="5" s="1"/>
  <c r="L3380" i="5"/>
  <c r="L3381" i="5"/>
  <c r="L3382" i="5"/>
  <c r="L3383" i="5"/>
  <c r="L3385" i="5"/>
  <c r="I3385" i="5" s="1"/>
  <c r="J3385" i="5" s="1"/>
  <c r="L3386" i="5"/>
  <c r="L3387" i="5"/>
  <c r="L3388" i="5"/>
  <c r="L3389" i="5"/>
  <c r="L3391" i="5"/>
  <c r="I3391" i="5" s="1"/>
  <c r="J3391" i="5" s="1"/>
  <c r="L3393" i="5"/>
  <c r="I3393" i="5" s="1"/>
  <c r="J3393" i="5" s="1"/>
  <c r="L3394" i="5"/>
  <c r="I3394" i="5" s="1"/>
  <c r="J3394" i="5" s="1"/>
  <c r="L3395" i="5"/>
  <c r="I3395" i="5" s="1"/>
  <c r="J3395" i="5" s="1"/>
  <c r="L3396" i="5"/>
  <c r="I3396" i="5" s="1"/>
  <c r="J3396" i="5" s="1"/>
  <c r="L3397" i="5"/>
  <c r="L3398" i="5"/>
  <c r="L3399" i="5"/>
  <c r="L3400" i="5"/>
  <c r="L3404" i="5"/>
  <c r="I3404" i="5" s="1"/>
  <c r="J3404" i="5" s="1"/>
  <c r="L3405" i="5"/>
  <c r="I3405" i="5" s="1"/>
  <c r="J3405" i="5" s="1"/>
  <c r="L3407" i="5"/>
  <c r="L3408" i="5"/>
  <c r="L3409" i="5"/>
  <c r="L3410" i="5"/>
  <c r="L3414" i="5"/>
  <c r="I3414" i="5" s="1"/>
  <c r="J3414" i="5" s="1"/>
  <c r="L3415" i="5"/>
  <c r="I3415" i="5" s="1"/>
  <c r="J3415" i="5" s="1"/>
  <c r="L3417" i="5"/>
  <c r="L3418" i="5"/>
  <c r="L3419" i="5"/>
  <c r="L3420" i="5"/>
  <c r="L3423" i="5"/>
  <c r="I3423" i="5" s="1"/>
  <c r="J3423" i="5" s="1"/>
  <c r="L3424" i="5"/>
  <c r="L3425" i="5"/>
  <c r="L3426" i="5"/>
  <c r="L3427" i="5"/>
  <c r="L3431" i="5"/>
  <c r="I3431" i="5" s="1"/>
  <c r="J3431" i="5" s="1"/>
  <c r="L3432" i="5"/>
  <c r="I3432" i="5" s="1"/>
  <c r="J3432" i="5" s="1"/>
  <c r="L3434" i="5"/>
  <c r="I3434" i="5" s="1"/>
  <c r="J3434" i="5" s="1"/>
  <c r="L3435" i="5"/>
  <c r="I3435" i="5" s="1"/>
  <c r="J3435" i="5" s="1"/>
  <c r="L3436" i="5"/>
  <c r="I3436" i="5" s="1"/>
  <c r="J3436" i="5" s="1"/>
  <c r="L3437" i="5"/>
  <c r="L3438" i="5"/>
  <c r="L3439" i="5"/>
  <c r="L3440" i="5"/>
  <c r="L3442" i="5"/>
  <c r="I3442" i="5" s="1"/>
  <c r="J3442" i="5" s="1"/>
  <c r="L3444" i="5"/>
  <c r="I3444" i="5" s="1"/>
  <c r="J3444" i="5" s="1"/>
  <c r="L3445" i="5"/>
  <c r="I3445" i="5" s="1"/>
  <c r="J3445" i="5" s="1"/>
  <c r="L3446" i="5"/>
  <c r="L3447" i="5"/>
  <c r="L3448" i="5"/>
  <c r="L3449" i="5"/>
  <c r="L3455" i="5"/>
  <c r="I3455" i="5" s="1"/>
  <c r="J3455" i="5" s="1"/>
  <c r="L3456" i="5"/>
  <c r="I3456" i="5" s="1"/>
  <c r="J3456" i="5" s="1"/>
  <c r="L3458" i="5"/>
  <c r="I3458" i="5" s="1"/>
  <c r="J3458" i="5" s="1"/>
  <c r="L3460" i="5"/>
  <c r="I3460" i="5" s="1"/>
  <c r="J3460" i="5" s="1"/>
  <c r="L3461" i="5"/>
  <c r="I3461" i="5" s="1"/>
  <c r="J3461" i="5" s="1"/>
  <c r="L3462" i="5"/>
  <c r="L3463" i="5"/>
  <c r="L3464" i="5"/>
  <c r="L3465" i="5"/>
  <c r="L3467" i="5"/>
  <c r="I3467" i="5" s="1"/>
  <c r="J3467" i="5" s="1"/>
  <c r="L3469" i="5"/>
  <c r="I3469" i="5" s="1"/>
  <c r="J3469" i="5" s="1"/>
  <c r="L3470" i="5"/>
  <c r="I3470" i="5" s="1"/>
  <c r="J3470" i="5" s="1"/>
  <c r="L3471" i="5"/>
  <c r="L3472" i="5"/>
  <c r="L3473" i="5"/>
  <c r="L3474" i="5"/>
  <c r="L3476" i="5"/>
  <c r="I3476" i="5" s="1"/>
  <c r="J3476" i="5" s="1"/>
  <c r="L3478" i="5"/>
  <c r="L3479" i="5"/>
  <c r="L3480" i="5"/>
  <c r="L3481" i="5"/>
  <c r="L3485" i="5"/>
  <c r="L3486" i="5"/>
  <c r="L3487" i="5"/>
  <c r="L3488" i="5"/>
  <c r="L3490" i="5"/>
  <c r="I3490" i="5" s="1"/>
  <c r="J3490" i="5" s="1"/>
  <c r="L3491" i="5"/>
  <c r="I3491" i="5" s="1"/>
  <c r="J3491" i="5" s="1"/>
  <c r="L3493" i="5"/>
  <c r="I3493" i="5" s="1"/>
  <c r="J3493" i="5" s="1"/>
  <c r="L3496" i="5"/>
  <c r="I3496" i="5" s="1"/>
  <c r="J3496" i="5" s="1"/>
  <c r="L3497" i="5"/>
  <c r="I3497" i="5" s="1"/>
  <c r="J3497" i="5" s="1"/>
  <c r="L3499" i="5"/>
  <c r="L3500" i="5"/>
  <c r="L3501" i="5"/>
  <c r="L3502" i="5"/>
  <c r="L3505" i="5"/>
  <c r="I3505" i="5" s="1"/>
  <c r="J3505" i="5" s="1"/>
  <c r="L3507" i="5"/>
  <c r="I3507" i="5" s="1"/>
  <c r="J3507" i="5" s="1"/>
  <c r="L3508" i="5"/>
  <c r="L3509" i="5"/>
  <c r="L3510" i="5"/>
  <c r="L3511" i="5"/>
  <c r="L3514" i="5"/>
  <c r="I3514" i="5" s="1"/>
  <c r="J3514" i="5" s="1"/>
  <c r="L3517" i="5"/>
  <c r="L3518" i="5"/>
  <c r="L3519" i="5"/>
  <c r="L3520" i="5"/>
  <c r="L3522" i="5"/>
  <c r="I3522" i="5" s="1"/>
  <c r="J3522" i="5" s="1"/>
  <c r="L3524" i="5"/>
  <c r="I3524" i="5" s="1"/>
  <c r="J3524" i="5" s="1"/>
  <c r="L3525" i="5"/>
  <c r="I3525" i="5" s="1"/>
  <c r="J3525" i="5" s="1"/>
  <c r="L3526" i="5"/>
  <c r="I3526" i="5" s="1"/>
  <c r="J3526" i="5" s="1"/>
  <c r="L3528" i="5"/>
  <c r="I3528" i="5" s="1"/>
  <c r="J3528" i="5" s="1"/>
  <c r="L3529" i="5"/>
  <c r="L3530" i="5"/>
  <c r="L3531" i="5"/>
  <c r="L3532" i="5"/>
  <c r="L3537" i="5"/>
  <c r="I3537" i="5" s="1"/>
  <c r="J3537" i="5" s="1"/>
  <c r="L3538" i="5"/>
  <c r="I3538" i="5" s="1"/>
  <c r="J3538" i="5" s="1"/>
  <c r="L3539" i="5"/>
  <c r="I3539" i="5" s="1"/>
  <c r="J3539" i="5" s="1"/>
  <c r="L3540" i="5"/>
  <c r="I3540" i="5" s="1"/>
  <c r="J3540" i="5" s="1"/>
  <c r="L3541" i="5"/>
  <c r="I3541" i="5" s="1"/>
  <c r="J3541" i="5" s="1"/>
  <c r="L3542" i="5"/>
  <c r="I3542" i="5" s="1"/>
  <c r="J3542" i="5" s="1"/>
  <c r="L3543" i="5"/>
  <c r="L3544" i="5"/>
  <c r="L3545" i="5"/>
  <c r="L3546" i="5"/>
  <c r="L3549" i="5"/>
  <c r="I3549" i="5" s="1"/>
  <c r="J3549" i="5" s="1"/>
  <c r="L3550" i="5"/>
  <c r="I3550" i="5" s="1"/>
  <c r="J3550" i="5" s="1"/>
  <c r="L3551" i="5"/>
  <c r="I3551" i="5" s="1"/>
  <c r="J3551" i="5" s="1"/>
  <c r="L3552" i="5"/>
  <c r="I3552" i="5" s="1"/>
  <c r="J3552" i="5" s="1"/>
  <c r="L3554" i="5"/>
  <c r="I3554" i="5" s="1"/>
  <c r="J3554" i="5" s="1"/>
  <c r="L3555" i="5"/>
  <c r="L3556" i="5"/>
  <c r="L3557" i="5"/>
  <c r="L3558" i="5"/>
  <c r="L3560" i="5"/>
  <c r="I3560" i="5" s="1"/>
  <c r="J3560" i="5" s="1"/>
  <c r="L3561" i="5"/>
  <c r="L3562" i="5"/>
  <c r="L3563" i="5"/>
  <c r="L3564" i="5"/>
  <c r="L3566" i="5"/>
  <c r="I3566" i="5" s="1"/>
  <c r="J3566" i="5" s="1"/>
  <c r="L3570" i="5"/>
  <c r="I3570" i="5" s="1"/>
  <c r="J3570" i="5" s="1"/>
  <c r="L3571" i="5"/>
  <c r="I3571" i="5" s="1"/>
  <c r="J3571" i="5" s="1"/>
  <c r="L3573" i="5"/>
  <c r="L3574" i="5"/>
  <c r="L3575" i="5"/>
  <c r="L3576" i="5"/>
  <c r="L3580" i="5"/>
  <c r="I3580" i="5" s="1"/>
  <c r="J3580" i="5" s="1"/>
  <c r="L3581" i="5"/>
  <c r="L3582" i="5"/>
  <c r="L3583" i="5"/>
  <c r="L3584" i="5"/>
  <c r="L3586" i="5"/>
  <c r="I3586" i="5" s="1"/>
  <c r="J3586" i="5" s="1"/>
  <c r="L3587" i="5"/>
  <c r="L3588" i="5"/>
  <c r="L3589" i="5"/>
  <c r="L3590" i="5"/>
  <c r="L3595" i="5"/>
  <c r="I3595" i="5" s="1"/>
  <c r="J3595" i="5" s="1"/>
  <c r="L3596" i="5"/>
  <c r="I3596" i="5" s="1"/>
  <c r="J3596" i="5" s="1"/>
  <c r="L3597" i="5"/>
  <c r="L3598" i="5"/>
  <c r="L3599" i="5"/>
  <c r="L3600" i="5"/>
  <c r="L3602" i="5"/>
  <c r="I3602" i="5" s="1"/>
  <c r="J3602" i="5" s="1"/>
  <c r="L3603" i="5"/>
  <c r="I3603" i="5" s="1"/>
  <c r="J3603" i="5" s="1"/>
  <c r="L3604" i="5"/>
  <c r="I3604" i="5" s="1"/>
  <c r="J3604" i="5" s="1"/>
  <c r="L3605" i="5"/>
  <c r="I3605" i="5" s="1"/>
  <c r="J3605" i="5" s="1"/>
  <c r="L3606" i="5"/>
  <c r="L3607" i="5"/>
  <c r="L3608" i="5"/>
  <c r="L3609" i="5"/>
  <c r="L3613" i="5"/>
  <c r="I3613" i="5" s="1"/>
  <c r="J3613" i="5" s="1"/>
  <c r="L3614" i="5"/>
  <c r="I3614" i="5" s="1"/>
  <c r="J3614" i="5" s="1"/>
  <c r="L3616" i="5"/>
  <c r="I3616" i="5" s="1"/>
  <c r="J3616" i="5" s="1"/>
  <c r="L3617" i="5"/>
  <c r="I3617" i="5" s="1"/>
  <c r="J3617" i="5" s="1"/>
  <c r="L3618" i="5"/>
  <c r="L3619" i="5"/>
  <c r="L3620" i="5"/>
  <c r="L3621" i="5"/>
  <c r="L3623" i="5"/>
  <c r="I3623" i="5" s="1"/>
  <c r="J3623" i="5" s="1"/>
  <c r="L3625" i="5"/>
  <c r="I3625" i="5" s="1"/>
  <c r="J3625" i="5" s="1"/>
  <c r="L3626" i="5"/>
  <c r="I3626" i="5" s="1"/>
  <c r="J3626" i="5" s="1"/>
  <c r="L3627" i="5"/>
  <c r="I3627" i="5" s="1"/>
  <c r="J3627" i="5" s="1"/>
  <c r="L3628" i="5"/>
  <c r="I3628" i="5" s="1"/>
  <c r="J3628" i="5" s="1"/>
  <c r="L3629" i="5"/>
  <c r="L3630" i="5"/>
  <c r="L3631" i="5"/>
  <c r="L3632" i="5"/>
  <c r="L3634" i="5"/>
  <c r="I3634" i="5" s="1"/>
  <c r="J3634" i="5" s="1"/>
  <c r="L3636" i="5"/>
  <c r="I3636" i="5" s="1"/>
  <c r="J3636" i="5" s="1"/>
  <c r="L3637" i="5"/>
  <c r="I3637" i="5" s="1"/>
  <c r="J3637" i="5" s="1"/>
  <c r="L3639" i="5"/>
  <c r="I3639" i="5" s="1"/>
  <c r="J3639" i="5" s="1"/>
  <c r="L3640" i="5"/>
  <c r="I3640" i="5" s="1"/>
  <c r="J3640" i="5" s="1"/>
  <c r="L3641" i="5"/>
  <c r="L3642" i="5"/>
  <c r="L3643" i="5"/>
  <c r="L3644" i="5"/>
  <c r="L3646" i="5"/>
  <c r="I3646" i="5" s="1"/>
  <c r="J3646" i="5" s="1"/>
  <c r="L3648" i="5"/>
  <c r="I3648" i="5" s="1"/>
  <c r="J3648" i="5" s="1"/>
  <c r="L3649" i="5"/>
  <c r="I3649" i="5" s="1"/>
  <c r="J3649" i="5" s="1"/>
  <c r="L3650" i="5"/>
  <c r="I3650" i="5" s="1"/>
  <c r="J3650" i="5" s="1"/>
  <c r="L3651" i="5"/>
  <c r="I3651" i="5" s="1"/>
  <c r="J3651" i="5" s="1"/>
  <c r="L3652" i="5"/>
  <c r="I3652" i="5" s="1"/>
  <c r="J3652" i="5" s="1"/>
  <c r="L3653" i="5"/>
  <c r="I3653" i="5" s="1"/>
  <c r="J3653" i="5" s="1"/>
  <c r="L3654" i="5"/>
  <c r="I3654" i="5" s="1"/>
  <c r="J3654" i="5" s="1"/>
  <c r="L3656" i="5"/>
  <c r="I3656" i="5" s="1"/>
  <c r="J3656" i="5" s="1"/>
  <c r="L3657" i="5"/>
  <c r="L3658" i="5"/>
  <c r="L3659" i="5"/>
  <c r="L3660" i="5"/>
  <c r="L3662" i="5"/>
  <c r="I3662" i="5" s="1"/>
  <c r="J3662" i="5" s="1"/>
  <c r="L3663" i="5"/>
  <c r="I3663" i="5" s="1"/>
  <c r="J3663" i="5" s="1"/>
  <c r="L3664" i="5"/>
  <c r="I3664" i="5" s="1"/>
  <c r="J3664" i="5" s="1"/>
  <c r="L3665" i="5"/>
  <c r="I3665" i="5" s="1"/>
  <c r="J3665" i="5" s="1"/>
  <c r="L3666" i="5"/>
  <c r="L3667" i="5"/>
  <c r="L3668" i="5"/>
  <c r="L3669" i="5"/>
  <c r="L3671" i="5"/>
  <c r="I3671" i="5" s="1"/>
  <c r="J3671" i="5" s="1"/>
  <c r="L3672" i="5"/>
  <c r="I3672" i="5" s="1"/>
  <c r="J3672" i="5" s="1"/>
  <c r="L3673" i="5"/>
  <c r="L3674" i="5"/>
  <c r="L3675" i="5"/>
  <c r="L3676" i="5"/>
  <c r="L3678" i="5"/>
  <c r="I3678" i="5" s="1"/>
  <c r="J3678" i="5" s="1"/>
  <c r="L3679" i="5"/>
  <c r="I3679" i="5" s="1"/>
  <c r="J3679" i="5" s="1"/>
  <c r="L3680" i="5"/>
  <c r="L3681" i="5"/>
  <c r="L3682" i="5"/>
  <c r="L3683" i="5"/>
  <c r="L3685" i="5"/>
  <c r="I3685" i="5" s="1"/>
  <c r="J3685" i="5" s="1"/>
  <c r="L3686" i="5"/>
  <c r="I3686" i="5" s="1"/>
  <c r="J3686" i="5" s="1"/>
  <c r="L3688" i="5"/>
  <c r="L3689" i="5"/>
  <c r="L3690" i="5"/>
  <c r="L3691" i="5"/>
  <c r="L3694" i="5"/>
  <c r="I3694" i="5" s="1"/>
  <c r="J3694" i="5" s="1"/>
  <c r="L3695" i="5"/>
  <c r="I3695" i="5" s="1"/>
  <c r="J3695" i="5" s="1"/>
  <c r="L3696" i="5"/>
  <c r="I3696" i="5" s="1"/>
  <c r="J3696" i="5" s="1"/>
  <c r="L3697" i="5"/>
  <c r="L3698" i="5"/>
  <c r="L3699" i="5"/>
  <c r="L3700" i="5"/>
  <c r="L3702" i="5"/>
  <c r="I3702" i="5" s="1"/>
  <c r="J3702" i="5" s="1"/>
  <c r="L3704" i="5"/>
  <c r="I3704" i="5" s="1"/>
  <c r="J3704" i="5" s="1"/>
  <c r="L3707" i="5"/>
  <c r="I3707" i="5" s="1"/>
  <c r="J3707" i="5" s="1"/>
  <c r="L3708" i="5"/>
  <c r="L3709" i="5"/>
  <c r="L3710" i="5"/>
  <c r="L3711" i="5"/>
  <c r="L3715" i="5"/>
  <c r="I3715" i="5" s="1"/>
  <c r="J3715" i="5" s="1"/>
  <c r="L3716" i="5"/>
  <c r="I3716" i="5" s="1"/>
  <c r="J3716" i="5" s="1"/>
  <c r="L3717" i="5"/>
  <c r="I3717" i="5" s="1"/>
  <c r="J3717" i="5" s="1"/>
  <c r="L3718" i="5"/>
  <c r="L3719" i="5"/>
  <c r="L3720" i="5"/>
  <c r="L3721" i="5"/>
  <c r="L3724" i="5"/>
  <c r="I3724" i="5" s="1"/>
  <c r="J3724" i="5" s="1"/>
  <c r="L3725" i="5"/>
  <c r="L3726" i="5"/>
  <c r="L3727" i="5"/>
  <c r="L3728" i="5"/>
  <c r="L3731" i="5"/>
  <c r="I3731" i="5" s="1"/>
  <c r="J3731" i="5" s="1"/>
  <c r="L3734" i="5"/>
  <c r="L3735" i="5"/>
  <c r="L3736" i="5"/>
  <c r="L3737" i="5"/>
  <c r="L3740" i="5"/>
  <c r="I3740" i="5" s="1"/>
  <c r="J3740" i="5" s="1"/>
  <c r="L3741" i="5"/>
  <c r="I3741" i="5" s="1"/>
  <c r="J3741" i="5" s="1"/>
  <c r="L3742" i="5"/>
  <c r="L3743" i="5"/>
  <c r="L3744" i="5"/>
  <c r="L3745" i="5"/>
  <c r="L3754" i="5"/>
  <c r="L3755" i="5"/>
  <c r="L3756" i="5"/>
  <c r="L3757" i="5"/>
  <c r="L3760" i="5"/>
  <c r="I3760" i="5" s="1"/>
  <c r="J3760" i="5" s="1"/>
  <c r="L3762" i="5"/>
  <c r="I3762" i="5" s="1"/>
  <c r="J3762" i="5" s="1"/>
  <c r="L3764" i="5"/>
  <c r="L3765" i="5"/>
  <c r="L3766" i="5"/>
  <c r="L3767" i="5"/>
  <c r="L3769" i="5"/>
  <c r="I3769" i="5" s="1"/>
  <c r="J3769" i="5" s="1"/>
  <c r="L3770" i="5"/>
  <c r="I3770" i="5" s="1"/>
  <c r="J3770" i="5" s="1"/>
  <c r="L3772" i="5"/>
  <c r="I3772" i="5" s="1"/>
  <c r="J3772" i="5" s="1"/>
  <c r="L3773" i="5"/>
  <c r="I3773" i="5" s="1"/>
  <c r="J3773" i="5" s="1"/>
  <c r="L3775" i="5"/>
  <c r="I3775" i="5" s="1"/>
  <c r="J3775" i="5" s="1"/>
  <c r="L3776" i="5"/>
  <c r="L3777" i="5"/>
  <c r="L3778" i="5"/>
  <c r="L3779" i="5"/>
  <c r="L3782" i="5"/>
  <c r="I3782" i="5" s="1"/>
  <c r="J3782" i="5" s="1"/>
  <c r="L3783" i="5"/>
  <c r="I3783" i="5" s="1"/>
  <c r="J3783" i="5" s="1"/>
  <c r="L3784" i="5"/>
  <c r="I3784" i="5" s="1"/>
  <c r="J3784" i="5" s="1"/>
  <c r="L3785" i="5"/>
  <c r="I3785" i="5" s="1"/>
  <c r="J3785" i="5" s="1"/>
  <c r="L3786" i="5"/>
  <c r="L3787" i="5"/>
  <c r="L3788" i="5"/>
  <c r="L3789" i="5"/>
  <c r="L3791" i="5"/>
  <c r="I3791" i="5" s="1"/>
  <c r="J3791" i="5" s="1"/>
  <c r="L3793" i="5"/>
  <c r="I3793" i="5" s="1"/>
  <c r="J3793" i="5" s="1"/>
  <c r="L3794" i="5"/>
  <c r="L3795" i="5"/>
  <c r="L3796" i="5"/>
  <c r="L3797" i="5"/>
  <c r="L3799" i="5"/>
  <c r="I3799" i="5" s="1"/>
  <c r="J3799" i="5" s="1"/>
  <c r="L3803" i="5"/>
  <c r="I3803" i="5" s="1"/>
  <c r="J3803" i="5" s="1"/>
  <c r="L3804" i="5"/>
  <c r="L3805" i="5"/>
  <c r="L3806" i="5"/>
  <c r="L3807" i="5"/>
  <c r="L3809" i="5"/>
  <c r="I3809" i="5" s="1"/>
  <c r="J3809" i="5" s="1"/>
  <c r="L3811" i="5"/>
  <c r="I3811" i="5" s="1"/>
  <c r="J3811" i="5" s="1"/>
  <c r="L3812" i="5"/>
  <c r="L3813" i="5"/>
  <c r="L3814" i="5"/>
  <c r="L3815" i="5"/>
  <c r="L3817" i="5"/>
  <c r="I3817" i="5" s="1"/>
  <c r="J3817" i="5" s="1"/>
  <c r="L3819" i="5"/>
  <c r="I3819" i="5" s="1"/>
  <c r="J3819" i="5" s="1"/>
  <c r="L3820" i="5"/>
  <c r="L3821" i="5"/>
  <c r="L3822" i="5"/>
  <c r="L3823" i="5"/>
  <c r="L3826" i="5"/>
  <c r="I3826" i="5" s="1"/>
  <c r="J3826" i="5" s="1"/>
  <c r="L3827" i="5"/>
  <c r="I3827" i="5" s="1"/>
  <c r="J3827" i="5" s="1"/>
  <c r="L3828" i="5"/>
  <c r="I3828" i="5" s="1"/>
  <c r="J3828" i="5" s="1"/>
  <c r="L3829" i="5"/>
  <c r="I3829" i="5" s="1"/>
  <c r="J3829" i="5" s="1"/>
  <c r="L3830" i="5"/>
  <c r="L3831" i="5"/>
  <c r="L3832" i="5"/>
  <c r="L3833" i="5"/>
  <c r="L3835" i="5"/>
  <c r="I3835" i="5" s="1"/>
  <c r="J3835" i="5" s="1"/>
  <c r="L3837" i="5"/>
  <c r="I3837" i="5" s="1"/>
  <c r="J3837" i="5" s="1"/>
  <c r="L3838" i="5"/>
  <c r="L3839" i="5"/>
  <c r="L3840" i="5"/>
  <c r="L3841" i="5"/>
  <c r="L3844" i="5"/>
  <c r="I3844" i="5" s="1"/>
  <c r="J3844" i="5" s="1"/>
  <c r="L3845" i="5"/>
  <c r="I3845" i="5" s="1"/>
  <c r="J3845" i="5" s="1"/>
  <c r="L3846" i="5"/>
  <c r="L3847" i="5"/>
  <c r="L3848" i="5"/>
  <c r="L3849" i="5"/>
  <c r="L3851" i="5"/>
  <c r="I3851" i="5" s="1"/>
  <c r="J3851" i="5" s="1"/>
  <c r="L3853" i="5"/>
  <c r="L3854" i="5"/>
  <c r="L3855" i="5"/>
  <c r="L3856" i="5"/>
  <c r="L3860" i="5"/>
  <c r="I3860" i="5" s="1"/>
  <c r="J3860" i="5" s="1"/>
  <c r="L3861" i="5"/>
  <c r="I3861" i="5" s="1"/>
  <c r="J3861" i="5" s="1"/>
  <c r="L3862" i="5"/>
  <c r="I3862" i="5" s="1"/>
  <c r="J3862" i="5" s="1"/>
  <c r="L3864" i="5"/>
  <c r="I3864" i="5" s="1"/>
  <c r="J3864" i="5" s="1"/>
  <c r="L3865" i="5"/>
  <c r="L3866" i="5"/>
  <c r="L3867" i="5"/>
  <c r="L3868" i="5"/>
  <c r="L3871" i="5"/>
  <c r="I3871" i="5" s="1"/>
  <c r="J3871" i="5" s="1"/>
  <c r="L3872" i="5"/>
  <c r="I3872" i="5" s="1"/>
  <c r="J3872" i="5" s="1"/>
  <c r="L3873" i="5"/>
  <c r="I3873" i="5" s="1"/>
  <c r="J3873" i="5" s="1"/>
  <c r="L3874" i="5"/>
  <c r="I3874" i="5" s="1"/>
  <c r="J3874" i="5" s="1"/>
  <c r="L3875" i="5"/>
  <c r="L3876" i="5"/>
  <c r="L3877" i="5"/>
  <c r="L3878" i="5"/>
  <c r="L3881" i="5"/>
  <c r="I3881" i="5" s="1"/>
  <c r="J3881" i="5" s="1"/>
  <c r="L3882" i="5"/>
  <c r="I3882" i="5" s="1"/>
  <c r="J3882" i="5" s="1"/>
  <c r="L3883" i="5"/>
  <c r="I3883" i="5" s="1"/>
  <c r="J3883" i="5" s="1"/>
  <c r="L3884" i="5"/>
  <c r="L3885" i="5"/>
  <c r="L3886" i="5"/>
  <c r="L3887" i="5"/>
  <c r="L3890" i="5"/>
  <c r="I3890" i="5" s="1"/>
  <c r="J3890" i="5" s="1"/>
  <c r="L3891" i="5"/>
  <c r="I3891" i="5" s="1"/>
  <c r="J3891" i="5" s="1"/>
  <c r="L3892" i="5"/>
  <c r="I3892" i="5" s="1"/>
  <c r="J3892" i="5" s="1"/>
  <c r="L3893" i="5"/>
  <c r="I3893" i="5" s="1"/>
  <c r="J3893" i="5" s="1"/>
  <c r="L3894" i="5"/>
  <c r="I3894" i="5" s="1"/>
  <c r="J3894" i="5" s="1"/>
  <c r="L3895" i="5"/>
  <c r="L3896" i="5"/>
  <c r="L3897" i="5"/>
  <c r="L3898" i="5"/>
  <c r="L3901" i="5"/>
  <c r="I3901" i="5" s="1"/>
  <c r="J3901" i="5" s="1"/>
  <c r="L3902" i="5"/>
  <c r="I3902" i="5" s="1"/>
  <c r="J3902" i="5" s="1"/>
  <c r="L3903" i="5"/>
  <c r="I3903" i="5" s="1"/>
  <c r="J3903" i="5" s="1"/>
  <c r="L3904" i="5"/>
  <c r="I3904" i="5" s="1"/>
  <c r="J3904" i="5" s="1"/>
  <c r="L3905" i="5"/>
  <c r="I3905" i="5" s="1"/>
  <c r="J3905" i="5" s="1"/>
  <c r="L3906" i="5"/>
  <c r="L3907" i="5"/>
  <c r="L3908" i="5"/>
  <c r="L3909" i="5"/>
  <c r="L3913" i="5"/>
  <c r="I3913" i="5" s="1"/>
  <c r="J3913" i="5" s="1"/>
  <c r="L3914" i="5"/>
  <c r="I3914" i="5" s="1"/>
  <c r="J3914" i="5" s="1"/>
  <c r="L3915" i="5"/>
  <c r="I3915" i="5" s="1"/>
  <c r="J3915" i="5" s="1"/>
  <c r="L3916" i="5"/>
  <c r="I3916" i="5" s="1"/>
  <c r="J3916" i="5" s="1"/>
  <c r="L3917" i="5"/>
  <c r="L3918" i="5"/>
  <c r="L3919" i="5"/>
  <c r="L3920" i="5"/>
  <c r="L3922" i="5"/>
  <c r="I3922" i="5" s="1"/>
  <c r="J3922" i="5" s="1"/>
  <c r="L3925" i="5"/>
  <c r="I3925" i="5" s="1"/>
  <c r="J3925" i="5" s="1"/>
  <c r="L3926" i="5"/>
  <c r="I3926" i="5" s="1"/>
  <c r="J3926" i="5" s="1"/>
  <c r="L3927" i="5"/>
  <c r="I3927" i="5" s="1"/>
  <c r="J3927" i="5" s="1"/>
  <c r="L3930" i="5"/>
  <c r="L3931" i="5"/>
  <c r="L3932" i="5"/>
  <c r="L3933" i="5"/>
  <c r="L3934" i="5"/>
  <c r="L3936" i="5"/>
  <c r="L3937" i="5"/>
  <c r="L3941" i="5"/>
  <c r="I3941" i="5" s="1"/>
  <c r="J3941" i="5" s="1"/>
  <c r="L3942" i="5"/>
  <c r="L3943" i="5"/>
  <c r="L3944" i="5"/>
  <c r="L3945" i="5"/>
  <c r="L3946" i="5"/>
  <c r="L3947" i="5"/>
  <c r="L3948" i="5"/>
  <c r="I3948" i="5" s="1"/>
  <c r="J3948" i="5" s="1"/>
  <c r="L3949" i="5"/>
  <c r="L3950" i="5"/>
  <c r="L3953" i="5"/>
  <c r="I3953" i="5" s="1"/>
  <c r="J3953" i="5" s="1"/>
  <c r="L3954" i="5"/>
  <c r="I3954" i="5" s="1"/>
  <c r="J3954" i="5" s="1"/>
  <c r="L3955" i="5"/>
  <c r="L3956" i="5"/>
  <c r="L3957" i="5"/>
  <c r="L3958" i="5"/>
  <c r="L3959" i="5"/>
  <c r="L3960" i="5"/>
  <c r="L3962" i="5"/>
  <c r="L3963" i="5"/>
  <c r="I3963" i="5" s="1"/>
  <c r="J3963" i="5" s="1"/>
  <c r="L3965" i="5"/>
  <c r="I3965" i="5" s="1"/>
  <c r="J3965" i="5" s="1"/>
  <c r="L3966" i="5"/>
  <c r="I3966" i="5" s="1"/>
  <c r="J3966" i="5" s="1"/>
  <c r="L3967" i="5"/>
  <c r="L3968" i="5"/>
  <c r="L3969" i="5"/>
  <c r="L3970" i="5"/>
  <c r="L3971" i="5"/>
  <c r="L3972" i="5"/>
  <c r="L3973" i="5"/>
  <c r="L3974" i="5"/>
  <c r="I3974" i="5" s="1"/>
  <c r="J3974" i="5" s="1"/>
  <c r="L3975" i="5"/>
  <c r="L3976" i="5"/>
  <c r="L3978" i="5"/>
  <c r="I3978" i="5" s="1"/>
  <c r="J3978" i="5" s="1"/>
  <c r="L3979" i="5"/>
  <c r="I3979" i="5" s="1"/>
  <c r="J3979" i="5" s="1"/>
  <c r="L3980" i="5"/>
  <c r="I3980" i="5" s="1"/>
  <c r="J3980" i="5" s="1"/>
  <c r="L3982" i="5"/>
  <c r="I3982" i="5" s="1"/>
  <c r="J3982" i="5" s="1"/>
  <c r="L3983" i="5"/>
  <c r="L3984" i="5"/>
  <c r="L3985" i="5"/>
  <c r="L3986" i="5"/>
  <c r="L3987" i="5"/>
  <c r="I3987" i="5" s="1"/>
  <c r="J3987" i="5" s="1"/>
  <c r="L3988" i="5"/>
  <c r="I3988" i="5" s="1"/>
  <c r="J3988" i="5" s="1"/>
  <c r="L3989" i="5"/>
  <c r="I3989" i="5" s="1"/>
  <c r="J3989" i="5" s="1"/>
  <c r="L3990" i="5"/>
  <c r="L3991" i="5"/>
  <c r="L3992" i="5"/>
  <c r="L3993" i="5"/>
  <c r="L3994" i="5"/>
  <c r="L3995" i="5"/>
  <c r="L3996" i="5"/>
  <c r="I3996" i="5" s="1"/>
  <c r="J3996" i="5" s="1"/>
  <c r="L3997" i="5"/>
  <c r="I3997" i="5" s="1"/>
  <c r="J3997" i="5" s="1"/>
  <c r="L3998" i="5"/>
  <c r="I3998" i="5" s="1"/>
  <c r="J3998" i="5" s="1"/>
  <c r="L3999" i="5"/>
  <c r="I3999" i="5" s="1"/>
  <c r="J3999" i="5" s="1"/>
  <c r="L4000" i="5"/>
  <c r="L4001" i="5"/>
  <c r="L4002" i="5"/>
  <c r="L4003" i="5"/>
  <c r="L4004" i="5"/>
  <c r="I4004" i="5" s="1"/>
  <c r="J4004" i="5" s="1"/>
  <c r="L4005" i="5"/>
  <c r="I4005" i="5" s="1"/>
  <c r="J4005" i="5" s="1"/>
  <c r="L4006" i="5"/>
  <c r="L4007" i="5"/>
  <c r="L4008" i="5"/>
  <c r="L4009" i="5"/>
  <c r="L4010" i="5"/>
  <c r="L4011" i="5"/>
  <c r="L4012" i="5"/>
  <c r="L4013" i="5"/>
  <c r="I4013" i="5" s="1"/>
  <c r="J4013" i="5" s="1"/>
  <c r="L4014" i="5"/>
  <c r="I4014" i="5" s="1"/>
  <c r="J4014" i="5" s="1"/>
  <c r="L4015" i="5"/>
  <c r="I4015" i="5" s="1"/>
  <c r="J4015" i="5" s="1"/>
  <c r="L4016" i="5"/>
  <c r="L4017" i="5"/>
  <c r="I4017" i="5" s="1"/>
  <c r="J4017" i="5" s="1"/>
  <c r="L4018" i="5"/>
  <c r="L4019" i="5"/>
  <c r="L4020" i="5"/>
  <c r="L4021" i="5"/>
  <c r="L4022" i="5"/>
  <c r="I4022" i="5" s="1"/>
  <c r="J4022" i="5" s="1"/>
  <c r="L4023" i="5"/>
  <c r="I4023" i="5" s="1"/>
  <c r="J4023" i="5" s="1"/>
  <c r="L4024" i="5"/>
  <c r="I4024" i="5" s="1"/>
  <c r="J4024" i="5" s="1"/>
  <c r="L4025" i="5"/>
  <c r="L4026" i="5"/>
  <c r="I4026" i="5" s="1"/>
  <c r="J4026" i="5" s="1"/>
  <c r="L4027" i="5"/>
  <c r="L4028" i="5"/>
  <c r="L4029" i="5"/>
  <c r="L4030" i="5"/>
  <c r="L4031" i="5"/>
  <c r="I4031" i="5" s="1"/>
  <c r="J4031" i="5" s="1"/>
  <c r="L4032" i="5"/>
  <c r="I4032" i="5" s="1"/>
  <c r="J4032" i="5" s="1"/>
  <c r="L4035" i="5"/>
  <c r="I4035" i="5" s="1"/>
  <c r="J4035" i="5" s="1"/>
  <c r="L4036" i="5"/>
  <c r="L4037" i="5"/>
  <c r="I4037" i="5" s="1"/>
  <c r="J4037" i="5" s="1"/>
  <c r="L4038" i="5"/>
  <c r="L4039" i="5"/>
  <c r="L4040" i="5"/>
  <c r="L4041" i="5"/>
  <c r="L4042" i="5"/>
  <c r="I4042" i="5" s="1"/>
  <c r="J4042" i="5" s="1"/>
  <c r="L4043" i="5"/>
  <c r="I4043" i="5" s="1"/>
  <c r="J4043" i="5" s="1"/>
  <c r="L4046" i="5"/>
  <c r="L4047" i="5"/>
  <c r="I4047" i="5" s="1"/>
  <c r="J4047" i="5" s="1"/>
  <c r="L4048" i="5"/>
  <c r="I4048" i="5" s="1"/>
  <c r="J4048" i="5" s="1"/>
  <c r="L4049" i="5"/>
  <c r="L4050" i="5"/>
  <c r="L4051" i="5"/>
  <c r="L4052" i="5"/>
  <c r="L4053" i="5"/>
  <c r="I4053" i="5" s="1"/>
  <c r="J4053" i="5" s="1"/>
  <c r="L4054" i="5"/>
  <c r="I4054" i="5" s="1"/>
  <c r="J4054" i="5" s="1"/>
  <c r="L4055" i="5"/>
  <c r="I4055" i="5" s="1"/>
  <c r="J4055" i="5" s="1"/>
  <c r="L4056" i="5"/>
  <c r="I4056" i="5" s="1"/>
  <c r="J4056" i="5" s="1"/>
  <c r="L4057" i="5"/>
  <c r="L4058" i="5"/>
  <c r="L4059" i="5"/>
  <c r="L4060" i="5"/>
  <c r="L4061" i="5"/>
  <c r="I4061" i="5" s="1"/>
  <c r="J4061" i="5" s="1"/>
  <c r="L4062" i="5"/>
  <c r="I4062" i="5" s="1"/>
  <c r="J4062" i="5" s="1"/>
  <c r="L4064" i="5"/>
  <c r="I4064" i="5" s="1"/>
  <c r="J4064" i="5" s="1"/>
  <c r="L4065" i="5"/>
  <c r="I4065" i="5" s="1"/>
  <c r="J4065" i="5" s="1"/>
  <c r="L4066" i="5"/>
  <c r="I4066" i="5" s="1"/>
  <c r="J4066" i="5" s="1"/>
  <c r="L4067" i="5"/>
  <c r="L4068" i="5"/>
  <c r="L4069" i="5"/>
  <c r="L4070" i="5"/>
  <c r="L4071" i="5"/>
  <c r="I4071" i="5" s="1"/>
  <c r="J4071" i="5" s="1"/>
  <c r="L4072" i="5"/>
  <c r="I4072" i="5" s="1"/>
  <c r="J4072" i="5" s="1"/>
  <c r="L4075" i="5"/>
  <c r="L4076" i="5"/>
  <c r="I4076" i="5" s="1"/>
  <c r="J4076" i="5" s="1"/>
  <c r="L4077" i="5"/>
  <c r="L4078" i="5"/>
  <c r="L4079" i="5"/>
  <c r="L4080" i="5"/>
  <c r="L4081" i="5"/>
  <c r="I4081" i="5" s="1"/>
  <c r="J4081" i="5" s="1"/>
  <c r="L4082" i="5"/>
  <c r="I4082" i="5" s="1"/>
  <c r="J4082" i="5" s="1"/>
  <c r="L4083" i="5"/>
  <c r="I4083" i="5" s="1"/>
  <c r="J4083" i="5" s="1"/>
  <c r="L4084" i="5"/>
  <c r="I4084" i="5" s="1"/>
  <c r="J4084" i="5" s="1"/>
  <c r="L4085" i="5"/>
  <c r="L4086" i="5"/>
  <c r="L4087" i="5"/>
  <c r="L4088" i="5"/>
  <c r="L4089" i="5"/>
  <c r="I4089" i="5" s="1"/>
  <c r="J4089" i="5" s="1"/>
  <c r="L4090" i="5"/>
  <c r="I4090" i="5" s="1"/>
  <c r="J4090" i="5" s="1"/>
  <c r="L4093" i="5"/>
  <c r="I4093" i="5" s="1"/>
  <c r="J4093" i="5" s="1"/>
  <c r="L4094" i="5"/>
  <c r="I4094" i="5" s="1"/>
  <c r="J4094" i="5" s="1"/>
  <c r="L4095" i="5"/>
  <c r="L4096" i="5"/>
  <c r="L4097" i="5"/>
  <c r="L4098" i="5"/>
  <c r="L4099" i="5"/>
  <c r="I4099" i="5" s="1"/>
  <c r="J4099" i="5" s="1"/>
  <c r="L4100" i="5"/>
  <c r="I4100" i="5" s="1"/>
  <c r="J4100" i="5" s="1"/>
  <c r="L4103" i="5"/>
  <c r="I4103" i="5" s="1"/>
  <c r="J4103" i="5" s="1"/>
  <c r="L4104" i="5"/>
  <c r="I4104" i="5" s="1"/>
  <c r="J4104" i="5" s="1"/>
  <c r="L4105" i="5"/>
  <c r="L4106" i="5"/>
  <c r="L4107" i="5"/>
  <c r="L4108" i="5"/>
  <c r="L4109" i="5"/>
  <c r="L4110" i="5"/>
  <c r="I4110" i="5" s="1"/>
  <c r="J4110" i="5" s="1"/>
  <c r="L4111" i="5"/>
  <c r="L4112" i="5"/>
  <c r="I4112" i="5" s="1"/>
  <c r="J4112" i="5" s="1"/>
  <c r="L4115" i="5"/>
  <c r="I4115" i="5" s="1"/>
  <c r="J4115" i="5" s="1"/>
  <c r="L4116" i="5"/>
  <c r="I4116" i="5" s="1"/>
  <c r="J4116" i="5" s="1"/>
  <c r="L4117" i="5"/>
  <c r="L4118" i="5"/>
  <c r="L4119" i="5"/>
  <c r="L4120" i="5"/>
  <c r="L4121" i="5"/>
  <c r="L4122" i="5"/>
  <c r="L4123" i="5"/>
  <c r="L4125" i="5"/>
  <c r="I4125" i="5" s="1"/>
  <c r="J4125" i="5" s="1"/>
  <c r="L4126" i="5"/>
  <c r="L4127" i="5"/>
  <c r="I4127" i="5" s="1"/>
  <c r="J4127" i="5" s="1"/>
  <c r="L4128" i="5"/>
  <c r="I4128" i="5" s="1"/>
  <c r="J4128" i="5" s="1"/>
  <c r="L4129" i="5"/>
  <c r="L4130" i="5"/>
  <c r="L4131" i="5"/>
  <c r="L4132" i="5"/>
  <c r="L4135" i="5"/>
  <c r="I4135" i="5" s="1"/>
  <c r="J4135" i="5" s="1"/>
  <c r="L4136" i="5"/>
  <c r="L4137" i="5"/>
  <c r="I4137" i="5" s="1"/>
  <c r="J4137" i="5" s="1"/>
  <c r="L4138" i="5"/>
  <c r="I4138" i="5" s="1"/>
  <c r="J4138" i="5" s="1"/>
  <c r="L4139" i="5"/>
  <c r="L4140" i="5"/>
  <c r="L4141" i="5"/>
  <c r="L4142" i="5"/>
  <c r="L4143" i="5"/>
  <c r="I4143" i="5" s="1"/>
  <c r="J4143" i="5" s="1"/>
  <c r="L4144" i="5"/>
  <c r="L4145" i="5"/>
  <c r="L4148" i="5"/>
  <c r="I4148" i="5" s="1"/>
  <c r="J4148" i="5" s="1"/>
  <c r="L4149" i="5"/>
  <c r="I4149" i="5" s="1"/>
  <c r="J4149" i="5" s="1"/>
  <c r="L4150" i="5"/>
  <c r="L4151" i="5"/>
  <c r="L4152" i="5"/>
  <c r="L4153" i="5"/>
  <c r="L4154" i="5"/>
  <c r="L4155" i="5"/>
  <c r="L4156" i="5"/>
  <c r="I4156" i="5" s="1"/>
  <c r="J4156" i="5" s="1"/>
  <c r="L4157" i="5"/>
  <c r="L4158" i="5"/>
  <c r="L4161" i="5"/>
  <c r="I4161" i="5" s="1"/>
  <c r="J4161" i="5" s="1"/>
  <c r="L4162" i="5"/>
  <c r="I4162" i="5" s="1"/>
  <c r="J4162" i="5" s="1"/>
  <c r="L4163" i="5"/>
  <c r="L4164" i="5"/>
  <c r="L4165" i="5"/>
  <c r="L4166" i="5"/>
  <c r="L4167" i="5"/>
  <c r="L4168" i="5"/>
  <c r="L4169" i="5"/>
  <c r="I4169" i="5" s="1"/>
  <c r="J4169" i="5" s="1"/>
  <c r="L4170" i="5"/>
  <c r="L4171" i="5"/>
  <c r="L4174" i="5"/>
  <c r="I4174" i="5" s="1"/>
  <c r="J4174" i="5" s="1"/>
  <c r="L4175" i="5"/>
  <c r="I4175" i="5" s="1"/>
  <c r="J4175" i="5" s="1"/>
  <c r="L4176" i="5"/>
  <c r="L4177" i="5"/>
  <c r="L4178" i="5"/>
  <c r="L4179" i="5"/>
  <c r="L4180" i="5"/>
  <c r="L4181" i="5"/>
  <c r="L4182" i="5"/>
  <c r="I4182" i="5" s="1"/>
  <c r="J4182" i="5" s="1"/>
  <c r="L4183" i="5"/>
  <c r="L4184" i="5"/>
  <c r="L4187" i="5"/>
  <c r="I4187" i="5" s="1"/>
  <c r="J4187" i="5" s="1"/>
  <c r="L4188" i="5"/>
  <c r="I4188" i="5" s="1"/>
  <c r="J4188" i="5" s="1"/>
  <c r="L4189" i="5"/>
  <c r="L4190" i="5"/>
  <c r="L4191" i="5"/>
  <c r="L4192" i="5"/>
  <c r="L4193" i="5"/>
  <c r="L4194" i="5"/>
  <c r="L4195" i="5"/>
  <c r="I4195" i="5" s="1"/>
  <c r="J4195" i="5" s="1"/>
  <c r="L4196" i="5"/>
  <c r="L4197" i="5"/>
  <c r="L4200" i="5"/>
  <c r="I4200" i="5" s="1"/>
  <c r="J4200" i="5" s="1"/>
  <c r="L4201" i="5"/>
  <c r="I4201" i="5" s="1"/>
  <c r="J4201" i="5" s="1"/>
  <c r="L4202" i="5"/>
  <c r="L4203" i="5"/>
  <c r="L4204" i="5"/>
  <c r="L4205" i="5"/>
  <c r="L4206" i="5"/>
  <c r="L4207" i="5"/>
  <c r="L4208" i="5"/>
  <c r="I4208" i="5" s="1"/>
  <c r="J4208" i="5" s="1"/>
  <c r="L4209" i="5"/>
  <c r="I4209" i="5" s="1"/>
  <c r="J4209" i="5" s="1"/>
  <c r="L4210" i="5"/>
  <c r="I4210" i="5" s="1"/>
  <c r="J4210" i="5" s="1"/>
  <c r="L4211" i="5"/>
  <c r="I4211" i="5" s="1"/>
  <c r="J4211" i="5" s="1"/>
  <c r="L4212" i="5"/>
  <c r="I4212" i="5" s="1"/>
  <c r="J4212" i="5" s="1"/>
  <c r="L4213" i="5"/>
  <c r="L4214" i="5"/>
  <c r="L4215" i="5"/>
  <c r="L4216" i="5"/>
  <c r="L4217" i="5"/>
  <c r="L4218" i="5"/>
  <c r="L4219" i="5"/>
  <c r="L4220" i="5"/>
  <c r="L4221" i="5"/>
  <c r="I4221" i="5" s="1"/>
  <c r="J4221" i="5" s="1"/>
  <c r="L4222" i="5"/>
  <c r="I4222" i="5" s="1"/>
  <c r="J4222" i="5" s="1"/>
  <c r="L4223" i="5"/>
  <c r="L4224" i="5"/>
  <c r="L4225" i="5"/>
  <c r="L4226" i="5"/>
  <c r="L4227" i="5"/>
  <c r="L4228" i="5"/>
  <c r="L4229" i="5"/>
  <c r="L4231" i="5"/>
  <c r="L4232" i="5"/>
  <c r="L4233" i="5"/>
  <c r="L4234" i="5"/>
  <c r="L4235" i="5"/>
  <c r="L4236" i="5"/>
  <c r="L4238" i="5"/>
  <c r="L4239" i="5"/>
  <c r="L4240" i="5"/>
  <c r="L4241" i="5"/>
  <c r="L4242" i="5"/>
  <c r="L4243" i="5"/>
  <c r="L4244" i="5"/>
  <c r="L4245" i="5"/>
  <c r="L4246" i="5"/>
  <c r="L4247" i="5"/>
  <c r="L4248" i="5"/>
  <c r="L4249" i="5"/>
  <c r="L4250" i="5"/>
  <c r="L4251" i="5"/>
  <c r="L4252" i="5"/>
  <c r="L4253" i="5"/>
  <c r="L4254" i="5"/>
  <c r="L4255" i="5"/>
  <c r="L4256" i="5"/>
  <c r="L4257" i="5"/>
  <c r="L4258" i="5"/>
  <c r="L4259" i="5"/>
  <c r="L4260" i="5"/>
  <c r="L4261" i="5"/>
  <c r="L4262" i="5"/>
  <c r="L4263" i="5"/>
  <c r="L4264" i="5"/>
  <c r="L4266" i="5"/>
  <c r="L4267" i="5"/>
  <c r="L4268" i="5"/>
  <c r="L4269" i="5"/>
  <c r="L4270" i="5"/>
  <c r="L4271" i="5"/>
  <c r="L4272" i="5"/>
  <c r="L4273" i="5"/>
  <c r="L4274" i="5"/>
  <c r="L4275" i="5"/>
  <c r="L4276" i="5"/>
  <c r="L4277" i="5"/>
  <c r="L4278" i="5"/>
  <c r="L4279" i="5"/>
  <c r="L4280" i="5"/>
  <c r="L4281" i="5"/>
  <c r="L4282" i="5"/>
  <c r="L4283" i="5"/>
  <c r="L4284" i="5"/>
  <c r="L4285" i="5"/>
  <c r="L4286" i="5"/>
  <c r="L4287" i="5"/>
  <c r="L4288" i="5"/>
  <c r="L4289" i="5"/>
  <c r="L4290" i="5"/>
  <c r="L4291" i="5"/>
  <c r="L4292" i="5"/>
  <c r="L4293" i="5"/>
  <c r="L4294" i="5"/>
  <c r="L4295" i="5"/>
  <c r="L4296" i="5"/>
  <c r="L4297" i="5"/>
  <c r="L4298" i="5"/>
  <c r="L4299" i="5"/>
  <c r="L4300" i="5"/>
  <c r="L4301" i="5"/>
  <c r="L4302" i="5"/>
  <c r="L4303" i="5"/>
  <c r="L4304" i="5"/>
  <c r="L4306" i="5"/>
  <c r="L4307" i="5"/>
  <c r="L4308" i="5"/>
  <c r="L4309" i="5"/>
  <c r="L4310" i="5"/>
  <c r="I4310" i="5" s="1"/>
  <c r="J4310" i="5" s="1"/>
  <c r="L4311" i="5"/>
  <c r="L4312" i="5"/>
  <c r="L4313" i="5"/>
  <c r="I4313" i="5" s="1"/>
  <c r="J4313" i="5" s="1"/>
  <c r="L4315" i="5"/>
  <c r="I4315" i="5" s="1"/>
  <c r="J4315" i="5" s="1"/>
  <c r="L4316" i="5"/>
  <c r="I4316" i="5" s="1"/>
  <c r="J4316" i="5" s="1"/>
  <c r="L4317" i="5"/>
  <c r="L4318" i="5"/>
  <c r="L4319" i="5"/>
  <c r="L4320" i="5"/>
  <c r="L4321" i="5"/>
  <c r="L4322" i="5"/>
  <c r="L4323" i="5"/>
  <c r="I4323" i="5" s="1"/>
  <c r="J4323" i="5" s="1"/>
  <c r="L4324" i="5"/>
  <c r="L4325" i="5"/>
  <c r="L4326" i="5"/>
  <c r="I4326" i="5" s="1"/>
  <c r="J4326" i="5" s="1"/>
  <c r="L4327" i="5"/>
  <c r="I4327" i="5" s="1"/>
  <c r="J4327" i="5" s="1"/>
  <c r="L4328" i="5"/>
  <c r="I4328" i="5" s="1"/>
  <c r="J4328" i="5" s="1"/>
  <c r="L4329" i="5"/>
  <c r="I4329" i="5" s="1"/>
  <c r="J4329" i="5" s="1"/>
  <c r="L4330" i="5"/>
  <c r="L4331" i="5"/>
  <c r="L4332" i="5"/>
  <c r="L4333" i="5"/>
  <c r="L4334" i="5"/>
  <c r="L4335" i="5"/>
  <c r="L4336" i="5"/>
  <c r="L4337" i="5"/>
  <c r="L4338" i="5"/>
  <c r="L4339" i="5"/>
  <c r="L4340" i="5"/>
  <c r="L4341" i="5"/>
  <c r="L4342" i="5"/>
  <c r="L4343" i="5"/>
  <c r="L4344" i="5"/>
  <c r="L4345" i="5"/>
  <c r="L4346" i="5"/>
  <c r="L4347" i="5"/>
  <c r="L4348" i="5"/>
  <c r="L4349" i="5"/>
  <c r="L4350" i="5"/>
  <c r="L4351" i="5"/>
  <c r="L4352" i="5"/>
  <c r="L4353" i="5"/>
  <c r="L4354" i="5"/>
  <c r="L4355" i="5"/>
  <c r="L4356" i="5"/>
  <c r="L4357" i="5"/>
  <c r="L4358" i="5"/>
  <c r="L4359" i="5"/>
  <c r="L4360" i="5"/>
  <c r="L4361" i="5"/>
  <c r="L4362" i="5"/>
  <c r="L4363" i="5"/>
  <c r="L4364" i="5"/>
  <c r="L4365" i="5"/>
  <c r="L4366" i="5"/>
  <c r="L4367" i="5"/>
  <c r="L4368" i="5"/>
  <c r="L4369" i="5"/>
  <c r="L4370" i="5"/>
  <c r="L4371" i="5"/>
  <c r="L4372" i="5"/>
  <c r="L4373" i="5"/>
  <c r="L4374" i="5"/>
  <c r="L4375" i="5"/>
  <c r="L4376" i="5"/>
  <c r="L4377" i="5"/>
  <c r="L4379" i="5"/>
  <c r="L4380" i="5"/>
  <c r="L4381" i="5"/>
  <c r="L4382" i="5"/>
  <c r="L4383" i="5"/>
  <c r="L4384" i="5"/>
  <c r="L4386" i="5"/>
  <c r="L4387" i="5"/>
  <c r="L4388" i="5"/>
  <c r="L4389" i="5"/>
  <c r="L4390" i="5"/>
  <c r="L4391" i="5"/>
  <c r="L4392" i="5"/>
  <c r="L4393" i="5"/>
  <c r="L4394" i="5"/>
  <c r="L4395" i="5"/>
  <c r="L4396" i="5"/>
  <c r="L4397" i="5"/>
  <c r="L4398" i="5"/>
  <c r="L4399" i="5"/>
  <c r="L4400" i="5"/>
  <c r="L4401" i="5"/>
  <c r="L4402" i="5"/>
  <c r="L4403" i="5"/>
  <c r="L4404" i="5"/>
  <c r="L4405" i="5"/>
  <c r="L4406" i="5"/>
  <c r="L4407" i="5"/>
  <c r="L4408" i="5"/>
  <c r="L4409" i="5"/>
  <c r="L4410" i="5"/>
  <c r="L4411" i="5"/>
  <c r="L4412" i="5"/>
  <c r="L4413" i="5"/>
  <c r="L4414" i="5"/>
  <c r="L4415" i="5"/>
  <c r="L4416" i="5"/>
  <c r="L4417" i="5"/>
  <c r="L4418" i="5"/>
  <c r="I4418" i="5" s="1"/>
  <c r="J4418" i="5" s="1"/>
  <c r="L4419" i="5"/>
  <c r="I4419" i="5" s="1"/>
  <c r="J4419" i="5" s="1"/>
  <c r="L4420" i="5"/>
  <c r="I4420" i="5" s="1"/>
  <c r="J4420" i="5" s="1"/>
  <c r="L4421" i="5"/>
  <c r="L4422" i="5"/>
  <c r="L4423" i="5"/>
  <c r="L4424" i="5"/>
  <c r="L4425" i="5"/>
  <c r="L4426" i="5"/>
  <c r="L4427" i="5"/>
  <c r="L4428" i="5"/>
  <c r="I4428" i="5" s="1"/>
  <c r="J4428" i="5" s="1"/>
  <c r="L4429" i="5"/>
  <c r="I4429" i="5" s="1"/>
  <c r="J4429" i="5" s="1"/>
  <c r="L4430" i="5"/>
  <c r="I4430" i="5" s="1"/>
  <c r="J4430" i="5" s="1"/>
  <c r="L4431" i="5"/>
  <c r="L4432" i="5"/>
  <c r="L4433" i="5"/>
  <c r="I4433" i="5" s="1"/>
  <c r="J4433" i="5" s="1"/>
  <c r="L4434" i="5"/>
  <c r="I4434" i="5" s="1"/>
  <c r="J4434" i="5" s="1"/>
  <c r="L4435" i="5"/>
  <c r="I4435" i="5" s="1"/>
  <c r="J4435" i="5" s="1"/>
  <c r="L4436" i="5"/>
  <c r="L4437" i="5"/>
  <c r="L4438" i="5"/>
  <c r="L4439" i="5"/>
  <c r="L4440" i="5"/>
  <c r="L4441" i="5"/>
  <c r="I4441" i="5" s="1"/>
  <c r="J4441" i="5" s="1"/>
  <c r="L4442" i="5"/>
  <c r="I4442" i="5" s="1"/>
  <c r="J4442" i="5" s="1"/>
  <c r="L4443" i="5"/>
  <c r="L4444" i="5"/>
  <c r="L4445" i="5"/>
  <c r="I4445" i="5" s="1"/>
  <c r="J4445" i="5" s="1"/>
  <c r="L4446" i="5"/>
  <c r="I4446" i="5" s="1"/>
  <c r="J4446" i="5" s="1"/>
  <c r="L4447" i="5"/>
  <c r="I4447" i="5" s="1"/>
  <c r="J4447" i="5" s="1"/>
  <c r="L4448" i="5"/>
  <c r="L4449" i="5"/>
  <c r="L4450" i="5"/>
  <c r="L4451" i="5"/>
  <c r="L4452" i="5"/>
  <c r="L4453" i="5"/>
  <c r="I4453" i="5" s="1"/>
  <c r="J4453" i="5" s="1"/>
  <c r="L4454" i="5"/>
  <c r="I4454" i="5" s="1"/>
  <c r="J4454" i="5" s="1"/>
  <c r="L4455" i="5"/>
  <c r="L4456" i="5"/>
  <c r="L4457" i="5"/>
  <c r="I4457" i="5" s="1"/>
  <c r="J4457" i="5" s="1"/>
  <c r="L4458" i="5"/>
  <c r="I4458" i="5" s="1"/>
  <c r="J4458" i="5" s="1"/>
  <c r="L4459" i="5"/>
  <c r="I4459" i="5" s="1"/>
  <c r="J4459" i="5" s="1"/>
  <c r="L4460" i="5"/>
  <c r="L4461" i="5"/>
  <c r="L4462" i="5"/>
  <c r="L4463" i="5"/>
  <c r="L4464" i="5"/>
  <c r="I4464" i="5" s="1"/>
  <c r="J4464" i="5" s="1"/>
  <c r="L4465" i="5"/>
  <c r="I4465" i="5" s="1"/>
  <c r="J4465" i="5" s="1"/>
  <c r="L4466" i="5"/>
  <c r="I4466" i="5" s="1"/>
  <c r="J4466" i="5" s="1"/>
  <c r="L4467" i="5"/>
  <c r="I4467" i="5" s="1"/>
  <c r="J4467" i="5" s="1"/>
  <c r="L4468" i="5"/>
  <c r="I4468" i="5" s="1"/>
  <c r="J4468" i="5" s="1"/>
  <c r="L4469" i="5"/>
  <c r="L4471" i="5"/>
  <c r="I4471" i="5" s="1"/>
  <c r="J4471" i="5" s="1"/>
  <c r="L4472" i="5"/>
  <c r="L4473" i="5"/>
  <c r="I4473" i="5" s="1"/>
  <c r="J4473" i="5" s="1"/>
  <c r="L4474" i="5"/>
  <c r="I4474" i="5" s="1"/>
  <c r="J4474" i="5" s="1"/>
  <c r="L4475" i="5"/>
  <c r="L4476" i="5"/>
  <c r="L4477" i="5"/>
  <c r="L4478" i="5"/>
  <c r="L4479" i="5"/>
  <c r="I4479" i="5" s="1"/>
  <c r="J4479" i="5" s="1"/>
  <c r="L4481" i="5"/>
  <c r="I4481" i="5" s="1"/>
  <c r="J4481" i="5" s="1"/>
  <c r="L4482" i="5"/>
  <c r="L4483" i="5"/>
  <c r="L4484" i="5"/>
  <c r="L4485" i="5"/>
  <c r="L4486" i="5"/>
  <c r="L4487" i="5"/>
  <c r="L4489" i="5"/>
  <c r="I4489" i="5" s="1"/>
  <c r="J4489" i="5" s="1"/>
  <c r="L4490" i="5"/>
  <c r="L4491" i="5"/>
  <c r="L4492" i="5"/>
  <c r="L4493" i="5"/>
  <c r="L4494" i="5"/>
  <c r="L4495" i="5"/>
  <c r="L4496" i="5"/>
  <c r="L4497" i="5"/>
  <c r="L4498" i="5"/>
  <c r="L4499" i="5"/>
  <c r="L4500" i="5"/>
  <c r="L4501" i="5"/>
  <c r="L4502" i="5"/>
  <c r="L4503" i="5"/>
  <c r="L4504" i="5"/>
  <c r="L4505" i="5"/>
  <c r="L4506" i="5"/>
  <c r="L4507" i="5"/>
  <c r="L4508" i="5"/>
  <c r="L4509" i="5"/>
  <c r="L4510" i="5"/>
  <c r="L4511" i="5"/>
  <c r="L4512" i="5"/>
  <c r="L4513" i="5"/>
  <c r="L4514" i="5"/>
  <c r="L4515" i="5"/>
  <c r="L4516" i="5"/>
  <c r="L4517" i="5"/>
  <c r="L4518" i="5"/>
  <c r="L4520" i="5"/>
  <c r="I4520" i="5" s="1"/>
  <c r="J4520" i="5" s="1"/>
  <c r="L4521" i="5"/>
  <c r="L4522" i="5"/>
  <c r="L4523" i="5"/>
  <c r="L4524" i="5"/>
  <c r="L4525" i="5"/>
  <c r="L4526" i="5"/>
  <c r="I4526" i="5" s="1"/>
  <c r="J4526" i="5" s="1"/>
  <c r="L4527" i="5"/>
  <c r="L4528" i="5"/>
  <c r="L4529" i="5"/>
  <c r="L4530" i="5"/>
  <c r="L4531" i="5"/>
  <c r="L4532" i="5"/>
  <c r="L4533" i="5"/>
  <c r="L4534" i="5"/>
  <c r="L4535" i="5"/>
  <c r="L4536" i="5"/>
  <c r="L4537" i="5"/>
  <c r="L4538" i="5"/>
  <c r="L4539" i="5"/>
  <c r="L4540" i="5"/>
  <c r="L4541" i="5"/>
  <c r="L4542" i="5"/>
  <c r="L4543" i="5"/>
  <c r="L4544" i="5"/>
  <c r="L4545" i="5"/>
  <c r="L4546" i="5"/>
  <c r="L4547" i="5"/>
  <c r="L4548" i="5"/>
  <c r="L4549" i="5"/>
  <c r="L4550" i="5"/>
  <c r="L4551" i="5"/>
  <c r="L4552" i="5"/>
  <c r="L4553" i="5"/>
  <c r="L4554" i="5"/>
  <c r="L4555" i="5"/>
  <c r="L4556" i="5"/>
  <c r="L4557" i="5"/>
  <c r="L4558" i="5"/>
  <c r="L4559" i="5"/>
  <c r="L4560" i="5"/>
  <c r="L4561" i="5"/>
  <c r="L4562" i="5"/>
  <c r="L4563" i="5"/>
  <c r="L4564" i="5"/>
  <c r="L4565" i="5"/>
  <c r="L4566" i="5"/>
  <c r="L4567" i="5"/>
  <c r="L4568" i="5"/>
  <c r="L4569" i="5"/>
  <c r="L4570" i="5"/>
  <c r="L4571" i="5"/>
  <c r="L4572" i="5"/>
  <c r="L4573" i="5"/>
  <c r="L4574" i="5"/>
  <c r="I4574" i="5" s="1"/>
  <c r="J4574" i="5" s="1"/>
  <c r="L4575" i="5"/>
  <c r="L4576" i="5"/>
  <c r="L4577" i="5"/>
  <c r="L4578" i="5"/>
  <c r="L4579" i="5"/>
  <c r="L4580" i="5"/>
  <c r="L4581" i="5"/>
  <c r="L4582" i="5"/>
  <c r="L4583" i="5"/>
  <c r="L4584" i="5"/>
  <c r="L4585" i="5"/>
  <c r="L4586" i="5"/>
  <c r="I4586" i="5" s="1"/>
  <c r="J4586" i="5" s="1"/>
  <c r="L4587" i="5"/>
  <c r="L4588" i="5"/>
  <c r="L4589" i="5"/>
  <c r="L4590" i="5"/>
  <c r="L4591" i="5"/>
  <c r="L4592" i="5"/>
  <c r="L4593" i="5"/>
  <c r="L4594" i="5"/>
  <c r="L4595" i="5"/>
  <c r="L4596" i="5"/>
  <c r="L4597" i="5"/>
  <c r="L4598" i="5"/>
  <c r="L4599" i="5"/>
  <c r="L4600" i="5"/>
  <c r="L4601" i="5"/>
  <c r="L4602" i="5"/>
  <c r="L4603" i="5"/>
  <c r="L4604" i="5"/>
  <c r="L4605" i="5"/>
  <c r="L4606" i="5"/>
  <c r="L4607" i="5"/>
  <c r="L4608" i="5"/>
  <c r="L4609" i="5"/>
  <c r="L4610" i="5"/>
  <c r="L4611" i="5"/>
  <c r="L4612" i="5"/>
  <c r="L4613" i="5"/>
  <c r="L4614" i="5"/>
  <c r="L4615" i="5"/>
  <c r="L4616" i="5"/>
  <c r="L4617" i="5"/>
  <c r="L4618" i="5"/>
  <c r="L4619" i="5"/>
  <c r="L4620" i="5"/>
  <c r="L4621" i="5"/>
  <c r="L4622" i="5"/>
  <c r="L4623" i="5"/>
  <c r="L4624" i="5"/>
  <c r="L4625" i="5"/>
  <c r="L4626" i="5"/>
  <c r="L4627" i="5"/>
  <c r="L4628" i="5"/>
  <c r="L4629" i="5"/>
  <c r="L4630" i="5"/>
  <c r="L4631" i="5"/>
  <c r="L4632" i="5"/>
  <c r="L4633" i="5"/>
  <c r="L4634" i="5"/>
  <c r="L4635" i="5"/>
  <c r="L4636" i="5"/>
  <c r="L4637" i="5"/>
  <c r="L4638" i="5"/>
  <c r="L4639" i="5"/>
  <c r="I4639" i="5" s="1"/>
  <c r="J4639" i="5" s="1"/>
  <c r="L4640" i="5"/>
  <c r="I4640" i="5" s="1"/>
  <c r="J4640" i="5" s="1"/>
  <c r="L4641" i="5"/>
  <c r="L4642" i="5"/>
  <c r="L4643" i="5"/>
  <c r="L4644" i="5"/>
  <c r="L4645" i="5"/>
  <c r="L4646" i="5"/>
  <c r="L4647" i="5"/>
  <c r="L4648" i="5"/>
  <c r="L4649" i="5"/>
  <c r="L4650" i="5"/>
  <c r="L4651" i="5"/>
  <c r="L4652" i="5"/>
  <c r="L4653" i="5"/>
  <c r="L4654" i="5"/>
  <c r="L4655" i="5"/>
  <c r="L4656" i="5"/>
  <c r="L4657" i="5"/>
  <c r="L4658" i="5"/>
  <c r="L4659" i="5"/>
  <c r="L4660" i="5"/>
  <c r="L4661" i="5"/>
  <c r="L4662" i="5"/>
  <c r="L4663" i="5"/>
  <c r="L4664" i="5"/>
  <c r="L4665" i="5"/>
  <c r="L4666" i="5"/>
  <c r="L4667" i="5"/>
  <c r="L4668" i="5"/>
  <c r="L4669" i="5"/>
  <c r="L4670" i="5"/>
  <c r="L4671" i="5"/>
  <c r="L4672" i="5"/>
  <c r="L4673" i="5"/>
  <c r="L4674" i="5"/>
  <c r="L4675" i="5"/>
  <c r="L4676" i="5"/>
  <c r="L4677" i="5"/>
  <c r="L4678" i="5"/>
  <c r="L4679" i="5"/>
  <c r="L4680" i="5"/>
  <c r="L4681" i="5"/>
  <c r="L4682" i="5"/>
  <c r="L4683" i="5"/>
  <c r="L4684" i="5"/>
  <c r="L4685" i="5"/>
  <c r="L4686" i="5"/>
  <c r="L4687" i="5"/>
  <c r="L4688" i="5"/>
  <c r="L4689" i="5"/>
  <c r="L4690" i="5"/>
  <c r="L4691" i="5"/>
  <c r="L4692" i="5"/>
  <c r="L4693" i="5"/>
  <c r="L4694" i="5"/>
  <c r="L4695" i="5"/>
  <c r="L4696" i="5"/>
  <c r="L4697" i="5"/>
  <c r="L4698" i="5"/>
  <c r="L4699" i="5"/>
  <c r="L4700" i="5"/>
  <c r="L4701" i="5"/>
  <c r="L4702" i="5"/>
  <c r="L4703" i="5"/>
  <c r="L4704" i="5"/>
  <c r="L4705" i="5"/>
  <c r="L4706" i="5"/>
  <c r="L4707" i="5"/>
  <c r="L4708" i="5"/>
  <c r="L4709" i="5"/>
  <c r="L4710" i="5"/>
  <c r="L4711" i="5"/>
  <c r="L4712" i="5"/>
  <c r="I4712" i="5" s="1"/>
  <c r="J4712" i="5" s="1"/>
  <c r="L4713" i="5"/>
  <c r="L4714" i="5"/>
  <c r="L4715" i="5"/>
  <c r="L4716" i="5"/>
  <c r="L4717" i="5"/>
  <c r="L4718" i="5"/>
  <c r="I4718" i="5" s="1"/>
  <c r="J4718" i="5" s="1"/>
  <c r="L4719" i="5"/>
  <c r="L4720" i="5"/>
  <c r="L4721" i="5"/>
  <c r="L4722" i="5"/>
  <c r="L4723" i="5"/>
  <c r="L4724" i="5"/>
  <c r="L4725" i="5"/>
  <c r="L4726" i="5"/>
  <c r="L4727" i="5"/>
  <c r="L4728" i="5"/>
  <c r="L4729" i="5"/>
  <c r="L4730" i="5"/>
  <c r="I4730" i="5" s="1"/>
  <c r="J4730" i="5" s="1"/>
  <c r="L4731" i="5"/>
  <c r="L4732" i="5"/>
  <c r="L4733" i="5"/>
  <c r="L4734" i="5"/>
  <c r="L4735" i="5"/>
  <c r="I4735" i="5" s="1"/>
  <c r="J4735" i="5" s="1"/>
  <c r="L4737" i="5"/>
  <c r="L4738" i="5"/>
  <c r="L4739" i="5"/>
  <c r="L4740" i="5"/>
  <c r="L4741" i="5"/>
  <c r="L4742" i="5"/>
  <c r="I4742" i="5" s="1"/>
  <c r="J4742" i="5" s="1"/>
  <c r="L4743" i="5"/>
  <c r="L4744" i="5"/>
  <c r="L4745" i="5"/>
  <c r="L4746" i="5"/>
  <c r="L4747" i="5"/>
  <c r="L4748" i="5"/>
  <c r="L4749" i="5"/>
  <c r="L4750" i="5"/>
  <c r="L4751" i="5"/>
  <c r="L4752" i="5"/>
  <c r="L4753" i="5"/>
  <c r="L4754" i="5"/>
  <c r="L4755" i="5"/>
  <c r="L4756" i="5"/>
  <c r="L4757" i="5"/>
  <c r="L4758" i="5"/>
  <c r="L4760" i="5"/>
  <c r="I4760" i="5" s="1"/>
  <c r="J4760" i="5" s="1"/>
  <c r="L4761" i="5"/>
  <c r="L4762" i="5"/>
  <c r="L4763" i="5"/>
  <c r="L4764" i="5"/>
  <c r="L4765" i="5"/>
  <c r="L4766" i="5"/>
  <c r="L4767" i="5"/>
  <c r="L4768" i="5"/>
  <c r="L4769" i="5"/>
  <c r="L4770" i="5"/>
  <c r="L4771" i="5"/>
  <c r="I4771" i="5" s="1"/>
  <c r="J4771" i="5" s="1"/>
  <c r="L4772" i="5"/>
  <c r="I4772" i="5" s="1"/>
  <c r="J4772" i="5" s="1"/>
  <c r="L4773" i="5"/>
  <c r="L4774" i="5"/>
  <c r="L4775" i="5"/>
  <c r="L4776" i="5"/>
  <c r="L4777" i="5"/>
  <c r="L4778" i="5"/>
  <c r="L4779" i="5"/>
  <c r="L4780" i="5"/>
  <c r="L4781" i="5"/>
  <c r="L4782" i="5"/>
  <c r="L4784" i="5"/>
  <c r="L4785" i="5"/>
  <c r="L4786" i="5"/>
  <c r="L4787" i="5"/>
  <c r="L4788" i="5"/>
  <c r="L4789" i="5"/>
  <c r="L4790" i="5"/>
  <c r="L4791" i="5"/>
  <c r="L4792" i="5"/>
  <c r="L4793" i="5"/>
  <c r="L4794" i="5"/>
  <c r="L4795" i="5"/>
  <c r="L4796" i="5"/>
  <c r="L4797" i="5"/>
  <c r="L4798" i="5"/>
  <c r="L4799" i="5"/>
  <c r="L4800" i="5"/>
  <c r="L4801" i="5"/>
  <c r="L4802" i="5"/>
  <c r="L4803" i="5"/>
  <c r="L4804" i="5"/>
  <c r="L4805" i="5"/>
  <c r="L4806" i="5"/>
  <c r="L4807" i="5"/>
  <c r="L4808" i="5"/>
  <c r="L4809" i="5"/>
  <c r="L4810" i="5"/>
  <c r="I4810" i="5" s="1"/>
  <c r="J4810" i="5" s="1"/>
  <c r="L4811" i="5"/>
  <c r="L4812" i="5"/>
  <c r="I4812" i="5" s="1"/>
  <c r="J4812" i="5" s="1"/>
  <c r="L4813" i="5"/>
  <c r="I4813" i="5" s="1"/>
  <c r="J4813" i="5" s="1"/>
  <c r="L4815" i="5"/>
  <c r="I4815" i="5" s="1"/>
  <c r="J4815" i="5" s="1"/>
  <c r="L4816" i="5"/>
  <c r="I4816" i="5" s="1"/>
  <c r="J4816" i="5" s="1"/>
  <c r="L4817" i="5"/>
  <c r="L4818" i="5"/>
  <c r="L4819" i="5"/>
  <c r="L4820" i="5"/>
  <c r="L4821" i="5"/>
  <c r="L4822" i="5"/>
  <c r="L4824" i="5"/>
  <c r="L4825" i="5"/>
  <c r="L4826" i="5"/>
  <c r="I4826" i="5" s="1"/>
  <c r="J4826" i="5" s="1"/>
  <c r="L4828" i="5"/>
  <c r="I4828" i="5" s="1"/>
  <c r="J4828" i="5" s="1"/>
  <c r="L4829" i="5"/>
  <c r="I4829" i="5" s="1"/>
  <c r="J4829" i="5" s="1"/>
  <c r="L4830" i="5"/>
  <c r="L4831" i="5"/>
  <c r="L4832" i="5"/>
  <c r="L4833" i="5"/>
  <c r="L4834" i="5"/>
  <c r="L4835" i="5"/>
  <c r="L4836" i="5"/>
  <c r="I4836" i="5" s="1"/>
  <c r="J4836" i="5" s="1"/>
  <c r="L4837" i="5"/>
  <c r="L4838" i="5"/>
  <c r="I4838" i="5" s="1"/>
  <c r="J4838" i="5" s="1"/>
  <c r="L4839" i="5"/>
  <c r="I4839" i="5" s="1"/>
  <c r="J4839" i="5" s="1"/>
  <c r="L4841" i="5"/>
  <c r="I4841" i="5" s="1"/>
  <c r="J4841" i="5" s="1"/>
  <c r="L4842" i="5"/>
  <c r="I4842" i="5" s="1"/>
  <c r="J4842" i="5" s="1"/>
  <c r="L4843" i="5"/>
  <c r="L4844" i="5"/>
  <c r="L4845" i="5"/>
  <c r="L4846" i="5"/>
  <c r="L4847" i="5"/>
  <c r="L4848" i="5"/>
  <c r="L4849" i="5"/>
  <c r="I4849" i="5" s="1"/>
  <c r="J4849" i="5" s="1"/>
  <c r="L4850" i="5"/>
  <c r="L4851" i="5"/>
  <c r="L4852" i="5"/>
  <c r="I4852" i="5" s="1"/>
  <c r="J4852" i="5" s="1"/>
  <c r="L4853" i="5"/>
  <c r="I4853" i="5" s="1"/>
  <c r="J4853" i="5" s="1"/>
  <c r="L4854" i="5"/>
  <c r="L4855" i="5"/>
  <c r="L4856" i="5"/>
  <c r="L4857" i="5"/>
  <c r="L4858" i="5"/>
  <c r="L4859" i="5"/>
  <c r="L4861" i="5"/>
  <c r="I4861" i="5" s="1"/>
  <c r="J4861" i="5" s="1"/>
  <c r="L4862" i="5"/>
  <c r="L4863" i="5"/>
  <c r="L4864" i="5"/>
  <c r="L4865" i="5"/>
  <c r="L4866" i="5"/>
  <c r="I4866" i="5" s="1"/>
  <c r="J4866" i="5" s="1"/>
  <c r="L4867" i="5"/>
  <c r="L4870" i="5"/>
  <c r="I4870" i="5" s="1"/>
  <c r="J4870" i="5" s="1"/>
  <c r="L4871" i="5"/>
  <c r="I4871" i="5" s="1"/>
  <c r="J4871" i="5" s="1"/>
  <c r="L4872" i="5"/>
  <c r="L4873" i="5"/>
  <c r="L4874" i="5"/>
  <c r="L4875" i="5"/>
  <c r="L4876" i="5"/>
  <c r="L4877" i="5"/>
  <c r="L4878" i="5"/>
  <c r="L4879" i="5"/>
  <c r="I4879" i="5" s="1"/>
  <c r="J4879" i="5" s="1"/>
  <c r="L4880" i="5"/>
  <c r="L4881" i="5"/>
  <c r="L4882" i="5"/>
  <c r="L4883" i="5"/>
  <c r="L4884" i="5"/>
  <c r="L4885" i="5"/>
  <c r="L4886" i="5"/>
  <c r="L4887" i="5"/>
  <c r="L4888" i="5"/>
  <c r="L4889" i="5"/>
  <c r="L4890" i="5"/>
  <c r="L4891" i="5"/>
  <c r="L4892" i="5"/>
  <c r="L4893" i="5"/>
  <c r="L4894" i="5"/>
  <c r="L4895" i="5"/>
  <c r="L4896" i="5"/>
  <c r="L4897" i="5"/>
  <c r="L4898" i="5"/>
  <c r="L4899" i="5"/>
  <c r="L4901" i="5"/>
  <c r="L4902" i="5"/>
  <c r="L4903" i="5"/>
  <c r="L4904" i="5"/>
  <c r="L4905" i="5"/>
  <c r="L4906" i="5"/>
  <c r="L4907" i="5"/>
  <c r="L4908" i="5"/>
  <c r="L4909" i="5"/>
  <c r="L4910" i="5"/>
  <c r="L4911" i="5"/>
  <c r="L4912" i="5"/>
  <c r="L4913" i="5"/>
  <c r="L4914" i="5"/>
  <c r="L4915" i="5"/>
  <c r="L4916" i="5"/>
  <c r="L4917" i="5"/>
  <c r="L4918" i="5"/>
  <c r="L4919" i="5"/>
  <c r="L4920" i="5"/>
  <c r="L4921" i="5"/>
  <c r="L4922" i="5"/>
  <c r="L4923" i="5"/>
  <c r="I4923" i="5" s="1"/>
  <c r="J4923" i="5" s="1"/>
  <c r="L4924" i="5"/>
  <c r="L4925" i="5"/>
  <c r="L4926" i="5"/>
  <c r="L4927" i="5"/>
  <c r="L4928" i="5"/>
  <c r="L4929" i="5"/>
  <c r="L4930" i="5"/>
  <c r="L4931" i="5"/>
  <c r="L4932" i="5"/>
  <c r="L4933" i="5"/>
  <c r="L4934" i="5"/>
  <c r="L4935" i="5"/>
  <c r="L4936" i="5"/>
  <c r="L4937" i="5"/>
  <c r="L4938" i="5"/>
  <c r="L4939" i="5"/>
  <c r="L4940" i="5"/>
  <c r="L4941" i="5"/>
  <c r="L4942" i="5"/>
  <c r="L4943" i="5"/>
  <c r="L4944" i="5"/>
  <c r="L4945" i="5"/>
  <c r="L4946" i="5"/>
  <c r="I4946" i="5" s="1"/>
  <c r="J4946" i="5" s="1"/>
  <c r="L4947" i="5"/>
  <c r="L4948" i="5"/>
  <c r="L4949" i="5"/>
  <c r="L4950" i="5"/>
  <c r="L4951" i="5"/>
  <c r="L4952" i="5"/>
  <c r="L4953" i="5"/>
  <c r="L4954" i="5"/>
  <c r="L4955" i="5"/>
  <c r="L4956" i="5"/>
  <c r="L4958" i="5"/>
  <c r="L4959" i="5"/>
  <c r="L4960" i="5"/>
  <c r="L4961" i="5"/>
  <c r="L4962" i="5"/>
  <c r="L4963" i="5"/>
  <c r="L4964" i="5"/>
  <c r="L4965" i="5"/>
  <c r="L4966" i="5"/>
  <c r="L4967" i="5"/>
  <c r="L4968" i="5"/>
  <c r="L4969" i="5"/>
  <c r="L4970" i="5"/>
  <c r="L4971" i="5"/>
  <c r="L4973" i="5"/>
  <c r="L4974" i="5"/>
  <c r="L4975" i="5"/>
  <c r="L4976" i="5"/>
  <c r="L4977" i="5"/>
  <c r="L4978" i="5"/>
  <c r="L4979" i="5"/>
  <c r="L4980" i="5"/>
  <c r="L4981" i="5"/>
  <c r="L4982" i="5"/>
  <c r="L4983" i="5"/>
  <c r="L4984" i="5"/>
  <c r="L4985" i="5"/>
  <c r="L4986" i="5"/>
  <c r="L4987" i="5"/>
  <c r="L4988" i="5"/>
  <c r="L4989" i="5"/>
  <c r="L4990" i="5"/>
  <c r="L4991" i="5"/>
  <c r="L4992" i="5"/>
  <c r="L4993" i="5"/>
  <c r="L4994" i="5"/>
  <c r="L4995" i="5"/>
  <c r="L4996" i="5"/>
  <c r="L4997" i="5"/>
  <c r="L4998" i="5"/>
  <c r="L4999" i="5"/>
  <c r="L5000" i="5"/>
  <c r="L5001" i="5"/>
  <c r="L5003" i="5"/>
  <c r="L5004" i="5"/>
  <c r="L5005" i="5"/>
  <c r="L5006" i="5"/>
  <c r="L5007" i="5"/>
  <c r="L5008" i="5"/>
  <c r="L5009" i="5"/>
  <c r="L5010" i="5"/>
  <c r="L5011" i="5"/>
  <c r="L5012" i="5"/>
  <c r="L5013" i="5"/>
  <c r="L5014" i="5"/>
  <c r="L5015" i="5"/>
  <c r="L5016" i="5"/>
  <c r="L5017" i="5"/>
  <c r="L5018" i="5"/>
  <c r="L5019" i="5"/>
  <c r="L5020" i="5"/>
  <c r="L5021" i="5"/>
  <c r="L5022" i="5"/>
  <c r="L5023" i="5"/>
  <c r="L5024" i="5"/>
  <c r="L5025" i="5"/>
  <c r="L5026" i="5"/>
  <c r="L5027" i="5"/>
  <c r="I5027" i="5" s="1"/>
  <c r="J5027" i="5" s="1"/>
  <c r="L5028" i="5"/>
  <c r="L5029" i="5"/>
  <c r="L5030" i="5"/>
  <c r="L5031" i="5"/>
  <c r="L5032" i="5"/>
  <c r="L5033" i="5"/>
  <c r="L5034" i="5"/>
  <c r="L5035" i="5"/>
  <c r="L5036" i="5"/>
  <c r="L5037" i="5"/>
  <c r="L5038" i="5"/>
  <c r="L5039" i="5"/>
  <c r="L5040" i="5"/>
  <c r="L5041" i="5"/>
  <c r="L5042" i="5"/>
  <c r="L5043" i="5"/>
  <c r="L5044" i="5"/>
  <c r="L5045" i="5"/>
  <c r="L5046" i="5"/>
  <c r="L5047" i="5"/>
  <c r="L5048" i="5"/>
  <c r="I5048" i="5" s="1"/>
  <c r="J5048" i="5" s="1"/>
  <c r="L5049" i="5"/>
  <c r="L5050" i="5"/>
  <c r="L5051" i="5"/>
  <c r="L5052" i="5"/>
  <c r="L5053" i="5"/>
  <c r="L5054" i="5"/>
  <c r="L5055" i="5"/>
  <c r="L5056" i="5"/>
  <c r="L5057" i="5"/>
  <c r="L5058" i="5"/>
  <c r="L5059" i="5"/>
  <c r="L5060" i="5"/>
  <c r="L5061" i="5"/>
  <c r="L5062" i="5"/>
  <c r="L5063" i="5"/>
  <c r="L5064" i="5"/>
  <c r="L5065" i="5"/>
  <c r="L5066" i="5"/>
  <c r="L5067" i="5"/>
  <c r="L5068" i="5"/>
  <c r="L5069" i="5"/>
  <c r="L5070" i="5"/>
  <c r="L5071" i="5"/>
  <c r="I5071" i="5" s="1"/>
  <c r="J5071" i="5" s="1"/>
  <c r="L5072" i="5"/>
  <c r="L5073" i="5"/>
  <c r="L5074" i="5"/>
  <c r="L5075" i="5"/>
  <c r="L5076" i="5"/>
  <c r="L5077" i="5"/>
  <c r="L5078" i="5"/>
  <c r="L5079" i="5"/>
  <c r="L5080" i="5"/>
  <c r="L5081" i="5"/>
  <c r="L5082" i="5"/>
  <c r="L5083" i="5"/>
  <c r="L5084" i="5"/>
  <c r="L5085" i="5"/>
  <c r="L5086" i="5"/>
  <c r="L5087" i="5"/>
  <c r="L5088" i="5"/>
  <c r="L5089" i="5"/>
  <c r="L5090" i="5"/>
  <c r="L5091" i="5"/>
  <c r="L5092" i="5"/>
  <c r="L5093" i="5"/>
  <c r="L5094" i="5"/>
  <c r="L5095" i="5"/>
  <c r="L5096" i="5"/>
  <c r="L5097" i="5"/>
  <c r="L5098" i="5"/>
  <c r="L5099" i="5"/>
  <c r="L5100" i="5"/>
  <c r="L5101" i="5"/>
  <c r="L5102" i="5"/>
  <c r="L5103" i="5"/>
  <c r="L5104" i="5"/>
  <c r="L5105" i="5"/>
  <c r="L5106" i="5"/>
  <c r="L5107" i="5"/>
  <c r="I5107" i="5" s="1"/>
  <c r="J5107" i="5" s="1"/>
  <c r="L5108" i="5"/>
  <c r="I5108" i="5" s="1"/>
  <c r="J5108" i="5" s="1"/>
  <c r="L5109" i="5"/>
  <c r="I5109" i="5" s="1"/>
  <c r="J5109" i="5" s="1"/>
  <c r="L5110" i="5"/>
  <c r="I5110" i="5" s="1"/>
  <c r="J5110" i="5" s="1"/>
  <c r="L5111" i="5"/>
  <c r="I5111" i="5" s="1"/>
  <c r="J5111" i="5" s="1"/>
  <c r="L5112" i="5"/>
  <c r="I5112" i="5" s="1"/>
  <c r="J5112" i="5" s="1"/>
  <c r="L5113" i="5"/>
  <c r="L5114" i="5"/>
  <c r="I5114" i="5" s="1"/>
  <c r="J5114" i="5" s="1"/>
  <c r="L5115" i="5"/>
  <c r="L5116" i="5"/>
  <c r="L5117" i="5"/>
  <c r="L5118" i="5"/>
  <c r="L5119" i="5"/>
  <c r="I5119" i="5" s="1"/>
  <c r="J5119" i="5" s="1"/>
  <c r="L5120" i="5"/>
  <c r="I5120" i="5" s="1"/>
  <c r="J5120" i="5" s="1"/>
  <c r="L5121" i="5"/>
  <c r="I5121" i="5" s="1"/>
  <c r="J5121" i="5" s="1"/>
  <c r="L5122" i="5"/>
  <c r="L5123" i="5"/>
  <c r="L5124" i="5"/>
  <c r="L5125" i="5"/>
  <c r="L5126" i="5"/>
  <c r="L5127" i="5"/>
  <c r="I5127" i="5" s="1"/>
  <c r="J5127" i="5" s="1"/>
  <c r="L5128" i="5"/>
  <c r="I5128" i="5" s="1"/>
  <c r="J5128" i="5" s="1"/>
  <c r="L5129" i="5"/>
  <c r="I5129" i="5" s="1"/>
  <c r="J5129" i="5" s="1"/>
  <c r="L5130" i="5"/>
  <c r="L5131" i="5"/>
  <c r="L5132" i="5"/>
  <c r="L5133" i="5"/>
  <c r="L5134" i="5"/>
  <c r="L5135" i="5"/>
  <c r="I5135" i="5" s="1"/>
  <c r="J5135" i="5" s="1"/>
  <c r="L5136" i="5"/>
  <c r="L5137" i="5"/>
  <c r="L5138" i="5"/>
  <c r="I5138" i="5" s="1"/>
  <c r="J5138" i="5" s="1"/>
  <c r="L5139" i="5"/>
  <c r="I5139" i="5" s="1"/>
  <c r="J5139" i="5" s="1"/>
  <c r="L5140" i="5"/>
  <c r="I5140" i="5" s="1"/>
  <c r="J5140" i="5" s="1"/>
  <c r="L5141" i="5"/>
  <c r="I5141" i="5" s="1"/>
  <c r="J5141" i="5" s="1"/>
  <c r="L5142" i="5"/>
  <c r="L5143" i="5"/>
  <c r="L5144" i="5"/>
  <c r="L5145" i="5"/>
  <c r="L5146" i="5"/>
  <c r="L5147" i="5"/>
  <c r="L5148" i="5"/>
  <c r="I5148" i="5" s="1"/>
  <c r="J5148" i="5" s="1"/>
  <c r="L5149" i="5"/>
  <c r="L5150" i="5"/>
  <c r="L5151" i="5"/>
  <c r="L5152" i="5"/>
  <c r="L5153" i="5"/>
  <c r="L5154" i="5"/>
  <c r="L5155" i="5"/>
  <c r="L5156" i="5"/>
  <c r="I5156" i="5" s="1"/>
  <c r="J5156" i="5" s="1"/>
  <c r="L5157" i="5"/>
  <c r="L5158" i="5"/>
  <c r="L5159" i="5"/>
  <c r="L5160" i="5"/>
  <c r="L5161" i="5"/>
  <c r="L5162" i="5"/>
  <c r="L5163" i="5"/>
  <c r="L5164" i="5"/>
  <c r="L5165" i="5"/>
  <c r="L5166" i="5"/>
  <c r="L5167" i="5"/>
  <c r="L5168" i="5"/>
  <c r="L5169" i="5"/>
  <c r="L5170" i="5"/>
  <c r="L5171" i="5"/>
  <c r="L5172" i="5"/>
  <c r="L5173" i="5"/>
  <c r="L5174" i="5"/>
  <c r="L5175" i="5"/>
  <c r="L5176" i="5"/>
  <c r="L5177" i="5"/>
  <c r="L5178" i="5"/>
  <c r="L5179" i="5"/>
  <c r="L5180" i="5"/>
  <c r="L5181" i="5"/>
  <c r="L5182" i="5"/>
  <c r="L5183" i="5"/>
  <c r="L5184" i="5"/>
  <c r="L5186" i="5"/>
  <c r="L5187" i="5"/>
  <c r="L5188" i="5"/>
  <c r="L5189" i="5"/>
  <c r="L5190" i="5"/>
  <c r="I5190" i="5" s="1"/>
  <c r="J5190" i="5" s="1"/>
  <c r="L5191" i="5"/>
  <c r="L5192" i="5"/>
  <c r="L5193" i="5"/>
  <c r="L5194" i="5"/>
  <c r="L5195" i="5"/>
  <c r="L5196" i="5"/>
  <c r="L5197" i="5"/>
  <c r="L5198" i="5"/>
  <c r="L5200" i="5"/>
  <c r="L5201" i="5"/>
  <c r="L5202" i="5"/>
  <c r="L5203" i="5"/>
  <c r="L5204" i="5"/>
  <c r="L5205" i="5"/>
  <c r="L5206" i="5"/>
  <c r="L5207" i="5"/>
  <c r="L5208" i="5"/>
  <c r="L5209" i="5"/>
  <c r="L5210" i="5"/>
  <c r="L5211" i="5"/>
  <c r="L5212" i="5"/>
  <c r="L5213" i="5"/>
  <c r="L5214" i="5"/>
  <c r="L5215" i="5"/>
  <c r="L5216" i="5"/>
  <c r="L5217" i="5"/>
  <c r="L5218" i="5"/>
  <c r="L5219" i="5"/>
  <c r="L5220" i="5"/>
  <c r="L5221" i="5"/>
  <c r="L5222" i="5"/>
  <c r="L5223" i="5"/>
  <c r="L5224" i="5"/>
  <c r="L5225" i="5"/>
  <c r="L5226" i="5"/>
  <c r="L5227" i="5"/>
  <c r="L5228" i="5"/>
  <c r="L5229" i="5"/>
  <c r="L5230" i="5"/>
  <c r="L5231" i="5"/>
  <c r="L5232" i="5"/>
  <c r="L5233" i="5"/>
  <c r="L5234" i="5"/>
  <c r="L5236" i="5"/>
  <c r="L5237" i="5"/>
  <c r="L5238" i="5"/>
  <c r="L5239" i="5"/>
  <c r="L5241" i="5"/>
  <c r="L5242" i="5"/>
  <c r="L5243" i="5"/>
  <c r="L5244" i="5"/>
  <c r="L5245" i="5"/>
  <c r="L5246" i="5"/>
  <c r="L5247" i="5"/>
  <c r="L5248" i="5"/>
  <c r="L5249" i="5"/>
  <c r="I5249" i="5" s="1"/>
  <c r="J5249" i="5" s="1"/>
  <c r="L5250" i="5"/>
  <c r="L5251" i="5"/>
  <c r="L5252" i="5"/>
  <c r="L5253" i="5"/>
  <c r="L5254" i="5"/>
  <c r="L5255" i="5"/>
  <c r="L5256" i="5"/>
  <c r="L5257" i="5"/>
  <c r="L5258" i="5"/>
  <c r="L5259" i="5"/>
  <c r="L5260" i="5"/>
  <c r="L5261" i="5"/>
  <c r="L5262" i="5"/>
  <c r="L5263" i="5"/>
  <c r="L5264" i="5"/>
  <c r="L5265" i="5"/>
  <c r="L5266" i="5"/>
  <c r="L5267" i="5"/>
  <c r="L5268" i="5"/>
  <c r="L5269" i="5"/>
  <c r="L5270" i="5"/>
  <c r="L5271" i="5"/>
  <c r="L5272" i="5"/>
  <c r="L5273" i="5"/>
  <c r="L5274" i="5"/>
  <c r="L5275" i="5"/>
  <c r="L5276" i="5"/>
  <c r="L5277" i="5"/>
  <c r="L5278" i="5"/>
  <c r="L5279" i="5"/>
  <c r="L5280" i="5"/>
  <c r="L5281" i="5"/>
  <c r="L5282" i="5"/>
  <c r="L5283" i="5"/>
  <c r="L5284" i="5"/>
  <c r="L5285" i="5"/>
  <c r="L5286" i="5"/>
  <c r="L5287" i="5"/>
  <c r="L5288" i="5"/>
  <c r="L5289" i="5"/>
  <c r="L5290" i="5"/>
  <c r="L5291" i="5"/>
  <c r="L5292" i="5"/>
  <c r="L5293" i="5"/>
  <c r="L5294" i="5"/>
  <c r="I5294" i="5" s="1"/>
  <c r="J5294" i="5" s="1"/>
  <c r="L5295" i="5"/>
  <c r="L5296" i="5"/>
  <c r="L5297" i="5"/>
  <c r="I5297" i="5" s="1"/>
  <c r="J5297" i="5" s="1"/>
  <c r="L5298" i="5"/>
  <c r="I5298" i="5" s="1"/>
  <c r="J5298" i="5" s="1"/>
  <c r="L5299" i="5"/>
  <c r="I5299" i="5" s="1"/>
  <c r="J5299" i="5" s="1"/>
  <c r="L5300" i="5"/>
  <c r="I5300" i="5" s="1"/>
  <c r="J5300" i="5" s="1"/>
  <c r="L5301" i="5"/>
  <c r="L5302" i="5"/>
  <c r="L5303" i="5"/>
  <c r="L5304" i="5"/>
  <c r="L5305" i="5"/>
  <c r="L5306" i="5"/>
  <c r="L5307" i="5"/>
  <c r="I5307" i="5" s="1"/>
  <c r="J5307" i="5" s="1"/>
  <c r="L5308" i="5"/>
  <c r="I5308" i="5" s="1"/>
  <c r="J5308" i="5" s="1"/>
  <c r="L5309" i="5"/>
  <c r="I5309" i="5" s="1"/>
  <c r="J5309" i="5" s="1"/>
  <c r="L5311" i="5"/>
  <c r="I5311" i="5" s="1"/>
  <c r="J5311" i="5" s="1"/>
  <c r="L5312" i="5"/>
  <c r="L5313" i="5"/>
  <c r="L5314" i="5"/>
  <c r="L5315" i="5"/>
  <c r="L5316" i="5"/>
  <c r="L5317" i="5"/>
  <c r="I5317" i="5" s="1"/>
  <c r="J5317" i="5" s="1"/>
  <c r="L5318" i="5"/>
  <c r="I5318" i="5" s="1"/>
  <c r="J5318" i="5" s="1"/>
  <c r="L5319" i="5"/>
  <c r="I5319" i="5" s="1"/>
  <c r="J5319" i="5" s="1"/>
  <c r="L5320" i="5"/>
  <c r="L5321" i="5"/>
  <c r="L5322" i="5"/>
  <c r="L5323" i="5"/>
  <c r="L5324" i="5"/>
  <c r="L5326" i="5"/>
  <c r="I5326" i="5" s="1"/>
  <c r="J5326" i="5" s="1"/>
  <c r="L5327" i="5"/>
  <c r="I5327" i="5" s="1"/>
  <c r="J5327" i="5" s="1"/>
  <c r="L5328" i="5"/>
  <c r="I5328" i="5" s="1"/>
  <c r="J5328" i="5" s="1"/>
  <c r="L5329" i="5"/>
  <c r="I5329" i="5" s="1"/>
  <c r="J5329" i="5" s="1"/>
  <c r="L5330" i="5"/>
  <c r="L5331" i="5"/>
  <c r="L5332" i="5"/>
  <c r="L5333" i="5"/>
  <c r="L5335" i="5"/>
  <c r="I5335" i="5" s="1"/>
  <c r="J5335" i="5" s="1"/>
  <c r="L5336" i="5"/>
  <c r="I5336" i="5" s="1"/>
  <c r="J5336" i="5" s="1"/>
  <c r="L5337" i="5"/>
  <c r="I5337" i="5" s="1"/>
  <c r="J5337" i="5" s="1"/>
  <c r="L5338" i="5"/>
  <c r="L5339" i="5"/>
  <c r="L5340" i="5"/>
  <c r="L5341" i="5"/>
  <c r="L5342" i="5"/>
  <c r="L5343" i="5"/>
  <c r="I5343" i="5" s="1"/>
  <c r="J5343" i="5" s="1"/>
  <c r="L5344" i="5"/>
  <c r="I5344" i="5" s="1"/>
  <c r="J5344" i="5" s="1"/>
  <c r="L5345" i="5"/>
  <c r="I5345" i="5" s="1"/>
  <c r="J5345" i="5" s="1"/>
  <c r="L5346" i="5"/>
  <c r="I5346" i="5" s="1"/>
  <c r="J5346" i="5" s="1"/>
  <c r="L5347" i="5"/>
  <c r="L5348" i="5"/>
  <c r="L5349" i="5"/>
  <c r="L5350" i="5"/>
  <c r="L5351" i="5"/>
  <c r="I5351" i="5" s="1"/>
  <c r="J5351" i="5" s="1"/>
  <c r="L5352" i="5"/>
  <c r="I5352" i="5" s="1"/>
  <c r="J5352" i="5" s="1"/>
  <c r="L5353" i="5"/>
  <c r="I5353" i="5" s="1"/>
  <c r="J5353" i="5" s="1"/>
  <c r="L5354" i="5"/>
  <c r="I5354" i="5" s="1"/>
  <c r="J5354" i="5" s="1"/>
  <c r="L5355" i="5"/>
  <c r="L5356" i="5"/>
  <c r="L5357" i="5"/>
  <c r="L5358" i="5"/>
  <c r="L5360" i="5"/>
  <c r="L5361" i="5"/>
  <c r="I5361" i="5" s="1"/>
  <c r="J5361" i="5" s="1"/>
  <c r="L5363" i="5"/>
  <c r="I5363" i="5" s="1"/>
  <c r="J5363" i="5" s="1"/>
  <c r="L5364" i="5"/>
  <c r="I5364" i="5" s="1"/>
  <c r="J5364" i="5" s="1"/>
  <c r="L5365" i="5"/>
  <c r="L5366" i="5"/>
  <c r="L5367" i="5"/>
  <c r="L5368" i="5"/>
  <c r="L5369" i="5"/>
  <c r="L5370" i="5"/>
  <c r="L5371" i="5"/>
  <c r="L5372" i="5"/>
  <c r="I5372" i="5" s="1"/>
  <c r="J5372" i="5" s="1"/>
  <c r="L5373" i="5"/>
  <c r="L5374" i="5"/>
  <c r="I5374" i="5" s="1"/>
  <c r="J5374" i="5" s="1"/>
  <c r="L5375" i="5"/>
  <c r="L5376" i="5"/>
  <c r="L5377" i="5"/>
  <c r="L5378" i="5"/>
  <c r="L5379" i="5"/>
  <c r="L5380" i="5"/>
  <c r="L5381" i="5"/>
  <c r="L5383" i="5"/>
  <c r="I5383" i="5" s="1"/>
  <c r="J5383" i="5" s="1"/>
  <c r="L5384" i="5"/>
  <c r="I5384" i="5" s="1"/>
  <c r="J5384" i="5" s="1"/>
  <c r="L5385" i="5"/>
  <c r="L5386" i="5"/>
  <c r="L5387" i="5"/>
  <c r="L5388" i="5"/>
  <c r="L5389" i="5"/>
  <c r="L5390" i="5"/>
  <c r="L5391" i="5"/>
  <c r="L5392" i="5"/>
  <c r="I5392" i="5" s="1"/>
  <c r="J5392" i="5" s="1"/>
  <c r="L5393" i="5"/>
  <c r="L5394" i="5"/>
  <c r="L5395" i="5"/>
  <c r="I5395" i="5" s="1"/>
  <c r="J5395" i="5" s="1"/>
  <c r="L5396" i="5"/>
  <c r="I5396" i="5" s="1"/>
  <c r="J5396" i="5" s="1"/>
  <c r="L5397" i="5"/>
  <c r="I5397" i="5" s="1"/>
  <c r="J5397" i="5" s="1"/>
  <c r="L5398" i="5"/>
  <c r="I5398" i="5" s="1"/>
  <c r="J5398" i="5" s="1"/>
  <c r="L5399" i="5"/>
  <c r="L5400" i="5"/>
  <c r="L5401" i="5"/>
  <c r="L5402" i="5"/>
  <c r="L5403" i="5"/>
  <c r="L5404" i="5"/>
  <c r="L5405" i="5"/>
  <c r="I5405" i="5" s="1"/>
  <c r="J5405" i="5" s="1"/>
  <c r="L5406" i="5"/>
  <c r="L5407" i="5"/>
  <c r="L5408" i="5"/>
  <c r="L5409" i="5"/>
  <c r="L5410" i="5"/>
  <c r="L5411" i="5"/>
  <c r="L5412" i="5"/>
  <c r="L5413" i="5"/>
  <c r="I5413" i="5" s="1"/>
  <c r="J5413" i="5" s="1"/>
  <c r="L5414" i="5"/>
  <c r="L5415" i="5"/>
  <c r="L5416" i="5"/>
  <c r="L5417" i="5"/>
  <c r="L5418" i="5"/>
  <c r="L5419" i="5"/>
  <c r="L5420" i="5"/>
  <c r="L5421" i="5"/>
  <c r="L5422" i="5"/>
  <c r="L5423" i="5"/>
  <c r="L5424" i="5"/>
  <c r="L5425" i="5"/>
  <c r="L5426" i="5"/>
  <c r="L5427" i="5"/>
  <c r="L5428" i="5"/>
  <c r="L5429" i="5"/>
  <c r="L5430" i="5"/>
  <c r="L5431" i="5"/>
  <c r="L5432" i="5"/>
  <c r="L5433" i="5"/>
  <c r="L5434" i="5"/>
  <c r="L5435" i="5"/>
  <c r="L5436" i="5"/>
  <c r="L5437" i="5"/>
  <c r="L5438" i="5"/>
  <c r="L5439" i="5"/>
  <c r="L5440" i="5"/>
  <c r="I5440" i="5" s="1"/>
  <c r="J5440" i="5" s="1"/>
  <c r="L5441" i="5"/>
  <c r="L5442" i="5"/>
  <c r="L5443" i="5"/>
  <c r="I5443" i="5" s="1"/>
  <c r="J5443" i="5" s="1"/>
  <c r="L5444" i="5"/>
  <c r="I5444" i="5" s="1"/>
  <c r="J5444" i="5" s="1"/>
  <c r="L5445" i="5"/>
  <c r="I5445" i="5" s="1"/>
  <c r="J5445" i="5" s="1"/>
  <c r="L5446" i="5"/>
  <c r="I5446" i="5" s="1"/>
  <c r="J5446" i="5" s="1"/>
  <c r="L5447" i="5"/>
  <c r="L5448" i="5"/>
  <c r="L5449" i="5"/>
  <c r="L5450" i="5"/>
  <c r="L5451" i="5"/>
  <c r="L5452" i="5"/>
  <c r="L5453" i="5"/>
  <c r="I5453" i="5" s="1"/>
  <c r="J5453" i="5" s="1"/>
  <c r="L5454" i="5"/>
  <c r="L5455" i="5"/>
  <c r="L5456" i="5"/>
  <c r="I5456" i="5" s="1"/>
  <c r="J5456" i="5" s="1"/>
  <c r="L5458" i="5"/>
  <c r="I5458" i="5" s="1"/>
  <c r="J5458" i="5" s="1"/>
  <c r="L5459" i="5"/>
  <c r="I5459" i="5" s="1"/>
  <c r="J5459" i="5" s="1"/>
  <c r="L5460" i="5"/>
  <c r="L5461" i="5"/>
  <c r="L5462" i="5"/>
  <c r="L5463" i="5"/>
  <c r="L5464" i="5"/>
  <c r="L5465" i="5"/>
  <c r="L5466" i="5"/>
  <c r="L5467" i="5"/>
  <c r="L5468" i="5"/>
  <c r="L5469" i="5"/>
  <c r="L5470" i="5"/>
  <c r="L5471" i="5"/>
  <c r="L5472" i="5"/>
  <c r="L5473" i="5"/>
  <c r="L5474" i="5"/>
  <c r="L5475" i="5"/>
  <c r="L5476" i="5"/>
  <c r="L5477" i="5"/>
  <c r="L5478" i="5"/>
  <c r="L5479" i="5"/>
  <c r="L5480" i="5"/>
  <c r="L5481" i="5"/>
  <c r="L5482" i="5"/>
  <c r="L5483" i="5"/>
  <c r="L5484" i="5"/>
  <c r="L5485" i="5"/>
  <c r="L5486" i="5"/>
  <c r="L5487" i="5"/>
  <c r="L5488" i="5"/>
  <c r="L5489" i="5"/>
  <c r="L5490" i="5"/>
  <c r="L5491" i="5"/>
  <c r="L5492" i="5"/>
  <c r="L5493" i="5"/>
  <c r="L5494" i="5"/>
  <c r="L5495" i="5"/>
  <c r="L5496" i="5"/>
  <c r="L5497" i="5"/>
  <c r="L5498" i="5"/>
  <c r="L5499" i="5"/>
  <c r="L5500" i="5"/>
  <c r="L5502" i="5"/>
  <c r="L5503" i="5"/>
  <c r="L5504" i="5"/>
  <c r="L5505" i="5"/>
  <c r="L5506" i="5"/>
  <c r="I5506" i="5" s="1"/>
  <c r="J5506" i="5" s="1"/>
  <c r="L5507" i="5"/>
  <c r="L5509" i="5"/>
  <c r="I5509" i="5" s="1"/>
  <c r="J5509" i="5" s="1"/>
  <c r="L5510" i="5"/>
  <c r="I5510" i="5" s="1"/>
  <c r="J5510" i="5" s="1"/>
  <c r="L5511" i="5"/>
  <c r="I5511" i="5" s="1"/>
  <c r="J5511" i="5" s="1"/>
  <c r="L5512" i="5"/>
  <c r="L5513" i="5"/>
  <c r="L5514" i="5"/>
  <c r="L5515" i="5"/>
  <c r="L5516" i="5"/>
  <c r="L5517" i="5"/>
  <c r="L5518" i="5"/>
  <c r="L5519" i="5"/>
  <c r="L5520" i="5"/>
  <c r="L5521" i="5"/>
  <c r="L5522" i="5"/>
  <c r="I5522" i="5" s="1"/>
  <c r="J5522" i="5" s="1"/>
  <c r="L5524" i="5"/>
  <c r="I5524" i="5" s="1"/>
  <c r="J5524" i="5" s="1"/>
  <c r="L5525" i="5"/>
  <c r="I5525" i="5" s="1"/>
  <c r="J5525" i="5" s="1"/>
  <c r="L5526" i="5"/>
  <c r="L5527" i="5"/>
  <c r="L5528" i="5"/>
  <c r="L5529" i="5"/>
  <c r="L5530" i="5"/>
  <c r="L5531" i="5"/>
  <c r="L5532" i="5"/>
  <c r="L5533" i="5"/>
  <c r="L5534" i="5"/>
  <c r="L5535" i="5"/>
  <c r="L5536" i="5"/>
  <c r="L5537" i="5"/>
  <c r="L5538" i="5"/>
  <c r="L5539" i="5"/>
  <c r="L5540" i="5"/>
  <c r="L5541" i="5"/>
  <c r="L5542" i="5"/>
  <c r="L5543" i="5"/>
  <c r="L5544" i="5"/>
  <c r="L5545" i="5"/>
  <c r="L5546" i="5"/>
  <c r="L5547" i="5"/>
  <c r="L5548" i="5"/>
  <c r="L5549" i="5"/>
  <c r="L5550" i="5"/>
  <c r="L5551" i="5"/>
  <c r="L5552" i="5"/>
  <c r="L5553" i="5"/>
  <c r="L5554" i="5"/>
  <c r="L5555" i="5"/>
  <c r="L5556" i="5"/>
  <c r="L5557" i="5"/>
  <c r="L5558" i="5"/>
  <c r="L5559" i="5"/>
  <c r="L5560" i="5"/>
  <c r="L5561" i="5"/>
  <c r="L5562" i="5"/>
  <c r="L5563" i="5"/>
  <c r="L5564" i="5"/>
  <c r="L5565" i="5"/>
  <c r="L5566" i="5"/>
  <c r="L5567" i="5"/>
  <c r="L5568" i="5"/>
  <c r="L5569" i="5"/>
  <c r="L5570" i="5"/>
  <c r="L5571" i="5"/>
  <c r="L5572" i="5"/>
  <c r="L5573" i="5"/>
  <c r="L5574" i="5"/>
  <c r="L5575" i="5"/>
  <c r="L5576" i="5"/>
  <c r="L5577" i="5"/>
  <c r="I5577" i="5" s="1"/>
  <c r="J5577" i="5" s="1"/>
  <c r="L5578" i="5"/>
  <c r="L5579" i="5"/>
  <c r="I5579" i="5" s="1"/>
  <c r="J5579" i="5" s="1"/>
  <c r="L5581" i="5"/>
  <c r="I5581" i="5" s="1"/>
  <c r="J5581" i="5" s="1"/>
  <c r="L5582" i="5"/>
  <c r="I5582" i="5" s="1"/>
  <c r="J5582" i="5" s="1"/>
  <c r="L5583" i="5"/>
  <c r="L5584" i="5"/>
  <c r="L5585" i="5"/>
  <c r="L5586" i="5"/>
  <c r="L5587" i="5"/>
  <c r="L5588" i="5"/>
  <c r="L5589" i="5"/>
  <c r="L5590" i="5"/>
  <c r="L5591" i="5"/>
  <c r="L5592" i="5"/>
  <c r="L5595" i="5"/>
  <c r="I5595" i="5" s="1"/>
  <c r="J5595" i="5" s="1"/>
  <c r="L5596" i="5"/>
  <c r="I5596" i="5" s="1"/>
  <c r="J5596" i="5" s="1"/>
  <c r="L5597" i="5"/>
  <c r="L5598" i="5"/>
  <c r="L5599" i="5"/>
  <c r="L5600" i="5"/>
  <c r="L5601" i="5"/>
  <c r="L5602" i="5"/>
  <c r="L5603" i="5"/>
  <c r="L5604" i="5"/>
  <c r="L5605" i="5"/>
  <c r="L5608" i="5"/>
  <c r="I5608" i="5" s="1"/>
  <c r="J5608" i="5" s="1"/>
  <c r="L5609" i="5"/>
  <c r="I5609" i="5" s="1"/>
  <c r="J5609" i="5" s="1"/>
  <c r="L5610" i="5"/>
  <c r="L5611" i="5"/>
  <c r="L5612" i="5"/>
  <c r="L5613" i="5"/>
  <c r="L5614" i="5"/>
  <c r="L5615" i="5"/>
  <c r="L5616" i="5"/>
  <c r="L5617" i="5"/>
  <c r="L5618" i="5"/>
  <c r="L5621" i="5"/>
  <c r="I5621" i="5" s="1"/>
  <c r="J5621" i="5" s="1"/>
  <c r="L5622" i="5"/>
  <c r="I5622" i="5" s="1"/>
  <c r="J5622" i="5" s="1"/>
  <c r="L5623" i="5"/>
  <c r="L5624" i="5"/>
  <c r="L5625" i="5"/>
  <c r="L5626" i="5"/>
  <c r="L5627" i="5"/>
  <c r="L5628" i="5"/>
  <c r="L5629" i="5"/>
  <c r="L5630" i="5"/>
  <c r="L5631" i="5"/>
  <c r="L5633" i="5"/>
  <c r="I5633" i="5" s="1"/>
  <c r="J5633" i="5" s="1"/>
  <c r="L5634" i="5"/>
  <c r="I5634" i="5" s="1"/>
  <c r="J5634" i="5" s="1"/>
  <c r="L5635" i="5"/>
  <c r="I5635" i="5" s="1"/>
  <c r="J5635" i="5" s="1"/>
  <c r="L5636" i="5"/>
  <c r="L5637" i="5"/>
  <c r="L5638" i="5"/>
  <c r="L5639" i="5"/>
  <c r="L5640" i="5"/>
  <c r="L5641" i="5"/>
  <c r="L5642" i="5"/>
  <c r="L5643" i="5"/>
  <c r="L5644" i="5"/>
  <c r="L5647" i="5"/>
  <c r="I5647" i="5" s="1"/>
  <c r="J5647" i="5" s="1"/>
  <c r="L5648" i="5"/>
  <c r="I5648" i="5" s="1"/>
  <c r="J5648" i="5" s="1"/>
  <c r="L5649" i="5"/>
  <c r="L5650" i="5"/>
  <c r="L5651" i="5"/>
  <c r="L5652" i="5"/>
  <c r="L5653" i="5"/>
  <c r="L5654" i="5"/>
  <c r="L5655" i="5"/>
  <c r="I5655" i="5" s="1"/>
  <c r="J5655" i="5" s="1"/>
  <c r="L5656" i="5"/>
  <c r="L5657" i="5"/>
  <c r="L5660" i="5"/>
  <c r="I5660" i="5" s="1"/>
  <c r="J5660" i="5" s="1"/>
  <c r="L5661" i="5"/>
  <c r="I5661" i="5" s="1"/>
  <c r="J5661" i="5" s="1"/>
  <c r="L5662" i="5"/>
  <c r="L5663" i="5"/>
  <c r="L5664" i="5"/>
  <c r="L5665" i="5"/>
  <c r="L5666" i="5"/>
  <c r="L5667" i="5"/>
  <c r="L5668" i="5"/>
  <c r="I5668" i="5" s="1"/>
  <c r="J5668" i="5" s="1"/>
  <c r="L5669" i="5"/>
  <c r="L5670" i="5"/>
  <c r="L5673" i="5"/>
  <c r="I5673" i="5" s="1"/>
  <c r="J5673" i="5" s="1"/>
  <c r="L5674" i="5"/>
  <c r="I5674" i="5" s="1"/>
  <c r="J5674" i="5" s="1"/>
  <c r="L5675" i="5"/>
  <c r="L5676" i="5"/>
  <c r="L5677" i="5"/>
  <c r="L5678" i="5"/>
  <c r="L5679" i="5"/>
  <c r="L5680" i="5"/>
  <c r="L5681" i="5"/>
  <c r="L5682" i="5"/>
  <c r="L5683" i="5"/>
  <c r="L5685" i="5"/>
  <c r="I5685" i="5" s="1"/>
  <c r="J5685" i="5" s="1"/>
  <c r="L5686" i="5"/>
  <c r="I5686" i="5" s="1"/>
  <c r="J5686" i="5" s="1"/>
  <c r="L5687" i="5"/>
  <c r="I5687" i="5" s="1"/>
  <c r="J5687" i="5" s="1"/>
  <c r="L5688" i="5"/>
  <c r="L5689" i="5"/>
  <c r="L5690" i="5"/>
  <c r="L5691" i="5"/>
  <c r="L5692" i="5"/>
  <c r="L5693" i="5"/>
  <c r="L5694" i="5"/>
  <c r="I5694" i="5" s="1"/>
  <c r="J5694" i="5" s="1"/>
  <c r="L5695" i="5"/>
  <c r="L5696" i="5"/>
  <c r="I5696" i="5" s="1"/>
  <c r="J5696" i="5" s="1"/>
  <c r="L5697" i="5"/>
  <c r="I5697" i="5" s="1"/>
  <c r="J5697" i="5" s="1"/>
  <c r="L5699" i="5"/>
  <c r="I5699" i="5" s="1"/>
  <c r="J5699" i="5" s="1"/>
  <c r="L5700" i="5"/>
  <c r="I5700" i="5" s="1"/>
  <c r="J5700" i="5" s="1"/>
  <c r="L5701" i="5"/>
  <c r="L5702" i="5"/>
  <c r="L5703" i="5"/>
  <c r="L5704" i="5"/>
  <c r="L5705" i="5"/>
  <c r="L5706" i="5"/>
  <c r="L5707" i="5"/>
  <c r="I5707" i="5" s="1"/>
  <c r="J5707" i="5" s="1"/>
  <c r="L5708" i="5"/>
  <c r="I5708" i="5" s="1"/>
  <c r="J5708" i="5" s="1"/>
  <c r="L5709" i="5"/>
  <c r="I5709" i="5" s="1"/>
  <c r="J5709" i="5" s="1"/>
  <c r="L5710" i="5"/>
  <c r="I5710" i="5" s="1"/>
  <c r="J5710" i="5" s="1"/>
  <c r="L5711" i="5"/>
  <c r="I5711" i="5" s="1"/>
  <c r="J5711" i="5" s="1"/>
  <c r="L5712" i="5"/>
  <c r="L5713" i="5"/>
  <c r="L5714" i="5"/>
  <c r="I5714" i="5" s="1"/>
  <c r="J5714" i="5" s="1"/>
  <c r="L5715" i="5"/>
  <c r="I5715" i="5" s="1"/>
  <c r="J5715" i="5" s="1"/>
  <c r="L5716" i="5"/>
  <c r="L5717" i="5"/>
  <c r="L5718" i="5"/>
  <c r="L5719" i="5"/>
  <c r="I5719" i="5" s="1"/>
  <c r="J5719" i="5" s="1"/>
  <c r="L5720" i="5"/>
  <c r="I5720" i="5" s="1"/>
  <c r="J5720" i="5" s="1"/>
  <c r="L5721" i="5"/>
  <c r="L5722" i="5"/>
  <c r="L5723" i="5"/>
  <c r="L5724" i="5"/>
  <c r="L5725" i="5"/>
  <c r="L5726" i="5"/>
  <c r="I5726" i="5" s="1"/>
  <c r="J5726" i="5" s="1"/>
  <c r="L5727" i="5"/>
  <c r="I5727" i="5" s="1"/>
  <c r="J5727" i="5" s="1"/>
  <c r="L5728" i="5"/>
  <c r="I5728" i="5" s="1"/>
  <c r="J5728" i="5" s="1"/>
  <c r="L5729" i="5"/>
  <c r="I5729" i="5" s="1"/>
  <c r="J5729" i="5" s="1"/>
  <c r="L5730" i="5"/>
  <c r="I5730" i="5" s="1"/>
  <c r="J5730" i="5" s="1"/>
  <c r="L5731" i="5"/>
  <c r="L5732" i="5"/>
  <c r="L5733" i="5"/>
  <c r="I5733" i="5" s="1"/>
  <c r="J5733" i="5" s="1"/>
  <c r="L5734" i="5"/>
  <c r="I5734" i="5" s="1"/>
  <c r="J5734" i="5" s="1"/>
  <c r="L5735" i="5"/>
  <c r="L5736" i="5"/>
  <c r="L5737" i="5"/>
  <c r="L5738" i="5"/>
  <c r="I5738" i="5" s="1"/>
  <c r="J5738" i="5" s="1"/>
  <c r="L5739" i="5"/>
  <c r="I5739" i="5" s="1"/>
  <c r="J5739" i="5" s="1"/>
  <c r="L5740" i="5"/>
  <c r="L5741" i="5"/>
  <c r="L5742" i="5"/>
  <c r="L5743" i="5"/>
  <c r="L5744" i="5"/>
  <c r="L5745" i="5"/>
  <c r="I5745" i="5" s="1"/>
  <c r="J5745" i="5" s="1"/>
  <c r="L5746" i="5"/>
  <c r="L5747" i="5"/>
  <c r="I5747" i="5" s="1"/>
  <c r="J5747" i="5" s="1"/>
  <c r="L5749" i="5"/>
  <c r="I5749" i="5" s="1"/>
  <c r="J5749" i="5" s="1"/>
  <c r="L5750" i="5"/>
  <c r="I5750" i="5" s="1"/>
  <c r="J5750" i="5" s="1"/>
  <c r="L5751" i="5"/>
  <c r="I5751" i="5" s="1"/>
  <c r="J5751" i="5" s="1"/>
  <c r="L5752" i="5"/>
  <c r="L5753" i="5"/>
  <c r="L5754" i="5"/>
  <c r="L5755" i="5"/>
  <c r="L5756" i="5"/>
  <c r="L5757" i="5"/>
  <c r="L5758" i="5"/>
  <c r="I5758" i="5" s="1"/>
  <c r="J5758" i="5" s="1"/>
  <c r="L5759" i="5"/>
  <c r="L5760" i="5"/>
  <c r="L5763" i="5"/>
  <c r="I5763" i="5" s="1"/>
  <c r="J5763" i="5" s="1"/>
  <c r="L5764" i="5"/>
  <c r="I5764" i="5" s="1"/>
  <c r="J5764" i="5" s="1"/>
  <c r="L5765" i="5"/>
  <c r="L5766" i="5"/>
  <c r="L5767" i="5"/>
  <c r="L5768" i="5"/>
  <c r="L5769" i="5"/>
  <c r="L5770" i="5"/>
  <c r="L5771" i="5"/>
  <c r="I5771" i="5" s="1"/>
  <c r="J5771" i="5" s="1"/>
  <c r="L5772" i="5"/>
  <c r="I5772" i="5" s="1"/>
  <c r="J5772" i="5" s="1"/>
  <c r="L5773" i="5"/>
  <c r="I5773" i="5" s="1"/>
  <c r="J5773" i="5" s="1"/>
  <c r="L5774" i="5"/>
  <c r="L5775" i="5"/>
  <c r="L5776" i="5"/>
  <c r="L5777" i="5"/>
  <c r="L5778" i="5"/>
  <c r="L5779" i="5"/>
  <c r="I5779" i="5" s="1"/>
  <c r="J5779" i="5" s="1"/>
  <c r="L5780" i="5"/>
  <c r="I5780" i="5" s="1"/>
  <c r="J5780" i="5" s="1"/>
  <c r="L5781" i="5"/>
  <c r="I5781" i="5" s="1"/>
  <c r="J5781" i="5" s="1"/>
  <c r="L5782" i="5"/>
  <c r="I5782" i="5" s="1"/>
  <c r="J5782" i="5" s="1"/>
  <c r="L5783" i="5"/>
  <c r="L5784" i="5"/>
  <c r="L5785" i="5"/>
  <c r="L5786" i="5"/>
  <c r="L5787" i="5"/>
  <c r="L5788" i="5"/>
  <c r="L5789" i="5"/>
  <c r="L5790" i="5"/>
  <c r="L5791" i="5"/>
  <c r="L5792" i="5"/>
  <c r="L5793" i="5"/>
  <c r="L5794" i="5"/>
  <c r="L5795" i="5"/>
  <c r="L5796" i="5"/>
  <c r="L5797" i="5"/>
  <c r="L5798" i="5"/>
  <c r="L5799" i="5"/>
  <c r="L5800" i="5"/>
  <c r="L5801" i="5"/>
  <c r="L5802" i="5"/>
  <c r="L5803" i="5"/>
  <c r="L5804" i="5"/>
  <c r="L5805" i="5"/>
  <c r="L5806" i="5"/>
  <c r="L5807" i="5"/>
  <c r="L5808" i="5"/>
  <c r="L5809" i="5"/>
  <c r="L5810" i="5"/>
  <c r="L5811" i="5"/>
  <c r="L5812" i="5"/>
  <c r="L5813" i="5"/>
  <c r="L5814" i="5"/>
  <c r="L5815" i="5"/>
  <c r="L5816" i="5"/>
  <c r="L5817" i="5"/>
  <c r="L5818" i="5"/>
  <c r="L5819" i="5"/>
  <c r="L5820" i="5"/>
  <c r="L5821" i="5"/>
  <c r="L5822" i="5"/>
  <c r="L5823" i="5"/>
  <c r="L5824" i="5"/>
  <c r="L5825" i="5"/>
  <c r="L5826" i="5"/>
  <c r="L5827" i="5"/>
  <c r="I5827" i="5" s="1"/>
  <c r="J5827" i="5" s="1"/>
  <c r="L5828" i="5"/>
  <c r="I5828" i="5" s="1"/>
  <c r="J5828" i="5" s="1"/>
  <c r="L5829" i="5"/>
  <c r="I5829" i="5" s="1"/>
  <c r="J5829" i="5" s="1"/>
  <c r="L5830" i="5"/>
  <c r="L5831" i="5"/>
  <c r="L5832" i="5"/>
  <c r="L5833" i="5"/>
  <c r="L5834" i="5"/>
  <c r="L5835" i="5"/>
  <c r="L5836" i="5"/>
  <c r="L5837" i="5"/>
  <c r="I5837" i="5" s="1"/>
  <c r="J5837" i="5" s="1"/>
  <c r="L5838" i="5"/>
  <c r="I5838" i="5" s="1"/>
  <c r="J5838" i="5" s="1"/>
  <c r="L5839" i="5"/>
  <c r="I5839" i="5" s="1"/>
  <c r="J5839" i="5" s="1"/>
  <c r="L5840" i="5"/>
  <c r="L5841" i="5"/>
  <c r="L5842" i="5"/>
  <c r="L5843" i="5"/>
  <c r="L5844" i="5"/>
  <c r="L5845" i="5"/>
  <c r="L5846" i="5"/>
  <c r="L5847" i="5"/>
  <c r="I5847" i="5" s="1"/>
  <c r="J5847" i="5" s="1"/>
  <c r="L5848" i="5"/>
  <c r="I5848" i="5" s="1"/>
  <c r="J5848" i="5" s="1"/>
  <c r="L5849" i="5"/>
  <c r="I5849" i="5" s="1"/>
  <c r="J5849" i="5" s="1"/>
  <c r="L5850" i="5"/>
  <c r="L5851" i="5"/>
  <c r="L5852" i="5"/>
  <c r="L5853" i="5"/>
  <c r="L5854" i="5"/>
  <c r="L5855" i="5"/>
  <c r="L5856" i="5"/>
  <c r="I5856" i="5" s="1"/>
  <c r="J5856" i="5" s="1"/>
  <c r="L5857" i="5"/>
  <c r="I5857" i="5" s="1"/>
  <c r="J5857" i="5" s="1"/>
  <c r="L5858" i="5"/>
  <c r="I5858" i="5" s="1"/>
  <c r="J5858" i="5" s="1"/>
  <c r="L5859" i="5"/>
  <c r="L5860" i="5"/>
  <c r="L5861" i="5"/>
  <c r="L5862" i="5"/>
  <c r="L5863" i="5"/>
  <c r="L5864" i="5"/>
  <c r="L5865" i="5"/>
  <c r="L5866" i="5"/>
  <c r="I5866" i="5" s="1"/>
  <c r="J5866" i="5" s="1"/>
  <c r="L5867" i="5"/>
  <c r="L5868" i="5"/>
  <c r="L5869" i="5"/>
  <c r="L5870" i="5"/>
  <c r="L5871" i="5"/>
  <c r="L5872" i="5"/>
  <c r="L5873" i="5"/>
  <c r="L5874" i="5"/>
  <c r="I5874" i="5" s="1"/>
  <c r="J5874" i="5" s="1"/>
  <c r="L5875" i="5"/>
  <c r="L5876" i="5"/>
  <c r="L5877" i="5"/>
  <c r="L5878" i="5"/>
  <c r="L5879" i="5"/>
  <c r="L5880" i="5"/>
  <c r="L5881" i="5"/>
  <c r="L5882" i="5"/>
  <c r="L5883" i="5"/>
  <c r="L5884" i="5"/>
  <c r="L5885" i="5"/>
  <c r="L5886" i="5"/>
  <c r="L5887" i="5"/>
  <c r="L5888" i="5"/>
  <c r="L5889" i="5"/>
  <c r="L5890" i="5"/>
  <c r="L5891" i="5"/>
  <c r="L5892" i="5"/>
  <c r="L5893" i="5"/>
  <c r="L5894" i="5"/>
  <c r="L5895" i="5"/>
  <c r="L5896" i="5"/>
  <c r="L5897" i="5"/>
  <c r="L5898" i="5"/>
  <c r="L5899" i="5"/>
  <c r="L5900" i="5"/>
  <c r="L5901" i="5"/>
  <c r="L5902" i="5"/>
  <c r="L5903" i="5"/>
  <c r="L5904" i="5"/>
  <c r="L5905" i="5"/>
  <c r="L5906" i="5"/>
  <c r="L5907" i="5"/>
  <c r="L5908" i="5"/>
  <c r="I5908" i="5" s="1"/>
  <c r="J5908" i="5" s="1"/>
  <c r="L5909" i="5"/>
  <c r="L5910" i="5"/>
  <c r="L5911" i="5"/>
  <c r="L5912" i="5"/>
  <c r="L5913" i="5"/>
  <c r="L5914" i="5"/>
  <c r="L5915" i="5"/>
  <c r="L5916" i="5"/>
  <c r="I5916" i="5" s="1"/>
  <c r="J5916" i="5" s="1"/>
  <c r="L5917" i="5"/>
  <c r="L5918" i="5"/>
  <c r="L5919" i="5"/>
  <c r="L5920" i="5"/>
  <c r="L5921" i="5"/>
  <c r="L5922" i="5"/>
  <c r="L5923" i="5"/>
  <c r="L5924" i="5"/>
  <c r="L5925" i="5"/>
  <c r="L5926" i="5"/>
  <c r="L5927" i="5"/>
  <c r="L5928" i="5"/>
  <c r="L5929" i="5"/>
  <c r="L5930" i="5"/>
  <c r="L5931" i="5"/>
  <c r="L5932" i="5"/>
  <c r="L5933" i="5"/>
  <c r="L5934" i="5"/>
  <c r="L5935" i="5"/>
  <c r="L5936" i="5"/>
  <c r="L5937" i="5"/>
  <c r="L5938" i="5"/>
  <c r="L5939" i="5"/>
  <c r="L5940" i="5"/>
  <c r="L5941" i="5"/>
  <c r="L5942" i="5"/>
  <c r="L5943" i="5"/>
  <c r="L5944" i="5"/>
  <c r="L5946" i="5"/>
  <c r="L5947" i="5"/>
  <c r="L5948" i="5"/>
  <c r="L5949" i="5"/>
  <c r="L5950" i="5"/>
  <c r="I5950" i="5" s="1"/>
  <c r="J5950" i="5" s="1"/>
  <c r="L5951" i="5"/>
  <c r="L5952" i="5"/>
  <c r="I5952" i="5" s="1"/>
  <c r="J5952" i="5" s="1"/>
  <c r="L5953" i="5"/>
  <c r="I5953" i="5" s="1"/>
  <c r="J5953" i="5" s="1"/>
  <c r="L5955" i="5"/>
  <c r="I5955" i="5" s="1"/>
  <c r="J5955" i="5" s="1"/>
  <c r="L5956" i="5"/>
  <c r="I5956" i="5" s="1"/>
  <c r="J5956" i="5" s="1"/>
  <c r="L5957" i="5"/>
  <c r="L5958" i="5"/>
  <c r="L5959" i="5"/>
  <c r="L5960" i="5"/>
  <c r="L5961" i="5"/>
  <c r="L5962" i="5"/>
  <c r="L5963" i="5"/>
  <c r="L5964" i="5"/>
  <c r="L5965" i="5"/>
  <c r="I5965" i="5" s="1"/>
  <c r="J5965" i="5" s="1"/>
  <c r="L5966" i="5"/>
  <c r="I5966" i="5" s="1"/>
  <c r="J5966" i="5" s="1"/>
  <c r="L5968" i="5"/>
  <c r="I5968" i="5" s="1"/>
  <c r="J5968" i="5" s="1"/>
  <c r="L5969" i="5"/>
  <c r="I5969" i="5" s="1"/>
  <c r="J5969" i="5" s="1"/>
  <c r="L5970" i="5"/>
  <c r="L5971" i="5"/>
  <c r="L5972" i="5"/>
  <c r="L5973" i="5"/>
  <c r="L5974" i="5"/>
  <c r="L5975" i="5"/>
  <c r="L5976" i="5"/>
  <c r="I5976" i="5" s="1"/>
  <c r="J5976" i="5" s="1"/>
  <c r="L5977" i="5"/>
  <c r="I5977" i="5" s="1"/>
  <c r="J5977" i="5" s="1"/>
  <c r="L5978" i="5"/>
  <c r="I5978" i="5" s="1"/>
  <c r="J5978" i="5" s="1"/>
  <c r="L5979" i="5"/>
  <c r="L5980" i="5"/>
  <c r="L5981" i="5"/>
  <c r="L5982" i="5"/>
  <c r="L5983" i="5"/>
  <c r="L5984" i="5"/>
  <c r="L5986" i="5"/>
  <c r="I5986" i="5" s="1"/>
  <c r="J5986" i="5" s="1"/>
  <c r="L5987" i="5"/>
  <c r="L5988" i="5"/>
  <c r="L5989" i="5"/>
  <c r="L5990" i="5"/>
  <c r="L5991" i="5"/>
  <c r="L5992" i="5"/>
  <c r="L5993" i="5"/>
  <c r="I5993" i="5" s="1"/>
  <c r="J5993" i="5" s="1"/>
  <c r="L5994" i="5"/>
  <c r="L5995" i="5"/>
  <c r="L5996" i="5"/>
  <c r="I5996" i="5" s="1"/>
  <c r="J5996" i="5" s="1"/>
  <c r="L5998" i="5"/>
  <c r="I5998" i="5" s="1"/>
  <c r="J5998" i="5" s="1"/>
  <c r="L5999" i="5"/>
  <c r="I5999" i="5" s="1"/>
  <c r="J5999" i="5" s="1"/>
  <c r="L6000" i="5"/>
  <c r="L6001" i="5"/>
  <c r="L6002" i="5"/>
  <c r="L6003" i="5"/>
  <c r="L6004" i="5"/>
  <c r="L6005" i="5"/>
  <c r="L6006" i="5"/>
  <c r="I6006" i="5" s="1"/>
  <c r="J6006" i="5" s="1"/>
  <c r="L6007" i="5"/>
  <c r="L6008" i="5"/>
  <c r="L6009" i="5"/>
  <c r="I6009" i="5" s="1"/>
  <c r="J6009" i="5" s="1"/>
  <c r="L6011" i="5"/>
  <c r="I6011" i="5" s="1"/>
  <c r="J6011" i="5" s="1"/>
  <c r="L6012" i="5"/>
  <c r="I6012" i="5" s="1"/>
  <c r="J6012" i="5" s="1"/>
  <c r="L6013" i="5"/>
  <c r="L6014" i="5"/>
  <c r="L6015" i="5"/>
  <c r="L6016" i="5"/>
  <c r="L6017" i="5"/>
  <c r="L6018" i="5"/>
  <c r="L6019" i="5"/>
  <c r="I6019" i="5" s="1"/>
  <c r="J6019" i="5" s="1"/>
  <c r="L6020" i="5"/>
  <c r="L6021" i="5"/>
  <c r="L6022" i="5"/>
  <c r="L6023" i="5"/>
  <c r="L6024" i="5"/>
  <c r="L6025" i="5"/>
  <c r="L6026" i="5"/>
  <c r="I6026" i="5" s="1"/>
  <c r="J6026" i="5" s="1"/>
  <c r="L6027" i="5"/>
  <c r="L6028" i="5"/>
  <c r="L6029" i="5"/>
  <c r="L6030" i="5"/>
  <c r="L6031" i="5"/>
  <c r="L6032" i="5"/>
  <c r="L6033" i="5"/>
  <c r="L6034" i="5"/>
  <c r="L6035" i="5"/>
  <c r="L6036" i="5"/>
  <c r="L6037" i="5"/>
  <c r="L6038" i="5"/>
  <c r="L6039" i="5"/>
  <c r="L6040" i="5"/>
  <c r="L6041" i="5"/>
  <c r="L6042" i="5"/>
  <c r="L6043" i="5"/>
  <c r="L6044" i="5"/>
  <c r="L6045" i="5"/>
  <c r="L6046" i="5"/>
  <c r="L6047" i="5"/>
  <c r="L6048" i="5"/>
  <c r="L6049" i="5"/>
  <c r="L6050" i="5"/>
  <c r="L6051" i="5"/>
  <c r="L6052" i="5"/>
  <c r="L6053" i="5"/>
  <c r="L6055" i="5"/>
  <c r="L6056" i="5"/>
  <c r="L6057" i="5"/>
  <c r="L6058" i="5"/>
  <c r="L6060" i="5"/>
  <c r="I6060" i="5" s="1"/>
  <c r="J6060" i="5" s="1"/>
  <c r="L6061" i="5"/>
  <c r="I6061" i="5" s="1"/>
  <c r="J6061" i="5" s="1"/>
  <c r="L6062" i="5"/>
  <c r="I6062" i="5" s="1"/>
  <c r="J6062" i="5" s="1"/>
  <c r="L6063" i="5"/>
  <c r="L6064" i="5"/>
  <c r="L6065" i="5"/>
  <c r="L6066" i="5"/>
  <c r="L6067" i="5"/>
  <c r="I6067" i="5" s="1"/>
  <c r="J6067" i="5" s="1"/>
  <c r="L6068" i="5"/>
  <c r="I6068" i="5" s="1"/>
  <c r="J6068" i="5" s="1"/>
  <c r="L6069" i="5"/>
  <c r="I6069" i="5" s="1"/>
  <c r="J6069" i="5" s="1"/>
  <c r="L6070" i="5"/>
  <c r="I6070" i="5" s="1"/>
  <c r="J6070" i="5" s="1"/>
  <c r="L6071" i="5"/>
  <c r="L6072" i="5"/>
  <c r="L6073" i="5"/>
  <c r="L6074" i="5"/>
  <c r="L6075" i="5"/>
  <c r="I6075" i="5" s="1"/>
  <c r="J6075" i="5" s="1"/>
  <c r="L6076" i="5"/>
  <c r="I6076" i="5" s="1"/>
  <c r="J6076" i="5" s="1"/>
  <c r="L6077" i="5"/>
  <c r="I6077" i="5" s="1"/>
  <c r="J6077" i="5" s="1"/>
  <c r="L6078" i="5"/>
  <c r="L6079" i="5"/>
  <c r="L6080" i="5"/>
  <c r="L6081" i="5"/>
  <c r="L6082" i="5"/>
  <c r="L6083" i="5"/>
  <c r="I6083" i="5" s="1"/>
  <c r="J6083" i="5" s="1"/>
  <c r="L6084" i="5"/>
  <c r="I6084" i="5" s="1"/>
  <c r="J6084" i="5" s="1"/>
  <c r="L6085" i="5"/>
  <c r="I6085" i="5" s="1"/>
  <c r="J6085" i="5" s="1"/>
  <c r="L6086" i="5"/>
  <c r="I6086" i="5" s="1"/>
  <c r="J6086" i="5" s="1"/>
  <c r="L6087" i="5"/>
  <c r="I6087" i="5" s="1"/>
  <c r="J6087" i="5" s="1"/>
  <c r="L6088" i="5"/>
  <c r="L6089" i="5"/>
  <c r="L6090" i="5"/>
  <c r="L6091" i="5"/>
  <c r="L6092" i="5"/>
  <c r="L6093" i="5"/>
  <c r="L6094" i="5"/>
  <c r="I6094" i="5" s="1"/>
  <c r="J6094" i="5" s="1"/>
  <c r="L6095" i="5"/>
  <c r="I6095" i="5" s="1"/>
  <c r="J6095" i="5" s="1"/>
  <c r="L6096" i="5"/>
  <c r="I6096" i="5" s="1"/>
  <c r="J6096" i="5" s="1"/>
  <c r="L6097" i="5"/>
  <c r="I6097" i="5" s="1"/>
  <c r="J6097" i="5" s="1"/>
  <c r="L6098" i="5"/>
  <c r="I6098" i="5" s="1"/>
  <c r="J6098" i="5" s="1"/>
  <c r="L6099" i="5"/>
  <c r="L6100" i="5"/>
  <c r="I6100" i="5" s="1"/>
  <c r="J6100" i="5" s="1"/>
  <c r="L6101" i="5"/>
  <c r="L6102" i="5"/>
  <c r="L6103" i="5"/>
  <c r="L6104" i="5"/>
  <c r="L6105" i="5"/>
  <c r="L6106" i="5"/>
  <c r="L6107" i="5"/>
  <c r="L6108" i="5"/>
  <c r="L6109" i="5"/>
  <c r="L6110" i="5"/>
  <c r="L6111" i="5"/>
  <c r="L6112" i="5"/>
  <c r="L6113" i="5"/>
  <c r="L6114" i="5"/>
  <c r="L6115" i="5"/>
  <c r="L6116" i="5"/>
  <c r="L6117" i="5"/>
  <c r="L6118" i="5"/>
  <c r="L6119" i="5"/>
  <c r="L6120" i="5"/>
  <c r="L6121" i="5"/>
  <c r="L6122" i="5"/>
  <c r="L6123" i="5"/>
  <c r="L6124" i="5"/>
  <c r="L6125" i="5"/>
  <c r="L6126" i="5"/>
  <c r="L6127" i="5"/>
  <c r="L6128" i="5"/>
  <c r="L6129" i="5"/>
  <c r="L6130" i="5"/>
  <c r="L6131" i="5"/>
  <c r="L6132" i="5"/>
  <c r="L6133" i="5"/>
  <c r="L6134" i="5"/>
  <c r="L6135" i="5"/>
  <c r="L6136" i="5"/>
  <c r="L6137" i="5"/>
  <c r="L6138" i="5"/>
  <c r="L6139" i="5"/>
  <c r="L6141" i="5"/>
  <c r="L6142" i="5"/>
  <c r="L6143" i="5"/>
  <c r="L6144" i="5"/>
  <c r="L6145" i="5"/>
  <c r="I6145" i="5" s="1"/>
  <c r="J6145" i="5" s="1"/>
  <c r="L6146" i="5"/>
  <c r="L6147" i="5"/>
  <c r="L6148" i="5"/>
  <c r="I6148" i="5" s="1"/>
  <c r="J6148" i="5" s="1"/>
  <c r="L6150" i="5"/>
  <c r="I6150" i="5" s="1"/>
  <c r="J6150" i="5" s="1"/>
  <c r="L6151" i="5"/>
  <c r="I6151" i="5" s="1"/>
  <c r="J6151" i="5" s="1"/>
  <c r="L6152" i="5"/>
  <c r="L6153" i="5"/>
  <c r="L6154" i="5"/>
  <c r="L6155" i="5"/>
  <c r="L6156" i="5"/>
  <c r="L6157" i="5"/>
  <c r="L6158" i="5"/>
  <c r="I6158" i="5" s="1"/>
  <c r="J6158" i="5" s="1"/>
  <c r="L6159" i="5"/>
  <c r="I6159" i="5" s="1"/>
  <c r="J6159" i="5" s="1"/>
  <c r="L6160" i="5"/>
  <c r="I6160" i="5" s="1"/>
  <c r="J6160" i="5" s="1"/>
  <c r="L6161" i="5"/>
  <c r="I6161" i="5" s="1"/>
  <c r="J6161" i="5" s="1"/>
  <c r="L6162" i="5"/>
  <c r="I6162" i="5" s="1"/>
  <c r="J6162" i="5" s="1"/>
  <c r="L6163" i="5"/>
  <c r="L6165" i="5"/>
  <c r="I6165" i="5" s="1"/>
  <c r="J6165" i="5" s="1"/>
  <c r="L6166" i="5"/>
  <c r="I6166" i="5" s="1"/>
  <c r="J6166" i="5" s="1"/>
  <c r="L6167" i="5"/>
  <c r="I6167" i="5" s="1"/>
  <c r="J6167" i="5" s="1"/>
  <c r="L6168" i="5"/>
  <c r="I6168" i="5" s="1"/>
  <c r="J6168" i="5" s="1"/>
  <c r="L6169" i="5"/>
  <c r="L6170" i="5"/>
  <c r="L6171" i="5"/>
  <c r="L6172" i="5"/>
  <c r="F39" i="4"/>
  <c r="J71" i="4"/>
  <c r="J72" i="4"/>
  <c r="J78" i="4"/>
  <c r="J84" i="4"/>
  <c r="L39" i="5"/>
  <c r="I39" i="5" s="1"/>
  <c r="J39" i="5" s="1"/>
  <c r="J91" i="4"/>
  <c r="J92" i="4"/>
  <c r="J93" i="4"/>
  <c r="J99" i="4"/>
  <c r="J100" i="4"/>
  <c r="J101" i="4"/>
  <c r="J107" i="4"/>
  <c r="J108" i="4"/>
  <c r="J109" i="4"/>
  <c r="J110" i="4"/>
  <c r="J111" i="4"/>
  <c r="J112" i="4"/>
  <c r="J113" i="4"/>
  <c r="J119" i="4"/>
  <c r="J120" i="4"/>
  <c r="J121" i="4"/>
  <c r="J122" i="4"/>
  <c r="J123" i="4"/>
  <c r="J124" i="4"/>
  <c r="J125" i="4"/>
  <c r="J126" i="4"/>
  <c r="J127" i="4"/>
  <c r="J128" i="4"/>
  <c r="J129" i="4"/>
  <c r="J130" i="4"/>
  <c r="J131" i="4"/>
  <c r="J132" i="4"/>
  <c r="J133" i="4"/>
  <c r="J134" i="4"/>
  <c r="J135" i="4"/>
  <c r="J136" i="4"/>
  <c r="J137" i="4"/>
  <c r="J138" i="4"/>
  <c r="J139" i="4"/>
  <c r="J140" i="4"/>
  <c r="J141" i="4"/>
  <c r="J142" i="4"/>
  <c r="J143" i="4"/>
  <c r="J144" i="4"/>
  <c r="J145" i="4"/>
  <c r="J146" i="4"/>
  <c r="J147" i="4"/>
  <c r="J148" i="4"/>
  <c r="J149" i="4"/>
  <c r="J150" i="4"/>
  <c r="J151" i="4"/>
  <c r="J152" i="4"/>
  <c r="J153" i="4"/>
  <c r="J154" i="4"/>
  <c r="J155" i="4"/>
  <c r="J156" i="4"/>
  <c r="J157" i="4"/>
  <c r="J158" i="4"/>
  <c r="J159" i="4"/>
  <c r="J160" i="4"/>
  <c r="J161" i="4"/>
  <c r="J162" i="4"/>
  <c r="J163" i="4"/>
  <c r="J164" i="4"/>
  <c r="J165" i="4"/>
  <c r="J166" i="4"/>
  <c r="J167" i="4"/>
  <c r="J168" i="4"/>
  <c r="J169" i="4"/>
  <c r="J170" i="4"/>
  <c r="J171" i="4"/>
  <c r="J172" i="4"/>
  <c r="J173" i="4"/>
  <c r="J174" i="4"/>
  <c r="J175" i="4"/>
  <c r="J176" i="4"/>
  <c r="J182" i="4"/>
  <c r="J183" i="4"/>
  <c r="J191" i="4"/>
  <c r="J192" i="4"/>
  <c r="J188" i="4"/>
  <c r="J200" i="4"/>
  <c r="J201" i="4"/>
  <c r="J202" i="4"/>
  <c r="L146" i="5"/>
  <c r="I146" i="5" s="1"/>
  <c r="J146" i="5" s="1"/>
  <c r="J208" i="4"/>
  <c r="J209" i="4"/>
  <c r="J210" i="4"/>
  <c r="J217" i="4"/>
  <c r="J218" i="4"/>
  <c r="J219" i="4"/>
  <c r="J220" i="4"/>
  <c r="J221" i="4"/>
  <c r="J222" i="4"/>
  <c r="J223" i="4"/>
  <c r="L164" i="5"/>
  <c r="I164" i="5" s="1"/>
  <c r="J164" i="5" s="1"/>
  <c r="J229" i="4"/>
  <c r="J230" i="4"/>
  <c r="J231" i="4"/>
  <c r="J232" i="4"/>
  <c r="J233" i="4"/>
  <c r="J234" i="4"/>
  <c r="J235" i="4"/>
  <c r="J236" i="4"/>
  <c r="J237" i="4"/>
  <c r="J238" i="4"/>
  <c r="J239" i="4"/>
  <c r="J240" i="4"/>
  <c r="L180" i="5"/>
  <c r="I180" i="5" s="1"/>
  <c r="J180" i="5" s="1"/>
  <c r="J248" i="4"/>
  <c r="J249" i="4"/>
  <c r="J250" i="4"/>
  <c r="J251" i="4"/>
  <c r="J252" i="4"/>
  <c r="J258" i="4"/>
  <c r="J259" i="4"/>
  <c r="J260" i="4"/>
  <c r="J261" i="4"/>
  <c r="J262" i="4"/>
  <c r="J268" i="4"/>
  <c r="J269" i="4"/>
  <c r="J270" i="4"/>
  <c r="J271" i="4"/>
  <c r="J272" i="4"/>
  <c r="J273" i="4"/>
  <c r="J274" i="4"/>
  <c r="J275" i="4"/>
  <c r="J276" i="4"/>
  <c r="J277" i="4"/>
  <c r="J278" i="4"/>
  <c r="J284" i="4"/>
  <c r="J285" i="4"/>
  <c r="J286" i="4"/>
  <c r="J287" i="4"/>
  <c r="J288" i="4"/>
  <c r="J294" i="4"/>
  <c r="J295" i="4"/>
  <c r="J296" i="4"/>
  <c r="J297" i="4"/>
  <c r="J298" i="4"/>
  <c r="J299" i="4"/>
  <c r="J300" i="4"/>
  <c r="J301" i="4"/>
  <c r="J302" i="4"/>
  <c r="J303" i="4"/>
  <c r="J304" i="4"/>
  <c r="J305" i="4"/>
  <c r="J306" i="4"/>
  <c r="J313" i="4"/>
  <c r="J314" i="4"/>
  <c r="J315" i="4"/>
  <c r="J316" i="4"/>
  <c r="J317" i="4"/>
  <c r="J318" i="4"/>
  <c r="J319" i="4"/>
  <c r="L250" i="5"/>
  <c r="I250" i="5" s="1"/>
  <c r="J250" i="5" s="1"/>
  <c r="J325" i="4"/>
  <c r="J326" i="4"/>
  <c r="J327" i="4"/>
  <c r="J328" i="4"/>
  <c r="J329" i="4"/>
  <c r="J330" i="4"/>
  <c r="J331" i="4"/>
  <c r="J337" i="4"/>
  <c r="J338" i="4"/>
  <c r="J339" i="4"/>
  <c r="J340" i="4"/>
  <c r="J346" i="4"/>
  <c r="J347" i="4"/>
  <c r="J348" i="4"/>
  <c r="J349" i="4"/>
  <c r="J350" i="4"/>
  <c r="J351" i="4"/>
  <c r="J352" i="4"/>
  <c r="J358" i="4"/>
  <c r="J359" i="4"/>
  <c r="J360" i="4"/>
  <c r="L287" i="5"/>
  <c r="I287" i="5" s="1"/>
  <c r="J287" i="5" s="1"/>
  <c r="J366" i="4"/>
  <c r="J367" i="4"/>
  <c r="J368" i="4"/>
  <c r="J369" i="4"/>
  <c r="J370" i="4"/>
  <c r="J371" i="4"/>
  <c r="J372" i="4"/>
  <c r="J378" i="4"/>
  <c r="J384" i="4"/>
  <c r="J390" i="4"/>
  <c r="J397" i="4"/>
  <c r="J398" i="4"/>
  <c r="J399" i="4"/>
  <c r="J400" i="4"/>
  <c r="J401" i="4"/>
  <c r="J407" i="4"/>
  <c r="J408" i="4"/>
  <c r="J409" i="4"/>
  <c r="J410" i="4"/>
  <c r="J411" i="4"/>
  <c r="J417" i="4"/>
  <c r="J418" i="4"/>
  <c r="J419" i="4"/>
  <c r="J420" i="4"/>
  <c r="J426" i="4"/>
  <c r="J427" i="4"/>
  <c r="J428" i="4"/>
  <c r="J429" i="4"/>
  <c r="J430" i="4"/>
  <c r="J431" i="4"/>
  <c r="J432" i="4"/>
  <c r="J433" i="4"/>
  <c r="J434" i="4"/>
  <c r="J440" i="4"/>
  <c r="J441" i="4"/>
  <c r="J442" i="4"/>
  <c r="J448" i="4"/>
  <c r="J449" i="4"/>
  <c r="J450" i="4"/>
  <c r="J456" i="4"/>
  <c r="J457" i="4"/>
  <c r="J458" i="4"/>
  <c r="J464" i="4"/>
  <c r="J465" i="4"/>
  <c r="L357" i="5"/>
  <c r="I357" i="5" s="1"/>
  <c r="J357" i="5" s="1"/>
  <c r="J472" i="4"/>
  <c r="J473" i="4"/>
  <c r="J474" i="4"/>
  <c r="J475" i="4"/>
  <c r="J476" i="4"/>
  <c r="J482" i="4"/>
  <c r="J483" i="4"/>
  <c r="J484" i="4"/>
  <c r="J485" i="4"/>
  <c r="J486" i="4"/>
  <c r="J487" i="4"/>
  <c r="J488" i="4"/>
  <c r="J489" i="4"/>
  <c r="J495" i="4"/>
  <c r="J496" i="4"/>
  <c r="J497" i="4"/>
  <c r="J498" i="4"/>
  <c r="J499" i="4"/>
  <c r="J505" i="4"/>
  <c r="J506" i="4"/>
  <c r="J507" i="4"/>
  <c r="J508" i="4"/>
  <c r="J516" i="4"/>
  <c r="J517" i="4"/>
  <c r="J518" i="4"/>
  <c r="J519" i="4"/>
  <c r="J520" i="4"/>
  <c r="J521" i="4"/>
  <c r="J522" i="4"/>
  <c r="J528" i="4"/>
  <c r="J529" i="4"/>
  <c r="J530" i="4"/>
  <c r="J531" i="4"/>
  <c r="J532" i="4"/>
  <c r="J538" i="4"/>
  <c r="J539" i="4"/>
  <c r="J540" i="4"/>
  <c r="J541" i="4"/>
  <c r="J542" i="4"/>
  <c r="J543" i="4"/>
  <c r="J550" i="4"/>
  <c r="J551" i="4"/>
  <c r="J552" i="4"/>
  <c r="J553" i="4"/>
  <c r="J554" i="4"/>
  <c r="J555" i="4"/>
  <c r="J556" i="4"/>
  <c r="J562" i="4"/>
  <c r="J568" i="4"/>
  <c r="J569" i="4"/>
  <c r="J570" i="4"/>
  <c r="J571" i="4"/>
  <c r="J577" i="4"/>
  <c r="J578" i="4"/>
  <c r="J579" i="4"/>
  <c r="J580" i="4"/>
  <c r="J581" i="4"/>
  <c r="J582" i="4"/>
  <c r="J583" i="4"/>
  <c r="J584" i="4"/>
  <c r="J585" i="4"/>
  <c r="J586" i="4"/>
  <c r="J592" i="4"/>
  <c r="J598" i="4"/>
  <c r="J599" i="4"/>
  <c r="J600" i="4"/>
  <c r="J601" i="4"/>
  <c r="J607" i="4"/>
  <c r="J608" i="4"/>
  <c r="J609" i="4"/>
  <c r="J610" i="4"/>
  <c r="J611" i="4"/>
  <c r="J612" i="4"/>
  <c r="J613" i="4"/>
  <c r="J619" i="4"/>
  <c r="J620" i="4"/>
  <c r="J621" i="4"/>
  <c r="J622" i="4"/>
  <c r="J623" i="4"/>
  <c r="J630" i="4"/>
  <c r="J631" i="4"/>
  <c r="J632" i="4"/>
  <c r="J633" i="4"/>
  <c r="J634" i="4"/>
  <c r="J635" i="4"/>
  <c r="J636" i="4"/>
  <c r="J637" i="4"/>
  <c r="J643" i="4"/>
  <c r="J644" i="4"/>
  <c r="J645" i="4"/>
  <c r="J646" i="4"/>
  <c r="J647" i="4"/>
  <c r="J648" i="4"/>
  <c r="J649" i="4"/>
  <c r="J650" i="4"/>
  <c r="J651" i="4"/>
  <c r="J652" i="4"/>
  <c r="J658" i="4"/>
  <c r="J659" i="4"/>
  <c r="J660" i="4"/>
  <c r="J661" i="4"/>
  <c r="J662" i="4"/>
  <c r="J663" i="4"/>
  <c r="J664" i="4"/>
  <c r="J665" i="4"/>
  <c r="J666" i="4"/>
  <c r="J667" i="4"/>
  <c r="J675" i="4"/>
  <c r="J676" i="4"/>
  <c r="J677" i="4"/>
  <c r="J683" i="4"/>
  <c r="J684" i="4"/>
  <c r="J685" i="4"/>
  <c r="J686" i="4"/>
  <c r="J687" i="4"/>
  <c r="J688" i="4"/>
  <c r="L535" i="5"/>
  <c r="I535" i="5" s="1"/>
  <c r="J535" i="5" s="1"/>
  <c r="J694" i="4"/>
  <c r="J695" i="4"/>
  <c r="J696" i="4"/>
  <c r="J697" i="4"/>
  <c r="J698" i="4"/>
  <c r="J699" i="4"/>
  <c r="J706" i="4"/>
  <c r="J707" i="4"/>
  <c r="J708" i="4"/>
  <c r="J709" i="4"/>
  <c r="J710" i="4"/>
  <c r="J711" i="4"/>
  <c r="J717" i="4"/>
  <c r="J718" i="4"/>
  <c r="J719" i="4"/>
  <c r="J720" i="4"/>
  <c r="J721" i="4"/>
  <c r="J722" i="4"/>
  <c r="J729" i="4"/>
  <c r="J730" i="4"/>
  <c r="J731" i="4"/>
  <c r="J732" i="4"/>
  <c r="J733" i="4"/>
  <c r="J734" i="4"/>
  <c r="J740" i="4"/>
  <c r="J741" i="4"/>
  <c r="J742" i="4"/>
  <c r="J743" i="4"/>
  <c r="J744" i="4"/>
  <c r="J745" i="4"/>
  <c r="J753" i="4"/>
  <c r="J754" i="4"/>
  <c r="J755" i="4"/>
  <c r="J756" i="4"/>
  <c r="J757" i="4"/>
  <c r="J758" i="4"/>
  <c r="J759" i="4"/>
  <c r="J760" i="4"/>
  <c r="J766" i="4"/>
  <c r="J767" i="4"/>
  <c r="J768" i="4"/>
  <c r="J769" i="4"/>
  <c r="J770" i="4"/>
  <c r="J771" i="4"/>
  <c r="J772" i="4"/>
  <c r="L568" i="5"/>
  <c r="I568" i="5" s="1"/>
  <c r="J568" i="5" s="1"/>
  <c r="J778" i="4"/>
  <c r="J779" i="4"/>
  <c r="J780" i="4"/>
  <c r="J781" i="4"/>
  <c r="J782" i="4"/>
  <c r="J783" i="4"/>
  <c r="L578" i="5"/>
  <c r="I578" i="5" s="1"/>
  <c r="J578" i="5" s="1"/>
  <c r="J789" i="4"/>
  <c r="J790" i="4"/>
  <c r="J791" i="4"/>
  <c r="J792" i="4"/>
  <c r="J793" i="4"/>
  <c r="J794" i="4"/>
  <c r="J795" i="4"/>
  <c r="J796" i="4"/>
  <c r="J797" i="4"/>
  <c r="J798" i="4"/>
  <c r="J799" i="4"/>
  <c r="J800" i="4"/>
  <c r="J806" i="4"/>
  <c r="J807" i="4"/>
  <c r="J808" i="4"/>
  <c r="J809" i="4"/>
  <c r="J817" i="4"/>
  <c r="J818" i="4"/>
  <c r="J819" i="4"/>
  <c r="J820" i="4"/>
  <c r="J821" i="4"/>
  <c r="J822" i="4"/>
  <c r="J828" i="4"/>
  <c r="L612" i="5"/>
  <c r="I612" i="5" s="1"/>
  <c r="J612" i="5" s="1"/>
  <c r="F843" i="4"/>
  <c r="J834" i="4"/>
  <c r="J835" i="4"/>
  <c r="J836" i="4"/>
  <c r="J837" i="4"/>
  <c r="J838" i="4"/>
  <c r="J839" i="4"/>
  <c r="J840" i="4"/>
  <c r="J841" i="4"/>
  <c r="J842" i="4"/>
  <c r="J848" i="4"/>
  <c r="J849" i="4"/>
  <c r="J850" i="4"/>
  <c r="J851" i="4"/>
  <c r="J852" i="4"/>
  <c r="J859" i="4"/>
  <c r="J860" i="4"/>
  <c r="J861" i="4"/>
  <c r="J862" i="4"/>
  <c r="J863" i="4"/>
  <c r="J864" i="4"/>
  <c r="L644" i="5"/>
  <c r="I644" i="5" s="1"/>
  <c r="J644" i="5" s="1"/>
  <c r="J871" i="4"/>
  <c r="J872" i="4"/>
  <c r="J873" i="4"/>
  <c r="J874" i="4"/>
  <c r="J882" i="4"/>
  <c r="J883" i="4"/>
  <c r="J884" i="4"/>
  <c r="J885" i="4"/>
  <c r="J879" i="4"/>
  <c r="J892" i="4"/>
  <c r="J893" i="4"/>
  <c r="J894" i="4"/>
  <c r="J895" i="4"/>
  <c r="J896" i="4"/>
  <c r="J902" i="4"/>
  <c r="J903" i="4"/>
  <c r="J904" i="4"/>
  <c r="J905" i="4"/>
  <c r="J906" i="4"/>
  <c r="J907" i="4"/>
  <c r="J913" i="4"/>
  <c r="J914" i="4"/>
  <c r="J915" i="4"/>
  <c r="J916" i="4"/>
  <c r="J917" i="4"/>
  <c r="J923" i="4"/>
  <c r="J924" i="4"/>
  <c r="J925" i="4"/>
  <c r="J926" i="4"/>
  <c r="J927" i="4"/>
  <c r="J933" i="4"/>
  <c r="J934" i="4"/>
  <c r="J935" i="4"/>
  <c r="J936" i="4"/>
  <c r="J937" i="4"/>
  <c r="J938" i="4"/>
  <c r="J944" i="4"/>
  <c r="J945" i="4"/>
  <c r="J946" i="4"/>
  <c r="J947" i="4"/>
  <c r="J948" i="4"/>
  <c r="J949" i="4"/>
  <c r="J955" i="4"/>
  <c r="J956" i="4"/>
  <c r="L714" i="5"/>
  <c r="I714" i="5" s="1"/>
  <c r="J714" i="5" s="1"/>
  <c r="J962" i="4"/>
  <c r="J963" i="4"/>
  <c r="J964" i="4"/>
  <c r="J965" i="4"/>
  <c r="J966" i="4"/>
  <c r="J967" i="4"/>
  <c r="J968" i="4"/>
  <c r="J974" i="4"/>
  <c r="J975" i="4"/>
  <c r="J976" i="4"/>
  <c r="J982" i="4"/>
  <c r="J988" i="4"/>
  <c r="J989" i="4"/>
  <c r="J990" i="4"/>
  <c r="J996" i="4"/>
  <c r="J997" i="4"/>
  <c r="J998" i="4"/>
  <c r="J999" i="4"/>
  <c r="J1000" i="4"/>
  <c r="J1006" i="4"/>
  <c r="J1007" i="4"/>
  <c r="J1008" i="4"/>
  <c r="J1009" i="4"/>
  <c r="J1010" i="4"/>
  <c r="J1011" i="4"/>
  <c r="J1019" i="4"/>
  <c r="J1020" i="4"/>
  <c r="J1021" i="4"/>
  <c r="J1022" i="4"/>
  <c r="J1023" i="4"/>
  <c r="L767" i="5"/>
  <c r="I767" i="5" s="1"/>
  <c r="J767" i="5" s="1"/>
  <c r="J1029" i="4"/>
  <c r="J1030" i="4"/>
  <c r="J1031" i="4"/>
  <c r="J1032" i="4"/>
  <c r="J1033" i="4"/>
  <c r="J1034" i="4"/>
  <c r="J1040" i="4"/>
  <c r="J1041" i="4"/>
  <c r="J1042" i="4"/>
  <c r="J1043" i="4"/>
  <c r="J1044" i="4"/>
  <c r="J1050" i="4"/>
  <c r="J1051" i="4"/>
  <c r="J1052" i="4"/>
  <c r="J1053" i="4"/>
  <c r="J1059" i="4"/>
  <c r="J1060" i="4"/>
  <c r="J1061" i="4"/>
  <c r="J1062" i="4"/>
  <c r="J1063" i="4"/>
  <c r="J1064" i="4"/>
  <c r="J1065" i="4"/>
  <c r="J1071" i="4"/>
  <c r="J1072" i="4"/>
  <c r="J1073" i="4"/>
  <c r="J1074" i="4"/>
  <c r="J1075" i="4"/>
  <c r="J1076" i="4"/>
  <c r="J1077" i="4"/>
  <c r="J1078" i="4"/>
  <c r="J1079" i="4"/>
  <c r="J1080" i="4"/>
  <c r="J1086" i="4"/>
  <c r="J1087" i="4"/>
  <c r="J1088" i="4"/>
  <c r="J1089" i="4"/>
  <c r="L827" i="5"/>
  <c r="I827" i="5" s="1"/>
  <c r="J827" i="5" s="1"/>
  <c r="J1095" i="4"/>
  <c r="J1096" i="4"/>
  <c r="J1097" i="4"/>
  <c r="J1098" i="4"/>
  <c r="J1099" i="4"/>
  <c r="L836" i="5"/>
  <c r="I836" i="5" s="1"/>
  <c r="J836" i="5" s="1"/>
  <c r="J1105" i="4"/>
  <c r="J1106" i="4"/>
  <c r="J1107" i="4"/>
  <c r="J1108" i="4"/>
  <c r="J1109" i="4"/>
  <c r="J1115" i="4"/>
  <c r="J1116" i="4"/>
  <c r="J1117" i="4"/>
  <c r="J1118" i="4"/>
  <c r="J1119" i="4"/>
  <c r="J1125" i="4"/>
  <c r="J1126" i="4"/>
  <c r="J1127" i="4"/>
  <c r="L861" i="5"/>
  <c r="I861" i="5" s="1"/>
  <c r="J861" i="5" s="1"/>
  <c r="J1133" i="4"/>
  <c r="J1134" i="4"/>
  <c r="J1135" i="4"/>
  <c r="J1136" i="4"/>
  <c r="J1142" i="4"/>
  <c r="J1143" i="4"/>
  <c r="J1144" i="4"/>
  <c r="J1145" i="4"/>
  <c r="J1146" i="4"/>
  <c r="J1152" i="4"/>
  <c r="J1153" i="4"/>
  <c r="J1154" i="4"/>
  <c r="J1155" i="4"/>
  <c r="J1156" i="4"/>
  <c r="J1157" i="4"/>
  <c r="J1158" i="4"/>
  <c r="J1159" i="4"/>
  <c r="J1160" i="4"/>
  <c r="J1161" i="4"/>
  <c r="J1162" i="4"/>
  <c r="L893" i="5"/>
  <c r="I893" i="5" s="1"/>
  <c r="J893" i="5" s="1"/>
  <c r="J1168" i="4"/>
  <c r="J1169" i="4"/>
  <c r="J1170" i="4"/>
  <c r="J1171" i="4"/>
  <c r="J1172" i="4"/>
  <c r="J1178" i="4"/>
  <c r="J1179" i="4"/>
  <c r="J1180" i="4"/>
  <c r="J1181" i="4"/>
  <c r="J1182" i="4"/>
  <c r="J1188" i="4"/>
  <c r="J1189" i="4"/>
  <c r="J1190" i="4"/>
  <c r="J1191" i="4"/>
  <c r="L919" i="5"/>
  <c r="I919" i="5" s="1"/>
  <c r="J919" i="5" s="1"/>
  <c r="J1197" i="4"/>
  <c r="J1198" i="4"/>
  <c r="J1199" i="4"/>
  <c r="J1200" i="4"/>
  <c r="J1206" i="4"/>
  <c r="J1212" i="4"/>
  <c r="J1213" i="4"/>
  <c r="J1214" i="4"/>
  <c r="J1215" i="4"/>
  <c r="J1221" i="4"/>
  <c r="L935" i="5"/>
  <c r="I935" i="5" s="1"/>
  <c r="J935" i="5" s="1"/>
  <c r="J1227" i="4"/>
  <c r="J1228" i="4"/>
  <c r="J1229" i="4"/>
  <c r="J1230" i="4"/>
  <c r="J1231" i="4"/>
  <c r="L944" i="5"/>
  <c r="I944" i="5" s="1"/>
  <c r="J944" i="5" s="1"/>
  <c r="J1238" i="4"/>
  <c r="J1239" i="4"/>
  <c r="J1240" i="4"/>
  <c r="J1241" i="4"/>
  <c r="J1242" i="4"/>
  <c r="J1243" i="4"/>
  <c r="J1244" i="4"/>
  <c r="J1250" i="4"/>
  <c r="J1251" i="4"/>
  <c r="J1252" i="4"/>
  <c r="J1253" i="4"/>
  <c r="J1254" i="4"/>
  <c r="J1260" i="4"/>
  <c r="J1261" i="4"/>
  <c r="J1262" i="4"/>
  <c r="J1263" i="4"/>
  <c r="J1264" i="4"/>
  <c r="L973" i="5"/>
  <c r="I973" i="5" s="1"/>
  <c r="J973" i="5" s="1"/>
  <c r="J1270" i="4"/>
  <c r="J1271" i="4"/>
  <c r="J1272" i="4"/>
  <c r="J1273" i="4"/>
  <c r="J1274" i="4"/>
  <c r="J1280" i="4"/>
  <c r="J1281" i="4"/>
  <c r="J1282" i="4"/>
  <c r="J1283" i="4"/>
  <c r="J1284" i="4"/>
  <c r="J1285" i="4"/>
  <c r="J1286" i="4"/>
  <c r="J1292" i="4"/>
  <c r="J1293" i="4"/>
  <c r="J1294" i="4"/>
  <c r="J1295" i="4"/>
  <c r="J1296" i="4"/>
  <c r="J1297" i="4"/>
  <c r="J1298" i="4"/>
  <c r="L1004" i="5"/>
  <c r="I1004" i="5" s="1"/>
  <c r="J1004" i="5" s="1"/>
  <c r="J1304" i="4"/>
  <c r="J1305" i="4"/>
  <c r="J1306" i="4"/>
  <c r="J1307" i="4"/>
  <c r="J1308" i="4"/>
  <c r="J1309" i="4"/>
  <c r="J1310" i="4"/>
  <c r="J1316" i="4"/>
  <c r="J1317" i="4"/>
  <c r="J1318" i="4"/>
  <c r="J1319" i="4"/>
  <c r="J1320" i="4"/>
  <c r="J1321" i="4"/>
  <c r="J1322" i="4"/>
  <c r="L1026" i="5"/>
  <c r="I1026" i="5" s="1"/>
  <c r="J1026" i="5" s="1"/>
  <c r="J1328" i="4"/>
  <c r="J1329" i="4"/>
  <c r="J1330" i="4"/>
  <c r="J1331" i="4"/>
  <c r="J1332" i="4"/>
  <c r="J1333" i="4"/>
  <c r="J1334" i="4"/>
  <c r="J1340" i="4"/>
  <c r="J1341" i="4"/>
  <c r="J1342" i="4"/>
  <c r="J1343" i="4"/>
  <c r="J1344" i="4"/>
  <c r="J1345" i="4"/>
  <c r="J1346" i="4"/>
  <c r="J1352" i="4"/>
  <c r="J1353" i="4"/>
  <c r="J1354" i="4"/>
  <c r="J1355" i="4"/>
  <c r="J1356" i="4"/>
  <c r="J1357" i="4"/>
  <c r="J1358" i="4"/>
  <c r="J1364" i="4"/>
  <c r="J1365" i="4"/>
  <c r="J1366" i="4"/>
  <c r="J1367" i="4"/>
  <c r="J1368" i="4"/>
  <c r="J1369" i="4"/>
  <c r="J1370" i="4"/>
  <c r="J1376" i="4"/>
  <c r="J1377" i="4"/>
  <c r="J1378" i="4"/>
  <c r="J1379" i="4"/>
  <c r="J1380" i="4"/>
  <c r="J1386" i="4"/>
  <c r="J1387" i="4"/>
  <c r="J1388" i="4"/>
  <c r="J1389" i="4"/>
  <c r="J1390" i="4"/>
  <c r="J1396" i="4"/>
  <c r="J1397" i="4"/>
  <c r="J1398" i="4"/>
  <c r="J1399" i="4"/>
  <c r="J1400" i="4"/>
  <c r="J1401" i="4"/>
  <c r="J1402" i="4"/>
  <c r="J1408" i="4"/>
  <c r="J1409" i="4"/>
  <c r="J1410" i="4"/>
  <c r="J1411" i="4"/>
  <c r="J1412" i="4"/>
  <c r="J1413" i="4"/>
  <c r="J1414" i="4"/>
  <c r="J1420" i="4"/>
  <c r="J1421" i="4"/>
  <c r="J1422" i="4"/>
  <c r="J1423" i="4"/>
  <c r="J1424" i="4"/>
  <c r="J1425" i="4"/>
  <c r="J1426" i="4"/>
  <c r="J1432" i="4"/>
  <c r="J1433" i="4"/>
  <c r="J1434" i="4"/>
  <c r="J1435" i="4"/>
  <c r="J1436" i="4"/>
  <c r="J1437" i="4"/>
  <c r="J1438" i="4"/>
  <c r="J1444" i="4"/>
  <c r="J1445" i="4"/>
  <c r="J1446" i="4"/>
  <c r="J1447" i="4"/>
  <c r="J1448" i="4"/>
  <c r="J1449" i="4"/>
  <c r="J1450" i="4"/>
  <c r="J1456" i="4"/>
  <c r="J1457" i="4"/>
  <c r="J1458" i="4"/>
  <c r="J1459" i="4"/>
  <c r="J1460" i="4"/>
  <c r="J1461" i="4"/>
  <c r="J1462" i="4"/>
  <c r="J1468" i="4"/>
  <c r="J1469" i="4"/>
  <c r="J1470" i="4"/>
  <c r="J1471" i="4"/>
  <c r="J1472" i="4"/>
  <c r="J1473" i="4"/>
  <c r="J1474" i="4"/>
  <c r="J1480" i="4"/>
  <c r="J1481" i="4"/>
  <c r="J1482" i="4"/>
  <c r="J1483" i="4"/>
  <c r="J1484" i="4"/>
  <c r="J1485" i="4"/>
  <c r="J1486" i="4"/>
  <c r="J1492" i="4"/>
  <c r="J1493" i="4"/>
  <c r="J1494" i="4"/>
  <c r="J1495" i="4"/>
  <c r="J1496" i="4"/>
  <c r="J1497" i="4"/>
  <c r="J1498" i="4"/>
  <c r="J1504" i="4"/>
  <c r="J1505" i="4"/>
  <c r="J1506" i="4"/>
  <c r="J1507" i="4"/>
  <c r="J1508" i="4"/>
  <c r="J1509" i="4"/>
  <c r="J1510" i="4"/>
  <c r="J1516" i="4"/>
  <c r="J1517" i="4"/>
  <c r="J1518" i="4"/>
  <c r="J1519" i="4"/>
  <c r="J1520" i="4"/>
  <c r="J1526" i="4"/>
  <c r="J1527" i="4"/>
  <c r="J1528" i="4"/>
  <c r="J1529" i="4"/>
  <c r="J1530" i="4"/>
  <c r="J1531" i="4"/>
  <c r="J1532" i="4"/>
  <c r="J1538" i="4"/>
  <c r="J1539" i="4"/>
  <c r="J1540" i="4"/>
  <c r="J1541" i="4"/>
  <c r="J1542" i="4"/>
  <c r="J1543" i="4"/>
  <c r="J1544" i="4"/>
  <c r="J1550" i="4"/>
  <c r="J1551" i="4"/>
  <c r="J1552" i="4"/>
  <c r="J1553" i="4"/>
  <c r="J1554" i="4"/>
  <c r="J1555" i="4"/>
  <c r="J1556" i="4"/>
  <c r="L1229" i="5"/>
  <c r="I1229" i="5" s="1"/>
  <c r="J1229" i="5" s="1"/>
  <c r="J1562" i="4"/>
  <c r="J1563" i="4"/>
  <c r="J1564" i="4"/>
  <c r="J1565" i="4"/>
  <c r="J1566" i="4"/>
  <c r="J1567" i="4"/>
  <c r="J1568" i="4"/>
  <c r="J1574" i="4"/>
  <c r="J1575" i="4"/>
  <c r="J1576" i="4"/>
  <c r="J1577" i="4"/>
  <c r="J1578" i="4"/>
  <c r="J1579" i="4"/>
  <c r="J1580" i="4"/>
  <c r="J1586" i="4"/>
  <c r="J1587" i="4"/>
  <c r="J1588" i="4"/>
  <c r="J1589" i="4"/>
  <c r="J1590" i="4"/>
  <c r="L1260" i="5"/>
  <c r="I1260" i="5" s="1"/>
  <c r="J1260" i="5" s="1"/>
  <c r="J1596" i="4"/>
  <c r="J1597" i="4"/>
  <c r="J1598" i="4"/>
  <c r="J1599" i="4"/>
  <c r="J1600" i="4"/>
  <c r="L1269" i="5"/>
  <c r="I1269" i="5" s="1"/>
  <c r="J1269" i="5" s="1"/>
  <c r="J1606" i="4"/>
  <c r="J1607" i="4"/>
  <c r="J1608" i="4"/>
  <c r="J1609" i="4"/>
  <c r="J1610" i="4"/>
  <c r="J1611" i="4"/>
  <c r="J1612" i="4"/>
  <c r="J1613" i="4"/>
  <c r="J1614" i="4"/>
  <c r="J1615" i="4"/>
  <c r="J1616" i="4"/>
  <c r="J1617" i="4"/>
  <c r="J1618" i="4"/>
  <c r="J1619" i="4"/>
  <c r="J1620" i="4"/>
  <c r="J1621" i="4"/>
  <c r="J1622" i="4"/>
  <c r="J1623" i="4"/>
  <c r="J1624" i="4"/>
  <c r="J1625" i="4"/>
  <c r="L1293" i="5"/>
  <c r="I1293" i="5" s="1"/>
  <c r="J1293" i="5" s="1"/>
  <c r="J1631" i="4"/>
  <c r="J1632" i="4"/>
  <c r="J1638" i="4"/>
  <c r="J1639" i="4"/>
  <c r="J1640" i="4"/>
  <c r="J1641" i="4"/>
  <c r="J1642" i="4"/>
  <c r="J1643" i="4"/>
  <c r="L1309" i="5"/>
  <c r="I1309" i="5" s="1"/>
  <c r="J1309" i="5" s="1"/>
  <c r="J1649" i="4"/>
  <c r="J1650" i="4"/>
  <c r="J1651" i="4"/>
  <c r="J1652" i="4"/>
  <c r="L1317" i="5"/>
  <c r="I1317" i="5" s="1"/>
  <c r="J1317" i="5" s="1"/>
  <c r="J1658" i="4"/>
  <c r="J1659" i="4"/>
  <c r="J1660" i="4"/>
  <c r="J1661" i="4"/>
  <c r="J1662" i="4"/>
  <c r="J1663" i="4"/>
  <c r="J1664" i="4"/>
  <c r="J1665" i="4"/>
  <c r="J1666" i="4"/>
  <c r="J1667" i="4"/>
  <c r="J1673" i="4"/>
  <c r="J1674" i="4"/>
  <c r="J1675" i="4"/>
  <c r="J1676" i="4"/>
  <c r="J1677" i="4"/>
  <c r="J1684" i="4"/>
  <c r="J1685" i="4"/>
  <c r="J1686" i="4"/>
  <c r="J1687" i="4"/>
  <c r="J1688" i="4"/>
  <c r="J1689" i="4"/>
  <c r="J1690" i="4"/>
  <c r="J1691" i="4"/>
  <c r="J1692" i="4"/>
  <c r="J1693" i="4"/>
  <c r="J1694" i="4"/>
  <c r="J1695" i="4"/>
  <c r="J1696" i="4"/>
  <c r="J1697" i="4"/>
  <c r="J1703" i="4"/>
  <c r="J1704" i="4"/>
  <c r="J1705" i="4"/>
  <c r="J1706" i="4"/>
  <c r="J1712" i="4"/>
  <c r="J1713" i="4"/>
  <c r="J1714" i="4"/>
  <c r="J1715" i="4"/>
  <c r="J1716" i="4"/>
  <c r="J1717" i="4"/>
  <c r="J1718" i="4"/>
  <c r="J1719" i="4"/>
  <c r="J1720" i="4"/>
  <c r="J1721" i="4"/>
  <c r="J1727" i="4"/>
  <c r="J1728" i="4"/>
  <c r="J1729" i="4"/>
  <c r="J1730" i="4"/>
  <c r="J1731" i="4"/>
  <c r="J1732" i="4"/>
  <c r="J1733" i="4"/>
  <c r="J1734" i="4"/>
  <c r="J1735" i="4"/>
  <c r="J1741" i="4"/>
  <c r="J1742" i="4"/>
  <c r="J1743" i="4"/>
  <c r="J1744" i="4"/>
  <c r="J1745" i="4"/>
  <c r="J1746" i="4"/>
  <c r="L1403" i="5"/>
  <c r="I1403" i="5" s="1"/>
  <c r="J1403" i="5" s="1"/>
  <c r="J1752" i="4"/>
  <c r="J1753" i="4"/>
  <c r="J1754" i="4"/>
  <c r="J1755" i="4"/>
  <c r="J1756" i="4"/>
  <c r="J1757" i="4"/>
  <c r="L1413" i="5"/>
  <c r="I1413" i="5" s="1"/>
  <c r="J1413" i="5" s="1"/>
  <c r="J1763" i="4"/>
  <c r="J1764" i="4"/>
  <c r="J1765" i="4"/>
  <c r="J1766" i="4"/>
  <c r="J1767" i="4"/>
  <c r="J1768" i="4"/>
  <c r="J1774" i="4"/>
  <c r="J1775" i="4"/>
  <c r="J1776" i="4"/>
  <c r="J1777" i="4"/>
  <c r="J1778" i="4"/>
  <c r="J1779" i="4"/>
  <c r="J1785" i="4"/>
  <c r="J1786" i="4"/>
  <c r="J1787" i="4"/>
  <c r="J1788" i="4"/>
  <c r="J1789" i="4"/>
  <c r="J1790" i="4"/>
  <c r="J1796" i="4"/>
  <c r="J1797" i="4"/>
  <c r="J1798" i="4"/>
  <c r="J1799" i="4"/>
  <c r="J1800" i="4"/>
  <c r="J1806" i="4"/>
  <c r="J1807" i="4"/>
  <c r="J1808" i="4"/>
  <c r="J1809" i="4"/>
  <c r="J1810" i="4"/>
  <c r="J1816" i="4"/>
  <c r="J1817" i="4"/>
  <c r="J1818" i="4"/>
  <c r="J1819" i="4"/>
  <c r="J1820" i="4"/>
  <c r="J1821" i="4"/>
  <c r="J1827" i="4"/>
  <c r="J1828" i="4"/>
  <c r="J1829" i="4"/>
  <c r="J1830" i="4"/>
  <c r="J1831" i="4"/>
  <c r="J1832" i="4"/>
  <c r="L1481" i="5"/>
  <c r="I1481" i="5" s="1"/>
  <c r="J1481" i="5" s="1"/>
  <c r="J1838" i="4"/>
  <c r="J1839" i="4"/>
  <c r="J1840" i="4"/>
  <c r="J1841" i="4"/>
  <c r="J1842" i="4"/>
  <c r="J1843" i="4"/>
  <c r="J1844" i="4"/>
  <c r="J1845" i="4"/>
  <c r="J1846" i="4"/>
  <c r="F1854" i="4"/>
  <c r="J1852" i="4"/>
  <c r="J1853" i="4"/>
  <c r="J1859" i="4"/>
  <c r="J1865" i="4"/>
  <c r="J1871" i="4"/>
  <c r="J1877" i="4"/>
  <c r="J1884" i="4"/>
  <c r="J1885" i="4"/>
  <c r="J1886" i="4"/>
  <c r="J1887" i="4"/>
  <c r="J1888" i="4"/>
  <c r="J1889" i="4"/>
  <c r="J1896" i="4"/>
  <c r="L1510" i="5"/>
  <c r="I1510" i="5" s="1"/>
  <c r="J1510" i="5" s="1"/>
  <c r="J1903" i="4"/>
  <c r="L1516" i="5"/>
  <c r="I1516" i="5" s="1"/>
  <c r="J1516" i="5" s="1"/>
  <c r="J1909" i="4"/>
  <c r="J1910" i="4"/>
  <c r="J1911" i="4"/>
  <c r="J1912" i="4"/>
  <c r="J1918" i="4"/>
  <c r="J1919" i="4"/>
  <c r="J1920" i="4"/>
  <c r="J1921" i="4"/>
  <c r="J1922" i="4"/>
  <c r="J1923" i="4"/>
  <c r="J1929" i="4"/>
  <c r="J1930" i="4"/>
  <c r="J1931" i="4"/>
  <c r="J1932" i="4"/>
  <c r="J1933" i="4"/>
  <c r="J1934" i="4"/>
  <c r="J1935" i="4"/>
  <c r="J1936" i="4"/>
  <c r="J1937" i="4"/>
  <c r="J1938" i="4"/>
  <c r="J1939" i="4"/>
  <c r="J1940" i="4"/>
  <c r="J1941" i="4"/>
  <c r="J1942" i="4"/>
  <c r="J1943" i="4"/>
  <c r="J1944" i="4"/>
  <c r="J1945" i="4"/>
  <c r="J1951" i="4"/>
  <c r="J1952" i="4"/>
  <c r="J1953" i="4"/>
  <c r="J1954" i="4"/>
  <c r="J1955" i="4"/>
  <c r="J1956" i="4"/>
  <c r="J1957" i="4"/>
  <c r="J1958" i="4"/>
  <c r="J1959" i="4"/>
  <c r="J1960" i="4"/>
  <c r="J1961" i="4"/>
  <c r="J1967" i="4"/>
  <c r="J1968" i="4"/>
  <c r="J1969" i="4"/>
  <c r="J1970" i="4"/>
  <c r="J1971" i="4"/>
  <c r="J1972" i="4"/>
  <c r="J1973" i="4"/>
  <c r="J1979" i="4"/>
  <c r="J1980" i="4"/>
  <c r="J1981" i="4"/>
  <c r="J1982" i="4"/>
  <c r="J1983" i="4"/>
  <c r="J1984" i="4"/>
  <c r="L1581" i="5"/>
  <c r="I1581" i="5" s="1"/>
  <c r="J1581" i="5" s="1"/>
  <c r="J1990" i="4"/>
  <c r="J1991" i="4"/>
  <c r="J1992" i="4"/>
  <c r="J1993" i="4"/>
  <c r="J1994" i="4"/>
  <c r="J1995" i="4"/>
  <c r="J2001" i="4"/>
  <c r="J2002" i="4"/>
  <c r="J2003" i="4"/>
  <c r="J2004" i="4"/>
  <c r="J2005" i="4"/>
  <c r="J2006" i="4"/>
  <c r="J2012" i="4"/>
  <c r="J2013" i="4"/>
  <c r="J2014" i="4"/>
  <c r="J2015" i="4"/>
  <c r="J2016" i="4"/>
  <c r="J2017" i="4"/>
  <c r="J2023" i="4"/>
  <c r="J2024" i="4"/>
  <c r="J2025" i="4"/>
  <c r="J2026" i="4"/>
  <c r="J2027" i="4"/>
  <c r="J2028" i="4"/>
  <c r="J2029" i="4"/>
  <c r="J2035" i="4"/>
  <c r="J2036" i="4"/>
  <c r="J2037" i="4"/>
  <c r="J2038" i="4"/>
  <c r="J2039" i="4"/>
  <c r="J2040" i="4"/>
  <c r="L1622" i="5"/>
  <c r="I1622" i="5" s="1"/>
  <c r="J1622" i="5" s="1"/>
  <c r="J2046" i="4"/>
  <c r="J2047" i="4"/>
  <c r="J2048" i="4"/>
  <c r="J2049" i="4"/>
  <c r="J2050" i="4"/>
  <c r="J2051" i="4"/>
  <c r="J2052" i="4"/>
  <c r="J2058" i="4"/>
  <c r="J2059" i="4"/>
  <c r="J2060" i="4"/>
  <c r="J2061" i="4"/>
  <c r="J2062" i="4"/>
  <c r="J2063" i="4"/>
  <c r="J2069" i="4"/>
  <c r="J2070" i="4"/>
  <c r="J2071" i="4"/>
  <c r="J2072" i="4"/>
  <c r="J2073" i="4"/>
  <c r="J2079" i="4"/>
  <c r="J2080" i="4"/>
  <c r="J2081" i="4"/>
  <c r="J2082" i="4"/>
  <c r="J2083" i="4"/>
  <c r="F2094" i="4"/>
  <c r="J2089" i="4"/>
  <c r="J2090" i="4"/>
  <c r="J2091" i="4"/>
  <c r="J2092" i="4"/>
  <c r="J2093" i="4"/>
  <c r="J2099" i="4"/>
  <c r="J2100" i="4"/>
  <c r="J2101" i="4"/>
  <c r="J2102" i="4"/>
  <c r="L1668" i="5"/>
  <c r="I1668" i="5" s="1"/>
  <c r="J1668" i="5" s="1"/>
  <c r="J2108" i="4"/>
  <c r="J2109" i="4"/>
  <c r="J2110" i="4"/>
  <c r="J2111" i="4"/>
  <c r="J2112" i="4"/>
  <c r="J2113" i="4"/>
  <c r="J2119" i="4"/>
  <c r="J2120" i="4"/>
  <c r="J2121" i="4"/>
  <c r="J2122" i="4"/>
  <c r="J2123" i="4"/>
  <c r="J2124" i="4"/>
  <c r="L1678" i="5"/>
  <c r="I1678" i="5" s="1"/>
  <c r="J1678" i="5" s="1"/>
  <c r="J2130" i="4"/>
  <c r="J2131" i="4"/>
  <c r="J2132" i="4"/>
  <c r="J2133" i="4"/>
  <c r="J2134" i="4"/>
  <c r="J2135" i="4"/>
  <c r="J2136" i="4"/>
  <c r="J2142" i="4"/>
  <c r="J2143" i="4"/>
  <c r="J2144" i="4"/>
  <c r="J2145" i="4"/>
  <c r="J2146" i="4"/>
  <c r="J2147" i="4"/>
  <c r="J2148" i="4"/>
  <c r="J2154" i="4"/>
  <c r="J2155" i="4"/>
  <c r="J2156" i="4"/>
  <c r="J2157" i="4"/>
  <c r="J2158" i="4"/>
  <c r="J2159" i="4"/>
  <c r="J2160" i="4"/>
  <c r="J2166" i="4"/>
  <c r="J2167" i="4"/>
  <c r="J2168" i="4"/>
  <c r="J2169" i="4"/>
  <c r="J2170" i="4"/>
  <c r="J2171" i="4"/>
  <c r="J2172" i="4"/>
  <c r="J2178" i="4"/>
  <c r="J2179" i="4"/>
  <c r="J2180" i="4"/>
  <c r="J2181" i="4"/>
  <c r="J2182" i="4"/>
  <c r="J2183" i="4"/>
  <c r="J2184" i="4"/>
  <c r="J2190" i="4"/>
  <c r="J2191" i="4"/>
  <c r="J2192" i="4"/>
  <c r="J2193" i="4"/>
  <c r="J2194" i="4"/>
  <c r="J2200" i="4"/>
  <c r="J2201" i="4"/>
  <c r="J2202" i="4"/>
  <c r="J2203" i="4"/>
  <c r="J2204" i="4"/>
  <c r="J2205" i="4"/>
  <c r="J2206" i="4"/>
  <c r="J2212" i="4"/>
  <c r="J2213" i="4"/>
  <c r="J2214" i="4"/>
  <c r="J2215" i="4"/>
  <c r="J2216" i="4"/>
  <c r="J2217" i="4"/>
  <c r="J2218" i="4"/>
  <c r="F2226" i="4"/>
  <c r="J2224" i="4"/>
  <c r="J2225" i="4"/>
  <c r="J2232" i="4"/>
  <c r="J2233" i="4"/>
  <c r="J2234" i="4"/>
  <c r="J2235" i="4"/>
  <c r="J2236" i="4"/>
  <c r="J2237" i="4"/>
  <c r="J2243" i="4"/>
  <c r="J2244" i="4"/>
  <c r="J2245" i="4"/>
  <c r="J2246" i="4"/>
  <c r="J2252" i="4"/>
  <c r="J2253" i="4"/>
  <c r="J2254" i="4"/>
  <c r="J2255" i="4"/>
  <c r="J2256" i="4"/>
  <c r="J2257" i="4"/>
  <c r="J2258" i="4"/>
  <c r="J2264" i="4"/>
  <c r="J2265" i="4"/>
  <c r="J2266" i="4"/>
  <c r="J2267" i="4"/>
  <c r="J2268" i="4"/>
  <c r="J2274" i="4"/>
  <c r="J2275" i="4"/>
  <c r="J2276" i="4"/>
  <c r="J2277" i="4"/>
  <c r="J2283" i="4"/>
  <c r="J2289" i="4"/>
  <c r="J2290" i="4"/>
  <c r="J2291" i="4"/>
  <c r="J2292" i="4"/>
  <c r="J2293" i="4"/>
  <c r="J2300" i="4"/>
  <c r="J2301" i="4"/>
  <c r="J2302" i="4"/>
  <c r="J2303" i="4"/>
  <c r="J2304" i="4"/>
  <c r="J2305" i="4"/>
  <c r="J2306" i="4"/>
  <c r="J2307" i="4"/>
  <c r="J2308" i="4"/>
  <c r="J2314" i="4"/>
  <c r="J2315" i="4"/>
  <c r="J2316" i="4"/>
  <c r="J2317" i="4"/>
  <c r="J2318" i="4"/>
  <c r="J2319" i="4"/>
  <c r="J2320" i="4"/>
  <c r="J2321" i="4"/>
  <c r="J2322" i="4"/>
  <c r="J2328" i="4"/>
  <c r="J2334" i="4"/>
  <c r="J2335" i="4"/>
  <c r="J2336" i="4"/>
  <c r="J2337" i="4"/>
  <c r="J2338" i="4"/>
  <c r="J2344" i="4"/>
  <c r="J2350" i="4"/>
  <c r="J2351" i="4"/>
  <c r="J2352" i="4"/>
  <c r="J2353" i="4"/>
  <c r="J2354" i="4"/>
  <c r="J2360" i="4"/>
  <c r="J2361" i="4"/>
  <c r="J2362" i="4"/>
  <c r="J2363" i="4"/>
  <c r="J2364" i="4"/>
  <c r="J2370" i="4"/>
  <c r="J2371" i="4"/>
  <c r="J2372" i="4"/>
  <c r="J2373" i="4"/>
  <c r="J2374" i="4"/>
  <c r="J2380" i="4"/>
  <c r="J2381" i="4"/>
  <c r="J2382" i="4"/>
  <c r="J2383" i="4"/>
  <c r="J2384" i="4"/>
  <c r="J2390" i="4"/>
  <c r="J2391" i="4"/>
  <c r="J2392" i="4"/>
  <c r="J2393" i="4"/>
  <c r="J2394" i="4"/>
  <c r="J2400" i="4"/>
  <c r="J2401" i="4"/>
  <c r="J2402" i="4"/>
  <c r="J2403" i="4"/>
  <c r="J2404" i="4"/>
  <c r="J2405" i="4"/>
  <c r="J2406" i="4"/>
  <c r="J2412" i="4"/>
  <c r="J2413" i="4"/>
  <c r="J2414" i="4"/>
  <c r="J2415" i="4"/>
  <c r="J2416" i="4"/>
  <c r="J2417" i="4"/>
  <c r="J2418" i="4"/>
  <c r="J2424" i="4"/>
  <c r="J2425" i="4"/>
  <c r="J2426" i="4"/>
  <c r="J2427" i="4"/>
  <c r="J2428" i="4"/>
  <c r="J2434" i="4"/>
  <c r="J2435" i="4"/>
  <c r="J2441" i="4"/>
  <c r="J2442" i="4"/>
  <c r="J2448" i="4"/>
  <c r="J2449" i="4"/>
  <c r="J2455" i="4"/>
  <c r="J2456" i="4"/>
  <c r="J2462" i="4"/>
  <c r="J2463" i="4"/>
  <c r="J2464" i="4"/>
  <c r="J2465" i="4"/>
  <c r="J2466" i="4"/>
  <c r="J2472" i="4"/>
  <c r="J2473" i="4"/>
  <c r="J2479" i="4"/>
  <c r="J2480" i="4"/>
  <c r="J2486" i="4"/>
  <c r="J2487" i="4"/>
  <c r="J2488" i="4"/>
  <c r="J2489" i="4"/>
  <c r="J2490" i="4"/>
  <c r="J2491" i="4"/>
  <c r="J2492" i="4"/>
  <c r="J2498" i="4"/>
  <c r="J2504" i="4"/>
  <c r="J2505" i="4"/>
  <c r="J2506" i="4"/>
  <c r="J2507" i="4"/>
  <c r="J2508" i="4"/>
  <c r="J2509" i="4"/>
  <c r="J2510" i="4"/>
  <c r="J2516" i="4"/>
  <c r="J2522" i="4"/>
  <c r="J2528" i="4"/>
  <c r="J2534" i="4"/>
  <c r="J2540" i="4"/>
  <c r="J2546" i="4"/>
  <c r="J2552" i="4"/>
  <c r="J2558" i="4"/>
  <c r="J2564" i="4"/>
  <c r="J2570" i="4"/>
  <c r="J2576" i="4"/>
  <c r="J2582" i="4"/>
  <c r="J2588" i="4"/>
  <c r="J2594" i="4"/>
  <c r="J2600" i="4"/>
  <c r="J2606" i="4"/>
  <c r="J2612" i="4"/>
  <c r="J2618" i="4"/>
  <c r="J2624" i="4"/>
  <c r="J2625" i="4"/>
  <c r="J2626" i="4"/>
  <c r="J2627" i="4"/>
  <c r="J2633" i="4"/>
  <c r="J2639" i="4"/>
  <c r="J2645" i="4"/>
  <c r="J2646" i="4"/>
  <c r="J2647" i="4"/>
  <c r="J2648" i="4"/>
  <c r="J2654" i="4"/>
  <c r="J2660" i="4"/>
  <c r="J2661" i="4"/>
  <c r="J2662" i="4"/>
  <c r="J2663" i="4"/>
  <c r="J2669" i="4"/>
  <c r="J2670" i="4"/>
  <c r="J2671" i="4"/>
  <c r="J2672" i="4"/>
  <c r="J2678" i="4"/>
  <c r="J2679" i="4"/>
  <c r="J2680" i="4"/>
  <c r="J2681" i="4"/>
  <c r="J2687" i="4"/>
  <c r="J2688" i="4"/>
  <c r="J2689" i="4"/>
  <c r="J2690" i="4"/>
  <c r="J2691" i="4"/>
  <c r="J2698" i="4"/>
  <c r="J2699" i="4"/>
  <c r="J2700" i="4"/>
  <c r="J2701" i="4"/>
  <c r="J2707" i="4"/>
  <c r="J2708" i="4"/>
  <c r="J2709" i="4"/>
  <c r="J2710" i="4"/>
  <c r="J2716" i="4"/>
  <c r="J2717" i="4"/>
  <c r="J2718" i="4"/>
  <c r="J2719" i="4"/>
  <c r="J2725" i="4"/>
  <c r="J2726" i="4"/>
  <c r="J2727" i="4"/>
  <c r="J2728" i="4"/>
  <c r="J2734" i="4"/>
  <c r="J2735" i="4"/>
  <c r="J2736" i="4"/>
  <c r="J2737" i="4"/>
  <c r="J2743" i="4"/>
  <c r="J2744" i="4"/>
  <c r="J2745" i="4"/>
  <c r="J2746" i="4"/>
  <c r="J2752" i="4"/>
  <c r="J2753" i="4"/>
  <c r="J2754" i="4"/>
  <c r="J2755" i="4"/>
  <c r="J2761" i="4"/>
  <c r="J2762" i="4"/>
  <c r="J2763" i="4"/>
  <c r="J2764" i="4"/>
  <c r="J2770" i="4"/>
  <c r="J2771" i="4"/>
  <c r="J2772" i="4"/>
  <c r="J2773" i="4"/>
  <c r="J2774" i="4"/>
  <c r="J2780" i="4"/>
  <c r="J2781" i="4"/>
  <c r="J2782" i="4"/>
  <c r="J2783" i="4"/>
  <c r="J2789" i="4"/>
  <c r="J2790" i="4"/>
  <c r="J2791" i="4"/>
  <c r="J2792" i="4"/>
  <c r="J2793" i="4"/>
  <c r="J2794" i="4"/>
  <c r="J2795" i="4"/>
  <c r="J2796" i="4"/>
  <c r="J2797" i="4"/>
  <c r="J2798" i="4"/>
  <c r="J2804" i="4"/>
  <c r="J2805" i="4"/>
  <c r="J2806" i="4"/>
  <c r="J2807" i="4"/>
  <c r="J2808" i="4"/>
  <c r="J2814" i="4"/>
  <c r="J2815" i="4"/>
  <c r="J2816" i="4"/>
  <c r="J2817" i="4"/>
  <c r="J2823" i="4"/>
  <c r="J2824" i="4"/>
  <c r="J2825" i="4"/>
  <c r="J2826" i="4"/>
  <c r="J2827" i="4"/>
  <c r="J2833" i="4"/>
  <c r="J2834" i="4"/>
  <c r="J2835" i="4"/>
  <c r="J2836" i="4"/>
  <c r="J2837" i="4"/>
  <c r="J2838" i="4"/>
  <c r="J2839" i="4"/>
  <c r="J2845" i="4"/>
  <c r="J2846" i="4"/>
  <c r="J2847" i="4"/>
  <c r="J2848" i="4"/>
  <c r="J2854" i="4"/>
  <c r="J2855" i="4"/>
  <c r="J2856" i="4"/>
  <c r="J2857" i="4"/>
  <c r="J2858" i="4"/>
  <c r="J2859" i="4"/>
  <c r="J2866" i="4"/>
  <c r="J2867" i="4"/>
  <c r="J2868" i="4"/>
  <c r="J2874" i="4"/>
  <c r="J2875" i="4"/>
  <c r="J2881" i="4"/>
  <c r="J2882" i="4"/>
  <c r="J2883" i="4"/>
  <c r="J2884" i="4"/>
  <c r="J2891" i="4"/>
  <c r="J2892" i="4"/>
  <c r="J2893" i="4"/>
  <c r="J2902" i="4"/>
  <c r="J2903" i="4"/>
  <c r="J2904" i="4"/>
  <c r="J2911" i="4"/>
  <c r="J2912" i="4"/>
  <c r="J2913" i="4"/>
  <c r="J2920" i="4"/>
  <c r="J2921" i="4"/>
  <c r="J2922" i="4"/>
  <c r="J2929" i="4"/>
  <c r="J2938" i="4"/>
  <c r="J2939" i="4"/>
  <c r="J2940" i="4"/>
  <c r="J2941" i="4"/>
  <c r="J2948" i="4"/>
  <c r="J2949" i="4"/>
  <c r="J2958" i="4"/>
  <c r="J2959" i="4"/>
  <c r="J2960" i="4"/>
  <c r="J2961" i="4"/>
  <c r="J2968" i="4"/>
  <c r="J2969" i="4"/>
  <c r="J2971" i="4"/>
  <c r="J2978" i="4"/>
  <c r="J2979" i="4"/>
  <c r="J2980" i="4"/>
  <c r="J2981" i="4"/>
  <c r="J2988" i="4"/>
  <c r="J2989" i="4"/>
  <c r="J2998" i="4"/>
  <c r="J2999" i="4"/>
  <c r="J3000" i="4"/>
  <c r="J3001" i="4"/>
  <c r="J3002" i="4"/>
  <c r="J3008" i="4"/>
  <c r="J3011" i="4"/>
  <c r="J3017" i="4"/>
  <c r="J3018" i="4"/>
  <c r="J3020" i="4"/>
  <c r="J3021" i="4"/>
  <c r="J3027" i="4"/>
  <c r="J3029" i="4"/>
  <c r="J3030" i="4"/>
  <c r="J3031" i="4"/>
  <c r="J3037" i="4"/>
  <c r="J3038" i="4"/>
  <c r="J3040" i="4"/>
  <c r="J3041" i="4"/>
  <c r="J3047" i="4"/>
  <c r="J3048" i="4"/>
  <c r="J3049" i="4"/>
  <c r="J3051" i="4"/>
  <c r="J3057" i="4"/>
  <c r="J3058" i="4"/>
  <c r="J3060" i="4"/>
  <c r="J3061" i="4"/>
  <c r="J3067" i="4"/>
  <c r="J3069" i="4"/>
  <c r="J3070" i="4"/>
  <c r="J3071" i="4"/>
  <c r="J3077" i="4"/>
  <c r="J3078" i="4"/>
  <c r="J3079" i="4"/>
  <c r="J3080" i="4"/>
  <c r="J3086" i="4"/>
  <c r="J3087" i="4"/>
  <c r="J3088" i="4"/>
  <c r="J3089" i="4"/>
  <c r="J3095" i="4"/>
  <c r="J3096" i="4"/>
  <c r="J3097" i="4"/>
  <c r="J3098" i="4"/>
  <c r="J3106" i="4"/>
  <c r="J3107" i="4"/>
  <c r="J3113" i="4"/>
  <c r="J3114" i="4"/>
  <c r="J3115" i="4"/>
  <c r="J3116" i="4"/>
  <c r="J3117" i="4"/>
  <c r="J3123" i="4"/>
  <c r="J3125" i="4"/>
  <c r="J3126" i="4"/>
  <c r="J3132" i="4"/>
  <c r="J3133" i="4"/>
  <c r="J3134" i="4"/>
  <c r="J3135" i="4"/>
  <c r="J3141" i="4"/>
  <c r="J3142" i="4"/>
  <c r="J3144" i="4"/>
  <c r="J3150" i="4"/>
  <c r="J3151" i="4"/>
  <c r="J3153" i="4"/>
  <c r="J3159" i="4"/>
  <c r="J3160" i="4"/>
  <c r="J3161" i="4"/>
  <c r="J3162" i="4"/>
  <c r="J3168" i="4"/>
  <c r="J3169" i="4"/>
  <c r="J3171" i="4"/>
  <c r="J3177" i="4"/>
  <c r="J3178" i="4"/>
  <c r="J3179" i="4"/>
  <c r="J3180" i="4"/>
  <c r="J3181" i="4"/>
  <c r="J3187" i="4"/>
  <c r="J3188" i="4"/>
  <c r="J3189" i="4"/>
  <c r="J3195" i="4"/>
  <c r="J3196" i="4"/>
  <c r="J3197" i="4"/>
  <c r="J3204" i="4"/>
  <c r="J3205" i="4"/>
  <c r="J3211" i="4"/>
  <c r="J3212" i="4"/>
  <c r="J3213" i="4"/>
  <c r="J3214" i="4"/>
  <c r="J3222" i="4"/>
  <c r="J3228" i="4"/>
  <c r="J3229" i="4"/>
  <c r="J3230" i="4"/>
  <c r="J3236" i="4"/>
  <c r="J3239" i="4"/>
  <c r="J3245" i="4"/>
  <c r="J3246" i="4"/>
  <c r="J3247" i="4"/>
  <c r="J3255" i="4"/>
  <c r="J3261" i="4"/>
  <c r="J3262" i="4"/>
  <c r="J3263" i="4"/>
  <c r="J3264" i="4"/>
  <c r="J3271" i="4"/>
  <c r="J3272" i="4"/>
  <c r="J3273" i="4"/>
  <c r="J3281" i="4"/>
  <c r="J3282" i="4"/>
  <c r="J3288" i="4"/>
  <c r="J3289" i="4"/>
  <c r="J3290" i="4"/>
  <c r="J3291" i="4"/>
  <c r="J3299" i="4"/>
  <c r="J3305" i="4"/>
  <c r="J3306" i="4"/>
  <c r="J3308" i="4"/>
  <c r="J3318" i="4"/>
  <c r="J3324" i="4"/>
  <c r="J3325" i="4"/>
  <c r="J3326" i="4"/>
  <c r="J3327" i="4"/>
  <c r="J3328" i="4"/>
  <c r="J3337" i="4"/>
  <c r="J3338" i="4"/>
  <c r="J3344" i="4"/>
  <c r="J3345" i="4"/>
  <c r="J3346" i="4"/>
  <c r="J3348" i="4"/>
  <c r="J3354" i="4"/>
  <c r="J3357" i="4"/>
  <c r="J3358" i="4"/>
  <c r="J3364" i="4"/>
  <c r="J3365" i="4"/>
  <c r="J3367" i="4"/>
  <c r="J3368" i="4"/>
  <c r="J3375" i="4"/>
  <c r="J3376" i="4"/>
  <c r="J3377" i="4"/>
  <c r="J3378" i="4"/>
  <c r="J3384" i="4"/>
  <c r="J3391" i="4"/>
  <c r="J3394" i="4"/>
  <c r="J3400" i="4"/>
  <c r="J3401" i="4"/>
  <c r="J3403" i="4"/>
  <c r="J3404" i="4"/>
  <c r="J3411" i="4"/>
  <c r="J3412" i="4"/>
  <c r="J3413" i="4"/>
  <c r="J3414" i="4"/>
  <c r="J3421" i="4"/>
  <c r="J3422" i="4"/>
  <c r="J3423" i="4"/>
  <c r="J3424" i="4"/>
  <c r="J3430" i="4"/>
  <c r="J3434" i="4"/>
  <c r="J3440" i="4"/>
  <c r="J3441" i="4"/>
  <c r="J3442" i="4"/>
  <c r="J3443" i="4"/>
  <c r="J3449" i="4"/>
  <c r="J3451" i="4"/>
  <c r="J3452" i="4"/>
  <c r="J3458" i="4"/>
  <c r="J3459" i="4"/>
  <c r="J3460" i="4"/>
  <c r="J3461" i="4"/>
  <c r="J3467" i="4"/>
  <c r="J3470" i="4"/>
  <c r="J3476" i="4"/>
  <c r="J3477" i="4"/>
  <c r="J3478" i="4"/>
  <c r="J3479" i="4"/>
  <c r="J3485" i="4"/>
  <c r="J3486" i="4"/>
  <c r="J3489" i="4"/>
  <c r="J3490" i="4"/>
  <c r="J3491" i="4"/>
  <c r="J3498" i="4"/>
  <c r="J3499" i="4"/>
  <c r="J3501" i="4"/>
  <c r="J3502" i="4"/>
  <c r="J3508" i="4"/>
  <c r="J3510" i="4"/>
  <c r="J3511" i="4"/>
  <c r="J3512" i="4"/>
  <c r="J3513" i="4"/>
  <c r="J3514" i="4"/>
  <c r="J3515" i="4"/>
  <c r="J3521" i="4"/>
  <c r="J3522" i="4"/>
  <c r="J3523" i="4"/>
  <c r="J3524" i="4"/>
  <c r="J3525" i="4"/>
  <c r="J3526" i="4"/>
  <c r="J3527" i="4"/>
  <c r="J3533" i="4"/>
  <c r="J3534" i="4"/>
  <c r="J3535" i="4"/>
  <c r="J3536" i="4"/>
  <c r="J3537" i="4"/>
  <c r="J3543" i="4"/>
  <c r="J3546" i="4"/>
  <c r="J3552" i="4"/>
  <c r="J3558" i="4"/>
  <c r="J3559" i="4"/>
  <c r="J3561" i="4"/>
  <c r="J3567" i="4"/>
  <c r="J3569" i="4"/>
  <c r="J3570" i="4"/>
  <c r="J3576" i="4"/>
  <c r="J3577" i="4"/>
  <c r="J3584" i="4"/>
  <c r="J3586" i="4"/>
  <c r="J3592" i="4"/>
  <c r="J3595" i="4"/>
  <c r="J3602" i="4"/>
  <c r="J3603" i="4"/>
  <c r="J3609" i="4"/>
  <c r="J3610" i="4"/>
  <c r="J3611" i="4"/>
  <c r="J3613" i="4"/>
  <c r="J3614" i="4"/>
  <c r="J3617" i="4"/>
  <c r="J3624" i="4"/>
  <c r="J3626" i="4"/>
  <c r="J3627" i="4"/>
  <c r="J3634" i="4"/>
  <c r="J3635" i="4"/>
  <c r="J3636" i="4"/>
  <c r="J3637" i="4"/>
  <c r="J3643" i="4"/>
  <c r="J3645" i="4"/>
  <c r="J3646" i="4"/>
  <c r="J3652" i="4"/>
  <c r="J3653" i="4"/>
  <c r="J3654" i="4"/>
  <c r="J3655" i="4"/>
  <c r="J3663" i="4"/>
  <c r="J3665" i="4"/>
  <c r="J3666" i="4"/>
  <c r="J3672" i="4"/>
  <c r="J3673" i="4"/>
  <c r="J3674" i="4"/>
  <c r="J3675" i="4"/>
  <c r="J3683" i="4"/>
  <c r="J3685" i="4"/>
  <c r="J3686" i="4"/>
  <c r="J3687" i="4"/>
  <c r="J3689" i="4"/>
  <c r="J3690" i="4"/>
  <c r="J3696" i="4"/>
  <c r="J3697" i="4"/>
  <c r="J3698" i="4"/>
  <c r="J3699" i="4"/>
  <c r="J3706" i="4"/>
  <c r="J3707" i="4"/>
  <c r="J3708" i="4"/>
  <c r="J3714" i="4"/>
  <c r="J3715" i="4"/>
  <c r="J3717" i="4"/>
  <c r="J3718" i="4"/>
  <c r="J3719" i="4"/>
  <c r="J3725" i="4"/>
  <c r="J3732" i="4"/>
  <c r="J3734" i="4"/>
  <c r="J3740" i="4"/>
  <c r="J3741" i="4"/>
  <c r="J3748" i="4"/>
  <c r="J3749" i="4"/>
  <c r="J3750" i="4"/>
  <c r="J3756" i="4"/>
  <c r="J3763" i="4"/>
  <c r="J3769" i="4"/>
  <c r="J3775" i="4"/>
  <c r="J3781" i="4"/>
  <c r="J3782" i="4"/>
  <c r="J3783" i="4"/>
  <c r="J3789" i="4"/>
  <c r="J3790" i="4"/>
  <c r="J3791" i="4"/>
  <c r="J3792" i="4"/>
  <c r="J3798" i="4"/>
  <c r="J3799" i="4"/>
  <c r="J3800" i="4"/>
  <c r="J3801" i="4"/>
  <c r="J3810" i="4"/>
  <c r="J3811" i="4"/>
  <c r="J3817" i="4"/>
  <c r="J3818" i="4"/>
  <c r="J3819" i="4"/>
  <c r="J3820" i="4"/>
  <c r="J3821" i="4"/>
  <c r="J3822" i="4"/>
  <c r="J3828" i="4"/>
  <c r="J3829" i="4"/>
  <c r="J3830" i="4"/>
  <c r="J3831" i="4"/>
  <c r="J3832" i="4"/>
  <c r="J3838" i="4"/>
  <c r="J3839" i="4"/>
  <c r="J3841" i="4"/>
  <c r="J3842" i="4"/>
  <c r="J3843" i="4"/>
  <c r="J3851" i="4"/>
  <c r="J3853" i="4"/>
  <c r="J3859" i="4"/>
  <c r="J3860" i="4"/>
  <c r="J3861" i="4"/>
  <c r="J3862" i="4"/>
  <c r="J3863" i="4"/>
  <c r="J3864" i="4"/>
  <c r="J3865" i="4"/>
  <c r="J3871" i="4"/>
  <c r="J3872" i="4"/>
  <c r="J3873" i="4"/>
  <c r="J3874" i="4"/>
  <c r="J3875" i="4"/>
  <c r="J3881" i="4"/>
  <c r="J3882" i="4"/>
  <c r="J3883" i="4"/>
  <c r="J3885" i="4"/>
  <c r="J3892" i="4"/>
  <c r="J3893" i="4"/>
  <c r="J3894" i="4"/>
  <c r="J3895" i="4"/>
  <c r="J3901" i="4"/>
  <c r="J3902" i="4"/>
  <c r="J3903" i="4"/>
  <c r="J3904" i="4"/>
  <c r="J3910" i="4"/>
  <c r="J3911" i="4"/>
  <c r="J3912" i="4"/>
  <c r="J3913" i="4"/>
  <c r="J3914" i="4"/>
  <c r="J3922" i="4"/>
  <c r="J3923" i="4"/>
  <c r="J3924" i="4"/>
  <c r="J3925" i="4"/>
  <c r="J3931" i="4"/>
  <c r="J3932" i="4"/>
  <c r="J3933" i="4"/>
  <c r="J3935" i="4"/>
  <c r="J3936" i="4"/>
  <c r="J3937" i="4"/>
  <c r="J3939" i="4"/>
  <c r="J3947" i="4"/>
  <c r="J3948" i="4"/>
  <c r="J3949" i="4"/>
  <c r="J3955" i="4"/>
  <c r="J3957" i="4"/>
  <c r="J3958" i="4"/>
  <c r="J3965" i="4"/>
  <c r="J3967" i="4"/>
  <c r="J3973" i="4"/>
  <c r="J3974" i="4"/>
  <c r="J3975" i="4"/>
  <c r="J3976" i="4"/>
  <c r="J3977" i="4"/>
  <c r="J3983" i="4"/>
  <c r="J3985" i="4"/>
  <c r="J3986" i="4"/>
  <c r="J3987" i="4"/>
  <c r="J3993" i="4"/>
  <c r="J3994" i="4"/>
  <c r="J3995" i="4"/>
  <c r="J4001" i="4"/>
  <c r="J4002" i="4"/>
  <c r="J4003" i="4"/>
  <c r="J4004" i="4"/>
  <c r="J4010" i="4"/>
  <c r="J4011" i="4"/>
  <c r="J4012" i="4"/>
  <c r="J4013" i="4"/>
  <c r="J4019" i="4"/>
  <c r="J4020" i="4"/>
  <c r="J4021" i="4"/>
  <c r="J4022" i="4"/>
  <c r="J4029" i="4"/>
  <c r="J4030" i="4"/>
  <c r="J4031" i="4"/>
  <c r="J4037" i="4"/>
  <c r="J4038" i="4"/>
  <c r="J4039" i="4"/>
  <c r="J4040" i="4"/>
  <c r="J4046" i="4"/>
  <c r="J4048" i="4"/>
  <c r="J4049" i="4"/>
  <c r="J4057" i="4"/>
  <c r="J4058" i="4"/>
  <c r="J4059" i="4"/>
  <c r="J4060" i="4"/>
  <c r="J4061" i="4"/>
  <c r="J4067" i="4"/>
  <c r="J4068" i="4"/>
  <c r="J4069" i="4"/>
  <c r="J4070" i="4"/>
  <c r="J4077" i="4"/>
  <c r="J4078" i="4"/>
  <c r="J4084" i="4"/>
  <c r="J4085" i="4"/>
  <c r="J4086" i="4"/>
  <c r="J4092" i="4"/>
  <c r="J4095" i="4"/>
  <c r="J4096" i="4"/>
  <c r="J4102" i="4"/>
  <c r="J4103" i="4"/>
  <c r="J4104" i="4"/>
  <c r="J4105" i="4"/>
  <c r="J4106" i="4"/>
  <c r="J4112" i="4"/>
  <c r="J4113" i="4"/>
  <c r="J4114" i="4"/>
  <c r="J4115" i="4"/>
  <c r="J4122" i="4"/>
  <c r="J4123" i="4"/>
  <c r="J4124" i="4"/>
  <c r="J4125" i="4"/>
  <c r="J4126" i="4"/>
  <c r="J4132" i="4"/>
  <c r="J4134" i="4"/>
  <c r="J4135" i="4"/>
  <c r="J4136" i="4"/>
  <c r="J4137" i="4"/>
  <c r="J4143" i="4"/>
  <c r="J4144" i="4"/>
  <c r="J4145" i="4"/>
  <c r="J4146" i="4"/>
  <c r="J4147" i="4"/>
  <c r="J4148" i="4"/>
  <c r="J4149" i="4"/>
  <c r="J4155" i="4"/>
  <c r="J4157" i="4"/>
  <c r="J4158" i="4"/>
  <c r="J4165" i="4"/>
  <c r="J4166" i="4"/>
  <c r="J4167" i="4"/>
  <c r="J4168" i="4"/>
  <c r="J4174" i="4"/>
  <c r="J4175" i="4"/>
  <c r="J4176" i="4"/>
  <c r="J4177" i="4"/>
  <c r="J4178" i="4"/>
  <c r="J4185" i="4"/>
  <c r="J4187" i="4"/>
  <c r="J4188" i="4"/>
  <c r="J4195" i="4"/>
  <c r="J4197" i="4"/>
  <c r="J4198" i="4"/>
  <c r="J4199" i="4"/>
  <c r="J4200" i="4"/>
  <c r="J4201" i="4"/>
  <c r="J4202" i="4"/>
  <c r="J4203" i="4"/>
  <c r="J4204" i="4"/>
  <c r="J4205" i="4"/>
  <c r="J4206" i="4"/>
  <c r="J4207" i="4"/>
  <c r="J4208" i="4"/>
  <c r="J4209" i="4"/>
  <c r="J4210" i="4"/>
  <c r="J4211" i="4"/>
  <c r="J4212" i="4"/>
  <c r="J4213" i="4"/>
  <c r="J4214" i="4"/>
  <c r="J4215" i="4"/>
  <c r="J4222" i="4"/>
  <c r="J4228" i="4"/>
  <c r="J4229" i="4"/>
  <c r="J4231" i="4"/>
  <c r="J4232" i="4"/>
  <c r="J4233" i="4"/>
  <c r="J4234" i="4"/>
  <c r="J4242" i="4"/>
  <c r="J4248" i="4"/>
  <c r="J4249" i="4"/>
  <c r="J4250" i="4"/>
  <c r="J4251" i="4"/>
  <c r="J4252" i="4"/>
  <c r="J4260" i="4"/>
  <c r="J4261" i="4"/>
  <c r="J4267" i="4"/>
  <c r="J4268" i="4"/>
  <c r="J4269" i="4"/>
  <c r="J4278" i="4"/>
  <c r="J4279" i="4"/>
  <c r="J4280" i="4"/>
  <c r="J4286" i="4"/>
  <c r="J4287" i="4"/>
  <c r="J4288" i="4"/>
  <c r="J4289" i="4"/>
  <c r="J4290" i="4"/>
  <c r="J4297" i="4"/>
  <c r="J4298" i="4"/>
  <c r="J4299" i="4"/>
  <c r="J4305" i="4"/>
  <c r="J4306" i="4"/>
  <c r="J4307" i="4"/>
  <c r="J4308" i="4"/>
  <c r="J4309" i="4"/>
  <c r="J4317" i="4"/>
  <c r="J4318" i="4"/>
  <c r="J4319" i="4"/>
  <c r="J4320" i="4"/>
  <c r="J4321" i="4"/>
  <c r="J4327" i="4"/>
  <c r="J4328" i="4"/>
  <c r="J4329" i="4"/>
  <c r="J4330" i="4"/>
  <c r="J4338" i="4"/>
  <c r="J4339" i="4"/>
  <c r="J4345" i="4"/>
  <c r="J4351" i="4"/>
  <c r="J4352" i="4"/>
  <c r="J4353" i="4"/>
  <c r="J4354" i="4"/>
  <c r="J4355" i="4"/>
  <c r="J4356" i="4"/>
  <c r="J4364" i="4"/>
  <c r="J4365" i="4"/>
  <c r="J4366" i="4"/>
  <c r="J4367" i="4"/>
  <c r="J4368" i="4"/>
  <c r="J4369" i="4"/>
  <c r="J4376" i="4"/>
  <c r="J4377" i="4"/>
  <c r="J4378" i="4"/>
  <c r="J4379" i="4"/>
  <c r="J4380" i="4"/>
  <c r="J4387" i="4"/>
  <c r="J4388" i="4"/>
  <c r="J4389" i="4"/>
  <c r="J4397" i="4"/>
  <c r="J4404" i="4"/>
  <c r="J4410" i="4"/>
  <c r="J4412" i="4"/>
  <c r="J4413" i="4"/>
  <c r="J4414" i="4"/>
  <c r="J4415" i="4"/>
  <c r="J4416" i="4"/>
  <c r="J4423" i="4"/>
  <c r="J4424" i="4"/>
  <c r="J4425" i="4"/>
  <c r="J4426" i="4"/>
  <c r="J4427" i="4"/>
  <c r="J4433" i="4"/>
  <c r="J4436" i="4"/>
  <c r="J4437" i="4"/>
  <c r="J4438" i="4"/>
  <c r="J4444" i="4"/>
  <c r="J4445" i="4"/>
  <c r="J4446" i="4"/>
  <c r="J4454" i="4"/>
  <c r="J4455" i="4"/>
  <c r="J4456" i="4"/>
  <c r="J4457" i="4"/>
  <c r="J4458" i="4"/>
  <c r="J4459" i="4"/>
  <c r="J4460" i="4"/>
  <c r="J4466" i="4"/>
  <c r="J4467" i="4"/>
  <c r="J4468" i="4"/>
  <c r="J4469" i="4"/>
  <c r="J4470" i="4"/>
  <c r="J4477" i="4"/>
  <c r="J4478" i="4"/>
  <c r="J4479" i="4"/>
  <c r="J4480" i="4"/>
  <c r="J4481" i="4"/>
  <c r="J4482" i="4"/>
  <c r="J4483" i="4"/>
  <c r="J4484" i="4"/>
  <c r="J4485" i="4"/>
  <c r="J4486" i="4"/>
  <c r="J4487" i="4"/>
  <c r="J4494" i="4"/>
  <c r="J4495" i="4"/>
  <c r="J4496" i="4"/>
  <c r="J4497" i="4"/>
  <c r="J4503" i="4"/>
  <c r="J4504" i="4"/>
  <c r="J4505" i="4"/>
  <c r="J4506" i="4"/>
  <c r="J4513" i="4"/>
  <c r="J4514" i="4"/>
  <c r="J4515" i="4"/>
  <c r="J4516" i="4"/>
  <c r="J4522" i="4"/>
  <c r="J4523" i="4"/>
  <c r="J4524" i="4"/>
  <c r="J4532" i="4"/>
  <c r="J4538" i="4"/>
  <c r="J4539" i="4"/>
  <c r="J4541" i="4"/>
  <c r="J4547" i="4"/>
  <c r="J4548" i="4"/>
  <c r="J4549" i="4"/>
  <c r="J4551" i="4"/>
  <c r="J4552" i="4"/>
  <c r="J4553" i="4"/>
  <c r="J4554" i="4"/>
  <c r="J4555" i="4"/>
  <c r="J4556" i="4"/>
  <c r="J4563" i="4"/>
  <c r="J4565" i="4"/>
  <c r="J4566" i="4"/>
  <c r="J4567" i="4"/>
  <c r="J4574" i="4"/>
  <c r="J4575" i="4"/>
  <c r="J4576" i="4"/>
  <c r="J4577" i="4"/>
  <c r="J4583" i="4"/>
  <c r="J4585" i="4"/>
  <c r="J4586" i="4"/>
  <c r="J4587" i="4"/>
  <c r="J4588" i="4"/>
  <c r="J4589" i="4"/>
  <c r="J4590" i="4"/>
  <c r="J4597" i="4"/>
  <c r="J4598" i="4"/>
  <c r="J4600" i="4"/>
  <c r="J4601" i="4"/>
  <c r="J4602" i="4"/>
  <c r="J4603" i="4"/>
  <c r="J4604" i="4"/>
  <c r="J4605" i="4"/>
  <c r="J4612" i="4"/>
  <c r="J4613" i="4"/>
  <c r="J4615" i="4"/>
  <c r="J4616" i="4"/>
  <c r="J4617" i="4"/>
  <c r="J4618" i="4"/>
  <c r="J4625" i="4"/>
  <c r="J4631" i="4"/>
  <c r="J4632" i="4"/>
  <c r="J4635" i="4"/>
  <c r="J4636" i="4"/>
  <c r="J4637" i="4"/>
  <c r="J4638" i="4"/>
  <c r="J4644" i="4"/>
  <c r="J4645" i="4"/>
  <c r="J4646" i="4"/>
  <c r="J4647" i="4"/>
  <c r="J4653" i="4"/>
  <c r="J4654" i="4"/>
  <c r="J4662" i="4"/>
  <c r="J4663" i="4"/>
  <c r="J4664" i="4"/>
  <c r="J4665" i="4"/>
  <c r="J4671" i="4"/>
  <c r="J4673" i="4"/>
  <c r="J4674" i="4"/>
  <c r="J4675" i="4"/>
  <c r="J4681" i="4"/>
  <c r="J4682" i="4"/>
  <c r="J4683" i="4"/>
  <c r="J4684" i="4"/>
  <c r="J4685" i="4"/>
  <c r="J4686" i="4"/>
  <c r="J4687" i="4"/>
  <c r="J4688" i="4"/>
  <c r="J4694" i="4"/>
  <c r="J4696" i="4"/>
  <c r="J4697" i="4"/>
  <c r="J4698" i="4"/>
  <c r="J4699" i="4"/>
  <c r="J4700" i="4"/>
  <c r="J4707" i="4"/>
  <c r="J4708" i="4"/>
  <c r="J4709" i="4"/>
  <c r="J4710" i="4"/>
  <c r="J4711" i="4"/>
  <c r="J4712" i="4"/>
  <c r="J4713" i="4"/>
  <c r="J4719" i="4"/>
  <c r="J4720" i="4"/>
  <c r="J4722" i="4"/>
  <c r="J4723" i="4"/>
  <c r="J4724" i="4"/>
  <c r="J4725" i="4"/>
  <c r="J4726" i="4"/>
  <c r="J4727" i="4"/>
  <c r="J4728" i="4"/>
  <c r="J4729" i="4"/>
  <c r="J4730" i="4"/>
  <c r="J4736" i="4"/>
  <c r="J4739" i="4"/>
  <c r="J4740" i="4"/>
  <c r="J4741" i="4"/>
  <c r="J4742" i="4"/>
  <c r="J4743" i="4"/>
  <c r="J4744" i="4"/>
  <c r="J4745" i="4"/>
  <c r="J4746" i="4"/>
  <c r="J4747" i="4"/>
  <c r="J4753" i="4"/>
  <c r="J4755" i="4"/>
  <c r="J4757" i="4"/>
  <c r="J4763" i="4"/>
  <c r="J4769" i="4"/>
  <c r="J4770" i="4"/>
  <c r="J4773" i="4"/>
  <c r="J4774" i="4"/>
  <c r="J4775" i="4"/>
  <c r="J4776" i="4"/>
  <c r="J4777" i="4"/>
  <c r="J4778" i="4"/>
  <c r="J4779" i="4"/>
  <c r="J4780" i="4"/>
  <c r="J4786" i="4"/>
  <c r="J4787" i="4"/>
  <c r="J4788" i="4"/>
  <c r="J4794" i="4"/>
  <c r="J4797" i="4"/>
  <c r="J4798" i="4"/>
  <c r="J4799" i="4"/>
  <c r="J4800" i="4"/>
  <c r="J4801" i="4"/>
  <c r="J4802" i="4"/>
  <c r="J4803" i="4"/>
  <c r="J4804" i="4"/>
  <c r="J4805" i="4"/>
  <c r="J4811" i="4"/>
  <c r="J4812" i="4"/>
  <c r="J4813" i="4"/>
  <c r="J4820" i="4"/>
  <c r="J4821" i="4"/>
  <c r="J4822" i="4"/>
  <c r="J4828" i="4"/>
  <c r="J4829" i="4"/>
  <c r="J4830" i="4"/>
  <c r="J4831" i="4"/>
  <c r="J4832" i="4"/>
  <c r="J4839" i="4"/>
  <c r="J4841" i="4"/>
  <c r="J4842" i="4"/>
  <c r="J4843" i="4"/>
  <c r="J4844" i="4"/>
  <c r="J4845" i="4"/>
  <c r="J4851" i="4"/>
  <c r="J4854" i="4"/>
  <c r="J4855" i="4"/>
  <c r="J4856" i="4"/>
  <c r="J4863" i="4"/>
  <c r="J4864" i="4"/>
  <c r="J4872" i="4"/>
  <c r="J4873" i="4"/>
  <c r="J4876" i="4"/>
  <c r="J4882" i="4"/>
  <c r="J4883" i="4"/>
  <c r="J4884" i="4"/>
  <c r="J4885" i="4"/>
  <c r="J4891" i="4"/>
  <c r="J4892" i="4"/>
  <c r="J4893" i="4"/>
  <c r="J4894" i="4"/>
  <c r="J4895" i="4"/>
  <c r="J4896" i="4"/>
  <c r="J4897" i="4"/>
  <c r="J4898" i="4"/>
  <c r="J4905" i="4"/>
  <c r="J4907" i="4"/>
  <c r="J4908" i="4"/>
  <c r="J4909" i="4"/>
  <c r="J4910" i="4"/>
  <c r="J4916" i="4"/>
  <c r="J4917" i="4"/>
  <c r="J4918" i="4"/>
  <c r="J4919" i="4"/>
  <c r="J4920" i="4"/>
  <c r="J4921" i="4"/>
  <c r="J4922" i="4"/>
  <c r="J4923" i="4"/>
  <c r="J4930" i="4"/>
  <c r="J4931" i="4"/>
  <c r="J4932" i="4"/>
  <c r="J4933" i="4"/>
  <c r="J4934" i="4"/>
  <c r="J4941" i="4"/>
  <c r="J4943" i="4"/>
  <c r="J4944" i="4"/>
  <c r="J4950" i="4"/>
  <c r="J4957" i="4"/>
  <c r="J4958" i="4"/>
  <c r="J4959" i="4"/>
  <c r="J4960" i="4"/>
  <c r="J4961" i="4"/>
  <c r="J4968" i="4"/>
  <c r="J4969" i="4"/>
  <c r="J4970" i="4"/>
  <c r="J4976" i="4"/>
  <c r="J4977" i="4"/>
  <c r="J4978" i="4"/>
  <c r="J4979" i="4"/>
  <c r="J4986" i="4"/>
  <c r="J4987" i="4"/>
  <c r="J4988" i="4"/>
  <c r="J4989" i="4"/>
  <c r="J4990" i="4"/>
  <c r="J4996" i="4"/>
  <c r="J4998" i="4"/>
  <c r="J4999" i="4"/>
  <c r="J5005" i="4"/>
  <c r="J5006" i="4"/>
  <c r="J5007" i="4"/>
  <c r="J5008" i="4"/>
  <c r="J5014" i="4"/>
  <c r="J5016" i="4"/>
  <c r="J5017" i="4"/>
  <c r="J5025" i="4"/>
  <c r="J5026" i="4"/>
  <c r="J5032" i="4"/>
  <c r="J5035" i="4"/>
  <c r="J5036" i="4"/>
  <c r="J5037" i="4"/>
  <c r="J5038" i="4"/>
  <c r="J5039" i="4"/>
  <c r="J5045" i="4"/>
  <c r="J5047" i="4"/>
  <c r="J5048" i="4"/>
  <c r="J5049" i="4"/>
  <c r="J5050" i="4"/>
  <c r="J5057" i="4"/>
  <c r="J5058" i="4"/>
  <c r="J5059" i="4" s="1"/>
  <c r="J5063" i="4"/>
  <c r="J5066" i="4"/>
  <c r="J5067" i="4"/>
  <c r="J5068" i="4"/>
  <c r="J5069" i="4"/>
  <c r="J5070" i="4" s="1"/>
  <c r="J5083" i="4"/>
  <c r="J5084" i="4"/>
  <c r="J5085" i="4"/>
  <c r="J5086" i="4"/>
  <c r="J5087" i="4"/>
  <c r="J5088" i="4"/>
  <c r="J5089" i="4" s="1"/>
  <c r="J5095" i="4"/>
  <c r="J5096" i="4"/>
  <c r="J5097" i="4"/>
  <c r="J5098" i="4"/>
  <c r="J5099" i="4"/>
  <c r="J5100" i="4"/>
  <c r="J5101" i="4" s="1"/>
  <c r="J5114" i="4"/>
  <c r="J5115" i="4"/>
  <c r="J5116" i="4"/>
  <c r="J5117" i="4"/>
  <c r="J5118" i="4"/>
  <c r="J5119" i="4" s="1"/>
  <c r="J5125" i="4"/>
  <c r="J5126" i="4"/>
  <c r="J5127" i="4"/>
  <c r="J5128" i="4"/>
  <c r="J5129" i="4"/>
  <c r="J5130" i="4"/>
  <c r="J5131" i="4"/>
  <c r="J5132" i="4"/>
  <c r="J5133" i="4" s="1"/>
  <c r="J4560" i="4" l="1"/>
  <c r="L3512" i="5"/>
  <c r="I3512" i="5" s="1"/>
  <c r="J3512" i="5" s="1"/>
  <c r="L2685" i="5"/>
  <c r="I2685" i="5" s="1"/>
  <c r="J2685" i="5" s="1"/>
  <c r="L2500" i="5"/>
  <c r="I2500" i="5" s="1"/>
  <c r="J2500" i="5" s="1"/>
  <c r="L3879" i="5"/>
  <c r="I3879" i="5" s="1"/>
  <c r="J3879" i="5" s="1"/>
  <c r="F572" i="4"/>
  <c r="L3390" i="5"/>
  <c r="I3390" i="5" s="1"/>
  <c r="J3390" i="5" s="1"/>
  <c r="F490" i="4"/>
  <c r="L3270" i="5"/>
  <c r="I3270" i="5" s="1"/>
  <c r="J3270" i="5" s="1"/>
  <c r="F3256" i="4"/>
  <c r="F2030" i="4"/>
  <c r="F1499" i="4"/>
  <c r="F875" i="4"/>
  <c r="F211" i="4"/>
  <c r="L3706" i="5"/>
  <c r="I3706" i="5" s="1"/>
  <c r="J3706" i="5" s="1"/>
  <c r="L3356" i="5"/>
  <c r="I3356" i="5" s="1"/>
  <c r="J3356" i="5" s="1"/>
  <c r="L3330" i="5"/>
  <c r="I3330" i="5" s="1"/>
  <c r="J3330" i="5" s="1"/>
  <c r="L3293" i="5"/>
  <c r="I3293" i="5" s="1"/>
  <c r="J3293" i="5" s="1"/>
  <c r="L2941" i="5"/>
  <c r="I2941" i="5" s="1"/>
  <c r="J2941" i="5" s="1"/>
  <c r="L2838" i="5"/>
  <c r="I2838" i="5" s="1"/>
  <c r="J2838" i="5" s="1"/>
  <c r="L2713" i="5"/>
  <c r="I2713" i="5" s="1"/>
  <c r="J2713" i="5" s="1"/>
  <c r="L2615" i="5"/>
  <c r="I2615" i="5" s="1"/>
  <c r="J2615" i="5" s="1"/>
  <c r="L1881" i="5"/>
  <c r="I1881" i="5" s="1"/>
  <c r="J1881" i="5" s="1"/>
  <c r="L1819" i="5"/>
  <c r="I1819" i="5" s="1"/>
  <c r="J1819" i="5" s="1"/>
  <c r="L3940" i="5"/>
  <c r="I3940" i="5" s="1"/>
  <c r="J3940" i="5" s="1"/>
  <c r="L3912" i="5"/>
  <c r="I3912" i="5" s="1"/>
  <c r="J3912" i="5" s="1"/>
  <c r="L3189" i="5"/>
  <c r="I3189" i="5" s="1"/>
  <c r="J3189" i="5" s="1"/>
  <c r="L3101" i="5"/>
  <c r="I3101" i="5" s="1"/>
  <c r="J3101" i="5" s="1"/>
  <c r="L2210" i="5"/>
  <c r="I2210" i="5" s="1"/>
  <c r="J2210" i="5" s="1"/>
  <c r="L2147" i="5"/>
  <c r="I2147" i="5" s="1"/>
  <c r="J2147" i="5" s="1"/>
  <c r="F4568" i="4"/>
  <c r="F2450" i="4"/>
  <c r="F1946" i="4"/>
  <c r="F1736" i="4"/>
  <c r="L3633" i="5"/>
  <c r="I3633" i="5" s="1"/>
  <c r="J3633" i="5" s="1"/>
  <c r="L3591" i="5"/>
  <c r="I3591" i="5" s="1"/>
  <c r="J3591" i="5" s="1"/>
  <c r="L2350" i="5"/>
  <c r="I2350" i="5" s="1"/>
  <c r="J2350" i="5" s="1"/>
  <c r="L2009" i="5"/>
  <c r="I2009" i="5" s="1"/>
  <c r="J2009" i="5" s="1"/>
  <c r="J4852" i="4"/>
  <c r="J4795" i="4"/>
  <c r="J4737" i="4"/>
  <c r="J4599" i="4"/>
  <c r="J4493" i="4"/>
  <c r="J4476" i="4"/>
  <c r="J3956" i="4"/>
  <c r="J3920" i="4"/>
  <c r="J3849" i="4"/>
  <c r="F3802" i="4"/>
  <c r="J3681" i="4"/>
  <c r="J3615" i="4"/>
  <c r="J3585" i="4"/>
  <c r="J3545" i="4"/>
  <c r="J3431" i="4"/>
  <c r="J3314" i="4"/>
  <c r="L5761" i="5"/>
  <c r="I5761" i="5" s="1"/>
  <c r="J5761" i="5" s="1"/>
  <c r="L5684" i="5"/>
  <c r="I5684" i="5" s="1"/>
  <c r="J5684" i="5" s="1"/>
  <c r="L5671" i="5"/>
  <c r="I5671" i="5" s="1"/>
  <c r="J5671" i="5" s="1"/>
  <c r="L5658" i="5"/>
  <c r="I5658" i="5" s="1"/>
  <c r="J5658" i="5" s="1"/>
  <c r="L5645" i="5"/>
  <c r="I5645" i="5" s="1"/>
  <c r="J5645" i="5" s="1"/>
  <c r="L5508" i="5"/>
  <c r="I5508" i="5" s="1"/>
  <c r="J5508" i="5" s="1"/>
  <c r="L5240" i="5"/>
  <c r="I5240" i="5" s="1"/>
  <c r="J5240" i="5" s="1"/>
  <c r="L4868" i="5"/>
  <c r="I4868" i="5" s="1"/>
  <c r="J4868" i="5" s="1"/>
  <c r="L4385" i="5"/>
  <c r="I4385" i="5" s="1"/>
  <c r="J4385" i="5" s="1"/>
  <c r="L4198" i="5"/>
  <c r="I4198" i="5" s="1"/>
  <c r="J4198" i="5" s="1"/>
  <c r="L4185" i="5"/>
  <c r="I4185" i="5" s="1"/>
  <c r="J4185" i="5" s="1"/>
  <c r="L4172" i="5"/>
  <c r="I4172" i="5" s="1"/>
  <c r="J4172" i="5" s="1"/>
  <c r="L4159" i="5"/>
  <c r="I4159" i="5" s="1"/>
  <c r="J4159" i="5" s="1"/>
  <c r="L4146" i="5"/>
  <c r="I4146" i="5" s="1"/>
  <c r="J4146" i="5" s="1"/>
  <c r="L4091" i="5"/>
  <c r="I4091" i="5" s="1"/>
  <c r="J4091" i="5" s="1"/>
  <c r="L4044" i="5"/>
  <c r="I4044" i="5" s="1"/>
  <c r="J4044" i="5" s="1"/>
  <c r="L3951" i="5"/>
  <c r="I3951" i="5" s="1"/>
  <c r="J3951" i="5" s="1"/>
  <c r="L3938" i="5"/>
  <c r="I3938" i="5" s="1"/>
  <c r="J3938" i="5" s="1"/>
  <c r="L3928" i="5"/>
  <c r="I3928" i="5" s="1"/>
  <c r="J3928" i="5" s="1"/>
  <c r="L3923" i="5"/>
  <c r="I3923" i="5" s="1"/>
  <c r="J3923" i="5" s="1"/>
  <c r="L3899" i="5"/>
  <c r="I3899" i="5" s="1"/>
  <c r="J3899" i="5" s="1"/>
  <c r="L3677" i="5"/>
  <c r="I3677" i="5" s="1"/>
  <c r="J3677" i="5" s="1"/>
  <c r="L3559" i="5"/>
  <c r="I3559" i="5" s="1"/>
  <c r="J3559" i="5" s="1"/>
  <c r="L3495" i="5"/>
  <c r="I3495" i="5" s="1"/>
  <c r="J3495" i="5" s="1"/>
  <c r="L3482" i="5"/>
  <c r="I3482" i="5" s="1"/>
  <c r="J3482" i="5" s="1"/>
  <c r="L2416" i="5"/>
  <c r="I2416" i="5" s="1"/>
  <c r="J2416" i="5" s="1"/>
  <c r="L1985" i="5"/>
  <c r="I1985" i="5" s="1"/>
  <c r="J1985" i="5" s="1"/>
  <c r="J4672" i="4"/>
  <c r="J4564" i="4"/>
  <c r="J4550" i="4"/>
  <c r="J4315" i="4"/>
  <c r="J3625" i="4"/>
  <c r="J3593" i="4"/>
  <c r="L366" i="5"/>
  <c r="I366" i="5" s="1"/>
  <c r="J366" i="5" s="1"/>
  <c r="L5748" i="5"/>
  <c r="I5748" i="5" s="1"/>
  <c r="J5748" i="5" s="1"/>
  <c r="L5632" i="5"/>
  <c r="I5632" i="5" s="1"/>
  <c r="J5632" i="5" s="1"/>
  <c r="L5619" i="5"/>
  <c r="I5619" i="5" s="1"/>
  <c r="J5619" i="5" s="1"/>
  <c r="L5606" i="5"/>
  <c r="I5606" i="5" s="1"/>
  <c r="J5606" i="5" s="1"/>
  <c r="L5593" i="5"/>
  <c r="I5593" i="5" s="1"/>
  <c r="J5593" i="5" s="1"/>
  <c r="L4113" i="5"/>
  <c r="I4113" i="5" s="1"/>
  <c r="J4113" i="5" s="1"/>
  <c r="L3981" i="5"/>
  <c r="I3981" i="5" s="1"/>
  <c r="J3981" i="5" s="1"/>
  <c r="L3977" i="5"/>
  <c r="I3977" i="5" s="1"/>
  <c r="J3977" i="5" s="1"/>
  <c r="L2962" i="5"/>
  <c r="I2962" i="5" s="1"/>
  <c r="J2962" i="5" s="1"/>
  <c r="L4823" i="5"/>
  <c r="I4823" i="5" s="1"/>
  <c r="J4823" i="5" s="1"/>
  <c r="L4063" i="5"/>
  <c r="I4063" i="5" s="1"/>
  <c r="J4063" i="5" s="1"/>
  <c r="L3453" i="5"/>
  <c r="I3453" i="5" s="1"/>
  <c r="J3453" i="5" s="1"/>
  <c r="L3212" i="5"/>
  <c r="I3212" i="5" s="1"/>
  <c r="J3212" i="5" s="1"/>
  <c r="L3180" i="5"/>
  <c r="I3180" i="5" s="1"/>
  <c r="J3180" i="5" s="1"/>
  <c r="L3040" i="5"/>
  <c r="I3040" i="5" s="1"/>
  <c r="J3040" i="5" s="1"/>
  <c r="L2867" i="5"/>
  <c r="I2867" i="5" s="1"/>
  <c r="J2867" i="5" s="1"/>
  <c r="L2607" i="5"/>
  <c r="I2607" i="5" s="1"/>
  <c r="J2607" i="5" s="1"/>
  <c r="L2561" i="5"/>
  <c r="I2561" i="5" s="1"/>
  <c r="J2561" i="5" s="1"/>
  <c r="L2530" i="5"/>
  <c r="I2530" i="5" s="1"/>
  <c r="J2530" i="5" s="1"/>
  <c r="L2314" i="5"/>
  <c r="I2314" i="5" s="1"/>
  <c r="J2314" i="5" s="1"/>
  <c r="L2074" i="5"/>
  <c r="I2074" i="5" s="1"/>
  <c r="J2074" i="5" s="1"/>
  <c r="L1928" i="5"/>
  <c r="I1928" i="5" s="1"/>
  <c r="J1928" i="5" s="1"/>
  <c r="L3961" i="5"/>
  <c r="I3961" i="5" s="1"/>
  <c r="J3961" i="5" s="1"/>
  <c r="L3852" i="5"/>
  <c r="I3852" i="5" s="1"/>
  <c r="J3852" i="5" s="1"/>
  <c r="L3816" i="5"/>
  <c r="I3816" i="5" s="1"/>
  <c r="J3816" i="5" s="1"/>
  <c r="L3746" i="5"/>
  <c r="I3746" i="5" s="1"/>
  <c r="J3746" i="5" s="1"/>
  <c r="L3712" i="5"/>
  <c r="I3712" i="5" s="1"/>
  <c r="J3712" i="5" s="1"/>
  <c r="L3693" i="5"/>
  <c r="I3693" i="5" s="1"/>
  <c r="J3693" i="5" s="1"/>
  <c r="L3601" i="5"/>
  <c r="I3601" i="5" s="1"/>
  <c r="J3601" i="5" s="1"/>
  <c r="L3593" i="5"/>
  <c r="I3593" i="5" s="1"/>
  <c r="J3593" i="5" s="1"/>
  <c r="L3403" i="5"/>
  <c r="I3403" i="5" s="1"/>
  <c r="J3403" i="5" s="1"/>
  <c r="L3384" i="5"/>
  <c r="I3384" i="5" s="1"/>
  <c r="J3384" i="5" s="1"/>
  <c r="L3261" i="5"/>
  <c r="I3261" i="5" s="1"/>
  <c r="J3261" i="5" s="1"/>
  <c r="L3138" i="5"/>
  <c r="I3138" i="5" s="1"/>
  <c r="J3138" i="5" s="1"/>
  <c r="L3113" i="5"/>
  <c r="I3113" i="5" s="1"/>
  <c r="J3113" i="5" s="1"/>
  <c r="L3072" i="5"/>
  <c r="I3072" i="5" s="1"/>
  <c r="J3072" i="5" s="1"/>
  <c r="L3007" i="5"/>
  <c r="I3007" i="5" s="1"/>
  <c r="J3007" i="5" s="1"/>
  <c r="L2976" i="5"/>
  <c r="I2976" i="5" s="1"/>
  <c r="J2976" i="5" s="1"/>
  <c r="L2902" i="5"/>
  <c r="I2902" i="5" s="1"/>
  <c r="J2902" i="5" s="1"/>
  <c r="L2812" i="5"/>
  <c r="I2812" i="5" s="1"/>
  <c r="J2812" i="5" s="1"/>
  <c r="L2774" i="5"/>
  <c r="I2774" i="5" s="1"/>
  <c r="J2774" i="5" s="1"/>
  <c r="L2598" i="5"/>
  <c r="I2598" i="5" s="1"/>
  <c r="J2598" i="5" s="1"/>
  <c r="L2588" i="5"/>
  <c r="I2588" i="5" s="1"/>
  <c r="J2588" i="5" s="1"/>
  <c r="L2449" i="5"/>
  <c r="I2449" i="5" s="1"/>
  <c r="J2449" i="5" s="1"/>
  <c r="L2383" i="5"/>
  <c r="I2383" i="5" s="1"/>
  <c r="J2383" i="5" s="1"/>
  <c r="L2279" i="5"/>
  <c r="I2279" i="5" s="1"/>
  <c r="J2279" i="5" s="1"/>
  <c r="L2243" i="5"/>
  <c r="I2243" i="5" s="1"/>
  <c r="J2243" i="5" s="1"/>
  <c r="L2042" i="5"/>
  <c r="I2042" i="5" s="1"/>
  <c r="J2042" i="5" s="1"/>
  <c r="L1955" i="5"/>
  <c r="I1955" i="5" s="1"/>
  <c r="J1955" i="5" s="1"/>
  <c r="L1910" i="5"/>
  <c r="I1910" i="5" s="1"/>
  <c r="J1910" i="5" s="1"/>
  <c r="F332" i="4"/>
  <c r="F459" i="4"/>
  <c r="F723" i="4"/>
  <c r="F2339" i="4"/>
  <c r="F2375" i="4"/>
  <c r="F2419" i="4"/>
  <c r="L2597" i="5"/>
  <c r="I2597" i="5" s="1"/>
  <c r="J2597" i="5" s="1"/>
  <c r="L1977" i="5"/>
  <c r="I1977" i="5" s="1"/>
  <c r="J1977" i="5" s="1"/>
  <c r="L3858" i="5"/>
  <c r="I3858" i="5" s="1"/>
  <c r="J3858" i="5" s="1"/>
  <c r="L3790" i="5"/>
  <c r="I3790" i="5" s="1"/>
  <c r="J3790" i="5" s="1"/>
  <c r="L3753" i="5"/>
  <c r="I3753" i="5" s="1"/>
  <c r="J3753" i="5" s="1"/>
  <c r="L3594" i="5"/>
  <c r="I3594" i="5" s="1"/>
  <c r="J3594" i="5" s="1"/>
  <c r="L3565" i="5"/>
  <c r="I3565" i="5" s="1"/>
  <c r="J3565" i="5" s="1"/>
  <c r="L3521" i="5"/>
  <c r="I3521" i="5" s="1"/>
  <c r="J3521" i="5" s="1"/>
  <c r="L3466" i="5"/>
  <c r="I3466" i="5" s="1"/>
  <c r="J3466" i="5" s="1"/>
  <c r="L3421" i="5"/>
  <c r="I3421" i="5" s="1"/>
  <c r="J3421" i="5" s="1"/>
  <c r="L3338" i="5"/>
  <c r="I3338" i="5" s="1"/>
  <c r="J3338" i="5" s="1"/>
  <c r="L2844" i="5"/>
  <c r="I2844" i="5" s="1"/>
  <c r="J2844" i="5" s="1"/>
  <c r="L2737" i="5"/>
  <c r="I2737" i="5" s="1"/>
  <c r="J2737" i="5" s="1"/>
  <c r="L2648" i="5"/>
  <c r="I2648" i="5" s="1"/>
  <c r="J2648" i="5" s="1"/>
  <c r="L2470" i="5"/>
  <c r="I2470" i="5" s="1"/>
  <c r="J2470" i="5" s="1"/>
  <c r="L2440" i="5"/>
  <c r="I2440" i="5" s="1"/>
  <c r="J2440" i="5" s="1"/>
  <c r="L2323" i="5"/>
  <c r="I2323" i="5" s="1"/>
  <c r="J2323" i="5" s="1"/>
  <c r="L2107" i="5"/>
  <c r="I2107" i="5" s="1"/>
  <c r="J2107" i="5" s="1"/>
  <c r="L2017" i="5"/>
  <c r="I2017" i="5" s="1"/>
  <c r="J2017" i="5" s="1"/>
  <c r="F4087" i="4"/>
  <c r="F4050" i="4"/>
  <c r="F1035" i="4"/>
  <c r="F712" i="4"/>
  <c r="R3221" i="4"/>
  <c r="J3221" i="4"/>
  <c r="L2509" i="5"/>
  <c r="I2509" i="5" s="1"/>
  <c r="J3254" i="4"/>
  <c r="R3298" i="4"/>
  <c r="L5325" i="5"/>
  <c r="I5325" i="5" s="1"/>
  <c r="J5325" i="5" s="1"/>
  <c r="J3298" i="4"/>
  <c r="R3355" i="4"/>
  <c r="J3355" i="4"/>
  <c r="R3374" i="4"/>
  <c r="J3374" i="4"/>
  <c r="R3410" i="4"/>
  <c r="J3410" i="4"/>
  <c r="R3432" i="4"/>
  <c r="J3432" i="4"/>
  <c r="R3450" i="4"/>
  <c r="J3450" i="4"/>
  <c r="R3468" i="4"/>
  <c r="J3468" i="4"/>
  <c r="R3497" i="4"/>
  <c r="J3497" i="4"/>
  <c r="R3583" i="4"/>
  <c r="J3583" i="4"/>
  <c r="R3601" i="4"/>
  <c r="J3601" i="4"/>
  <c r="R3633" i="4"/>
  <c r="J3633" i="4"/>
  <c r="R3644" i="4"/>
  <c r="J3644" i="4"/>
  <c r="R3664" i="4"/>
  <c r="J3664" i="4"/>
  <c r="R3682" i="4"/>
  <c r="J3682" i="4"/>
  <c r="R3747" i="4"/>
  <c r="J3747" i="4"/>
  <c r="R3809" i="4"/>
  <c r="J3809" i="4"/>
  <c r="R3921" i="4"/>
  <c r="J3921" i="4"/>
  <c r="R3984" i="4"/>
  <c r="J3984" i="4"/>
  <c r="R4028" i="4"/>
  <c r="J4028" i="4"/>
  <c r="R4076" i="4"/>
  <c r="J4076" i="4"/>
  <c r="R4121" i="4"/>
  <c r="J4121" i="4"/>
  <c r="R4164" i="4"/>
  <c r="J4164" i="4"/>
  <c r="R4221" i="4"/>
  <c r="J4221" i="4"/>
  <c r="R4241" i="4"/>
  <c r="J4241" i="4"/>
  <c r="R4259" i="4"/>
  <c r="J4259" i="4"/>
  <c r="R4337" i="4"/>
  <c r="J4337" i="4"/>
  <c r="R4422" i="4"/>
  <c r="L4134" i="5"/>
  <c r="I4134" i="5" s="1"/>
  <c r="J4134" i="5" s="1"/>
  <c r="L4480" i="5"/>
  <c r="I4480" i="5" s="1"/>
  <c r="J4480" i="5" s="1"/>
  <c r="L4488" i="5"/>
  <c r="I4488" i="5" s="1"/>
  <c r="J4488" i="5" s="1"/>
  <c r="L4124" i="5"/>
  <c r="I4124" i="5" s="1"/>
  <c r="J4124" i="5" s="1"/>
  <c r="R4435" i="4"/>
  <c r="J4435" i="4"/>
  <c r="R4453" i="4"/>
  <c r="J4453" i="4"/>
  <c r="R4477" i="4"/>
  <c r="L4972" i="5"/>
  <c r="I4972" i="5" s="1"/>
  <c r="J4972" i="5" s="1"/>
  <c r="R4531" i="4"/>
  <c r="J4531" i="4"/>
  <c r="L6059" i="5"/>
  <c r="I6059" i="5" s="1"/>
  <c r="J6059" i="5" s="1"/>
  <c r="R4551" i="4"/>
  <c r="L6164" i="5"/>
  <c r="I6164" i="5" s="1"/>
  <c r="J6164" i="5" s="1"/>
  <c r="R4573" i="4"/>
  <c r="J4573" i="4"/>
  <c r="R4596" i="4"/>
  <c r="J4596" i="4"/>
  <c r="R4634" i="4"/>
  <c r="L4034" i="5"/>
  <c r="I4034" i="5" s="1"/>
  <c r="J4034" i="5" s="1"/>
  <c r="L4102" i="5"/>
  <c r="I4102" i="5" s="1"/>
  <c r="J4102" i="5" s="1"/>
  <c r="L4092" i="5"/>
  <c r="I4092" i="5" s="1"/>
  <c r="J4092" i="5" s="1"/>
  <c r="L4230" i="5"/>
  <c r="I4230" i="5" s="1"/>
  <c r="J4230" i="5" s="1"/>
  <c r="J4634" i="4"/>
  <c r="R4661" i="4"/>
  <c r="J4661" i="4"/>
  <c r="R4706" i="4"/>
  <c r="J4706" i="4"/>
  <c r="R4754" i="4"/>
  <c r="J4754" i="4"/>
  <c r="R4796" i="4"/>
  <c r="J4796" i="4"/>
  <c r="R4875" i="4"/>
  <c r="J4875" i="4"/>
  <c r="R4892" i="4"/>
  <c r="L3748" i="5"/>
  <c r="I3748" i="5" s="1"/>
  <c r="J3748" i="5" s="1"/>
  <c r="R4896" i="4"/>
  <c r="L4133" i="5"/>
  <c r="I4133" i="5" s="1"/>
  <c r="J4133" i="5" s="1"/>
  <c r="R4907" i="4"/>
  <c r="L3761" i="5"/>
  <c r="I3761" i="5" s="1"/>
  <c r="J3761" i="5" s="1"/>
  <c r="R4956" i="4"/>
  <c r="J4956" i="4"/>
  <c r="R5056" i="4"/>
  <c r="J5056" i="4"/>
  <c r="R5113" i="4"/>
  <c r="J5113" i="4"/>
  <c r="J106" i="4"/>
  <c r="L53" i="5"/>
  <c r="I53" i="5" s="1"/>
  <c r="J53" i="5" s="1"/>
  <c r="J293" i="4"/>
  <c r="L222" i="5"/>
  <c r="I222" i="5" s="1"/>
  <c r="J222" i="5" s="1"/>
  <c r="J537" i="4"/>
  <c r="L415" i="5"/>
  <c r="I415" i="5" s="1"/>
  <c r="J415" i="5" s="1"/>
  <c r="J618" i="4"/>
  <c r="L469" i="5"/>
  <c r="I469" i="5" s="1"/>
  <c r="J469" i="5" s="1"/>
  <c r="J765" i="4"/>
  <c r="L557" i="5"/>
  <c r="I557" i="5" s="1"/>
  <c r="J557" i="5" s="1"/>
  <c r="J901" i="4"/>
  <c r="L669" i="5"/>
  <c r="I669" i="5" s="1"/>
  <c r="J669" i="5" s="1"/>
  <c r="J1141" i="4"/>
  <c r="L869" i="5"/>
  <c r="I869" i="5" s="1"/>
  <c r="J869" i="5" s="1"/>
  <c r="J1187" i="4"/>
  <c r="L911" i="5"/>
  <c r="I911" i="5" s="1"/>
  <c r="J911" i="5" s="1"/>
  <c r="J1259" i="4"/>
  <c r="L964" i="5"/>
  <c r="I964" i="5" s="1"/>
  <c r="J964" i="5" s="1"/>
  <c r="J1395" i="4"/>
  <c r="L1088" i="5"/>
  <c r="I1088" i="5" s="1"/>
  <c r="J1088" i="5" s="1"/>
  <c r="J1443" i="4"/>
  <c r="L1132" i="5"/>
  <c r="I1132" i="5" s="1"/>
  <c r="J1132" i="5" s="1"/>
  <c r="J1537" i="4"/>
  <c r="L1207" i="5"/>
  <c r="I1207" i="5" s="1"/>
  <c r="J1207" i="5" s="1"/>
  <c r="J1683" i="4"/>
  <c r="L1340" i="5"/>
  <c r="I1340" i="5" s="1"/>
  <c r="J1340" i="5" s="1"/>
  <c r="J1740" i="4"/>
  <c r="L1393" i="5"/>
  <c r="I1393" i="5" s="1"/>
  <c r="J1393" i="5" s="1"/>
  <c r="J2034" i="4"/>
  <c r="L1612" i="5"/>
  <c r="I1612" i="5" s="1"/>
  <c r="J1612" i="5" s="1"/>
  <c r="J2078" i="4"/>
  <c r="F2084" i="4" s="1"/>
  <c r="L1642" i="5"/>
  <c r="I1642" i="5" s="1"/>
  <c r="J1642" i="5" s="1"/>
  <c r="J2165" i="4"/>
  <c r="L1711" i="5"/>
  <c r="I1711" i="5" s="1"/>
  <c r="J1711" i="5" s="1"/>
  <c r="L2196" i="5"/>
  <c r="I2196" i="5" s="1"/>
  <c r="J2196" i="5" s="1"/>
  <c r="J2894" i="4"/>
  <c r="L2229" i="5"/>
  <c r="I2229" i="5" s="1"/>
  <c r="J2229" i="5" s="1"/>
  <c r="J2931" i="4"/>
  <c r="R2951" i="4"/>
  <c r="J2951" i="4"/>
  <c r="R2991" i="4"/>
  <c r="J2991" i="4"/>
  <c r="L2308" i="5"/>
  <c r="I2308" i="5" s="1"/>
  <c r="J2308" i="5" s="1"/>
  <c r="J3019" i="4"/>
  <c r="R3039" i="4"/>
  <c r="J3039" i="4"/>
  <c r="R3059" i="4"/>
  <c r="J3059" i="4"/>
  <c r="L2434" i="5"/>
  <c r="I2434" i="5" s="1"/>
  <c r="J2434" i="5" s="1"/>
  <c r="J3105" i="4"/>
  <c r="R3124" i="4"/>
  <c r="J3124" i="4"/>
  <c r="R3152" i="4"/>
  <c r="J3152" i="4"/>
  <c r="L2435" i="5"/>
  <c r="I2435" i="5" s="1"/>
  <c r="J2435" i="5" s="1"/>
  <c r="J3170" i="4"/>
  <c r="R3238" i="4"/>
  <c r="J3238" i="4"/>
  <c r="R3280" i="4"/>
  <c r="J3280" i="4"/>
  <c r="L2564" i="5"/>
  <c r="I2564" i="5" s="1"/>
  <c r="J2564" i="5" s="1"/>
  <c r="J3316" i="4"/>
  <c r="R3336" i="4"/>
  <c r="J3336" i="4"/>
  <c r="L2591" i="5"/>
  <c r="I2591" i="5" s="1"/>
  <c r="J2591" i="5" s="1"/>
  <c r="J3356" i="4"/>
  <c r="L2618" i="5"/>
  <c r="I2618" i="5" s="1"/>
  <c r="J2618" i="5" s="1"/>
  <c r="J3393" i="4"/>
  <c r="R3433" i="4"/>
  <c r="J3433" i="4"/>
  <c r="L2651" i="5"/>
  <c r="I2651" i="5" s="1"/>
  <c r="J2651" i="5" s="1"/>
  <c r="J3469" i="4"/>
  <c r="L3705" i="5"/>
  <c r="I3705" i="5" s="1"/>
  <c r="J3705" i="5" s="1"/>
  <c r="J3488" i="4"/>
  <c r="R3500" i="4"/>
  <c r="J3500" i="4"/>
  <c r="R3560" i="4"/>
  <c r="J3560" i="4"/>
  <c r="L2724" i="5"/>
  <c r="I2724" i="5" s="1"/>
  <c r="J2724" i="5" s="1"/>
  <c r="J3594" i="4"/>
  <c r="L2740" i="5"/>
  <c r="I2740" i="5" s="1"/>
  <c r="J2740" i="5" s="1"/>
  <c r="L4114" i="5"/>
  <c r="I4114" i="5" s="1"/>
  <c r="J4114" i="5" s="1"/>
  <c r="L4199" i="5"/>
  <c r="I4199" i="5" s="1"/>
  <c r="J4199" i="5" s="1"/>
  <c r="L4314" i="5"/>
  <c r="I4314" i="5" s="1"/>
  <c r="J4314" i="5" s="1"/>
  <c r="L4814" i="5"/>
  <c r="I4814" i="5" s="1"/>
  <c r="J4814" i="5" s="1"/>
  <c r="L5362" i="5"/>
  <c r="I5362" i="5" s="1"/>
  <c r="J5362" i="5" s="1"/>
  <c r="L5580" i="5"/>
  <c r="I5580" i="5" s="1"/>
  <c r="J5580" i="5" s="1"/>
  <c r="L5620" i="5"/>
  <c r="I5620" i="5" s="1"/>
  <c r="J5620" i="5" s="1"/>
  <c r="L5672" i="5"/>
  <c r="I5672" i="5" s="1"/>
  <c r="J5672" i="5" s="1"/>
  <c r="L6010" i="5"/>
  <c r="I6010" i="5" s="1"/>
  <c r="J6010" i="5" s="1"/>
  <c r="L4173" i="5"/>
  <c r="I4173" i="5" s="1"/>
  <c r="J4173" i="5" s="1"/>
  <c r="L4840" i="5"/>
  <c r="I4840" i="5" s="1"/>
  <c r="J4840" i="5" s="1"/>
  <c r="L4869" i="5"/>
  <c r="I4869" i="5" s="1"/>
  <c r="J4869" i="5" s="1"/>
  <c r="L5457" i="5"/>
  <c r="I5457" i="5" s="1"/>
  <c r="J5457" i="5" s="1"/>
  <c r="L5594" i="5"/>
  <c r="I5594" i="5" s="1"/>
  <c r="J5594" i="5" s="1"/>
  <c r="L5646" i="5"/>
  <c r="I5646" i="5" s="1"/>
  <c r="J5646" i="5" s="1"/>
  <c r="L5698" i="5"/>
  <c r="I5698" i="5" s="1"/>
  <c r="J5698" i="5" s="1"/>
  <c r="L5762" i="5"/>
  <c r="I5762" i="5" s="1"/>
  <c r="J5762" i="5" s="1"/>
  <c r="L5967" i="5"/>
  <c r="I5967" i="5" s="1"/>
  <c r="J5967" i="5" s="1"/>
  <c r="L4186" i="5"/>
  <c r="I4186" i="5" s="1"/>
  <c r="J4186" i="5" s="1"/>
  <c r="L5607" i="5"/>
  <c r="I5607" i="5" s="1"/>
  <c r="J5607" i="5" s="1"/>
  <c r="L5997" i="5"/>
  <c r="I5997" i="5" s="1"/>
  <c r="J5997" i="5" s="1"/>
  <c r="J3612" i="4"/>
  <c r="L5523" i="5"/>
  <c r="I5523" i="5" s="1"/>
  <c r="J5523" i="5" s="1"/>
  <c r="L5659" i="5"/>
  <c r="I5659" i="5" s="1"/>
  <c r="J5659" i="5" s="1"/>
  <c r="L2744" i="5"/>
  <c r="I2744" i="5" s="1"/>
  <c r="J2744" i="5" s="1"/>
  <c r="J3616" i="4"/>
  <c r="R3688" i="4"/>
  <c r="J3688" i="4"/>
  <c r="L2823" i="5"/>
  <c r="I2823" i="5" s="1"/>
  <c r="J2823" i="5" s="1"/>
  <c r="J3716" i="4"/>
  <c r="L2833" i="5"/>
  <c r="I2833" i="5" s="1"/>
  <c r="J2833" i="5" s="1"/>
  <c r="J3733" i="4"/>
  <c r="R3840" i="4"/>
  <c r="J3840" i="4"/>
  <c r="L2916" i="5"/>
  <c r="I2916" i="5" s="1"/>
  <c r="J2916" i="5" s="1"/>
  <c r="J3852" i="4"/>
  <c r="L2945" i="5"/>
  <c r="I2945" i="5" s="1"/>
  <c r="J2945" i="5" s="1"/>
  <c r="J3884" i="4"/>
  <c r="L2990" i="5"/>
  <c r="I2990" i="5" s="1"/>
  <c r="J2990" i="5" s="1"/>
  <c r="J3934" i="4"/>
  <c r="L2994" i="5"/>
  <c r="I2994" i="5" s="1"/>
  <c r="J2994" i="5" s="1"/>
  <c r="J3938" i="4"/>
  <c r="L3010" i="5"/>
  <c r="I3010" i="5" s="1"/>
  <c r="J3010" i="5" s="1"/>
  <c r="J3966" i="4"/>
  <c r="R4094" i="4"/>
  <c r="J4094" i="4"/>
  <c r="R4186" i="4"/>
  <c r="J4186" i="4"/>
  <c r="R4230" i="4"/>
  <c r="J4230" i="4"/>
  <c r="J5034" i="4"/>
  <c r="J5024" i="4"/>
  <c r="J4985" i="4"/>
  <c r="J4967" i="4"/>
  <c r="J4772" i="4"/>
  <c r="J4738" i="4"/>
  <c r="J4721" i="4"/>
  <c r="J4611" i="4"/>
  <c r="J4422" i="4"/>
  <c r="J4184" i="4"/>
  <c r="J4056" i="4"/>
  <c r="J3315" i="4"/>
  <c r="J3237" i="4"/>
  <c r="L5310" i="5"/>
  <c r="I5310" i="5" s="1"/>
  <c r="J5310" i="5" s="1"/>
  <c r="L4783" i="5"/>
  <c r="I4783" i="5" s="1"/>
  <c r="J4783" i="5" s="1"/>
  <c r="L4759" i="5"/>
  <c r="I4759" i="5" s="1"/>
  <c r="J4759" i="5" s="1"/>
  <c r="J4853" i="4"/>
  <c r="J4840" i="4"/>
  <c r="J4316" i="4"/>
  <c r="J3964" i="4"/>
  <c r="J3946" i="4"/>
  <c r="J3850" i="4"/>
  <c r="J3392" i="4"/>
  <c r="J3335" i="4"/>
  <c r="L6149" i="5"/>
  <c r="I6149" i="5" s="1"/>
  <c r="J6149" i="5" s="1"/>
  <c r="L5954" i="5"/>
  <c r="I5954" i="5" s="1"/>
  <c r="J5954" i="5" s="1"/>
  <c r="L5334" i="5"/>
  <c r="I5334" i="5" s="1"/>
  <c r="J5334" i="5" s="1"/>
  <c r="L4827" i="5"/>
  <c r="I4827" i="5" s="1"/>
  <c r="J4827" i="5" s="1"/>
  <c r="L4160" i="5"/>
  <c r="I4160" i="5" s="1"/>
  <c r="J4160" i="5" s="1"/>
  <c r="L3732" i="5"/>
  <c r="I3732" i="5" s="1"/>
  <c r="J3732" i="5" s="1"/>
  <c r="L2507" i="5"/>
  <c r="I2507" i="5" s="1"/>
  <c r="J2507" i="5" s="1"/>
  <c r="L2327" i="5"/>
  <c r="I2327" i="5" s="1"/>
  <c r="J2327" i="5" s="1"/>
  <c r="L2318" i="5"/>
  <c r="I2318" i="5" s="1"/>
  <c r="J2318" i="5" s="1"/>
  <c r="L2288" i="5"/>
  <c r="I2288" i="5" s="1"/>
  <c r="J2288" i="5" s="1"/>
  <c r="L3842" i="5"/>
  <c r="I3842" i="5" s="1"/>
  <c r="J3842" i="5" s="1"/>
  <c r="L2479" i="5"/>
  <c r="I2479" i="5" s="1"/>
  <c r="J2479" i="5" s="1"/>
  <c r="L5199" i="5"/>
  <c r="I5199" i="5" s="1"/>
  <c r="J5199" i="5" s="1"/>
  <c r="L5002" i="5"/>
  <c r="I5002" i="5" s="1"/>
  <c r="J5002" i="5" s="1"/>
  <c r="L4860" i="5"/>
  <c r="I4860" i="5" s="1"/>
  <c r="J4860" i="5" s="1"/>
  <c r="L4470" i="5"/>
  <c r="I4470" i="5" s="1"/>
  <c r="J4470" i="5" s="1"/>
  <c r="L4378" i="5"/>
  <c r="I4378" i="5" s="1"/>
  <c r="J4378" i="5" s="1"/>
  <c r="L4147" i="5"/>
  <c r="I4147" i="5" s="1"/>
  <c r="J4147" i="5" s="1"/>
  <c r="L4074" i="5"/>
  <c r="I4074" i="5" s="1"/>
  <c r="J4074" i="5" s="1"/>
  <c r="L4045" i="5"/>
  <c r="I4045" i="5" s="1"/>
  <c r="J4045" i="5" s="1"/>
  <c r="L3964" i="5"/>
  <c r="I3964" i="5" s="1"/>
  <c r="J3964" i="5" s="1"/>
  <c r="L3751" i="5"/>
  <c r="I3751" i="5" s="1"/>
  <c r="J3751" i="5" s="1"/>
  <c r="L2893" i="5"/>
  <c r="I2893" i="5" s="1"/>
  <c r="J2893" i="5" s="1"/>
  <c r="F1747" i="4"/>
  <c r="F614" i="4"/>
  <c r="J4819" i="4"/>
  <c r="J4452" i="4"/>
  <c r="J4434" i="4"/>
  <c r="J4386" i="4"/>
  <c r="J4296" i="4"/>
  <c r="J4156" i="4"/>
  <c r="J3808" i="4"/>
  <c r="J3705" i="4"/>
  <c r="J3366" i="4"/>
  <c r="J3307" i="4"/>
  <c r="J3253" i="4"/>
  <c r="J3203" i="4"/>
  <c r="J3104" i="4"/>
  <c r="J3068" i="4"/>
  <c r="J3050" i="4"/>
  <c r="J3010" i="4"/>
  <c r="J5046" i="4"/>
  <c r="J5033" i="4"/>
  <c r="J4942" i="4"/>
  <c r="J4906" i="4"/>
  <c r="J4874" i="4"/>
  <c r="J4695" i="4"/>
  <c r="J4660" i="4"/>
  <c r="J4633" i="4"/>
  <c r="J4614" i="4"/>
  <c r="J4584" i="4"/>
  <c r="J4530" i="4"/>
  <c r="J4512" i="4"/>
  <c r="J4411" i="4"/>
  <c r="J4363" i="4"/>
  <c r="J4277" i="4"/>
  <c r="J4196" i="4"/>
  <c r="J4133" i="4"/>
  <c r="J4093" i="4"/>
  <c r="J4047" i="4"/>
  <c r="J3891" i="4"/>
  <c r="J3731" i="4"/>
  <c r="J3544" i="4"/>
  <c r="J3509" i="4"/>
  <c r="J3487" i="4"/>
  <c r="J3420" i="4"/>
  <c r="J3402" i="4"/>
  <c r="J3347" i="4"/>
  <c r="J3334" i="4"/>
  <c r="J3297" i="4"/>
  <c r="J3279" i="4"/>
  <c r="J3270" i="4"/>
  <c r="J3220" i="4"/>
  <c r="J3143" i="4"/>
  <c r="J3009" i="4"/>
  <c r="J2990" i="4"/>
  <c r="J2970" i="4"/>
  <c r="J2950" i="4"/>
  <c r="J2930" i="4"/>
  <c r="L1633" i="5"/>
  <c r="I1633" i="5" s="1"/>
  <c r="J1633" i="5" s="1"/>
  <c r="L660" i="5"/>
  <c r="I660" i="5" s="1"/>
  <c r="J660" i="5" s="1"/>
  <c r="L625" i="5"/>
  <c r="I625" i="5" s="1"/>
  <c r="J625" i="5" s="1"/>
  <c r="L458" i="5"/>
  <c r="I458" i="5" s="1"/>
  <c r="J458" i="5" s="1"/>
  <c r="L5382" i="5"/>
  <c r="I5382" i="5" s="1"/>
  <c r="J5382" i="5" s="1"/>
  <c r="L4900" i="5"/>
  <c r="I4900" i="5" s="1"/>
  <c r="J4900" i="5" s="1"/>
  <c r="L4519" i="5"/>
  <c r="I4519" i="5" s="1"/>
  <c r="J4519" i="5" s="1"/>
  <c r="L4237" i="5"/>
  <c r="I4237" i="5" s="1"/>
  <c r="J4237" i="5" s="1"/>
  <c r="L4101" i="5"/>
  <c r="I4101" i="5" s="1"/>
  <c r="J4101" i="5" s="1"/>
  <c r="L4073" i="5"/>
  <c r="I4073" i="5" s="1"/>
  <c r="J4073" i="5" s="1"/>
  <c r="L4033" i="5"/>
  <c r="I4033" i="5" s="1"/>
  <c r="J4033" i="5" s="1"/>
  <c r="L3818" i="5"/>
  <c r="I3818" i="5" s="1"/>
  <c r="J3818" i="5" s="1"/>
  <c r="L3810" i="5"/>
  <c r="I3810" i="5" s="1"/>
  <c r="J3810" i="5" s="1"/>
  <c r="L2522" i="5"/>
  <c r="I2522" i="5" s="1"/>
  <c r="J2522" i="5" s="1"/>
  <c r="L2201" i="5"/>
  <c r="I2201" i="5" s="1"/>
  <c r="J2201" i="5" s="1"/>
  <c r="J5015" i="4"/>
  <c r="J4997" i="4"/>
  <c r="J4929" i="4"/>
  <c r="J4771" i="4"/>
  <c r="J4540" i="4"/>
  <c r="J4336" i="4"/>
  <c r="J4258" i="4"/>
  <c r="J4240" i="4"/>
  <c r="J3945" i="4"/>
  <c r="J3568" i="4"/>
  <c r="J3028" i="4"/>
  <c r="J2901" i="4"/>
  <c r="L1494" i="5"/>
  <c r="I1494" i="5" s="1"/>
  <c r="J1494" i="5" s="1"/>
  <c r="L1380" i="5"/>
  <c r="I1380" i="5" s="1"/>
  <c r="J1380" i="5" s="1"/>
  <c r="L1165" i="5"/>
  <c r="I1165" i="5" s="1"/>
  <c r="J1165" i="5" s="1"/>
  <c r="L504" i="5"/>
  <c r="I504" i="5" s="1"/>
  <c r="J504" i="5" s="1"/>
  <c r="L5985" i="5"/>
  <c r="I5985" i="5" s="1"/>
  <c r="J5985" i="5" s="1"/>
  <c r="L5359" i="5"/>
  <c r="I5359" i="5" s="1"/>
  <c r="J5359" i="5" s="1"/>
  <c r="L4957" i="5"/>
  <c r="I4957" i="5" s="1"/>
  <c r="J4957" i="5" s="1"/>
  <c r="L3802" i="5"/>
  <c r="I3802" i="5" s="1"/>
  <c r="J3802" i="5" s="1"/>
  <c r="L3194" i="5"/>
  <c r="I3194" i="5" s="1"/>
  <c r="J3194" i="5" s="1"/>
  <c r="L2508" i="5"/>
  <c r="I2508" i="5" s="1"/>
  <c r="J2508" i="5" s="1"/>
  <c r="L2367" i="5"/>
  <c r="I2367" i="5" s="1"/>
  <c r="J2367" i="5" s="1"/>
  <c r="L3780" i="5"/>
  <c r="I3780" i="5" s="1"/>
  <c r="J3780" i="5" s="1"/>
  <c r="L3547" i="5"/>
  <c r="I3547" i="5" s="1"/>
  <c r="J3547" i="5" s="1"/>
  <c r="L3483" i="5"/>
  <c r="I3483" i="5" s="1"/>
  <c r="J3483" i="5" s="1"/>
  <c r="L3358" i="5"/>
  <c r="I3358" i="5" s="1"/>
  <c r="J3358" i="5" s="1"/>
  <c r="L2723" i="5"/>
  <c r="I2723" i="5" s="1"/>
  <c r="J2723" i="5" s="1"/>
  <c r="L2606" i="5"/>
  <c r="I2606" i="5" s="1"/>
  <c r="J2606" i="5" s="1"/>
  <c r="L2547" i="5"/>
  <c r="I2547" i="5" s="1"/>
  <c r="J2547" i="5" s="1"/>
  <c r="L2457" i="5"/>
  <c r="I2457" i="5" s="1"/>
  <c r="J2457" i="5" s="1"/>
  <c r="L2336" i="5"/>
  <c r="I2336" i="5" s="1"/>
  <c r="J2336" i="5" s="1"/>
  <c r="L2264" i="5"/>
  <c r="I2264" i="5" s="1"/>
  <c r="J2264" i="5" s="1"/>
  <c r="L2234" i="5"/>
  <c r="I2234" i="5" s="1"/>
  <c r="J2234" i="5" s="1"/>
  <c r="L2066" i="5"/>
  <c r="I2066" i="5" s="1"/>
  <c r="J2066" i="5" s="1"/>
  <c r="L3952" i="5"/>
  <c r="I3952" i="5" s="1"/>
  <c r="J3952" i="5" s="1"/>
  <c r="L3911" i="5"/>
  <c r="I3911" i="5" s="1"/>
  <c r="J3911" i="5" s="1"/>
  <c r="L3888" i="5"/>
  <c r="I3888" i="5" s="1"/>
  <c r="J3888" i="5" s="1"/>
  <c r="L3792" i="5"/>
  <c r="I3792" i="5" s="1"/>
  <c r="J3792" i="5" s="1"/>
  <c r="L3622" i="5"/>
  <c r="I3622" i="5" s="1"/>
  <c r="J3622" i="5" s="1"/>
  <c r="L3569" i="5"/>
  <c r="I3569" i="5" s="1"/>
  <c r="J3569" i="5" s="1"/>
  <c r="L3411" i="5"/>
  <c r="I3411" i="5" s="1"/>
  <c r="J3411" i="5" s="1"/>
  <c r="L2999" i="5"/>
  <c r="I2999" i="5" s="1"/>
  <c r="J2999" i="5" s="1"/>
  <c r="L2776" i="5"/>
  <c r="I2776" i="5" s="1"/>
  <c r="J2776" i="5" s="1"/>
  <c r="L2632" i="5"/>
  <c r="I2632" i="5" s="1"/>
  <c r="J2632" i="5" s="1"/>
  <c r="L2450" i="5"/>
  <c r="I2450" i="5" s="1"/>
  <c r="J2450" i="5" s="1"/>
  <c r="L1949" i="5"/>
  <c r="I1949" i="5" s="1"/>
  <c r="J1949" i="5" s="1"/>
  <c r="F3735" i="4"/>
  <c r="L3939" i="5"/>
  <c r="I3939" i="5" s="1"/>
  <c r="J3939" i="5" s="1"/>
  <c r="L3935" i="5"/>
  <c r="I3935" i="5" s="1"/>
  <c r="J3935" i="5" s="1"/>
  <c r="L3921" i="5"/>
  <c r="I3921" i="5" s="1"/>
  <c r="J3921" i="5" s="1"/>
  <c r="L3900" i="5"/>
  <c r="I3900" i="5" s="1"/>
  <c r="J3900" i="5" s="1"/>
  <c r="L3869" i="5"/>
  <c r="I3869" i="5" s="1"/>
  <c r="J3869" i="5" s="1"/>
  <c r="L3836" i="5"/>
  <c r="I3836" i="5" s="1"/>
  <c r="J3836" i="5" s="1"/>
  <c r="L3800" i="5"/>
  <c r="I3800" i="5" s="1"/>
  <c r="J3800" i="5" s="1"/>
  <c r="L3768" i="5"/>
  <c r="I3768" i="5" s="1"/>
  <c r="J3768" i="5" s="1"/>
  <c r="L3747" i="5"/>
  <c r="I3747" i="5" s="1"/>
  <c r="J3747" i="5" s="1"/>
  <c r="L3738" i="5"/>
  <c r="I3738" i="5" s="1"/>
  <c r="J3738" i="5" s="1"/>
  <c r="L3592" i="5"/>
  <c r="I3592" i="5" s="1"/>
  <c r="J3592" i="5" s="1"/>
  <c r="L3568" i="5"/>
  <c r="I3568" i="5" s="1"/>
  <c r="J3568" i="5" s="1"/>
  <c r="L3452" i="5"/>
  <c r="I3452" i="5" s="1"/>
  <c r="J3452" i="5" s="1"/>
  <c r="L3376" i="5"/>
  <c r="I3376" i="5" s="1"/>
  <c r="J3376" i="5" s="1"/>
  <c r="L3319" i="5"/>
  <c r="I3319" i="5" s="1"/>
  <c r="J3319" i="5" s="1"/>
  <c r="L3064" i="5"/>
  <c r="I3064" i="5" s="1"/>
  <c r="J3064" i="5" s="1"/>
  <c r="L3033" i="5"/>
  <c r="I3033" i="5" s="1"/>
  <c r="J3033" i="5" s="1"/>
  <c r="L2932" i="5"/>
  <c r="I2932" i="5" s="1"/>
  <c r="J2932" i="5" s="1"/>
  <c r="L2784" i="5"/>
  <c r="I2784" i="5" s="1"/>
  <c r="J2784" i="5" s="1"/>
  <c r="L2766" i="5"/>
  <c r="I2766" i="5" s="1"/>
  <c r="J2766" i="5" s="1"/>
  <c r="L2486" i="5"/>
  <c r="I2486" i="5" s="1"/>
  <c r="J2486" i="5" s="1"/>
  <c r="L2465" i="5"/>
  <c r="I2465" i="5" s="1"/>
  <c r="J2465" i="5" s="1"/>
  <c r="L2456" i="5"/>
  <c r="I2456" i="5" s="1"/>
  <c r="J2456" i="5" s="1"/>
  <c r="L2432" i="5"/>
  <c r="I2432" i="5" s="1"/>
  <c r="J2432" i="5" s="1"/>
  <c r="L2375" i="5"/>
  <c r="I2375" i="5" s="1"/>
  <c r="J2375" i="5" s="1"/>
  <c r="L2305" i="5"/>
  <c r="I2305" i="5" s="1"/>
  <c r="J2305" i="5" s="1"/>
  <c r="L2138" i="5"/>
  <c r="I2138" i="5" s="1"/>
  <c r="J2138" i="5" s="1"/>
  <c r="F4971" i="4"/>
  <c r="F4439" i="4"/>
  <c r="F3503" i="4"/>
  <c r="F3099" i="4"/>
  <c r="F2983" i="4"/>
  <c r="F4814" i="4"/>
  <c r="F2943" i="4"/>
  <c r="L3808" i="5"/>
  <c r="I3808" i="5" s="1"/>
  <c r="J3808" i="5" s="1"/>
  <c r="L3752" i="5"/>
  <c r="I3752" i="5" s="1"/>
  <c r="J3752" i="5" s="1"/>
  <c r="L3733" i="5"/>
  <c r="I3733" i="5" s="1"/>
  <c r="J3733" i="5" s="1"/>
  <c r="L3701" i="5"/>
  <c r="I3701" i="5" s="1"/>
  <c r="J3701" i="5" s="1"/>
  <c r="L3661" i="5"/>
  <c r="I3661" i="5" s="1"/>
  <c r="J3661" i="5" s="1"/>
  <c r="L3503" i="5"/>
  <c r="I3503" i="5" s="1"/>
  <c r="J3503" i="5" s="1"/>
  <c r="L3494" i="5"/>
  <c r="I3494" i="5" s="1"/>
  <c r="J3494" i="5" s="1"/>
  <c r="L3484" i="5"/>
  <c r="I3484" i="5" s="1"/>
  <c r="J3484" i="5" s="1"/>
  <c r="L3475" i="5"/>
  <c r="I3475" i="5" s="1"/>
  <c r="J3475" i="5" s="1"/>
  <c r="L3450" i="5"/>
  <c r="I3450" i="5" s="1"/>
  <c r="J3450" i="5" s="1"/>
  <c r="L3346" i="5"/>
  <c r="I3346" i="5" s="1"/>
  <c r="J3346" i="5" s="1"/>
  <c r="L3285" i="5"/>
  <c r="I3285" i="5" s="1"/>
  <c r="J3285" i="5" s="1"/>
  <c r="L3203" i="5"/>
  <c r="I3203" i="5" s="1"/>
  <c r="J3203" i="5" s="1"/>
  <c r="L2859" i="5"/>
  <c r="I2859" i="5" s="1"/>
  <c r="J2859" i="5" s="1"/>
  <c r="L2831" i="5"/>
  <c r="I2831" i="5" s="1"/>
  <c r="J2831" i="5" s="1"/>
  <c r="L2668" i="5"/>
  <c r="I2668" i="5" s="1"/>
  <c r="J2668" i="5" s="1"/>
  <c r="L2640" i="5"/>
  <c r="I2640" i="5" s="1"/>
  <c r="J2640" i="5" s="1"/>
  <c r="L2579" i="5"/>
  <c r="I2579" i="5" s="1"/>
  <c r="J2579" i="5" s="1"/>
  <c r="L2553" i="5"/>
  <c r="I2553" i="5" s="1"/>
  <c r="J2553" i="5" s="1"/>
  <c r="L2501" i="5"/>
  <c r="I2501" i="5" s="1"/>
  <c r="J2501" i="5" s="1"/>
  <c r="L2480" i="5"/>
  <c r="I2480" i="5" s="1"/>
  <c r="J2480" i="5" s="1"/>
  <c r="L2464" i="5"/>
  <c r="I2464" i="5" s="1"/>
  <c r="J2464" i="5" s="1"/>
  <c r="L2451" i="5"/>
  <c r="I2451" i="5" s="1"/>
  <c r="J2451" i="5" s="1"/>
  <c r="L2408" i="5"/>
  <c r="I2408" i="5" s="1"/>
  <c r="J2408" i="5" s="1"/>
  <c r="L2332" i="5"/>
  <c r="I2332" i="5" s="1"/>
  <c r="J2332" i="5" s="1"/>
  <c r="L2270" i="5"/>
  <c r="I2270" i="5" s="1"/>
  <c r="J2270" i="5" s="1"/>
  <c r="L2176" i="5"/>
  <c r="I2176" i="5" s="1"/>
  <c r="J2176" i="5" s="1"/>
  <c r="L2034" i="5"/>
  <c r="I2034" i="5" s="1"/>
  <c r="J2034" i="5" s="1"/>
  <c r="L2001" i="5"/>
  <c r="I2001" i="5" s="1"/>
  <c r="J2001" i="5" s="1"/>
  <c r="L1922" i="5"/>
  <c r="I1922" i="5" s="1"/>
  <c r="J1922" i="5" s="1"/>
  <c r="L1872" i="5"/>
  <c r="I1872" i="5" s="1"/>
  <c r="J1872" i="5" s="1"/>
  <c r="L1845" i="5"/>
  <c r="I1845" i="5" s="1"/>
  <c r="J1845" i="5" s="1"/>
  <c r="F4525" i="4"/>
  <c r="F3793" i="4"/>
  <c r="F3656" i="4"/>
  <c r="F2747" i="4"/>
  <c r="F2711" i="4"/>
  <c r="F5051" i="4"/>
  <c r="L3402" i="5"/>
  <c r="I3402" i="5" s="1"/>
  <c r="J3402" i="5" s="1"/>
  <c r="L3254" i="5"/>
  <c r="I3254" i="5" s="1"/>
  <c r="J3254" i="5" s="1"/>
  <c r="L3166" i="5"/>
  <c r="I3166" i="5" s="1"/>
  <c r="J3166" i="5" s="1"/>
  <c r="L2830" i="5"/>
  <c r="I2830" i="5" s="1"/>
  <c r="J2830" i="5" s="1"/>
  <c r="L2804" i="5"/>
  <c r="I2804" i="5" s="1"/>
  <c r="J2804" i="5" s="1"/>
  <c r="L2675" i="5"/>
  <c r="I2675" i="5" s="1"/>
  <c r="J2675" i="5" s="1"/>
  <c r="L2623" i="5"/>
  <c r="I2623" i="5" s="1"/>
  <c r="J2623" i="5" s="1"/>
  <c r="L2548" i="5"/>
  <c r="I2548" i="5" s="1"/>
  <c r="J2548" i="5" s="1"/>
  <c r="L2538" i="5"/>
  <c r="I2538" i="5" s="1"/>
  <c r="L2463" i="5"/>
  <c r="I2463" i="5" s="1"/>
  <c r="J2463" i="5" s="1"/>
  <c r="L2341" i="5"/>
  <c r="I2341" i="5" s="1"/>
  <c r="J2341" i="5" s="1"/>
  <c r="L2099" i="5"/>
  <c r="I2099" i="5" s="1"/>
  <c r="J2099" i="5" s="1"/>
  <c r="F3959" i="4"/>
  <c r="F3547" i="4"/>
  <c r="F5060" i="4"/>
  <c r="J2399" i="4"/>
  <c r="L1899" i="5"/>
  <c r="I1899" i="5" s="1"/>
  <c r="J1899" i="5" s="1"/>
  <c r="J2440" i="4"/>
  <c r="L1916" i="5"/>
  <c r="I1916" i="5" s="1"/>
  <c r="J1916" i="5" s="1"/>
  <c r="J2471" i="4"/>
  <c r="L1943" i="5"/>
  <c r="I1943" i="5" s="1"/>
  <c r="J1943" i="5" s="1"/>
  <c r="J2503" i="4"/>
  <c r="L1966" i="5"/>
  <c r="I1966" i="5" s="1"/>
  <c r="J1966" i="5" s="1"/>
  <c r="J2697" i="4"/>
  <c r="L2026" i="5"/>
  <c r="I2026" i="5" s="1"/>
  <c r="J2026" i="5" s="1"/>
  <c r="J2733" i="4"/>
  <c r="L2058" i="5"/>
  <c r="I2058" i="5" s="1"/>
  <c r="J2058" i="5" s="1"/>
  <c r="J2890" i="4"/>
  <c r="F2896" i="4" s="1"/>
  <c r="L2192" i="5"/>
  <c r="I2192" i="5" s="1"/>
  <c r="J2192" i="5" s="1"/>
  <c r="J2967" i="4"/>
  <c r="L2261" i="5"/>
  <c r="I2261" i="5" s="1"/>
  <c r="J2261" i="5" s="1"/>
  <c r="J3007" i="4"/>
  <c r="F3012" i="4" s="1"/>
  <c r="L2297" i="5"/>
  <c r="I2297" i="5" s="1"/>
  <c r="J2297" i="5" s="1"/>
  <c r="J3122" i="4"/>
  <c r="L2400" i="5"/>
  <c r="I2400" i="5" s="1"/>
  <c r="J2400" i="5" s="1"/>
  <c r="J3227" i="4"/>
  <c r="L2485" i="5"/>
  <c r="I2485" i="5" s="1"/>
  <c r="J2485" i="5" s="1"/>
  <c r="J3260" i="4"/>
  <c r="L2514" i="5"/>
  <c r="I2514" i="5" s="1"/>
  <c r="J2514" i="5" s="1"/>
  <c r="J3484" i="4"/>
  <c r="F3492" i="4" s="1"/>
  <c r="L2664" i="5"/>
  <c r="I2664" i="5" s="1"/>
  <c r="J2664" i="5" s="1"/>
  <c r="J3600" i="4"/>
  <c r="F3604" i="4" s="1"/>
  <c r="L2729" i="5"/>
  <c r="I2729" i="5" s="1"/>
  <c r="J2729" i="5" s="1"/>
  <c r="J3680" i="4"/>
  <c r="L2790" i="5"/>
  <c r="I2790" i="5" s="1"/>
  <c r="J2790" i="5" s="1"/>
  <c r="J3816" i="4"/>
  <c r="L2883" i="5"/>
  <c r="I2883" i="5" s="1"/>
  <c r="J2883" i="5" s="1"/>
  <c r="J4018" i="4"/>
  <c r="L3056" i="5"/>
  <c r="I3056" i="5" s="1"/>
  <c r="J3056" i="5" s="1"/>
  <c r="J4091" i="4"/>
  <c r="F4097" i="4" s="1"/>
  <c r="L3120" i="5"/>
  <c r="I3120" i="5" s="1"/>
  <c r="J3120" i="5" s="1"/>
  <c r="J4131" i="4"/>
  <c r="L3156" i="5"/>
  <c r="I3156" i="5" s="1"/>
  <c r="J3156" i="5" s="1"/>
  <c r="J4266" i="4"/>
  <c r="L3278" i="5"/>
  <c r="I3278" i="5" s="1"/>
  <c r="J3278" i="5" s="1"/>
  <c r="J4421" i="4"/>
  <c r="F4428" i="4" s="1"/>
  <c r="L3401" i="5"/>
  <c r="I3401" i="5" s="1"/>
  <c r="J3401" i="5" s="1"/>
  <c r="L559" i="5"/>
  <c r="I559" i="5" s="1"/>
  <c r="J559" i="5" s="1"/>
  <c r="L72" i="5"/>
  <c r="I72" i="5" s="1"/>
  <c r="J72" i="5" s="1"/>
  <c r="L92" i="5"/>
  <c r="I92" i="5" s="1"/>
  <c r="J92" i="5" s="1"/>
  <c r="L3042" i="5"/>
  <c r="I3042" i="5" s="1"/>
  <c r="J3042" i="5" s="1"/>
  <c r="L3322" i="5"/>
  <c r="I3322" i="5" s="1"/>
  <c r="J3322" i="5" s="1"/>
  <c r="L3349" i="5"/>
  <c r="I3349" i="5" s="1"/>
  <c r="J3349" i="5" s="1"/>
  <c r="L928" i="5"/>
  <c r="I928" i="5" s="1"/>
  <c r="J928" i="5" s="1"/>
  <c r="L2531" i="5"/>
  <c r="I2531" i="5" s="1"/>
  <c r="J2531" i="5" s="1"/>
  <c r="L2433" i="5"/>
  <c r="I2433" i="5" s="1"/>
  <c r="J2433" i="5" s="1"/>
  <c r="L2968" i="5"/>
  <c r="I2968" i="5" s="1"/>
  <c r="J2968" i="5" s="1"/>
  <c r="L839" i="5"/>
  <c r="I839" i="5" s="1"/>
  <c r="J839" i="5" s="1"/>
  <c r="L872" i="5"/>
  <c r="I872" i="5" s="1"/>
  <c r="J872" i="5" s="1"/>
  <c r="L1407" i="5"/>
  <c r="I1407" i="5" s="1"/>
  <c r="J1407" i="5" s="1"/>
  <c r="L1585" i="5"/>
  <c r="I1585" i="5" s="1"/>
  <c r="J1585" i="5" s="1"/>
  <c r="L1538" i="5"/>
  <c r="I1538" i="5" s="1"/>
  <c r="J1538" i="5" s="1"/>
  <c r="L1556" i="5"/>
  <c r="I1556" i="5" s="1"/>
  <c r="J1556" i="5" s="1"/>
  <c r="L1777" i="5"/>
  <c r="I1777" i="5" s="1"/>
  <c r="J1777" i="5" s="1"/>
  <c r="L2824" i="5"/>
  <c r="I2824" i="5" s="1"/>
  <c r="J2824" i="5" s="1"/>
  <c r="L2870" i="5"/>
  <c r="I2870" i="5" s="1"/>
  <c r="J2870" i="5" s="1"/>
  <c r="L2679" i="5"/>
  <c r="I2679" i="5" s="1"/>
  <c r="J2679" i="5" s="1"/>
  <c r="L1838" i="5"/>
  <c r="I1838" i="5" s="1"/>
  <c r="J1838" i="5" s="1"/>
  <c r="L1825" i="5"/>
  <c r="I1825" i="5" s="1"/>
  <c r="J1825" i="5" s="1"/>
  <c r="R3105" i="4"/>
  <c r="L2385" i="5"/>
  <c r="I2385" i="5" s="1"/>
  <c r="J2385" i="5" s="1"/>
  <c r="L2532" i="5"/>
  <c r="I2532" i="5" s="1"/>
  <c r="J2532" i="5" s="1"/>
  <c r="L3149" i="5"/>
  <c r="I3149" i="5" s="1"/>
  <c r="J3149" i="5" s="1"/>
  <c r="L3188" i="5"/>
  <c r="I3188" i="5" s="1"/>
  <c r="J3188" i="5" s="1"/>
  <c r="L3910" i="5"/>
  <c r="I3910" i="5" s="1"/>
  <c r="J3910" i="5" s="1"/>
  <c r="L3834" i="5"/>
  <c r="I3834" i="5" s="1"/>
  <c r="J3834" i="5" s="1"/>
  <c r="L3758" i="5"/>
  <c r="I3758" i="5" s="1"/>
  <c r="J3758" i="5" s="1"/>
  <c r="L3749" i="5"/>
  <c r="I3749" i="5" s="1"/>
  <c r="J3749" i="5" s="1"/>
  <c r="L3692" i="5"/>
  <c r="I3692" i="5" s="1"/>
  <c r="J3692" i="5" s="1"/>
  <c r="L3684" i="5"/>
  <c r="I3684" i="5" s="1"/>
  <c r="J3684" i="5" s="1"/>
  <c r="L3577" i="5"/>
  <c r="I3577" i="5" s="1"/>
  <c r="J3577" i="5" s="1"/>
  <c r="L3533" i="5"/>
  <c r="I3533" i="5" s="1"/>
  <c r="J3533" i="5" s="1"/>
  <c r="L3489" i="5"/>
  <c r="I3489" i="5" s="1"/>
  <c r="J3489" i="5" s="1"/>
  <c r="L3416" i="5"/>
  <c r="I3416" i="5" s="1"/>
  <c r="J3416" i="5" s="1"/>
  <c r="L3406" i="5"/>
  <c r="I3406" i="5" s="1"/>
  <c r="J3406" i="5" s="1"/>
  <c r="L3206" i="5"/>
  <c r="I3206" i="5" s="1"/>
  <c r="J3206" i="5" s="1"/>
  <c r="L3015" i="5"/>
  <c r="I3015" i="5" s="1"/>
  <c r="J3015" i="5" s="1"/>
  <c r="L2986" i="5"/>
  <c r="I2986" i="5" s="1"/>
  <c r="J2986" i="5" s="1"/>
  <c r="L2953" i="5"/>
  <c r="I2953" i="5" s="1"/>
  <c r="J2953" i="5" s="1"/>
  <c r="L2852" i="5"/>
  <c r="I2852" i="5" s="1"/>
  <c r="J2852" i="5" s="1"/>
  <c r="L2758" i="5"/>
  <c r="I2758" i="5" s="1"/>
  <c r="J2758" i="5" s="1"/>
  <c r="L2749" i="5"/>
  <c r="I2749" i="5" s="1"/>
  <c r="J2749" i="5" s="1"/>
  <c r="L2402" i="5"/>
  <c r="I2402" i="5" s="1"/>
  <c r="J2402" i="5" s="1"/>
  <c r="L2391" i="5"/>
  <c r="I2391" i="5" s="1"/>
  <c r="J2391" i="5" s="1"/>
  <c r="L2252" i="5"/>
  <c r="I2252" i="5" s="1"/>
  <c r="J2252" i="5" s="1"/>
  <c r="L2226" i="5"/>
  <c r="I2226" i="5" s="1"/>
  <c r="J2226" i="5" s="1"/>
  <c r="L2090" i="5"/>
  <c r="I2090" i="5" s="1"/>
  <c r="J2090" i="5" s="1"/>
  <c r="L1934" i="5"/>
  <c r="I1934" i="5" s="1"/>
  <c r="J1934" i="5" s="1"/>
  <c r="L1863" i="5"/>
  <c r="I1863" i="5" s="1"/>
  <c r="J1863" i="5" s="1"/>
  <c r="L1745" i="5"/>
  <c r="I1745" i="5" s="1"/>
  <c r="J1745" i="5" s="1"/>
  <c r="L1540" i="5"/>
  <c r="I1540" i="5" s="1"/>
  <c r="J1540" i="5" s="1"/>
  <c r="F2729" i="4"/>
  <c r="F2692" i="4"/>
  <c r="F2628" i="4"/>
  <c r="L3929" i="5"/>
  <c r="I3929" i="5" s="1"/>
  <c r="J3929" i="5" s="1"/>
  <c r="L3850" i="5"/>
  <c r="I3850" i="5" s="1"/>
  <c r="J3850" i="5" s="1"/>
  <c r="L3824" i="5"/>
  <c r="I3824" i="5" s="1"/>
  <c r="J3824" i="5" s="1"/>
  <c r="L3722" i="5"/>
  <c r="I3722" i="5" s="1"/>
  <c r="J3722" i="5" s="1"/>
  <c r="L3687" i="5"/>
  <c r="I3687" i="5" s="1"/>
  <c r="J3687" i="5" s="1"/>
  <c r="L3655" i="5"/>
  <c r="I3655" i="5" s="1"/>
  <c r="J3655" i="5" s="1"/>
  <c r="L3638" i="5"/>
  <c r="I3638" i="5" s="1"/>
  <c r="J3638" i="5" s="1"/>
  <c r="L3610" i="5"/>
  <c r="I3610" i="5" s="1"/>
  <c r="J3610" i="5" s="1"/>
  <c r="L3515" i="5"/>
  <c r="I3515" i="5" s="1"/>
  <c r="J3515" i="5" s="1"/>
  <c r="L3506" i="5"/>
  <c r="I3506" i="5" s="1"/>
  <c r="J3506" i="5" s="1"/>
  <c r="L3428" i="5"/>
  <c r="I3428" i="5" s="1"/>
  <c r="J3428" i="5" s="1"/>
  <c r="L3302" i="5"/>
  <c r="I3302" i="5" s="1"/>
  <c r="J3302" i="5" s="1"/>
  <c r="L3170" i="5"/>
  <c r="I3170" i="5" s="1"/>
  <c r="J3170" i="5" s="1"/>
  <c r="L3160" i="5"/>
  <c r="I3160" i="5" s="1"/>
  <c r="J3160" i="5" s="1"/>
  <c r="L3132" i="5"/>
  <c r="I3132" i="5" s="1"/>
  <c r="J3132" i="5" s="1"/>
  <c r="L3123" i="5"/>
  <c r="I3123" i="5" s="1"/>
  <c r="J3123" i="5" s="1"/>
  <c r="L3091" i="5"/>
  <c r="I3091" i="5" s="1"/>
  <c r="J3091" i="5" s="1"/>
  <c r="L3080" i="5"/>
  <c r="I3080" i="5" s="1"/>
  <c r="J3080" i="5" s="1"/>
  <c r="L3048" i="5"/>
  <c r="I3048" i="5" s="1"/>
  <c r="J3048" i="5" s="1"/>
  <c r="L3024" i="5"/>
  <c r="I3024" i="5" s="1"/>
  <c r="J3024" i="5" s="1"/>
  <c r="L2921" i="5"/>
  <c r="I2921" i="5" s="1"/>
  <c r="J2921" i="5" s="1"/>
  <c r="L2912" i="5"/>
  <c r="I2912" i="5" s="1"/>
  <c r="J2912" i="5" s="1"/>
  <c r="L2794" i="5"/>
  <c r="I2794" i="5" s="1"/>
  <c r="J2794" i="5" s="1"/>
  <c r="L2782" i="5"/>
  <c r="I2782" i="5" s="1"/>
  <c r="J2782" i="5" s="1"/>
  <c r="L2708" i="5"/>
  <c r="I2708" i="5" s="1"/>
  <c r="J2708" i="5" s="1"/>
  <c r="L2658" i="5"/>
  <c r="I2658" i="5" s="1"/>
  <c r="J2658" i="5" s="1"/>
  <c r="L2570" i="5"/>
  <c r="I2570" i="5" s="1"/>
  <c r="J2570" i="5" s="1"/>
  <c r="L2546" i="5"/>
  <c r="I2546" i="5" s="1"/>
  <c r="J2546" i="5" s="1"/>
  <c r="L2495" i="5"/>
  <c r="I2495" i="5" s="1"/>
  <c r="J2495" i="5" s="1"/>
  <c r="L2401" i="5"/>
  <c r="I2401" i="5" s="1"/>
  <c r="J2401" i="5" s="1"/>
  <c r="L2359" i="5"/>
  <c r="I2359" i="5" s="1"/>
  <c r="J2359" i="5" s="1"/>
  <c r="L2116" i="5"/>
  <c r="I2116" i="5" s="1"/>
  <c r="J2116" i="5" s="1"/>
  <c r="L2050" i="5"/>
  <c r="I2050" i="5" s="1"/>
  <c r="J2050" i="5" s="1"/>
  <c r="L896" i="5"/>
  <c r="I896" i="5" s="1"/>
  <c r="J896" i="5" s="1"/>
  <c r="L883" i="5"/>
  <c r="I883" i="5" s="1"/>
  <c r="J883" i="5" s="1"/>
  <c r="F3329" i="4"/>
  <c r="F3190" i="4"/>
  <c r="L3924" i="5"/>
  <c r="I3924" i="5" s="1"/>
  <c r="J3924" i="5" s="1"/>
  <c r="L3857" i="5"/>
  <c r="I3857" i="5" s="1"/>
  <c r="J3857" i="5" s="1"/>
  <c r="L3798" i="5"/>
  <c r="I3798" i="5" s="1"/>
  <c r="J3798" i="5" s="1"/>
  <c r="L3729" i="5"/>
  <c r="I3729" i="5" s="1"/>
  <c r="J3729" i="5" s="1"/>
  <c r="L3670" i="5"/>
  <c r="I3670" i="5" s="1"/>
  <c r="J3670" i="5" s="1"/>
  <c r="L3645" i="5"/>
  <c r="I3645" i="5" s="1"/>
  <c r="J3645" i="5" s="1"/>
  <c r="L3615" i="5"/>
  <c r="I3615" i="5" s="1"/>
  <c r="J3615" i="5" s="1"/>
  <c r="L3441" i="5"/>
  <c r="I3441" i="5" s="1"/>
  <c r="J3441" i="5" s="1"/>
  <c r="L3310" i="5"/>
  <c r="I3310" i="5" s="1"/>
  <c r="J3310" i="5" s="1"/>
  <c r="L3243" i="5"/>
  <c r="I3243" i="5" s="1"/>
  <c r="J3243" i="5" s="1"/>
  <c r="L3088" i="5"/>
  <c r="I3088" i="5" s="1"/>
  <c r="J3088" i="5" s="1"/>
  <c r="L2991" i="5"/>
  <c r="I2991" i="5" s="1"/>
  <c r="J2991" i="5" s="1"/>
  <c r="L2657" i="5"/>
  <c r="I2657" i="5" s="1"/>
  <c r="J2657" i="5" s="1"/>
  <c r="L2424" i="5"/>
  <c r="I2424" i="5" s="1"/>
  <c r="J2424" i="5" s="1"/>
  <c r="L2384" i="5"/>
  <c r="I2384" i="5" s="1"/>
  <c r="J2384" i="5" s="1"/>
  <c r="L2166" i="5"/>
  <c r="I2166" i="5" s="1"/>
  <c r="J2166" i="5" s="1"/>
  <c r="L1993" i="5"/>
  <c r="I1993" i="5" s="1"/>
  <c r="J1993" i="5" s="1"/>
  <c r="L438" i="5"/>
  <c r="I438" i="5" s="1"/>
  <c r="J438" i="5" s="1"/>
  <c r="J2313" i="4"/>
  <c r="L1832" i="5"/>
  <c r="I1832" i="5" s="1"/>
  <c r="J1832" i="5" s="1"/>
  <c r="J2349" i="4"/>
  <c r="L1854" i="5"/>
  <c r="I1854" i="5" s="1"/>
  <c r="J1854" i="5" s="1"/>
  <c r="J2389" i="4"/>
  <c r="L1890" i="5"/>
  <c r="I1890" i="5" s="1"/>
  <c r="J1890" i="5" s="1"/>
  <c r="J2803" i="4"/>
  <c r="F2809" i="4" s="1"/>
  <c r="L2121" i="5"/>
  <c r="I2121" i="5" s="1"/>
  <c r="J2121" i="5" s="1"/>
  <c r="J2844" i="4"/>
  <c r="F2849" i="4" s="1"/>
  <c r="L2158" i="5"/>
  <c r="I2158" i="5" s="1"/>
  <c r="J2158" i="5" s="1"/>
  <c r="J2880" i="4"/>
  <c r="F2886" i="4" s="1"/>
  <c r="L2183" i="5"/>
  <c r="I2183" i="5" s="1"/>
  <c r="J2183" i="5" s="1"/>
  <c r="J2919" i="4"/>
  <c r="F2924" i="4" s="1"/>
  <c r="L2218" i="5"/>
  <c r="I2218" i="5" s="1"/>
  <c r="J2218" i="5" s="1"/>
  <c r="J3219" i="4"/>
  <c r="F3223" i="4" s="1"/>
  <c r="L2478" i="5"/>
  <c r="I2478" i="5" s="1"/>
  <c r="J2478" i="5" s="1"/>
  <c r="J3475" i="4"/>
  <c r="F3480" i="4" s="1"/>
  <c r="L2656" i="5"/>
  <c r="I2656" i="5" s="1"/>
  <c r="J2656" i="5" s="1"/>
  <c r="J3557" i="4"/>
  <c r="F3562" i="4" s="1"/>
  <c r="L2705" i="5"/>
  <c r="I2705" i="5" s="1"/>
  <c r="J2705" i="5" s="1"/>
  <c r="J3591" i="4"/>
  <c r="F3596" i="4" s="1"/>
  <c r="L2721" i="5"/>
  <c r="I2721" i="5" s="1"/>
  <c r="J2721" i="5" s="1"/>
  <c r="J3713" i="4"/>
  <c r="F3720" i="4" s="1"/>
  <c r="L2820" i="5"/>
  <c r="I2820" i="5" s="1"/>
  <c r="J2820" i="5" s="1"/>
  <c r="J3890" i="4"/>
  <c r="F3896" i="4" s="1"/>
  <c r="L2950" i="5"/>
  <c r="I2950" i="5" s="1"/>
  <c r="J2950" i="5" s="1"/>
  <c r="J4120" i="4"/>
  <c r="F4127" i="4" s="1"/>
  <c r="L3146" i="5"/>
  <c r="I3146" i="5" s="1"/>
  <c r="J3146" i="5" s="1"/>
  <c r="J4220" i="4"/>
  <c r="F4223" i="4" s="1"/>
  <c r="L3237" i="5"/>
  <c r="I3237" i="5" s="1"/>
  <c r="J3237" i="5" s="1"/>
  <c r="J37" i="4"/>
  <c r="L16" i="5"/>
  <c r="I16" i="5" s="1"/>
  <c r="J16" i="5" s="1"/>
  <c r="R183" i="4"/>
  <c r="L1543" i="5"/>
  <c r="I1543" i="5" s="1"/>
  <c r="J1543" i="5" s="1"/>
  <c r="L661" i="5"/>
  <c r="I661" i="5" s="1"/>
  <c r="J661" i="5" s="1"/>
  <c r="L586" i="5"/>
  <c r="I586" i="5" s="1"/>
  <c r="J586" i="5" s="1"/>
  <c r="L174" i="5"/>
  <c r="I174" i="5" s="1"/>
  <c r="J174" i="5" s="1"/>
  <c r="L496" i="5"/>
  <c r="I496" i="5" s="1"/>
  <c r="J496" i="5" s="1"/>
  <c r="L510" i="5"/>
  <c r="I510" i="5" s="1"/>
  <c r="J510" i="5" s="1"/>
  <c r="L1559" i="5"/>
  <c r="I1559" i="5" s="1"/>
  <c r="J1559" i="5" s="1"/>
  <c r="L662" i="5"/>
  <c r="I662" i="5" s="1"/>
  <c r="J662" i="5" s="1"/>
  <c r="L762" i="5"/>
  <c r="I762" i="5" s="1"/>
  <c r="J762" i="5" s="1"/>
  <c r="L886" i="5"/>
  <c r="I886" i="5" s="1"/>
  <c r="J886" i="5" s="1"/>
  <c r="R1213" i="4"/>
  <c r="L929" i="5"/>
  <c r="I929" i="5" s="1"/>
  <c r="J929" i="5" s="1"/>
  <c r="L1018" i="5"/>
  <c r="I1018" i="5" s="1"/>
  <c r="J1018" i="5" s="1"/>
  <c r="L1029" i="5"/>
  <c r="I1029" i="5" s="1"/>
  <c r="J1029" i="5" s="1"/>
  <c r="L1091" i="5"/>
  <c r="I1091" i="5" s="1"/>
  <c r="J1091" i="5" s="1"/>
  <c r="L1168" i="5"/>
  <c r="I1168" i="5" s="1"/>
  <c r="J1168" i="5" s="1"/>
  <c r="L1573" i="5"/>
  <c r="I1573" i="5" s="1"/>
  <c r="J1573" i="5" s="1"/>
  <c r="L1703" i="5"/>
  <c r="I1703" i="5" s="1"/>
  <c r="J1703" i="5" s="1"/>
  <c r="L947" i="5"/>
  <c r="I947" i="5" s="1"/>
  <c r="J947" i="5" s="1"/>
  <c r="L1113" i="5"/>
  <c r="I1113" i="5" s="1"/>
  <c r="J1113" i="5" s="1"/>
  <c r="L1199" i="5"/>
  <c r="I1199" i="5" s="1"/>
  <c r="J1199" i="5" s="1"/>
  <c r="L1221" i="5"/>
  <c r="I1221" i="5" s="1"/>
  <c r="J1221" i="5" s="1"/>
  <c r="L1714" i="5"/>
  <c r="I1714" i="5" s="1"/>
  <c r="J1714" i="5" s="1"/>
  <c r="L1625" i="5"/>
  <c r="I1625" i="5" s="1"/>
  <c r="J1625" i="5" s="1"/>
  <c r="L1756" i="5"/>
  <c r="I1756" i="5" s="1"/>
  <c r="J1756" i="5" s="1"/>
  <c r="L1051" i="5"/>
  <c r="I1051" i="5" s="1"/>
  <c r="J1051" i="5" s="1"/>
  <c r="L2924" i="5"/>
  <c r="I2924" i="5" s="1"/>
  <c r="J2924" i="5" s="1"/>
  <c r="L1322" i="5"/>
  <c r="I1322" i="5" s="1"/>
  <c r="J1322" i="5" s="1"/>
  <c r="L2795" i="5"/>
  <c r="I2795" i="5" s="1"/>
  <c r="J2795" i="5" s="1"/>
  <c r="L1388" i="5"/>
  <c r="I1388" i="5" s="1"/>
  <c r="J1388" i="5" s="1"/>
  <c r="L1489" i="5"/>
  <c r="I1489" i="5" s="1"/>
  <c r="J1489" i="5" s="1"/>
  <c r="L2692" i="5"/>
  <c r="I2692" i="5" s="1"/>
  <c r="J2692" i="5" s="1"/>
  <c r="L1426" i="5"/>
  <c r="I1426" i="5" s="1"/>
  <c r="J1426" i="5" s="1"/>
  <c r="L1584" i="5"/>
  <c r="I1584" i="5" s="1"/>
  <c r="J1584" i="5" s="1"/>
  <c r="L1605" i="5"/>
  <c r="I1605" i="5" s="1"/>
  <c r="J1605" i="5" s="1"/>
  <c r="L1682" i="5"/>
  <c r="I1682" i="5" s="1"/>
  <c r="J1682" i="5" s="1"/>
  <c r="L1406" i="5"/>
  <c r="I1406" i="5" s="1"/>
  <c r="J1406" i="5" s="1"/>
  <c r="L1662" i="5"/>
  <c r="I1662" i="5" s="1"/>
  <c r="J1662" i="5" s="1"/>
  <c r="L3009" i="5"/>
  <c r="I3009" i="5" s="1"/>
  <c r="J3009" i="5" s="1"/>
  <c r="L1787" i="5"/>
  <c r="I1787" i="5" s="1"/>
  <c r="J1787" i="5" s="1"/>
  <c r="L1805" i="5"/>
  <c r="I1805" i="5" s="1"/>
  <c r="J1805" i="5" s="1"/>
  <c r="L1824" i="5"/>
  <c r="I1824" i="5" s="1"/>
  <c r="J1824" i="5" s="1"/>
  <c r="L1837" i="5"/>
  <c r="I1837" i="5" s="1"/>
  <c r="J1837" i="5" s="1"/>
  <c r="L2689" i="5"/>
  <c r="I2689" i="5" s="1"/>
  <c r="J2689" i="5" s="1"/>
  <c r="L1894" i="5"/>
  <c r="I1894" i="5" s="1"/>
  <c r="J1894" i="5" s="1"/>
  <c r="L2021" i="5"/>
  <c r="I2021" i="5" s="1"/>
  <c r="J2021" i="5" s="1"/>
  <c r="L1959" i="5"/>
  <c r="I1959" i="5" s="1"/>
  <c r="J1959" i="5" s="1"/>
  <c r="L1970" i="5"/>
  <c r="I1970" i="5" s="1"/>
  <c r="J1970" i="5" s="1"/>
  <c r="L3027" i="5"/>
  <c r="I3027" i="5" s="1"/>
  <c r="J3027" i="5" s="1"/>
  <c r="L3018" i="5"/>
  <c r="I3018" i="5" s="1"/>
  <c r="J3018" i="5" s="1"/>
  <c r="L2344" i="5"/>
  <c r="I2344" i="5" s="1"/>
  <c r="J2344" i="5" s="1"/>
  <c r="F3118" i="4"/>
  <c r="F3081" i="4"/>
  <c r="F3042" i="4"/>
  <c r="F3003" i="4"/>
  <c r="F2963" i="4"/>
  <c r="L3133" i="5"/>
  <c r="I3133" i="5" s="1"/>
  <c r="J3133" i="5" s="1"/>
  <c r="F3292" i="4"/>
  <c r="F3154" i="4"/>
  <c r="F4991" i="4"/>
  <c r="F4877" i="4"/>
  <c r="F4823" i="4"/>
  <c r="F4781" i="4"/>
  <c r="F5040" i="4"/>
  <c r="F4911" i="4"/>
  <c r="L281" i="5"/>
  <c r="I281" i="5" s="1"/>
  <c r="J281" i="5" s="1"/>
  <c r="F4689" i="4"/>
  <c r="F4300" i="4"/>
  <c r="F4262" i="4"/>
  <c r="R5087" i="4"/>
  <c r="F5009" i="4"/>
  <c r="F5120" i="4"/>
  <c r="F4676" i="4"/>
  <c r="P540" i="7"/>
  <c r="R4921" i="4"/>
  <c r="R5118" i="4"/>
  <c r="F4865" i="4"/>
  <c r="F4731" i="4"/>
  <c r="F4557" i="4"/>
  <c r="L906" i="5"/>
  <c r="I906" i="5" s="1"/>
  <c r="J906" i="5" s="1"/>
  <c r="L789" i="5"/>
  <c r="I789" i="5" s="1"/>
  <c r="J789" i="5" s="1"/>
  <c r="L680" i="5"/>
  <c r="I680" i="5" s="1"/>
  <c r="J680" i="5" s="1"/>
  <c r="L638" i="5"/>
  <c r="I638" i="5" s="1"/>
  <c r="J638" i="5" s="1"/>
  <c r="L606" i="5"/>
  <c r="I606" i="5" s="1"/>
  <c r="J606" i="5" s="1"/>
  <c r="L595" i="5"/>
  <c r="I595" i="5" s="1"/>
  <c r="J595" i="5" s="1"/>
  <c r="L497" i="5"/>
  <c r="I497" i="5" s="1"/>
  <c r="J497" i="5" s="1"/>
  <c r="L462" i="5"/>
  <c r="I462" i="5" s="1"/>
  <c r="J462" i="5" s="1"/>
  <c r="L192" i="5"/>
  <c r="I192" i="5" s="1"/>
  <c r="J192" i="5" s="1"/>
  <c r="L128" i="5"/>
  <c r="I128" i="5" s="1"/>
  <c r="J128" i="5" s="1"/>
  <c r="L91" i="5"/>
  <c r="I91" i="5" s="1"/>
  <c r="J91" i="5" s="1"/>
  <c r="F5027" i="4"/>
  <c r="F4639" i="4"/>
  <c r="F4542" i="4"/>
  <c r="F4507" i="4"/>
  <c r="F4461" i="4"/>
  <c r="F4417" i="4"/>
  <c r="F4340" i="4"/>
  <c r="F3854" i="4"/>
  <c r="F3751" i="4"/>
  <c r="F3676" i="4"/>
  <c r="F3638" i="4"/>
  <c r="F3405" i="4"/>
  <c r="F3369" i="4"/>
  <c r="R52" i="4"/>
  <c r="J52" i="4"/>
  <c r="L201" i="5"/>
  <c r="I201" i="5" s="1"/>
  <c r="J201" i="5" s="1"/>
  <c r="L272" i="5"/>
  <c r="I272" i="5" s="1"/>
  <c r="J272" i="5" s="1"/>
  <c r="P434" i="7"/>
  <c r="R4960" i="4"/>
  <c r="P732" i="7"/>
  <c r="R5038" i="4"/>
  <c r="L1661" i="5"/>
  <c r="I1661" i="5" s="1"/>
  <c r="J1661" i="5" s="1"/>
  <c r="L1517" i="5"/>
  <c r="I1517" i="5" s="1"/>
  <c r="J1517" i="5" s="1"/>
  <c r="L1482" i="5"/>
  <c r="I1482" i="5" s="1"/>
  <c r="J1482" i="5" s="1"/>
  <c r="L1210" i="5"/>
  <c r="I1210" i="5" s="1"/>
  <c r="J1210" i="5" s="1"/>
  <c r="L1146" i="5"/>
  <c r="I1146" i="5" s="1"/>
  <c r="J1146" i="5" s="1"/>
  <c r="L1102" i="5"/>
  <c r="I1102" i="5" s="1"/>
  <c r="J1102" i="5" s="1"/>
  <c r="L1062" i="5"/>
  <c r="I1062" i="5" s="1"/>
  <c r="J1062" i="5" s="1"/>
  <c r="L938" i="5"/>
  <c r="I938" i="5" s="1"/>
  <c r="J938" i="5" s="1"/>
  <c r="L689" i="5"/>
  <c r="I689" i="5" s="1"/>
  <c r="J689" i="5" s="1"/>
  <c r="L511" i="5"/>
  <c r="I511" i="5" s="1"/>
  <c r="J511" i="5" s="1"/>
  <c r="L332" i="5"/>
  <c r="I332" i="5" s="1"/>
  <c r="J332" i="5" s="1"/>
  <c r="L282" i="5"/>
  <c r="I282" i="5" s="1"/>
  <c r="J282" i="5" s="1"/>
  <c r="R325" i="4"/>
  <c r="L251" i="5"/>
  <c r="I251" i="5" s="1"/>
  <c r="J251" i="5" s="1"/>
  <c r="F4846" i="4"/>
  <c r="F4758" i="4"/>
  <c r="F4591" i="4"/>
  <c r="F4243" i="4"/>
  <c r="F4014" i="4"/>
  <c r="F3978" i="4"/>
  <c r="F3940" i="4"/>
  <c r="F3528" i="4"/>
  <c r="F3444" i="4"/>
  <c r="F3339" i="4"/>
  <c r="P705" i="7"/>
  <c r="R4812" i="4"/>
  <c r="P208" i="7"/>
  <c r="R4998" i="4"/>
  <c r="R5096" i="4"/>
  <c r="F5071" i="4"/>
  <c r="R4745" i="4"/>
  <c r="F5000" i="4"/>
  <c r="F4517" i="4"/>
  <c r="F3988" i="4"/>
  <c r="F3784" i="4"/>
  <c r="F3300" i="4"/>
  <c r="F3198" i="4"/>
  <c r="F3052" i="4"/>
  <c r="F2860" i="4"/>
  <c r="F2738" i="4"/>
  <c r="F2664" i="4"/>
  <c r="R5117" i="4"/>
  <c r="F5102" i="4"/>
  <c r="F4886" i="4"/>
  <c r="L200" i="5"/>
  <c r="I200" i="5" s="1"/>
  <c r="J200" i="5" s="1"/>
  <c r="F4764" i="4"/>
  <c r="F4578" i="4"/>
  <c r="F4533" i="4"/>
  <c r="F4498" i="4"/>
  <c r="J13" i="4"/>
  <c r="P543" i="7"/>
  <c r="J377" i="4"/>
  <c r="F379" i="4" s="1"/>
  <c r="P217" i="7"/>
  <c r="J752" i="4"/>
  <c r="P20" i="7"/>
  <c r="J1858" i="4"/>
  <c r="P391" i="7"/>
  <c r="J2282" i="4"/>
  <c r="P425" i="7"/>
  <c r="J2327" i="4"/>
  <c r="P446" i="7"/>
  <c r="J2533" i="4"/>
  <c r="P376" i="7"/>
  <c r="J2557" i="4"/>
  <c r="P310" i="7"/>
  <c r="J2581" i="4"/>
  <c r="P490" i="7"/>
  <c r="J2605" i="4"/>
  <c r="P313" i="7"/>
  <c r="J2632" i="4"/>
  <c r="P637" i="7"/>
  <c r="J2813" i="4"/>
  <c r="P272" i="7"/>
  <c r="J3724" i="4"/>
  <c r="P207" i="7"/>
  <c r="J3755" i="4"/>
  <c r="P139" i="7"/>
  <c r="J3900" i="4"/>
  <c r="P457" i="7"/>
  <c r="J4344" i="4"/>
  <c r="P385" i="7"/>
  <c r="J5076" i="4"/>
  <c r="J5077" i="4" s="1"/>
  <c r="P18" i="7"/>
  <c r="R45" i="4"/>
  <c r="P311" i="7"/>
  <c r="R108" i="4"/>
  <c r="P496" i="7"/>
  <c r="R112" i="4"/>
  <c r="P110" i="7"/>
  <c r="R122" i="4"/>
  <c r="P111" i="7"/>
  <c r="P518" i="7"/>
  <c r="R126" i="4"/>
  <c r="P173" i="7"/>
  <c r="R130" i="4"/>
  <c r="P320" i="7"/>
  <c r="R134" i="4"/>
  <c r="P785" i="7"/>
  <c r="R138" i="4"/>
  <c r="P674" i="7"/>
  <c r="R142" i="4"/>
  <c r="P416" i="7"/>
  <c r="R146" i="4"/>
  <c r="P88" i="7"/>
  <c r="P232" i="7"/>
  <c r="R150" i="4"/>
  <c r="P456" i="7"/>
  <c r="R154" i="4"/>
  <c r="P569" i="7"/>
  <c r="R158" i="4"/>
  <c r="P746" i="7"/>
  <c r="R162" i="4"/>
  <c r="P767" i="7"/>
  <c r="R166" i="4"/>
  <c r="P682" i="7"/>
  <c r="R170" i="4"/>
  <c r="P838" i="7"/>
  <c r="R174" i="4"/>
  <c r="P826" i="7"/>
  <c r="R191" i="4"/>
  <c r="P80" i="7"/>
  <c r="R231" i="4"/>
  <c r="P369" i="7"/>
  <c r="R235" i="4"/>
  <c r="P436" i="7"/>
  <c r="R239" i="4"/>
  <c r="P502" i="7"/>
  <c r="R273" i="4"/>
  <c r="P291" i="7"/>
  <c r="R277" i="4"/>
  <c r="P269" i="7"/>
  <c r="R305" i="4"/>
  <c r="P398" i="7"/>
  <c r="R318" i="4"/>
  <c r="P92" i="7"/>
  <c r="R330" i="4"/>
  <c r="P74" i="7"/>
  <c r="R371" i="4"/>
  <c r="P239" i="7"/>
  <c r="R484" i="4"/>
  <c r="P17" i="7"/>
  <c r="R518" i="4"/>
  <c r="P696" i="7"/>
  <c r="R530" i="4"/>
  <c r="P175" i="7"/>
  <c r="R542" i="4"/>
  <c r="P171" i="7"/>
  <c r="R569" i="4"/>
  <c r="P228" i="7"/>
  <c r="R583" i="4"/>
  <c r="P809" i="7"/>
  <c r="R633" i="4"/>
  <c r="P553" i="7"/>
  <c r="R651" i="4"/>
  <c r="P359" i="7"/>
  <c r="R696" i="4"/>
  <c r="P165" i="7"/>
  <c r="R758" i="4"/>
  <c r="P235" i="7"/>
  <c r="R768" i="4"/>
  <c r="P407" i="7"/>
  <c r="R780" i="4"/>
  <c r="P285" i="7"/>
  <c r="R792" i="4"/>
  <c r="P162" i="7"/>
  <c r="R806" i="4"/>
  <c r="P223" i="7"/>
  <c r="R838" i="4"/>
  <c r="P400" i="7"/>
  <c r="R850" i="4"/>
  <c r="P83" i="7"/>
  <c r="R863" i="4"/>
  <c r="P136" i="7"/>
  <c r="R906" i="4"/>
  <c r="P121" i="7"/>
  <c r="R926" i="4"/>
  <c r="P468" i="7"/>
  <c r="R948" i="4"/>
  <c r="P12" i="7"/>
  <c r="R966" i="4"/>
  <c r="P29" i="7"/>
  <c r="R1031" i="4"/>
  <c r="P226" i="7"/>
  <c r="R1043" i="4"/>
  <c r="P267" i="7"/>
  <c r="R1063" i="4"/>
  <c r="P564" i="7"/>
  <c r="R1075" i="4"/>
  <c r="P453" i="7"/>
  <c r="R1079" i="4"/>
  <c r="P321" i="7"/>
  <c r="R1107" i="4"/>
  <c r="P810" i="7"/>
  <c r="R1190" i="4"/>
  <c r="P709" i="7"/>
  <c r="R1214" i="4"/>
  <c r="P392" i="7"/>
  <c r="R1241" i="4"/>
  <c r="P687" i="7"/>
  <c r="R1273" i="4"/>
  <c r="P593" i="7"/>
  <c r="R1529" i="4"/>
  <c r="P715" i="7"/>
  <c r="R1541" i="4"/>
  <c r="P558" i="7"/>
  <c r="R1553" i="4"/>
  <c r="P627" i="7"/>
  <c r="R1589" i="4"/>
  <c r="P483" i="7"/>
  <c r="R1609" i="4"/>
  <c r="P691" i="7"/>
  <c r="R1613" i="4"/>
  <c r="P679" i="7"/>
  <c r="R1617" i="4"/>
  <c r="P603" i="7"/>
  <c r="R1621" i="4"/>
  <c r="P513" i="7"/>
  <c r="R1631" i="4"/>
  <c r="P167" i="7"/>
  <c r="R1651" i="4"/>
  <c r="P648" i="7"/>
  <c r="R1663" i="4"/>
  <c r="P744" i="7"/>
  <c r="R1693" i="4"/>
  <c r="P783" i="7"/>
  <c r="R1705" i="4"/>
  <c r="P262" i="7"/>
  <c r="R1717" i="4"/>
  <c r="P731" i="7"/>
  <c r="R1731" i="4"/>
  <c r="P252" i="7"/>
  <c r="R1743" i="4"/>
  <c r="P505" i="7"/>
  <c r="R1755" i="4"/>
  <c r="P479" i="7"/>
  <c r="R1787" i="4"/>
  <c r="P530" i="7"/>
  <c r="R1819" i="4"/>
  <c r="P438" i="7"/>
  <c r="R1932" i="4"/>
  <c r="P796" i="7"/>
  <c r="R1936" i="4"/>
  <c r="P844" i="7"/>
  <c r="R1940" i="4"/>
  <c r="P598" i="7"/>
  <c r="R1944" i="4"/>
  <c r="P792" i="7"/>
  <c r="R1958" i="4"/>
  <c r="P712" i="7"/>
  <c r="R1970" i="4"/>
  <c r="P692" i="7"/>
  <c r="R2101" i="4"/>
  <c r="P411" i="7"/>
  <c r="R2145" i="4"/>
  <c r="P757" i="7"/>
  <c r="R2157" i="4"/>
  <c r="P324" i="7"/>
  <c r="R2181" i="4"/>
  <c r="P817" i="7"/>
  <c r="R2245" i="4"/>
  <c r="P25" i="7"/>
  <c r="R2292" i="4"/>
  <c r="P421" i="7"/>
  <c r="R2305" i="4"/>
  <c r="P702" i="7"/>
  <c r="R2321" i="4"/>
  <c r="P115" i="7"/>
  <c r="R2353" i="4"/>
  <c r="P281" i="7"/>
  <c r="R2373" i="4"/>
  <c r="P531" i="7"/>
  <c r="R2448" i="4"/>
  <c r="P181" i="7"/>
  <c r="R2472" i="4"/>
  <c r="P86" i="7"/>
  <c r="R2662" i="4"/>
  <c r="P477" i="7"/>
  <c r="R2727" i="4"/>
  <c r="P511" i="7"/>
  <c r="R2754" i="4"/>
  <c r="P176" i="7"/>
  <c r="R2836" i="4"/>
  <c r="P686" i="7"/>
  <c r="R2894" i="4"/>
  <c r="P337" i="7"/>
  <c r="R2931" i="4"/>
  <c r="P846" i="7"/>
  <c r="R3019" i="4"/>
  <c r="P780" i="7"/>
  <c r="R3079" i="4"/>
  <c r="P729" i="7"/>
  <c r="R3170" i="4"/>
  <c r="P250" i="7"/>
  <c r="R3316" i="4"/>
  <c r="P249" i="7"/>
  <c r="R3356" i="4"/>
  <c r="P435" i="7"/>
  <c r="R3393" i="4"/>
  <c r="P113" i="7"/>
  <c r="R3469" i="4"/>
  <c r="P172" i="7"/>
  <c r="R3488" i="4"/>
  <c r="P368" i="7"/>
  <c r="R3512" i="4"/>
  <c r="P317" i="7"/>
  <c r="R3594" i="4"/>
  <c r="P95" i="7"/>
  <c r="R3612" i="4"/>
  <c r="P43" i="7"/>
  <c r="R3616" i="4"/>
  <c r="P58" i="7"/>
  <c r="R3654" i="4"/>
  <c r="P683" i="7"/>
  <c r="R3684" i="4"/>
  <c r="P667" i="7"/>
  <c r="R3716" i="4"/>
  <c r="P200" i="7"/>
  <c r="R3733" i="4"/>
  <c r="P471" i="7"/>
  <c r="R3782" i="4"/>
  <c r="P155" i="7"/>
  <c r="R3799" i="4"/>
  <c r="P417" i="7"/>
  <c r="R3820" i="4"/>
  <c r="P649" i="7"/>
  <c r="R3852" i="4"/>
  <c r="P201" i="7"/>
  <c r="R3884" i="4"/>
  <c r="P690" i="7"/>
  <c r="R3934" i="4"/>
  <c r="P430" i="7"/>
  <c r="R3938" i="4"/>
  <c r="P266" i="7"/>
  <c r="R3966" i="4"/>
  <c r="P589" i="7"/>
  <c r="R3986" i="4"/>
  <c r="P271" i="7"/>
  <c r="R4003" i="4"/>
  <c r="P607" i="7"/>
  <c r="R4060" i="4"/>
  <c r="P343" i="7"/>
  <c r="R4114" i="4"/>
  <c r="P576" i="7"/>
  <c r="R4134" i="4"/>
  <c r="P328" i="7"/>
  <c r="R4199" i="4"/>
  <c r="P566" i="7"/>
  <c r="R4203" i="4"/>
  <c r="P799" i="7"/>
  <c r="R4207" i="4"/>
  <c r="P312" i="7"/>
  <c r="R4211" i="4"/>
  <c r="P448" i="7"/>
  <c r="R4250" i="4"/>
  <c r="P358" i="7"/>
  <c r="R4288" i="4"/>
  <c r="P464" i="7"/>
  <c r="R4320" i="4"/>
  <c r="P77" i="7"/>
  <c r="R4367" i="4"/>
  <c r="P15" i="7"/>
  <c r="R4388" i="4"/>
  <c r="P63" i="7"/>
  <c r="R4456" i="4"/>
  <c r="P495" i="7"/>
  <c r="R4482" i="4"/>
  <c r="P355" i="7"/>
  <c r="R4555" i="4"/>
  <c r="P316" i="7"/>
  <c r="R4576" i="4"/>
  <c r="P195" i="7"/>
  <c r="R4588" i="4"/>
  <c r="P582" i="7"/>
  <c r="R4602" i="4"/>
  <c r="P590" i="7"/>
  <c r="P30" i="7"/>
  <c r="R4616" i="4"/>
  <c r="R4637" i="4"/>
  <c r="P481" i="7"/>
  <c r="R4712" i="4"/>
  <c r="P55" i="7"/>
  <c r="P82" i="7"/>
  <c r="R4862" i="4"/>
  <c r="R4909" i="4"/>
  <c r="P67" i="7"/>
  <c r="R4943" i="4"/>
  <c r="P289" i="7"/>
  <c r="R5037" i="4"/>
  <c r="P537" i="7"/>
  <c r="R5086" i="4"/>
  <c r="P557" i="7"/>
  <c r="R5100" i="4"/>
  <c r="F4935" i="4"/>
  <c r="R4855" i="4"/>
  <c r="F4701" i="4"/>
  <c r="R4589" i="4"/>
  <c r="L301" i="5"/>
  <c r="I301" i="5" s="1"/>
  <c r="J301" i="5" s="1"/>
  <c r="J19" i="4"/>
  <c r="F21" i="4" s="1"/>
  <c r="P377" i="7"/>
  <c r="J51" i="4"/>
  <c r="P340" i="7"/>
  <c r="J77" i="4"/>
  <c r="P153" i="7"/>
  <c r="J383" i="4"/>
  <c r="P184" i="7"/>
  <c r="J816" i="4"/>
  <c r="P33" i="7"/>
  <c r="J981" i="4"/>
  <c r="P433" i="7"/>
  <c r="J1220" i="4"/>
  <c r="F1222" i="4" s="1"/>
  <c r="P608" i="7"/>
  <c r="J1864" i="4"/>
  <c r="P643" i="7"/>
  <c r="J2515" i="4"/>
  <c r="F2517" i="4" s="1"/>
  <c r="P532" i="7"/>
  <c r="J2539" i="4"/>
  <c r="P360" i="7"/>
  <c r="J2563" i="4"/>
  <c r="P380" i="7"/>
  <c r="J2587" i="4"/>
  <c r="F2589" i="4" s="1"/>
  <c r="P294" i="7"/>
  <c r="J2611" i="4"/>
  <c r="F2613" i="4" s="1"/>
  <c r="P371" i="7"/>
  <c r="J2638" i="4"/>
  <c r="F2640" i="4" s="1"/>
  <c r="P642" i="7"/>
  <c r="J3235" i="4"/>
  <c r="F3240" i="4" s="1"/>
  <c r="P180" i="7"/>
  <c r="J3383" i="4"/>
  <c r="P14" i="7"/>
  <c r="J3762" i="4"/>
  <c r="P183" i="7"/>
  <c r="J3909" i="4"/>
  <c r="F3915" i="4" s="1"/>
  <c r="P601" i="7"/>
  <c r="J4066" i="4"/>
  <c r="F4071" i="4" s="1"/>
  <c r="P242" i="7"/>
  <c r="J4101" i="4"/>
  <c r="F4107" i="4" s="1"/>
  <c r="P429" i="7"/>
  <c r="J4396" i="4"/>
  <c r="P8" i="7"/>
  <c r="J4652" i="4"/>
  <c r="P87" i="7"/>
  <c r="R109" i="4"/>
  <c r="P498" i="7"/>
  <c r="R119" i="4"/>
  <c r="P253" i="7"/>
  <c r="P823" i="7"/>
  <c r="R123" i="4"/>
  <c r="P639" i="7"/>
  <c r="R127" i="4"/>
  <c r="P583" i="7"/>
  <c r="R131" i="4"/>
  <c r="P522" i="7"/>
  <c r="R135" i="4"/>
  <c r="P274" i="7"/>
  <c r="R139" i="4"/>
  <c r="P405" i="7"/>
  <c r="R143" i="4"/>
  <c r="P675" i="7"/>
  <c r="R147" i="4"/>
  <c r="P59" i="7"/>
  <c r="P265" i="7"/>
  <c r="R151" i="4"/>
  <c r="P602" i="7"/>
  <c r="R155" i="4"/>
  <c r="P725" i="7"/>
  <c r="R159" i="4"/>
  <c r="P832" i="7"/>
  <c r="R163" i="4"/>
  <c r="P618" i="7"/>
  <c r="R167" i="4"/>
  <c r="P383" i="7"/>
  <c r="R171" i="4"/>
  <c r="P761" i="7"/>
  <c r="R175" i="4"/>
  <c r="P743" i="7"/>
  <c r="R220" i="4"/>
  <c r="P500" i="7"/>
  <c r="R232" i="4"/>
  <c r="P41" i="7"/>
  <c r="R236" i="4"/>
  <c r="P159" i="7"/>
  <c r="R270" i="4"/>
  <c r="P146" i="7"/>
  <c r="R274" i="4"/>
  <c r="P684" i="7"/>
  <c r="R286" i="4"/>
  <c r="P361" i="7"/>
  <c r="R315" i="4"/>
  <c r="P300" i="7"/>
  <c r="R339" i="4"/>
  <c r="P10" i="7"/>
  <c r="R351" i="4"/>
  <c r="P185" i="7"/>
  <c r="R400" i="4"/>
  <c r="P177" i="7"/>
  <c r="R464" i="4"/>
  <c r="P11" i="7"/>
  <c r="R485" i="4"/>
  <c r="P535" i="7"/>
  <c r="R519" i="4"/>
  <c r="P220" i="7"/>
  <c r="R531" i="4"/>
  <c r="P533" i="7"/>
  <c r="R553" i="4"/>
  <c r="P198" i="7"/>
  <c r="R570" i="4"/>
  <c r="P64" i="7"/>
  <c r="R584" i="4"/>
  <c r="P431" i="7"/>
  <c r="R621" i="4"/>
  <c r="P494" i="7"/>
  <c r="R634" i="4"/>
  <c r="P645" i="7"/>
  <c r="R666" i="4"/>
  <c r="P362" i="7"/>
  <c r="R697" i="4"/>
  <c r="P47" i="7"/>
  <c r="R759" i="4"/>
  <c r="P60" i="7"/>
  <c r="R781" i="4"/>
  <c r="P27" i="7"/>
  <c r="R793" i="4"/>
  <c r="P412" i="7"/>
  <c r="R807" i="4"/>
  <c r="P166" i="7"/>
  <c r="R821" i="4"/>
  <c r="P325" i="7"/>
  <c r="R839" i="4"/>
  <c r="P282" i="7"/>
  <c r="R851" i="4"/>
  <c r="P255" i="7"/>
  <c r="R884" i="4"/>
  <c r="P71" i="7"/>
  <c r="R895" i="4"/>
  <c r="P66" i="7"/>
  <c r="R937" i="4"/>
  <c r="P454" i="7"/>
  <c r="R955" i="4"/>
  <c r="P36" i="7"/>
  <c r="R967" i="4"/>
  <c r="P213" i="7"/>
  <c r="R1010" i="4"/>
  <c r="P662" i="7"/>
  <c r="R1032" i="4"/>
  <c r="P633" i="7"/>
  <c r="R1064" i="4"/>
  <c r="P120" i="7"/>
  <c r="R1076" i="4"/>
  <c r="P350" i="7"/>
  <c r="R1088" i="4"/>
  <c r="P387" i="7"/>
  <c r="R1108" i="4"/>
  <c r="P519" i="7"/>
  <c r="R1135" i="4"/>
  <c r="P315" i="7"/>
  <c r="R1171" i="4"/>
  <c r="P196" i="7"/>
  <c r="R1199" i="4"/>
  <c r="P188" i="7"/>
  <c r="R1242" i="4"/>
  <c r="P447" i="7"/>
  <c r="R1262" i="4"/>
  <c r="P747" i="7"/>
  <c r="R1282" i="4"/>
  <c r="P708" i="7"/>
  <c r="R1342" i="4"/>
  <c r="P666" i="7"/>
  <c r="R1378" i="4"/>
  <c r="P211" i="7"/>
  <c r="R1446" i="4"/>
  <c r="P839" i="7"/>
  <c r="R1506" i="4"/>
  <c r="P770" i="7"/>
  <c r="R1518" i="4"/>
  <c r="P459" i="7"/>
  <c r="R1610" i="4"/>
  <c r="P670" i="7"/>
  <c r="R1614" i="4"/>
  <c r="P694" i="7"/>
  <c r="R1618" i="4"/>
  <c r="P615" i="7"/>
  <c r="R1622" i="4"/>
  <c r="P669" i="7"/>
  <c r="R1660" i="4"/>
  <c r="P550" i="7"/>
  <c r="R1664" i="4"/>
  <c r="P689" i="7"/>
  <c r="R1676" i="4"/>
  <c r="P506" i="7"/>
  <c r="R1694" i="4"/>
  <c r="P848" i="7"/>
  <c r="R1718" i="4"/>
  <c r="P554" i="7"/>
  <c r="R1732" i="4"/>
  <c r="P290" i="7"/>
  <c r="R1744" i="4"/>
  <c r="P401" i="7"/>
  <c r="R1808" i="4"/>
  <c r="P145" i="7"/>
  <c r="R1842" i="4"/>
  <c r="P292" i="7"/>
  <c r="R1933" i="4"/>
  <c r="P734" i="7"/>
  <c r="R1941" i="4"/>
  <c r="P815" i="7"/>
  <c r="R2003" i="4"/>
  <c r="P752" i="7"/>
  <c r="R2027" i="4"/>
  <c r="P501" i="7"/>
  <c r="R2039" i="4"/>
  <c r="P611" i="7"/>
  <c r="R2091" i="4"/>
  <c r="P258" i="7"/>
  <c r="R2134" i="4"/>
  <c r="P510" i="7"/>
  <c r="R2254" i="4"/>
  <c r="P879" i="7"/>
  <c r="R2267" i="4"/>
  <c r="P801" i="7"/>
  <c r="R2302" i="4"/>
  <c r="P484" i="7"/>
  <c r="R2306" i="4"/>
  <c r="P339" i="7"/>
  <c r="R2336" i="4"/>
  <c r="P178" i="7"/>
  <c r="R2362" i="4"/>
  <c r="P125" i="7"/>
  <c r="R2383" i="4"/>
  <c r="P673" i="7"/>
  <c r="R2455" i="4"/>
  <c r="P96" i="7"/>
  <c r="R2479" i="4"/>
  <c r="P189" i="7"/>
  <c r="R2491" i="4"/>
  <c r="P455" i="7"/>
  <c r="R2509" i="4"/>
  <c r="P561" i="7"/>
  <c r="R2671" i="4"/>
  <c r="P329" i="7"/>
  <c r="R2700" i="4"/>
  <c r="P493" i="7"/>
  <c r="R2736" i="4"/>
  <c r="P442" i="7"/>
  <c r="R2807" i="4"/>
  <c r="P191" i="7"/>
  <c r="R2837" i="4"/>
  <c r="P802" i="7"/>
  <c r="R2904" i="4"/>
  <c r="P754" i="7"/>
  <c r="R2960" i="4"/>
  <c r="P805" i="7"/>
  <c r="R2980" i="4"/>
  <c r="P779" i="7"/>
  <c r="R3000" i="4"/>
  <c r="P735" i="7"/>
  <c r="R3020" i="4"/>
  <c r="P555" i="7"/>
  <c r="R3088" i="4"/>
  <c r="P605" i="7"/>
  <c r="R3106" i="4"/>
  <c r="P475" i="7"/>
  <c r="R3125" i="4"/>
  <c r="P478" i="7"/>
  <c r="R3161" i="4"/>
  <c r="P393" i="7"/>
  <c r="R3179" i="4"/>
  <c r="P212" i="7"/>
  <c r="R3263" i="4"/>
  <c r="P524" i="7"/>
  <c r="R3281" i="4"/>
  <c r="P676" i="7"/>
  <c r="R3489" i="4"/>
  <c r="P721" i="7"/>
  <c r="R3602" i="4"/>
  <c r="P248" i="7"/>
  <c r="R3613" i="4"/>
  <c r="P31" i="7"/>
  <c r="R3665" i="4"/>
  <c r="P170" i="7"/>
  <c r="R3689" i="4"/>
  <c r="P599" i="7"/>
  <c r="R3740" i="4"/>
  <c r="P547" i="7"/>
  <c r="R3789" i="4"/>
  <c r="P845" i="7"/>
  <c r="R3841" i="4"/>
  <c r="P562" i="7"/>
  <c r="R3923" i="4"/>
  <c r="P760" i="7"/>
  <c r="R3994" i="4"/>
  <c r="P426" i="7"/>
  <c r="R4029" i="4"/>
  <c r="P630" i="7"/>
  <c r="R4048" i="4"/>
  <c r="P473" i="7"/>
  <c r="R4095" i="4"/>
  <c r="P116" i="7"/>
  <c r="R4147" i="4"/>
  <c r="P374" i="7"/>
  <c r="R4187" i="4"/>
  <c r="P215" i="7"/>
  <c r="R4200" i="4"/>
  <c r="P706" i="7"/>
  <c r="R4204" i="4"/>
  <c r="P309" i="7"/>
  <c r="R4208" i="4"/>
  <c r="P234" i="7"/>
  <c r="R4212" i="4"/>
  <c r="P219" i="7"/>
  <c r="R4251" i="4"/>
  <c r="P287" i="7"/>
  <c r="R4289" i="4"/>
  <c r="P70" i="7"/>
  <c r="R4329" i="4"/>
  <c r="P90" i="7"/>
  <c r="R4424" i="4"/>
  <c r="P525" i="7"/>
  <c r="R4457" i="4"/>
  <c r="P610" i="7"/>
  <c r="R4483" i="4"/>
  <c r="P28" i="7"/>
  <c r="R4495" i="4"/>
  <c r="P656" i="7"/>
  <c r="R4603" i="4"/>
  <c r="P354" i="7"/>
  <c r="R4617" i="4"/>
  <c r="P497" i="7"/>
  <c r="R4646" i="4"/>
  <c r="P243" i="7"/>
  <c r="R4746" i="4"/>
  <c r="P428" i="7"/>
  <c r="R4922" i="4"/>
  <c r="P629" i="7"/>
  <c r="R5069" i="4"/>
  <c r="P503" i="7"/>
  <c r="R5130" i="4"/>
  <c r="P26" i="7"/>
  <c r="R5085" i="4"/>
  <c r="R5036" i="4"/>
  <c r="F4945" i="4"/>
  <c r="F4899" i="4"/>
  <c r="R4821" i="4"/>
  <c r="F4619" i="4"/>
  <c r="R28" i="4"/>
  <c r="J28" i="4"/>
  <c r="F3905" i="4"/>
  <c r="F3757" i="4"/>
  <c r="J58" i="4"/>
  <c r="F60" i="4" s="1"/>
  <c r="P279" i="7"/>
  <c r="J83" i="4"/>
  <c r="P182" i="7"/>
  <c r="J389" i="4"/>
  <c r="F391" i="4" s="1"/>
  <c r="P9" i="7"/>
  <c r="J425" i="4"/>
  <c r="F435" i="4" s="1"/>
  <c r="P134" i="7"/>
  <c r="J591" i="4"/>
  <c r="F593" i="4" s="1"/>
  <c r="P304" i="7"/>
  <c r="J827" i="4"/>
  <c r="F829" i="4" s="1"/>
  <c r="P6" i="7"/>
  <c r="J1870" i="4"/>
  <c r="P364" i="7"/>
  <c r="J2343" i="4"/>
  <c r="F2345" i="4" s="1"/>
  <c r="P432" i="7"/>
  <c r="J2521" i="4"/>
  <c r="F2523" i="4" s="1"/>
  <c r="P326" i="7"/>
  <c r="J2545" i="4"/>
  <c r="F2547" i="4" s="1"/>
  <c r="P254" i="7"/>
  <c r="J2569" i="4"/>
  <c r="F2571" i="4" s="1"/>
  <c r="P440" i="7"/>
  <c r="J2593" i="4"/>
  <c r="F2595" i="4" s="1"/>
  <c r="P301" i="7"/>
  <c r="J2617" i="4"/>
  <c r="F2619" i="4" s="1"/>
  <c r="P541" i="7"/>
  <c r="J3551" i="4"/>
  <c r="F3553" i="4" s="1"/>
  <c r="P174" i="7"/>
  <c r="J3768" i="4"/>
  <c r="F3770" i="4" s="1"/>
  <c r="P240" i="7"/>
  <c r="J4075" i="4"/>
  <c r="F4079" i="4" s="1"/>
  <c r="P515" i="7"/>
  <c r="J4154" i="4"/>
  <c r="F4159" i="4" s="1"/>
  <c r="P469" i="7"/>
  <c r="R29" i="4"/>
  <c r="P44" i="7"/>
  <c r="J29" i="4"/>
  <c r="R71" i="4"/>
  <c r="P349" i="7"/>
  <c r="R110" i="4"/>
  <c r="P451" i="7"/>
  <c r="P565" i="7"/>
  <c r="R124" i="4"/>
  <c r="P777" i="7"/>
  <c r="R128" i="4"/>
  <c r="P681" i="7"/>
  <c r="R132" i="4"/>
  <c r="P867" i="7"/>
  <c r="R140" i="4"/>
  <c r="P278" i="7"/>
  <c r="R144" i="4"/>
  <c r="P415" i="7"/>
  <c r="R148" i="4"/>
  <c r="P698" i="7"/>
  <c r="R152" i="4"/>
  <c r="P604" i="7"/>
  <c r="R156" i="4"/>
  <c r="P659" i="7"/>
  <c r="R160" i="4"/>
  <c r="P795" i="7"/>
  <c r="R164" i="4"/>
  <c r="P523" i="7"/>
  <c r="R168" i="4"/>
  <c r="P465" i="7"/>
  <c r="R172" i="4"/>
  <c r="P718" i="7"/>
  <c r="R221" i="4"/>
  <c r="P617" i="7"/>
  <c r="R233" i="4"/>
  <c r="P161" i="7"/>
  <c r="R237" i="4"/>
  <c r="P216" i="7"/>
  <c r="R271" i="4"/>
  <c r="P202" i="7"/>
  <c r="R275" i="4"/>
  <c r="P186" i="7"/>
  <c r="R287" i="4"/>
  <c r="P52" i="7"/>
  <c r="R299" i="4"/>
  <c r="P768" i="7"/>
  <c r="R303" i="4"/>
  <c r="P399" i="7"/>
  <c r="R316" i="4"/>
  <c r="P492" i="7"/>
  <c r="R409" i="4"/>
  <c r="P68" i="7"/>
  <c r="R474" i="4"/>
  <c r="P366" i="7"/>
  <c r="R486" i="4"/>
  <c r="P98" i="7"/>
  <c r="R498" i="4"/>
  <c r="P157" i="7"/>
  <c r="R520" i="4"/>
  <c r="P504" i="7"/>
  <c r="R540" i="4"/>
  <c r="P485" i="7"/>
  <c r="R554" i="4"/>
  <c r="P508" i="7"/>
  <c r="R585" i="4"/>
  <c r="P509" i="7"/>
  <c r="R622" i="4"/>
  <c r="P214" i="7"/>
  <c r="R635" i="4"/>
  <c r="P218" i="7"/>
  <c r="R686" i="4"/>
  <c r="P97" i="7"/>
  <c r="R698" i="4"/>
  <c r="P347" i="7"/>
  <c r="R756" i="4"/>
  <c r="P123" i="7"/>
  <c r="R782" i="4"/>
  <c r="P619" i="7"/>
  <c r="R798" i="4"/>
  <c r="P646" i="7"/>
  <c r="R836" i="4"/>
  <c r="P107" i="7"/>
  <c r="R840" i="4"/>
  <c r="P621" i="7"/>
  <c r="R861" i="4"/>
  <c r="P570" i="7"/>
  <c r="R904" i="4"/>
  <c r="P21" i="7"/>
  <c r="R934" i="4"/>
  <c r="P740" i="7"/>
  <c r="R946" i="4"/>
  <c r="P379" i="7"/>
  <c r="R975" i="4"/>
  <c r="P286" i="7"/>
  <c r="R999" i="4"/>
  <c r="P126" i="7"/>
  <c r="R1021" i="4"/>
  <c r="P778" i="7"/>
  <c r="R1033" i="4"/>
  <c r="P179" i="7"/>
  <c r="R1061" i="4"/>
  <c r="P351" i="7"/>
  <c r="R1097" i="4"/>
  <c r="P133" i="7"/>
  <c r="R1117" i="4"/>
  <c r="P314" i="7"/>
  <c r="R1180" i="4"/>
  <c r="P595" i="7"/>
  <c r="R1230" i="4"/>
  <c r="P527" i="7"/>
  <c r="R1243" i="4"/>
  <c r="P685" i="7"/>
  <c r="R1263" i="4"/>
  <c r="P280" i="7"/>
  <c r="R1295" i="4"/>
  <c r="P512" i="7"/>
  <c r="R1307" i="4"/>
  <c r="P772" i="7"/>
  <c r="R1319" i="4"/>
  <c r="P728" i="7"/>
  <c r="R1331" i="4"/>
  <c r="P701" i="7"/>
  <c r="R1343" i="4"/>
  <c r="P722" i="7"/>
  <c r="R1355" i="4"/>
  <c r="P678" i="7"/>
  <c r="R1367" i="4"/>
  <c r="P733" i="7"/>
  <c r="R1399" i="4"/>
  <c r="P625" i="7"/>
  <c r="R1411" i="4"/>
  <c r="P671" i="7"/>
  <c r="R1423" i="4"/>
  <c r="P597" i="7"/>
  <c r="R1459" i="4"/>
  <c r="P723" i="7"/>
  <c r="R1483" i="4"/>
  <c r="P781" i="7"/>
  <c r="R1599" i="4"/>
  <c r="P482" i="7"/>
  <c r="R1611" i="4"/>
  <c r="P695" i="7"/>
  <c r="R1615" i="4"/>
  <c r="P641" i="7"/>
  <c r="R1619" i="4"/>
  <c r="P704" i="7"/>
  <c r="R1623" i="4"/>
  <c r="P612" i="7"/>
  <c r="R1661" i="4"/>
  <c r="P787" i="7"/>
  <c r="R1665" i="4"/>
  <c r="P769" i="7"/>
  <c r="R1691" i="4"/>
  <c r="P866" i="7"/>
  <c r="R1695" i="4"/>
  <c r="P620" i="7"/>
  <c r="R1719" i="4"/>
  <c r="P587" i="7"/>
  <c r="R1733" i="4"/>
  <c r="P452" i="7"/>
  <c r="R1745" i="4"/>
  <c r="P382" i="7"/>
  <c r="R1765" i="4"/>
  <c r="P437" i="7"/>
  <c r="R1777" i="4"/>
  <c r="P461" i="7"/>
  <c r="R1789" i="4"/>
  <c r="P402" i="7"/>
  <c r="R1930" i="4"/>
  <c r="P804" i="7"/>
  <c r="R1938" i="4"/>
  <c r="P814" i="7"/>
  <c r="R1956" i="4"/>
  <c r="P788" i="7"/>
  <c r="R1960" i="4"/>
  <c r="P585" i="7"/>
  <c r="R2004" i="4"/>
  <c r="P724" i="7"/>
  <c r="R2111" i="4"/>
  <c r="P563" i="7"/>
  <c r="R2147" i="4"/>
  <c r="P821" i="7"/>
  <c r="R2215" i="4"/>
  <c r="P782" i="7"/>
  <c r="R2236" i="4"/>
  <c r="P749" i="7"/>
  <c r="R2255" i="4"/>
  <c r="P388" i="7"/>
  <c r="R2275" i="4"/>
  <c r="P552" i="7"/>
  <c r="R2307" i="4"/>
  <c r="P48" i="7"/>
  <c r="R2337" i="4"/>
  <c r="P295" i="7"/>
  <c r="R2363" i="4"/>
  <c r="P246" i="7"/>
  <c r="R2392" i="4"/>
  <c r="P62" i="7"/>
  <c r="R2434" i="4"/>
  <c r="P227" i="7"/>
  <c r="R2464" i="4"/>
  <c r="P229" i="7"/>
  <c r="R2488" i="4"/>
  <c r="P331" i="7"/>
  <c r="R2626" i="4"/>
  <c r="P241" i="7"/>
  <c r="R2680" i="4"/>
  <c r="P443" i="7"/>
  <c r="R2709" i="4"/>
  <c r="P538" i="7"/>
  <c r="R2744" i="4"/>
  <c r="P238" i="7"/>
  <c r="R2773" i="4"/>
  <c r="P458" i="7"/>
  <c r="R2838" i="4"/>
  <c r="P864" i="7"/>
  <c r="R2913" i="4"/>
  <c r="P571" i="7"/>
  <c r="R2941" i="4"/>
  <c r="P367" i="7"/>
  <c r="R3001" i="4"/>
  <c r="P423" i="7"/>
  <c r="R3097" i="4"/>
  <c r="P791" i="7"/>
  <c r="R3116" i="4"/>
  <c r="P741" i="7"/>
  <c r="R3134" i="4"/>
  <c r="P714" i="7"/>
  <c r="R3180" i="4"/>
  <c r="P389" i="7"/>
  <c r="R3272" i="4"/>
  <c r="P46" i="7"/>
  <c r="R3326" i="4"/>
  <c r="P187" i="7"/>
  <c r="R3346" i="4"/>
  <c r="P118" i="7"/>
  <c r="R3367" i="4"/>
  <c r="P418" i="7"/>
  <c r="R3451" i="4"/>
  <c r="P102" i="7"/>
  <c r="R3614" i="4"/>
  <c r="P204" i="7"/>
  <c r="R3636" i="4"/>
  <c r="P197" i="7"/>
  <c r="R3674" i="4"/>
  <c r="P544" i="7"/>
  <c r="R3698" i="4"/>
  <c r="P660" i="7"/>
  <c r="R3749" i="4"/>
  <c r="P568" i="7"/>
  <c r="R3862" i="4"/>
  <c r="P854" i="7"/>
  <c r="R3874" i="4"/>
  <c r="P365" i="7"/>
  <c r="R3894" i="4"/>
  <c r="P622" i="7"/>
  <c r="R3936" i="4"/>
  <c r="P581" i="7"/>
  <c r="R3957" i="4"/>
  <c r="P270" i="7"/>
  <c r="R3976" i="4"/>
  <c r="P230" i="7"/>
  <c r="R4124" i="4"/>
  <c r="P119" i="7"/>
  <c r="R4136" i="4"/>
  <c r="P680" i="7"/>
  <c r="R4148" i="4"/>
  <c r="P65" i="7"/>
  <c r="R4176" i="4"/>
  <c r="P462" i="7"/>
  <c r="R4197" i="4"/>
  <c r="P332" i="7"/>
  <c r="R4201" i="4"/>
  <c r="P148" i="7"/>
  <c r="R4205" i="4"/>
  <c r="P381" i="7"/>
  <c r="R4209" i="4"/>
  <c r="P808" i="7"/>
  <c r="R4213" i="4"/>
  <c r="P635" i="7"/>
  <c r="R4232" i="4"/>
  <c r="P665" i="7"/>
  <c r="R4260" i="4"/>
  <c r="P342" i="7"/>
  <c r="R4365" i="4"/>
  <c r="P259" i="7"/>
  <c r="R4425" i="4"/>
  <c r="P466" i="7"/>
  <c r="R4458" i="4"/>
  <c r="P594" i="7"/>
  <c r="R4480" i="4"/>
  <c r="P373" i="7"/>
  <c r="R4496" i="4"/>
  <c r="P463" i="7"/>
  <c r="R4553" i="4"/>
  <c r="P299" i="7"/>
  <c r="R4566" i="4"/>
  <c r="P251" i="7"/>
  <c r="R4600" i="4"/>
  <c r="P336" i="7"/>
  <c r="R4604" i="4"/>
  <c r="P224" i="7"/>
  <c r="R4635" i="4"/>
  <c r="P128" i="7"/>
  <c r="R4674" i="4"/>
  <c r="P72" i="7"/>
  <c r="R4686" i="4"/>
  <c r="P53" i="7"/>
  <c r="R4743" i="4"/>
  <c r="P45" i="7"/>
  <c r="R4755" i="4"/>
  <c r="P404" i="7"/>
  <c r="R4831" i="4"/>
  <c r="P609" i="7"/>
  <c r="R4854" i="4"/>
  <c r="P293" i="7"/>
  <c r="R4884" i="4"/>
  <c r="P644" i="7"/>
  <c r="R4919" i="4"/>
  <c r="P413" i="7"/>
  <c r="R4969" i="4"/>
  <c r="P233" i="7"/>
  <c r="R4989" i="4"/>
  <c r="P372" i="7"/>
  <c r="R5084" i="4"/>
  <c r="P32" i="7"/>
  <c r="R5088" i="4"/>
  <c r="P288" i="7"/>
  <c r="R5099" i="4"/>
  <c r="P653" i="7"/>
  <c r="R5116" i="4"/>
  <c r="P76" i="7"/>
  <c r="L291" i="5"/>
  <c r="I291" i="5" s="1"/>
  <c r="J291" i="5" s="1"/>
  <c r="L165" i="5"/>
  <c r="I165" i="5" s="1"/>
  <c r="J165" i="5" s="1"/>
  <c r="L141" i="5"/>
  <c r="I141" i="5" s="1"/>
  <c r="J141" i="5" s="1"/>
  <c r="F4980" i="4"/>
  <c r="F4857" i="4"/>
  <c r="J7" i="4"/>
  <c r="F9" i="4" s="1"/>
  <c r="P154" i="7"/>
  <c r="J64" i="4"/>
  <c r="F66" i="4" s="1"/>
  <c r="P99" i="7"/>
  <c r="J561" i="4"/>
  <c r="F563" i="4" s="1"/>
  <c r="P160" i="7"/>
  <c r="J1205" i="4"/>
  <c r="F1207" i="4" s="1"/>
  <c r="P127" i="7"/>
  <c r="J1876" i="4"/>
  <c r="F1878" i="4" s="1"/>
  <c r="P236" i="7"/>
  <c r="J1908" i="4"/>
  <c r="F1913" i="4" s="1"/>
  <c r="P600" i="7"/>
  <c r="J2497" i="4"/>
  <c r="F2499" i="4" s="1"/>
  <c r="P275" i="7"/>
  <c r="J2527" i="4"/>
  <c r="F2529" i="4" s="1"/>
  <c r="P206" i="7"/>
  <c r="J2551" i="4"/>
  <c r="F2553" i="4" s="1"/>
  <c r="P419" i="7"/>
  <c r="J2575" i="4"/>
  <c r="F2577" i="4" s="1"/>
  <c r="P283" i="7"/>
  <c r="J2599" i="4"/>
  <c r="F2601" i="4" s="1"/>
  <c r="P444" i="7"/>
  <c r="J2653" i="4"/>
  <c r="F2655" i="4" s="1"/>
  <c r="P69" i="7"/>
  <c r="J2760" i="4"/>
  <c r="F2765" i="4" s="1"/>
  <c r="P507" i="7"/>
  <c r="J3774" i="4"/>
  <c r="F3776" i="4" s="1"/>
  <c r="P231" i="7"/>
  <c r="J3807" i="4"/>
  <c r="F3812" i="4" s="1"/>
  <c r="P150" i="7"/>
  <c r="J4163" i="4"/>
  <c r="F4169" i="4" s="1"/>
  <c r="P303" i="7"/>
  <c r="J4375" i="4"/>
  <c r="F4381" i="4" s="1"/>
  <c r="P16" i="7"/>
  <c r="J4949" i="4"/>
  <c r="F4951" i="4" s="1"/>
  <c r="P19" i="7"/>
  <c r="J5106" i="4"/>
  <c r="J5107" i="4" s="1"/>
  <c r="P109" i="7"/>
  <c r="R37" i="4"/>
  <c r="P89" i="7"/>
  <c r="R107" i="4"/>
  <c r="P491" i="7"/>
  <c r="R111" i="4"/>
  <c r="P375" i="7"/>
  <c r="P487" i="7"/>
  <c r="R121" i="4"/>
  <c r="P591" i="7"/>
  <c r="R125" i="4"/>
  <c r="P835" i="7"/>
  <c r="R129" i="4"/>
  <c r="P298" i="7"/>
  <c r="R133" i="4"/>
  <c r="P559" i="7"/>
  <c r="R141" i="4"/>
  <c r="P739" i="7"/>
  <c r="R149" i="4"/>
  <c r="P584" i="7"/>
  <c r="R153" i="4"/>
  <c r="P514" i="7"/>
  <c r="R157" i="4"/>
  <c r="P775" i="7"/>
  <c r="R161" i="4"/>
  <c r="P677" i="7"/>
  <c r="R165" i="4"/>
  <c r="P745" i="7"/>
  <c r="R169" i="4"/>
  <c r="P798" i="7"/>
  <c r="R173" i="4"/>
  <c r="P672" i="7"/>
  <c r="R222" i="4"/>
  <c r="P122" i="7"/>
  <c r="R234" i="4"/>
  <c r="P75" i="7"/>
  <c r="R238" i="4"/>
  <c r="P284" i="7"/>
  <c r="R272" i="4"/>
  <c r="P338" i="7"/>
  <c r="R276" i="4"/>
  <c r="P657" i="7"/>
  <c r="R300" i="4"/>
  <c r="P334" i="7"/>
  <c r="R304" i="4"/>
  <c r="P824" i="7"/>
  <c r="R317" i="4"/>
  <c r="P144" i="7"/>
  <c r="R410" i="4"/>
  <c r="P105" i="7"/>
  <c r="R432" i="4"/>
  <c r="P370" i="7"/>
  <c r="R475" i="4"/>
  <c r="P22" i="7"/>
  <c r="R507" i="4"/>
  <c r="P273" i="7"/>
  <c r="R521" i="4"/>
  <c r="P268" i="7"/>
  <c r="R555" i="4"/>
  <c r="P124" i="7"/>
  <c r="R582" i="4"/>
  <c r="P786" i="7"/>
  <c r="R632" i="4"/>
  <c r="P149" i="7"/>
  <c r="R636" i="4"/>
  <c r="P517" i="7"/>
  <c r="R687" i="4"/>
  <c r="P277" i="7"/>
  <c r="R757" i="4"/>
  <c r="P327" i="7"/>
  <c r="R771" i="4"/>
  <c r="P322" i="7"/>
  <c r="R799" i="4"/>
  <c r="P520" i="7"/>
  <c r="R819" i="4"/>
  <c r="P141" i="7"/>
  <c r="R837" i="4"/>
  <c r="P480" i="7"/>
  <c r="R841" i="4"/>
  <c r="P158" i="7"/>
  <c r="R893" i="4"/>
  <c r="P103" i="7"/>
  <c r="R905" i="4"/>
  <c r="P237" i="7"/>
  <c r="R925" i="4"/>
  <c r="P23" i="7"/>
  <c r="R947" i="4"/>
  <c r="P50" i="7"/>
  <c r="R989" i="4"/>
  <c r="P81" i="7"/>
  <c r="R1022" i="4"/>
  <c r="P156" i="7"/>
  <c r="R1062" i="4"/>
  <c r="P542" i="7"/>
  <c r="R1078" i="4"/>
  <c r="P84" i="7"/>
  <c r="R1145" i="4"/>
  <c r="P474" i="7"/>
  <c r="R1157" i="4"/>
  <c r="P396" i="7"/>
  <c r="R1161" i="4"/>
  <c r="P199" i="7"/>
  <c r="R1240" i="4"/>
  <c r="P486" i="7"/>
  <c r="R1252" i="4"/>
  <c r="P476" i="7"/>
  <c r="R1388" i="4"/>
  <c r="P297" i="7"/>
  <c r="R1436" i="4"/>
  <c r="P528" i="7"/>
  <c r="R1472" i="4"/>
  <c r="P794" i="7"/>
  <c r="R1564" i="4"/>
  <c r="P647" i="7"/>
  <c r="R1576" i="4"/>
  <c r="P616" i="7"/>
  <c r="R1612" i="4"/>
  <c r="P632" i="7"/>
  <c r="R1616" i="4"/>
  <c r="P574" i="7"/>
  <c r="R1620" i="4"/>
  <c r="P738" i="7"/>
  <c r="R1624" i="4"/>
  <c r="P623" i="7"/>
  <c r="R1642" i="4"/>
  <c r="P276" i="7"/>
  <c r="R1662" i="4"/>
  <c r="P727" i="7"/>
  <c r="R1666" i="4"/>
  <c r="P668" i="7"/>
  <c r="R1692" i="4"/>
  <c r="P771" i="7"/>
  <c r="R1696" i="4"/>
  <c r="P390" i="7"/>
  <c r="R1716" i="4"/>
  <c r="P529" i="7"/>
  <c r="R1720" i="4"/>
  <c r="P323" i="7"/>
  <c r="R1734" i="4"/>
  <c r="P489" i="7"/>
  <c r="R1754" i="4"/>
  <c r="P356" i="7"/>
  <c r="R1766" i="4"/>
  <c r="P654" i="7"/>
  <c r="R1798" i="4"/>
  <c r="P257" i="7"/>
  <c r="R1830" i="4"/>
  <c r="P651" i="7"/>
  <c r="R1887" i="4"/>
  <c r="P548" i="7"/>
  <c r="R1921" i="4"/>
  <c r="P634" i="7"/>
  <c r="R1931" i="4"/>
  <c r="P751" i="7"/>
  <c r="R1935" i="4"/>
  <c r="P759" i="7"/>
  <c r="R1939" i="4"/>
  <c r="P758" i="7"/>
  <c r="R1943" i="4"/>
  <c r="P863" i="7"/>
  <c r="R2037" i="4"/>
  <c r="P774" i="7"/>
  <c r="R2049" i="4"/>
  <c r="P713" i="7"/>
  <c r="R2081" i="4"/>
  <c r="P445" i="7"/>
  <c r="R2100" i="4"/>
  <c r="P551" i="7"/>
  <c r="R2144" i="4"/>
  <c r="P816" i="7"/>
  <c r="R2244" i="4"/>
  <c r="P386" i="7"/>
  <c r="R2256" i="4"/>
  <c r="P73" i="7"/>
  <c r="R2304" i="4"/>
  <c r="P420" i="7"/>
  <c r="R2352" i="4"/>
  <c r="P152" i="7"/>
  <c r="R2372" i="4"/>
  <c r="P308" i="7"/>
  <c r="R2393" i="4"/>
  <c r="P467" i="7"/>
  <c r="R2441" i="4"/>
  <c r="P94" i="7"/>
  <c r="R2465" i="4"/>
  <c r="P424" i="7"/>
  <c r="R2489" i="4"/>
  <c r="P24" i="7"/>
  <c r="R2647" i="4"/>
  <c r="P572" i="7"/>
  <c r="R2689" i="4"/>
  <c r="P575" i="7"/>
  <c r="R2718" i="4"/>
  <c r="P697" i="7"/>
  <c r="R2782" i="4"/>
  <c r="P100" i="7"/>
  <c r="R2835" i="4"/>
  <c r="P813" i="7"/>
  <c r="R2847" i="4"/>
  <c r="P829" i="7"/>
  <c r="R2884" i="4"/>
  <c r="P335" i="7"/>
  <c r="R2922" i="4"/>
  <c r="P764" i="7"/>
  <c r="R2970" i="4"/>
  <c r="P811" i="7"/>
  <c r="R2990" i="4"/>
  <c r="P755" i="7"/>
  <c r="R3010" i="4"/>
  <c r="P606" i="7"/>
  <c r="R3030" i="4"/>
  <c r="P318" i="7"/>
  <c r="R3070" i="4"/>
  <c r="P790" i="7"/>
  <c r="R3143" i="4"/>
  <c r="P624" i="7"/>
  <c r="R3213" i="4"/>
  <c r="P720" i="7"/>
  <c r="R3307" i="4"/>
  <c r="P596" i="7"/>
  <c r="R3377" i="4"/>
  <c r="P137" i="7"/>
  <c r="R3460" i="4"/>
  <c r="P7" i="7"/>
  <c r="R3478" i="4"/>
  <c r="P256" i="7"/>
  <c r="R3499" i="4"/>
  <c r="P302" i="7"/>
  <c r="R3545" i="4"/>
  <c r="P357" i="7"/>
  <c r="R3585" i="4"/>
  <c r="P560" i="7"/>
  <c r="R3611" i="4"/>
  <c r="P13" i="7"/>
  <c r="R3615" i="4"/>
  <c r="P106" i="7"/>
  <c r="R3645" i="4"/>
  <c r="P93" i="7"/>
  <c r="R3683" i="4"/>
  <c r="P592" i="7"/>
  <c r="R3707" i="4"/>
  <c r="P190" i="7"/>
  <c r="R3732" i="4"/>
  <c r="P763" i="7"/>
  <c r="R3781" i="4"/>
  <c r="P546" i="7"/>
  <c r="R3791" i="4"/>
  <c r="P397" i="7"/>
  <c r="R3831" i="4"/>
  <c r="P410" i="7"/>
  <c r="R3913" i="4"/>
  <c r="P883" i="7"/>
  <c r="R3933" i="4"/>
  <c r="P711" i="7"/>
  <c r="R3937" i="4"/>
  <c r="P260" i="7"/>
  <c r="R4020" i="4"/>
  <c r="P756" i="7"/>
  <c r="R4038" i="4"/>
  <c r="P631" i="7"/>
  <c r="R4059" i="4"/>
  <c r="P439" i="7"/>
  <c r="R4085" i="4"/>
  <c r="P319" i="7"/>
  <c r="R4125" i="4"/>
  <c r="P225" i="7"/>
  <c r="R4145" i="4"/>
  <c r="P129" i="7"/>
  <c r="R4177" i="4"/>
  <c r="P862" i="7"/>
  <c r="R4198" i="4"/>
  <c r="P859" i="7"/>
  <c r="R4202" i="4"/>
  <c r="P142" i="7"/>
  <c r="R4206" i="4"/>
  <c r="P330" i="7"/>
  <c r="R4210" i="4"/>
  <c r="P135" i="7"/>
  <c r="R4214" i="4"/>
  <c r="P49" i="7"/>
  <c r="R4233" i="4"/>
  <c r="P663" i="7"/>
  <c r="R4279" i="4"/>
  <c r="P39" i="7"/>
  <c r="R4366" i="4"/>
  <c r="P408" i="7"/>
  <c r="R4379" i="4"/>
  <c r="P37" i="7"/>
  <c r="R4455" i="4"/>
  <c r="P588" i="7"/>
  <c r="R4459" i="4"/>
  <c r="P730" i="7"/>
  <c r="R4481" i="4"/>
  <c r="P264" i="7"/>
  <c r="R4485" i="4"/>
  <c r="P403" i="7"/>
  <c r="R4587" i="4"/>
  <c r="P470" i="7"/>
  <c r="R4601" i="4"/>
  <c r="P341" i="7"/>
  <c r="R4615" i="4"/>
  <c r="P205" i="7"/>
  <c r="P79" i="7"/>
  <c r="R4687" i="4"/>
  <c r="R4699" i="4"/>
  <c r="P194" i="7"/>
  <c r="R4744" i="4"/>
  <c r="P556" i="7"/>
  <c r="R4787" i="4"/>
  <c r="P344" i="7"/>
  <c r="P61" i="7"/>
  <c r="R4908" i="4"/>
  <c r="R4933" i="4"/>
  <c r="P247" i="7"/>
  <c r="R5067" i="4"/>
  <c r="P305" i="7"/>
  <c r="F5134" i="4"/>
  <c r="F5090" i="4"/>
  <c r="R5068" i="4"/>
  <c r="F5019" i="4"/>
  <c r="R4978" i="4"/>
  <c r="F4924" i="4"/>
  <c r="R4830" i="4"/>
  <c r="R4756" i="4"/>
  <c r="F4748" i="4"/>
  <c r="F4714" i="4"/>
  <c r="R4663" i="4"/>
  <c r="F4655" i="4"/>
  <c r="F4648" i="4"/>
  <c r="F4626" i="4"/>
  <c r="F4833" i="4"/>
  <c r="F4806" i="4"/>
  <c r="F4789" i="4"/>
  <c r="F4666" i="4"/>
  <c r="R27" i="4"/>
  <c r="L479" i="5"/>
  <c r="I479" i="5" s="1"/>
  <c r="J479" i="5" s="1"/>
  <c r="L464" i="5"/>
  <c r="I464" i="5" s="1"/>
  <c r="J464" i="5" s="1"/>
  <c r="L428" i="5"/>
  <c r="I428" i="5" s="1"/>
  <c r="J428" i="5" s="1"/>
  <c r="L371" i="5"/>
  <c r="I371" i="5" s="1"/>
  <c r="J371" i="5" s="1"/>
  <c r="L326" i="5"/>
  <c r="I326" i="5" s="1"/>
  <c r="J326" i="5" s="1"/>
  <c r="L310" i="5"/>
  <c r="I310" i="5" s="1"/>
  <c r="J310" i="5" s="1"/>
  <c r="L270" i="5"/>
  <c r="I270" i="5" s="1"/>
  <c r="J270" i="5" s="1"/>
  <c r="L255" i="5"/>
  <c r="I255" i="5" s="1"/>
  <c r="J255" i="5" s="1"/>
  <c r="L230" i="5"/>
  <c r="I230" i="5" s="1"/>
  <c r="J230" i="5" s="1"/>
  <c r="L181" i="5"/>
  <c r="I181" i="5" s="1"/>
  <c r="J181" i="5" s="1"/>
  <c r="L493" i="5"/>
  <c r="I493" i="5" s="1"/>
  <c r="J493" i="5" s="1"/>
  <c r="L447" i="5"/>
  <c r="I447" i="5" s="1"/>
  <c r="J447" i="5" s="1"/>
  <c r="L382" i="5"/>
  <c r="I382" i="5" s="1"/>
  <c r="J382" i="5" s="1"/>
  <c r="L360" i="5"/>
  <c r="I360" i="5" s="1"/>
  <c r="J360" i="5" s="1"/>
  <c r="L319" i="5"/>
  <c r="I319" i="5" s="1"/>
  <c r="J319" i="5" s="1"/>
  <c r="L308" i="5"/>
  <c r="I308" i="5" s="1"/>
  <c r="J308" i="5" s="1"/>
  <c r="L274" i="5"/>
  <c r="I274" i="5" s="1"/>
  <c r="J274" i="5" s="1"/>
  <c r="L254" i="5"/>
  <c r="I254" i="5" s="1"/>
  <c r="J254" i="5" s="1"/>
  <c r="L223" i="5"/>
  <c r="I223" i="5" s="1"/>
  <c r="J223" i="5" s="1"/>
  <c r="L169" i="5"/>
  <c r="I169" i="5" s="1"/>
  <c r="J169" i="5" s="1"/>
  <c r="L158" i="5"/>
  <c r="I158" i="5" s="1"/>
  <c r="J158" i="5" s="1"/>
  <c r="L292" i="5"/>
  <c r="I292" i="5" s="1"/>
  <c r="J292" i="5" s="1"/>
  <c r="R370" i="4"/>
  <c r="L325" i="5"/>
  <c r="I325" i="5" s="1"/>
  <c r="J325" i="5" s="1"/>
  <c r="R426" i="4"/>
  <c r="L330" i="5"/>
  <c r="I330" i="5" s="1"/>
  <c r="J330" i="5" s="1"/>
  <c r="L317" i="5"/>
  <c r="I317" i="5" s="1"/>
  <c r="J317" i="5" s="1"/>
  <c r="L273" i="5"/>
  <c r="I273" i="5" s="1"/>
  <c r="J273" i="5" s="1"/>
  <c r="L262" i="5"/>
  <c r="I262" i="5" s="1"/>
  <c r="J262" i="5" s="1"/>
  <c r="L243" i="5"/>
  <c r="I243" i="5" s="1"/>
  <c r="J243" i="5" s="1"/>
  <c r="L232" i="5"/>
  <c r="I232" i="5" s="1"/>
  <c r="J232" i="5" s="1"/>
  <c r="L228" i="5"/>
  <c r="I228" i="5" s="1"/>
  <c r="J228" i="5" s="1"/>
  <c r="L217" i="5"/>
  <c r="I217" i="5" s="1"/>
  <c r="J217" i="5" s="1"/>
  <c r="L206" i="5"/>
  <c r="I206" i="5" s="1"/>
  <c r="J206" i="5" s="1"/>
  <c r="L202" i="5"/>
  <c r="I202" i="5" s="1"/>
  <c r="J202" i="5" s="1"/>
  <c r="L190" i="5"/>
  <c r="I190" i="5" s="1"/>
  <c r="J190" i="5" s="1"/>
  <c r="L173" i="5"/>
  <c r="I173" i="5" s="1"/>
  <c r="J173" i="5" s="1"/>
  <c r="L83" i="5"/>
  <c r="I83" i="5" s="1"/>
  <c r="J83" i="5" s="1"/>
  <c r="L57" i="5"/>
  <c r="I57" i="5" s="1"/>
  <c r="J57" i="5" s="1"/>
  <c r="L34" i="5"/>
  <c r="I34" i="5" s="1"/>
  <c r="J34" i="5" s="1"/>
  <c r="L9" i="5"/>
  <c r="I9" i="5" s="1"/>
  <c r="J9" i="5" s="1"/>
  <c r="L795" i="5"/>
  <c r="I795" i="5" s="1"/>
  <c r="J795" i="5" s="1"/>
  <c r="R91" i="4"/>
  <c r="L2132" i="5"/>
  <c r="I2132" i="5" s="1"/>
  <c r="J2132" i="5" s="1"/>
  <c r="R506" i="4"/>
  <c r="L2124" i="5"/>
  <c r="I2124" i="5" s="1"/>
  <c r="J2124" i="5" s="1"/>
  <c r="R1688" i="4"/>
  <c r="F4447" i="4"/>
  <c r="F4405" i="4"/>
  <c r="F4370" i="4"/>
  <c r="F4331" i="4"/>
  <c r="F4291" i="4"/>
  <c r="F4253" i="4"/>
  <c r="F4216" i="4"/>
  <c r="F4116" i="4"/>
  <c r="F4041" i="4"/>
  <c r="F4005" i="4"/>
  <c r="F3968" i="4"/>
  <c r="F3926" i="4"/>
  <c r="F3886" i="4"/>
  <c r="F3844" i="4"/>
  <c r="F3742" i="4"/>
  <c r="F3182" i="4"/>
  <c r="F2682" i="4"/>
  <c r="F3709" i="4"/>
  <c r="F3145" i="4"/>
  <c r="F2993" i="4"/>
  <c r="F2953" i="4"/>
  <c r="F2649" i="4"/>
  <c r="F2493" i="4"/>
  <c r="F3628" i="4"/>
  <c r="F3516" i="4"/>
  <c r="F3248" i="4"/>
  <c r="F3108" i="4"/>
  <c r="F3072" i="4"/>
  <c r="F3032" i="4"/>
  <c r="F2876" i="4"/>
  <c r="F2840" i="4"/>
  <c r="F2756" i="4"/>
  <c r="F2720" i="4"/>
  <c r="F3667" i="4"/>
  <c r="F3587" i="4"/>
  <c r="F3471" i="4"/>
  <c r="F3435" i="4"/>
  <c r="F3395" i="4"/>
  <c r="F3359" i="4"/>
  <c r="F3319" i="4"/>
  <c r="F3283" i="4"/>
  <c r="F3215" i="4"/>
  <c r="F2915" i="4"/>
  <c r="F2799" i="4"/>
  <c r="L175" i="5"/>
  <c r="I175" i="5" s="1"/>
  <c r="J175" i="5" s="1"/>
  <c r="L171" i="5"/>
  <c r="I171" i="5" s="1"/>
  <c r="J171" i="5" s="1"/>
  <c r="L167" i="5"/>
  <c r="I167" i="5" s="1"/>
  <c r="J167" i="5" s="1"/>
  <c r="J45" i="4"/>
  <c r="L227" i="5"/>
  <c r="I227" i="5" s="1"/>
  <c r="J227" i="5" s="1"/>
  <c r="L66" i="5"/>
  <c r="I66" i="5" s="1"/>
  <c r="J66" i="5" s="1"/>
  <c r="F4398" i="4"/>
  <c r="F4322" i="4"/>
  <c r="F4150" i="4"/>
  <c r="F3618" i="4"/>
  <c r="F3578" i="4"/>
  <c r="F3462" i="4"/>
  <c r="F3274" i="4"/>
  <c r="F3206" i="4"/>
  <c r="F3062" i="4"/>
  <c r="F3022" i="4"/>
  <c r="F2906" i="4"/>
  <c r="F4357" i="4"/>
  <c r="F4281" i="4"/>
  <c r="F4189" i="4"/>
  <c r="F3833" i="4"/>
  <c r="F3425" i="4"/>
  <c r="F3385" i="4"/>
  <c r="F3349" i="4"/>
  <c r="F3309" i="4"/>
  <c r="F2869" i="4"/>
  <c r="F2673" i="4"/>
  <c r="F2565" i="4"/>
  <c r="F4488" i="4"/>
  <c r="F4032" i="4"/>
  <c r="F3996" i="4"/>
  <c r="F3876" i="4"/>
  <c r="F3764" i="4"/>
  <c r="F3700" i="4"/>
  <c r="F3172" i="4"/>
  <c r="F3136" i="4"/>
  <c r="F2828" i="4"/>
  <c r="F2784" i="4"/>
  <c r="F2775" i="4"/>
  <c r="F2818" i="4"/>
  <c r="F2933" i="4"/>
  <c r="F2973" i="4"/>
  <c r="F3090" i="4"/>
  <c r="F3127" i="4"/>
  <c r="F3163" i="4"/>
  <c r="F3231" i="4"/>
  <c r="F3265" i="4"/>
  <c r="F3379" i="4"/>
  <c r="F3415" i="4"/>
  <c r="F3453" i="4"/>
  <c r="F3538" i="4"/>
  <c r="F3571" i="4"/>
  <c r="L166" i="5"/>
  <c r="I166" i="5" s="1"/>
  <c r="J166" i="5" s="1"/>
  <c r="L215" i="5"/>
  <c r="I215" i="5" s="1"/>
  <c r="J215" i="5" s="1"/>
  <c r="L520" i="5"/>
  <c r="I520" i="5" s="1"/>
  <c r="J520" i="5" s="1"/>
  <c r="L626" i="5"/>
  <c r="I626" i="5" s="1"/>
  <c r="J626" i="5" s="1"/>
  <c r="L726" i="5"/>
  <c r="I726" i="5" s="1"/>
  <c r="J726" i="5" s="1"/>
  <c r="L838" i="5"/>
  <c r="I838" i="5" s="1"/>
  <c r="J838" i="5" s="1"/>
  <c r="L913" i="5"/>
  <c r="I913" i="5" s="1"/>
  <c r="J913" i="5" s="1"/>
  <c r="L41" i="5"/>
  <c r="I41" i="5" s="1"/>
  <c r="J41" i="5" s="1"/>
  <c r="L148" i="5"/>
  <c r="I148" i="5" s="1"/>
  <c r="J148" i="5" s="1"/>
  <c r="L290" i="5"/>
  <c r="I290" i="5" s="1"/>
  <c r="J290" i="5" s="1"/>
  <c r="L300" i="5"/>
  <c r="I300" i="5" s="1"/>
  <c r="J300" i="5" s="1"/>
  <c r="L339" i="5"/>
  <c r="I339" i="5" s="1"/>
  <c r="J339" i="5" s="1"/>
  <c r="L491" i="5"/>
  <c r="I491" i="5" s="1"/>
  <c r="J491" i="5" s="1"/>
  <c r="L654" i="5"/>
  <c r="I654" i="5" s="1"/>
  <c r="J654" i="5" s="1"/>
  <c r="L700" i="5"/>
  <c r="I700" i="5" s="1"/>
  <c r="J700" i="5" s="1"/>
  <c r="L733" i="5"/>
  <c r="I733" i="5" s="1"/>
  <c r="J733" i="5" s="1"/>
  <c r="L47" i="5"/>
  <c r="I47" i="5" s="1"/>
  <c r="J47" i="5" s="1"/>
  <c r="L426" i="5"/>
  <c r="I426" i="5" s="1"/>
  <c r="J426" i="5" s="1"/>
  <c r="L579" i="5"/>
  <c r="I579" i="5" s="1"/>
  <c r="J579" i="5" s="1"/>
  <c r="L224" i="5"/>
  <c r="I224" i="5" s="1"/>
  <c r="J224" i="5" s="1"/>
  <c r="L546" i="5"/>
  <c r="I546" i="5" s="1"/>
  <c r="J546" i="5" s="1"/>
  <c r="L328" i="5"/>
  <c r="I328" i="5" s="1"/>
  <c r="J328" i="5" s="1"/>
  <c r="L359" i="5"/>
  <c r="I359" i="5" s="1"/>
  <c r="J359" i="5" s="1"/>
  <c r="L368" i="5"/>
  <c r="I368" i="5" s="1"/>
  <c r="J368" i="5" s="1"/>
  <c r="L417" i="5"/>
  <c r="I417" i="5" s="1"/>
  <c r="J417" i="5" s="1"/>
  <c r="L446" i="5"/>
  <c r="I446" i="5" s="1"/>
  <c r="J446" i="5" s="1"/>
  <c r="L480" i="5"/>
  <c r="I480" i="5" s="1"/>
  <c r="J480" i="5" s="1"/>
  <c r="L506" i="5"/>
  <c r="I506" i="5" s="1"/>
  <c r="J506" i="5" s="1"/>
  <c r="L397" i="5"/>
  <c r="I397" i="5" s="1"/>
  <c r="J397" i="5" s="1"/>
  <c r="L437" i="5"/>
  <c r="I437" i="5" s="1"/>
  <c r="J437" i="5" s="1"/>
  <c r="L448" i="5"/>
  <c r="I448" i="5" s="1"/>
  <c r="J448" i="5" s="1"/>
  <c r="L508" i="5"/>
  <c r="I508" i="5" s="1"/>
  <c r="J508" i="5" s="1"/>
  <c r="L570" i="5"/>
  <c r="I570" i="5" s="1"/>
  <c r="J570" i="5" s="1"/>
  <c r="L604" i="5"/>
  <c r="I604" i="5" s="1"/>
  <c r="J604" i="5" s="1"/>
  <c r="L636" i="5"/>
  <c r="I636" i="5" s="1"/>
  <c r="J636" i="5" s="1"/>
  <c r="L671" i="5"/>
  <c r="I671" i="5" s="1"/>
  <c r="J671" i="5" s="1"/>
  <c r="L921" i="5"/>
  <c r="I921" i="5" s="1"/>
  <c r="J921" i="5" s="1"/>
  <c r="L904" i="5"/>
  <c r="I904" i="5" s="1"/>
  <c r="J904" i="5" s="1"/>
  <c r="L699" i="5"/>
  <c r="I699" i="5" s="1"/>
  <c r="J699" i="5" s="1"/>
  <c r="L681" i="5"/>
  <c r="I681" i="5" s="1"/>
  <c r="J681" i="5" s="1"/>
  <c r="L614" i="5"/>
  <c r="I614" i="5" s="1"/>
  <c r="J614" i="5" s="1"/>
  <c r="L528" i="5"/>
  <c r="I528" i="5" s="1"/>
  <c r="J528" i="5" s="1"/>
  <c r="L408" i="5"/>
  <c r="I408" i="5" s="1"/>
  <c r="J408" i="5" s="1"/>
  <c r="F4471" i="4"/>
  <c r="F4235" i="4"/>
  <c r="F4179" i="4"/>
  <c r="F4023" i="4"/>
  <c r="F3823" i="4"/>
  <c r="F3691" i="4"/>
  <c r="F3647" i="4"/>
  <c r="F2607" i="4"/>
  <c r="L627" i="5"/>
  <c r="I627" i="5" s="1"/>
  <c r="J627" i="5" s="1"/>
  <c r="L580" i="5"/>
  <c r="I580" i="5" s="1"/>
  <c r="J580" i="5" s="1"/>
  <c r="L547" i="5"/>
  <c r="I547" i="5" s="1"/>
  <c r="J547" i="5" s="1"/>
  <c r="L494" i="5"/>
  <c r="I494" i="5" s="1"/>
  <c r="J494" i="5" s="1"/>
  <c r="L380" i="5"/>
  <c r="I380" i="5" s="1"/>
  <c r="J380" i="5" s="1"/>
  <c r="L241" i="5"/>
  <c r="I241" i="5" s="1"/>
  <c r="J241" i="5" s="1"/>
  <c r="L191" i="5"/>
  <c r="I191" i="5" s="1"/>
  <c r="J191" i="5" s="1"/>
  <c r="F5078" i="4"/>
  <c r="F4962" i="4"/>
  <c r="F4606" i="4"/>
  <c r="F4390" i="4"/>
  <c r="F4346" i="4"/>
  <c r="F4310" i="4"/>
  <c r="F4270" i="4"/>
  <c r="F4138" i="4"/>
  <c r="F4062" i="4"/>
  <c r="F3950" i="4"/>
  <c r="F3866" i="4"/>
  <c r="F3726" i="4"/>
  <c r="F2634" i="4"/>
  <c r="F2457" i="4"/>
  <c r="F2429" i="4"/>
  <c r="F2385" i="4"/>
  <c r="F2309" i="4"/>
  <c r="F1801" i="4"/>
  <c r="F1601" i="4"/>
  <c r="F15" i="4"/>
  <c r="F784" i="4"/>
  <c r="L199" i="5"/>
  <c r="I199" i="5" s="1"/>
  <c r="J199" i="5" s="1"/>
  <c r="L15" i="5"/>
  <c r="I15" i="5" s="1"/>
  <c r="J15" i="5" s="1"/>
  <c r="F2467" i="4"/>
  <c r="F2395" i="4"/>
  <c r="F2355" i="4"/>
  <c r="F2323" i="4"/>
  <c r="F2195" i="4"/>
  <c r="F1463" i="4"/>
  <c r="F1335" i="4"/>
  <c r="F1275" i="4"/>
  <c r="L48" i="5"/>
  <c r="I48" i="5" s="1"/>
  <c r="J48" i="5" s="1"/>
  <c r="F2541" i="4"/>
  <c r="F2481" i="4"/>
  <c r="F2125" i="4"/>
  <c r="F1833" i="4"/>
  <c r="F865" i="4"/>
  <c r="F773" i="4"/>
  <c r="F253" i="4"/>
  <c r="F31" i="4"/>
  <c r="F307" i="4"/>
  <c r="F79" i="4"/>
  <c r="F2365" i="4"/>
  <c r="F2329" i="4"/>
  <c r="F1985" i="4"/>
  <c r="F957" i="4"/>
  <c r="F2559" i="4"/>
  <c r="F2535" i="4"/>
  <c r="F2511" i="4"/>
  <c r="F2443" i="4"/>
  <c r="F2407" i="4"/>
  <c r="F2247" i="4"/>
  <c r="F735" i="4"/>
  <c r="F1569" i="4"/>
  <c r="F969" i="4"/>
  <c r="F801" i="4"/>
  <c r="F761" i="4"/>
  <c r="F653" i="4"/>
  <c r="F477" i="4"/>
  <c r="F2436" i="4"/>
  <c r="F2064" i="4"/>
  <c r="F700" i="4"/>
  <c r="F624" i="4"/>
  <c r="F2474" i="4"/>
  <c r="F2018" i="4"/>
  <c r="F1722" i="4"/>
  <c r="F918" i="4"/>
  <c r="F746" i="4"/>
  <c r="F602" i="4"/>
  <c r="F1581" i="4"/>
  <c r="F500" i="4"/>
  <c r="F1847" i="4"/>
  <c r="F1323" i="4"/>
  <c r="F2269" i="4"/>
  <c r="F2041" i="4"/>
  <c r="F1545" i="4"/>
  <c r="F1201" i="4"/>
  <c r="F853" i="4"/>
  <c r="F373" i="4"/>
  <c r="F289" i="4"/>
  <c r="F1996" i="4"/>
  <c r="F928" i="4"/>
  <c r="F1758" i="4"/>
  <c r="F638" i="4"/>
  <c r="L3611" i="5"/>
  <c r="I3611" i="5" s="1"/>
  <c r="J3611" i="5" s="1"/>
  <c r="L3578" i="5"/>
  <c r="I3578" i="5" s="1"/>
  <c r="J3578" i="5" s="1"/>
  <c r="L3535" i="5"/>
  <c r="I3535" i="5" s="1"/>
  <c r="J3535" i="5" s="1"/>
  <c r="L3451" i="5"/>
  <c r="I3451" i="5" s="1"/>
  <c r="J3451" i="5" s="1"/>
  <c r="L3429" i="5"/>
  <c r="I3429" i="5" s="1"/>
  <c r="J3429" i="5" s="1"/>
  <c r="L3377" i="5"/>
  <c r="I3377" i="5" s="1"/>
  <c r="J3377" i="5" s="1"/>
  <c r="L3320" i="5"/>
  <c r="I3320" i="5" s="1"/>
  <c r="J3320" i="5" s="1"/>
  <c r="L3178" i="5"/>
  <c r="I3178" i="5" s="1"/>
  <c r="J3178" i="5" s="1"/>
  <c r="L3147" i="5"/>
  <c r="I3147" i="5" s="1"/>
  <c r="J3147" i="5" s="1"/>
  <c r="L3065" i="5"/>
  <c r="I3065" i="5" s="1"/>
  <c r="J3065" i="5" s="1"/>
  <c r="L3000" i="5"/>
  <c r="I3000" i="5" s="1"/>
  <c r="J3000" i="5" s="1"/>
  <c r="L2805" i="5"/>
  <c r="I2805" i="5" s="1"/>
  <c r="J2805" i="5" s="1"/>
  <c r="L2767" i="5"/>
  <c r="I2767" i="5" s="1"/>
  <c r="J2767" i="5" s="1"/>
  <c r="L2714" i="5"/>
  <c r="I2714" i="5" s="1"/>
  <c r="J2714" i="5" s="1"/>
  <c r="L2633" i="5"/>
  <c r="I2633" i="5" s="1"/>
  <c r="J2633" i="5" s="1"/>
  <c r="L2624" i="5"/>
  <c r="I2624" i="5" s="1"/>
  <c r="J2624" i="5" s="1"/>
  <c r="L2425" i="5"/>
  <c r="I2425" i="5" s="1"/>
  <c r="J2425" i="5" s="1"/>
  <c r="L2368" i="5"/>
  <c r="I2368" i="5" s="1"/>
  <c r="J2368" i="5" s="1"/>
  <c r="L2219" i="5"/>
  <c r="I2219" i="5" s="1"/>
  <c r="J2219" i="5" s="1"/>
  <c r="L2059" i="5"/>
  <c r="I2059" i="5" s="1"/>
  <c r="J2059" i="5" s="1"/>
  <c r="L2027" i="5"/>
  <c r="I2027" i="5" s="1"/>
  <c r="J2027" i="5" s="1"/>
  <c r="L2018" i="5"/>
  <c r="I2018" i="5" s="1"/>
  <c r="J2018" i="5" s="1"/>
  <c r="L1986" i="5"/>
  <c r="I1986" i="5" s="1"/>
  <c r="J1986" i="5" s="1"/>
  <c r="L1956" i="5"/>
  <c r="I1956" i="5" s="1"/>
  <c r="J1956" i="5" s="1"/>
  <c r="L1381" i="5"/>
  <c r="I1381" i="5" s="1"/>
  <c r="J1381" i="5" s="1"/>
  <c r="L749" i="5"/>
  <c r="I749" i="5" s="1"/>
  <c r="J749" i="5" s="1"/>
  <c r="L670" i="5"/>
  <c r="I670" i="5" s="1"/>
  <c r="J670" i="5" s="1"/>
  <c r="L536" i="5"/>
  <c r="I536" i="5" s="1"/>
  <c r="J536" i="5" s="1"/>
  <c r="L471" i="5"/>
  <c r="I471" i="5" s="1"/>
  <c r="J471" i="5" s="1"/>
  <c r="L416" i="5"/>
  <c r="I416" i="5" s="1"/>
  <c r="J416" i="5" s="1"/>
  <c r="L407" i="5"/>
  <c r="I407" i="5" s="1"/>
  <c r="J407" i="5" s="1"/>
  <c r="L388" i="5"/>
  <c r="I388" i="5" s="1"/>
  <c r="J388" i="5" s="1"/>
  <c r="L379" i="5"/>
  <c r="I379" i="5" s="1"/>
  <c r="J379" i="5" s="1"/>
  <c r="L346" i="5"/>
  <c r="I346" i="5" s="1"/>
  <c r="J346" i="5" s="1"/>
  <c r="L263" i="5"/>
  <c r="I263" i="5" s="1"/>
  <c r="J263" i="5" s="1"/>
  <c r="L214" i="5"/>
  <c r="I214" i="5" s="1"/>
  <c r="J214" i="5" s="1"/>
  <c r="L3368" i="5"/>
  <c r="I3368" i="5" s="1"/>
  <c r="J3368" i="5" s="1"/>
  <c r="L3347" i="5"/>
  <c r="I3347" i="5" s="1"/>
  <c r="J3347" i="5" s="1"/>
  <c r="L3339" i="5"/>
  <c r="I3339" i="5" s="1"/>
  <c r="J3339" i="5" s="1"/>
  <c r="L3331" i="5"/>
  <c r="I3331" i="5" s="1"/>
  <c r="J3331" i="5" s="1"/>
  <c r="L3311" i="5"/>
  <c r="I3311" i="5" s="1"/>
  <c r="J3311" i="5" s="1"/>
  <c r="L3303" i="5"/>
  <c r="I3303" i="5" s="1"/>
  <c r="J3303" i="5" s="1"/>
  <c r="L3213" i="5"/>
  <c r="I3213" i="5" s="1"/>
  <c r="J3213" i="5" s="1"/>
  <c r="L3204" i="5"/>
  <c r="I3204" i="5" s="1"/>
  <c r="J3204" i="5" s="1"/>
  <c r="L3195" i="5"/>
  <c r="I3195" i="5" s="1"/>
  <c r="J3195" i="5" s="1"/>
  <c r="L3186" i="5"/>
  <c r="I3186" i="5" s="1"/>
  <c r="J3186" i="5" s="1"/>
  <c r="L3107" i="5"/>
  <c r="I3107" i="5" s="1"/>
  <c r="J3107" i="5" s="1"/>
  <c r="L3099" i="5"/>
  <c r="I3099" i="5" s="1"/>
  <c r="J3099" i="5" s="1"/>
  <c r="L3082" i="5"/>
  <c r="I3082" i="5" s="1"/>
  <c r="J3082" i="5" s="1"/>
  <c r="L3073" i="5"/>
  <c r="I3073" i="5" s="1"/>
  <c r="J3073" i="5" s="1"/>
  <c r="L3008" i="5"/>
  <c r="I3008" i="5" s="1"/>
  <c r="J3008" i="5" s="1"/>
  <c r="L2813" i="5"/>
  <c r="I2813" i="5" s="1"/>
  <c r="J2813" i="5" s="1"/>
  <c r="L2791" i="5"/>
  <c r="I2791" i="5" s="1"/>
  <c r="J2791" i="5" s="1"/>
  <c r="L2783" i="5"/>
  <c r="I2783" i="5" s="1"/>
  <c r="J2783" i="5" s="1"/>
  <c r="L2775" i="5"/>
  <c r="I2775" i="5" s="1"/>
  <c r="J2775" i="5" s="1"/>
  <c r="L2722" i="5"/>
  <c r="I2722" i="5" s="1"/>
  <c r="J2722" i="5" s="1"/>
  <c r="L2641" i="5"/>
  <c r="I2641" i="5" s="1"/>
  <c r="J2641" i="5" s="1"/>
  <c r="L2539" i="5"/>
  <c r="I2539" i="5" s="1"/>
  <c r="J2539" i="5" s="1"/>
  <c r="L2523" i="5"/>
  <c r="I2523" i="5" s="1"/>
  <c r="J2523" i="5" s="1"/>
  <c r="L2515" i="5"/>
  <c r="I2515" i="5" s="1"/>
  <c r="J2515" i="5" s="1"/>
  <c r="L2493" i="5"/>
  <c r="I2493" i="5" s="1"/>
  <c r="J2493" i="5" s="1"/>
  <c r="L2471" i="5"/>
  <c r="I2471" i="5" s="1"/>
  <c r="J2471" i="5" s="1"/>
  <c r="L2441" i="5"/>
  <c r="I2441" i="5" s="1"/>
  <c r="J2441" i="5" s="1"/>
  <c r="L2376" i="5"/>
  <c r="I2376" i="5" s="1"/>
  <c r="J2376" i="5" s="1"/>
  <c r="L2227" i="5"/>
  <c r="I2227" i="5" s="1"/>
  <c r="J2227" i="5" s="1"/>
  <c r="L2159" i="5"/>
  <c r="I2159" i="5" s="1"/>
  <c r="J2159" i="5" s="1"/>
  <c r="L2075" i="5"/>
  <c r="I2075" i="5" s="1"/>
  <c r="J2075" i="5" s="1"/>
  <c r="L2035" i="5"/>
  <c r="I2035" i="5" s="1"/>
  <c r="J2035" i="5" s="1"/>
  <c r="L1994" i="5"/>
  <c r="I1994" i="5" s="1"/>
  <c r="J1994" i="5" s="1"/>
  <c r="L1766" i="5"/>
  <c r="I1766" i="5" s="1"/>
  <c r="J1766" i="5" s="1"/>
  <c r="L1310" i="5"/>
  <c r="I1310" i="5" s="1"/>
  <c r="J1310" i="5" s="1"/>
  <c r="L1301" i="5"/>
  <c r="I1301" i="5" s="1"/>
  <c r="J1301" i="5" s="1"/>
  <c r="L635" i="5"/>
  <c r="I635" i="5" s="1"/>
  <c r="J635" i="5" s="1"/>
  <c r="L569" i="5"/>
  <c r="I569" i="5" s="1"/>
  <c r="J569" i="5" s="1"/>
  <c r="L345" i="5"/>
  <c r="I345" i="5" s="1"/>
  <c r="J345" i="5" s="1"/>
  <c r="L327" i="5"/>
  <c r="I327" i="5" s="1"/>
  <c r="J327" i="5" s="1"/>
  <c r="L318" i="5"/>
  <c r="I318" i="5" s="1"/>
  <c r="J318" i="5" s="1"/>
  <c r="L309" i="5"/>
  <c r="I309" i="5" s="1"/>
  <c r="J309" i="5" s="1"/>
  <c r="L271" i="5"/>
  <c r="I271" i="5" s="1"/>
  <c r="J271" i="5" s="1"/>
  <c r="L3167" i="5"/>
  <c r="I3167" i="5" s="1"/>
  <c r="J3167" i="5" s="1"/>
  <c r="L3114" i="5"/>
  <c r="I3114" i="5" s="1"/>
  <c r="J3114" i="5" s="1"/>
  <c r="L3089" i="5"/>
  <c r="I3089" i="5" s="1"/>
  <c r="J3089" i="5" s="1"/>
  <c r="L3049" i="5"/>
  <c r="I3049" i="5" s="1"/>
  <c r="J3049" i="5" s="1"/>
  <c r="L2821" i="5"/>
  <c r="I2821" i="5" s="1"/>
  <c r="J2821" i="5" s="1"/>
  <c r="L2676" i="5"/>
  <c r="I2676" i="5" s="1"/>
  <c r="J2676" i="5" s="1"/>
  <c r="L2649" i="5"/>
  <c r="I2649" i="5" s="1"/>
  <c r="J2649" i="5" s="1"/>
  <c r="L2608" i="5"/>
  <c r="I2608" i="5" s="1"/>
  <c r="J2608" i="5" s="1"/>
  <c r="L2599" i="5"/>
  <c r="I2599" i="5" s="1"/>
  <c r="J2599" i="5" s="1"/>
  <c r="L2554" i="5"/>
  <c r="I2554" i="5" s="1"/>
  <c r="J2554" i="5" s="1"/>
  <c r="L2409" i="5"/>
  <c r="I2409" i="5" s="1"/>
  <c r="J2409" i="5" s="1"/>
  <c r="L2392" i="5"/>
  <c r="I2392" i="5" s="1"/>
  <c r="J2392" i="5" s="1"/>
  <c r="L2298" i="5"/>
  <c r="I2298" i="5" s="1"/>
  <c r="J2298" i="5" s="1"/>
  <c r="L2289" i="5"/>
  <c r="I2289" i="5" s="1"/>
  <c r="J2289" i="5" s="1"/>
  <c r="L2280" i="5"/>
  <c r="I2280" i="5" s="1"/>
  <c r="J2280" i="5" s="1"/>
  <c r="L2271" i="5"/>
  <c r="I2271" i="5" s="1"/>
  <c r="J2271" i="5" s="1"/>
  <c r="L2262" i="5"/>
  <c r="I2262" i="5" s="1"/>
  <c r="J2262" i="5" s="1"/>
  <c r="L2253" i="5"/>
  <c r="I2253" i="5" s="1"/>
  <c r="J2253" i="5" s="1"/>
  <c r="L2244" i="5"/>
  <c r="I2244" i="5" s="1"/>
  <c r="J2244" i="5" s="1"/>
  <c r="L2235" i="5"/>
  <c r="I2235" i="5" s="1"/>
  <c r="J2235" i="5" s="1"/>
  <c r="L2140" i="5"/>
  <c r="I2140" i="5" s="1"/>
  <c r="J2140" i="5" s="1"/>
  <c r="L2131" i="5"/>
  <c r="I2131" i="5" s="1"/>
  <c r="J2131" i="5" s="1"/>
  <c r="L2110" i="5"/>
  <c r="I2110" i="5" s="1"/>
  <c r="J2110" i="5" s="1"/>
  <c r="L2083" i="5"/>
  <c r="I2083" i="5" s="1"/>
  <c r="J2083" i="5" s="1"/>
  <c r="L2043" i="5"/>
  <c r="I2043" i="5" s="1"/>
  <c r="J2043" i="5" s="1"/>
  <c r="L1967" i="5"/>
  <c r="I1967" i="5" s="1"/>
  <c r="J1967" i="5" s="1"/>
  <c r="L1891" i="5"/>
  <c r="I1891" i="5" s="1"/>
  <c r="J1891" i="5" s="1"/>
  <c r="L1882" i="5"/>
  <c r="I1882" i="5" s="1"/>
  <c r="J1882" i="5" s="1"/>
  <c r="L1873" i="5"/>
  <c r="I1873" i="5" s="1"/>
  <c r="J1873" i="5" s="1"/>
  <c r="L1834" i="5"/>
  <c r="I1834" i="5" s="1"/>
  <c r="J1834" i="5" s="1"/>
  <c r="L1821" i="5"/>
  <c r="I1821" i="5" s="1"/>
  <c r="J1821" i="5" s="1"/>
  <c r="L603" i="5"/>
  <c r="I603" i="5" s="1"/>
  <c r="J603" i="5" s="1"/>
  <c r="L358" i="5"/>
  <c r="I358" i="5" s="1"/>
  <c r="J358" i="5" s="1"/>
  <c r="L288" i="5"/>
  <c r="I288" i="5" s="1"/>
  <c r="J288" i="5" s="1"/>
  <c r="L252" i="5"/>
  <c r="I252" i="5" s="1"/>
  <c r="J252" i="5" s="1"/>
  <c r="L183" i="5"/>
  <c r="I183" i="5" s="1"/>
  <c r="J183" i="5" s="1"/>
  <c r="F412" i="4"/>
  <c r="F2583" i="4"/>
  <c r="F2702" i="4"/>
  <c r="F1054" i="4"/>
  <c r="F2074" i="4"/>
  <c r="F1769" i="4"/>
  <c r="F1653" i="4"/>
  <c r="F1626" i="4"/>
  <c r="F1265" i="4"/>
  <c r="J5074" i="4"/>
  <c r="F2137" i="4"/>
  <c r="F1904" i="4"/>
  <c r="F1890" i="4"/>
  <c r="F1866" i="4"/>
  <c r="F1860" i="4"/>
  <c r="F1698" i="4"/>
  <c r="F1668" i="4"/>
  <c r="F1633" i="4"/>
  <c r="F1403" i="4"/>
  <c r="F1245" i="4"/>
  <c r="F1232" i="4"/>
  <c r="F544" i="4"/>
  <c r="L261" i="5"/>
  <c r="I261" i="5" s="1"/>
  <c r="J261" i="5" s="1"/>
  <c r="F341" i="4"/>
  <c r="F241" i="4"/>
  <c r="L33" i="5"/>
  <c r="I33" i="5" s="1"/>
  <c r="J33" i="5" s="1"/>
  <c r="F73" i="4"/>
  <c r="L518" i="5"/>
  <c r="I518" i="5" s="1"/>
  <c r="J518" i="5" s="1"/>
  <c r="F678" i="4"/>
  <c r="F668" i="4"/>
  <c r="L351" i="5"/>
  <c r="I351" i="5" s="1"/>
  <c r="J351" i="5" s="1"/>
  <c r="F466" i="4"/>
  <c r="L139" i="5"/>
  <c r="I139" i="5" s="1"/>
  <c r="J139" i="5" s="1"/>
  <c r="F203" i="4"/>
  <c r="F85" i="4"/>
  <c r="L805" i="5"/>
  <c r="I805" i="5" s="1"/>
  <c r="J805" i="5" s="1"/>
  <c r="F1081" i="4"/>
  <c r="L378" i="5"/>
  <c r="I378" i="5" s="1"/>
  <c r="J378" i="5" s="1"/>
  <c r="L153" i="5"/>
  <c r="I153" i="5" s="1"/>
  <c r="J153" i="5" s="1"/>
  <c r="F224" i="4"/>
  <c r="L5185" i="5"/>
  <c r="I5185" i="5" s="1"/>
  <c r="J5185" i="5" s="1"/>
  <c r="L5501" i="5"/>
  <c r="I5501" i="5" s="1"/>
  <c r="J5501" i="5" s="1"/>
  <c r="L5945" i="5"/>
  <c r="I5945" i="5" s="1"/>
  <c r="J5945" i="5" s="1"/>
  <c r="L6054" i="5"/>
  <c r="I6054" i="5" s="1"/>
  <c r="J6054" i="5" s="1"/>
  <c r="L1218" i="5"/>
  <c r="I1218" i="5" s="1"/>
  <c r="J1218" i="5" s="1"/>
  <c r="F1557" i="4"/>
  <c r="L387" i="5"/>
  <c r="I387" i="5" s="1"/>
  <c r="J387" i="5" s="1"/>
  <c r="F509" i="4"/>
  <c r="L198" i="5"/>
  <c r="I198" i="5" s="1"/>
  <c r="J198" i="5" s="1"/>
  <c r="F279" i="4"/>
  <c r="L5235" i="5"/>
  <c r="I5235" i="5" s="1"/>
  <c r="J5235" i="5" s="1"/>
  <c r="L4305" i="5"/>
  <c r="I4305" i="5" s="1"/>
  <c r="J4305" i="5" s="1"/>
  <c r="L4265" i="5"/>
  <c r="I4265" i="5" s="1"/>
  <c r="J4265" i="5" s="1"/>
  <c r="J868" i="4"/>
  <c r="L2988" i="5"/>
  <c r="I2988" i="5" s="1"/>
  <c r="J2988" i="5" s="1"/>
  <c r="L2352" i="5"/>
  <c r="I2352" i="5" s="1"/>
  <c r="J2352" i="5" s="1"/>
  <c r="L1724" i="5"/>
  <c r="I1724" i="5" s="1"/>
  <c r="J1724" i="5" s="1"/>
  <c r="L7" i="5"/>
  <c r="I7" i="5" s="1"/>
  <c r="J7" i="5" s="1"/>
  <c r="J36" i="4"/>
  <c r="L760" i="5"/>
  <c r="I760" i="5" s="1"/>
  <c r="J760" i="5" s="1"/>
  <c r="L863" i="5"/>
  <c r="I863" i="5" s="1"/>
  <c r="J863" i="5" s="1"/>
  <c r="L894" i="5"/>
  <c r="I894" i="5" s="1"/>
  <c r="J894" i="5" s="1"/>
  <c r="L903" i="5"/>
  <c r="I903" i="5" s="1"/>
  <c r="J903" i="5" s="1"/>
  <c r="L912" i="5"/>
  <c r="I912" i="5" s="1"/>
  <c r="J912" i="5" s="1"/>
  <c r="L957" i="5"/>
  <c r="I957" i="5" s="1"/>
  <c r="J957" i="5" s="1"/>
  <c r="L966" i="5"/>
  <c r="I966" i="5" s="1"/>
  <c r="J966" i="5" s="1"/>
  <c r="L975" i="5"/>
  <c r="I975" i="5" s="1"/>
  <c r="J975" i="5" s="1"/>
  <c r="L984" i="5"/>
  <c r="I984" i="5" s="1"/>
  <c r="J984" i="5" s="1"/>
  <c r="L1006" i="5"/>
  <c r="I1006" i="5" s="1"/>
  <c r="J1006" i="5" s="1"/>
  <c r="L1028" i="5"/>
  <c r="I1028" i="5" s="1"/>
  <c r="J1028" i="5" s="1"/>
  <c r="L1050" i="5"/>
  <c r="I1050" i="5" s="1"/>
  <c r="J1050" i="5" s="1"/>
  <c r="L1072" i="5"/>
  <c r="I1072" i="5" s="1"/>
  <c r="J1072" i="5" s="1"/>
  <c r="L1081" i="5"/>
  <c r="I1081" i="5" s="1"/>
  <c r="J1081" i="5" s="1"/>
  <c r="L1090" i="5"/>
  <c r="I1090" i="5" s="1"/>
  <c r="J1090" i="5" s="1"/>
  <c r="L1112" i="5"/>
  <c r="I1112" i="5" s="1"/>
  <c r="J1112" i="5" s="1"/>
  <c r="L1134" i="5"/>
  <c r="I1134" i="5" s="1"/>
  <c r="J1134" i="5" s="1"/>
  <c r="L1156" i="5"/>
  <c r="I1156" i="5" s="1"/>
  <c r="J1156" i="5" s="1"/>
  <c r="L1178" i="5"/>
  <c r="I1178" i="5" s="1"/>
  <c r="J1178" i="5" s="1"/>
  <c r="L1209" i="5"/>
  <c r="I1209" i="5" s="1"/>
  <c r="J1209" i="5" s="1"/>
  <c r="L1231" i="5"/>
  <c r="I1231" i="5" s="1"/>
  <c r="J1231" i="5" s="1"/>
  <c r="L1253" i="5"/>
  <c r="I1253" i="5" s="1"/>
  <c r="J1253" i="5" s="1"/>
  <c r="L1262" i="5"/>
  <c r="I1262" i="5" s="1"/>
  <c r="J1262" i="5" s="1"/>
  <c r="L1271" i="5"/>
  <c r="I1271" i="5" s="1"/>
  <c r="J1271" i="5" s="1"/>
  <c r="L1384" i="5"/>
  <c r="I1384" i="5" s="1"/>
  <c r="J1384" i="5" s="1"/>
  <c r="L1415" i="5"/>
  <c r="I1415" i="5" s="1"/>
  <c r="J1415" i="5" s="1"/>
  <c r="L1473" i="5"/>
  <c r="I1473" i="5" s="1"/>
  <c r="J1473" i="5" s="1"/>
  <c r="L1583" i="5"/>
  <c r="I1583" i="5" s="1"/>
  <c r="J1583" i="5" s="1"/>
  <c r="L1614" i="5"/>
  <c r="I1614" i="5" s="1"/>
  <c r="J1614" i="5" s="1"/>
  <c r="L1847" i="5"/>
  <c r="I1847" i="5" s="1"/>
  <c r="J1847" i="5" s="1"/>
  <c r="L779" i="5"/>
  <c r="I779" i="5" s="1"/>
  <c r="J779" i="5" s="1"/>
  <c r="L788" i="5"/>
  <c r="I788" i="5" s="1"/>
  <c r="J788" i="5" s="1"/>
  <c r="L837" i="5"/>
  <c r="I837" i="5" s="1"/>
  <c r="J837" i="5" s="1"/>
  <c r="L936" i="5"/>
  <c r="I936" i="5" s="1"/>
  <c r="J936" i="5" s="1"/>
  <c r="L1333" i="5"/>
  <c r="I1333" i="5" s="1"/>
  <c r="J1333" i="5" s="1"/>
  <c r="L1425" i="5"/>
  <c r="I1425" i="5" s="1"/>
  <c r="J1425" i="5" s="1"/>
  <c r="L1496" i="5"/>
  <c r="I1496" i="5" s="1"/>
  <c r="J1496" i="5" s="1"/>
  <c r="L1593" i="5"/>
  <c r="I1593" i="5" s="1"/>
  <c r="J1593" i="5" s="1"/>
  <c r="L1624" i="5"/>
  <c r="I1624" i="5" s="1"/>
  <c r="J1624" i="5" s="1"/>
  <c r="L1691" i="5"/>
  <c r="I1691" i="5" s="1"/>
  <c r="J1691" i="5" s="1"/>
  <c r="L1713" i="5"/>
  <c r="I1713" i="5" s="1"/>
  <c r="J1713" i="5" s="1"/>
  <c r="L1735" i="5"/>
  <c r="I1735" i="5" s="1"/>
  <c r="J1735" i="5" s="1"/>
  <c r="L1744" i="5"/>
  <c r="I1744" i="5" s="1"/>
  <c r="J1744" i="5" s="1"/>
  <c r="L1856" i="5"/>
  <c r="I1856" i="5" s="1"/>
  <c r="J1856" i="5" s="1"/>
  <c r="L1936" i="5"/>
  <c r="I1936" i="5" s="1"/>
  <c r="J1936" i="5" s="1"/>
  <c r="L2142" i="5"/>
  <c r="I2142" i="5" s="1"/>
  <c r="J2142" i="5" s="1"/>
  <c r="L2687" i="5"/>
  <c r="I2687" i="5" s="1"/>
  <c r="J2687" i="5" s="1"/>
  <c r="L2699" i="5"/>
  <c r="I2699" i="5" s="1"/>
  <c r="J2699" i="5" s="1"/>
  <c r="L2877" i="5"/>
  <c r="I2877" i="5" s="1"/>
  <c r="J2877" i="5" s="1"/>
  <c r="L2885" i="5"/>
  <c r="I2885" i="5" s="1"/>
  <c r="J2885" i="5" s="1"/>
  <c r="L2961" i="5"/>
  <c r="I2961" i="5" s="1"/>
  <c r="J2961" i="5" s="1"/>
  <c r="L3017" i="5"/>
  <c r="I3017" i="5" s="1"/>
  <c r="J3017" i="5" s="1"/>
  <c r="L807" i="5"/>
  <c r="I807" i="5" s="1"/>
  <c r="J807" i="5" s="1"/>
  <c r="L829" i="5"/>
  <c r="I829" i="5" s="1"/>
  <c r="J829" i="5" s="1"/>
  <c r="L847" i="5"/>
  <c r="I847" i="5" s="1"/>
  <c r="J847" i="5" s="1"/>
  <c r="L870" i="5"/>
  <c r="I870" i="5" s="1"/>
  <c r="J870" i="5" s="1"/>
  <c r="L946" i="5"/>
  <c r="I946" i="5" s="1"/>
  <c r="J946" i="5" s="1"/>
  <c r="L995" i="5"/>
  <c r="I995" i="5" s="1"/>
  <c r="J995" i="5" s="1"/>
  <c r="L1017" i="5"/>
  <c r="I1017" i="5" s="1"/>
  <c r="J1017" i="5" s="1"/>
  <c r="L1039" i="5"/>
  <c r="I1039" i="5" s="1"/>
  <c r="J1039" i="5" s="1"/>
  <c r="L1061" i="5"/>
  <c r="I1061" i="5" s="1"/>
  <c r="J1061" i="5" s="1"/>
  <c r="L1101" i="5"/>
  <c r="I1101" i="5" s="1"/>
  <c r="J1101" i="5" s="1"/>
  <c r="L1123" i="5"/>
  <c r="I1123" i="5" s="1"/>
  <c r="J1123" i="5" s="1"/>
  <c r="L1145" i="5"/>
  <c r="I1145" i="5" s="1"/>
  <c r="J1145" i="5" s="1"/>
  <c r="L1167" i="5"/>
  <c r="I1167" i="5" s="1"/>
  <c r="J1167" i="5" s="1"/>
  <c r="L1189" i="5"/>
  <c r="I1189" i="5" s="1"/>
  <c r="J1189" i="5" s="1"/>
  <c r="L1198" i="5"/>
  <c r="I1198" i="5" s="1"/>
  <c r="J1198" i="5" s="1"/>
  <c r="L1220" i="5"/>
  <c r="I1220" i="5" s="1"/>
  <c r="J1220" i="5" s="1"/>
  <c r="L1242" i="5"/>
  <c r="I1242" i="5" s="1"/>
  <c r="J1242" i="5" s="1"/>
  <c r="L1360" i="5"/>
  <c r="I1360" i="5" s="1"/>
  <c r="J1360" i="5" s="1"/>
  <c r="L1395" i="5"/>
  <c r="I1395" i="5" s="1"/>
  <c r="J1395" i="5" s="1"/>
  <c r="L1435" i="5"/>
  <c r="I1435" i="5" s="1"/>
  <c r="J1435" i="5" s="1"/>
  <c r="L1572" i="5"/>
  <c r="I1572" i="5" s="1"/>
  <c r="J1572" i="5" s="1"/>
  <c r="L1603" i="5"/>
  <c r="I1603" i="5" s="1"/>
  <c r="J1603" i="5" s="1"/>
  <c r="L1670" i="5"/>
  <c r="I1670" i="5" s="1"/>
  <c r="J1670" i="5" s="1"/>
  <c r="L1813" i="5"/>
  <c r="I1813" i="5" s="1"/>
  <c r="J1813" i="5" s="1"/>
  <c r="L1865" i="5"/>
  <c r="I1865" i="5" s="1"/>
  <c r="J1865" i="5" s="1"/>
  <c r="L1901" i="5"/>
  <c r="I1901" i="5" s="1"/>
  <c r="J1901" i="5" s="1"/>
  <c r="L2003" i="5"/>
  <c r="I2003" i="5" s="1"/>
  <c r="J2003" i="5" s="1"/>
  <c r="L2914" i="5"/>
  <c r="I2914" i="5" s="1"/>
  <c r="J2914" i="5" s="1"/>
  <c r="L2934" i="5"/>
  <c r="I2934" i="5" s="1"/>
  <c r="J2934" i="5" s="1"/>
  <c r="L2978" i="5"/>
  <c r="I2978" i="5" s="1"/>
  <c r="J2978" i="5" s="1"/>
  <c r="L3026" i="5"/>
  <c r="I3026" i="5" s="1"/>
  <c r="J3026" i="5" s="1"/>
  <c r="L240" i="5"/>
  <c r="I240" i="5" s="1"/>
  <c r="J240" i="5" s="1"/>
  <c r="L715" i="5"/>
  <c r="I715" i="5" s="1"/>
  <c r="J715" i="5" s="1"/>
  <c r="L1367" i="5"/>
  <c r="I1367" i="5" s="1"/>
  <c r="J1367" i="5" s="1"/>
  <c r="L2113" i="5"/>
  <c r="I2113" i="5" s="1"/>
  <c r="J2113" i="5" s="1"/>
  <c r="L140" i="5"/>
  <c r="I140" i="5" s="1"/>
  <c r="J140" i="5" s="1"/>
  <c r="L299" i="5"/>
  <c r="I299" i="5" s="1"/>
  <c r="J299" i="5" s="1"/>
  <c r="L527" i="5"/>
  <c r="I527" i="5" s="1"/>
  <c r="J527" i="5" s="1"/>
  <c r="L653" i="5"/>
  <c r="I653" i="5" s="1"/>
  <c r="J653" i="5" s="1"/>
  <c r="L2122" i="5"/>
  <c r="I2122" i="5" s="1"/>
  <c r="J2122" i="5" s="1"/>
  <c r="L2666" i="5"/>
  <c r="I2666" i="5" s="1"/>
  <c r="J2666" i="5" s="1"/>
  <c r="L3422" i="5"/>
  <c r="I3422" i="5" s="1"/>
  <c r="J3422" i="5" s="1"/>
  <c r="L3647" i="5"/>
  <c r="I3647" i="5" s="1"/>
  <c r="J3647" i="5" s="1"/>
  <c r="L3703" i="5"/>
  <c r="I3703" i="5" s="1"/>
  <c r="J3703" i="5" s="1"/>
  <c r="L155" i="5"/>
  <c r="I155" i="5" s="1"/>
  <c r="J155" i="5" s="1"/>
  <c r="L519" i="5"/>
  <c r="I519" i="5" s="1"/>
  <c r="J519" i="5" s="1"/>
  <c r="L1343" i="5"/>
  <c r="I1343" i="5" s="1"/>
  <c r="J1343" i="5" s="1"/>
  <c r="L154" i="5"/>
  <c r="I154" i="5" s="1"/>
  <c r="J154" i="5" s="1"/>
  <c r="L184" i="5"/>
  <c r="I184" i="5" s="1"/>
  <c r="J184" i="5" s="1"/>
  <c r="L193" i="5"/>
  <c r="I193" i="5" s="1"/>
  <c r="J193" i="5" s="1"/>
  <c r="L289" i="5"/>
  <c r="I289" i="5" s="1"/>
  <c r="J289" i="5" s="1"/>
  <c r="L3635" i="5"/>
  <c r="I3635" i="5" s="1"/>
  <c r="J3635" i="5" s="1"/>
  <c r="L740" i="5"/>
  <c r="I740" i="5" s="1"/>
  <c r="J740" i="5" s="1"/>
  <c r="L389" i="5"/>
  <c r="I389" i="5" s="1"/>
  <c r="J389" i="5" s="1"/>
  <c r="L1319" i="5"/>
  <c r="I1319" i="5" s="1"/>
  <c r="J1319" i="5" s="1"/>
  <c r="L1518" i="5"/>
  <c r="I1518" i="5" s="1"/>
  <c r="J1518" i="5" s="1"/>
  <c r="L1883" i="5"/>
  <c r="I1883" i="5" s="1"/>
  <c r="J1883" i="5" s="1"/>
  <c r="L2101" i="5"/>
  <c r="I2101" i="5" s="1"/>
  <c r="J2101" i="5" s="1"/>
  <c r="L2149" i="5"/>
  <c r="I2149" i="5" s="1"/>
  <c r="J2149" i="5" s="1"/>
  <c r="L2177" i="5"/>
  <c r="I2177" i="5" s="1"/>
  <c r="J2177" i="5" s="1"/>
  <c r="L2185" i="5"/>
  <c r="I2185" i="5" s="1"/>
  <c r="J2185" i="5" s="1"/>
  <c r="L2245" i="5"/>
  <c r="I2245" i="5" s="1"/>
  <c r="J2245" i="5" s="1"/>
  <c r="L2281" i="5"/>
  <c r="I2281" i="5" s="1"/>
  <c r="J2281" i="5" s="1"/>
  <c r="L2325" i="5"/>
  <c r="I2325" i="5" s="1"/>
  <c r="J2325" i="5" s="1"/>
  <c r="L2361" i="5"/>
  <c r="I2361" i="5" s="1"/>
  <c r="J2361" i="5" s="1"/>
  <c r="L2369" i="5"/>
  <c r="I2369" i="5" s="1"/>
  <c r="J2369" i="5" s="1"/>
  <c r="L2377" i="5"/>
  <c r="I2377" i="5" s="1"/>
  <c r="J2377" i="5" s="1"/>
  <c r="L2393" i="5"/>
  <c r="I2393" i="5" s="1"/>
  <c r="J2393" i="5" s="1"/>
  <c r="L1311" i="5"/>
  <c r="I1311" i="5" s="1"/>
  <c r="J1311" i="5" s="1"/>
  <c r="L1892" i="5"/>
  <c r="I1892" i="5" s="1"/>
  <c r="J1892" i="5" s="1"/>
  <c r="L2194" i="5"/>
  <c r="I2194" i="5" s="1"/>
  <c r="J2194" i="5" s="1"/>
  <c r="L2254" i="5"/>
  <c r="I2254" i="5" s="1"/>
  <c r="J2254" i="5" s="1"/>
  <c r="L2290" i="5"/>
  <c r="I2290" i="5" s="1"/>
  <c r="J2290" i="5" s="1"/>
  <c r="L2334" i="5"/>
  <c r="I2334" i="5" s="1"/>
  <c r="J2334" i="5" s="1"/>
  <c r="L2410" i="5"/>
  <c r="I2410" i="5" s="1"/>
  <c r="J2410" i="5" s="1"/>
  <c r="L2418" i="5"/>
  <c r="I2418" i="5" s="1"/>
  <c r="J2418" i="5" s="1"/>
  <c r="L2426" i="5"/>
  <c r="I2426" i="5" s="1"/>
  <c r="J2426" i="5" s="1"/>
  <c r="L2442" i="5"/>
  <c r="I2442" i="5" s="1"/>
  <c r="J2442" i="5" s="1"/>
  <c r="L2494" i="5"/>
  <c r="I2494" i="5" s="1"/>
  <c r="J2494" i="5" s="1"/>
  <c r="L2590" i="5"/>
  <c r="I2590" i="5" s="1"/>
  <c r="J2590" i="5" s="1"/>
  <c r="L2634" i="5"/>
  <c r="I2634" i="5" s="1"/>
  <c r="J2634" i="5" s="1"/>
  <c r="L2642" i="5"/>
  <c r="I2642" i="5" s="1"/>
  <c r="J2642" i="5" s="1"/>
  <c r="L2650" i="5"/>
  <c r="I2650" i="5" s="1"/>
  <c r="J2650" i="5" s="1"/>
  <c r="L2707" i="5"/>
  <c r="I2707" i="5" s="1"/>
  <c r="J2707" i="5" s="1"/>
  <c r="L2715" i="5"/>
  <c r="I2715" i="5" s="1"/>
  <c r="J2715" i="5" s="1"/>
  <c r="L2760" i="5"/>
  <c r="I2760" i="5" s="1"/>
  <c r="J2760" i="5" s="1"/>
  <c r="L2768" i="5"/>
  <c r="I2768" i="5" s="1"/>
  <c r="J2768" i="5" s="1"/>
  <c r="L2792" i="5"/>
  <c r="I2792" i="5" s="1"/>
  <c r="J2792" i="5" s="1"/>
  <c r="L3001" i="5"/>
  <c r="I3001" i="5" s="1"/>
  <c r="J3001" i="5" s="1"/>
  <c r="L3205" i="5"/>
  <c r="I3205" i="5" s="1"/>
  <c r="J3205" i="5" s="1"/>
  <c r="L1484" i="5"/>
  <c r="I1484" i="5" s="1"/>
  <c r="J1484" i="5" s="1"/>
  <c r="L2011" i="5"/>
  <c r="I2011" i="5" s="1"/>
  <c r="J2011" i="5" s="1"/>
  <c r="L2019" i="5"/>
  <c r="I2019" i="5" s="1"/>
  <c r="J2019" i="5" s="1"/>
  <c r="L2203" i="5"/>
  <c r="I2203" i="5" s="1"/>
  <c r="J2203" i="5" s="1"/>
  <c r="L2263" i="5"/>
  <c r="I2263" i="5" s="1"/>
  <c r="J2263" i="5" s="1"/>
  <c r="L2299" i="5"/>
  <c r="I2299" i="5" s="1"/>
  <c r="J2299" i="5" s="1"/>
  <c r="L2307" i="5"/>
  <c r="I2307" i="5" s="1"/>
  <c r="J2307" i="5" s="1"/>
  <c r="L2343" i="5"/>
  <c r="I2343" i="5" s="1"/>
  <c r="J2343" i="5" s="1"/>
  <c r="L2555" i="5"/>
  <c r="I2555" i="5" s="1"/>
  <c r="J2555" i="5" s="1"/>
  <c r="L2563" i="5"/>
  <c r="I2563" i="5" s="1"/>
  <c r="J2563" i="5" s="1"/>
  <c r="L2846" i="5"/>
  <c r="I2846" i="5" s="1"/>
  <c r="J2846" i="5" s="1"/>
  <c r="L3090" i="5"/>
  <c r="I3090" i="5" s="1"/>
  <c r="J3090" i="5" s="1"/>
  <c r="L3122" i="5"/>
  <c r="I3122" i="5" s="1"/>
  <c r="J3122" i="5" s="1"/>
  <c r="L3158" i="5"/>
  <c r="I3158" i="5" s="1"/>
  <c r="J3158" i="5" s="1"/>
  <c r="L3214" i="5"/>
  <c r="I3214" i="5" s="1"/>
  <c r="J3214" i="5" s="1"/>
  <c r="L526" i="5"/>
  <c r="I526" i="5" s="1"/>
  <c r="J526" i="5" s="1"/>
  <c r="L3430" i="5"/>
  <c r="I3430" i="5" s="1"/>
  <c r="J3430" i="5" s="1"/>
  <c r="L3579" i="5"/>
  <c r="I3579" i="5" s="1"/>
  <c r="J3579" i="5" s="1"/>
  <c r="L537" i="5"/>
  <c r="I537" i="5" s="1"/>
  <c r="J537" i="5" s="1"/>
  <c r="L1341" i="5"/>
  <c r="I1341" i="5" s="1"/>
  <c r="J1341" i="5" s="1"/>
  <c r="L1345" i="5"/>
  <c r="I1345" i="5" s="1"/>
  <c r="J1345" i="5" s="1"/>
  <c r="L1784" i="5"/>
  <c r="I1784" i="5" s="1"/>
  <c r="J1784" i="5" s="1"/>
  <c r="L1803" i="5"/>
  <c r="I1803" i="5" s="1"/>
  <c r="J1803" i="5" s="1"/>
  <c r="L1820" i="5"/>
  <c r="I1820" i="5" s="1"/>
  <c r="J1820" i="5" s="1"/>
  <c r="L1833" i="5"/>
  <c r="I1833" i="5" s="1"/>
  <c r="J1833" i="5" s="1"/>
  <c r="L1987" i="5"/>
  <c r="I1987" i="5" s="1"/>
  <c r="J1987" i="5" s="1"/>
  <c r="L1995" i="5"/>
  <c r="I1995" i="5" s="1"/>
  <c r="J1995" i="5" s="1"/>
  <c r="L2111" i="5"/>
  <c r="I2111" i="5" s="1"/>
  <c r="J2111" i="5" s="1"/>
  <c r="L2115" i="5"/>
  <c r="I2115" i="5" s="1"/>
  <c r="J2115" i="5" s="1"/>
  <c r="L2458" i="5"/>
  <c r="I2458" i="5" s="1"/>
  <c r="J2458" i="5" s="1"/>
  <c r="L2487" i="5"/>
  <c r="I2487" i="5" s="1"/>
  <c r="J2487" i="5" s="1"/>
  <c r="L2502" i="5"/>
  <c r="I2502" i="5" s="1"/>
  <c r="J2502" i="5" s="1"/>
  <c r="L3245" i="5"/>
  <c r="I3245" i="5" s="1"/>
  <c r="J3245" i="5" s="1"/>
  <c r="L3523" i="5"/>
  <c r="I3523" i="5" s="1"/>
  <c r="J3523" i="5" s="1"/>
  <c r="L3454" i="5"/>
  <c r="I3454" i="5" s="1"/>
  <c r="J3454" i="5" s="1"/>
  <c r="L3567" i="5"/>
  <c r="I3567" i="5" s="1"/>
  <c r="J3567" i="5" s="1"/>
  <c r="L3859" i="5"/>
  <c r="I3859" i="5" s="1"/>
  <c r="J3859" i="5" s="1"/>
  <c r="L3843" i="5"/>
  <c r="I3843" i="5" s="1"/>
  <c r="J3843" i="5" s="1"/>
  <c r="L3759" i="5"/>
  <c r="I3759" i="5" s="1"/>
  <c r="J3759" i="5" s="1"/>
  <c r="L3739" i="5"/>
  <c r="I3739" i="5" s="1"/>
  <c r="J3739" i="5" s="1"/>
  <c r="L3624" i="5"/>
  <c r="I3624" i="5" s="1"/>
  <c r="J3624" i="5" s="1"/>
  <c r="L3612" i="5"/>
  <c r="I3612" i="5" s="1"/>
  <c r="J3612" i="5" s="1"/>
  <c r="L3513" i="5"/>
  <c r="I3513" i="5" s="1"/>
  <c r="J3513" i="5" s="1"/>
  <c r="L3477" i="5"/>
  <c r="I3477" i="5" s="1"/>
  <c r="J3477" i="5" s="1"/>
  <c r="L3443" i="5"/>
  <c r="I3443" i="5" s="1"/>
  <c r="J3443" i="5" s="1"/>
  <c r="L3413" i="5"/>
  <c r="I3413" i="5" s="1"/>
  <c r="J3413" i="5" s="1"/>
  <c r="L3272" i="5"/>
  <c r="I3272" i="5" s="1"/>
  <c r="J3272" i="5" s="1"/>
  <c r="L3148" i="5"/>
  <c r="I3148" i="5" s="1"/>
  <c r="J3148" i="5" s="1"/>
  <c r="L3140" i="5"/>
  <c r="I3140" i="5" s="1"/>
  <c r="J3140" i="5" s="1"/>
  <c r="L2895" i="5"/>
  <c r="I2895" i="5" s="1"/>
  <c r="J2895" i="5" s="1"/>
  <c r="L2665" i="5"/>
  <c r="I2665" i="5" s="1"/>
  <c r="J2665" i="5" s="1"/>
  <c r="L2581" i="5"/>
  <c r="I2581" i="5" s="1"/>
  <c r="J2581" i="5" s="1"/>
  <c r="L2472" i="5"/>
  <c r="I2472" i="5" s="1"/>
  <c r="J2472" i="5" s="1"/>
  <c r="L2316" i="5"/>
  <c r="I2316" i="5" s="1"/>
  <c r="J2316" i="5" s="1"/>
  <c r="L2272" i="5"/>
  <c r="I2272" i="5" s="1"/>
  <c r="J2272" i="5" s="1"/>
  <c r="L1653" i="5"/>
  <c r="I1653" i="5" s="1"/>
  <c r="J1653" i="5" s="1"/>
  <c r="L1644" i="5"/>
  <c r="I1644" i="5" s="1"/>
  <c r="J1644" i="5" s="1"/>
  <c r="L1635" i="5"/>
  <c r="I1635" i="5" s="1"/>
  <c r="J1635" i="5" s="1"/>
  <c r="L1485" i="5"/>
  <c r="I1485" i="5" s="1"/>
  <c r="J1485" i="5" s="1"/>
  <c r="L920" i="5"/>
  <c r="I920" i="5" s="1"/>
  <c r="J920" i="5" s="1"/>
  <c r="L821" i="5"/>
  <c r="I821" i="5" s="1"/>
  <c r="J821" i="5" s="1"/>
  <c r="L750" i="5"/>
  <c r="I750" i="5" s="1"/>
  <c r="J750" i="5" s="1"/>
  <c r="L40" i="5"/>
  <c r="I40" i="5" s="1"/>
  <c r="J40" i="5" s="1"/>
  <c r="L3870" i="5"/>
  <c r="I3870" i="5" s="1"/>
  <c r="J3870" i="5" s="1"/>
  <c r="L3750" i="5"/>
  <c r="I3750" i="5" s="1"/>
  <c r="J3750" i="5" s="1"/>
  <c r="L3730" i="5"/>
  <c r="I3730" i="5" s="1"/>
  <c r="J3730" i="5" s="1"/>
  <c r="L3714" i="5"/>
  <c r="I3714" i="5" s="1"/>
  <c r="J3714" i="5" s="1"/>
  <c r="L3504" i="5"/>
  <c r="I3504" i="5" s="1"/>
  <c r="J3504" i="5" s="1"/>
  <c r="L3492" i="5"/>
  <c r="I3492" i="5" s="1"/>
  <c r="J3492" i="5" s="1"/>
  <c r="L3468" i="5"/>
  <c r="I3468" i="5" s="1"/>
  <c r="J3468" i="5" s="1"/>
  <c r="L3412" i="5"/>
  <c r="I3412" i="5" s="1"/>
  <c r="J3412" i="5" s="1"/>
  <c r="L3392" i="5"/>
  <c r="I3392" i="5" s="1"/>
  <c r="J3392" i="5" s="1"/>
  <c r="L3279" i="5"/>
  <c r="I3279" i="5" s="1"/>
  <c r="J3279" i="5" s="1"/>
  <c r="L3263" i="5"/>
  <c r="I3263" i="5" s="1"/>
  <c r="J3263" i="5" s="1"/>
  <c r="L3255" i="5"/>
  <c r="I3255" i="5" s="1"/>
  <c r="J3255" i="5" s="1"/>
  <c r="L3196" i="5"/>
  <c r="I3196" i="5" s="1"/>
  <c r="J3196" i="5" s="1"/>
  <c r="L3168" i="5"/>
  <c r="I3168" i="5" s="1"/>
  <c r="J3168" i="5" s="1"/>
  <c r="L3131" i="5"/>
  <c r="I3131" i="5" s="1"/>
  <c r="J3131" i="5" s="1"/>
  <c r="L2952" i="5"/>
  <c r="I2952" i="5" s="1"/>
  <c r="J2952" i="5" s="1"/>
  <c r="L2923" i="5"/>
  <c r="I2923" i="5" s="1"/>
  <c r="J2923" i="5" s="1"/>
  <c r="L2814" i="5"/>
  <c r="I2814" i="5" s="1"/>
  <c r="J2814" i="5" s="1"/>
  <c r="L2806" i="5"/>
  <c r="I2806" i="5" s="1"/>
  <c r="J2806" i="5" s="1"/>
  <c r="L2751" i="5"/>
  <c r="I2751" i="5" s="1"/>
  <c r="J2751" i="5" s="1"/>
  <c r="L2730" i="5"/>
  <c r="I2730" i="5" s="1"/>
  <c r="J2730" i="5" s="1"/>
  <c r="L2625" i="5"/>
  <c r="I2625" i="5" s="1"/>
  <c r="J2625" i="5" s="1"/>
  <c r="L2617" i="5"/>
  <c r="I2617" i="5" s="1"/>
  <c r="J2617" i="5" s="1"/>
  <c r="L2609" i="5"/>
  <c r="I2609" i="5" s="1"/>
  <c r="J2609" i="5" s="1"/>
  <c r="L2572" i="5"/>
  <c r="I2572" i="5" s="1"/>
  <c r="J2572" i="5" s="1"/>
  <c r="L2236" i="5"/>
  <c r="I2236" i="5" s="1"/>
  <c r="J2236" i="5" s="1"/>
  <c r="L2228" i="5"/>
  <c r="I2228" i="5" s="1"/>
  <c r="J2228" i="5" s="1"/>
  <c r="L2220" i="5"/>
  <c r="I2220" i="5" s="1"/>
  <c r="J2220" i="5" s="1"/>
  <c r="L2212" i="5"/>
  <c r="I2212" i="5" s="1"/>
  <c r="J2212" i="5" s="1"/>
  <c r="L2168" i="5"/>
  <c r="I2168" i="5" s="1"/>
  <c r="J2168" i="5" s="1"/>
  <c r="L2160" i="5"/>
  <c r="I2160" i="5" s="1"/>
  <c r="J2160" i="5" s="1"/>
  <c r="L1874" i="5"/>
  <c r="I1874" i="5" s="1"/>
  <c r="J1874" i="5" s="1"/>
  <c r="L1768" i="5"/>
  <c r="I1768" i="5" s="1"/>
  <c r="J1768" i="5" s="1"/>
  <c r="L1755" i="5"/>
  <c r="I1755" i="5" s="1"/>
  <c r="J1755" i="5" s="1"/>
  <c r="L1680" i="5"/>
  <c r="I1680" i="5" s="1"/>
  <c r="J1680" i="5" s="1"/>
  <c r="L1383" i="5"/>
  <c r="I1383" i="5" s="1"/>
  <c r="J1383" i="5" s="1"/>
  <c r="L880" i="5"/>
  <c r="I880" i="5" s="1"/>
  <c r="J880" i="5" s="1"/>
  <c r="L768" i="5"/>
  <c r="I768" i="5" s="1"/>
  <c r="J768" i="5" s="1"/>
  <c r="L646" i="5"/>
  <c r="I646" i="5" s="1"/>
  <c r="J646" i="5" s="1"/>
  <c r="L463" i="5"/>
  <c r="I463" i="5" s="1"/>
  <c r="J463" i="5" s="1"/>
  <c r="L459" i="5"/>
  <c r="I459" i="5" s="1"/>
  <c r="J459" i="5" s="1"/>
  <c r="L147" i="5"/>
  <c r="I147" i="5" s="1"/>
  <c r="J147" i="5" s="1"/>
  <c r="L3889" i="5"/>
  <c r="I3889" i="5" s="1"/>
  <c r="J3889" i="5" s="1"/>
  <c r="L3825" i="5"/>
  <c r="I3825" i="5" s="1"/>
  <c r="J3825" i="5" s="1"/>
  <c r="L3801" i="5"/>
  <c r="I3801" i="5" s="1"/>
  <c r="J3801" i="5" s="1"/>
  <c r="L3781" i="5"/>
  <c r="I3781" i="5" s="1"/>
  <c r="J3781" i="5" s="1"/>
  <c r="L3713" i="5"/>
  <c r="I3713" i="5" s="1"/>
  <c r="J3713" i="5" s="1"/>
  <c r="L3548" i="5"/>
  <c r="I3548" i="5" s="1"/>
  <c r="J3548" i="5" s="1"/>
  <c r="L3536" i="5"/>
  <c r="I3536" i="5" s="1"/>
  <c r="J3536" i="5" s="1"/>
  <c r="L3187" i="5"/>
  <c r="I3187" i="5" s="1"/>
  <c r="J3187" i="5" s="1"/>
  <c r="L3179" i="5"/>
  <c r="I3179" i="5" s="1"/>
  <c r="J3179" i="5" s="1"/>
  <c r="L2943" i="5"/>
  <c r="I2943" i="5" s="1"/>
  <c r="J2943" i="5" s="1"/>
  <c r="L2600" i="5"/>
  <c r="I2600" i="5" s="1"/>
  <c r="J2600" i="5" s="1"/>
  <c r="L2092" i="5"/>
  <c r="I2092" i="5" s="1"/>
  <c r="J2092" i="5" s="1"/>
  <c r="L2084" i="5"/>
  <c r="I2084" i="5" s="1"/>
  <c r="J2084" i="5" s="1"/>
  <c r="L2076" i="5"/>
  <c r="I2076" i="5" s="1"/>
  <c r="J2076" i="5" s="1"/>
  <c r="L2060" i="5"/>
  <c r="I2060" i="5" s="1"/>
  <c r="J2060" i="5" s="1"/>
  <c r="L2052" i="5"/>
  <c r="I2052" i="5" s="1"/>
  <c r="J2052" i="5" s="1"/>
  <c r="L2044" i="5"/>
  <c r="I2044" i="5" s="1"/>
  <c r="J2044" i="5" s="1"/>
  <c r="L2036" i="5"/>
  <c r="I2036" i="5" s="1"/>
  <c r="J2036" i="5" s="1"/>
  <c r="L2028" i="5"/>
  <c r="I2028" i="5" s="1"/>
  <c r="J2028" i="5" s="1"/>
  <c r="L1796" i="5"/>
  <c r="I1796" i="5" s="1"/>
  <c r="J1796" i="5" s="1"/>
  <c r="L1702" i="5"/>
  <c r="I1702" i="5" s="1"/>
  <c r="J1702" i="5" s="1"/>
  <c r="L1526" i="5"/>
  <c r="I1526" i="5" s="1"/>
  <c r="J1526" i="5" s="1"/>
  <c r="L1463" i="5"/>
  <c r="I1463" i="5" s="1"/>
  <c r="J1463" i="5" s="1"/>
  <c r="L1454" i="5"/>
  <c r="I1454" i="5" s="1"/>
  <c r="J1454" i="5" s="1"/>
  <c r="L1445" i="5"/>
  <c r="I1445" i="5" s="1"/>
  <c r="J1445" i="5" s="1"/>
  <c r="L1810" i="5"/>
  <c r="I1810" i="5" s="1"/>
  <c r="J1810" i="5" s="1"/>
  <c r="F2294" i="4"/>
  <c r="F2278" i="4"/>
  <c r="L1802" i="5"/>
  <c r="I1802" i="5" s="1"/>
  <c r="J1802" i="5" s="1"/>
  <c r="F2259" i="4"/>
  <c r="L1782" i="5"/>
  <c r="I1782" i="5" s="1"/>
  <c r="J1782" i="5" s="1"/>
  <c r="F2219" i="4"/>
  <c r="L1753" i="5"/>
  <c r="I1753" i="5" s="1"/>
  <c r="J1753" i="5" s="1"/>
  <c r="L1433" i="5"/>
  <c r="I1433" i="5" s="1"/>
  <c r="J1433" i="5" s="1"/>
  <c r="F1791" i="4"/>
  <c r="F1780" i="4"/>
  <c r="L1423" i="5"/>
  <c r="I1423" i="5" s="1"/>
  <c r="J1423" i="5" s="1"/>
  <c r="F1591" i="4"/>
  <c r="L1251" i="5"/>
  <c r="I1251" i="5" s="1"/>
  <c r="J1251" i="5" s="1"/>
  <c r="F1511" i="4"/>
  <c r="L1176" i="5"/>
  <c r="I1176" i="5" s="1"/>
  <c r="J1176" i="5" s="1"/>
  <c r="F1371" i="4"/>
  <c r="L1059" i="5"/>
  <c r="I1059" i="5" s="1"/>
  <c r="J1059" i="5" s="1"/>
  <c r="L993" i="5"/>
  <c r="I993" i="5" s="1"/>
  <c r="J993" i="5" s="1"/>
  <c r="F1299" i="4"/>
  <c r="F1255" i="4"/>
  <c r="L955" i="5"/>
  <c r="I955" i="5" s="1"/>
  <c r="J955" i="5" s="1"/>
  <c r="F991" i="4"/>
  <c r="L732" i="5"/>
  <c r="I732" i="5" s="1"/>
  <c r="J732" i="5" s="1"/>
  <c r="L679" i="5"/>
  <c r="I679" i="5" s="1"/>
  <c r="J679" i="5" s="1"/>
  <c r="L1764" i="5"/>
  <c r="I1764" i="5" s="1"/>
  <c r="J1764" i="5" s="1"/>
  <c r="F2238" i="4"/>
  <c r="F2173" i="4"/>
  <c r="L1660" i="5"/>
  <c r="I1660" i="5" s="1"/>
  <c r="J1660" i="5" s="1"/>
  <c r="F2103" i="4"/>
  <c r="F2053" i="4"/>
  <c r="L1461" i="5"/>
  <c r="I1461" i="5" s="1"/>
  <c r="J1461" i="5" s="1"/>
  <c r="F1822" i="4"/>
  <c r="L1110" i="5"/>
  <c r="I1110" i="5" s="1"/>
  <c r="J1110" i="5" s="1"/>
  <c r="F1427" i="4"/>
  <c r="F1347" i="4"/>
  <c r="L1037" i="5"/>
  <c r="I1037" i="5" s="1"/>
  <c r="J1037" i="5" s="1"/>
  <c r="F1311" i="4"/>
  <c r="F1173" i="4"/>
  <c r="F1137" i="4"/>
  <c r="F1110" i="4"/>
  <c r="F1100" i="4"/>
  <c r="F983" i="4"/>
  <c r="L652" i="5"/>
  <c r="I652" i="5" s="1"/>
  <c r="J652" i="5" s="1"/>
  <c r="F886" i="4"/>
  <c r="F810" i="4"/>
  <c r="L594" i="5"/>
  <c r="I594" i="5" s="1"/>
  <c r="J594" i="5" s="1"/>
  <c r="F557" i="4"/>
  <c r="L425" i="5"/>
  <c r="I425" i="5" s="1"/>
  <c r="J425" i="5" s="1"/>
  <c r="F533" i="4"/>
  <c r="L406" i="5"/>
  <c r="I406" i="5" s="1"/>
  <c r="J406" i="5" s="1"/>
  <c r="L337" i="5"/>
  <c r="I337" i="5" s="1"/>
  <c r="J337" i="5" s="1"/>
  <c r="F443" i="4"/>
  <c r="L307" i="5"/>
  <c r="I307" i="5" s="1"/>
  <c r="J307" i="5" s="1"/>
  <c r="F320" i="4"/>
  <c r="L239" i="5"/>
  <c r="I239" i="5" s="1"/>
  <c r="J239" i="5" s="1"/>
  <c r="F263" i="4"/>
  <c r="L189" i="5"/>
  <c r="I189" i="5" s="1"/>
  <c r="J189" i="5" s="1"/>
  <c r="L126" i="5"/>
  <c r="I126" i="5" s="1"/>
  <c r="J126" i="5" s="1"/>
  <c r="F185" i="4"/>
  <c r="F177" i="4"/>
  <c r="L64" i="5"/>
  <c r="I64" i="5" s="1"/>
  <c r="J64" i="5" s="1"/>
  <c r="F94" i="4"/>
  <c r="L21" i="5"/>
  <c r="I21" i="5" s="1"/>
  <c r="J21" i="5" s="1"/>
  <c r="F47" i="4"/>
  <c r="L6" i="5"/>
  <c r="I6" i="5" s="1"/>
  <c r="J6" i="5" s="1"/>
  <c r="L1793" i="5"/>
  <c r="I1793" i="5" s="1"/>
  <c r="J1793" i="5" s="1"/>
  <c r="F2114" i="4"/>
  <c r="F1974" i="4"/>
  <c r="L1570" i="5"/>
  <c r="I1570" i="5" s="1"/>
  <c r="J1570" i="5" s="1"/>
  <c r="L1524" i="5"/>
  <c r="I1524" i="5" s="1"/>
  <c r="J1524" i="5" s="1"/>
  <c r="F1924" i="4"/>
  <c r="L1187" i="5"/>
  <c r="I1187" i="5" s="1"/>
  <c r="J1187" i="5" s="1"/>
  <c r="F1521" i="4"/>
  <c r="F1487" i="4"/>
  <c r="F1451" i="4"/>
  <c r="F1415" i="4"/>
  <c r="L1099" i="5"/>
  <c r="I1099" i="5" s="1"/>
  <c r="J1099" i="5" s="1"/>
  <c r="F1381" i="4"/>
  <c r="L1070" i="5"/>
  <c r="I1070" i="5" s="1"/>
  <c r="J1070" i="5" s="1"/>
  <c r="L927" i="5"/>
  <c r="I927" i="5" s="1"/>
  <c r="J927" i="5" s="1"/>
  <c r="F1216" i="4"/>
  <c r="F1192" i="4"/>
  <c r="F1183" i="4"/>
  <c r="L902" i="5"/>
  <c r="I902" i="5" s="1"/>
  <c r="J902" i="5" s="1"/>
  <c r="F1147" i="4"/>
  <c r="F1120" i="4"/>
  <c r="L845" i="5"/>
  <c r="I845" i="5" s="1"/>
  <c r="J845" i="5" s="1"/>
  <c r="F1066" i="4"/>
  <c r="L794" i="5"/>
  <c r="I794" i="5" s="1"/>
  <c r="J794" i="5" s="1"/>
  <c r="L739" i="5"/>
  <c r="I739" i="5" s="1"/>
  <c r="J739" i="5" s="1"/>
  <c r="F1001" i="4"/>
  <c r="F977" i="4"/>
  <c r="L725" i="5"/>
  <c r="I725" i="5" s="1"/>
  <c r="J725" i="5" s="1"/>
  <c r="F908" i="4"/>
  <c r="F897" i="4"/>
  <c r="F823" i="4"/>
  <c r="L395" i="5"/>
  <c r="I395" i="5" s="1"/>
  <c r="J395" i="5" s="1"/>
  <c r="F523" i="4"/>
  <c r="F421" i="4"/>
  <c r="L316" i="5"/>
  <c r="I316" i="5" s="1"/>
  <c r="J316" i="5" s="1"/>
  <c r="L2825" i="5"/>
  <c r="I2825" i="5" s="1"/>
  <c r="J2825" i="5" s="1"/>
  <c r="L2738" i="5"/>
  <c r="I2738" i="5" s="1"/>
  <c r="J2738" i="5" s="1"/>
  <c r="L3362" i="5"/>
  <c r="I3362" i="5" s="1"/>
  <c r="J3362" i="5" s="1"/>
  <c r="L1971" i="5"/>
  <c r="I1971" i="5" s="1"/>
  <c r="J1971" i="5" s="1"/>
  <c r="L3051" i="5"/>
  <c r="I3051" i="5" s="1"/>
  <c r="J3051" i="5" s="1"/>
  <c r="L3059" i="5"/>
  <c r="I3059" i="5" s="1"/>
  <c r="J3059" i="5" s="1"/>
  <c r="L3067" i="5"/>
  <c r="I3067" i="5" s="1"/>
  <c r="J3067" i="5" s="1"/>
  <c r="L3075" i="5"/>
  <c r="I3075" i="5" s="1"/>
  <c r="J3075" i="5" s="1"/>
  <c r="L3459" i="5"/>
  <c r="I3459" i="5" s="1"/>
  <c r="J3459" i="5" s="1"/>
  <c r="L1788" i="5"/>
  <c r="I1788" i="5" s="1"/>
  <c r="J1788" i="5" s="1"/>
  <c r="L1960" i="5"/>
  <c r="I1960" i="5" s="1"/>
  <c r="J1960" i="5" s="1"/>
  <c r="L2680" i="5"/>
  <c r="I2680" i="5" s="1"/>
  <c r="J2680" i="5" s="1"/>
  <c r="L4736" i="5"/>
  <c r="I4736" i="5" s="1"/>
  <c r="J4736" i="5" s="1"/>
  <c r="F361" i="4"/>
  <c r="L280" i="5"/>
  <c r="I280" i="5" s="1"/>
  <c r="J280" i="5" s="1"/>
  <c r="L133" i="5"/>
  <c r="I133" i="5" s="1"/>
  <c r="J133" i="5" s="1"/>
  <c r="F193" i="4"/>
  <c r="F114" i="4"/>
  <c r="F1391" i="4"/>
  <c r="L1079" i="5"/>
  <c r="I1079" i="5" s="1"/>
  <c r="J1079" i="5" s="1"/>
  <c r="F1163" i="4"/>
  <c r="L878" i="5"/>
  <c r="I878" i="5" s="1"/>
  <c r="J878" i="5" s="1"/>
  <c r="F1128" i="4"/>
  <c r="L854" i="5"/>
  <c r="I854" i="5" s="1"/>
  <c r="J854" i="5" s="1"/>
  <c r="L777" i="5"/>
  <c r="I777" i="5" s="1"/>
  <c r="J777" i="5" s="1"/>
  <c r="F1045" i="4"/>
  <c r="L525" i="5"/>
  <c r="I525" i="5" s="1"/>
  <c r="J525" i="5" s="1"/>
  <c r="F689" i="4"/>
  <c r="L1700" i="5"/>
  <c r="I1700" i="5" s="1"/>
  <c r="J1700" i="5" s="1"/>
  <c r="F2161" i="4"/>
  <c r="L1555" i="5"/>
  <c r="I1555" i="5" s="1"/>
  <c r="J1555" i="5" s="1"/>
  <c r="F1962" i="4"/>
  <c r="F1533" i="4"/>
  <c r="L1196" i="5"/>
  <c r="I1196" i="5" s="1"/>
  <c r="J1196" i="5" s="1"/>
  <c r="F1024" i="4"/>
  <c r="L758" i="5"/>
  <c r="I758" i="5" s="1"/>
  <c r="J758" i="5" s="1"/>
  <c r="F1012" i="4"/>
  <c r="L748" i="5"/>
  <c r="I748" i="5" s="1"/>
  <c r="J748" i="5" s="1"/>
  <c r="L269" i="5"/>
  <c r="I269" i="5" s="1"/>
  <c r="J269" i="5" s="1"/>
  <c r="F353" i="4"/>
  <c r="L1742" i="5"/>
  <c r="I1742" i="5" s="1"/>
  <c r="J1742" i="5" s="1"/>
  <c r="F2207" i="4"/>
  <c r="F2185" i="4"/>
  <c r="L1722" i="5"/>
  <c r="I1722" i="5" s="1"/>
  <c r="J1722" i="5" s="1"/>
  <c r="F2149" i="4"/>
  <c r="L1689" i="5"/>
  <c r="I1689" i="5" s="1"/>
  <c r="J1689" i="5" s="1"/>
  <c r="F2007" i="4"/>
  <c r="L1591" i="5"/>
  <c r="I1591" i="5" s="1"/>
  <c r="J1591" i="5" s="1"/>
  <c r="F1897" i="4"/>
  <c r="L1504" i="5"/>
  <c r="I1504" i="5" s="1"/>
  <c r="J1504" i="5" s="1"/>
  <c r="L1452" i="5"/>
  <c r="I1452" i="5" s="1"/>
  <c r="J1452" i="5" s="1"/>
  <c r="F1811" i="4"/>
  <c r="F1707" i="4"/>
  <c r="L1358" i="5"/>
  <c r="I1358" i="5" s="1"/>
  <c r="J1358" i="5" s="1"/>
  <c r="F1678" i="4"/>
  <c r="L1331" i="5"/>
  <c r="I1331" i="5" s="1"/>
  <c r="J1331" i="5" s="1"/>
  <c r="F1644" i="4"/>
  <c r="L1299" i="5"/>
  <c r="I1299" i="5" s="1"/>
  <c r="J1299" i="5" s="1"/>
  <c r="L1240" i="5"/>
  <c r="I1240" i="5" s="1"/>
  <c r="J1240" i="5" s="1"/>
  <c r="F1475" i="4"/>
  <c r="L1154" i="5"/>
  <c r="I1154" i="5" s="1"/>
  <c r="J1154" i="5" s="1"/>
  <c r="F1439" i="4"/>
  <c r="L1121" i="5"/>
  <c r="I1121" i="5" s="1"/>
  <c r="J1121" i="5" s="1"/>
  <c r="L1048" i="5"/>
  <c r="I1048" i="5" s="1"/>
  <c r="J1048" i="5" s="1"/>
  <c r="F1359" i="4"/>
  <c r="L1015" i="5"/>
  <c r="I1015" i="5" s="1"/>
  <c r="J1015" i="5" s="1"/>
  <c r="F1287" i="4"/>
  <c r="L982" i="5"/>
  <c r="I982" i="5" s="1"/>
  <c r="J982" i="5" s="1"/>
  <c r="L819" i="5"/>
  <c r="I819" i="5" s="1"/>
  <c r="J819" i="5" s="1"/>
  <c r="F1090" i="4"/>
  <c r="L786" i="5"/>
  <c r="I786" i="5" s="1"/>
  <c r="J786" i="5" s="1"/>
  <c r="L698" i="5"/>
  <c r="I698" i="5" s="1"/>
  <c r="J698" i="5" s="1"/>
  <c r="F950" i="4"/>
  <c r="F939" i="4"/>
  <c r="L688" i="5"/>
  <c r="I688" i="5" s="1"/>
  <c r="J688" i="5" s="1"/>
  <c r="L478" i="5"/>
  <c r="I478" i="5" s="1"/>
  <c r="J478" i="5" s="1"/>
  <c r="F587" i="4"/>
  <c r="L444" i="5"/>
  <c r="I444" i="5" s="1"/>
  <c r="J444" i="5" s="1"/>
  <c r="F451" i="4"/>
  <c r="L344" i="5"/>
  <c r="I344" i="5" s="1"/>
  <c r="J344" i="5" s="1"/>
  <c r="L298" i="5"/>
  <c r="I298" i="5" s="1"/>
  <c r="J298" i="5" s="1"/>
  <c r="F402" i="4"/>
  <c r="L373" i="5"/>
  <c r="I373" i="5" s="1"/>
  <c r="J373" i="5" s="1"/>
  <c r="L213" i="5"/>
  <c r="I213" i="5" s="1"/>
  <c r="J213" i="5" s="1"/>
  <c r="L46" i="5"/>
  <c r="I46" i="5" s="1"/>
  <c r="J46" i="5" s="1"/>
  <c r="F102" i="4"/>
  <c r="F54" i="4"/>
  <c r="L27" i="5"/>
  <c r="I27" i="5" s="1"/>
  <c r="J27" i="5" s="1"/>
  <c r="L6140" i="5"/>
  <c r="I6140" i="5" s="1"/>
  <c r="J6140" i="5" s="1"/>
  <c r="L708" i="5"/>
  <c r="I708" i="5" s="1"/>
  <c r="J708" i="5" s="1"/>
  <c r="L436" i="5"/>
  <c r="I436" i="5" s="1"/>
  <c r="J436" i="5" s="1"/>
  <c r="L324" i="5"/>
  <c r="I324" i="5" s="1"/>
  <c r="J324" i="5" s="1"/>
  <c r="L1651" i="5"/>
  <c r="I1651" i="5" s="1"/>
  <c r="J1651" i="5" s="1"/>
  <c r="L1471" i="5"/>
  <c r="I1471" i="5" s="1"/>
  <c r="J1471" i="5" s="1"/>
  <c r="L1443" i="5"/>
  <c r="I1443" i="5" s="1"/>
  <c r="J1443" i="5" s="1"/>
  <c r="L1143" i="5"/>
  <c r="I1143" i="5" s="1"/>
  <c r="J1143" i="5" s="1"/>
  <c r="L1774" i="5"/>
  <c r="I1774" i="5" s="1"/>
  <c r="J1774" i="5" s="1"/>
  <c r="L1534" i="5"/>
  <c r="I1534" i="5" s="1"/>
  <c r="J1534" i="5" s="1"/>
  <c r="L1366" i="5"/>
  <c r="I1366" i="5" s="1"/>
  <c r="J1366" i="5" s="1"/>
  <c r="L634" i="5"/>
  <c r="I634" i="5" s="1"/>
  <c r="J634" i="5" s="1"/>
  <c r="L490" i="5"/>
  <c r="I490" i="5" s="1"/>
  <c r="J490" i="5" s="1"/>
  <c r="L14" i="5"/>
  <c r="I14" i="5" s="1"/>
  <c r="J14" i="5" s="1"/>
  <c r="L1733" i="5"/>
  <c r="I1733" i="5" s="1"/>
  <c r="J1733" i="5" s="1"/>
  <c r="L1601" i="5"/>
  <c r="I1601" i="5" s="1"/>
  <c r="J1601" i="5" s="1"/>
  <c r="J24" i="4"/>
  <c r="J3760" i="4"/>
  <c r="J2863" i="4"/>
  <c r="J513" i="4"/>
  <c r="J394" i="4"/>
  <c r="J1016" i="4"/>
  <c r="J88" i="4"/>
  <c r="J4902" i="4"/>
  <c r="J726" i="4"/>
  <c r="J469" i="4"/>
  <c r="J3621" i="4"/>
  <c r="J627" i="4"/>
  <c r="J4869" i="4"/>
  <c r="J4373" i="4"/>
  <c r="J3805" i="4"/>
  <c r="J4938" i="4"/>
  <c r="J4836" i="4"/>
  <c r="J4394" i="4"/>
  <c r="J4053" i="4"/>
  <c r="J4274" i="4"/>
  <c r="J3660" i="4"/>
  <c r="F2284" i="4"/>
  <c r="J2229" i="4"/>
  <c r="J1881" i="4"/>
  <c r="J1235" i="4"/>
  <c r="F385" i="4"/>
  <c r="J214" i="4"/>
  <c r="J4192" i="4"/>
  <c r="J2297" i="4"/>
  <c r="J889" i="4"/>
  <c r="J878" i="4" s="1"/>
  <c r="F1872" i="4"/>
  <c r="J1681" i="4"/>
  <c r="J3388" i="4"/>
  <c r="J2695" i="4"/>
  <c r="J814" i="4"/>
  <c r="J750" i="4"/>
  <c r="J749" i="4" s="1"/>
  <c r="J547" i="4"/>
  <c r="J672" i="4"/>
  <c r="J197" i="4"/>
  <c r="J703" i="4"/>
  <c r="J245" i="4"/>
  <c r="J42" i="4"/>
  <c r="J5" i="4"/>
  <c r="J4" i="4" s="1"/>
  <c r="J4273" i="4" l="1"/>
  <c r="F5108" i="4"/>
  <c r="J813" i="4"/>
  <c r="J512" i="4"/>
  <c r="J4868" i="4"/>
  <c r="J196" i="4"/>
  <c r="J3659" i="4"/>
  <c r="J1015" i="4" s="1"/>
  <c r="J671" i="4"/>
  <c r="J4393" i="4"/>
  <c r="K326" i="7" l="1"/>
  <c r="K87" i="7"/>
  <c r="H104" i="7"/>
  <c r="J104" i="7" s="1"/>
  <c r="L104" i="7" s="1"/>
  <c r="M104" i="7" s="1"/>
  <c r="H263" i="7"/>
  <c r="J263" i="7" s="1"/>
  <c r="L263" i="7" s="1"/>
  <c r="M263" i="7" s="1"/>
  <c r="H35" i="7"/>
  <c r="J35" i="7" s="1"/>
  <c r="L35" i="7" s="1"/>
  <c r="M35" i="7" s="1"/>
  <c r="H36" i="7"/>
  <c r="J36" i="7" s="1"/>
  <c r="L36" i="7" s="1"/>
  <c r="M36" i="7" s="1"/>
  <c r="H37" i="7"/>
  <c r="J37" i="7" s="1"/>
  <c r="L37" i="7" s="1"/>
  <c r="M37" i="7" s="1"/>
  <c r="H39" i="7"/>
  <c r="J39" i="7" s="1"/>
  <c r="L39" i="7" s="1"/>
  <c r="M39" i="7" s="1"/>
  <c r="H41" i="7"/>
  <c r="J41" i="7" s="1"/>
  <c r="L41" i="7" s="1"/>
  <c r="M41" i="7" s="1"/>
  <c r="H43" i="7"/>
  <c r="J43" i="7" s="1"/>
  <c r="L43" i="7" s="1"/>
  <c r="M43" i="7" s="1"/>
  <c r="H44" i="7"/>
  <c r="J44" i="7" s="1"/>
  <c r="L44" i="7" s="1"/>
  <c r="M44" i="7" s="1"/>
  <c r="H45" i="7"/>
  <c r="J45" i="7" s="1"/>
  <c r="L45" i="7" s="1"/>
  <c r="M45" i="7" s="1"/>
  <c r="H46" i="7"/>
  <c r="J46" i="7" s="1"/>
  <c r="L46" i="7" s="1"/>
  <c r="M46" i="7" s="1"/>
  <c r="H47" i="7"/>
  <c r="J47" i="7" s="1"/>
  <c r="L47" i="7" s="1"/>
  <c r="M47" i="7" s="1"/>
  <c r="H48" i="7"/>
  <c r="J48" i="7" s="1"/>
  <c r="L48" i="7" s="1"/>
  <c r="M48" i="7" s="1"/>
  <c r="H49" i="7"/>
  <c r="J49" i="7" s="1"/>
  <c r="L49" i="7" s="1"/>
  <c r="M49" i="7" s="1"/>
  <c r="H50" i="7"/>
  <c r="J50" i="7" s="1"/>
  <c r="L50" i="7" s="1"/>
  <c r="M50" i="7" s="1"/>
  <c r="H51" i="7"/>
  <c r="J51" i="7" s="1"/>
  <c r="L51" i="7" s="1"/>
  <c r="M51" i="7" s="1"/>
  <c r="H52" i="7"/>
  <c r="J52" i="7" s="1"/>
  <c r="L52" i="7" s="1"/>
  <c r="M52" i="7" s="1"/>
  <c r="H53" i="7"/>
  <c r="J53" i="7" s="1"/>
  <c r="L53" i="7" s="1"/>
  <c r="M53" i="7" s="1"/>
  <c r="H55" i="7"/>
  <c r="J55" i="7" s="1"/>
  <c r="L55" i="7" s="1"/>
  <c r="M55" i="7" s="1"/>
  <c r="H58" i="7"/>
  <c r="J58" i="7" s="1"/>
  <c r="L58" i="7" s="1"/>
  <c r="M58" i="7" s="1"/>
  <c r="H59" i="7"/>
  <c r="J59" i="7" s="1"/>
  <c r="L59" i="7" s="1"/>
  <c r="M59" i="7" s="1"/>
  <c r="H60" i="7"/>
  <c r="J60" i="7" s="1"/>
  <c r="L60" i="7" s="1"/>
  <c r="M60" i="7" s="1"/>
  <c r="H61" i="7"/>
  <c r="J61" i="7" s="1"/>
  <c r="L61" i="7" s="1"/>
  <c r="M61" i="7" s="1"/>
  <c r="H62" i="7"/>
  <c r="J62" i="7" s="1"/>
  <c r="L62" i="7" s="1"/>
  <c r="M62" i="7" s="1"/>
  <c r="H63" i="7"/>
  <c r="J63" i="7" s="1"/>
  <c r="L63" i="7" s="1"/>
  <c r="M63" i="7" s="1"/>
  <c r="H64" i="7"/>
  <c r="J64" i="7" s="1"/>
  <c r="L64" i="7" s="1"/>
  <c r="M64" i="7" s="1"/>
  <c r="H65" i="7"/>
  <c r="J65" i="7" s="1"/>
  <c r="L65" i="7" s="1"/>
  <c r="M65" i="7" s="1"/>
  <c r="H66" i="7"/>
  <c r="J66" i="7" s="1"/>
  <c r="L66" i="7" s="1"/>
  <c r="M66" i="7" s="1"/>
  <c r="H67" i="7"/>
  <c r="J67" i="7" s="1"/>
  <c r="L67" i="7" s="1"/>
  <c r="M67" i="7" s="1"/>
  <c r="H68" i="7"/>
  <c r="J68" i="7" s="1"/>
  <c r="L68" i="7" s="1"/>
  <c r="M68" i="7" s="1"/>
  <c r="H69" i="7"/>
  <c r="J69" i="7" s="1"/>
  <c r="L69" i="7" s="1"/>
  <c r="M69" i="7" s="1"/>
  <c r="H70" i="7"/>
  <c r="J70" i="7" s="1"/>
  <c r="L70" i="7" s="1"/>
  <c r="M70" i="7" s="1"/>
  <c r="H71" i="7"/>
  <c r="J71" i="7" s="1"/>
  <c r="L71" i="7" s="1"/>
  <c r="M71" i="7" s="1"/>
  <c r="H72" i="7"/>
  <c r="J72" i="7" s="1"/>
  <c r="L72" i="7" s="1"/>
  <c r="M72" i="7" s="1"/>
  <c r="H73" i="7"/>
  <c r="J73" i="7" s="1"/>
  <c r="L73" i="7" s="1"/>
  <c r="M73" i="7" s="1"/>
  <c r="H74" i="7"/>
  <c r="J74" i="7" s="1"/>
  <c r="L74" i="7" s="1"/>
  <c r="M74" i="7" s="1"/>
  <c r="H75" i="7"/>
  <c r="J75" i="7" s="1"/>
  <c r="L75" i="7" s="1"/>
  <c r="M75" i="7" s="1"/>
  <c r="H76" i="7"/>
  <c r="J76" i="7" s="1"/>
  <c r="L76" i="7" s="1"/>
  <c r="M76" i="7" s="1"/>
  <c r="H77" i="7"/>
  <c r="J77" i="7" s="1"/>
  <c r="L77" i="7" s="1"/>
  <c r="M77" i="7" s="1"/>
  <c r="H79" i="7"/>
  <c r="J79" i="7" s="1"/>
  <c r="L79" i="7" s="1"/>
  <c r="M79" i="7" s="1"/>
  <c r="H80" i="7"/>
  <c r="J80" i="7" s="1"/>
  <c r="L80" i="7" s="1"/>
  <c r="M80" i="7" s="1"/>
  <c r="H81" i="7"/>
  <c r="J81" i="7" s="1"/>
  <c r="L81" i="7" s="1"/>
  <c r="M81" i="7" s="1"/>
  <c r="H82" i="7"/>
  <c r="J82" i="7" s="1"/>
  <c r="L82" i="7" s="1"/>
  <c r="M82" i="7" s="1"/>
  <c r="H83" i="7"/>
  <c r="J83" i="7" s="1"/>
  <c r="L83" i="7" s="1"/>
  <c r="M83" i="7" s="1"/>
  <c r="H84" i="7"/>
  <c r="J84" i="7" s="1"/>
  <c r="L84" i="7" s="1"/>
  <c r="M84" i="7" s="1"/>
  <c r="H86" i="7"/>
  <c r="J86" i="7" s="1"/>
  <c r="L86" i="7" s="1"/>
  <c r="M86" i="7" s="1"/>
  <c r="H87" i="7"/>
  <c r="J87" i="7" s="1"/>
  <c r="H88" i="7"/>
  <c r="J88" i="7" s="1"/>
  <c r="L88" i="7" s="1"/>
  <c r="M88" i="7" s="1"/>
  <c r="H89" i="7"/>
  <c r="J89" i="7" s="1"/>
  <c r="L89" i="7" s="1"/>
  <c r="M89" i="7" s="1"/>
  <c r="H90" i="7"/>
  <c r="J90" i="7" s="1"/>
  <c r="L90" i="7" s="1"/>
  <c r="M90" i="7" s="1"/>
  <c r="H92" i="7"/>
  <c r="J92" i="7" s="1"/>
  <c r="L92" i="7" s="1"/>
  <c r="M92" i="7" s="1"/>
  <c r="H93" i="7"/>
  <c r="J93" i="7" s="1"/>
  <c r="L93" i="7" s="1"/>
  <c r="M93" i="7" s="1"/>
  <c r="H94" i="7"/>
  <c r="J94" i="7" s="1"/>
  <c r="L94" i="7" s="1"/>
  <c r="M94" i="7" s="1"/>
  <c r="H95" i="7"/>
  <c r="J95" i="7" s="1"/>
  <c r="L95" i="7" s="1"/>
  <c r="M95" i="7" s="1"/>
  <c r="H96" i="7"/>
  <c r="J96" i="7" s="1"/>
  <c r="L96" i="7" s="1"/>
  <c r="M96" i="7" s="1"/>
  <c r="H97" i="7"/>
  <c r="J97" i="7" s="1"/>
  <c r="L97" i="7" s="1"/>
  <c r="M97" i="7" s="1"/>
  <c r="H98" i="7"/>
  <c r="J98" i="7" s="1"/>
  <c r="L98" i="7" s="1"/>
  <c r="M98" i="7" s="1"/>
  <c r="H99" i="7"/>
  <c r="J99" i="7" s="1"/>
  <c r="L99" i="7" s="1"/>
  <c r="M99" i="7" s="1"/>
  <c r="H100" i="7"/>
  <c r="J100" i="7" s="1"/>
  <c r="L100" i="7" s="1"/>
  <c r="M100" i="7" s="1"/>
  <c r="H102" i="7"/>
  <c r="J102" i="7" s="1"/>
  <c r="L102" i="7" s="1"/>
  <c r="M102" i="7" s="1"/>
  <c r="H103" i="7"/>
  <c r="J103" i="7" s="1"/>
  <c r="L103" i="7" s="1"/>
  <c r="M103" i="7" s="1"/>
  <c r="H105" i="7"/>
  <c r="J105" i="7" s="1"/>
  <c r="L105" i="7" s="1"/>
  <c r="M105" i="7" s="1"/>
  <c r="H106" i="7"/>
  <c r="J106" i="7" s="1"/>
  <c r="L106" i="7" s="1"/>
  <c r="M106" i="7" s="1"/>
  <c r="H107" i="7"/>
  <c r="J107" i="7" s="1"/>
  <c r="L107" i="7" s="1"/>
  <c r="M107" i="7" s="1"/>
  <c r="H109" i="7"/>
  <c r="J109" i="7" s="1"/>
  <c r="L109" i="7" s="1"/>
  <c r="M109" i="7" s="1"/>
  <c r="H110" i="7"/>
  <c r="J110" i="7" s="1"/>
  <c r="L110" i="7" s="1"/>
  <c r="M110" i="7" s="1"/>
  <c r="H111" i="7"/>
  <c r="J111" i="7" s="1"/>
  <c r="L111" i="7" s="1"/>
  <c r="M111" i="7" s="1"/>
  <c r="H113" i="7"/>
  <c r="J113" i="7" s="1"/>
  <c r="L113" i="7" s="1"/>
  <c r="M113" i="7" s="1"/>
  <c r="H115" i="7"/>
  <c r="J115" i="7" s="1"/>
  <c r="L115" i="7" s="1"/>
  <c r="M115" i="7" s="1"/>
  <c r="H116" i="7"/>
  <c r="J116" i="7" s="1"/>
  <c r="L116" i="7" s="1"/>
  <c r="M116" i="7" s="1"/>
  <c r="H118" i="7"/>
  <c r="J118" i="7" s="1"/>
  <c r="L118" i="7" s="1"/>
  <c r="M118" i="7" s="1"/>
  <c r="H119" i="7"/>
  <c r="J119" i="7" s="1"/>
  <c r="L119" i="7" s="1"/>
  <c r="M119" i="7" s="1"/>
  <c r="H120" i="7"/>
  <c r="J120" i="7" s="1"/>
  <c r="L120" i="7" s="1"/>
  <c r="M120" i="7" s="1"/>
  <c r="H121" i="7"/>
  <c r="J121" i="7" s="1"/>
  <c r="L121" i="7" s="1"/>
  <c r="M121" i="7" s="1"/>
  <c r="H122" i="7"/>
  <c r="J122" i="7" s="1"/>
  <c r="L122" i="7" s="1"/>
  <c r="M122" i="7" s="1"/>
  <c r="H123" i="7"/>
  <c r="J123" i="7" s="1"/>
  <c r="L123" i="7" s="1"/>
  <c r="M123" i="7" s="1"/>
  <c r="H124" i="7"/>
  <c r="J124" i="7" s="1"/>
  <c r="L124" i="7" s="1"/>
  <c r="M124" i="7" s="1"/>
  <c r="H125" i="7"/>
  <c r="J125" i="7" s="1"/>
  <c r="L125" i="7" s="1"/>
  <c r="M125" i="7" s="1"/>
  <c r="H126" i="7"/>
  <c r="J126" i="7" s="1"/>
  <c r="L126" i="7" s="1"/>
  <c r="M126" i="7" s="1"/>
  <c r="H127" i="7"/>
  <c r="J127" i="7" s="1"/>
  <c r="L127" i="7" s="1"/>
  <c r="M127" i="7" s="1"/>
  <c r="H128" i="7"/>
  <c r="J128" i="7" s="1"/>
  <c r="L128" i="7" s="1"/>
  <c r="M128" i="7" s="1"/>
  <c r="H129" i="7"/>
  <c r="J129" i="7" s="1"/>
  <c r="L129" i="7" s="1"/>
  <c r="M129" i="7" s="1"/>
  <c r="H133" i="7"/>
  <c r="J133" i="7" s="1"/>
  <c r="L133" i="7" s="1"/>
  <c r="M133" i="7" s="1"/>
  <c r="H134" i="7"/>
  <c r="J134" i="7" s="1"/>
  <c r="L134" i="7" s="1"/>
  <c r="M134" i="7" s="1"/>
  <c r="H135" i="7"/>
  <c r="J135" i="7" s="1"/>
  <c r="L135" i="7" s="1"/>
  <c r="M135" i="7" s="1"/>
  <c r="H136" i="7"/>
  <c r="J136" i="7" s="1"/>
  <c r="L136" i="7" s="1"/>
  <c r="M136" i="7" s="1"/>
  <c r="H137" i="7"/>
  <c r="J137" i="7" s="1"/>
  <c r="L137" i="7" s="1"/>
  <c r="M137" i="7" s="1"/>
  <c r="H139" i="7"/>
  <c r="J139" i="7" s="1"/>
  <c r="L139" i="7" s="1"/>
  <c r="M139" i="7" s="1"/>
  <c r="H141" i="7"/>
  <c r="J141" i="7" s="1"/>
  <c r="L141" i="7" s="1"/>
  <c r="M141" i="7" s="1"/>
  <c r="H142" i="7"/>
  <c r="J142" i="7" s="1"/>
  <c r="L142" i="7" s="1"/>
  <c r="M142" i="7" s="1"/>
  <c r="H144" i="7"/>
  <c r="J144" i="7" s="1"/>
  <c r="L144" i="7" s="1"/>
  <c r="M144" i="7" s="1"/>
  <c r="H145" i="7"/>
  <c r="J145" i="7" s="1"/>
  <c r="L145" i="7" s="1"/>
  <c r="M145" i="7" s="1"/>
  <c r="H146" i="7"/>
  <c r="J146" i="7" s="1"/>
  <c r="L146" i="7" s="1"/>
  <c r="M146" i="7" s="1"/>
  <c r="H147" i="7"/>
  <c r="J147" i="7" s="1"/>
  <c r="L147" i="7" s="1"/>
  <c r="M147" i="7" s="1"/>
  <c r="H148" i="7"/>
  <c r="J148" i="7" s="1"/>
  <c r="L148" i="7" s="1"/>
  <c r="M148" i="7" s="1"/>
  <c r="H149" i="7"/>
  <c r="J149" i="7" s="1"/>
  <c r="L149" i="7" s="1"/>
  <c r="M149" i="7" s="1"/>
  <c r="H150" i="7"/>
  <c r="J150" i="7" s="1"/>
  <c r="L150" i="7" s="1"/>
  <c r="M150" i="7" s="1"/>
  <c r="H152" i="7"/>
  <c r="J152" i="7" s="1"/>
  <c r="L152" i="7" s="1"/>
  <c r="M152" i="7" s="1"/>
  <c r="H153" i="7"/>
  <c r="J153" i="7" s="1"/>
  <c r="L153" i="7" s="1"/>
  <c r="M153" i="7" s="1"/>
  <c r="H154" i="7"/>
  <c r="J154" i="7" s="1"/>
  <c r="L154" i="7" s="1"/>
  <c r="M154" i="7" s="1"/>
  <c r="H155" i="7"/>
  <c r="J155" i="7" s="1"/>
  <c r="L155" i="7" s="1"/>
  <c r="M155" i="7" s="1"/>
  <c r="H156" i="7"/>
  <c r="J156" i="7" s="1"/>
  <c r="L156" i="7" s="1"/>
  <c r="M156" i="7" s="1"/>
  <c r="H157" i="7"/>
  <c r="J157" i="7" s="1"/>
  <c r="L157" i="7" s="1"/>
  <c r="M157" i="7" s="1"/>
  <c r="H158" i="7"/>
  <c r="J158" i="7" s="1"/>
  <c r="L158" i="7" s="1"/>
  <c r="M158" i="7" s="1"/>
  <c r="H159" i="7"/>
  <c r="J159" i="7" s="1"/>
  <c r="L159" i="7" s="1"/>
  <c r="M159" i="7" s="1"/>
  <c r="H160" i="7"/>
  <c r="J160" i="7" s="1"/>
  <c r="L160" i="7" s="1"/>
  <c r="M160" i="7" s="1"/>
  <c r="H161" i="7"/>
  <c r="J161" i="7" s="1"/>
  <c r="L161" i="7" s="1"/>
  <c r="M161" i="7" s="1"/>
  <c r="H162" i="7"/>
  <c r="J162" i="7" s="1"/>
  <c r="L162" i="7" s="1"/>
  <c r="M162" i="7" s="1"/>
  <c r="H165" i="7"/>
  <c r="J165" i="7" s="1"/>
  <c r="L165" i="7" s="1"/>
  <c r="M165" i="7" s="1"/>
  <c r="H166" i="7"/>
  <c r="J166" i="7" s="1"/>
  <c r="L166" i="7" s="1"/>
  <c r="M166" i="7" s="1"/>
  <c r="H167" i="7"/>
  <c r="J167" i="7" s="1"/>
  <c r="L167" i="7" s="1"/>
  <c r="M167" i="7" s="1"/>
  <c r="H168" i="7"/>
  <c r="J168" i="7" s="1"/>
  <c r="L168" i="7" s="1"/>
  <c r="M168" i="7" s="1"/>
  <c r="H170" i="7"/>
  <c r="J170" i="7" s="1"/>
  <c r="L170" i="7" s="1"/>
  <c r="M170" i="7" s="1"/>
  <c r="H171" i="7"/>
  <c r="J171" i="7" s="1"/>
  <c r="L171" i="7" s="1"/>
  <c r="M171" i="7" s="1"/>
  <c r="H172" i="7"/>
  <c r="J172" i="7" s="1"/>
  <c r="L172" i="7" s="1"/>
  <c r="M172" i="7" s="1"/>
  <c r="H173" i="7"/>
  <c r="J173" i="7" s="1"/>
  <c r="L173" i="7" s="1"/>
  <c r="M173" i="7" s="1"/>
  <c r="H174" i="7"/>
  <c r="J174" i="7" s="1"/>
  <c r="L174" i="7" s="1"/>
  <c r="M174" i="7" s="1"/>
  <c r="H175" i="7"/>
  <c r="J175" i="7" s="1"/>
  <c r="L175" i="7" s="1"/>
  <c r="M175" i="7" s="1"/>
  <c r="H176" i="7"/>
  <c r="J176" i="7" s="1"/>
  <c r="L176" i="7" s="1"/>
  <c r="M176" i="7" s="1"/>
  <c r="H177" i="7"/>
  <c r="J177" i="7" s="1"/>
  <c r="L177" i="7" s="1"/>
  <c r="M177" i="7" s="1"/>
  <c r="H178" i="7"/>
  <c r="J178" i="7" s="1"/>
  <c r="L178" i="7" s="1"/>
  <c r="M178" i="7" s="1"/>
  <c r="H179" i="7"/>
  <c r="J179" i="7" s="1"/>
  <c r="L179" i="7" s="1"/>
  <c r="M179" i="7" s="1"/>
  <c r="H180" i="7"/>
  <c r="J180" i="7" s="1"/>
  <c r="L180" i="7" s="1"/>
  <c r="M180" i="7" s="1"/>
  <c r="H181" i="7"/>
  <c r="J181" i="7" s="1"/>
  <c r="L181" i="7" s="1"/>
  <c r="M181" i="7" s="1"/>
  <c r="H182" i="7"/>
  <c r="J182" i="7" s="1"/>
  <c r="L182" i="7" s="1"/>
  <c r="M182" i="7" s="1"/>
  <c r="H183" i="7"/>
  <c r="H184" i="7"/>
  <c r="J184" i="7" s="1"/>
  <c r="L184" i="7" s="1"/>
  <c r="M184" i="7" s="1"/>
  <c r="H185" i="7"/>
  <c r="J185" i="7" s="1"/>
  <c r="L185" i="7" s="1"/>
  <c r="M185" i="7" s="1"/>
  <c r="H186" i="7"/>
  <c r="J186" i="7" s="1"/>
  <c r="L186" i="7" s="1"/>
  <c r="M186" i="7" s="1"/>
  <c r="H187" i="7"/>
  <c r="J187" i="7" s="1"/>
  <c r="L187" i="7" s="1"/>
  <c r="M187" i="7" s="1"/>
  <c r="H188" i="7"/>
  <c r="J188" i="7" s="1"/>
  <c r="L188" i="7" s="1"/>
  <c r="M188" i="7" s="1"/>
  <c r="H189" i="7"/>
  <c r="J189" i="7" s="1"/>
  <c r="L189" i="7" s="1"/>
  <c r="M189" i="7" s="1"/>
  <c r="H190" i="7"/>
  <c r="J190" i="7" s="1"/>
  <c r="L190" i="7" s="1"/>
  <c r="M190" i="7" s="1"/>
  <c r="H191" i="7"/>
  <c r="J191" i="7" s="1"/>
  <c r="L191" i="7" s="1"/>
  <c r="M191" i="7" s="1"/>
  <c r="H193" i="7"/>
  <c r="J193" i="7" s="1"/>
  <c r="L193" i="7" s="1"/>
  <c r="M193" i="7" s="1"/>
  <c r="H194" i="7"/>
  <c r="J194" i="7" s="1"/>
  <c r="L194" i="7" s="1"/>
  <c r="M194" i="7" s="1"/>
  <c r="H195" i="7"/>
  <c r="J195" i="7" s="1"/>
  <c r="L195" i="7" s="1"/>
  <c r="M195" i="7" s="1"/>
  <c r="H196" i="7"/>
  <c r="J196" i="7" s="1"/>
  <c r="L196" i="7" s="1"/>
  <c r="M196" i="7" s="1"/>
  <c r="H197" i="7"/>
  <c r="J197" i="7" s="1"/>
  <c r="L197" i="7" s="1"/>
  <c r="M197" i="7" s="1"/>
  <c r="H198" i="7"/>
  <c r="J198" i="7" s="1"/>
  <c r="L198" i="7" s="1"/>
  <c r="M198" i="7" s="1"/>
  <c r="H199" i="7"/>
  <c r="J199" i="7" s="1"/>
  <c r="L199" i="7" s="1"/>
  <c r="M199" i="7" s="1"/>
  <c r="H200" i="7"/>
  <c r="J200" i="7" s="1"/>
  <c r="L200" i="7" s="1"/>
  <c r="M200" i="7" s="1"/>
  <c r="H201" i="7"/>
  <c r="J201" i="7" s="1"/>
  <c r="L201" i="7" s="1"/>
  <c r="M201" i="7" s="1"/>
  <c r="H202" i="7"/>
  <c r="J202" i="7" s="1"/>
  <c r="L202" i="7" s="1"/>
  <c r="M202" i="7" s="1"/>
  <c r="H204" i="7"/>
  <c r="J204" i="7" s="1"/>
  <c r="L204" i="7" s="1"/>
  <c r="M204" i="7" s="1"/>
  <c r="H205" i="7"/>
  <c r="J205" i="7" s="1"/>
  <c r="L205" i="7" s="1"/>
  <c r="M205" i="7" s="1"/>
  <c r="H206" i="7"/>
  <c r="H207" i="7"/>
  <c r="H208" i="7"/>
  <c r="J208" i="7" s="1"/>
  <c r="L208" i="7" s="1"/>
  <c r="M208" i="7" s="1"/>
  <c r="H209" i="7"/>
  <c r="J209" i="7" s="1"/>
  <c r="L209" i="7" s="1"/>
  <c r="M209" i="7" s="1"/>
  <c r="Q34" i="7"/>
  <c r="Q38" i="7"/>
  <c r="Q40" i="7"/>
  <c r="Q42" i="7"/>
  <c r="Q43" i="7"/>
  <c r="Q44" i="7"/>
  <c r="Q45" i="7"/>
  <c r="Q46" i="7"/>
  <c r="Q47" i="7"/>
  <c r="Q48" i="7"/>
  <c r="Q49" i="7"/>
  <c r="Q50" i="7"/>
  <c r="Q51" i="7"/>
  <c r="Q52" i="7"/>
  <c r="Q53" i="7"/>
  <c r="Q54" i="7"/>
  <c r="Q55" i="7"/>
  <c r="Q56" i="7"/>
  <c r="Q57" i="7"/>
  <c r="Q58" i="7"/>
  <c r="Q59" i="7"/>
  <c r="Q60" i="7"/>
  <c r="Q61" i="7"/>
  <c r="Q62" i="7"/>
  <c r="Q63" i="7"/>
  <c r="Q64" i="7"/>
  <c r="Q65" i="7"/>
  <c r="Q66" i="7"/>
  <c r="Q67" i="7"/>
  <c r="Q68" i="7"/>
  <c r="Q70" i="7"/>
  <c r="Q71" i="7"/>
  <c r="Q72" i="7"/>
  <c r="Q73" i="7"/>
  <c r="Q74" i="7"/>
  <c r="Q75" i="7"/>
  <c r="Q76" i="7"/>
  <c r="Q77" i="7"/>
  <c r="Q78" i="7"/>
  <c r="Q79" i="7"/>
  <c r="Q80" i="7"/>
  <c r="Q81" i="7"/>
  <c r="Q82" i="7"/>
  <c r="Q83" i="7"/>
  <c r="Q84" i="7"/>
  <c r="Q85" i="7"/>
  <c r="Q86" i="7"/>
  <c r="Q87" i="7"/>
  <c r="Q88" i="7"/>
  <c r="Q89" i="7"/>
  <c r="Q90" i="7"/>
  <c r="Q91" i="7"/>
  <c r="Q92" i="7"/>
  <c r="Q93" i="7"/>
  <c r="Q94" i="7"/>
  <c r="Q95" i="7"/>
  <c r="Q96" i="7"/>
  <c r="Q97" i="7"/>
  <c r="Q98" i="7"/>
  <c r="Q99" i="7"/>
  <c r="Q100" i="7"/>
  <c r="Q101" i="7"/>
  <c r="Q102" i="7"/>
  <c r="Q103" i="7"/>
  <c r="Q105" i="7"/>
  <c r="Q106" i="7"/>
  <c r="Q107" i="7"/>
  <c r="Q108" i="7"/>
  <c r="Q110" i="7"/>
  <c r="Q111" i="7"/>
  <c r="Q112" i="7"/>
  <c r="Q113" i="7"/>
  <c r="Q114" i="7"/>
  <c r="Q115" i="7"/>
  <c r="Q116" i="7"/>
  <c r="Q117" i="7"/>
  <c r="Q118" i="7"/>
  <c r="Q119" i="7"/>
  <c r="Q120" i="7"/>
  <c r="Q121" i="7"/>
  <c r="Q122" i="7"/>
  <c r="Q123" i="7"/>
  <c r="Q124" i="7"/>
  <c r="Q125" i="7"/>
  <c r="Q126" i="7"/>
  <c r="Q128" i="7"/>
  <c r="Q129" i="7"/>
  <c r="Q130" i="7"/>
  <c r="Q131" i="7"/>
  <c r="Q132" i="7"/>
  <c r="Q133" i="7"/>
  <c r="Q134" i="7"/>
  <c r="Q135" i="7"/>
  <c r="Q136" i="7"/>
  <c r="Q137" i="7"/>
  <c r="Q138" i="7"/>
  <c r="Q140" i="7"/>
  <c r="Q141" i="7"/>
  <c r="Q142" i="7"/>
  <c r="Q143" i="7"/>
  <c r="Q144" i="7"/>
  <c r="Q145" i="7"/>
  <c r="Q146" i="7"/>
  <c r="Q147" i="7"/>
  <c r="Q148" i="7"/>
  <c r="Q149" i="7"/>
  <c r="Q150" i="7"/>
  <c r="Q151" i="7"/>
  <c r="Q152" i="7"/>
  <c r="Q155" i="7"/>
  <c r="Q156" i="7"/>
  <c r="Q157" i="7"/>
  <c r="Q158" i="7"/>
  <c r="Q159" i="7"/>
  <c r="Q161" i="7"/>
  <c r="Q162" i="7"/>
  <c r="Q163" i="7"/>
  <c r="Q164" i="7"/>
  <c r="Q165" i="7"/>
  <c r="Q166" i="7"/>
  <c r="Q167" i="7"/>
  <c r="Q168" i="7"/>
  <c r="Q169" i="7"/>
  <c r="Q170" i="7"/>
  <c r="Q171" i="7"/>
  <c r="Q172" i="7"/>
  <c r="Q173" i="7"/>
  <c r="Q175" i="7"/>
  <c r="Q176" i="7"/>
  <c r="Q177" i="7"/>
  <c r="Q178" i="7"/>
  <c r="Q179" i="7"/>
  <c r="Q180" i="7"/>
  <c r="Q181" i="7"/>
  <c r="Q184" i="7"/>
  <c r="Q185" i="7"/>
  <c r="Q186" i="7"/>
  <c r="Q187" i="7"/>
  <c r="Q188" i="7"/>
  <c r="Q189" i="7"/>
  <c r="Q190" i="7"/>
  <c r="Q191" i="7"/>
  <c r="Q192" i="7"/>
  <c r="Q193" i="7"/>
  <c r="Q194" i="7"/>
  <c r="Q195" i="7"/>
  <c r="Q196" i="7"/>
  <c r="Q197" i="7"/>
  <c r="Q198" i="7"/>
  <c r="Q199" i="7"/>
  <c r="Q200" i="7"/>
  <c r="Q201" i="7"/>
  <c r="Q202" i="7"/>
  <c r="Q203" i="7"/>
  <c r="Q204" i="7"/>
  <c r="Q205" i="7"/>
  <c r="Q208" i="7"/>
  <c r="Q209" i="7"/>
  <c r="Q210" i="7"/>
  <c r="Q211" i="7"/>
  <c r="Q212" i="7"/>
  <c r="Q213" i="7"/>
  <c r="Q214" i="7"/>
  <c r="Q215" i="7"/>
  <c r="Q216" i="7"/>
  <c r="Q218" i="7"/>
  <c r="Q219" i="7"/>
  <c r="Q220" i="7"/>
  <c r="Q221" i="7"/>
  <c r="Q222" i="7"/>
  <c r="Q223" i="7"/>
  <c r="Q224" i="7"/>
  <c r="Q225" i="7"/>
  <c r="Q226" i="7"/>
  <c r="Q227" i="7"/>
  <c r="Q228" i="7"/>
  <c r="Q229" i="7"/>
  <c r="Q230" i="7"/>
  <c r="Q232" i="7"/>
  <c r="Q233" i="7"/>
  <c r="Q234" i="7"/>
  <c r="Q235" i="7"/>
  <c r="Q237" i="7"/>
  <c r="Q238" i="7"/>
  <c r="Q239" i="7"/>
  <c r="Q241" i="7"/>
  <c r="Q242" i="7"/>
  <c r="Q243" i="7"/>
  <c r="Q244" i="7"/>
  <c r="Q245" i="7"/>
  <c r="Q246" i="7"/>
  <c r="Q247" i="7"/>
  <c r="Q248" i="7"/>
  <c r="Q249" i="7"/>
  <c r="Q250" i="7"/>
  <c r="Q251" i="7"/>
  <c r="Q252" i="7"/>
  <c r="Q253" i="7"/>
  <c r="Q255" i="7"/>
  <c r="Q256" i="7"/>
  <c r="Q257" i="7"/>
  <c r="Q258" i="7"/>
  <c r="Q259" i="7"/>
  <c r="Q260" i="7"/>
  <c r="Q261" i="7"/>
  <c r="Q262" i="7"/>
  <c r="Q264" i="7"/>
  <c r="Q265" i="7"/>
  <c r="Q266" i="7"/>
  <c r="Q267" i="7"/>
  <c r="Q268" i="7"/>
  <c r="Q269" i="7"/>
  <c r="Q270" i="7"/>
  <c r="Q271" i="7"/>
  <c r="Q272" i="7"/>
  <c r="Q273" i="7"/>
  <c r="Q274" i="7"/>
  <c r="Q276" i="7"/>
  <c r="Q277" i="7"/>
  <c r="Q278" i="7"/>
  <c r="Q280" i="7"/>
  <c r="Q281" i="7"/>
  <c r="Q282" i="7"/>
  <c r="Q284" i="7"/>
  <c r="Q285" i="7"/>
  <c r="Q286" i="7"/>
  <c r="Q287" i="7"/>
  <c r="Q288" i="7"/>
  <c r="Q289" i="7"/>
  <c r="Q290" i="7"/>
  <c r="Q291" i="7"/>
  <c r="Q292" i="7"/>
  <c r="Q293" i="7"/>
  <c r="Q295" i="7"/>
  <c r="Q296" i="7"/>
  <c r="Q297" i="7"/>
  <c r="Q298" i="7"/>
  <c r="Q299" i="7"/>
  <c r="Q300" i="7"/>
  <c r="Q302" i="7"/>
  <c r="Q303" i="7"/>
  <c r="Q305" i="7"/>
  <c r="Q306" i="7"/>
  <c r="Q307" i="7"/>
  <c r="Q308" i="7"/>
  <c r="Q309" i="7"/>
  <c r="Q311" i="7"/>
  <c r="Q312" i="7"/>
  <c r="Q314" i="7"/>
  <c r="Q315" i="7"/>
  <c r="Q316" i="7"/>
  <c r="Q317" i="7"/>
  <c r="Q318" i="7"/>
  <c r="Q319" i="7"/>
  <c r="Q320" i="7"/>
  <c r="Q321" i="7"/>
  <c r="Q322" i="7"/>
  <c r="Q323" i="7"/>
  <c r="Q324" i="7"/>
  <c r="Q325" i="7"/>
  <c r="Q327" i="7"/>
  <c r="Q328" i="7"/>
  <c r="Q329" i="7"/>
  <c r="Q330" i="7"/>
  <c r="Q331" i="7"/>
  <c r="Q332" i="7"/>
  <c r="Q333" i="7"/>
  <c r="Q334" i="7"/>
  <c r="Q335" i="7"/>
  <c r="Q336" i="7"/>
  <c r="Q337" i="7"/>
  <c r="Q338" i="7"/>
  <c r="Q339" i="7"/>
  <c r="Q340" i="7"/>
  <c r="Q341" i="7"/>
  <c r="Q342" i="7"/>
  <c r="Q343" i="7"/>
  <c r="Q344" i="7"/>
  <c r="Q345" i="7"/>
  <c r="Q346" i="7"/>
  <c r="Q347" i="7"/>
  <c r="Q348" i="7"/>
  <c r="Q349" i="7"/>
  <c r="Q350" i="7"/>
  <c r="Q351" i="7"/>
  <c r="Q352" i="7"/>
  <c r="Q353" i="7"/>
  <c r="Q354" i="7"/>
  <c r="Q355" i="7"/>
  <c r="Q356" i="7"/>
  <c r="Q357" i="7"/>
  <c r="Q358" i="7"/>
  <c r="Q359" i="7"/>
  <c r="Q361" i="7"/>
  <c r="Q362" i="7"/>
  <c r="Q363" i="7"/>
  <c r="Q365" i="7"/>
  <c r="Q366" i="7"/>
  <c r="Q367" i="7"/>
  <c r="Q368" i="7"/>
  <c r="Q369" i="7"/>
  <c r="Q370" i="7"/>
  <c r="Q372" i="7"/>
  <c r="Q373" i="7"/>
  <c r="Q374" i="7"/>
  <c r="Q375" i="7"/>
  <c r="Q378" i="7"/>
  <c r="Q379" i="7"/>
  <c r="Q381" i="7"/>
  <c r="Q382" i="7"/>
  <c r="Q383" i="7"/>
  <c r="Q384" i="7"/>
  <c r="Q386" i="7"/>
  <c r="Q387" i="7"/>
  <c r="Q388" i="7"/>
  <c r="Q389" i="7"/>
  <c r="Q390" i="7"/>
  <c r="Q392" i="7"/>
  <c r="Q393" i="7"/>
  <c r="Q394" i="7"/>
  <c r="Q395" i="7"/>
  <c r="Q396" i="7"/>
  <c r="Q397" i="7"/>
  <c r="Q398" i="7"/>
  <c r="Q399" i="7"/>
  <c r="Q400" i="7"/>
  <c r="Q401" i="7"/>
  <c r="Q402" i="7"/>
  <c r="Q403" i="7"/>
  <c r="Q404" i="7"/>
  <c r="Q405" i="7"/>
  <c r="Q406" i="7"/>
  <c r="Q407" i="7"/>
  <c r="Q408" i="7"/>
  <c r="Q409" i="7"/>
  <c r="Q410" i="7"/>
  <c r="Q411" i="7"/>
  <c r="Q412" i="7"/>
  <c r="Q413" i="7"/>
  <c r="Q414" i="7"/>
  <c r="Q415" i="7"/>
  <c r="Q416" i="7"/>
  <c r="Q417" i="7"/>
  <c r="Q418" i="7"/>
  <c r="Q420" i="7"/>
  <c r="Q421" i="7"/>
  <c r="Q422" i="7"/>
  <c r="Q423" i="7"/>
  <c r="Q424" i="7"/>
  <c r="Q426" i="7"/>
  <c r="Q427" i="7"/>
  <c r="Q428" i="7"/>
  <c r="Q429" i="7"/>
  <c r="Q430" i="7"/>
  <c r="Q431" i="7"/>
  <c r="Q434" i="7"/>
  <c r="Q435" i="7"/>
  <c r="Q436" i="7"/>
  <c r="Q437" i="7"/>
  <c r="Q438" i="7"/>
  <c r="Q439" i="7"/>
  <c r="Q441" i="7"/>
  <c r="Q442" i="7"/>
  <c r="Q443" i="7"/>
  <c r="Q445" i="7"/>
  <c r="Q447" i="7"/>
  <c r="Q448" i="7"/>
  <c r="Q449" i="7"/>
  <c r="Q450" i="7"/>
  <c r="Q451" i="7"/>
  <c r="Q452" i="7"/>
  <c r="Q453" i="7"/>
  <c r="Q454" i="7"/>
  <c r="Q455" i="7"/>
  <c r="Q456" i="7"/>
  <c r="Q457" i="7"/>
  <c r="Q458" i="7"/>
  <c r="Q459" i="7"/>
  <c r="Q460" i="7"/>
  <c r="Q461" i="7"/>
  <c r="Q462" i="7"/>
  <c r="Q463" i="7"/>
  <c r="Q464" i="7"/>
  <c r="Q465" i="7"/>
  <c r="Q466" i="7"/>
  <c r="Q467" i="7"/>
  <c r="Q468" i="7"/>
  <c r="Q469" i="7"/>
  <c r="Q470" i="7"/>
  <c r="Q471" i="7"/>
  <c r="Q472" i="7"/>
  <c r="Q473" i="7"/>
  <c r="Q474" i="7"/>
  <c r="Q475" i="7"/>
  <c r="Q476" i="7"/>
  <c r="Q477" i="7"/>
  <c r="Q478" i="7"/>
  <c r="Q479" i="7"/>
  <c r="Q480" i="7"/>
  <c r="Q481" i="7"/>
  <c r="Q482" i="7"/>
  <c r="Q483" i="7"/>
  <c r="Q484" i="7"/>
  <c r="Q485" i="7"/>
  <c r="Q486" i="7"/>
  <c r="Q487" i="7"/>
  <c r="Q488" i="7"/>
  <c r="Q489" i="7"/>
  <c r="Q491" i="7"/>
  <c r="Q492" i="7"/>
  <c r="Q493" i="7"/>
  <c r="Q494" i="7"/>
  <c r="Q495" i="7"/>
  <c r="Q496" i="7"/>
  <c r="Q497" i="7"/>
  <c r="Q498" i="7"/>
  <c r="Q499" i="7"/>
  <c r="Q500" i="7"/>
  <c r="Q501" i="7"/>
  <c r="Q502" i="7"/>
  <c r="Q503" i="7"/>
  <c r="Q504" i="7"/>
  <c r="Q505" i="7"/>
  <c r="Q506" i="7"/>
  <c r="Q507" i="7"/>
  <c r="Q508" i="7"/>
  <c r="Q509" i="7"/>
  <c r="Q510" i="7"/>
  <c r="Q511" i="7"/>
  <c r="Q512" i="7"/>
  <c r="Q513" i="7"/>
  <c r="Q514" i="7"/>
  <c r="Q515" i="7"/>
  <c r="Q516" i="7"/>
  <c r="Q517" i="7"/>
  <c r="Q518" i="7"/>
  <c r="Q519" i="7"/>
  <c r="Q520" i="7"/>
  <c r="Q521" i="7"/>
  <c r="Q522" i="7"/>
  <c r="Q523" i="7"/>
  <c r="Q524" i="7"/>
  <c r="Q525" i="7"/>
  <c r="Q526" i="7"/>
  <c r="Q527" i="7"/>
  <c r="Q528" i="7"/>
  <c r="Q529" i="7"/>
  <c r="Q530" i="7"/>
  <c r="Q531" i="7"/>
  <c r="Q533" i="7"/>
  <c r="Q534" i="7"/>
  <c r="Q535" i="7"/>
  <c r="Q536" i="7"/>
  <c r="Q537" i="7"/>
  <c r="Q538" i="7"/>
  <c r="Q539" i="7"/>
  <c r="Q540" i="7"/>
  <c r="Q542" i="7"/>
  <c r="Q544" i="7"/>
  <c r="Q545" i="7"/>
  <c r="Q546" i="7"/>
  <c r="Q547" i="7"/>
  <c r="Q548" i="7"/>
  <c r="Q549" i="7"/>
  <c r="Q550" i="7"/>
  <c r="Q551" i="7"/>
  <c r="Q552" i="7"/>
  <c r="Q553" i="7"/>
  <c r="Q554" i="7"/>
  <c r="Q555" i="7"/>
  <c r="Q556" i="7"/>
  <c r="Q557" i="7"/>
  <c r="Q558" i="7"/>
  <c r="Q559" i="7"/>
  <c r="Q560" i="7"/>
  <c r="Q561" i="7"/>
  <c r="Q562" i="7"/>
  <c r="Q563" i="7"/>
  <c r="Q564" i="7"/>
  <c r="Q565" i="7"/>
  <c r="Q566" i="7"/>
  <c r="Q567" i="7"/>
  <c r="Q568" i="7"/>
  <c r="Q569" i="7"/>
  <c r="Q570" i="7"/>
  <c r="Q571" i="7"/>
  <c r="Q572" i="7"/>
  <c r="Q573" i="7"/>
  <c r="Q574" i="7"/>
  <c r="Q575" i="7"/>
  <c r="Q576" i="7"/>
  <c r="Q577" i="7"/>
  <c r="Q578" i="7"/>
  <c r="Q579" i="7"/>
  <c r="Q580" i="7"/>
  <c r="Q581" i="7"/>
  <c r="Q582" i="7"/>
  <c r="Q583" i="7"/>
  <c r="Q584" i="7"/>
  <c r="Q585" i="7"/>
  <c r="Q586" i="7"/>
  <c r="Q587" i="7"/>
  <c r="Q588" i="7"/>
  <c r="Q589" i="7"/>
  <c r="Q590" i="7"/>
  <c r="Q591" i="7"/>
  <c r="Q592" i="7"/>
  <c r="Q593" i="7"/>
  <c r="Q594" i="7"/>
  <c r="Q595" i="7"/>
  <c r="Q596" i="7"/>
  <c r="Q597" i="7"/>
  <c r="Q598" i="7"/>
  <c r="Q599" i="7"/>
  <c r="Q600" i="7"/>
  <c r="Q601" i="7"/>
  <c r="Q602" i="7"/>
  <c r="Q603" i="7"/>
  <c r="Q604" i="7"/>
  <c r="Q605" i="7"/>
  <c r="Q606" i="7"/>
  <c r="Q607" i="7"/>
  <c r="Q609" i="7"/>
  <c r="Q610" i="7"/>
  <c r="Q611" i="7"/>
  <c r="Q612" i="7"/>
  <c r="Q613" i="7"/>
  <c r="Q614" i="7"/>
  <c r="Q615" i="7"/>
  <c r="Q616" i="7"/>
  <c r="Q617" i="7"/>
  <c r="Q618" i="7"/>
  <c r="Q619" i="7"/>
  <c r="Q620" i="7"/>
  <c r="Q621" i="7"/>
  <c r="Q622" i="7"/>
  <c r="Q623" i="7"/>
  <c r="Q624" i="7"/>
  <c r="Q625" i="7"/>
  <c r="Q626" i="7"/>
  <c r="Q627" i="7"/>
  <c r="Q628" i="7"/>
  <c r="Q629" i="7"/>
  <c r="Q630" i="7"/>
  <c r="Q631" i="7"/>
  <c r="Q632" i="7"/>
  <c r="Q633" i="7"/>
  <c r="Q634" i="7"/>
  <c r="Q635" i="7"/>
  <c r="Q636" i="7"/>
  <c r="Q638" i="7"/>
  <c r="Q639" i="7"/>
  <c r="Q640" i="7"/>
  <c r="Q641" i="7"/>
  <c r="Q644" i="7"/>
  <c r="Q645" i="7"/>
  <c r="Q646" i="7"/>
  <c r="Q647" i="7"/>
  <c r="Q648" i="7"/>
  <c r="Q649" i="7"/>
  <c r="Q650" i="7"/>
  <c r="Q651" i="7"/>
  <c r="Q652" i="7"/>
  <c r="Q653" i="7"/>
  <c r="Q654" i="7"/>
  <c r="Q655" i="7"/>
  <c r="Q656" i="7"/>
  <c r="Q657" i="7"/>
  <c r="Q658" i="7"/>
  <c r="Q659" i="7"/>
  <c r="Q660" i="7"/>
  <c r="Q661" i="7"/>
  <c r="Q662" i="7"/>
  <c r="Q663" i="7"/>
  <c r="Q664" i="7"/>
  <c r="Q665" i="7"/>
  <c r="Q666" i="7"/>
  <c r="Q667" i="7"/>
  <c r="Q668" i="7"/>
  <c r="Q669" i="7"/>
  <c r="Q670" i="7"/>
  <c r="Q671" i="7"/>
  <c r="Q672" i="7"/>
  <c r="Q673" i="7"/>
  <c r="Q674" i="7"/>
  <c r="Q675" i="7"/>
  <c r="Q676" i="7"/>
  <c r="Q677" i="7"/>
  <c r="Q678" i="7"/>
  <c r="Q679" i="7"/>
  <c r="Q680" i="7"/>
  <c r="Q681" i="7"/>
  <c r="Q682" i="7"/>
  <c r="Q683" i="7"/>
  <c r="Q684" i="7"/>
  <c r="Q685" i="7"/>
  <c r="Q686" i="7"/>
  <c r="Q687" i="7"/>
  <c r="Q688" i="7"/>
  <c r="Q689" i="7"/>
  <c r="Q690" i="7"/>
  <c r="Q691" i="7"/>
  <c r="Q692" i="7"/>
  <c r="Q693" i="7"/>
  <c r="Q694" i="7"/>
  <c r="Q695" i="7"/>
  <c r="Q696" i="7"/>
  <c r="Q697" i="7"/>
  <c r="Q698" i="7"/>
  <c r="Q699" i="7"/>
  <c r="Q700" i="7"/>
  <c r="Q701" i="7"/>
  <c r="Q702" i="7"/>
  <c r="Q703" i="7"/>
  <c r="Q704" i="7"/>
  <c r="Q705" i="7"/>
  <c r="Q706" i="7"/>
  <c r="Q707" i="7"/>
  <c r="Q708" i="7"/>
  <c r="Q709" i="7"/>
  <c r="Q710" i="7"/>
  <c r="Q711" i="7"/>
  <c r="Q712" i="7"/>
  <c r="Q713" i="7"/>
  <c r="Q714" i="7"/>
  <c r="Q715" i="7"/>
  <c r="Q716" i="7"/>
  <c r="Q717" i="7"/>
  <c r="Q718" i="7"/>
  <c r="Q719" i="7"/>
  <c r="Q720" i="7"/>
  <c r="Q721" i="7"/>
  <c r="Q722" i="7"/>
  <c r="Q723" i="7"/>
  <c r="Q724" i="7"/>
  <c r="Q725" i="7"/>
  <c r="Q726" i="7"/>
  <c r="Q727" i="7"/>
  <c r="Q728" i="7"/>
  <c r="Q729" i="7"/>
  <c r="Q730" i="7"/>
  <c r="Q731" i="7"/>
  <c r="Q732" i="7"/>
  <c r="Q733" i="7"/>
  <c r="Q734" i="7"/>
  <c r="Q735" i="7"/>
  <c r="Q736" i="7"/>
  <c r="Q737" i="7"/>
  <c r="Q738" i="7"/>
  <c r="Q739" i="7"/>
  <c r="Q740" i="7"/>
  <c r="Q741" i="7"/>
  <c r="Q742" i="7"/>
  <c r="Q743" i="7"/>
  <c r="Q744" i="7"/>
  <c r="Q745" i="7"/>
  <c r="Q746" i="7"/>
  <c r="Q747" i="7"/>
  <c r="Q748" i="7"/>
  <c r="Q749" i="7"/>
  <c r="Q750" i="7"/>
  <c r="Q751" i="7"/>
  <c r="Q752" i="7"/>
  <c r="Q753" i="7"/>
  <c r="Q754" i="7"/>
  <c r="Q755" i="7"/>
  <c r="Q756" i="7"/>
  <c r="Q757" i="7"/>
  <c r="Q758" i="7"/>
  <c r="Q759" i="7"/>
  <c r="Q760" i="7"/>
  <c r="Q761" i="7"/>
  <c r="Q762" i="7"/>
  <c r="Q763" i="7"/>
  <c r="Q764" i="7"/>
  <c r="Q765" i="7"/>
  <c r="Q766" i="7"/>
  <c r="Q767" i="7"/>
  <c r="Q768" i="7"/>
  <c r="Q769" i="7"/>
  <c r="Q770" i="7"/>
  <c r="Q771" i="7"/>
  <c r="Q772" i="7"/>
  <c r="Q773" i="7"/>
  <c r="Q774" i="7"/>
  <c r="Q775" i="7"/>
  <c r="Q776" i="7"/>
  <c r="Q777" i="7"/>
  <c r="Q778" i="7"/>
  <c r="Q779" i="7"/>
  <c r="Q780" i="7"/>
  <c r="Q781" i="7"/>
  <c r="Q782" i="7"/>
  <c r="Q783" i="7"/>
  <c r="Q784" i="7"/>
  <c r="Q785" i="7"/>
  <c r="Q786" i="7"/>
  <c r="Q787" i="7"/>
  <c r="Q788" i="7"/>
  <c r="Q789" i="7"/>
  <c r="Q790" i="7"/>
  <c r="Q791" i="7"/>
  <c r="Q792" i="7"/>
  <c r="Q793" i="7"/>
  <c r="Q794" i="7"/>
  <c r="Q795" i="7"/>
  <c r="Q796" i="7"/>
  <c r="Q797" i="7"/>
  <c r="Q798" i="7"/>
  <c r="Q799" i="7"/>
  <c r="Q800" i="7"/>
  <c r="Q801" i="7"/>
  <c r="Q802" i="7"/>
  <c r="Q803" i="7"/>
  <c r="Q804" i="7"/>
  <c r="Q805" i="7"/>
  <c r="Q806" i="7"/>
  <c r="Q807" i="7"/>
  <c r="Q808" i="7"/>
  <c r="Q809" i="7"/>
  <c r="Q810" i="7"/>
  <c r="Q811" i="7"/>
  <c r="Q812" i="7"/>
  <c r="Q813" i="7"/>
  <c r="Q814" i="7"/>
  <c r="Q815" i="7"/>
  <c r="Q816" i="7"/>
  <c r="Q817" i="7"/>
  <c r="Q818" i="7"/>
  <c r="Q819" i="7"/>
  <c r="Q820" i="7"/>
  <c r="Q821" i="7"/>
  <c r="Q822" i="7"/>
  <c r="Q823" i="7"/>
  <c r="Q824" i="7"/>
  <c r="Q825" i="7"/>
  <c r="Q826" i="7"/>
  <c r="Q827" i="7"/>
  <c r="Q828" i="7"/>
  <c r="Q829" i="7"/>
  <c r="Q830" i="7"/>
  <c r="Q831" i="7"/>
  <c r="Q832" i="7"/>
  <c r="Q833" i="7"/>
  <c r="Q834" i="7"/>
  <c r="Q835" i="7"/>
  <c r="Q836" i="7"/>
  <c r="Q837" i="7"/>
  <c r="Q838" i="7"/>
  <c r="Q839" i="7"/>
  <c r="Q840" i="7"/>
  <c r="Q841" i="7"/>
  <c r="Q842" i="7"/>
  <c r="Q843" i="7"/>
  <c r="Q844" i="7"/>
  <c r="Q845" i="7"/>
  <c r="Q846" i="7"/>
  <c r="Q847" i="7"/>
  <c r="Q848" i="7"/>
  <c r="Q849" i="7"/>
  <c r="Q850" i="7"/>
  <c r="Q851" i="7"/>
  <c r="Q852" i="7"/>
  <c r="Q853" i="7"/>
  <c r="Q854" i="7"/>
  <c r="Q855" i="7"/>
  <c r="Q856" i="7"/>
  <c r="Q857" i="7"/>
  <c r="Q858" i="7"/>
  <c r="Q859" i="7"/>
  <c r="Q860" i="7"/>
  <c r="Q861" i="7"/>
  <c r="Q862" i="7"/>
  <c r="Q863" i="7"/>
  <c r="Q864" i="7"/>
  <c r="Q865" i="7"/>
  <c r="Q866" i="7"/>
  <c r="Q867" i="7"/>
  <c r="Q868" i="7"/>
  <c r="Q869" i="7"/>
  <c r="Q870" i="7"/>
  <c r="Q871" i="7"/>
  <c r="Q872" i="7"/>
  <c r="Q873" i="7"/>
  <c r="Q874" i="7"/>
  <c r="Q875" i="7"/>
  <c r="Q876" i="7"/>
  <c r="Q877" i="7"/>
  <c r="Q878" i="7"/>
  <c r="Q879" i="7"/>
  <c r="Q880" i="7"/>
  <c r="Q881" i="7"/>
  <c r="Q882" i="7"/>
  <c r="Q883" i="7"/>
  <c r="Q884" i="7"/>
  <c r="Q885" i="7"/>
  <c r="Q886" i="7"/>
  <c r="Q887" i="7"/>
  <c r="Q888" i="7"/>
  <c r="Q889" i="7"/>
  <c r="Q890" i="7"/>
  <c r="Q891" i="7"/>
  <c r="Q892" i="7"/>
  <c r="Q893" i="7"/>
  <c r="Q894" i="7"/>
  <c r="Q895" i="7"/>
  <c r="Q896" i="7"/>
  <c r="Q897" i="7"/>
  <c r="Q898" i="7"/>
  <c r="Q899" i="7"/>
  <c r="Q900" i="7"/>
  <c r="Q901" i="7"/>
  <c r="Q902" i="7"/>
  <c r="Q903" i="7"/>
  <c r="Q904" i="7"/>
  <c r="Q905" i="7"/>
  <c r="Q906" i="7"/>
  <c r="H7" i="7"/>
  <c r="J7" i="7" s="1"/>
  <c r="L7" i="7" s="1"/>
  <c r="M7" i="7" s="1"/>
  <c r="H8" i="7"/>
  <c r="H9" i="7"/>
  <c r="J9" i="7" s="1"/>
  <c r="L9" i="7" s="1"/>
  <c r="M9" i="7" s="1"/>
  <c r="H10" i="7"/>
  <c r="J10" i="7" s="1"/>
  <c r="L10" i="7" s="1"/>
  <c r="M10" i="7" s="1"/>
  <c r="H11" i="7"/>
  <c r="J11" i="7" s="1"/>
  <c r="L11" i="7" s="1"/>
  <c r="M11" i="7" s="1"/>
  <c r="H12" i="7"/>
  <c r="J12" i="7" s="1"/>
  <c r="L12" i="7" s="1"/>
  <c r="M12" i="7" s="1"/>
  <c r="H13" i="7"/>
  <c r="J13" i="7" s="1"/>
  <c r="L13" i="7" s="1"/>
  <c r="M13" i="7" s="1"/>
  <c r="H14" i="7"/>
  <c r="H15" i="7"/>
  <c r="J15" i="7" s="1"/>
  <c r="L15" i="7" s="1"/>
  <c r="M15" i="7" s="1"/>
  <c r="H16" i="7"/>
  <c r="J16" i="7" s="1"/>
  <c r="L16" i="7" s="1"/>
  <c r="M16" i="7" s="1"/>
  <c r="H17" i="7"/>
  <c r="J17" i="7" s="1"/>
  <c r="L17" i="7" s="1"/>
  <c r="M17" i="7" s="1"/>
  <c r="H18" i="7"/>
  <c r="H19" i="7"/>
  <c r="J19" i="7" s="1"/>
  <c r="L19" i="7" s="1"/>
  <c r="M19" i="7" s="1"/>
  <c r="H20" i="7"/>
  <c r="J20" i="7" s="1"/>
  <c r="L20" i="7" s="1"/>
  <c r="M20" i="7" s="1"/>
  <c r="H21" i="7"/>
  <c r="J21" i="7" s="1"/>
  <c r="L21" i="7" s="1"/>
  <c r="M21" i="7" s="1"/>
  <c r="H22" i="7"/>
  <c r="J22" i="7" s="1"/>
  <c r="L22" i="7" s="1"/>
  <c r="M22" i="7" s="1"/>
  <c r="H23" i="7"/>
  <c r="J23" i="7" s="1"/>
  <c r="L23" i="7" s="1"/>
  <c r="M23" i="7" s="1"/>
  <c r="H24" i="7"/>
  <c r="J24" i="7" s="1"/>
  <c r="L24" i="7" s="1"/>
  <c r="M24" i="7" s="1"/>
  <c r="H25" i="7"/>
  <c r="J25" i="7" s="1"/>
  <c r="L25" i="7" s="1"/>
  <c r="M25" i="7" s="1"/>
  <c r="H26" i="7"/>
  <c r="J26" i="7" s="1"/>
  <c r="L26" i="7" s="1"/>
  <c r="M26" i="7" s="1"/>
  <c r="H27" i="7"/>
  <c r="J27" i="7" s="1"/>
  <c r="L27" i="7" s="1"/>
  <c r="M27" i="7" s="1"/>
  <c r="H28" i="7"/>
  <c r="J28" i="7" s="1"/>
  <c r="L28" i="7" s="1"/>
  <c r="M28" i="7" s="1"/>
  <c r="H29" i="7"/>
  <c r="J29" i="7" s="1"/>
  <c r="L29" i="7" s="1"/>
  <c r="M29" i="7" s="1"/>
  <c r="H30" i="7"/>
  <c r="J30" i="7" s="1"/>
  <c r="L30" i="7" s="1"/>
  <c r="M30" i="7" s="1"/>
  <c r="H31" i="7"/>
  <c r="J31" i="7" s="1"/>
  <c r="L31" i="7" s="1"/>
  <c r="M31" i="7" s="1"/>
  <c r="H32" i="7"/>
  <c r="J32" i="7" s="1"/>
  <c r="L32" i="7" s="1"/>
  <c r="M32" i="7" s="1"/>
  <c r="H33" i="7"/>
  <c r="J33" i="7" s="1"/>
  <c r="L33" i="7" s="1"/>
  <c r="M33" i="7" s="1"/>
  <c r="H211" i="7"/>
  <c r="J211" i="7" s="1"/>
  <c r="L211" i="7" s="1"/>
  <c r="M211" i="7" s="1"/>
  <c r="H212" i="7"/>
  <c r="J212" i="7" s="1"/>
  <c r="L212" i="7" s="1"/>
  <c r="M212" i="7" s="1"/>
  <c r="H213" i="7"/>
  <c r="J213" i="7" s="1"/>
  <c r="L213" i="7" s="1"/>
  <c r="M213" i="7" s="1"/>
  <c r="H214" i="7"/>
  <c r="J214" i="7" s="1"/>
  <c r="L214" i="7" s="1"/>
  <c r="M214" i="7" s="1"/>
  <c r="H215" i="7"/>
  <c r="J215" i="7" s="1"/>
  <c r="L215" i="7" s="1"/>
  <c r="M215" i="7" s="1"/>
  <c r="H216" i="7"/>
  <c r="J216" i="7" s="1"/>
  <c r="L216" i="7" s="1"/>
  <c r="M216" i="7" s="1"/>
  <c r="H217" i="7"/>
  <c r="J217" i="7" s="1"/>
  <c r="L217" i="7" s="1"/>
  <c r="M217" i="7" s="1"/>
  <c r="H218" i="7"/>
  <c r="J218" i="7" s="1"/>
  <c r="L218" i="7" s="1"/>
  <c r="M218" i="7" s="1"/>
  <c r="H219" i="7"/>
  <c r="J219" i="7" s="1"/>
  <c r="L219" i="7" s="1"/>
  <c r="M219" i="7" s="1"/>
  <c r="H220" i="7"/>
  <c r="J220" i="7" s="1"/>
  <c r="L220" i="7" s="1"/>
  <c r="M220" i="7" s="1"/>
  <c r="H222" i="7"/>
  <c r="J222" i="7" s="1"/>
  <c r="L222" i="7" s="1"/>
  <c r="M222" i="7" s="1"/>
  <c r="H223" i="7"/>
  <c r="J223" i="7" s="1"/>
  <c r="L223" i="7" s="1"/>
  <c r="M223" i="7" s="1"/>
  <c r="H224" i="7"/>
  <c r="J224" i="7" s="1"/>
  <c r="L224" i="7" s="1"/>
  <c r="M224" i="7" s="1"/>
  <c r="H225" i="7"/>
  <c r="J225" i="7" s="1"/>
  <c r="L225" i="7" s="1"/>
  <c r="M225" i="7" s="1"/>
  <c r="H226" i="7"/>
  <c r="J226" i="7" s="1"/>
  <c r="L226" i="7" s="1"/>
  <c r="M226" i="7" s="1"/>
  <c r="H227" i="7"/>
  <c r="J227" i="7" s="1"/>
  <c r="L227" i="7" s="1"/>
  <c r="M227" i="7" s="1"/>
  <c r="H228" i="7"/>
  <c r="J228" i="7" s="1"/>
  <c r="L228" i="7" s="1"/>
  <c r="M228" i="7" s="1"/>
  <c r="H229" i="7"/>
  <c r="J229" i="7" s="1"/>
  <c r="L229" i="7" s="1"/>
  <c r="M229" i="7" s="1"/>
  <c r="H230" i="7"/>
  <c r="J230" i="7" s="1"/>
  <c r="L230" i="7" s="1"/>
  <c r="M230" i="7" s="1"/>
  <c r="H231" i="7"/>
  <c r="J231" i="7" s="1"/>
  <c r="L231" i="7" s="1"/>
  <c r="M231" i="7" s="1"/>
  <c r="H232" i="7"/>
  <c r="J232" i="7" s="1"/>
  <c r="L232" i="7" s="1"/>
  <c r="M232" i="7" s="1"/>
  <c r="H233" i="7"/>
  <c r="J233" i="7" s="1"/>
  <c r="L233" i="7" s="1"/>
  <c r="M233" i="7" s="1"/>
  <c r="H234" i="7"/>
  <c r="J234" i="7" s="1"/>
  <c r="L234" i="7" s="1"/>
  <c r="M234" i="7" s="1"/>
  <c r="H235" i="7"/>
  <c r="J235" i="7" s="1"/>
  <c r="L235" i="7" s="1"/>
  <c r="M235" i="7" s="1"/>
  <c r="H236" i="7"/>
  <c r="J236" i="7" s="1"/>
  <c r="L236" i="7" s="1"/>
  <c r="M236" i="7" s="1"/>
  <c r="H237" i="7"/>
  <c r="J237" i="7" s="1"/>
  <c r="L237" i="7" s="1"/>
  <c r="M237" i="7" s="1"/>
  <c r="H238" i="7"/>
  <c r="J238" i="7" s="1"/>
  <c r="L238" i="7" s="1"/>
  <c r="M238" i="7" s="1"/>
  <c r="H239" i="7"/>
  <c r="J239" i="7" s="1"/>
  <c r="L239" i="7" s="1"/>
  <c r="M239" i="7" s="1"/>
  <c r="H240" i="7"/>
  <c r="H241" i="7"/>
  <c r="J241" i="7" s="1"/>
  <c r="L241" i="7" s="1"/>
  <c r="M241" i="7" s="1"/>
  <c r="H242" i="7"/>
  <c r="J242" i="7" s="1"/>
  <c r="L242" i="7" s="1"/>
  <c r="M242" i="7" s="1"/>
  <c r="H243" i="7"/>
  <c r="J243" i="7" s="1"/>
  <c r="L243" i="7" s="1"/>
  <c r="M243" i="7" s="1"/>
  <c r="H246" i="7"/>
  <c r="J246" i="7" s="1"/>
  <c r="L246" i="7" s="1"/>
  <c r="M246" i="7" s="1"/>
  <c r="H247" i="7"/>
  <c r="J247" i="7" s="1"/>
  <c r="L247" i="7" s="1"/>
  <c r="M247" i="7" s="1"/>
  <c r="H248" i="7"/>
  <c r="J248" i="7" s="1"/>
  <c r="L248" i="7" s="1"/>
  <c r="M248" i="7" s="1"/>
  <c r="H249" i="7"/>
  <c r="J249" i="7" s="1"/>
  <c r="L249" i="7" s="1"/>
  <c r="M249" i="7" s="1"/>
  <c r="H250" i="7"/>
  <c r="J250" i="7" s="1"/>
  <c r="L250" i="7" s="1"/>
  <c r="M250" i="7" s="1"/>
  <c r="H251" i="7"/>
  <c r="J251" i="7" s="1"/>
  <c r="L251" i="7" s="1"/>
  <c r="M251" i="7" s="1"/>
  <c r="H252" i="7"/>
  <c r="J252" i="7" s="1"/>
  <c r="L252" i="7" s="1"/>
  <c r="M252" i="7" s="1"/>
  <c r="H253" i="7"/>
  <c r="J253" i="7" s="1"/>
  <c r="L253" i="7" s="1"/>
  <c r="M253" i="7" s="1"/>
  <c r="H254" i="7"/>
  <c r="H255" i="7"/>
  <c r="J255" i="7" s="1"/>
  <c r="L255" i="7" s="1"/>
  <c r="M255" i="7" s="1"/>
  <c r="H256" i="7"/>
  <c r="J256" i="7" s="1"/>
  <c r="L256" i="7" s="1"/>
  <c r="M256" i="7" s="1"/>
  <c r="H257" i="7"/>
  <c r="J257" i="7" s="1"/>
  <c r="L257" i="7" s="1"/>
  <c r="M257" i="7" s="1"/>
  <c r="H258" i="7"/>
  <c r="J258" i="7" s="1"/>
  <c r="L258" i="7" s="1"/>
  <c r="M258" i="7" s="1"/>
  <c r="H259" i="7"/>
  <c r="J259" i="7" s="1"/>
  <c r="L259" i="7" s="1"/>
  <c r="M259" i="7" s="1"/>
  <c r="H260" i="7"/>
  <c r="J260" i="7" s="1"/>
  <c r="L260" i="7" s="1"/>
  <c r="M260" i="7" s="1"/>
  <c r="H262" i="7"/>
  <c r="J262" i="7" s="1"/>
  <c r="L262" i="7" s="1"/>
  <c r="M262" i="7" s="1"/>
  <c r="H264" i="7"/>
  <c r="J264" i="7" s="1"/>
  <c r="L264" i="7" s="1"/>
  <c r="M264" i="7" s="1"/>
  <c r="H265" i="7"/>
  <c r="J265" i="7" s="1"/>
  <c r="L265" i="7" s="1"/>
  <c r="M265" i="7" s="1"/>
  <c r="H266" i="7"/>
  <c r="J266" i="7" s="1"/>
  <c r="L266" i="7" s="1"/>
  <c r="M266" i="7" s="1"/>
  <c r="H267" i="7"/>
  <c r="J267" i="7" s="1"/>
  <c r="L267" i="7" s="1"/>
  <c r="M267" i="7" s="1"/>
  <c r="H268" i="7"/>
  <c r="J268" i="7" s="1"/>
  <c r="L268" i="7" s="1"/>
  <c r="M268" i="7" s="1"/>
  <c r="H269" i="7"/>
  <c r="J269" i="7" s="1"/>
  <c r="L269" i="7" s="1"/>
  <c r="M269" i="7" s="1"/>
  <c r="H270" i="7"/>
  <c r="J270" i="7" s="1"/>
  <c r="L270" i="7" s="1"/>
  <c r="M270" i="7" s="1"/>
  <c r="H271" i="7"/>
  <c r="J271" i="7" s="1"/>
  <c r="L271" i="7" s="1"/>
  <c r="M271" i="7" s="1"/>
  <c r="H272" i="7"/>
  <c r="J272" i="7" s="1"/>
  <c r="L272" i="7" s="1"/>
  <c r="M272" i="7" s="1"/>
  <c r="H273" i="7"/>
  <c r="J273" i="7" s="1"/>
  <c r="L273" i="7" s="1"/>
  <c r="M273" i="7" s="1"/>
  <c r="H274" i="7"/>
  <c r="J274" i="7" s="1"/>
  <c r="L274" i="7" s="1"/>
  <c r="M274" i="7" s="1"/>
  <c r="H275" i="7"/>
  <c r="J275" i="7" s="1"/>
  <c r="L275" i="7" s="1"/>
  <c r="M275" i="7" s="1"/>
  <c r="H276" i="7"/>
  <c r="J276" i="7" s="1"/>
  <c r="L276" i="7" s="1"/>
  <c r="M276" i="7" s="1"/>
  <c r="H277" i="7"/>
  <c r="J277" i="7" s="1"/>
  <c r="L277" i="7" s="1"/>
  <c r="M277" i="7" s="1"/>
  <c r="H278" i="7"/>
  <c r="J278" i="7" s="1"/>
  <c r="L278" i="7" s="1"/>
  <c r="M278" i="7" s="1"/>
  <c r="H279" i="7"/>
  <c r="J279" i="7" s="1"/>
  <c r="L279" i="7" s="1"/>
  <c r="M279" i="7" s="1"/>
  <c r="H280" i="7"/>
  <c r="J280" i="7" s="1"/>
  <c r="L280" i="7" s="1"/>
  <c r="M280" i="7" s="1"/>
  <c r="H281" i="7"/>
  <c r="J281" i="7" s="1"/>
  <c r="L281" i="7" s="1"/>
  <c r="M281" i="7" s="1"/>
  <c r="H282" i="7"/>
  <c r="J282" i="7" s="1"/>
  <c r="L282" i="7" s="1"/>
  <c r="M282" i="7" s="1"/>
  <c r="H283" i="7"/>
  <c r="H284" i="7"/>
  <c r="J284" i="7" s="1"/>
  <c r="L284" i="7" s="1"/>
  <c r="M284" i="7" s="1"/>
  <c r="H285" i="7"/>
  <c r="J285" i="7" s="1"/>
  <c r="L285" i="7" s="1"/>
  <c r="M285" i="7" s="1"/>
  <c r="H286" i="7"/>
  <c r="J286" i="7" s="1"/>
  <c r="L286" i="7" s="1"/>
  <c r="M286" i="7" s="1"/>
  <c r="H287" i="7"/>
  <c r="J287" i="7" s="1"/>
  <c r="L287" i="7" s="1"/>
  <c r="M287" i="7" s="1"/>
  <c r="H288" i="7"/>
  <c r="J288" i="7" s="1"/>
  <c r="L288" i="7" s="1"/>
  <c r="M288" i="7" s="1"/>
  <c r="H289" i="7"/>
  <c r="J289" i="7" s="1"/>
  <c r="L289" i="7" s="1"/>
  <c r="M289" i="7" s="1"/>
  <c r="H290" i="7"/>
  <c r="J290" i="7" s="1"/>
  <c r="L290" i="7" s="1"/>
  <c r="M290" i="7" s="1"/>
  <c r="H291" i="7"/>
  <c r="J291" i="7" s="1"/>
  <c r="L291" i="7" s="1"/>
  <c r="M291" i="7" s="1"/>
  <c r="H292" i="7"/>
  <c r="J292" i="7" s="1"/>
  <c r="L292" i="7" s="1"/>
  <c r="M292" i="7" s="1"/>
  <c r="H293" i="7"/>
  <c r="J293" i="7" s="1"/>
  <c r="L293" i="7" s="1"/>
  <c r="M293" i="7" s="1"/>
  <c r="H294" i="7"/>
  <c r="H295" i="7"/>
  <c r="J295" i="7" s="1"/>
  <c r="L295" i="7" s="1"/>
  <c r="M295" i="7" s="1"/>
  <c r="H297" i="7"/>
  <c r="J297" i="7" s="1"/>
  <c r="L297" i="7" s="1"/>
  <c r="M297" i="7" s="1"/>
  <c r="H298" i="7"/>
  <c r="J298" i="7" s="1"/>
  <c r="L298" i="7" s="1"/>
  <c r="M298" i="7" s="1"/>
  <c r="H299" i="7"/>
  <c r="J299" i="7" s="1"/>
  <c r="L299" i="7" s="1"/>
  <c r="M299" i="7" s="1"/>
  <c r="H300" i="7"/>
  <c r="J300" i="7" s="1"/>
  <c r="L300" i="7" s="1"/>
  <c r="M300" i="7" s="1"/>
  <c r="H301" i="7"/>
  <c r="H302" i="7"/>
  <c r="J302" i="7" s="1"/>
  <c r="L302" i="7" s="1"/>
  <c r="M302" i="7" s="1"/>
  <c r="H303" i="7"/>
  <c r="J303" i="7" s="1"/>
  <c r="L303" i="7" s="1"/>
  <c r="M303" i="7" s="1"/>
  <c r="H304" i="7"/>
  <c r="J304" i="7" s="1"/>
  <c r="L304" i="7" s="1"/>
  <c r="M304" i="7" s="1"/>
  <c r="H305" i="7"/>
  <c r="J305" i="7" s="1"/>
  <c r="L305" i="7" s="1"/>
  <c r="M305" i="7" s="1"/>
  <c r="H307" i="7"/>
  <c r="J307" i="7" s="1"/>
  <c r="L307" i="7" s="1"/>
  <c r="M307" i="7" s="1"/>
  <c r="H308" i="7"/>
  <c r="J308" i="7" s="1"/>
  <c r="L308" i="7" s="1"/>
  <c r="M308" i="7" s="1"/>
  <c r="H309" i="7"/>
  <c r="J309" i="7" s="1"/>
  <c r="L309" i="7" s="1"/>
  <c r="M309" i="7" s="1"/>
  <c r="H310" i="7"/>
  <c r="H311" i="7"/>
  <c r="J311" i="7" s="1"/>
  <c r="L311" i="7" s="1"/>
  <c r="M311" i="7" s="1"/>
  <c r="H312" i="7"/>
  <c r="J312" i="7" s="1"/>
  <c r="L312" i="7" s="1"/>
  <c r="M312" i="7" s="1"/>
  <c r="H313" i="7"/>
  <c r="H314" i="7"/>
  <c r="J314" i="7" s="1"/>
  <c r="L314" i="7" s="1"/>
  <c r="M314" i="7" s="1"/>
  <c r="H315" i="7"/>
  <c r="J315" i="7" s="1"/>
  <c r="L315" i="7" s="1"/>
  <c r="M315" i="7" s="1"/>
  <c r="H316" i="7"/>
  <c r="J316" i="7" s="1"/>
  <c r="L316" i="7" s="1"/>
  <c r="M316" i="7" s="1"/>
  <c r="H317" i="7"/>
  <c r="J317" i="7" s="1"/>
  <c r="L317" i="7" s="1"/>
  <c r="M317" i="7" s="1"/>
  <c r="H318" i="7"/>
  <c r="J318" i="7" s="1"/>
  <c r="L318" i="7" s="1"/>
  <c r="M318" i="7" s="1"/>
  <c r="H319" i="7"/>
  <c r="J319" i="7" s="1"/>
  <c r="L319" i="7" s="1"/>
  <c r="M319" i="7" s="1"/>
  <c r="H320" i="7"/>
  <c r="J320" i="7" s="1"/>
  <c r="L320" i="7" s="1"/>
  <c r="M320" i="7" s="1"/>
  <c r="H321" i="7"/>
  <c r="J321" i="7" s="1"/>
  <c r="L321" i="7" s="1"/>
  <c r="M321" i="7" s="1"/>
  <c r="H322" i="7"/>
  <c r="J322" i="7" s="1"/>
  <c r="L322" i="7" s="1"/>
  <c r="M322" i="7" s="1"/>
  <c r="H323" i="7"/>
  <c r="J323" i="7" s="1"/>
  <c r="L323" i="7" s="1"/>
  <c r="M323" i="7" s="1"/>
  <c r="H324" i="7"/>
  <c r="J324" i="7" s="1"/>
  <c r="L324" i="7" s="1"/>
  <c r="M324" i="7" s="1"/>
  <c r="H325" i="7"/>
  <c r="J325" i="7" s="1"/>
  <c r="L325" i="7" s="1"/>
  <c r="M325" i="7" s="1"/>
  <c r="H326" i="7"/>
  <c r="J326" i="7" s="1"/>
  <c r="L326" i="7" s="1"/>
  <c r="M326" i="7" s="1"/>
  <c r="H327" i="7"/>
  <c r="J327" i="7" s="1"/>
  <c r="L327" i="7" s="1"/>
  <c r="M327" i="7" s="1"/>
  <c r="H328" i="7"/>
  <c r="J328" i="7" s="1"/>
  <c r="L328" i="7" s="1"/>
  <c r="M328" i="7" s="1"/>
  <c r="H329" i="7"/>
  <c r="J329" i="7" s="1"/>
  <c r="L329" i="7" s="1"/>
  <c r="M329" i="7" s="1"/>
  <c r="H330" i="7"/>
  <c r="J330" i="7" s="1"/>
  <c r="L330" i="7" s="1"/>
  <c r="M330" i="7" s="1"/>
  <c r="H331" i="7"/>
  <c r="J331" i="7" s="1"/>
  <c r="L331" i="7" s="1"/>
  <c r="M331" i="7" s="1"/>
  <c r="H332" i="7"/>
  <c r="J332" i="7" s="1"/>
  <c r="L332" i="7" s="1"/>
  <c r="M332" i="7" s="1"/>
  <c r="H334" i="7"/>
  <c r="J334" i="7" s="1"/>
  <c r="L334" i="7" s="1"/>
  <c r="M334" i="7" s="1"/>
  <c r="H335" i="7"/>
  <c r="J335" i="7" s="1"/>
  <c r="L335" i="7" s="1"/>
  <c r="M335" i="7" s="1"/>
  <c r="H336" i="7"/>
  <c r="J336" i="7" s="1"/>
  <c r="L336" i="7" s="1"/>
  <c r="M336" i="7" s="1"/>
  <c r="H337" i="7"/>
  <c r="J337" i="7" s="1"/>
  <c r="L337" i="7" s="1"/>
  <c r="M337" i="7" s="1"/>
  <c r="H338" i="7"/>
  <c r="J338" i="7" s="1"/>
  <c r="L338" i="7" s="1"/>
  <c r="M338" i="7" s="1"/>
  <c r="H339" i="7"/>
  <c r="J339" i="7" s="1"/>
  <c r="L339" i="7" s="1"/>
  <c r="M339" i="7" s="1"/>
  <c r="H340" i="7"/>
  <c r="J340" i="7" s="1"/>
  <c r="L340" i="7" s="1"/>
  <c r="M340" i="7" s="1"/>
  <c r="H341" i="7"/>
  <c r="J341" i="7" s="1"/>
  <c r="L341" i="7" s="1"/>
  <c r="M341" i="7" s="1"/>
  <c r="H342" i="7"/>
  <c r="J342" i="7" s="1"/>
  <c r="L342" i="7" s="1"/>
  <c r="M342" i="7" s="1"/>
  <c r="H343" i="7"/>
  <c r="J343" i="7" s="1"/>
  <c r="L343" i="7" s="1"/>
  <c r="M343" i="7" s="1"/>
  <c r="H344" i="7"/>
  <c r="J344" i="7" s="1"/>
  <c r="L344" i="7" s="1"/>
  <c r="M344" i="7" s="1"/>
  <c r="H347" i="7"/>
  <c r="J347" i="7" s="1"/>
  <c r="L347" i="7" s="1"/>
  <c r="M347" i="7" s="1"/>
  <c r="H348" i="7"/>
  <c r="J348" i="7" s="1"/>
  <c r="L348" i="7" s="1"/>
  <c r="M348" i="7" s="1"/>
  <c r="H349" i="7"/>
  <c r="J349" i="7" s="1"/>
  <c r="L349" i="7" s="1"/>
  <c r="M349" i="7" s="1"/>
  <c r="H350" i="7"/>
  <c r="J350" i="7" s="1"/>
  <c r="L350" i="7" s="1"/>
  <c r="M350" i="7" s="1"/>
  <c r="H351" i="7"/>
  <c r="J351" i="7" s="1"/>
  <c r="L351" i="7" s="1"/>
  <c r="M351" i="7" s="1"/>
  <c r="H352" i="7"/>
  <c r="J352" i="7" s="1"/>
  <c r="L352" i="7" s="1"/>
  <c r="M352" i="7" s="1"/>
  <c r="H353" i="7"/>
  <c r="J353" i="7" s="1"/>
  <c r="L353" i="7" s="1"/>
  <c r="M353" i="7" s="1"/>
  <c r="H354" i="7"/>
  <c r="J354" i="7" s="1"/>
  <c r="L354" i="7" s="1"/>
  <c r="M354" i="7" s="1"/>
  <c r="H355" i="7"/>
  <c r="J355" i="7" s="1"/>
  <c r="L355" i="7" s="1"/>
  <c r="M355" i="7" s="1"/>
  <c r="H356" i="7"/>
  <c r="J356" i="7" s="1"/>
  <c r="L356" i="7" s="1"/>
  <c r="M356" i="7" s="1"/>
  <c r="H357" i="7"/>
  <c r="J357" i="7" s="1"/>
  <c r="L357" i="7" s="1"/>
  <c r="M357" i="7" s="1"/>
  <c r="H358" i="7"/>
  <c r="J358" i="7" s="1"/>
  <c r="L358" i="7" s="1"/>
  <c r="M358" i="7" s="1"/>
  <c r="H359" i="7"/>
  <c r="J359" i="7" s="1"/>
  <c r="L359" i="7" s="1"/>
  <c r="M359" i="7" s="1"/>
  <c r="H360" i="7"/>
  <c r="H361" i="7"/>
  <c r="J361" i="7" s="1"/>
  <c r="L361" i="7" s="1"/>
  <c r="M361" i="7" s="1"/>
  <c r="H362" i="7"/>
  <c r="J362" i="7" s="1"/>
  <c r="L362" i="7" s="1"/>
  <c r="M362" i="7" s="1"/>
  <c r="H364" i="7"/>
  <c r="J364" i="7" s="1"/>
  <c r="L364" i="7" s="1"/>
  <c r="M364" i="7" s="1"/>
  <c r="H365" i="7"/>
  <c r="J365" i="7" s="1"/>
  <c r="L365" i="7" s="1"/>
  <c r="M365" i="7" s="1"/>
  <c r="H366" i="7"/>
  <c r="J366" i="7" s="1"/>
  <c r="L366" i="7" s="1"/>
  <c r="M366" i="7" s="1"/>
  <c r="H367" i="7"/>
  <c r="J367" i="7" s="1"/>
  <c r="L367" i="7" s="1"/>
  <c r="M367" i="7" s="1"/>
  <c r="H368" i="7"/>
  <c r="J368" i="7" s="1"/>
  <c r="L368" i="7" s="1"/>
  <c r="M368" i="7" s="1"/>
  <c r="H369" i="7"/>
  <c r="J369" i="7" s="1"/>
  <c r="L369" i="7" s="1"/>
  <c r="M369" i="7" s="1"/>
  <c r="H370" i="7"/>
  <c r="J370" i="7" s="1"/>
  <c r="L370" i="7" s="1"/>
  <c r="M370" i="7" s="1"/>
  <c r="H371" i="7"/>
  <c r="H372" i="7"/>
  <c r="J372" i="7" s="1"/>
  <c r="L372" i="7" s="1"/>
  <c r="M372" i="7" s="1"/>
  <c r="H373" i="7"/>
  <c r="J373" i="7" s="1"/>
  <c r="L373" i="7" s="1"/>
  <c r="M373" i="7" s="1"/>
  <c r="H374" i="7"/>
  <c r="J374" i="7" s="1"/>
  <c r="L374" i="7" s="1"/>
  <c r="M374" i="7" s="1"/>
  <c r="H375" i="7"/>
  <c r="J375" i="7" s="1"/>
  <c r="L375" i="7" s="1"/>
  <c r="M375" i="7" s="1"/>
  <c r="H376" i="7"/>
  <c r="H377" i="7"/>
  <c r="J377" i="7" s="1"/>
  <c r="L377" i="7" s="1"/>
  <c r="M377" i="7" s="1"/>
  <c r="H379" i="7"/>
  <c r="J379" i="7" s="1"/>
  <c r="L379" i="7" s="1"/>
  <c r="M379" i="7" s="1"/>
  <c r="H380" i="7"/>
  <c r="H381" i="7"/>
  <c r="J381" i="7" s="1"/>
  <c r="L381" i="7" s="1"/>
  <c r="M381" i="7" s="1"/>
  <c r="H382" i="7"/>
  <c r="J382" i="7" s="1"/>
  <c r="L382" i="7" s="1"/>
  <c r="M382" i="7" s="1"/>
  <c r="H383" i="7"/>
  <c r="J383" i="7" s="1"/>
  <c r="L383" i="7" s="1"/>
  <c r="M383" i="7" s="1"/>
  <c r="H385" i="7"/>
  <c r="J385" i="7" s="1"/>
  <c r="L385" i="7" s="1"/>
  <c r="M385" i="7" s="1"/>
  <c r="H386" i="7"/>
  <c r="J386" i="7" s="1"/>
  <c r="L386" i="7" s="1"/>
  <c r="M386" i="7" s="1"/>
  <c r="H387" i="7"/>
  <c r="J387" i="7" s="1"/>
  <c r="L387" i="7" s="1"/>
  <c r="M387" i="7" s="1"/>
  <c r="H388" i="7"/>
  <c r="J388" i="7" s="1"/>
  <c r="L388" i="7" s="1"/>
  <c r="M388" i="7" s="1"/>
  <c r="H389" i="7"/>
  <c r="J389" i="7" s="1"/>
  <c r="L389" i="7" s="1"/>
  <c r="M389" i="7" s="1"/>
  <c r="H390" i="7"/>
  <c r="J390" i="7" s="1"/>
  <c r="L390" i="7" s="1"/>
  <c r="M390" i="7" s="1"/>
  <c r="H391" i="7"/>
  <c r="J391" i="7" s="1"/>
  <c r="L391" i="7" s="1"/>
  <c r="M391" i="7" s="1"/>
  <c r="H392" i="7"/>
  <c r="J392" i="7" s="1"/>
  <c r="L392" i="7" s="1"/>
  <c r="M392" i="7" s="1"/>
  <c r="H393" i="7"/>
  <c r="J393" i="7" s="1"/>
  <c r="L393" i="7" s="1"/>
  <c r="M393" i="7" s="1"/>
  <c r="H396" i="7"/>
  <c r="J396" i="7" s="1"/>
  <c r="L396" i="7" s="1"/>
  <c r="M396" i="7" s="1"/>
  <c r="H397" i="7"/>
  <c r="J397" i="7" s="1"/>
  <c r="L397" i="7" s="1"/>
  <c r="M397" i="7" s="1"/>
  <c r="H398" i="7"/>
  <c r="J398" i="7" s="1"/>
  <c r="L398" i="7" s="1"/>
  <c r="M398" i="7" s="1"/>
  <c r="H399" i="7"/>
  <c r="J399" i="7" s="1"/>
  <c r="L399" i="7" s="1"/>
  <c r="M399" i="7" s="1"/>
  <c r="H400" i="7"/>
  <c r="J400" i="7" s="1"/>
  <c r="L400" i="7" s="1"/>
  <c r="M400" i="7" s="1"/>
  <c r="H401" i="7"/>
  <c r="J401" i="7" s="1"/>
  <c r="L401" i="7" s="1"/>
  <c r="M401" i="7" s="1"/>
  <c r="H402" i="7"/>
  <c r="J402" i="7" s="1"/>
  <c r="L402" i="7" s="1"/>
  <c r="M402" i="7" s="1"/>
  <c r="H403" i="7"/>
  <c r="J403" i="7" s="1"/>
  <c r="L403" i="7" s="1"/>
  <c r="M403" i="7" s="1"/>
  <c r="H404" i="7"/>
  <c r="J404" i="7" s="1"/>
  <c r="L404" i="7" s="1"/>
  <c r="M404" i="7" s="1"/>
  <c r="H405" i="7"/>
  <c r="J405" i="7" s="1"/>
  <c r="L405" i="7" s="1"/>
  <c r="M405" i="7" s="1"/>
  <c r="H407" i="7"/>
  <c r="J407" i="7" s="1"/>
  <c r="L407" i="7" s="1"/>
  <c r="M407" i="7" s="1"/>
  <c r="H408" i="7"/>
  <c r="J408" i="7" s="1"/>
  <c r="L408" i="7" s="1"/>
  <c r="M408" i="7" s="1"/>
  <c r="H410" i="7"/>
  <c r="J410" i="7" s="1"/>
  <c r="L410" i="7" s="1"/>
  <c r="M410" i="7" s="1"/>
  <c r="H411" i="7"/>
  <c r="J411" i="7" s="1"/>
  <c r="L411" i="7" s="1"/>
  <c r="M411" i="7" s="1"/>
  <c r="H412" i="7"/>
  <c r="J412" i="7" s="1"/>
  <c r="L412" i="7" s="1"/>
  <c r="M412" i="7" s="1"/>
  <c r="H413" i="7"/>
  <c r="J413" i="7" s="1"/>
  <c r="L413" i="7" s="1"/>
  <c r="M413" i="7" s="1"/>
  <c r="H415" i="7"/>
  <c r="J415" i="7" s="1"/>
  <c r="L415" i="7" s="1"/>
  <c r="M415" i="7" s="1"/>
  <c r="H416" i="7"/>
  <c r="J416" i="7" s="1"/>
  <c r="L416" i="7" s="1"/>
  <c r="M416" i="7" s="1"/>
  <c r="H417" i="7"/>
  <c r="J417" i="7" s="1"/>
  <c r="L417" i="7" s="1"/>
  <c r="M417" i="7" s="1"/>
  <c r="H418" i="7"/>
  <c r="J418" i="7" s="1"/>
  <c r="L418" i="7" s="1"/>
  <c r="M418" i="7" s="1"/>
  <c r="H419" i="7"/>
  <c r="H420" i="7"/>
  <c r="J420" i="7" s="1"/>
  <c r="L420" i="7" s="1"/>
  <c r="M420" i="7" s="1"/>
  <c r="H421" i="7"/>
  <c r="J421" i="7" s="1"/>
  <c r="L421" i="7" s="1"/>
  <c r="M421" i="7" s="1"/>
  <c r="H423" i="7"/>
  <c r="J423" i="7" s="1"/>
  <c r="L423" i="7" s="1"/>
  <c r="M423" i="7" s="1"/>
  <c r="H424" i="7"/>
  <c r="J424" i="7" s="1"/>
  <c r="L424" i="7" s="1"/>
  <c r="M424" i="7" s="1"/>
  <c r="H425" i="7"/>
  <c r="J425" i="7" s="1"/>
  <c r="L425" i="7" s="1"/>
  <c r="M425" i="7" s="1"/>
  <c r="H426" i="7"/>
  <c r="J426" i="7" s="1"/>
  <c r="L426" i="7" s="1"/>
  <c r="M426" i="7" s="1"/>
  <c r="H428" i="7"/>
  <c r="J428" i="7" s="1"/>
  <c r="L428" i="7" s="1"/>
  <c r="M428" i="7" s="1"/>
  <c r="H429" i="7"/>
  <c r="J429" i="7" s="1"/>
  <c r="L429" i="7" s="1"/>
  <c r="M429" i="7" s="1"/>
  <c r="H430" i="7"/>
  <c r="J430" i="7" s="1"/>
  <c r="L430" i="7" s="1"/>
  <c r="M430" i="7" s="1"/>
  <c r="H431" i="7"/>
  <c r="J431" i="7" s="1"/>
  <c r="L431" i="7" s="1"/>
  <c r="M431" i="7" s="1"/>
  <c r="H432" i="7"/>
  <c r="J432" i="7" s="1"/>
  <c r="L432" i="7" s="1"/>
  <c r="M432" i="7" s="1"/>
  <c r="H433" i="7"/>
  <c r="J433" i="7" s="1"/>
  <c r="L433" i="7" s="1"/>
  <c r="M433" i="7" s="1"/>
  <c r="H434" i="7"/>
  <c r="J434" i="7" s="1"/>
  <c r="L434" i="7" s="1"/>
  <c r="M434" i="7" s="1"/>
  <c r="H435" i="7"/>
  <c r="J435" i="7" s="1"/>
  <c r="L435" i="7" s="1"/>
  <c r="M435" i="7" s="1"/>
  <c r="H436" i="7"/>
  <c r="J436" i="7" s="1"/>
  <c r="L436" i="7" s="1"/>
  <c r="M436" i="7" s="1"/>
  <c r="H437" i="7"/>
  <c r="J437" i="7" s="1"/>
  <c r="L437" i="7" s="1"/>
  <c r="M437" i="7" s="1"/>
  <c r="H438" i="7"/>
  <c r="J438" i="7" s="1"/>
  <c r="L438" i="7" s="1"/>
  <c r="M438" i="7" s="1"/>
  <c r="H439" i="7"/>
  <c r="J439" i="7" s="1"/>
  <c r="L439" i="7" s="1"/>
  <c r="M439" i="7" s="1"/>
  <c r="H440" i="7"/>
  <c r="H442" i="7"/>
  <c r="J442" i="7" s="1"/>
  <c r="L442" i="7" s="1"/>
  <c r="M442" i="7" s="1"/>
  <c r="H443" i="7"/>
  <c r="J443" i="7" s="1"/>
  <c r="L443" i="7" s="1"/>
  <c r="M443" i="7" s="1"/>
  <c r="H444" i="7"/>
  <c r="H445" i="7"/>
  <c r="J445" i="7" s="1"/>
  <c r="L445" i="7" s="1"/>
  <c r="M445" i="7" s="1"/>
  <c r="H446" i="7"/>
  <c r="J446" i="7" s="1"/>
  <c r="L446" i="7" s="1"/>
  <c r="M446" i="7" s="1"/>
  <c r="H447" i="7"/>
  <c r="J447" i="7" s="1"/>
  <c r="L447" i="7" s="1"/>
  <c r="M447" i="7" s="1"/>
  <c r="H448" i="7"/>
  <c r="J448" i="7" s="1"/>
  <c r="L448" i="7" s="1"/>
  <c r="M448" i="7" s="1"/>
  <c r="H450" i="7"/>
  <c r="J450" i="7" s="1"/>
  <c r="L450" i="7" s="1"/>
  <c r="M450" i="7" s="1"/>
  <c r="H451" i="7"/>
  <c r="J451" i="7" s="1"/>
  <c r="L451" i="7" s="1"/>
  <c r="M451" i="7" s="1"/>
  <c r="H452" i="7"/>
  <c r="J452" i="7" s="1"/>
  <c r="L452" i="7" s="1"/>
  <c r="M452" i="7" s="1"/>
  <c r="H453" i="7"/>
  <c r="J453" i="7" s="1"/>
  <c r="L453" i="7" s="1"/>
  <c r="M453" i="7" s="1"/>
  <c r="H454" i="7"/>
  <c r="J454" i="7" s="1"/>
  <c r="L454" i="7" s="1"/>
  <c r="M454" i="7" s="1"/>
  <c r="H455" i="7"/>
  <c r="J455" i="7" s="1"/>
  <c r="L455" i="7" s="1"/>
  <c r="M455" i="7" s="1"/>
  <c r="H456" i="7"/>
  <c r="J456" i="7" s="1"/>
  <c r="L456" i="7" s="1"/>
  <c r="M456" i="7" s="1"/>
  <c r="H457" i="7"/>
  <c r="J457" i="7" s="1"/>
  <c r="L457" i="7" s="1"/>
  <c r="M457" i="7" s="1"/>
  <c r="H458" i="7"/>
  <c r="J458" i="7" s="1"/>
  <c r="L458" i="7" s="1"/>
  <c r="M458" i="7" s="1"/>
  <c r="H459" i="7"/>
  <c r="J459" i="7" s="1"/>
  <c r="L459" i="7" s="1"/>
  <c r="M459" i="7" s="1"/>
  <c r="H461" i="7"/>
  <c r="J461" i="7" s="1"/>
  <c r="L461" i="7" s="1"/>
  <c r="M461" i="7" s="1"/>
  <c r="H462" i="7"/>
  <c r="J462" i="7" s="1"/>
  <c r="L462" i="7" s="1"/>
  <c r="M462" i="7" s="1"/>
  <c r="H463" i="7"/>
  <c r="J463" i="7" s="1"/>
  <c r="L463" i="7" s="1"/>
  <c r="M463" i="7" s="1"/>
  <c r="H464" i="7"/>
  <c r="J464" i="7" s="1"/>
  <c r="L464" i="7" s="1"/>
  <c r="M464" i="7" s="1"/>
  <c r="H465" i="7"/>
  <c r="J465" i="7" s="1"/>
  <c r="L465" i="7" s="1"/>
  <c r="M465" i="7" s="1"/>
  <c r="H466" i="7"/>
  <c r="J466" i="7" s="1"/>
  <c r="L466" i="7" s="1"/>
  <c r="M466" i="7" s="1"/>
  <c r="H467" i="7"/>
  <c r="J467" i="7" s="1"/>
  <c r="L467" i="7" s="1"/>
  <c r="M467" i="7" s="1"/>
  <c r="H468" i="7"/>
  <c r="J468" i="7" s="1"/>
  <c r="L468" i="7" s="1"/>
  <c r="M468" i="7" s="1"/>
  <c r="H469" i="7"/>
  <c r="J469" i="7" s="1"/>
  <c r="L469" i="7" s="1"/>
  <c r="M469" i="7" s="1"/>
  <c r="H470" i="7"/>
  <c r="J470" i="7" s="1"/>
  <c r="L470" i="7" s="1"/>
  <c r="M470" i="7" s="1"/>
  <c r="H471" i="7"/>
  <c r="J471" i="7" s="1"/>
  <c r="L471" i="7" s="1"/>
  <c r="M471" i="7" s="1"/>
  <c r="H473" i="7"/>
  <c r="J473" i="7" s="1"/>
  <c r="L473" i="7" s="1"/>
  <c r="M473" i="7" s="1"/>
  <c r="H474" i="7"/>
  <c r="J474" i="7" s="1"/>
  <c r="L474" i="7" s="1"/>
  <c r="M474" i="7" s="1"/>
  <c r="H475" i="7"/>
  <c r="J475" i="7" s="1"/>
  <c r="L475" i="7" s="1"/>
  <c r="M475" i="7" s="1"/>
  <c r="H476" i="7"/>
  <c r="J476" i="7" s="1"/>
  <c r="L476" i="7" s="1"/>
  <c r="M476" i="7" s="1"/>
  <c r="H477" i="7"/>
  <c r="J477" i="7" s="1"/>
  <c r="L477" i="7" s="1"/>
  <c r="M477" i="7" s="1"/>
  <c r="H478" i="7"/>
  <c r="J478" i="7" s="1"/>
  <c r="L478" i="7" s="1"/>
  <c r="M478" i="7" s="1"/>
  <c r="H479" i="7"/>
  <c r="J479" i="7" s="1"/>
  <c r="L479" i="7" s="1"/>
  <c r="M479" i="7" s="1"/>
  <c r="H480" i="7"/>
  <c r="J480" i="7" s="1"/>
  <c r="L480" i="7" s="1"/>
  <c r="M480" i="7" s="1"/>
  <c r="H481" i="7"/>
  <c r="J481" i="7" s="1"/>
  <c r="L481" i="7" s="1"/>
  <c r="M481" i="7" s="1"/>
  <c r="H482" i="7"/>
  <c r="J482" i="7" s="1"/>
  <c r="L482" i="7" s="1"/>
  <c r="M482" i="7" s="1"/>
  <c r="H483" i="7"/>
  <c r="J483" i="7" s="1"/>
  <c r="L483" i="7" s="1"/>
  <c r="M483" i="7" s="1"/>
  <c r="H484" i="7"/>
  <c r="J484" i="7" s="1"/>
  <c r="L484" i="7" s="1"/>
  <c r="M484" i="7" s="1"/>
  <c r="H485" i="7"/>
  <c r="J485" i="7" s="1"/>
  <c r="L485" i="7" s="1"/>
  <c r="M485" i="7" s="1"/>
  <c r="H486" i="7"/>
  <c r="J486" i="7" s="1"/>
  <c r="L486" i="7" s="1"/>
  <c r="M486" i="7" s="1"/>
  <c r="H487" i="7"/>
  <c r="J487" i="7" s="1"/>
  <c r="L487" i="7" s="1"/>
  <c r="M487" i="7" s="1"/>
  <c r="H489" i="7"/>
  <c r="J489" i="7" s="1"/>
  <c r="L489" i="7" s="1"/>
  <c r="M489" i="7" s="1"/>
  <c r="H490" i="7"/>
  <c r="H491" i="7"/>
  <c r="J491" i="7" s="1"/>
  <c r="L491" i="7" s="1"/>
  <c r="M491" i="7" s="1"/>
  <c r="H492" i="7"/>
  <c r="J492" i="7" s="1"/>
  <c r="L492" i="7" s="1"/>
  <c r="M492" i="7" s="1"/>
  <c r="H493" i="7"/>
  <c r="J493" i="7" s="1"/>
  <c r="L493" i="7" s="1"/>
  <c r="M493" i="7" s="1"/>
  <c r="H494" i="7"/>
  <c r="J494" i="7" s="1"/>
  <c r="L494" i="7" s="1"/>
  <c r="M494" i="7" s="1"/>
  <c r="H495" i="7"/>
  <c r="J495" i="7" s="1"/>
  <c r="L495" i="7" s="1"/>
  <c r="M495" i="7" s="1"/>
  <c r="H496" i="7"/>
  <c r="J496" i="7" s="1"/>
  <c r="L496" i="7" s="1"/>
  <c r="M496" i="7" s="1"/>
  <c r="H497" i="7"/>
  <c r="J497" i="7" s="1"/>
  <c r="L497" i="7" s="1"/>
  <c r="M497" i="7" s="1"/>
  <c r="H498" i="7"/>
  <c r="J498" i="7" s="1"/>
  <c r="L498" i="7" s="1"/>
  <c r="M498" i="7" s="1"/>
  <c r="H500" i="7"/>
  <c r="J500" i="7" s="1"/>
  <c r="L500" i="7" s="1"/>
  <c r="M500" i="7" s="1"/>
  <c r="H501" i="7"/>
  <c r="J501" i="7" s="1"/>
  <c r="L501" i="7" s="1"/>
  <c r="M501" i="7" s="1"/>
  <c r="H502" i="7"/>
  <c r="J502" i="7" s="1"/>
  <c r="L502" i="7" s="1"/>
  <c r="M502" i="7" s="1"/>
  <c r="H503" i="7"/>
  <c r="J503" i="7" s="1"/>
  <c r="L503" i="7" s="1"/>
  <c r="M503" i="7" s="1"/>
  <c r="H504" i="7"/>
  <c r="J504" i="7" s="1"/>
  <c r="L504" i="7" s="1"/>
  <c r="M504" i="7" s="1"/>
  <c r="H505" i="7"/>
  <c r="J505" i="7" s="1"/>
  <c r="L505" i="7" s="1"/>
  <c r="M505" i="7" s="1"/>
  <c r="H506" i="7"/>
  <c r="J506" i="7" s="1"/>
  <c r="L506" i="7" s="1"/>
  <c r="M506" i="7" s="1"/>
  <c r="H507" i="7"/>
  <c r="J507" i="7" s="1"/>
  <c r="L507" i="7" s="1"/>
  <c r="M507" i="7" s="1"/>
  <c r="H508" i="7"/>
  <c r="J508" i="7" s="1"/>
  <c r="L508" i="7" s="1"/>
  <c r="M508" i="7" s="1"/>
  <c r="H509" i="7"/>
  <c r="J509" i="7" s="1"/>
  <c r="L509" i="7" s="1"/>
  <c r="M509" i="7" s="1"/>
  <c r="H510" i="7"/>
  <c r="J510" i="7" s="1"/>
  <c r="L510" i="7" s="1"/>
  <c r="M510" i="7" s="1"/>
  <c r="H511" i="7"/>
  <c r="J511" i="7" s="1"/>
  <c r="L511" i="7" s="1"/>
  <c r="M511" i="7" s="1"/>
  <c r="H512" i="7"/>
  <c r="J512" i="7" s="1"/>
  <c r="L512" i="7" s="1"/>
  <c r="M512" i="7" s="1"/>
  <c r="H513" i="7"/>
  <c r="J513" i="7" s="1"/>
  <c r="L513" i="7" s="1"/>
  <c r="M513" i="7" s="1"/>
  <c r="H514" i="7"/>
  <c r="J514" i="7" s="1"/>
  <c r="L514" i="7" s="1"/>
  <c r="M514" i="7" s="1"/>
  <c r="H515" i="7"/>
  <c r="J515" i="7" s="1"/>
  <c r="L515" i="7" s="1"/>
  <c r="M515" i="7" s="1"/>
  <c r="H517" i="7"/>
  <c r="J517" i="7" s="1"/>
  <c r="L517" i="7" s="1"/>
  <c r="M517" i="7" s="1"/>
  <c r="H518" i="7"/>
  <c r="J518" i="7" s="1"/>
  <c r="L518" i="7" s="1"/>
  <c r="M518" i="7" s="1"/>
  <c r="H519" i="7"/>
  <c r="J519" i="7" s="1"/>
  <c r="L519" i="7" s="1"/>
  <c r="M519" i="7" s="1"/>
  <c r="H520" i="7"/>
  <c r="J520" i="7" s="1"/>
  <c r="L520" i="7" s="1"/>
  <c r="M520" i="7" s="1"/>
  <c r="H522" i="7"/>
  <c r="J522" i="7" s="1"/>
  <c r="L522" i="7" s="1"/>
  <c r="M522" i="7" s="1"/>
  <c r="H523" i="7"/>
  <c r="J523" i="7" s="1"/>
  <c r="L523" i="7" s="1"/>
  <c r="M523" i="7" s="1"/>
  <c r="H524" i="7"/>
  <c r="J524" i="7" s="1"/>
  <c r="L524" i="7" s="1"/>
  <c r="M524" i="7" s="1"/>
  <c r="H525" i="7"/>
  <c r="J525" i="7" s="1"/>
  <c r="L525" i="7" s="1"/>
  <c r="M525" i="7" s="1"/>
  <c r="H527" i="7"/>
  <c r="J527" i="7" s="1"/>
  <c r="L527" i="7" s="1"/>
  <c r="M527" i="7" s="1"/>
  <c r="H528" i="7"/>
  <c r="J528" i="7" s="1"/>
  <c r="L528" i="7" s="1"/>
  <c r="M528" i="7" s="1"/>
  <c r="H529" i="7"/>
  <c r="J529" i="7" s="1"/>
  <c r="L529" i="7" s="1"/>
  <c r="M529" i="7" s="1"/>
  <c r="H530" i="7"/>
  <c r="J530" i="7" s="1"/>
  <c r="L530" i="7" s="1"/>
  <c r="M530" i="7" s="1"/>
  <c r="H531" i="7"/>
  <c r="J531" i="7" s="1"/>
  <c r="L531" i="7" s="1"/>
  <c r="M531" i="7" s="1"/>
  <c r="H532" i="7"/>
  <c r="J532" i="7" s="1"/>
  <c r="L532" i="7" s="1"/>
  <c r="M532" i="7" s="1"/>
  <c r="H533" i="7"/>
  <c r="J533" i="7" s="1"/>
  <c r="L533" i="7" s="1"/>
  <c r="M533" i="7" s="1"/>
  <c r="H535" i="7"/>
  <c r="J535" i="7" s="1"/>
  <c r="L535" i="7" s="1"/>
  <c r="M535" i="7" s="1"/>
  <c r="H536" i="7"/>
  <c r="J536" i="7" s="1"/>
  <c r="L536" i="7" s="1"/>
  <c r="M536" i="7" s="1"/>
  <c r="H537" i="7"/>
  <c r="J537" i="7" s="1"/>
  <c r="L537" i="7" s="1"/>
  <c r="M537" i="7" s="1"/>
  <c r="H538" i="7"/>
  <c r="J538" i="7" s="1"/>
  <c r="L538" i="7" s="1"/>
  <c r="M538" i="7" s="1"/>
  <c r="H540" i="7"/>
  <c r="J540" i="7" s="1"/>
  <c r="L540" i="7" s="1"/>
  <c r="M540" i="7" s="1"/>
  <c r="H541" i="7"/>
  <c r="H542" i="7"/>
  <c r="J542" i="7" s="1"/>
  <c r="L542" i="7" s="1"/>
  <c r="M542" i="7" s="1"/>
  <c r="H543" i="7"/>
  <c r="J543" i="7" s="1"/>
  <c r="L543" i="7" s="1"/>
  <c r="M543" i="7" s="1"/>
  <c r="H544" i="7"/>
  <c r="J544" i="7" s="1"/>
  <c r="L544" i="7" s="1"/>
  <c r="M544" i="7" s="1"/>
  <c r="H546" i="7"/>
  <c r="J546" i="7" s="1"/>
  <c r="L546" i="7" s="1"/>
  <c r="M546" i="7" s="1"/>
  <c r="H547" i="7"/>
  <c r="J547" i="7" s="1"/>
  <c r="L547" i="7" s="1"/>
  <c r="M547" i="7" s="1"/>
  <c r="H548" i="7"/>
  <c r="J548" i="7" s="1"/>
  <c r="L548" i="7" s="1"/>
  <c r="M548" i="7" s="1"/>
  <c r="H550" i="7"/>
  <c r="J550" i="7" s="1"/>
  <c r="L550" i="7" s="1"/>
  <c r="M550" i="7" s="1"/>
  <c r="H551" i="7"/>
  <c r="J551" i="7" s="1"/>
  <c r="L551" i="7" s="1"/>
  <c r="M551" i="7" s="1"/>
  <c r="H552" i="7"/>
  <c r="J552" i="7" s="1"/>
  <c r="L552" i="7" s="1"/>
  <c r="M552" i="7" s="1"/>
  <c r="H553" i="7"/>
  <c r="J553" i="7" s="1"/>
  <c r="L553" i="7" s="1"/>
  <c r="M553" i="7" s="1"/>
  <c r="H554" i="7"/>
  <c r="J554" i="7" s="1"/>
  <c r="L554" i="7" s="1"/>
  <c r="M554" i="7" s="1"/>
  <c r="H555" i="7"/>
  <c r="J555" i="7" s="1"/>
  <c r="L555" i="7" s="1"/>
  <c r="M555" i="7" s="1"/>
  <c r="H556" i="7"/>
  <c r="J556" i="7" s="1"/>
  <c r="L556" i="7" s="1"/>
  <c r="M556" i="7" s="1"/>
  <c r="H557" i="7"/>
  <c r="J557" i="7" s="1"/>
  <c r="L557" i="7" s="1"/>
  <c r="M557" i="7" s="1"/>
  <c r="H558" i="7"/>
  <c r="J558" i="7" s="1"/>
  <c r="L558" i="7" s="1"/>
  <c r="M558" i="7" s="1"/>
  <c r="H559" i="7"/>
  <c r="J559" i="7" s="1"/>
  <c r="L559" i="7" s="1"/>
  <c r="M559" i="7" s="1"/>
  <c r="H560" i="7"/>
  <c r="J560" i="7" s="1"/>
  <c r="L560" i="7" s="1"/>
  <c r="M560" i="7" s="1"/>
  <c r="H561" i="7"/>
  <c r="J561" i="7" s="1"/>
  <c r="L561" i="7" s="1"/>
  <c r="M561" i="7" s="1"/>
  <c r="H562" i="7"/>
  <c r="J562" i="7" s="1"/>
  <c r="L562" i="7" s="1"/>
  <c r="M562" i="7" s="1"/>
  <c r="H563" i="7"/>
  <c r="J563" i="7" s="1"/>
  <c r="L563" i="7" s="1"/>
  <c r="M563" i="7" s="1"/>
  <c r="H564" i="7"/>
  <c r="J564" i="7" s="1"/>
  <c r="L564" i="7" s="1"/>
  <c r="M564" i="7" s="1"/>
  <c r="H565" i="7"/>
  <c r="J565" i="7" s="1"/>
  <c r="L565" i="7" s="1"/>
  <c r="M565" i="7" s="1"/>
  <c r="H566" i="7"/>
  <c r="J566" i="7" s="1"/>
  <c r="L566" i="7" s="1"/>
  <c r="M566" i="7" s="1"/>
  <c r="H568" i="7"/>
  <c r="J568" i="7" s="1"/>
  <c r="L568" i="7" s="1"/>
  <c r="M568" i="7" s="1"/>
  <c r="H569" i="7"/>
  <c r="J569" i="7" s="1"/>
  <c r="L569" i="7" s="1"/>
  <c r="M569" i="7" s="1"/>
  <c r="H570" i="7"/>
  <c r="J570" i="7" s="1"/>
  <c r="L570" i="7" s="1"/>
  <c r="M570" i="7" s="1"/>
  <c r="H571" i="7"/>
  <c r="J571" i="7" s="1"/>
  <c r="L571" i="7" s="1"/>
  <c r="M571" i="7" s="1"/>
  <c r="H572" i="7"/>
  <c r="J572" i="7" s="1"/>
  <c r="L572" i="7" s="1"/>
  <c r="M572" i="7" s="1"/>
  <c r="H574" i="7"/>
  <c r="J574" i="7" s="1"/>
  <c r="L574" i="7" s="1"/>
  <c r="M574" i="7" s="1"/>
  <c r="H575" i="7"/>
  <c r="J575" i="7" s="1"/>
  <c r="L575" i="7" s="1"/>
  <c r="M575" i="7" s="1"/>
  <c r="H576" i="7"/>
  <c r="J576" i="7" s="1"/>
  <c r="L576" i="7" s="1"/>
  <c r="M576" i="7" s="1"/>
  <c r="H579" i="7"/>
  <c r="J579" i="7" s="1"/>
  <c r="L579" i="7" s="1"/>
  <c r="M579" i="7" s="1"/>
  <c r="H581" i="7"/>
  <c r="J581" i="7" s="1"/>
  <c r="L581" i="7" s="1"/>
  <c r="M581" i="7" s="1"/>
  <c r="H582" i="7"/>
  <c r="J582" i="7" s="1"/>
  <c r="L582" i="7" s="1"/>
  <c r="M582" i="7" s="1"/>
  <c r="H583" i="7"/>
  <c r="J583" i="7" s="1"/>
  <c r="L583" i="7" s="1"/>
  <c r="M583" i="7" s="1"/>
  <c r="H584" i="7"/>
  <c r="J584" i="7" s="1"/>
  <c r="L584" i="7" s="1"/>
  <c r="M584" i="7" s="1"/>
  <c r="H585" i="7"/>
  <c r="J585" i="7" s="1"/>
  <c r="L585" i="7" s="1"/>
  <c r="M585" i="7" s="1"/>
  <c r="H587" i="7"/>
  <c r="J587" i="7" s="1"/>
  <c r="L587" i="7" s="1"/>
  <c r="M587" i="7" s="1"/>
  <c r="H588" i="7"/>
  <c r="J588" i="7" s="1"/>
  <c r="L588" i="7" s="1"/>
  <c r="M588" i="7" s="1"/>
  <c r="H589" i="7"/>
  <c r="J589" i="7" s="1"/>
  <c r="L589" i="7" s="1"/>
  <c r="M589" i="7" s="1"/>
  <c r="H590" i="7"/>
  <c r="J590" i="7" s="1"/>
  <c r="L590" i="7" s="1"/>
  <c r="M590" i="7" s="1"/>
  <c r="H591" i="7"/>
  <c r="J591" i="7" s="1"/>
  <c r="L591" i="7" s="1"/>
  <c r="M591" i="7" s="1"/>
  <c r="H592" i="7"/>
  <c r="J592" i="7" s="1"/>
  <c r="L592" i="7" s="1"/>
  <c r="M592" i="7" s="1"/>
  <c r="H593" i="7"/>
  <c r="J593" i="7" s="1"/>
  <c r="L593" i="7" s="1"/>
  <c r="M593" i="7" s="1"/>
  <c r="H594" i="7"/>
  <c r="J594" i="7" s="1"/>
  <c r="L594" i="7" s="1"/>
  <c r="M594" i="7" s="1"/>
  <c r="H595" i="7"/>
  <c r="J595" i="7" s="1"/>
  <c r="L595" i="7" s="1"/>
  <c r="M595" i="7" s="1"/>
  <c r="H596" i="7"/>
  <c r="J596" i="7" s="1"/>
  <c r="L596" i="7" s="1"/>
  <c r="M596" i="7" s="1"/>
  <c r="H597" i="7"/>
  <c r="J597" i="7" s="1"/>
  <c r="L597" i="7" s="1"/>
  <c r="M597" i="7" s="1"/>
  <c r="H598" i="7"/>
  <c r="J598" i="7" s="1"/>
  <c r="L598" i="7" s="1"/>
  <c r="M598" i="7" s="1"/>
  <c r="H599" i="7"/>
  <c r="J599" i="7" s="1"/>
  <c r="L599" i="7" s="1"/>
  <c r="M599" i="7" s="1"/>
  <c r="H600" i="7"/>
  <c r="J600" i="7" s="1"/>
  <c r="L600" i="7" s="1"/>
  <c r="M600" i="7" s="1"/>
  <c r="H601" i="7"/>
  <c r="J601" i="7" s="1"/>
  <c r="L601" i="7" s="1"/>
  <c r="M601" i="7" s="1"/>
  <c r="H602" i="7"/>
  <c r="J602" i="7" s="1"/>
  <c r="L602" i="7" s="1"/>
  <c r="M602" i="7" s="1"/>
  <c r="H603" i="7"/>
  <c r="J603" i="7" s="1"/>
  <c r="L603" i="7" s="1"/>
  <c r="M603" i="7" s="1"/>
  <c r="H604" i="7"/>
  <c r="J604" i="7" s="1"/>
  <c r="L604" i="7" s="1"/>
  <c r="M604" i="7" s="1"/>
  <c r="H605" i="7"/>
  <c r="J605" i="7" s="1"/>
  <c r="L605" i="7" s="1"/>
  <c r="M605" i="7" s="1"/>
  <c r="H606" i="7"/>
  <c r="J606" i="7" s="1"/>
  <c r="L606" i="7" s="1"/>
  <c r="M606" i="7" s="1"/>
  <c r="H607" i="7"/>
  <c r="J607" i="7" s="1"/>
  <c r="L607" i="7" s="1"/>
  <c r="M607" i="7" s="1"/>
  <c r="H608" i="7"/>
  <c r="J608" i="7" s="1"/>
  <c r="L608" i="7" s="1"/>
  <c r="M608" i="7" s="1"/>
  <c r="H609" i="7"/>
  <c r="J609" i="7" s="1"/>
  <c r="L609" i="7" s="1"/>
  <c r="M609" i="7" s="1"/>
  <c r="H610" i="7"/>
  <c r="J610" i="7" s="1"/>
  <c r="L610" i="7" s="1"/>
  <c r="M610" i="7" s="1"/>
  <c r="H611" i="7"/>
  <c r="J611" i="7" s="1"/>
  <c r="L611" i="7" s="1"/>
  <c r="M611" i="7" s="1"/>
  <c r="H612" i="7"/>
  <c r="J612" i="7" s="1"/>
  <c r="L612" i="7" s="1"/>
  <c r="M612" i="7" s="1"/>
  <c r="H615" i="7"/>
  <c r="J615" i="7" s="1"/>
  <c r="L615" i="7" s="1"/>
  <c r="M615" i="7" s="1"/>
  <c r="H616" i="7"/>
  <c r="J616" i="7" s="1"/>
  <c r="L616" i="7" s="1"/>
  <c r="M616" i="7" s="1"/>
  <c r="H617" i="7"/>
  <c r="J617" i="7" s="1"/>
  <c r="L617" i="7" s="1"/>
  <c r="M617" i="7" s="1"/>
  <c r="H618" i="7"/>
  <c r="J618" i="7" s="1"/>
  <c r="L618" i="7" s="1"/>
  <c r="M618" i="7" s="1"/>
  <c r="H619" i="7"/>
  <c r="J619" i="7" s="1"/>
  <c r="L619" i="7" s="1"/>
  <c r="M619" i="7" s="1"/>
  <c r="H620" i="7"/>
  <c r="J620" i="7" s="1"/>
  <c r="L620" i="7" s="1"/>
  <c r="M620" i="7" s="1"/>
  <c r="H621" i="7"/>
  <c r="J621" i="7" s="1"/>
  <c r="L621" i="7" s="1"/>
  <c r="M621" i="7" s="1"/>
  <c r="H622" i="7"/>
  <c r="J622" i="7" s="1"/>
  <c r="L622" i="7" s="1"/>
  <c r="M622" i="7" s="1"/>
  <c r="H623" i="7"/>
  <c r="J623" i="7" s="1"/>
  <c r="L623" i="7" s="1"/>
  <c r="M623" i="7" s="1"/>
  <c r="H624" i="7"/>
  <c r="J624" i="7" s="1"/>
  <c r="L624" i="7" s="1"/>
  <c r="M624" i="7" s="1"/>
  <c r="H625" i="7"/>
  <c r="J625" i="7" s="1"/>
  <c r="L625" i="7" s="1"/>
  <c r="M625" i="7" s="1"/>
  <c r="H627" i="7"/>
  <c r="J627" i="7" s="1"/>
  <c r="L627" i="7" s="1"/>
  <c r="M627" i="7" s="1"/>
  <c r="H629" i="7"/>
  <c r="J629" i="7" s="1"/>
  <c r="L629" i="7" s="1"/>
  <c r="M629" i="7" s="1"/>
  <c r="H630" i="7"/>
  <c r="J630" i="7" s="1"/>
  <c r="L630" i="7" s="1"/>
  <c r="M630" i="7" s="1"/>
  <c r="H631" i="7"/>
  <c r="J631" i="7" s="1"/>
  <c r="L631" i="7" s="1"/>
  <c r="M631" i="7" s="1"/>
  <c r="H632" i="7"/>
  <c r="J632" i="7" s="1"/>
  <c r="L632" i="7" s="1"/>
  <c r="M632" i="7" s="1"/>
  <c r="H633" i="7"/>
  <c r="J633" i="7" s="1"/>
  <c r="L633" i="7" s="1"/>
  <c r="M633" i="7" s="1"/>
  <c r="H634" i="7"/>
  <c r="J634" i="7" s="1"/>
  <c r="L634" i="7" s="1"/>
  <c r="M634" i="7" s="1"/>
  <c r="H635" i="7"/>
  <c r="J635" i="7" s="1"/>
  <c r="L635" i="7" s="1"/>
  <c r="M635" i="7" s="1"/>
  <c r="H637" i="7"/>
  <c r="H639" i="7"/>
  <c r="J639" i="7" s="1"/>
  <c r="L639" i="7" s="1"/>
  <c r="M639" i="7" s="1"/>
  <c r="H641" i="7"/>
  <c r="J641" i="7" s="1"/>
  <c r="L641" i="7" s="1"/>
  <c r="M641" i="7" s="1"/>
  <c r="H642" i="7"/>
  <c r="H643" i="7"/>
  <c r="J643" i="7" s="1"/>
  <c r="L643" i="7" s="1"/>
  <c r="M643" i="7" s="1"/>
  <c r="H644" i="7"/>
  <c r="J644" i="7" s="1"/>
  <c r="L644" i="7" s="1"/>
  <c r="M644" i="7" s="1"/>
  <c r="H645" i="7"/>
  <c r="J645" i="7" s="1"/>
  <c r="L645" i="7" s="1"/>
  <c r="M645" i="7" s="1"/>
  <c r="H646" i="7"/>
  <c r="J646" i="7" s="1"/>
  <c r="L646" i="7" s="1"/>
  <c r="M646" i="7" s="1"/>
  <c r="H647" i="7"/>
  <c r="J647" i="7" s="1"/>
  <c r="L647" i="7" s="1"/>
  <c r="M647" i="7" s="1"/>
  <c r="H648" i="7"/>
  <c r="J648" i="7" s="1"/>
  <c r="L648" i="7" s="1"/>
  <c r="M648" i="7" s="1"/>
  <c r="H649" i="7"/>
  <c r="J649" i="7" s="1"/>
  <c r="L649" i="7" s="1"/>
  <c r="M649" i="7" s="1"/>
  <c r="H651" i="7"/>
  <c r="J651" i="7" s="1"/>
  <c r="L651" i="7" s="1"/>
  <c r="M651" i="7" s="1"/>
  <c r="H653" i="7"/>
  <c r="J653" i="7" s="1"/>
  <c r="L653" i="7" s="1"/>
  <c r="M653" i="7" s="1"/>
  <c r="H654" i="7"/>
  <c r="J654" i="7" s="1"/>
  <c r="L654" i="7" s="1"/>
  <c r="M654" i="7" s="1"/>
  <c r="H656" i="7"/>
  <c r="J656" i="7" s="1"/>
  <c r="L656" i="7" s="1"/>
  <c r="M656" i="7" s="1"/>
  <c r="H657" i="7"/>
  <c r="J657" i="7" s="1"/>
  <c r="L657" i="7" s="1"/>
  <c r="M657" i="7" s="1"/>
  <c r="H659" i="7"/>
  <c r="J659" i="7" s="1"/>
  <c r="L659" i="7" s="1"/>
  <c r="M659" i="7" s="1"/>
  <c r="H660" i="7"/>
  <c r="J660" i="7" s="1"/>
  <c r="L660" i="7" s="1"/>
  <c r="M660" i="7" s="1"/>
  <c r="H662" i="7"/>
  <c r="J662" i="7" s="1"/>
  <c r="L662" i="7" s="1"/>
  <c r="M662" i="7" s="1"/>
  <c r="H663" i="7"/>
  <c r="J663" i="7" s="1"/>
  <c r="L663" i="7" s="1"/>
  <c r="M663" i="7" s="1"/>
  <c r="H665" i="7"/>
  <c r="J665" i="7" s="1"/>
  <c r="L665" i="7" s="1"/>
  <c r="M665" i="7" s="1"/>
  <c r="H666" i="7"/>
  <c r="J666" i="7" s="1"/>
  <c r="L666" i="7" s="1"/>
  <c r="M666" i="7" s="1"/>
  <c r="H667" i="7"/>
  <c r="J667" i="7" s="1"/>
  <c r="L667" i="7" s="1"/>
  <c r="M667" i="7" s="1"/>
  <c r="H668" i="7"/>
  <c r="J668" i="7" s="1"/>
  <c r="L668" i="7" s="1"/>
  <c r="M668" i="7" s="1"/>
  <c r="H669" i="7"/>
  <c r="J669" i="7" s="1"/>
  <c r="L669" i="7" s="1"/>
  <c r="M669" i="7" s="1"/>
  <c r="H670" i="7"/>
  <c r="J670" i="7" s="1"/>
  <c r="L670" i="7" s="1"/>
  <c r="M670" i="7" s="1"/>
  <c r="H671" i="7"/>
  <c r="J671" i="7" s="1"/>
  <c r="L671" i="7" s="1"/>
  <c r="M671" i="7" s="1"/>
  <c r="H672" i="7"/>
  <c r="J672" i="7" s="1"/>
  <c r="L672" i="7" s="1"/>
  <c r="M672" i="7" s="1"/>
  <c r="H673" i="7"/>
  <c r="J673" i="7" s="1"/>
  <c r="L673" i="7" s="1"/>
  <c r="M673" i="7" s="1"/>
  <c r="H674" i="7"/>
  <c r="J674" i="7" s="1"/>
  <c r="L674" i="7" s="1"/>
  <c r="M674" i="7" s="1"/>
  <c r="H675" i="7"/>
  <c r="J675" i="7" s="1"/>
  <c r="L675" i="7" s="1"/>
  <c r="M675" i="7" s="1"/>
  <c r="H676" i="7"/>
  <c r="J676" i="7" s="1"/>
  <c r="L676" i="7" s="1"/>
  <c r="M676" i="7" s="1"/>
  <c r="H677" i="7"/>
  <c r="J677" i="7" s="1"/>
  <c r="L677" i="7" s="1"/>
  <c r="M677" i="7" s="1"/>
  <c r="H678" i="7"/>
  <c r="J678" i="7" s="1"/>
  <c r="L678" i="7" s="1"/>
  <c r="M678" i="7" s="1"/>
  <c r="H679" i="7"/>
  <c r="J679" i="7" s="1"/>
  <c r="L679" i="7" s="1"/>
  <c r="M679" i="7" s="1"/>
  <c r="H680" i="7"/>
  <c r="J680" i="7" s="1"/>
  <c r="L680" i="7" s="1"/>
  <c r="M680" i="7" s="1"/>
  <c r="H681" i="7"/>
  <c r="J681" i="7" s="1"/>
  <c r="L681" i="7" s="1"/>
  <c r="M681" i="7" s="1"/>
  <c r="H682" i="7"/>
  <c r="J682" i="7" s="1"/>
  <c r="L682" i="7" s="1"/>
  <c r="M682" i="7" s="1"/>
  <c r="H683" i="7"/>
  <c r="J683" i="7" s="1"/>
  <c r="L683" i="7" s="1"/>
  <c r="M683" i="7" s="1"/>
  <c r="H684" i="7"/>
  <c r="J684" i="7" s="1"/>
  <c r="L684" i="7" s="1"/>
  <c r="M684" i="7" s="1"/>
  <c r="H685" i="7"/>
  <c r="J685" i="7" s="1"/>
  <c r="L685" i="7" s="1"/>
  <c r="M685" i="7" s="1"/>
  <c r="H686" i="7"/>
  <c r="J686" i="7" s="1"/>
  <c r="L686" i="7" s="1"/>
  <c r="M686" i="7" s="1"/>
  <c r="H687" i="7"/>
  <c r="J687" i="7" s="1"/>
  <c r="L687" i="7" s="1"/>
  <c r="M687" i="7" s="1"/>
  <c r="H689" i="7"/>
  <c r="J689" i="7" s="1"/>
  <c r="L689" i="7" s="1"/>
  <c r="M689" i="7" s="1"/>
  <c r="H690" i="7"/>
  <c r="J690" i="7" s="1"/>
  <c r="L690" i="7" s="1"/>
  <c r="M690" i="7" s="1"/>
  <c r="H691" i="7"/>
  <c r="J691" i="7" s="1"/>
  <c r="L691" i="7" s="1"/>
  <c r="M691" i="7" s="1"/>
  <c r="H692" i="7"/>
  <c r="J692" i="7" s="1"/>
  <c r="L692" i="7" s="1"/>
  <c r="M692" i="7" s="1"/>
  <c r="H694" i="7"/>
  <c r="J694" i="7" s="1"/>
  <c r="L694" i="7" s="1"/>
  <c r="M694" i="7" s="1"/>
  <c r="H695" i="7"/>
  <c r="J695" i="7" s="1"/>
  <c r="L695" i="7" s="1"/>
  <c r="M695" i="7" s="1"/>
  <c r="H696" i="7"/>
  <c r="J696" i="7" s="1"/>
  <c r="L696" i="7" s="1"/>
  <c r="M696" i="7" s="1"/>
  <c r="H697" i="7"/>
  <c r="J697" i="7" s="1"/>
  <c r="L697" i="7" s="1"/>
  <c r="M697" i="7" s="1"/>
  <c r="H698" i="7"/>
  <c r="J698" i="7" s="1"/>
  <c r="L698" i="7" s="1"/>
  <c r="M698" i="7" s="1"/>
  <c r="H701" i="7"/>
  <c r="J701" i="7" s="1"/>
  <c r="L701" i="7" s="1"/>
  <c r="M701" i="7" s="1"/>
  <c r="H702" i="7"/>
  <c r="J702" i="7" s="1"/>
  <c r="L702" i="7" s="1"/>
  <c r="M702" i="7" s="1"/>
  <c r="H703" i="7"/>
  <c r="J703" i="7" s="1"/>
  <c r="L703" i="7" s="1"/>
  <c r="M703" i="7" s="1"/>
  <c r="H704" i="7"/>
  <c r="J704" i="7" s="1"/>
  <c r="L704" i="7" s="1"/>
  <c r="M704" i="7" s="1"/>
  <c r="H705" i="7"/>
  <c r="J705" i="7" s="1"/>
  <c r="L705" i="7" s="1"/>
  <c r="M705" i="7" s="1"/>
  <c r="H706" i="7"/>
  <c r="J706" i="7" s="1"/>
  <c r="L706" i="7" s="1"/>
  <c r="M706" i="7" s="1"/>
  <c r="H707" i="7"/>
  <c r="J707" i="7" s="1"/>
  <c r="L707" i="7" s="1"/>
  <c r="M707" i="7" s="1"/>
  <c r="H708" i="7"/>
  <c r="J708" i="7" s="1"/>
  <c r="L708" i="7" s="1"/>
  <c r="M708" i="7" s="1"/>
  <c r="H709" i="7"/>
  <c r="J709" i="7" s="1"/>
  <c r="L709" i="7" s="1"/>
  <c r="M709" i="7" s="1"/>
  <c r="H711" i="7"/>
  <c r="J711" i="7" s="1"/>
  <c r="L711" i="7" s="1"/>
  <c r="M711" i="7" s="1"/>
  <c r="H712" i="7"/>
  <c r="J712" i="7" s="1"/>
  <c r="L712" i="7" s="1"/>
  <c r="M712" i="7" s="1"/>
  <c r="H713" i="7"/>
  <c r="J713" i="7" s="1"/>
  <c r="L713" i="7" s="1"/>
  <c r="M713" i="7" s="1"/>
  <c r="H714" i="7"/>
  <c r="J714" i="7" s="1"/>
  <c r="L714" i="7" s="1"/>
  <c r="M714" i="7" s="1"/>
  <c r="H715" i="7"/>
  <c r="J715" i="7" s="1"/>
  <c r="L715" i="7" s="1"/>
  <c r="M715" i="7" s="1"/>
  <c r="H718" i="7"/>
  <c r="J718" i="7" s="1"/>
  <c r="L718" i="7" s="1"/>
  <c r="M718" i="7" s="1"/>
  <c r="H720" i="7"/>
  <c r="J720" i="7" s="1"/>
  <c r="L720" i="7" s="1"/>
  <c r="M720" i="7" s="1"/>
  <c r="H721" i="7"/>
  <c r="J721" i="7" s="1"/>
  <c r="L721" i="7" s="1"/>
  <c r="M721" i="7" s="1"/>
  <c r="H722" i="7"/>
  <c r="J722" i="7" s="1"/>
  <c r="L722" i="7" s="1"/>
  <c r="M722" i="7" s="1"/>
  <c r="H723" i="7"/>
  <c r="J723" i="7" s="1"/>
  <c r="L723" i="7" s="1"/>
  <c r="M723" i="7" s="1"/>
  <c r="H724" i="7"/>
  <c r="J724" i="7" s="1"/>
  <c r="L724" i="7" s="1"/>
  <c r="M724" i="7" s="1"/>
  <c r="H725" i="7"/>
  <c r="J725" i="7" s="1"/>
  <c r="L725" i="7" s="1"/>
  <c r="M725" i="7" s="1"/>
  <c r="H727" i="7"/>
  <c r="J727" i="7" s="1"/>
  <c r="L727" i="7" s="1"/>
  <c r="M727" i="7" s="1"/>
  <c r="H728" i="7"/>
  <c r="J728" i="7" s="1"/>
  <c r="L728" i="7" s="1"/>
  <c r="M728" i="7" s="1"/>
  <c r="H729" i="7"/>
  <c r="J729" i="7" s="1"/>
  <c r="L729" i="7" s="1"/>
  <c r="M729" i="7" s="1"/>
  <c r="H730" i="7"/>
  <c r="J730" i="7" s="1"/>
  <c r="L730" i="7" s="1"/>
  <c r="M730" i="7" s="1"/>
  <c r="H731" i="7"/>
  <c r="J731" i="7" s="1"/>
  <c r="L731" i="7" s="1"/>
  <c r="M731" i="7" s="1"/>
  <c r="H732" i="7"/>
  <c r="J732" i="7" s="1"/>
  <c r="L732" i="7" s="1"/>
  <c r="M732" i="7" s="1"/>
  <c r="H733" i="7"/>
  <c r="J733" i="7" s="1"/>
  <c r="L733" i="7" s="1"/>
  <c r="M733" i="7" s="1"/>
  <c r="H734" i="7"/>
  <c r="J734" i="7" s="1"/>
  <c r="L734" i="7" s="1"/>
  <c r="M734" i="7" s="1"/>
  <c r="H735" i="7"/>
  <c r="J735" i="7" s="1"/>
  <c r="L735" i="7" s="1"/>
  <c r="M735" i="7" s="1"/>
  <c r="H738" i="7"/>
  <c r="J738" i="7" s="1"/>
  <c r="L738" i="7" s="1"/>
  <c r="M738" i="7" s="1"/>
  <c r="H739" i="7"/>
  <c r="J739" i="7" s="1"/>
  <c r="L739" i="7" s="1"/>
  <c r="M739" i="7" s="1"/>
  <c r="H740" i="7"/>
  <c r="J740" i="7" s="1"/>
  <c r="L740" i="7" s="1"/>
  <c r="M740" i="7" s="1"/>
  <c r="H741" i="7"/>
  <c r="J741" i="7" s="1"/>
  <c r="L741" i="7" s="1"/>
  <c r="M741" i="7" s="1"/>
  <c r="H743" i="7"/>
  <c r="J743" i="7" s="1"/>
  <c r="L743" i="7" s="1"/>
  <c r="M743" i="7" s="1"/>
  <c r="H744" i="7"/>
  <c r="J744" i="7" s="1"/>
  <c r="L744" i="7" s="1"/>
  <c r="M744" i="7" s="1"/>
  <c r="H745" i="7"/>
  <c r="J745" i="7" s="1"/>
  <c r="L745" i="7" s="1"/>
  <c r="M745" i="7" s="1"/>
  <c r="H746" i="7"/>
  <c r="J746" i="7" s="1"/>
  <c r="L746" i="7" s="1"/>
  <c r="M746" i="7" s="1"/>
  <c r="H747" i="7"/>
  <c r="J747" i="7" s="1"/>
  <c r="L747" i="7" s="1"/>
  <c r="M747" i="7" s="1"/>
  <c r="H749" i="7"/>
  <c r="J749" i="7" s="1"/>
  <c r="L749" i="7" s="1"/>
  <c r="M749" i="7" s="1"/>
  <c r="H751" i="7"/>
  <c r="J751" i="7" s="1"/>
  <c r="L751" i="7" s="1"/>
  <c r="M751" i="7" s="1"/>
  <c r="H752" i="7"/>
  <c r="J752" i="7" s="1"/>
  <c r="L752" i="7" s="1"/>
  <c r="M752" i="7" s="1"/>
  <c r="H754" i="7"/>
  <c r="J754" i="7" s="1"/>
  <c r="L754" i="7" s="1"/>
  <c r="M754" i="7" s="1"/>
  <c r="H755" i="7"/>
  <c r="J755" i="7" s="1"/>
  <c r="L755" i="7" s="1"/>
  <c r="M755" i="7" s="1"/>
  <c r="H756" i="7"/>
  <c r="J756" i="7" s="1"/>
  <c r="L756" i="7" s="1"/>
  <c r="M756" i="7" s="1"/>
  <c r="H757" i="7"/>
  <c r="J757" i="7" s="1"/>
  <c r="L757" i="7" s="1"/>
  <c r="M757" i="7" s="1"/>
  <c r="H758" i="7"/>
  <c r="J758" i="7" s="1"/>
  <c r="L758" i="7" s="1"/>
  <c r="M758" i="7" s="1"/>
  <c r="H759" i="7"/>
  <c r="J759" i="7" s="1"/>
  <c r="L759" i="7" s="1"/>
  <c r="M759" i="7" s="1"/>
  <c r="H760" i="7"/>
  <c r="J760" i="7" s="1"/>
  <c r="L760" i="7" s="1"/>
  <c r="M760" i="7" s="1"/>
  <c r="H761" i="7"/>
  <c r="J761" i="7" s="1"/>
  <c r="L761" i="7" s="1"/>
  <c r="M761" i="7" s="1"/>
  <c r="H763" i="7"/>
  <c r="J763" i="7" s="1"/>
  <c r="L763" i="7" s="1"/>
  <c r="M763" i="7" s="1"/>
  <c r="H764" i="7"/>
  <c r="J764" i="7" s="1"/>
  <c r="L764" i="7" s="1"/>
  <c r="M764" i="7" s="1"/>
  <c r="H767" i="7"/>
  <c r="J767" i="7" s="1"/>
  <c r="L767" i="7" s="1"/>
  <c r="M767" i="7" s="1"/>
  <c r="H768" i="7"/>
  <c r="J768" i="7" s="1"/>
  <c r="L768" i="7" s="1"/>
  <c r="M768" i="7" s="1"/>
  <c r="H769" i="7"/>
  <c r="J769" i="7" s="1"/>
  <c r="L769" i="7" s="1"/>
  <c r="M769" i="7" s="1"/>
  <c r="H770" i="7"/>
  <c r="J770" i="7" s="1"/>
  <c r="L770" i="7" s="1"/>
  <c r="M770" i="7" s="1"/>
  <c r="H771" i="7"/>
  <c r="J771" i="7" s="1"/>
  <c r="L771" i="7" s="1"/>
  <c r="M771" i="7" s="1"/>
  <c r="H772" i="7"/>
  <c r="J772" i="7" s="1"/>
  <c r="L772" i="7" s="1"/>
  <c r="M772" i="7" s="1"/>
  <c r="H774" i="7"/>
  <c r="J774" i="7" s="1"/>
  <c r="L774" i="7" s="1"/>
  <c r="M774" i="7" s="1"/>
  <c r="H775" i="7"/>
  <c r="J775" i="7" s="1"/>
  <c r="L775" i="7" s="1"/>
  <c r="M775" i="7" s="1"/>
  <c r="H777" i="7"/>
  <c r="J777" i="7" s="1"/>
  <c r="L777" i="7" s="1"/>
  <c r="M777" i="7" s="1"/>
  <c r="H778" i="7"/>
  <c r="J778" i="7" s="1"/>
  <c r="L778" i="7" s="1"/>
  <c r="M778" i="7" s="1"/>
  <c r="H779" i="7"/>
  <c r="J779" i="7" s="1"/>
  <c r="L779" i="7" s="1"/>
  <c r="M779" i="7" s="1"/>
  <c r="H780" i="7"/>
  <c r="J780" i="7" s="1"/>
  <c r="L780" i="7" s="1"/>
  <c r="M780" i="7" s="1"/>
  <c r="H781" i="7"/>
  <c r="J781" i="7" s="1"/>
  <c r="L781" i="7" s="1"/>
  <c r="M781" i="7" s="1"/>
  <c r="H782" i="7"/>
  <c r="J782" i="7" s="1"/>
  <c r="L782" i="7" s="1"/>
  <c r="M782" i="7" s="1"/>
  <c r="H783" i="7"/>
  <c r="J783" i="7" s="1"/>
  <c r="L783" i="7" s="1"/>
  <c r="M783" i="7" s="1"/>
  <c r="H785" i="7"/>
  <c r="J785" i="7" s="1"/>
  <c r="L785" i="7" s="1"/>
  <c r="M785" i="7" s="1"/>
  <c r="H786" i="7"/>
  <c r="J786" i="7" s="1"/>
  <c r="L786" i="7" s="1"/>
  <c r="M786" i="7" s="1"/>
  <c r="H787" i="7"/>
  <c r="J787" i="7" s="1"/>
  <c r="L787" i="7" s="1"/>
  <c r="M787" i="7" s="1"/>
  <c r="H788" i="7"/>
  <c r="J788" i="7" s="1"/>
  <c r="L788" i="7" s="1"/>
  <c r="M788" i="7" s="1"/>
  <c r="H790" i="7"/>
  <c r="J790" i="7" s="1"/>
  <c r="L790" i="7" s="1"/>
  <c r="M790" i="7" s="1"/>
  <c r="H791" i="7"/>
  <c r="J791" i="7" s="1"/>
  <c r="L791" i="7" s="1"/>
  <c r="M791" i="7" s="1"/>
  <c r="H792" i="7"/>
  <c r="J792" i="7" s="1"/>
  <c r="L792" i="7" s="1"/>
  <c r="M792" i="7" s="1"/>
  <c r="H794" i="7"/>
  <c r="J794" i="7" s="1"/>
  <c r="L794" i="7" s="1"/>
  <c r="M794" i="7" s="1"/>
  <c r="H795" i="7"/>
  <c r="J795" i="7" s="1"/>
  <c r="L795" i="7" s="1"/>
  <c r="M795" i="7" s="1"/>
  <c r="H796" i="7"/>
  <c r="J796" i="7" s="1"/>
  <c r="L796" i="7" s="1"/>
  <c r="M796" i="7" s="1"/>
  <c r="H798" i="7"/>
  <c r="J798" i="7" s="1"/>
  <c r="L798" i="7" s="1"/>
  <c r="M798" i="7" s="1"/>
  <c r="H799" i="7"/>
  <c r="J799" i="7" s="1"/>
  <c r="L799" i="7" s="1"/>
  <c r="M799" i="7" s="1"/>
  <c r="H801" i="7"/>
  <c r="J801" i="7" s="1"/>
  <c r="L801" i="7" s="1"/>
  <c r="M801" i="7" s="1"/>
  <c r="H802" i="7"/>
  <c r="J802" i="7" s="1"/>
  <c r="L802" i="7" s="1"/>
  <c r="M802" i="7" s="1"/>
  <c r="H804" i="7"/>
  <c r="J804" i="7" s="1"/>
  <c r="L804" i="7" s="1"/>
  <c r="M804" i="7" s="1"/>
  <c r="H805" i="7"/>
  <c r="J805" i="7" s="1"/>
  <c r="L805" i="7" s="1"/>
  <c r="M805" i="7" s="1"/>
  <c r="H808" i="7"/>
  <c r="J808" i="7" s="1"/>
  <c r="L808" i="7" s="1"/>
  <c r="M808" i="7" s="1"/>
  <c r="H809" i="7"/>
  <c r="J809" i="7" s="1"/>
  <c r="L809" i="7" s="1"/>
  <c r="M809" i="7" s="1"/>
  <c r="H810" i="7"/>
  <c r="J810" i="7" s="1"/>
  <c r="L810" i="7" s="1"/>
  <c r="M810" i="7" s="1"/>
  <c r="H811" i="7"/>
  <c r="J811" i="7" s="1"/>
  <c r="L811" i="7" s="1"/>
  <c r="M811" i="7" s="1"/>
  <c r="H813" i="7"/>
  <c r="J813" i="7" s="1"/>
  <c r="L813" i="7" s="1"/>
  <c r="M813" i="7" s="1"/>
  <c r="H814" i="7"/>
  <c r="J814" i="7" s="1"/>
  <c r="L814" i="7" s="1"/>
  <c r="M814" i="7" s="1"/>
  <c r="H815" i="7"/>
  <c r="J815" i="7" s="1"/>
  <c r="L815" i="7" s="1"/>
  <c r="M815" i="7" s="1"/>
  <c r="H816" i="7"/>
  <c r="J816" i="7" s="1"/>
  <c r="L816" i="7" s="1"/>
  <c r="M816" i="7" s="1"/>
  <c r="H817" i="7"/>
  <c r="J817" i="7" s="1"/>
  <c r="L817" i="7" s="1"/>
  <c r="M817" i="7" s="1"/>
  <c r="H821" i="7"/>
  <c r="J821" i="7" s="1"/>
  <c r="L821" i="7" s="1"/>
  <c r="M821" i="7" s="1"/>
  <c r="H823" i="7"/>
  <c r="J823" i="7" s="1"/>
  <c r="L823" i="7" s="1"/>
  <c r="M823" i="7" s="1"/>
  <c r="H824" i="7"/>
  <c r="J824" i="7" s="1"/>
  <c r="L824" i="7" s="1"/>
  <c r="M824" i="7" s="1"/>
  <c r="H826" i="7"/>
  <c r="J826" i="7" s="1"/>
  <c r="L826" i="7" s="1"/>
  <c r="M826" i="7" s="1"/>
  <c r="H829" i="7"/>
  <c r="J829" i="7" s="1"/>
  <c r="L829" i="7" s="1"/>
  <c r="M829" i="7" s="1"/>
  <c r="H832" i="7"/>
  <c r="J832" i="7" s="1"/>
  <c r="L832" i="7" s="1"/>
  <c r="M832" i="7" s="1"/>
  <c r="H835" i="7"/>
  <c r="J835" i="7" s="1"/>
  <c r="L835" i="7" s="1"/>
  <c r="M835" i="7" s="1"/>
  <c r="H838" i="7"/>
  <c r="J838" i="7" s="1"/>
  <c r="L838" i="7" s="1"/>
  <c r="M838" i="7" s="1"/>
  <c r="H839" i="7"/>
  <c r="J839" i="7" s="1"/>
  <c r="L839" i="7" s="1"/>
  <c r="M839" i="7" s="1"/>
  <c r="H844" i="7"/>
  <c r="J844" i="7" s="1"/>
  <c r="L844" i="7" s="1"/>
  <c r="M844" i="7" s="1"/>
  <c r="H845" i="7"/>
  <c r="J845" i="7" s="1"/>
  <c r="L845" i="7" s="1"/>
  <c r="M845" i="7" s="1"/>
  <c r="H846" i="7"/>
  <c r="J846" i="7" s="1"/>
  <c r="L846" i="7" s="1"/>
  <c r="M846" i="7" s="1"/>
  <c r="H848" i="7"/>
  <c r="J848" i="7" s="1"/>
  <c r="L848" i="7" s="1"/>
  <c r="M848" i="7" s="1"/>
  <c r="H854" i="7"/>
  <c r="J854" i="7" s="1"/>
  <c r="L854" i="7" s="1"/>
  <c r="M854" i="7" s="1"/>
  <c r="H859" i="7"/>
  <c r="J859" i="7" s="1"/>
  <c r="L859" i="7" s="1"/>
  <c r="M859" i="7" s="1"/>
  <c r="H862" i="7"/>
  <c r="J862" i="7" s="1"/>
  <c r="L862" i="7" s="1"/>
  <c r="M862" i="7" s="1"/>
  <c r="H863" i="7"/>
  <c r="J863" i="7" s="1"/>
  <c r="L863" i="7" s="1"/>
  <c r="M863" i="7" s="1"/>
  <c r="H864" i="7"/>
  <c r="J864" i="7" s="1"/>
  <c r="L864" i="7" s="1"/>
  <c r="M864" i="7" s="1"/>
  <c r="H866" i="7"/>
  <c r="J866" i="7" s="1"/>
  <c r="L866" i="7" s="1"/>
  <c r="M866" i="7" s="1"/>
  <c r="H867" i="7"/>
  <c r="J867" i="7" s="1"/>
  <c r="L867" i="7" s="1"/>
  <c r="M867" i="7" s="1"/>
  <c r="H879" i="7"/>
  <c r="J879" i="7" s="1"/>
  <c r="L879" i="7" s="1"/>
  <c r="M879" i="7" s="1"/>
  <c r="H883" i="7"/>
  <c r="J883" i="7" s="1"/>
  <c r="L883" i="7" s="1"/>
  <c r="M883" i="7" s="1"/>
  <c r="H6" i="7"/>
  <c r="J6" i="7" s="1"/>
  <c r="L6" i="7" s="1"/>
  <c r="M6" i="7" s="1"/>
  <c r="L87" i="7" l="1"/>
  <c r="M87" i="7" s="1"/>
  <c r="N6" i="7"/>
  <c r="N7" i="7" s="1"/>
  <c r="P905" i="7"/>
  <c r="H905" i="7" s="1"/>
  <c r="J905" i="7" s="1"/>
  <c r="L905" i="7" s="1"/>
  <c r="M905" i="7" s="1"/>
  <c r="P897" i="7"/>
  <c r="H897" i="7" s="1"/>
  <c r="J897" i="7" s="1"/>
  <c r="L897" i="7" s="1"/>
  <c r="M897" i="7" s="1"/>
  <c r="P893" i="7"/>
  <c r="H893" i="7" s="1"/>
  <c r="J893" i="7" s="1"/>
  <c r="L893" i="7" s="1"/>
  <c r="M893" i="7" s="1"/>
  <c r="P885" i="7"/>
  <c r="H885" i="7" s="1"/>
  <c r="J885" i="7" s="1"/>
  <c r="L885" i="7" s="1"/>
  <c r="M885" i="7" s="1"/>
  <c r="P877" i="7"/>
  <c r="H877" i="7" s="1"/>
  <c r="J877" i="7" s="1"/>
  <c r="L877" i="7" s="1"/>
  <c r="M877" i="7" s="1"/>
  <c r="P869" i="7"/>
  <c r="H869" i="7" s="1"/>
  <c r="J869" i="7" s="1"/>
  <c r="L869" i="7" s="1"/>
  <c r="M869" i="7" s="1"/>
  <c r="P861" i="7"/>
  <c r="H861" i="7" s="1"/>
  <c r="J861" i="7" s="1"/>
  <c r="L861" i="7" s="1"/>
  <c r="M861" i="7" s="1"/>
  <c r="P853" i="7"/>
  <c r="H853" i="7" s="1"/>
  <c r="J853" i="7" s="1"/>
  <c r="L853" i="7" s="1"/>
  <c r="M853" i="7" s="1"/>
  <c r="P837" i="7"/>
  <c r="H837" i="7" s="1"/>
  <c r="J837" i="7" s="1"/>
  <c r="L837" i="7" s="1"/>
  <c r="M837" i="7" s="1"/>
  <c r="P797" i="7"/>
  <c r="H797" i="7" s="1"/>
  <c r="J797" i="7" s="1"/>
  <c r="L797" i="7" s="1"/>
  <c r="M797" i="7" s="1"/>
  <c r="P789" i="7"/>
  <c r="H789" i="7" s="1"/>
  <c r="J789" i="7" s="1"/>
  <c r="L789" i="7" s="1"/>
  <c r="M789" i="7" s="1"/>
  <c r="P773" i="7"/>
  <c r="H773" i="7" s="1"/>
  <c r="J773" i="7" s="1"/>
  <c r="L773" i="7" s="1"/>
  <c r="M773" i="7" s="1"/>
  <c r="P765" i="7"/>
  <c r="H765" i="7" s="1"/>
  <c r="J765" i="7" s="1"/>
  <c r="L765" i="7" s="1"/>
  <c r="M765" i="7" s="1"/>
  <c r="P717" i="7"/>
  <c r="H717" i="7" s="1"/>
  <c r="J717" i="7" s="1"/>
  <c r="L717" i="7" s="1"/>
  <c r="M717" i="7" s="1"/>
  <c r="P661" i="7"/>
  <c r="H661" i="7" s="1"/>
  <c r="J661" i="7" s="1"/>
  <c r="L661" i="7" s="1"/>
  <c r="M661" i="7" s="1"/>
  <c r="P626" i="7"/>
  <c r="H626" i="7" s="1"/>
  <c r="J626" i="7" s="1"/>
  <c r="L626" i="7" s="1"/>
  <c r="M626" i="7" s="1"/>
  <c r="P573" i="7"/>
  <c r="H573" i="7" s="1"/>
  <c r="J573" i="7" s="1"/>
  <c r="L573" i="7" s="1"/>
  <c r="M573" i="7" s="1"/>
  <c r="P549" i="7"/>
  <c r="H549" i="7" s="1"/>
  <c r="J549" i="7" s="1"/>
  <c r="L549" i="7" s="1"/>
  <c r="M549" i="7" s="1"/>
  <c r="P526" i="7"/>
  <c r="H526" i="7" s="1"/>
  <c r="J526" i="7" s="1"/>
  <c r="L526" i="7" s="1"/>
  <c r="M526" i="7" s="1"/>
  <c r="P449" i="7"/>
  <c r="H449" i="7" s="1"/>
  <c r="J449" i="7" s="1"/>
  <c r="L449" i="7" s="1"/>
  <c r="M449" i="7" s="1"/>
  <c r="P394" i="7"/>
  <c r="H394" i="7" s="1"/>
  <c r="J394" i="7" s="1"/>
  <c r="L394" i="7" s="1"/>
  <c r="M394" i="7" s="1"/>
  <c r="P906" i="7"/>
  <c r="H906" i="7" s="1"/>
  <c r="J906" i="7" s="1"/>
  <c r="L906" i="7" s="1"/>
  <c r="M906" i="7" s="1"/>
  <c r="P902" i="7"/>
  <c r="H902" i="7" s="1"/>
  <c r="J902" i="7" s="1"/>
  <c r="L902" i="7" s="1"/>
  <c r="M902" i="7" s="1"/>
  <c r="P898" i="7"/>
  <c r="H898" i="7" s="1"/>
  <c r="J898" i="7" s="1"/>
  <c r="L898" i="7" s="1"/>
  <c r="M898" i="7" s="1"/>
  <c r="P894" i="7"/>
  <c r="H894" i="7" s="1"/>
  <c r="J894" i="7" s="1"/>
  <c r="L894" i="7" s="1"/>
  <c r="M894" i="7" s="1"/>
  <c r="P890" i="7"/>
  <c r="H890" i="7" s="1"/>
  <c r="J890" i="7" s="1"/>
  <c r="L890" i="7" s="1"/>
  <c r="M890" i="7" s="1"/>
  <c r="P886" i="7"/>
  <c r="H886" i="7" s="1"/>
  <c r="J886" i="7" s="1"/>
  <c r="L886" i="7" s="1"/>
  <c r="M886" i="7" s="1"/>
  <c r="P882" i="7"/>
  <c r="H882" i="7" s="1"/>
  <c r="J882" i="7" s="1"/>
  <c r="L882" i="7" s="1"/>
  <c r="M882" i="7" s="1"/>
  <c r="P878" i="7"/>
  <c r="H878" i="7" s="1"/>
  <c r="J878" i="7" s="1"/>
  <c r="L878" i="7" s="1"/>
  <c r="M878" i="7" s="1"/>
  <c r="P874" i="7"/>
  <c r="H874" i="7" s="1"/>
  <c r="J874" i="7" s="1"/>
  <c r="L874" i="7" s="1"/>
  <c r="M874" i="7" s="1"/>
  <c r="P870" i="7"/>
  <c r="H870" i="7" s="1"/>
  <c r="J870" i="7" s="1"/>
  <c r="L870" i="7" s="1"/>
  <c r="M870" i="7" s="1"/>
  <c r="P858" i="7"/>
  <c r="H858" i="7" s="1"/>
  <c r="J858" i="7" s="1"/>
  <c r="L858" i="7" s="1"/>
  <c r="M858" i="7" s="1"/>
  <c r="P850" i="7"/>
  <c r="H850" i="7" s="1"/>
  <c r="J850" i="7" s="1"/>
  <c r="L850" i="7" s="1"/>
  <c r="M850" i="7" s="1"/>
  <c r="P842" i="7"/>
  <c r="H842" i="7" s="1"/>
  <c r="J842" i="7" s="1"/>
  <c r="L842" i="7" s="1"/>
  <c r="M842" i="7" s="1"/>
  <c r="P834" i="7"/>
  <c r="H834" i="7" s="1"/>
  <c r="J834" i="7" s="1"/>
  <c r="L834" i="7" s="1"/>
  <c r="M834" i="7" s="1"/>
  <c r="P830" i="7"/>
  <c r="H830" i="7" s="1"/>
  <c r="J830" i="7" s="1"/>
  <c r="L830" i="7" s="1"/>
  <c r="M830" i="7" s="1"/>
  <c r="P822" i="7"/>
  <c r="H822" i="7" s="1"/>
  <c r="J822" i="7" s="1"/>
  <c r="L822" i="7" s="1"/>
  <c r="M822" i="7" s="1"/>
  <c r="P818" i="7"/>
  <c r="H818" i="7" s="1"/>
  <c r="J818" i="7" s="1"/>
  <c r="L818" i="7" s="1"/>
  <c r="M818" i="7" s="1"/>
  <c r="P806" i="7"/>
  <c r="H806" i="7" s="1"/>
  <c r="J806" i="7" s="1"/>
  <c r="L806" i="7" s="1"/>
  <c r="M806" i="7" s="1"/>
  <c r="P766" i="7"/>
  <c r="H766" i="7" s="1"/>
  <c r="J766" i="7" s="1"/>
  <c r="L766" i="7" s="1"/>
  <c r="M766" i="7" s="1"/>
  <c r="P762" i="7"/>
  <c r="H762" i="7" s="1"/>
  <c r="J762" i="7" s="1"/>
  <c r="L762" i="7" s="1"/>
  <c r="M762" i="7" s="1"/>
  <c r="P750" i="7"/>
  <c r="H750" i="7" s="1"/>
  <c r="J750" i="7" s="1"/>
  <c r="L750" i="7" s="1"/>
  <c r="M750" i="7" s="1"/>
  <c r="P742" i="7"/>
  <c r="H742" i="7" s="1"/>
  <c r="J742" i="7" s="1"/>
  <c r="L742" i="7" s="1"/>
  <c r="M742" i="7" s="1"/>
  <c r="P726" i="7"/>
  <c r="H726" i="7" s="1"/>
  <c r="J726" i="7" s="1"/>
  <c r="L726" i="7" s="1"/>
  <c r="M726" i="7" s="1"/>
  <c r="P710" i="7"/>
  <c r="H710" i="7" s="1"/>
  <c r="J710" i="7" s="1"/>
  <c r="L710" i="7" s="1"/>
  <c r="M710" i="7" s="1"/>
  <c r="P658" i="7"/>
  <c r="H658" i="7" s="1"/>
  <c r="J658" i="7" s="1"/>
  <c r="L658" i="7" s="1"/>
  <c r="M658" i="7" s="1"/>
  <c r="P650" i="7"/>
  <c r="H650" i="7" s="1"/>
  <c r="J650" i="7" s="1"/>
  <c r="L650" i="7" s="1"/>
  <c r="M650" i="7" s="1"/>
  <c r="P640" i="7"/>
  <c r="H640" i="7" s="1"/>
  <c r="J640" i="7" s="1"/>
  <c r="L640" i="7" s="1"/>
  <c r="M640" i="7" s="1"/>
  <c r="P586" i="7"/>
  <c r="H586" i="7" s="1"/>
  <c r="J586" i="7" s="1"/>
  <c r="L586" i="7" s="1"/>
  <c r="M586" i="7" s="1"/>
  <c r="P578" i="7"/>
  <c r="H578" i="7" s="1"/>
  <c r="J578" i="7" s="1"/>
  <c r="L578" i="7" s="1"/>
  <c r="M578" i="7" s="1"/>
  <c r="P499" i="7"/>
  <c r="H499" i="7" s="1"/>
  <c r="J499" i="7" s="1"/>
  <c r="L499" i="7" s="1"/>
  <c r="M499" i="7" s="1"/>
  <c r="P395" i="7"/>
  <c r="H395" i="7" s="1"/>
  <c r="J395" i="7" s="1"/>
  <c r="L395" i="7" s="1"/>
  <c r="M395" i="7" s="1"/>
  <c r="P261" i="7"/>
  <c r="H261" i="7" s="1"/>
  <c r="J261" i="7" s="1"/>
  <c r="L261" i="7" s="1"/>
  <c r="M261" i="7" s="1"/>
  <c r="P244" i="7"/>
  <c r="H244" i="7" s="1"/>
  <c r="J244" i="7" s="1"/>
  <c r="L244" i="7" s="1"/>
  <c r="M244" i="7" s="1"/>
  <c r="P221" i="7"/>
  <c r="H221" i="7" s="1"/>
  <c r="J221" i="7" s="1"/>
  <c r="L221" i="7" s="1"/>
  <c r="M221" i="7" s="1"/>
  <c r="P163" i="7"/>
  <c r="H163" i="7" s="1"/>
  <c r="J163" i="7" s="1"/>
  <c r="L163" i="7" s="1"/>
  <c r="M163" i="7" s="1"/>
  <c r="P140" i="7"/>
  <c r="H140" i="7" s="1"/>
  <c r="J140" i="7" s="1"/>
  <c r="L140" i="7" s="1"/>
  <c r="M140" i="7" s="1"/>
  <c r="P131" i="7"/>
  <c r="H131" i="7" s="1"/>
  <c r="J131" i="7" s="1"/>
  <c r="L131" i="7" s="1"/>
  <c r="M131" i="7" s="1"/>
  <c r="P114" i="7"/>
  <c r="H114" i="7" s="1"/>
  <c r="J114" i="7" s="1"/>
  <c r="L114" i="7" s="1"/>
  <c r="M114" i="7" s="1"/>
  <c r="P34" i="7"/>
  <c r="H34" i="7" s="1"/>
  <c r="J34" i="7" s="1"/>
  <c r="L34" i="7" s="1"/>
  <c r="P91" i="7"/>
  <c r="H91" i="7" s="1"/>
  <c r="J91" i="7" s="1"/>
  <c r="L91" i="7" s="1"/>
  <c r="M91" i="7" s="1"/>
  <c r="P54" i="7"/>
  <c r="H54" i="7" s="1"/>
  <c r="J54" i="7" s="1"/>
  <c r="L54" i="7" s="1"/>
  <c r="M54" i="7" s="1"/>
  <c r="P42" i="7"/>
  <c r="H42" i="7" s="1"/>
  <c r="J42" i="7" s="1"/>
  <c r="L42" i="7" s="1"/>
  <c r="M42" i="7" s="1"/>
  <c r="P384" i="7"/>
  <c r="H384" i="7" s="1"/>
  <c r="J384" i="7" s="1"/>
  <c r="L384" i="7" s="1"/>
  <c r="M384" i="7" s="1"/>
  <c r="P363" i="7"/>
  <c r="H363" i="7" s="1"/>
  <c r="J363" i="7" s="1"/>
  <c r="L363" i="7" s="1"/>
  <c r="M363" i="7" s="1"/>
  <c r="P346" i="7"/>
  <c r="H346" i="7" s="1"/>
  <c r="J346" i="7" s="1"/>
  <c r="L346" i="7" s="1"/>
  <c r="M346" i="7" s="1"/>
  <c r="P138" i="7"/>
  <c r="H138" i="7" s="1"/>
  <c r="J138" i="7" s="1"/>
  <c r="L138" i="7" s="1"/>
  <c r="M138" i="7" s="1"/>
  <c r="P130" i="7"/>
  <c r="H130" i="7" s="1"/>
  <c r="J130" i="7" s="1"/>
  <c r="L130" i="7" s="1"/>
  <c r="M130" i="7" s="1"/>
  <c r="P904" i="7"/>
  <c r="H904" i="7" s="1"/>
  <c r="J904" i="7" s="1"/>
  <c r="L904" i="7" s="1"/>
  <c r="M904" i="7" s="1"/>
  <c r="P896" i="7"/>
  <c r="H896" i="7" s="1"/>
  <c r="J896" i="7" s="1"/>
  <c r="L896" i="7" s="1"/>
  <c r="M896" i="7" s="1"/>
  <c r="P892" i="7"/>
  <c r="H892" i="7" s="1"/>
  <c r="J892" i="7" s="1"/>
  <c r="L892" i="7" s="1"/>
  <c r="M892" i="7" s="1"/>
  <c r="P884" i="7"/>
  <c r="H884" i="7" s="1"/>
  <c r="J884" i="7" s="1"/>
  <c r="L884" i="7" s="1"/>
  <c r="M884" i="7" s="1"/>
  <c r="P876" i="7"/>
  <c r="H876" i="7" s="1"/>
  <c r="J876" i="7" s="1"/>
  <c r="L876" i="7" s="1"/>
  <c r="M876" i="7" s="1"/>
  <c r="P852" i="7"/>
  <c r="H852" i="7" s="1"/>
  <c r="J852" i="7" s="1"/>
  <c r="L852" i="7" s="1"/>
  <c r="M852" i="7" s="1"/>
  <c r="P836" i="7"/>
  <c r="H836" i="7" s="1"/>
  <c r="J836" i="7" s="1"/>
  <c r="L836" i="7" s="1"/>
  <c r="M836" i="7" s="1"/>
  <c r="P828" i="7"/>
  <c r="H828" i="7" s="1"/>
  <c r="J828" i="7" s="1"/>
  <c r="L828" i="7" s="1"/>
  <c r="M828" i="7" s="1"/>
  <c r="P820" i="7"/>
  <c r="H820" i="7" s="1"/>
  <c r="J820" i="7" s="1"/>
  <c r="L820" i="7" s="1"/>
  <c r="M820" i="7" s="1"/>
  <c r="P812" i="7"/>
  <c r="H812" i="7" s="1"/>
  <c r="J812" i="7" s="1"/>
  <c r="L812" i="7" s="1"/>
  <c r="M812" i="7" s="1"/>
  <c r="P784" i="7"/>
  <c r="H784" i="7" s="1"/>
  <c r="J784" i="7" s="1"/>
  <c r="L784" i="7" s="1"/>
  <c r="M784" i="7" s="1"/>
  <c r="P716" i="7"/>
  <c r="H716" i="7" s="1"/>
  <c r="J716" i="7" s="1"/>
  <c r="L716" i="7" s="1"/>
  <c r="M716" i="7" s="1"/>
  <c r="P700" i="7"/>
  <c r="H700" i="7" s="1"/>
  <c r="J700" i="7" s="1"/>
  <c r="L700" i="7" s="1"/>
  <c r="M700" i="7" s="1"/>
  <c r="P688" i="7"/>
  <c r="H688" i="7" s="1"/>
  <c r="J688" i="7" s="1"/>
  <c r="L688" i="7" s="1"/>
  <c r="M688" i="7" s="1"/>
  <c r="P664" i="7"/>
  <c r="H664" i="7" s="1"/>
  <c r="J664" i="7" s="1"/>
  <c r="L664" i="7" s="1"/>
  <c r="M664" i="7" s="1"/>
  <c r="P638" i="7"/>
  <c r="H638" i="7" s="1"/>
  <c r="J638" i="7" s="1"/>
  <c r="L638" i="7" s="1"/>
  <c r="M638" i="7" s="1"/>
  <c r="P613" i="7"/>
  <c r="H613" i="7" s="1"/>
  <c r="J613" i="7" s="1"/>
  <c r="L613" i="7" s="1"/>
  <c r="M613" i="7" s="1"/>
  <c r="P534" i="7"/>
  <c r="H534" i="7" s="1"/>
  <c r="J534" i="7" s="1"/>
  <c r="L534" i="7" s="1"/>
  <c r="M534" i="7" s="1"/>
  <c r="P521" i="7"/>
  <c r="H521" i="7" s="1"/>
  <c r="J521" i="7" s="1"/>
  <c r="L521" i="7" s="1"/>
  <c r="M521" i="7" s="1"/>
  <c r="P488" i="7"/>
  <c r="H488" i="7" s="1"/>
  <c r="J488" i="7" s="1"/>
  <c r="L488" i="7" s="1"/>
  <c r="M488" i="7" s="1"/>
  <c r="P472" i="7"/>
  <c r="H472" i="7" s="1"/>
  <c r="J472" i="7" s="1"/>
  <c r="L472" i="7" s="1"/>
  <c r="M472" i="7" s="1"/>
  <c r="P427" i="7"/>
  <c r="H427" i="7" s="1"/>
  <c r="J427" i="7" s="1"/>
  <c r="L427" i="7" s="1"/>
  <c r="M427" i="7" s="1"/>
  <c r="P409" i="7"/>
  <c r="H409" i="7" s="1"/>
  <c r="J409" i="7" s="1"/>
  <c r="L409" i="7" s="1"/>
  <c r="M409" i="7" s="1"/>
  <c r="P345" i="7"/>
  <c r="H345" i="7" s="1"/>
  <c r="J345" i="7" s="1"/>
  <c r="L345" i="7" s="1"/>
  <c r="M345" i="7" s="1"/>
  <c r="P78" i="7"/>
  <c r="H78" i="7" s="1"/>
  <c r="J78" i="7" s="1"/>
  <c r="L78" i="7" s="1"/>
  <c r="M78" i="7" s="1"/>
  <c r="P57" i="7"/>
  <c r="H57" i="7" s="1"/>
  <c r="J57" i="7" s="1"/>
  <c r="L57" i="7" s="1"/>
  <c r="M57" i="7" s="1"/>
  <c r="P40" i="7"/>
  <c r="H40" i="7" s="1"/>
  <c r="J40" i="7" s="1"/>
  <c r="L40" i="7" s="1"/>
  <c r="M40" i="7" s="1"/>
  <c r="P901" i="7"/>
  <c r="H901" i="7" s="1"/>
  <c r="J901" i="7" s="1"/>
  <c r="L901" i="7" s="1"/>
  <c r="M901" i="7" s="1"/>
  <c r="P889" i="7"/>
  <c r="H889" i="7" s="1"/>
  <c r="J889" i="7" s="1"/>
  <c r="L889" i="7" s="1"/>
  <c r="M889" i="7" s="1"/>
  <c r="P881" i="7"/>
  <c r="H881" i="7" s="1"/>
  <c r="J881" i="7" s="1"/>
  <c r="L881" i="7" s="1"/>
  <c r="M881" i="7" s="1"/>
  <c r="P873" i="7"/>
  <c r="H873" i="7" s="1"/>
  <c r="J873" i="7" s="1"/>
  <c r="L873" i="7" s="1"/>
  <c r="M873" i="7" s="1"/>
  <c r="P865" i="7"/>
  <c r="H865" i="7" s="1"/>
  <c r="J865" i="7" s="1"/>
  <c r="L865" i="7" s="1"/>
  <c r="M865" i="7" s="1"/>
  <c r="P857" i="7"/>
  <c r="H857" i="7" s="1"/>
  <c r="J857" i="7" s="1"/>
  <c r="L857" i="7" s="1"/>
  <c r="M857" i="7" s="1"/>
  <c r="P849" i="7"/>
  <c r="H849" i="7" s="1"/>
  <c r="J849" i="7" s="1"/>
  <c r="L849" i="7" s="1"/>
  <c r="M849" i="7" s="1"/>
  <c r="P841" i="7"/>
  <c r="H841" i="7" s="1"/>
  <c r="J841" i="7" s="1"/>
  <c r="L841" i="7" s="1"/>
  <c r="M841" i="7" s="1"/>
  <c r="P833" i="7"/>
  <c r="H833" i="7" s="1"/>
  <c r="J833" i="7" s="1"/>
  <c r="L833" i="7" s="1"/>
  <c r="M833" i="7" s="1"/>
  <c r="P825" i="7"/>
  <c r="H825" i="7" s="1"/>
  <c r="J825" i="7" s="1"/>
  <c r="L825" i="7" s="1"/>
  <c r="M825" i="7" s="1"/>
  <c r="P793" i="7"/>
  <c r="H793" i="7" s="1"/>
  <c r="J793" i="7" s="1"/>
  <c r="L793" i="7" s="1"/>
  <c r="M793" i="7" s="1"/>
  <c r="P753" i="7"/>
  <c r="H753" i="7" s="1"/>
  <c r="J753" i="7" s="1"/>
  <c r="L753" i="7" s="1"/>
  <c r="M753" i="7" s="1"/>
  <c r="P737" i="7"/>
  <c r="H737" i="7" s="1"/>
  <c r="J737" i="7" s="1"/>
  <c r="L737" i="7" s="1"/>
  <c r="M737" i="7" s="1"/>
  <c r="P693" i="7"/>
  <c r="H693" i="7" s="1"/>
  <c r="J693" i="7" s="1"/>
  <c r="L693" i="7" s="1"/>
  <c r="M693" i="7" s="1"/>
  <c r="P614" i="7"/>
  <c r="H614" i="7" s="1"/>
  <c r="J614" i="7" s="1"/>
  <c r="L614" i="7" s="1"/>
  <c r="M614" i="7" s="1"/>
  <c r="P577" i="7"/>
  <c r="H577" i="7" s="1"/>
  <c r="J577" i="7" s="1"/>
  <c r="L577" i="7" s="1"/>
  <c r="M577" i="7" s="1"/>
  <c r="P545" i="7"/>
  <c r="H545" i="7" s="1"/>
  <c r="J545" i="7" s="1"/>
  <c r="L545" i="7" s="1"/>
  <c r="M545" i="7" s="1"/>
  <c r="P539" i="7"/>
  <c r="H539" i="7" s="1"/>
  <c r="J539" i="7" s="1"/>
  <c r="L539" i="7" s="1"/>
  <c r="M539" i="7" s="1"/>
  <c r="P414" i="7"/>
  <c r="H414" i="7" s="1"/>
  <c r="J414" i="7" s="1"/>
  <c r="L414" i="7" s="1"/>
  <c r="M414" i="7" s="1"/>
  <c r="P406" i="7"/>
  <c r="H406" i="7" s="1"/>
  <c r="J406" i="7" s="1"/>
  <c r="L406" i="7" s="1"/>
  <c r="M406" i="7" s="1"/>
  <c r="P151" i="7"/>
  <c r="H151" i="7" s="1"/>
  <c r="J151" i="7" s="1"/>
  <c r="L151" i="7" s="1"/>
  <c r="M151" i="7" s="1"/>
  <c r="P143" i="7"/>
  <c r="H143" i="7" s="1"/>
  <c r="J143" i="7" s="1"/>
  <c r="L143" i="7" s="1"/>
  <c r="M143" i="7" s="1"/>
  <c r="P117" i="7"/>
  <c r="H117" i="7" s="1"/>
  <c r="J117" i="7" s="1"/>
  <c r="L117" i="7" s="1"/>
  <c r="M117" i="7" s="1"/>
  <c r="P108" i="7"/>
  <c r="H108" i="7" s="1"/>
  <c r="J108" i="7" s="1"/>
  <c r="L108" i="7" s="1"/>
  <c r="M108" i="7" s="1"/>
  <c r="P900" i="7"/>
  <c r="H900" i="7" s="1"/>
  <c r="J900" i="7" s="1"/>
  <c r="L900" i="7" s="1"/>
  <c r="M900" i="7" s="1"/>
  <c r="P888" i="7"/>
  <c r="H888" i="7" s="1"/>
  <c r="J888" i="7" s="1"/>
  <c r="L888" i="7" s="1"/>
  <c r="M888" i="7" s="1"/>
  <c r="P880" i="7"/>
  <c r="H880" i="7" s="1"/>
  <c r="J880" i="7" s="1"/>
  <c r="L880" i="7" s="1"/>
  <c r="M880" i="7" s="1"/>
  <c r="P872" i="7"/>
  <c r="H872" i="7" s="1"/>
  <c r="J872" i="7" s="1"/>
  <c r="L872" i="7" s="1"/>
  <c r="M872" i="7" s="1"/>
  <c r="P868" i="7"/>
  <c r="H868" i="7" s="1"/>
  <c r="J868" i="7" s="1"/>
  <c r="L868" i="7" s="1"/>
  <c r="M868" i="7" s="1"/>
  <c r="P860" i="7"/>
  <c r="H860" i="7" s="1"/>
  <c r="J860" i="7" s="1"/>
  <c r="L860" i="7" s="1"/>
  <c r="M860" i="7" s="1"/>
  <c r="P856" i="7"/>
  <c r="H856" i="7" s="1"/>
  <c r="J856" i="7" s="1"/>
  <c r="L856" i="7" s="1"/>
  <c r="M856" i="7" s="1"/>
  <c r="P840" i="7"/>
  <c r="H840" i="7" s="1"/>
  <c r="J840" i="7" s="1"/>
  <c r="L840" i="7" s="1"/>
  <c r="M840" i="7" s="1"/>
  <c r="P800" i="7"/>
  <c r="H800" i="7" s="1"/>
  <c r="J800" i="7" s="1"/>
  <c r="L800" i="7" s="1"/>
  <c r="M800" i="7" s="1"/>
  <c r="P776" i="7"/>
  <c r="H776" i="7" s="1"/>
  <c r="J776" i="7" s="1"/>
  <c r="L776" i="7" s="1"/>
  <c r="M776" i="7" s="1"/>
  <c r="P748" i="7"/>
  <c r="H748" i="7" s="1"/>
  <c r="J748" i="7" s="1"/>
  <c r="L748" i="7" s="1"/>
  <c r="M748" i="7" s="1"/>
  <c r="P736" i="7"/>
  <c r="H736" i="7" s="1"/>
  <c r="J736" i="7" s="1"/>
  <c r="L736" i="7" s="1"/>
  <c r="M736" i="7" s="1"/>
  <c r="P652" i="7"/>
  <c r="H652" i="7" s="1"/>
  <c r="J652" i="7" s="1"/>
  <c r="L652" i="7" s="1"/>
  <c r="M652" i="7" s="1"/>
  <c r="P580" i="7"/>
  <c r="H580" i="7" s="1"/>
  <c r="J580" i="7" s="1"/>
  <c r="L580" i="7" s="1"/>
  <c r="M580" i="7" s="1"/>
  <c r="P460" i="7"/>
  <c r="H460" i="7" s="1"/>
  <c r="J460" i="7" s="1"/>
  <c r="L460" i="7" s="1"/>
  <c r="M460" i="7" s="1"/>
  <c r="P422" i="7"/>
  <c r="H422" i="7" s="1"/>
  <c r="J422" i="7" s="1"/>
  <c r="L422" i="7" s="1"/>
  <c r="M422" i="7" s="1"/>
  <c r="P378" i="7"/>
  <c r="H378" i="7" s="1"/>
  <c r="J378" i="7" s="1"/>
  <c r="L378" i="7" s="1"/>
  <c r="M378" i="7" s="1"/>
  <c r="P333" i="7"/>
  <c r="H333" i="7" s="1"/>
  <c r="J333" i="7" s="1"/>
  <c r="L333" i="7" s="1"/>
  <c r="M333" i="7" s="1"/>
  <c r="P306" i="7"/>
  <c r="H306" i="7" s="1"/>
  <c r="J306" i="7" s="1"/>
  <c r="L306" i="7" s="1"/>
  <c r="M306" i="7" s="1"/>
  <c r="P296" i="7"/>
  <c r="H296" i="7" s="1"/>
  <c r="J296" i="7" s="1"/>
  <c r="L296" i="7" s="1"/>
  <c r="M296" i="7" s="1"/>
  <c r="P210" i="7"/>
  <c r="H210" i="7" s="1"/>
  <c r="J210" i="7" s="1"/>
  <c r="L210" i="7" s="1"/>
  <c r="M210" i="7" s="1"/>
  <c r="P192" i="7"/>
  <c r="H192" i="7" s="1"/>
  <c r="J192" i="7" s="1"/>
  <c r="L192" i="7" s="1"/>
  <c r="M192" i="7" s="1"/>
  <c r="P169" i="7"/>
  <c r="H169" i="7" s="1"/>
  <c r="J169" i="7" s="1"/>
  <c r="L169" i="7" s="1"/>
  <c r="M169" i="7" s="1"/>
  <c r="P112" i="7"/>
  <c r="H112" i="7" s="1"/>
  <c r="J112" i="7" s="1"/>
  <c r="L112" i="7" s="1"/>
  <c r="M112" i="7" s="1"/>
  <c r="P903" i="7"/>
  <c r="H903" i="7" s="1"/>
  <c r="J903" i="7" s="1"/>
  <c r="L903" i="7" s="1"/>
  <c r="M903" i="7" s="1"/>
  <c r="P899" i="7"/>
  <c r="H899" i="7" s="1"/>
  <c r="J899" i="7" s="1"/>
  <c r="L899" i="7" s="1"/>
  <c r="M899" i="7" s="1"/>
  <c r="P895" i="7"/>
  <c r="H895" i="7" s="1"/>
  <c r="J895" i="7" s="1"/>
  <c r="L895" i="7" s="1"/>
  <c r="M895" i="7" s="1"/>
  <c r="P891" i="7"/>
  <c r="H891" i="7" s="1"/>
  <c r="J891" i="7" s="1"/>
  <c r="L891" i="7" s="1"/>
  <c r="M891" i="7" s="1"/>
  <c r="P887" i="7"/>
  <c r="H887" i="7" s="1"/>
  <c r="J887" i="7" s="1"/>
  <c r="L887" i="7" s="1"/>
  <c r="M887" i="7" s="1"/>
  <c r="P875" i="7"/>
  <c r="H875" i="7" s="1"/>
  <c r="J875" i="7" s="1"/>
  <c r="L875" i="7" s="1"/>
  <c r="M875" i="7" s="1"/>
  <c r="P871" i="7"/>
  <c r="H871" i="7" s="1"/>
  <c r="J871" i="7" s="1"/>
  <c r="L871" i="7" s="1"/>
  <c r="M871" i="7" s="1"/>
  <c r="P855" i="7"/>
  <c r="H855" i="7" s="1"/>
  <c r="J855" i="7" s="1"/>
  <c r="L855" i="7" s="1"/>
  <c r="M855" i="7" s="1"/>
  <c r="P851" i="7"/>
  <c r="H851" i="7" s="1"/>
  <c r="J851" i="7" s="1"/>
  <c r="L851" i="7" s="1"/>
  <c r="M851" i="7" s="1"/>
  <c r="P847" i="7"/>
  <c r="H847" i="7" s="1"/>
  <c r="J847" i="7" s="1"/>
  <c r="L847" i="7" s="1"/>
  <c r="M847" i="7" s="1"/>
  <c r="P843" i="7"/>
  <c r="H843" i="7" s="1"/>
  <c r="J843" i="7" s="1"/>
  <c r="L843" i="7" s="1"/>
  <c r="M843" i="7" s="1"/>
  <c r="P831" i="7"/>
  <c r="H831" i="7" s="1"/>
  <c r="J831" i="7" s="1"/>
  <c r="L831" i="7" s="1"/>
  <c r="M831" i="7" s="1"/>
  <c r="P827" i="7"/>
  <c r="H827" i="7" s="1"/>
  <c r="J827" i="7" s="1"/>
  <c r="L827" i="7" s="1"/>
  <c r="M827" i="7" s="1"/>
  <c r="P819" i="7"/>
  <c r="H819" i="7" s="1"/>
  <c r="J819" i="7" s="1"/>
  <c r="L819" i="7" s="1"/>
  <c r="M819" i="7" s="1"/>
  <c r="P807" i="7"/>
  <c r="H807" i="7" s="1"/>
  <c r="J807" i="7" s="1"/>
  <c r="L807" i="7" s="1"/>
  <c r="M807" i="7" s="1"/>
  <c r="P803" i="7"/>
  <c r="H803" i="7" s="1"/>
  <c r="J803" i="7" s="1"/>
  <c r="L803" i="7" s="1"/>
  <c r="M803" i="7" s="1"/>
  <c r="P719" i="7"/>
  <c r="H719" i="7" s="1"/>
  <c r="J719" i="7" s="1"/>
  <c r="L719" i="7" s="1"/>
  <c r="M719" i="7" s="1"/>
  <c r="P699" i="7"/>
  <c r="H699" i="7" s="1"/>
  <c r="J699" i="7" s="1"/>
  <c r="L699" i="7" s="1"/>
  <c r="M699" i="7" s="1"/>
  <c r="P655" i="7"/>
  <c r="H655" i="7" s="1"/>
  <c r="J655" i="7" s="1"/>
  <c r="L655" i="7" s="1"/>
  <c r="M655" i="7" s="1"/>
  <c r="P636" i="7"/>
  <c r="H636" i="7" s="1"/>
  <c r="J636" i="7" s="1"/>
  <c r="L636" i="7" s="1"/>
  <c r="M636" i="7" s="1"/>
  <c r="P628" i="7"/>
  <c r="H628" i="7" s="1"/>
  <c r="J628" i="7" s="1"/>
  <c r="L628" i="7" s="1"/>
  <c r="M628" i="7" s="1"/>
  <c r="P567" i="7"/>
  <c r="H567" i="7" s="1"/>
  <c r="J567" i="7" s="1"/>
  <c r="L567" i="7" s="1"/>
  <c r="M567" i="7" s="1"/>
  <c r="P516" i="7"/>
  <c r="H516" i="7" s="1"/>
  <c r="J516" i="7" s="1"/>
  <c r="L516" i="7" s="1"/>
  <c r="M516" i="7" s="1"/>
  <c r="P441" i="7"/>
  <c r="H441" i="7" s="1"/>
  <c r="J441" i="7" s="1"/>
  <c r="L441" i="7" s="1"/>
  <c r="M441" i="7" s="1"/>
  <c r="P245" i="7"/>
  <c r="H245" i="7" s="1"/>
  <c r="J245" i="7" s="1"/>
  <c r="L245" i="7" s="1"/>
  <c r="M245" i="7" s="1"/>
  <c r="P203" i="7"/>
  <c r="H203" i="7" s="1"/>
  <c r="J203" i="7" s="1"/>
  <c r="L203" i="7" s="1"/>
  <c r="M203" i="7" s="1"/>
  <c r="P164" i="7"/>
  <c r="H164" i="7" s="1"/>
  <c r="J164" i="7" s="1"/>
  <c r="L164" i="7" s="1"/>
  <c r="M164" i="7" s="1"/>
  <c r="P132" i="7"/>
  <c r="H132" i="7" s="1"/>
  <c r="J132" i="7" s="1"/>
  <c r="L132" i="7" s="1"/>
  <c r="M132" i="7" s="1"/>
  <c r="P101" i="7"/>
  <c r="H101" i="7" s="1"/>
  <c r="J101" i="7" s="1"/>
  <c r="L101" i="7" s="1"/>
  <c r="M101" i="7" s="1"/>
  <c r="P85" i="7"/>
  <c r="H85" i="7" s="1"/>
  <c r="J85" i="7" s="1"/>
  <c r="L85" i="7" s="1"/>
  <c r="M85" i="7" s="1"/>
  <c r="P56" i="7"/>
  <c r="H56" i="7" s="1"/>
  <c r="J56" i="7" s="1"/>
  <c r="L56" i="7" s="1"/>
  <c r="M56" i="7" s="1"/>
  <c r="P38" i="7"/>
  <c r="H38" i="7" s="1"/>
  <c r="J38" i="7" s="1"/>
  <c r="L38" i="7" s="1"/>
  <c r="M38" i="7" s="1"/>
  <c r="O6" i="7"/>
  <c r="O7" i="7" s="1"/>
  <c r="I444" i="7"/>
  <c r="K444" i="7" s="1"/>
  <c r="J444" i="7"/>
  <c r="I360" i="7"/>
  <c r="K360" i="7" s="1"/>
  <c r="J360" i="7"/>
  <c r="J376" i="7"/>
  <c r="I376" i="7"/>
  <c r="K376" i="7" s="1"/>
  <c r="J440" i="7"/>
  <c r="I440" i="7"/>
  <c r="K440" i="7" s="1"/>
  <c r="I380" i="7"/>
  <c r="K380" i="7" s="1"/>
  <c r="J380" i="7"/>
  <c r="I313" i="7"/>
  <c r="K313" i="7" s="1"/>
  <c r="J313" i="7"/>
  <c r="J283" i="7"/>
  <c r="I283" i="7"/>
  <c r="K283" i="7" s="1"/>
  <c r="J183" i="7"/>
  <c r="I183" i="7"/>
  <c r="K183" i="7" s="1"/>
  <c r="J637" i="7"/>
  <c r="I637" i="7"/>
  <c r="K637" i="7" s="1"/>
  <c r="J490" i="7"/>
  <c r="I490" i="7"/>
  <c r="K490" i="7" s="1"/>
  <c r="J419" i="7"/>
  <c r="I419" i="7"/>
  <c r="K419" i="7" s="1"/>
  <c r="J294" i="7"/>
  <c r="I294" i="7"/>
  <c r="K294" i="7" s="1"/>
  <c r="J8" i="7"/>
  <c r="I8" i="7"/>
  <c r="K8" i="7" s="1"/>
  <c r="J207" i="7"/>
  <c r="I207" i="7"/>
  <c r="K207" i="7" s="1"/>
  <c r="J541" i="7"/>
  <c r="I541" i="7"/>
  <c r="K541" i="7" s="1"/>
  <c r="J642" i="7"/>
  <c r="I642" i="7"/>
  <c r="K642" i="7" s="1"/>
  <c r="J371" i="7"/>
  <c r="I371" i="7"/>
  <c r="K371" i="7" s="1"/>
  <c r="J310" i="7"/>
  <c r="I310" i="7"/>
  <c r="K310" i="7" s="1"/>
  <c r="I301" i="7"/>
  <c r="K301" i="7" s="1"/>
  <c r="J301" i="7"/>
  <c r="J254" i="7"/>
  <c r="I254" i="7"/>
  <c r="K254" i="7" s="1"/>
  <c r="J240" i="7"/>
  <c r="I240" i="7"/>
  <c r="K240" i="7" s="1"/>
  <c r="J18" i="7"/>
  <c r="I18" i="7"/>
  <c r="K18" i="7" s="1"/>
  <c r="J14" i="7"/>
  <c r="I14" i="7"/>
  <c r="K14" i="7" s="1"/>
  <c r="J206" i="7"/>
  <c r="I206" i="7"/>
  <c r="K206" i="7" s="1"/>
  <c r="M34" i="7" l="1"/>
  <c r="L14" i="7"/>
  <c r="M14" i="7" s="1"/>
  <c r="L240" i="7"/>
  <c r="M240" i="7" s="1"/>
  <c r="L183" i="7"/>
  <c r="L440" i="7"/>
  <c r="M440" i="7" s="1"/>
  <c r="L380" i="7"/>
  <c r="M380" i="7" s="1"/>
  <c r="L444" i="7"/>
  <c r="M444" i="7" s="1"/>
  <c r="L206" i="7"/>
  <c r="M206" i="7" s="1"/>
  <c r="L371" i="7"/>
  <c r="M371" i="7" s="1"/>
  <c r="L541" i="7"/>
  <c r="M541" i="7" s="1"/>
  <c r="L8" i="7"/>
  <c r="L419" i="7"/>
  <c r="M419" i="7" s="1"/>
  <c r="L637" i="7"/>
  <c r="M637" i="7" s="1"/>
  <c r="L18" i="7"/>
  <c r="M18" i="7" s="1"/>
  <c r="L254" i="7"/>
  <c r="M254" i="7" s="1"/>
  <c r="L310" i="7"/>
  <c r="M310" i="7" s="1"/>
  <c r="L283" i="7"/>
  <c r="M283" i="7" s="1"/>
  <c r="L376" i="7"/>
  <c r="M376" i="7" s="1"/>
  <c r="L301" i="7"/>
  <c r="M301" i="7" s="1"/>
  <c r="L642" i="7"/>
  <c r="M642" i="7" s="1"/>
  <c r="L207" i="7"/>
  <c r="M207" i="7" s="1"/>
  <c r="L294" i="7"/>
  <c r="M294" i="7" s="1"/>
  <c r="L490" i="7"/>
  <c r="M490" i="7" s="1"/>
  <c r="L313" i="7"/>
  <c r="M313" i="7" s="1"/>
  <c r="L360" i="7"/>
  <c r="M360" i="7" s="1"/>
  <c r="M183" i="7" l="1"/>
  <c r="M8" i="7"/>
  <c r="O8" i="7" s="1"/>
  <c r="O9" i="7" s="1"/>
  <c r="O10" i="7" s="1"/>
  <c r="O11" i="7" s="1"/>
  <c r="O12" i="7" s="1"/>
  <c r="O13" i="7" s="1"/>
  <c r="N8" i="7"/>
  <c r="N9" i="7" s="1"/>
  <c r="N10" i="7" s="1"/>
  <c r="N11" i="7" s="1"/>
  <c r="N12" i="7" s="1"/>
  <c r="N13" i="7" s="1"/>
  <c r="N14" i="7" s="1"/>
  <c r="N15" i="7" s="1"/>
  <c r="N16" i="7" s="1"/>
  <c r="N17" i="7" s="1"/>
  <c r="N18" i="7" s="1"/>
  <c r="N19" i="7" s="1"/>
  <c r="N20" i="7" s="1"/>
  <c r="N21" i="7" s="1"/>
  <c r="N22" i="7" s="1"/>
  <c r="N23" i="7" s="1"/>
  <c r="N24" i="7" s="1"/>
  <c r="N25" i="7" s="1"/>
  <c r="N26" i="7" s="1"/>
  <c r="N27" i="7" s="1"/>
  <c r="N28" i="7" s="1"/>
  <c r="N29" i="7" s="1"/>
  <c r="N30" i="7" s="1"/>
  <c r="N31" i="7" s="1"/>
  <c r="N32" i="7" s="1"/>
  <c r="N33" i="7" s="1"/>
  <c r="N34" i="7" s="1"/>
  <c r="N35" i="7" s="1"/>
  <c r="N36" i="7" s="1"/>
  <c r="N37" i="7" s="1"/>
  <c r="N38" i="7" s="1"/>
  <c r="N39" i="7" s="1"/>
  <c r="N40" i="7" s="1"/>
  <c r="N41" i="7" s="1"/>
  <c r="N42" i="7" s="1"/>
  <c r="N43" i="7" s="1"/>
  <c r="N44" i="7" s="1"/>
  <c r="N45" i="7" s="1"/>
  <c r="N46" i="7" s="1"/>
  <c r="N47" i="7" s="1"/>
  <c r="N48" i="7" s="1"/>
  <c r="N49" i="7" s="1"/>
  <c r="N50" i="7" s="1"/>
  <c r="N51" i="7" s="1"/>
  <c r="N52" i="7" s="1"/>
  <c r="N53" i="7" s="1"/>
  <c r="N54" i="7" s="1"/>
  <c r="N55" i="7" s="1"/>
  <c r="N56" i="7" s="1"/>
  <c r="N57" i="7" s="1"/>
  <c r="N58" i="7" s="1"/>
  <c r="N59" i="7" s="1"/>
  <c r="N60" i="7" s="1"/>
  <c r="N61" i="7" s="1"/>
  <c r="N62" i="7" s="1"/>
  <c r="N63" i="7" s="1"/>
  <c r="N64" i="7" s="1"/>
  <c r="N65" i="7" s="1"/>
  <c r="N66" i="7" s="1"/>
  <c r="N67" i="7" s="1"/>
  <c r="N68" i="7" s="1"/>
  <c r="N69" i="7" s="1"/>
  <c r="N70" i="7" s="1"/>
  <c r="N71" i="7" s="1"/>
  <c r="N72" i="7" s="1"/>
  <c r="N73" i="7" s="1"/>
  <c r="N74" i="7" s="1"/>
  <c r="N75" i="7" s="1"/>
  <c r="N76" i="7" s="1"/>
  <c r="N77" i="7" s="1"/>
  <c r="N78" i="7" s="1"/>
  <c r="N79" i="7" s="1"/>
  <c r="N80" i="7" s="1"/>
  <c r="N81" i="7" s="1"/>
  <c r="N82" i="7" s="1"/>
  <c r="N83" i="7" s="1"/>
  <c r="N84" i="7" s="1"/>
  <c r="N85" i="7" s="1"/>
  <c r="N86" i="7" s="1"/>
  <c r="N87" i="7" s="1"/>
  <c r="N88" i="7" s="1"/>
  <c r="N89" i="7" s="1"/>
  <c r="N90" i="7" s="1"/>
  <c r="N91" i="7" s="1"/>
  <c r="N92" i="7" s="1"/>
  <c r="N93" i="7" s="1"/>
  <c r="N94" i="7" s="1"/>
  <c r="N95" i="7" s="1"/>
  <c r="N96" i="7" s="1"/>
  <c r="N97" i="7" s="1"/>
  <c r="N98" i="7" s="1"/>
  <c r="N99" i="7" s="1"/>
  <c r="N100" i="7" s="1"/>
  <c r="N101" i="7" s="1"/>
  <c r="N102" i="7" s="1"/>
  <c r="N103" i="7" s="1"/>
  <c r="N104" i="7" s="1"/>
  <c r="N105" i="7" s="1"/>
  <c r="N106" i="7" s="1"/>
  <c r="N107" i="7" s="1"/>
  <c r="N108" i="7" s="1"/>
  <c r="N109" i="7" s="1"/>
  <c r="N110" i="7" s="1"/>
  <c r="N111" i="7" s="1"/>
  <c r="N112" i="7" s="1"/>
  <c r="N113" i="7" s="1"/>
  <c r="N114" i="7" s="1"/>
  <c r="N115" i="7" s="1"/>
  <c r="N116" i="7" s="1"/>
  <c r="N117" i="7" s="1"/>
  <c r="N118" i="7" s="1"/>
  <c r="N119" i="7" s="1"/>
  <c r="N120" i="7" s="1"/>
  <c r="N121" i="7" s="1"/>
  <c r="N122" i="7" s="1"/>
  <c r="N123" i="7" s="1"/>
  <c r="N124" i="7" s="1"/>
  <c r="N125" i="7" s="1"/>
  <c r="N126" i="7" s="1"/>
  <c r="N127" i="7" s="1"/>
  <c r="N128" i="7" s="1"/>
  <c r="N129" i="7" s="1"/>
  <c r="N130" i="7" s="1"/>
  <c r="N131" i="7" s="1"/>
  <c r="N132" i="7" s="1"/>
  <c r="N133" i="7" s="1"/>
  <c r="N134" i="7" s="1"/>
  <c r="N135" i="7" s="1"/>
  <c r="N136" i="7" s="1"/>
  <c r="N137" i="7" s="1"/>
  <c r="N138" i="7" s="1"/>
  <c r="N139" i="7" s="1"/>
  <c r="N140" i="7" s="1"/>
  <c r="N141" i="7" s="1"/>
  <c r="N142" i="7" s="1"/>
  <c r="N143" i="7" s="1"/>
  <c r="N144" i="7" s="1"/>
  <c r="N145" i="7" s="1"/>
  <c r="N146" i="7" s="1"/>
  <c r="N147" i="7" s="1"/>
  <c r="N148" i="7" s="1"/>
  <c r="N149" i="7" s="1"/>
  <c r="N150" i="7" s="1"/>
  <c r="N151" i="7" s="1"/>
  <c r="N152" i="7" s="1"/>
  <c r="N153" i="7" s="1"/>
  <c r="N154" i="7" s="1"/>
  <c r="N155" i="7" s="1"/>
  <c r="N156" i="7" s="1"/>
  <c r="N157" i="7" s="1"/>
  <c r="N158" i="7" s="1"/>
  <c r="N159" i="7" s="1"/>
  <c r="N160" i="7" s="1"/>
  <c r="N161" i="7" s="1"/>
  <c r="N162" i="7" s="1"/>
  <c r="N163" i="7" s="1"/>
  <c r="N164" i="7" s="1"/>
  <c r="N165" i="7" s="1"/>
  <c r="N166" i="7" s="1"/>
  <c r="N167" i="7" s="1"/>
  <c r="N168" i="7" s="1"/>
  <c r="N169" i="7" s="1"/>
  <c r="N170" i="7" s="1"/>
  <c r="N171" i="7" s="1"/>
  <c r="N172" i="7" s="1"/>
  <c r="N173" i="7" s="1"/>
  <c r="N174" i="7" s="1"/>
  <c r="N175" i="7" s="1"/>
  <c r="N176" i="7" s="1"/>
  <c r="N177" i="7" s="1"/>
  <c r="N178" i="7" s="1"/>
  <c r="N179" i="7" s="1"/>
  <c r="N180" i="7" s="1"/>
  <c r="N181" i="7" s="1"/>
  <c r="N182" i="7" s="1"/>
  <c r="N183" i="7" s="1"/>
  <c r="N184" i="7" s="1"/>
  <c r="N185" i="7" s="1"/>
  <c r="N186" i="7" s="1"/>
  <c r="N187" i="7" s="1"/>
  <c r="N188" i="7" s="1"/>
  <c r="N189" i="7" s="1"/>
  <c r="N190" i="7" s="1"/>
  <c r="N191" i="7" s="1"/>
  <c r="N192" i="7" s="1"/>
  <c r="N193" i="7" s="1"/>
  <c r="N194" i="7" s="1"/>
  <c r="N195" i="7" s="1"/>
  <c r="N196" i="7" s="1"/>
  <c r="N197" i="7" s="1"/>
  <c r="N198" i="7" s="1"/>
  <c r="N199" i="7" s="1"/>
  <c r="N200" i="7" s="1"/>
  <c r="N201" i="7" s="1"/>
  <c r="N202" i="7" s="1"/>
  <c r="N203" i="7" s="1"/>
  <c r="N204" i="7" s="1"/>
  <c r="N205" i="7" s="1"/>
  <c r="N206" i="7" s="1"/>
  <c r="N207" i="7" s="1"/>
  <c r="N208" i="7" s="1"/>
  <c r="N209" i="7" s="1"/>
  <c r="N210" i="7" s="1"/>
  <c r="N211" i="7" s="1"/>
  <c r="N212" i="7" s="1"/>
  <c r="N213" i="7" s="1"/>
  <c r="N214" i="7" s="1"/>
  <c r="N215" i="7" s="1"/>
  <c r="N216" i="7" s="1"/>
  <c r="N217" i="7" s="1"/>
  <c r="N218" i="7" s="1"/>
  <c r="N219" i="7" s="1"/>
  <c r="N220" i="7" s="1"/>
  <c r="N221" i="7" s="1"/>
  <c r="N222" i="7" s="1"/>
  <c r="N223" i="7" s="1"/>
  <c r="N224" i="7" s="1"/>
  <c r="N225" i="7" s="1"/>
  <c r="N226" i="7" s="1"/>
  <c r="N227" i="7" s="1"/>
  <c r="N228" i="7" s="1"/>
  <c r="N229" i="7" s="1"/>
  <c r="N230" i="7" s="1"/>
  <c r="N231" i="7" s="1"/>
  <c r="N232" i="7" s="1"/>
  <c r="N233" i="7" s="1"/>
  <c r="N234" i="7" s="1"/>
  <c r="N235" i="7" s="1"/>
  <c r="N236" i="7" s="1"/>
  <c r="N237" i="7" s="1"/>
  <c r="N238" i="7" s="1"/>
  <c r="N239" i="7" s="1"/>
  <c r="N240" i="7" s="1"/>
  <c r="N241" i="7" s="1"/>
  <c r="N242" i="7" s="1"/>
  <c r="N243" i="7" s="1"/>
  <c r="N244" i="7" s="1"/>
  <c r="N245" i="7" s="1"/>
  <c r="N246" i="7" s="1"/>
  <c r="N247" i="7" s="1"/>
  <c r="N248" i="7" s="1"/>
  <c r="N249" i="7" s="1"/>
  <c r="N250" i="7" s="1"/>
  <c r="N251" i="7" s="1"/>
  <c r="N252" i="7" s="1"/>
  <c r="N253" i="7" s="1"/>
  <c r="N254" i="7" s="1"/>
  <c r="N255" i="7" s="1"/>
  <c r="N256" i="7" s="1"/>
  <c r="N257" i="7" s="1"/>
  <c r="N258" i="7" s="1"/>
  <c r="N259" i="7" s="1"/>
  <c r="N260" i="7" s="1"/>
  <c r="N261" i="7" s="1"/>
  <c r="N262" i="7" s="1"/>
  <c r="N263" i="7" s="1"/>
  <c r="N264" i="7" s="1"/>
  <c r="N265" i="7" s="1"/>
  <c r="N266" i="7" s="1"/>
  <c r="N267" i="7" s="1"/>
  <c r="N268" i="7" s="1"/>
  <c r="N269" i="7" s="1"/>
  <c r="N270" i="7" s="1"/>
  <c r="N271" i="7" s="1"/>
  <c r="N272" i="7" s="1"/>
  <c r="N273" i="7" s="1"/>
  <c r="N274" i="7" s="1"/>
  <c r="N275" i="7" s="1"/>
  <c r="N276" i="7" s="1"/>
  <c r="N277" i="7" s="1"/>
  <c r="N278" i="7" s="1"/>
  <c r="N279" i="7" s="1"/>
  <c r="N280" i="7" s="1"/>
  <c r="N281" i="7" s="1"/>
  <c r="N282" i="7" s="1"/>
  <c r="N283" i="7" s="1"/>
  <c r="N284" i="7" s="1"/>
  <c r="N285" i="7" s="1"/>
  <c r="N286" i="7" s="1"/>
  <c r="N287" i="7" s="1"/>
  <c r="N288" i="7" s="1"/>
  <c r="N289" i="7" s="1"/>
  <c r="N290" i="7" s="1"/>
  <c r="N291" i="7" s="1"/>
  <c r="N292" i="7" s="1"/>
  <c r="N293" i="7" s="1"/>
  <c r="N294" i="7" s="1"/>
  <c r="N295" i="7" s="1"/>
  <c r="N296" i="7" s="1"/>
  <c r="N297" i="7" s="1"/>
  <c r="N298" i="7" s="1"/>
  <c r="N299" i="7" s="1"/>
  <c r="N300" i="7" s="1"/>
  <c r="N301" i="7" s="1"/>
  <c r="N302" i="7" s="1"/>
  <c r="N303" i="7" s="1"/>
  <c r="N304" i="7" s="1"/>
  <c r="N305" i="7" s="1"/>
  <c r="N306" i="7" s="1"/>
  <c r="N307" i="7" s="1"/>
  <c r="N308" i="7" s="1"/>
  <c r="N309" i="7" s="1"/>
  <c r="N310" i="7" s="1"/>
  <c r="N311" i="7" s="1"/>
  <c r="N312" i="7" s="1"/>
  <c r="N313" i="7" s="1"/>
  <c r="N314" i="7" s="1"/>
  <c r="N315" i="7" s="1"/>
  <c r="N316" i="7" s="1"/>
  <c r="N317" i="7" s="1"/>
  <c r="N318" i="7" s="1"/>
  <c r="N319" i="7" s="1"/>
  <c r="N320" i="7" s="1"/>
  <c r="N321" i="7" s="1"/>
  <c r="N322" i="7" s="1"/>
  <c r="N323" i="7" s="1"/>
  <c r="N324" i="7" s="1"/>
  <c r="N325" i="7" s="1"/>
  <c r="N326" i="7" s="1"/>
  <c r="N327" i="7" s="1"/>
  <c r="N328" i="7" s="1"/>
  <c r="N329" i="7" s="1"/>
  <c r="N330" i="7" s="1"/>
  <c r="N331" i="7" s="1"/>
  <c r="N332" i="7" s="1"/>
  <c r="N333" i="7" s="1"/>
  <c r="N334" i="7" s="1"/>
  <c r="N335" i="7" s="1"/>
  <c r="N336" i="7" s="1"/>
  <c r="N337" i="7" s="1"/>
  <c r="N338" i="7" s="1"/>
  <c r="N339" i="7" s="1"/>
  <c r="N340" i="7" s="1"/>
  <c r="N341" i="7" s="1"/>
  <c r="N342" i="7" s="1"/>
  <c r="N343" i="7" s="1"/>
  <c r="N344" i="7" s="1"/>
  <c r="N345" i="7" s="1"/>
  <c r="N346" i="7" s="1"/>
  <c r="N347" i="7" s="1"/>
  <c r="N348" i="7" s="1"/>
  <c r="N349" i="7" s="1"/>
  <c r="N350" i="7" s="1"/>
  <c r="N351" i="7" s="1"/>
  <c r="N352" i="7" s="1"/>
  <c r="N353" i="7" s="1"/>
  <c r="N354" i="7" s="1"/>
  <c r="N355" i="7" s="1"/>
  <c r="N356" i="7" s="1"/>
  <c r="N357" i="7" s="1"/>
  <c r="N358" i="7" s="1"/>
  <c r="N359" i="7" s="1"/>
  <c r="N360" i="7" s="1"/>
  <c r="N361" i="7" s="1"/>
  <c r="N362" i="7" s="1"/>
  <c r="N363" i="7" s="1"/>
  <c r="N364" i="7" s="1"/>
  <c r="N365" i="7" s="1"/>
  <c r="N366" i="7" s="1"/>
  <c r="N367" i="7" s="1"/>
  <c r="N368" i="7" s="1"/>
  <c r="N369" i="7" s="1"/>
  <c r="N370" i="7" s="1"/>
  <c r="N371" i="7" s="1"/>
  <c r="N372" i="7" s="1"/>
  <c r="N373" i="7" s="1"/>
  <c r="N374" i="7" s="1"/>
  <c r="N375" i="7" s="1"/>
  <c r="N376" i="7" s="1"/>
  <c r="N377" i="7" s="1"/>
  <c r="N378" i="7" s="1"/>
  <c r="N379" i="7" s="1"/>
  <c r="N380" i="7" s="1"/>
  <c r="N381" i="7" s="1"/>
  <c r="N382" i="7" s="1"/>
  <c r="N383" i="7" s="1"/>
  <c r="N384" i="7" s="1"/>
  <c r="N385" i="7" s="1"/>
  <c r="N386" i="7" s="1"/>
  <c r="N387" i="7" s="1"/>
  <c r="N388" i="7" s="1"/>
  <c r="N389" i="7" s="1"/>
  <c r="N390" i="7" s="1"/>
  <c r="N391" i="7" s="1"/>
  <c r="N392" i="7" s="1"/>
  <c r="N393" i="7" s="1"/>
  <c r="N394" i="7" s="1"/>
  <c r="N395" i="7" s="1"/>
  <c r="N396" i="7" s="1"/>
  <c r="N397" i="7" s="1"/>
  <c r="N398" i="7" s="1"/>
  <c r="N399" i="7" s="1"/>
  <c r="N400" i="7" s="1"/>
  <c r="N401" i="7" s="1"/>
  <c r="N402" i="7" s="1"/>
  <c r="N403" i="7" s="1"/>
  <c r="N404" i="7" s="1"/>
  <c r="N405" i="7" s="1"/>
  <c r="N406" i="7" s="1"/>
  <c r="N407" i="7" s="1"/>
  <c r="N408" i="7" s="1"/>
  <c r="N409" i="7" s="1"/>
  <c r="N410" i="7" s="1"/>
  <c r="N411" i="7" s="1"/>
  <c r="N412" i="7" s="1"/>
  <c r="N413" i="7" s="1"/>
  <c r="N414" i="7" s="1"/>
  <c r="N415" i="7" s="1"/>
  <c r="N416" i="7" s="1"/>
  <c r="N417" i="7" s="1"/>
  <c r="N418" i="7" s="1"/>
  <c r="N419" i="7" s="1"/>
  <c r="N420" i="7" s="1"/>
  <c r="N421" i="7" s="1"/>
  <c r="N422" i="7" s="1"/>
  <c r="N423" i="7" s="1"/>
  <c r="N424" i="7" s="1"/>
  <c r="N425" i="7" s="1"/>
  <c r="N426" i="7" s="1"/>
  <c r="N427" i="7" s="1"/>
  <c r="N428" i="7" s="1"/>
  <c r="N429" i="7" s="1"/>
  <c r="N430" i="7" s="1"/>
  <c r="N431" i="7" s="1"/>
  <c r="N432" i="7" s="1"/>
  <c r="N433" i="7" s="1"/>
  <c r="N434" i="7" s="1"/>
  <c r="N435" i="7" s="1"/>
  <c r="N436" i="7" s="1"/>
  <c r="N437" i="7" s="1"/>
  <c r="N438" i="7" s="1"/>
  <c r="N439" i="7" s="1"/>
  <c r="N440" i="7" s="1"/>
  <c r="N441" i="7" s="1"/>
  <c r="N442" i="7" s="1"/>
  <c r="N443" i="7" s="1"/>
  <c r="N444" i="7" s="1"/>
  <c r="N445" i="7" s="1"/>
  <c r="N446" i="7" s="1"/>
  <c r="N447" i="7" s="1"/>
  <c r="N448" i="7" s="1"/>
  <c r="N449" i="7" s="1"/>
  <c r="N450" i="7" s="1"/>
  <c r="N451" i="7" s="1"/>
  <c r="N452" i="7" s="1"/>
  <c r="N453" i="7" s="1"/>
  <c r="N454" i="7" s="1"/>
  <c r="N455" i="7" s="1"/>
  <c r="N456" i="7" s="1"/>
  <c r="N457" i="7" s="1"/>
  <c r="N458" i="7" s="1"/>
  <c r="N459" i="7" s="1"/>
  <c r="N460" i="7" s="1"/>
  <c r="N461" i="7" s="1"/>
  <c r="N462" i="7" s="1"/>
  <c r="N463" i="7" s="1"/>
  <c r="N464" i="7" s="1"/>
  <c r="N465" i="7" s="1"/>
  <c r="N466" i="7" s="1"/>
  <c r="N467" i="7" s="1"/>
  <c r="N468" i="7" s="1"/>
  <c r="N469" i="7" s="1"/>
  <c r="N470" i="7" s="1"/>
  <c r="N471" i="7" s="1"/>
  <c r="N472" i="7" s="1"/>
  <c r="N473" i="7" s="1"/>
  <c r="N474" i="7" s="1"/>
  <c r="N475" i="7" s="1"/>
  <c r="N476" i="7" s="1"/>
  <c r="N477" i="7" s="1"/>
  <c r="N478" i="7" s="1"/>
  <c r="N479" i="7" s="1"/>
  <c r="N480" i="7" s="1"/>
  <c r="N481" i="7" s="1"/>
  <c r="N482" i="7" s="1"/>
  <c r="N483" i="7" s="1"/>
  <c r="N484" i="7" s="1"/>
  <c r="N485" i="7" s="1"/>
  <c r="N486" i="7" s="1"/>
  <c r="N487" i="7" s="1"/>
  <c r="N488" i="7" s="1"/>
  <c r="N489" i="7" s="1"/>
  <c r="N490" i="7" s="1"/>
  <c r="N491" i="7" s="1"/>
  <c r="N492" i="7" s="1"/>
  <c r="N493" i="7" s="1"/>
  <c r="N494" i="7" s="1"/>
  <c r="N495" i="7" s="1"/>
  <c r="N496" i="7" s="1"/>
  <c r="N497" i="7" s="1"/>
  <c r="N498" i="7" s="1"/>
  <c r="N499" i="7" s="1"/>
  <c r="N500" i="7" s="1"/>
  <c r="N501" i="7" s="1"/>
  <c r="N502" i="7" s="1"/>
  <c r="N503" i="7" s="1"/>
  <c r="N504" i="7" s="1"/>
  <c r="N505" i="7" s="1"/>
  <c r="N506" i="7" s="1"/>
  <c r="N507" i="7" s="1"/>
  <c r="N508" i="7" s="1"/>
  <c r="N509" i="7" s="1"/>
  <c r="N510" i="7" s="1"/>
  <c r="N511" i="7" s="1"/>
  <c r="N512" i="7" s="1"/>
  <c r="N513" i="7" s="1"/>
  <c r="N514" i="7" s="1"/>
  <c r="N515" i="7" s="1"/>
  <c r="N516" i="7" s="1"/>
  <c r="N517" i="7" s="1"/>
  <c r="N518" i="7" s="1"/>
  <c r="N519" i="7" s="1"/>
  <c r="N520" i="7" s="1"/>
  <c r="N521" i="7" s="1"/>
  <c r="N522" i="7" s="1"/>
  <c r="N523" i="7" s="1"/>
  <c r="N524" i="7" s="1"/>
  <c r="N525" i="7" s="1"/>
  <c r="N526" i="7" s="1"/>
  <c r="N527" i="7" s="1"/>
  <c r="N528" i="7" s="1"/>
  <c r="N529" i="7" s="1"/>
  <c r="N530" i="7" s="1"/>
  <c r="N531" i="7" s="1"/>
  <c r="N532" i="7" s="1"/>
  <c r="N533" i="7" s="1"/>
  <c r="N534" i="7" s="1"/>
  <c r="N535" i="7" s="1"/>
  <c r="N536" i="7" s="1"/>
  <c r="N537" i="7" s="1"/>
  <c r="N538" i="7" s="1"/>
  <c r="N539" i="7" s="1"/>
  <c r="N540" i="7" s="1"/>
  <c r="N541" i="7" s="1"/>
  <c r="N542" i="7" s="1"/>
  <c r="N543" i="7" s="1"/>
  <c r="N544" i="7" s="1"/>
  <c r="N545" i="7" s="1"/>
  <c r="N546" i="7" s="1"/>
  <c r="N547" i="7" s="1"/>
  <c r="N548" i="7" s="1"/>
  <c r="N549" i="7" s="1"/>
  <c r="N550" i="7" s="1"/>
  <c r="N551" i="7" s="1"/>
  <c r="N552" i="7" s="1"/>
  <c r="N553" i="7" s="1"/>
  <c r="N554" i="7" s="1"/>
  <c r="N555" i="7" s="1"/>
  <c r="N556" i="7" s="1"/>
  <c r="N557" i="7" s="1"/>
  <c r="N558" i="7" s="1"/>
  <c r="N559" i="7" s="1"/>
  <c r="N560" i="7" s="1"/>
  <c r="N561" i="7" s="1"/>
  <c r="N562" i="7" s="1"/>
  <c r="N563" i="7" s="1"/>
  <c r="N564" i="7" s="1"/>
  <c r="N565" i="7" s="1"/>
  <c r="N566" i="7" s="1"/>
  <c r="N567" i="7" s="1"/>
  <c r="N568" i="7" s="1"/>
  <c r="N569" i="7" s="1"/>
  <c r="N570" i="7" s="1"/>
  <c r="N571" i="7" s="1"/>
  <c r="N572" i="7" s="1"/>
  <c r="N573" i="7" s="1"/>
  <c r="N574" i="7" s="1"/>
  <c r="N575" i="7" s="1"/>
  <c r="N576" i="7" s="1"/>
  <c r="N577" i="7" s="1"/>
  <c r="N578" i="7" s="1"/>
  <c r="N579" i="7" s="1"/>
  <c r="N580" i="7" s="1"/>
  <c r="N581" i="7" s="1"/>
  <c r="N582" i="7" s="1"/>
  <c r="N583" i="7" s="1"/>
  <c r="N584" i="7" s="1"/>
  <c r="N585" i="7" s="1"/>
  <c r="N586" i="7" s="1"/>
  <c r="N587" i="7" s="1"/>
  <c r="N588" i="7" s="1"/>
  <c r="N589" i="7" s="1"/>
  <c r="N590" i="7" s="1"/>
  <c r="N591" i="7" s="1"/>
  <c r="N592" i="7" s="1"/>
  <c r="N593" i="7" s="1"/>
  <c r="N594" i="7" s="1"/>
  <c r="N595" i="7" s="1"/>
  <c r="N596" i="7" s="1"/>
  <c r="N597" i="7" s="1"/>
  <c r="N598" i="7" s="1"/>
  <c r="N599" i="7" s="1"/>
  <c r="N600" i="7" s="1"/>
  <c r="N601" i="7" s="1"/>
  <c r="N602" i="7" s="1"/>
  <c r="N603" i="7" s="1"/>
  <c r="N604" i="7" s="1"/>
  <c r="N605" i="7" s="1"/>
  <c r="N606" i="7" s="1"/>
  <c r="N607" i="7" s="1"/>
  <c r="N608" i="7" s="1"/>
  <c r="N609" i="7" s="1"/>
  <c r="N610" i="7" s="1"/>
  <c r="N611" i="7" s="1"/>
  <c r="N612" i="7" s="1"/>
  <c r="N613" i="7" s="1"/>
  <c r="N614" i="7" s="1"/>
  <c r="N615" i="7" s="1"/>
  <c r="N616" i="7" s="1"/>
  <c r="N617" i="7" s="1"/>
  <c r="N618" i="7" s="1"/>
  <c r="N619" i="7" s="1"/>
  <c r="N620" i="7" s="1"/>
  <c r="N621" i="7" s="1"/>
  <c r="N622" i="7" s="1"/>
  <c r="N623" i="7" s="1"/>
  <c r="N624" i="7" s="1"/>
  <c r="N625" i="7" s="1"/>
  <c r="N626" i="7" s="1"/>
  <c r="N627" i="7" s="1"/>
  <c r="N628" i="7" s="1"/>
  <c r="N629" i="7" s="1"/>
  <c r="N630" i="7" s="1"/>
  <c r="N631" i="7" s="1"/>
  <c r="N632" i="7" s="1"/>
  <c r="N633" i="7" s="1"/>
  <c r="N634" i="7" s="1"/>
  <c r="N635" i="7" s="1"/>
  <c r="N636" i="7" s="1"/>
  <c r="N637" i="7" s="1"/>
  <c r="N638" i="7" s="1"/>
  <c r="N639" i="7" s="1"/>
  <c r="N640" i="7" s="1"/>
  <c r="N641" i="7" s="1"/>
  <c r="N642" i="7" s="1"/>
  <c r="N643" i="7" s="1"/>
  <c r="N644" i="7" s="1"/>
  <c r="N645" i="7" s="1"/>
  <c r="N646" i="7" s="1"/>
  <c r="N647" i="7" s="1"/>
  <c r="N648" i="7" s="1"/>
  <c r="N649" i="7" s="1"/>
  <c r="N650" i="7" s="1"/>
  <c r="N651" i="7" s="1"/>
  <c r="N652" i="7" s="1"/>
  <c r="N653" i="7" s="1"/>
  <c r="N654" i="7" s="1"/>
  <c r="N655" i="7" s="1"/>
  <c r="N656" i="7" s="1"/>
  <c r="N657" i="7" s="1"/>
  <c r="N658" i="7" s="1"/>
  <c r="N659" i="7" s="1"/>
  <c r="N660" i="7" s="1"/>
  <c r="N661" i="7" s="1"/>
  <c r="N662" i="7" s="1"/>
  <c r="N663" i="7" s="1"/>
  <c r="N664" i="7" s="1"/>
  <c r="N665" i="7" s="1"/>
  <c r="N666" i="7" s="1"/>
  <c r="N667" i="7" s="1"/>
  <c r="N668" i="7" s="1"/>
  <c r="N669" i="7" s="1"/>
  <c r="N670" i="7" s="1"/>
  <c r="N671" i="7" s="1"/>
  <c r="N672" i="7" s="1"/>
  <c r="N673" i="7" s="1"/>
  <c r="N674" i="7" s="1"/>
  <c r="N675" i="7" s="1"/>
  <c r="N676" i="7" s="1"/>
  <c r="N677" i="7" s="1"/>
  <c r="N678" i="7" s="1"/>
  <c r="N679" i="7" s="1"/>
  <c r="N680" i="7" s="1"/>
  <c r="N681" i="7" s="1"/>
  <c r="N682" i="7" s="1"/>
  <c r="N683" i="7" s="1"/>
  <c r="N684" i="7" s="1"/>
  <c r="N685" i="7" s="1"/>
  <c r="N686" i="7" s="1"/>
  <c r="N687" i="7" s="1"/>
  <c r="N688" i="7" s="1"/>
  <c r="N689" i="7" s="1"/>
  <c r="N690" i="7" s="1"/>
  <c r="N691" i="7" s="1"/>
  <c r="N692" i="7" s="1"/>
  <c r="N693" i="7" s="1"/>
  <c r="N694" i="7" s="1"/>
  <c r="N695" i="7" s="1"/>
  <c r="N696" i="7" s="1"/>
  <c r="N697" i="7" s="1"/>
  <c r="N698" i="7" s="1"/>
  <c r="N699" i="7" s="1"/>
  <c r="N700" i="7" s="1"/>
  <c r="N701" i="7" s="1"/>
  <c r="N702" i="7" s="1"/>
  <c r="N703" i="7" s="1"/>
  <c r="N704" i="7" s="1"/>
  <c r="N705" i="7" s="1"/>
  <c r="N706" i="7" s="1"/>
  <c r="N707" i="7" s="1"/>
  <c r="N708" i="7" s="1"/>
  <c r="N709" i="7" s="1"/>
  <c r="N710" i="7" s="1"/>
  <c r="N711" i="7" s="1"/>
  <c r="N712" i="7" s="1"/>
  <c r="N713" i="7" s="1"/>
  <c r="N714" i="7" s="1"/>
  <c r="N715" i="7" s="1"/>
  <c r="N716" i="7" s="1"/>
  <c r="N717" i="7" s="1"/>
  <c r="N718" i="7" s="1"/>
  <c r="N719" i="7" s="1"/>
  <c r="N720" i="7" s="1"/>
  <c r="N721" i="7" s="1"/>
  <c r="N722" i="7" s="1"/>
  <c r="N723" i="7" s="1"/>
  <c r="N724" i="7" s="1"/>
  <c r="N725" i="7" s="1"/>
  <c r="N726" i="7" s="1"/>
  <c r="N727" i="7" s="1"/>
  <c r="N728" i="7" s="1"/>
  <c r="N729" i="7" s="1"/>
  <c r="N730" i="7" s="1"/>
  <c r="N731" i="7" s="1"/>
  <c r="N732" i="7" s="1"/>
  <c r="N733" i="7" s="1"/>
  <c r="N734" i="7" s="1"/>
  <c r="N735" i="7" s="1"/>
  <c r="N736" i="7" s="1"/>
  <c r="N737" i="7" s="1"/>
  <c r="N738" i="7" s="1"/>
  <c r="N739" i="7" s="1"/>
  <c r="N740" i="7" s="1"/>
  <c r="N741" i="7" s="1"/>
  <c r="N742" i="7" s="1"/>
  <c r="N743" i="7" s="1"/>
  <c r="N744" i="7" s="1"/>
  <c r="N745" i="7" s="1"/>
  <c r="N746" i="7" s="1"/>
  <c r="N747" i="7" s="1"/>
  <c r="N748" i="7" s="1"/>
  <c r="N749" i="7" s="1"/>
  <c r="N750" i="7" s="1"/>
  <c r="N751" i="7" s="1"/>
  <c r="N752" i="7" s="1"/>
  <c r="N753" i="7" s="1"/>
  <c r="N754" i="7" s="1"/>
  <c r="N755" i="7" s="1"/>
  <c r="N756" i="7" s="1"/>
  <c r="N757" i="7" s="1"/>
  <c r="N758" i="7" s="1"/>
  <c r="N759" i="7" s="1"/>
  <c r="N760" i="7" s="1"/>
  <c r="N761" i="7" s="1"/>
  <c r="N762" i="7" s="1"/>
  <c r="N763" i="7" s="1"/>
  <c r="N764" i="7" s="1"/>
  <c r="N765" i="7" s="1"/>
  <c r="N766" i="7" s="1"/>
  <c r="N767" i="7" s="1"/>
  <c r="N768" i="7" s="1"/>
  <c r="N769" i="7" s="1"/>
  <c r="N770" i="7" s="1"/>
  <c r="N771" i="7" s="1"/>
  <c r="N772" i="7" s="1"/>
  <c r="N773" i="7" s="1"/>
  <c r="N774" i="7" s="1"/>
  <c r="N775" i="7" s="1"/>
  <c r="N776" i="7" s="1"/>
  <c r="N777" i="7" s="1"/>
  <c r="N778" i="7" s="1"/>
  <c r="N779" i="7" s="1"/>
  <c r="N780" i="7" s="1"/>
  <c r="N781" i="7" s="1"/>
  <c r="N782" i="7" s="1"/>
  <c r="N783" i="7" s="1"/>
  <c r="N784" i="7" s="1"/>
  <c r="N785" i="7" s="1"/>
  <c r="N786" i="7" s="1"/>
  <c r="N787" i="7" s="1"/>
  <c r="N788" i="7" s="1"/>
  <c r="N789" i="7" s="1"/>
  <c r="N790" i="7" s="1"/>
  <c r="N791" i="7" s="1"/>
  <c r="N792" i="7" s="1"/>
  <c r="N793" i="7" s="1"/>
  <c r="N794" i="7" s="1"/>
  <c r="N795" i="7" s="1"/>
  <c r="N796" i="7" s="1"/>
  <c r="N797" i="7" s="1"/>
  <c r="N798" i="7" s="1"/>
  <c r="N799" i="7" s="1"/>
  <c r="N800" i="7" s="1"/>
  <c r="N801" i="7" s="1"/>
  <c r="N802" i="7" s="1"/>
  <c r="N803" i="7" s="1"/>
  <c r="N804" i="7" s="1"/>
  <c r="N805" i="7" s="1"/>
  <c r="N806" i="7" s="1"/>
  <c r="N807" i="7" s="1"/>
  <c r="N808" i="7" s="1"/>
  <c r="N809" i="7" s="1"/>
  <c r="N810" i="7" s="1"/>
  <c r="N811" i="7" s="1"/>
  <c r="N812" i="7" s="1"/>
  <c r="N813" i="7" s="1"/>
  <c r="N814" i="7" s="1"/>
  <c r="N815" i="7" s="1"/>
  <c r="N816" i="7" s="1"/>
  <c r="N817" i="7" s="1"/>
  <c r="N818" i="7" s="1"/>
  <c r="N819" i="7" s="1"/>
  <c r="N820" i="7" s="1"/>
  <c r="N821" i="7" s="1"/>
  <c r="N822" i="7" s="1"/>
  <c r="N823" i="7" s="1"/>
  <c r="N824" i="7" s="1"/>
  <c r="N825" i="7" s="1"/>
  <c r="N826" i="7" s="1"/>
  <c r="N827" i="7" s="1"/>
  <c r="N828" i="7" s="1"/>
  <c r="N829" i="7" s="1"/>
  <c r="N830" i="7" s="1"/>
  <c r="N831" i="7" s="1"/>
  <c r="N832" i="7" s="1"/>
  <c r="N833" i="7" s="1"/>
  <c r="N834" i="7" s="1"/>
  <c r="N835" i="7" s="1"/>
  <c r="N836" i="7" s="1"/>
  <c r="N837" i="7" s="1"/>
  <c r="N838" i="7" s="1"/>
  <c r="N839" i="7" s="1"/>
  <c r="N840" i="7" s="1"/>
  <c r="N841" i="7" s="1"/>
  <c r="N842" i="7" s="1"/>
  <c r="N843" i="7" s="1"/>
  <c r="N844" i="7" s="1"/>
  <c r="N845" i="7" s="1"/>
  <c r="N846" i="7" s="1"/>
  <c r="N847" i="7" s="1"/>
  <c r="N848" i="7" s="1"/>
  <c r="N849" i="7" s="1"/>
  <c r="N850" i="7" s="1"/>
  <c r="N851" i="7" s="1"/>
  <c r="N852" i="7" s="1"/>
  <c r="N853" i="7" s="1"/>
  <c r="N854" i="7" s="1"/>
  <c r="N855" i="7" s="1"/>
  <c r="N856" i="7" s="1"/>
  <c r="N857" i="7" s="1"/>
  <c r="N858" i="7" s="1"/>
  <c r="N859" i="7" s="1"/>
  <c r="N860" i="7" s="1"/>
  <c r="N861" i="7" s="1"/>
  <c r="N862" i="7" s="1"/>
  <c r="N863" i="7" s="1"/>
  <c r="N864" i="7" s="1"/>
  <c r="N865" i="7" s="1"/>
  <c r="N866" i="7" s="1"/>
  <c r="N867" i="7" s="1"/>
  <c r="N868" i="7" s="1"/>
  <c r="N869" i="7" s="1"/>
  <c r="N870" i="7" s="1"/>
  <c r="N871" i="7" s="1"/>
  <c r="N872" i="7" s="1"/>
  <c r="N873" i="7" s="1"/>
  <c r="N874" i="7" s="1"/>
  <c r="N875" i="7" s="1"/>
  <c r="N876" i="7" s="1"/>
  <c r="N877" i="7" s="1"/>
  <c r="N878" i="7" s="1"/>
  <c r="N879" i="7" s="1"/>
  <c r="N880" i="7" s="1"/>
  <c r="N881" i="7" s="1"/>
  <c r="N882" i="7" s="1"/>
  <c r="N883" i="7" s="1"/>
  <c r="N884" i="7" s="1"/>
  <c r="N885" i="7" s="1"/>
  <c r="N886" i="7" s="1"/>
  <c r="N887" i="7" s="1"/>
  <c r="N888" i="7" s="1"/>
  <c r="N889" i="7" s="1"/>
  <c r="N890" i="7" s="1"/>
  <c r="N891" i="7" s="1"/>
  <c r="N892" i="7" s="1"/>
  <c r="N893" i="7" s="1"/>
  <c r="N894" i="7" s="1"/>
  <c r="N895" i="7" s="1"/>
  <c r="N896" i="7" s="1"/>
  <c r="N897" i="7" s="1"/>
  <c r="N898" i="7" s="1"/>
  <c r="N899" i="7" s="1"/>
  <c r="N900" i="7" s="1"/>
  <c r="N901" i="7" s="1"/>
  <c r="N902" i="7" s="1"/>
  <c r="N903" i="7" s="1"/>
  <c r="N904" i="7" s="1"/>
  <c r="N905" i="7" s="1"/>
  <c r="N906" i="7" s="1"/>
  <c r="O14" i="7" l="1"/>
  <c r="O15" i="7" s="1"/>
  <c r="O16" i="7" s="1"/>
  <c r="O17" i="7" s="1"/>
  <c r="O18" i="7" s="1"/>
  <c r="O19" i="7" s="1"/>
  <c r="O20" i="7" s="1"/>
  <c r="O21" i="7" s="1"/>
  <c r="O22" i="7" s="1"/>
  <c r="O23" i="7" s="1"/>
  <c r="O24" i="7" s="1"/>
  <c r="O25" i="7" s="1"/>
  <c r="O26" i="7" s="1"/>
  <c r="O27" i="7" s="1"/>
  <c r="O28" i="7" s="1"/>
  <c r="O29" i="7" s="1"/>
  <c r="O30" i="7" s="1"/>
  <c r="O31" i="7" s="1"/>
  <c r="O32" i="7" s="1"/>
  <c r="O33" i="7" s="1"/>
  <c r="O34" i="7" s="1"/>
  <c r="O35" i="7" s="1"/>
  <c r="O36" i="7" s="1"/>
  <c r="O37" i="7" s="1"/>
  <c r="O38" i="7" s="1"/>
  <c r="O39" i="7" s="1"/>
  <c r="O40" i="7" s="1"/>
  <c r="O41" i="7" s="1"/>
  <c r="O42" i="7" s="1"/>
  <c r="O43" i="7" s="1"/>
  <c r="O44" i="7" s="1"/>
  <c r="O45" i="7" s="1"/>
  <c r="O46" i="7" s="1"/>
  <c r="O47" i="7" s="1"/>
  <c r="O48" i="7" s="1"/>
  <c r="O49" i="7" s="1"/>
  <c r="O50" i="7" s="1"/>
  <c r="O51" i="7" s="1"/>
  <c r="O52" i="7" s="1"/>
  <c r="O53" i="7" s="1"/>
  <c r="O54" i="7" s="1"/>
  <c r="O55" i="7" s="1"/>
  <c r="O56" i="7" s="1"/>
  <c r="O57" i="7" s="1"/>
  <c r="O58" i="7" s="1"/>
  <c r="O59" i="7" s="1"/>
  <c r="O60" i="7" s="1"/>
  <c r="O61" i="7" s="1"/>
  <c r="O62" i="7" s="1"/>
  <c r="O63" i="7" s="1"/>
  <c r="O64" i="7" s="1"/>
  <c r="O65" i="7" s="1"/>
  <c r="O66" i="7" s="1"/>
  <c r="O67" i="7" s="1"/>
  <c r="O68" i="7" s="1"/>
  <c r="O69" i="7" s="1"/>
  <c r="O70" i="7" s="1"/>
  <c r="O71" i="7" s="1"/>
  <c r="O72" i="7" s="1"/>
  <c r="O73" i="7" s="1"/>
  <c r="O74" i="7" s="1"/>
  <c r="O75" i="7" s="1"/>
  <c r="O76" i="7" s="1"/>
  <c r="O77" i="7" s="1"/>
  <c r="O78" i="7" s="1"/>
  <c r="O79" i="7" s="1"/>
  <c r="O80" i="7" s="1"/>
  <c r="O81" i="7" s="1"/>
  <c r="O82" i="7" s="1"/>
  <c r="O83" i="7" s="1"/>
  <c r="O84" i="7" s="1"/>
  <c r="O85" i="7" s="1"/>
  <c r="O86" i="7" s="1"/>
  <c r="O87" i="7" s="1"/>
  <c r="O88" i="7" s="1"/>
  <c r="O89" i="7" s="1"/>
  <c r="O90" i="7" s="1"/>
  <c r="O91" i="7" s="1"/>
  <c r="O92" i="7" s="1"/>
  <c r="O93" i="7" s="1"/>
  <c r="O94" i="7" s="1"/>
  <c r="O95" i="7" s="1"/>
  <c r="O96" i="7" s="1"/>
  <c r="O97" i="7" s="1"/>
  <c r="O98" i="7" s="1"/>
  <c r="O99" i="7" s="1"/>
  <c r="O100" i="7" s="1"/>
  <c r="O101" i="7" s="1"/>
  <c r="O102" i="7" s="1"/>
  <c r="O103" i="7" s="1"/>
  <c r="O104" i="7" s="1"/>
  <c r="O105" i="7" s="1"/>
  <c r="O106" i="7" s="1"/>
  <c r="O107" i="7" s="1"/>
  <c r="O108" i="7" s="1"/>
  <c r="O109" i="7" s="1"/>
  <c r="O110" i="7" s="1"/>
  <c r="O111" i="7" s="1"/>
  <c r="O112" i="7" s="1"/>
  <c r="O113" i="7" s="1"/>
  <c r="O114" i="7" s="1"/>
  <c r="O115" i="7" s="1"/>
  <c r="O116" i="7" s="1"/>
  <c r="O117" i="7" s="1"/>
  <c r="O118" i="7" s="1"/>
  <c r="O119" i="7" s="1"/>
  <c r="O120" i="7" s="1"/>
  <c r="O121" i="7" s="1"/>
  <c r="O122" i="7" s="1"/>
  <c r="O123" i="7" s="1"/>
  <c r="O124" i="7" s="1"/>
  <c r="O125" i="7" s="1"/>
  <c r="O126" i="7" s="1"/>
  <c r="O127" i="7" s="1"/>
  <c r="O128" i="7" s="1"/>
  <c r="O129" i="7" s="1"/>
  <c r="O130" i="7" s="1"/>
  <c r="O131" i="7" s="1"/>
  <c r="O132" i="7" s="1"/>
  <c r="O133" i="7" s="1"/>
  <c r="O134" i="7" s="1"/>
  <c r="O135" i="7" s="1"/>
  <c r="O136" i="7" s="1"/>
  <c r="O137" i="7" s="1"/>
  <c r="O138" i="7" s="1"/>
  <c r="O139" i="7" s="1"/>
  <c r="O140" i="7" s="1"/>
  <c r="O141" i="7" s="1"/>
  <c r="O142" i="7" s="1"/>
  <c r="O143" i="7" s="1"/>
  <c r="O144" i="7" s="1"/>
  <c r="O145" i="7" s="1"/>
  <c r="O146" i="7" s="1"/>
  <c r="O147" i="7" s="1"/>
  <c r="O148" i="7" s="1"/>
  <c r="O149" i="7" s="1"/>
  <c r="O150" i="7" s="1"/>
  <c r="O151" i="7" s="1"/>
  <c r="O152" i="7" s="1"/>
  <c r="O153" i="7" s="1"/>
  <c r="O154" i="7" s="1"/>
  <c r="O155" i="7" s="1"/>
  <c r="O156" i="7" s="1"/>
  <c r="O157" i="7" s="1"/>
  <c r="O158" i="7" s="1"/>
  <c r="O159" i="7" s="1"/>
  <c r="O160" i="7" s="1"/>
  <c r="O161" i="7" s="1"/>
  <c r="O162" i="7" s="1"/>
  <c r="O163" i="7" s="1"/>
  <c r="O164" i="7" s="1"/>
  <c r="O165" i="7" s="1"/>
  <c r="O166" i="7" s="1"/>
  <c r="O167" i="7" s="1"/>
  <c r="O168" i="7" s="1"/>
  <c r="O169" i="7" s="1"/>
  <c r="O170" i="7" s="1"/>
  <c r="O171" i="7" s="1"/>
  <c r="O172" i="7" s="1"/>
  <c r="O173" i="7" s="1"/>
  <c r="O174" i="7" s="1"/>
  <c r="O175" i="7" s="1"/>
  <c r="O176" i="7" s="1"/>
  <c r="O177" i="7" s="1"/>
  <c r="O178" i="7" s="1"/>
  <c r="O179" i="7" s="1"/>
  <c r="O180" i="7" s="1"/>
  <c r="O181" i="7" s="1"/>
  <c r="O182" i="7" s="1"/>
  <c r="O183" i="7" s="1"/>
  <c r="O184" i="7" s="1"/>
  <c r="O185" i="7" s="1"/>
  <c r="O186" i="7" s="1"/>
  <c r="O187" i="7" s="1"/>
  <c r="O188" i="7" s="1"/>
  <c r="O189" i="7" s="1"/>
  <c r="O190" i="7" s="1"/>
  <c r="O191" i="7" s="1"/>
  <c r="O192" i="7" s="1"/>
  <c r="O193" i="7" s="1"/>
  <c r="O194" i="7" s="1"/>
  <c r="O195" i="7" s="1"/>
  <c r="O196" i="7" s="1"/>
  <c r="O197" i="7" s="1"/>
  <c r="O198" i="7" s="1"/>
  <c r="O199" i="7" s="1"/>
  <c r="O200" i="7" s="1"/>
  <c r="O201" i="7" s="1"/>
  <c r="O202" i="7" s="1"/>
  <c r="O203" i="7" s="1"/>
  <c r="O204" i="7" s="1"/>
  <c r="O205" i="7" s="1"/>
  <c r="O206" i="7" s="1"/>
  <c r="O207" i="7" s="1"/>
  <c r="O208" i="7" s="1"/>
  <c r="O209" i="7" s="1"/>
  <c r="O210" i="7" s="1"/>
  <c r="O211" i="7" s="1"/>
  <c r="O212" i="7" s="1"/>
  <c r="O213" i="7" s="1"/>
  <c r="O214" i="7" s="1"/>
  <c r="O215" i="7" s="1"/>
  <c r="O216" i="7" s="1"/>
  <c r="O217" i="7" s="1"/>
  <c r="O218" i="7" s="1"/>
  <c r="O219" i="7" s="1"/>
  <c r="O220" i="7" s="1"/>
  <c r="O221" i="7" s="1"/>
  <c r="O222" i="7" s="1"/>
  <c r="O223" i="7" s="1"/>
  <c r="O224" i="7" s="1"/>
  <c r="O225" i="7" s="1"/>
  <c r="O226" i="7" s="1"/>
  <c r="O227" i="7" s="1"/>
  <c r="O228" i="7" s="1"/>
  <c r="O229" i="7" s="1"/>
  <c r="O230" i="7" s="1"/>
  <c r="O231" i="7" s="1"/>
  <c r="O232" i="7" s="1"/>
  <c r="O233" i="7" s="1"/>
  <c r="O234" i="7" s="1"/>
  <c r="O235" i="7" s="1"/>
  <c r="O236" i="7" s="1"/>
  <c r="O237" i="7" s="1"/>
  <c r="O238" i="7" s="1"/>
  <c r="O239" i="7" s="1"/>
  <c r="O240" i="7" s="1"/>
  <c r="O241" i="7" s="1"/>
  <c r="O242" i="7" s="1"/>
  <c r="O243" i="7" s="1"/>
  <c r="O244" i="7" s="1"/>
  <c r="O245" i="7" s="1"/>
  <c r="O246" i="7" s="1"/>
  <c r="O247" i="7" s="1"/>
  <c r="O248" i="7" s="1"/>
  <c r="O249" i="7" s="1"/>
  <c r="O250" i="7" s="1"/>
  <c r="O251" i="7" s="1"/>
  <c r="O252" i="7" s="1"/>
  <c r="O253" i="7" s="1"/>
  <c r="O254" i="7" s="1"/>
  <c r="O255" i="7" s="1"/>
  <c r="O256" i="7" s="1"/>
  <c r="O257" i="7" s="1"/>
  <c r="O258" i="7" s="1"/>
  <c r="O259" i="7" s="1"/>
  <c r="O260" i="7" s="1"/>
  <c r="O261" i="7" s="1"/>
  <c r="O262" i="7" s="1"/>
  <c r="O263" i="7" s="1"/>
  <c r="O264" i="7" s="1"/>
  <c r="O265" i="7" s="1"/>
  <c r="O266" i="7" s="1"/>
  <c r="O267" i="7" s="1"/>
  <c r="O268" i="7" s="1"/>
  <c r="O269" i="7" s="1"/>
  <c r="O270" i="7" s="1"/>
  <c r="O271" i="7" s="1"/>
  <c r="O272" i="7" s="1"/>
  <c r="O273" i="7" s="1"/>
  <c r="O274" i="7" s="1"/>
  <c r="O275" i="7" s="1"/>
  <c r="O276" i="7" s="1"/>
  <c r="O277" i="7" s="1"/>
  <c r="O278" i="7" s="1"/>
  <c r="O279" i="7" s="1"/>
  <c r="O280" i="7" s="1"/>
  <c r="O281" i="7" s="1"/>
  <c r="O282" i="7" s="1"/>
  <c r="O283" i="7" s="1"/>
  <c r="O284" i="7" s="1"/>
  <c r="O285" i="7" s="1"/>
  <c r="O286" i="7" s="1"/>
  <c r="O287" i="7" s="1"/>
  <c r="O288" i="7" s="1"/>
  <c r="O289" i="7" s="1"/>
  <c r="O290" i="7" s="1"/>
  <c r="O291" i="7" s="1"/>
  <c r="O292" i="7" s="1"/>
  <c r="O293" i="7" s="1"/>
  <c r="O294" i="7" s="1"/>
  <c r="O295" i="7" s="1"/>
  <c r="O296" i="7" s="1"/>
  <c r="O297" i="7" s="1"/>
  <c r="O298" i="7" s="1"/>
  <c r="O299" i="7" s="1"/>
  <c r="O300" i="7" s="1"/>
  <c r="O301" i="7" s="1"/>
  <c r="O302" i="7" s="1"/>
  <c r="O303" i="7" s="1"/>
  <c r="O304" i="7" s="1"/>
  <c r="O305" i="7" s="1"/>
  <c r="O306" i="7" s="1"/>
  <c r="O307" i="7" s="1"/>
  <c r="O308" i="7" s="1"/>
  <c r="O309" i="7" s="1"/>
  <c r="O310" i="7" s="1"/>
  <c r="O311" i="7" s="1"/>
  <c r="O312" i="7" s="1"/>
  <c r="O313" i="7" s="1"/>
  <c r="O314" i="7" s="1"/>
  <c r="O315" i="7" s="1"/>
  <c r="O316" i="7" s="1"/>
  <c r="O317" i="7" s="1"/>
  <c r="O318" i="7" s="1"/>
  <c r="O319" i="7" s="1"/>
  <c r="O320" i="7" s="1"/>
  <c r="O321" i="7" s="1"/>
  <c r="O322" i="7" s="1"/>
  <c r="O323" i="7" s="1"/>
  <c r="O324" i="7" s="1"/>
  <c r="O325" i="7" s="1"/>
  <c r="O326" i="7" s="1"/>
  <c r="O327" i="7" s="1"/>
  <c r="O328" i="7" s="1"/>
  <c r="O329" i="7" s="1"/>
  <c r="O330" i="7" s="1"/>
  <c r="O331" i="7" s="1"/>
  <c r="O332" i="7" s="1"/>
  <c r="O333" i="7" s="1"/>
  <c r="O334" i="7" s="1"/>
  <c r="O335" i="7" s="1"/>
  <c r="O336" i="7" s="1"/>
  <c r="O337" i="7" s="1"/>
  <c r="O338" i="7" s="1"/>
  <c r="O339" i="7" s="1"/>
  <c r="O340" i="7" s="1"/>
  <c r="O341" i="7" s="1"/>
  <c r="O342" i="7" s="1"/>
  <c r="O343" i="7" s="1"/>
  <c r="O344" i="7" s="1"/>
  <c r="O345" i="7" s="1"/>
  <c r="O346" i="7" s="1"/>
  <c r="O347" i="7" s="1"/>
  <c r="O348" i="7" s="1"/>
  <c r="O349" i="7" s="1"/>
  <c r="O350" i="7" s="1"/>
  <c r="O351" i="7" s="1"/>
  <c r="O352" i="7" s="1"/>
  <c r="O353" i="7" s="1"/>
  <c r="O354" i="7" s="1"/>
  <c r="O355" i="7" s="1"/>
  <c r="O356" i="7" s="1"/>
  <c r="O357" i="7" s="1"/>
  <c r="O358" i="7" s="1"/>
  <c r="O359" i="7" s="1"/>
  <c r="O360" i="7" s="1"/>
  <c r="O361" i="7" s="1"/>
  <c r="O362" i="7" s="1"/>
  <c r="O363" i="7" s="1"/>
  <c r="O364" i="7" s="1"/>
  <c r="O365" i="7" s="1"/>
  <c r="O366" i="7" s="1"/>
  <c r="O367" i="7" s="1"/>
  <c r="O368" i="7" s="1"/>
  <c r="O369" i="7" s="1"/>
  <c r="O370" i="7" s="1"/>
  <c r="O371" i="7" s="1"/>
  <c r="O372" i="7" s="1"/>
  <c r="O373" i="7" s="1"/>
  <c r="O374" i="7" s="1"/>
  <c r="O375" i="7" s="1"/>
  <c r="O376" i="7" s="1"/>
  <c r="O377" i="7" s="1"/>
  <c r="O378" i="7" s="1"/>
  <c r="O379" i="7" s="1"/>
  <c r="O380" i="7" s="1"/>
  <c r="O381" i="7" s="1"/>
  <c r="O382" i="7" s="1"/>
  <c r="O383" i="7" s="1"/>
  <c r="O384" i="7" s="1"/>
  <c r="O385" i="7" s="1"/>
  <c r="O386" i="7" s="1"/>
  <c r="O387" i="7" s="1"/>
  <c r="O388" i="7" s="1"/>
  <c r="O389" i="7" s="1"/>
  <c r="O390" i="7" s="1"/>
  <c r="O391" i="7" s="1"/>
  <c r="O392" i="7" s="1"/>
  <c r="O393" i="7" s="1"/>
  <c r="O394" i="7" s="1"/>
  <c r="O395" i="7" s="1"/>
  <c r="O396" i="7" s="1"/>
  <c r="O397" i="7" s="1"/>
  <c r="O398" i="7" s="1"/>
  <c r="O399" i="7" s="1"/>
  <c r="O400" i="7" s="1"/>
  <c r="O401" i="7" s="1"/>
  <c r="O402" i="7" s="1"/>
  <c r="O403" i="7" s="1"/>
  <c r="O404" i="7" s="1"/>
  <c r="O405" i="7" s="1"/>
  <c r="O406" i="7" s="1"/>
  <c r="O407" i="7" s="1"/>
  <c r="O408" i="7" s="1"/>
  <c r="O409" i="7" s="1"/>
  <c r="O410" i="7" s="1"/>
  <c r="O411" i="7" s="1"/>
  <c r="O412" i="7" s="1"/>
  <c r="O413" i="7" s="1"/>
  <c r="O414" i="7" s="1"/>
  <c r="O415" i="7" s="1"/>
  <c r="O416" i="7" s="1"/>
  <c r="O417" i="7" s="1"/>
  <c r="O418" i="7" s="1"/>
  <c r="O419" i="7" s="1"/>
  <c r="O420" i="7" s="1"/>
  <c r="O421" i="7" s="1"/>
  <c r="O422" i="7" s="1"/>
  <c r="O423" i="7" s="1"/>
  <c r="O424" i="7" s="1"/>
  <c r="O425" i="7" s="1"/>
  <c r="O426" i="7" s="1"/>
  <c r="O427" i="7" s="1"/>
  <c r="O428" i="7" s="1"/>
  <c r="O429" i="7" s="1"/>
  <c r="O430" i="7" s="1"/>
  <c r="O431" i="7" s="1"/>
  <c r="O432" i="7" s="1"/>
  <c r="O433" i="7" s="1"/>
  <c r="O434" i="7" s="1"/>
  <c r="O435" i="7" s="1"/>
  <c r="O436" i="7" s="1"/>
  <c r="O437" i="7" s="1"/>
  <c r="O438" i="7" s="1"/>
  <c r="O439" i="7" s="1"/>
  <c r="O440" i="7" s="1"/>
  <c r="O441" i="7" s="1"/>
  <c r="O442" i="7" s="1"/>
  <c r="O443" i="7" s="1"/>
  <c r="O444" i="7" s="1"/>
  <c r="O445" i="7" s="1"/>
  <c r="O446" i="7" s="1"/>
  <c r="O447" i="7" s="1"/>
  <c r="O448" i="7" s="1"/>
  <c r="O449" i="7" s="1"/>
  <c r="O450" i="7" s="1"/>
  <c r="O451" i="7" s="1"/>
  <c r="O452" i="7" s="1"/>
  <c r="O453" i="7" s="1"/>
  <c r="O454" i="7" s="1"/>
  <c r="O455" i="7" s="1"/>
  <c r="O456" i="7" s="1"/>
  <c r="O457" i="7" s="1"/>
  <c r="O458" i="7" s="1"/>
  <c r="O459" i="7" s="1"/>
  <c r="O460" i="7" s="1"/>
  <c r="O461" i="7" s="1"/>
  <c r="O462" i="7" s="1"/>
  <c r="O463" i="7" s="1"/>
  <c r="O464" i="7" s="1"/>
  <c r="O465" i="7" s="1"/>
  <c r="O466" i="7" s="1"/>
  <c r="O467" i="7" s="1"/>
  <c r="O468" i="7" s="1"/>
  <c r="O469" i="7" s="1"/>
  <c r="O470" i="7" s="1"/>
  <c r="O471" i="7" s="1"/>
  <c r="O472" i="7" s="1"/>
  <c r="O473" i="7" s="1"/>
  <c r="O474" i="7" s="1"/>
  <c r="O475" i="7" s="1"/>
  <c r="O476" i="7" s="1"/>
  <c r="O477" i="7" s="1"/>
  <c r="O478" i="7" s="1"/>
  <c r="O479" i="7" s="1"/>
  <c r="O480" i="7" s="1"/>
  <c r="O481" i="7" s="1"/>
  <c r="O482" i="7" s="1"/>
  <c r="O483" i="7" s="1"/>
  <c r="O484" i="7" s="1"/>
  <c r="O485" i="7" s="1"/>
  <c r="O486" i="7" s="1"/>
  <c r="O487" i="7" s="1"/>
  <c r="O488" i="7" s="1"/>
  <c r="O489" i="7" s="1"/>
  <c r="O490" i="7" s="1"/>
  <c r="O491" i="7" s="1"/>
  <c r="O492" i="7" s="1"/>
  <c r="O493" i="7" s="1"/>
  <c r="O494" i="7" s="1"/>
  <c r="O495" i="7" s="1"/>
  <c r="O496" i="7" s="1"/>
  <c r="O497" i="7" s="1"/>
  <c r="O498" i="7" s="1"/>
  <c r="O499" i="7" s="1"/>
  <c r="O500" i="7" s="1"/>
  <c r="O501" i="7" s="1"/>
  <c r="O502" i="7" s="1"/>
  <c r="O503" i="7" s="1"/>
  <c r="O504" i="7" s="1"/>
  <c r="O505" i="7" s="1"/>
  <c r="O506" i="7" s="1"/>
  <c r="O507" i="7" s="1"/>
  <c r="O508" i="7" s="1"/>
  <c r="O509" i="7" s="1"/>
  <c r="O510" i="7" s="1"/>
  <c r="O511" i="7" s="1"/>
  <c r="O512" i="7" s="1"/>
  <c r="O513" i="7" s="1"/>
  <c r="O514" i="7" s="1"/>
  <c r="O515" i="7" s="1"/>
  <c r="O516" i="7" s="1"/>
  <c r="O517" i="7" s="1"/>
  <c r="O518" i="7" s="1"/>
  <c r="O519" i="7" s="1"/>
  <c r="O520" i="7" s="1"/>
  <c r="O521" i="7" s="1"/>
  <c r="O522" i="7" s="1"/>
  <c r="O523" i="7" s="1"/>
  <c r="O524" i="7" s="1"/>
  <c r="O525" i="7" s="1"/>
  <c r="O526" i="7" s="1"/>
  <c r="O527" i="7" s="1"/>
  <c r="O528" i="7" s="1"/>
  <c r="O529" i="7" s="1"/>
  <c r="O530" i="7" s="1"/>
  <c r="O531" i="7" s="1"/>
  <c r="O532" i="7" s="1"/>
  <c r="O533" i="7" s="1"/>
  <c r="O534" i="7" s="1"/>
  <c r="O535" i="7" s="1"/>
  <c r="O536" i="7" s="1"/>
  <c r="O537" i="7" s="1"/>
  <c r="O538" i="7" s="1"/>
  <c r="O539" i="7" s="1"/>
  <c r="O540" i="7" s="1"/>
  <c r="O541" i="7" s="1"/>
  <c r="O542" i="7" s="1"/>
  <c r="O543" i="7" s="1"/>
  <c r="O544" i="7" s="1"/>
  <c r="O545" i="7" s="1"/>
  <c r="O546" i="7" s="1"/>
  <c r="O547" i="7" s="1"/>
  <c r="O548" i="7" s="1"/>
  <c r="O549" i="7" s="1"/>
  <c r="O550" i="7" s="1"/>
  <c r="O551" i="7" s="1"/>
  <c r="O552" i="7" s="1"/>
  <c r="O553" i="7" s="1"/>
  <c r="O554" i="7" s="1"/>
  <c r="O555" i="7" s="1"/>
  <c r="O556" i="7" s="1"/>
  <c r="O557" i="7" s="1"/>
  <c r="O558" i="7" s="1"/>
  <c r="O559" i="7" s="1"/>
  <c r="O560" i="7" s="1"/>
  <c r="O561" i="7" s="1"/>
  <c r="O562" i="7" s="1"/>
  <c r="O563" i="7" s="1"/>
  <c r="O564" i="7" s="1"/>
  <c r="O565" i="7" s="1"/>
  <c r="O566" i="7" s="1"/>
  <c r="O567" i="7" s="1"/>
  <c r="O568" i="7" s="1"/>
  <c r="O569" i="7" s="1"/>
  <c r="O570" i="7" s="1"/>
  <c r="O571" i="7" s="1"/>
  <c r="O572" i="7" s="1"/>
  <c r="O573" i="7" s="1"/>
  <c r="O574" i="7" s="1"/>
  <c r="O575" i="7" s="1"/>
  <c r="O576" i="7" s="1"/>
  <c r="O577" i="7" s="1"/>
  <c r="O578" i="7" s="1"/>
  <c r="O579" i="7" s="1"/>
  <c r="O580" i="7" s="1"/>
  <c r="O581" i="7" s="1"/>
  <c r="O582" i="7" s="1"/>
  <c r="O583" i="7" s="1"/>
  <c r="O584" i="7" s="1"/>
  <c r="O585" i="7" s="1"/>
  <c r="O586" i="7" s="1"/>
  <c r="O587" i="7" s="1"/>
  <c r="O588" i="7" s="1"/>
  <c r="O589" i="7" s="1"/>
  <c r="O590" i="7" s="1"/>
  <c r="O591" i="7" s="1"/>
  <c r="O592" i="7" s="1"/>
  <c r="O593" i="7" s="1"/>
  <c r="O594" i="7" s="1"/>
  <c r="O595" i="7" s="1"/>
  <c r="O596" i="7" s="1"/>
  <c r="O597" i="7" s="1"/>
  <c r="O598" i="7" s="1"/>
  <c r="O599" i="7" s="1"/>
  <c r="O600" i="7" s="1"/>
  <c r="O601" i="7" s="1"/>
  <c r="O602" i="7" s="1"/>
  <c r="O603" i="7" s="1"/>
  <c r="O604" i="7" s="1"/>
  <c r="O605" i="7" s="1"/>
  <c r="O606" i="7" s="1"/>
  <c r="O607" i="7" s="1"/>
  <c r="O608" i="7" s="1"/>
  <c r="O609" i="7" s="1"/>
  <c r="O610" i="7" s="1"/>
  <c r="O611" i="7" s="1"/>
  <c r="O612" i="7" s="1"/>
  <c r="O613" i="7" s="1"/>
  <c r="O614" i="7" s="1"/>
  <c r="O615" i="7" s="1"/>
  <c r="O616" i="7" s="1"/>
  <c r="O617" i="7" s="1"/>
  <c r="O618" i="7" s="1"/>
  <c r="O619" i="7" s="1"/>
  <c r="O620" i="7" s="1"/>
  <c r="O621" i="7" s="1"/>
  <c r="O622" i="7" s="1"/>
  <c r="O623" i="7" s="1"/>
  <c r="O624" i="7" s="1"/>
  <c r="O625" i="7" s="1"/>
  <c r="O626" i="7" s="1"/>
  <c r="O627" i="7" s="1"/>
  <c r="O628" i="7" s="1"/>
  <c r="O629" i="7" s="1"/>
  <c r="O630" i="7" s="1"/>
  <c r="O631" i="7" s="1"/>
  <c r="O632" i="7" s="1"/>
  <c r="O633" i="7" s="1"/>
  <c r="O634" i="7" s="1"/>
  <c r="O635" i="7" s="1"/>
  <c r="O636" i="7" s="1"/>
  <c r="O637" i="7" s="1"/>
  <c r="O638" i="7" s="1"/>
  <c r="O639" i="7" s="1"/>
  <c r="O640" i="7" s="1"/>
  <c r="O641" i="7" s="1"/>
  <c r="O642" i="7" s="1"/>
  <c r="O643" i="7" s="1"/>
  <c r="O644" i="7" s="1"/>
  <c r="O645" i="7" s="1"/>
  <c r="O646" i="7" s="1"/>
  <c r="O647" i="7" s="1"/>
  <c r="O648" i="7" s="1"/>
  <c r="O649" i="7" s="1"/>
  <c r="O650" i="7" s="1"/>
  <c r="O651" i="7" s="1"/>
  <c r="O652" i="7" s="1"/>
  <c r="O653" i="7" s="1"/>
  <c r="O654" i="7" s="1"/>
  <c r="O655" i="7" s="1"/>
  <c r="O656" i="7" s="1"/>
  <c r="O657" i="7" s="1"/>
  <c r="O658" i="7" s="1"/>
  <c r="O659" i="7" s="1"/>
  <c r="O660" i="7" s="1"/>
  <c r="O661" i="7" s="1"/>
  <c r="O662" i="7" s="1"/>
  <c r="O663" i="7" s="1"/>
  <c r="O664" i="7" s="1"/>
  <c r="O665" i="7" s="1"/>
  <c r="O666" i="7" s="1"/>
  <c r="O667" i="7" s="1"/>
  <c r="O668" i="7" s="1"/>
  <c r="O669" i="7" s="1"/>
  <c r="O670" i="7" s="1"/>
  <c r="O671" i="7" s="1"/>
  <c r="O672" i="7" s="1"/>
  <c r="O673" i="7" s="1"/>
  <c r="O674" i="7" s="1"/>
  <c r="O675" i="7" s="1"/>
  <c r="O676" i="7" s="1"/>
  <c r="O677" i="7" s="1"/>
  <c r="O678" i="7" s="1"/>
  <c r="O679" i="7" s="1"/>
  <c r="O680" i="7" s="1"/>
  <c r="O681" i="7" s="1"/>
  <c r="O682" i="7" s="1"/>
  <c r="O683" i="7" s="1"/>
  <c r="O684" i="7" s="1"/>
  <c r="O685" i="7" s="1"/>
  <c r="O686" i="7" s="1"/>
  <c r="O687" i="7" s="1"/>
  <c r="O688" i="7" s="1"/>
  <c r="O689" i="7" s="1"/>
  <c r="O690" i="7" s="1"/>
  <c r="O691" i="7" s="1"/>
  <c r="O692" i="7" s="1"/>
  <c r="O693" i="7" s="1"/>
  <c r="O694" i="7" s="1"/>
  <c r="O695" i="7" s="1"/>
  <c r="O696" i="7" s="1"/>
  <c r="O697" i="7" s="1"/>
  <c r="O698" i="7" s="1"/>
  <c r="O699" i="7" s="1"/>
  <c r="O700" i="7" s="1"/>
  <c r="O701" i="7" s="1"/>
  <c r="O702" i="7" s="1"/>
  <c r="O703" i="7" s="1"/>
  <c r="O704" i="7" s="1"/>
  <c r="O705" i="7" s="1"/>
  <c r="O706" i="7" s="1"/>
  <c r="O707" i="7" s="1"/>
  <c r="O708" i="7" s="1"/>
  <c r="O709" i="7" s="1"/>
  <c r="O710" i="7" s="1"/>
  <c r="O711" i="7" s="1"/>
  <c r="O712" i="7" s="1"/>
  <c r="O713" i="7" s="1"/>
  <c r="O714" i="7" s="1"/>
  <c r="O715" i="7" s="1"/>
  <c r="O716" i="7" s="1"/>
  <c r="O717" i="7" s="1"/>
  <c r="O718" i="7" s="1"/>
  <c r="O719" i="7" s="1"/>
  <c r="O720" i="7" s="1"/>
  <c r="O721" i="7" s="1"/>
  <c r="O722" i="7" s="1"/>
  <c r="O723" i="7" s="1"/>
  <c r="O724" i="7" s="1"/>
  <c r="O725" i="7" s="1"/>
  <c r="O726" i="7" s="1"/>
  <c r="O727" i="7" s="1"/>
  <c r="O728" i="7" s="1"/>
  <c r="O729" i="7" s="1"/>
  <c r="O730" i="7" s="1"/>
  <c r="O731" i="7" s="1"/>
  <c r="O732" i="7" s="1"/>
  <c r="O733" i="7" s="1"/>
  <c r="O734" i="7" s="1"/>
  <c r="O735" i="7" s="1"/>
  <c r="O736" i="7" s="1"/>
  <c r="O737" i="7" s="1"/>
  <c r="O738" i="7" s="1"/>
  <c r="O739" i="7" s="1"/>
  <c r="O740" i="7" s="1"/>
  <c r="O741" i="7" s="1"/>
  <c r="O742" i="7" s="1"/>
  <c r="O743" i="7" s="1"/>
  <c r="O744" i="7" s="1"/>
  <c r="O745" i="7" s="1"/>
  <c r="O746" i="7" s="1"/>
  <c r="O747" i="7" s="1"/>
  <c r="O748" i="7" s="1"/>
  <c r="O749" i="7" s="1"/>
  <c r="O750" i="7" s="1"/>
  <c r="O751" i="7" s="1"/>
  <c r="O752" i="7" s="1"/>
  <c r="O753" i="7" s="1"/>
  <c r="O754" i="7" s="1"/>
  <c r="O755" i="7" s="1"/>
  <c r="O756" i="7" s="1"/>
  <c r="O757" i="7" s="1"/>
  <c r="O758" i="7" s="1"/>
  <c r="O759" i="7" s="1"/>
  <c r="O760" i="7" s="1"/>
  <c r="O761" i="7" s="1"/>
  <c r="O762" i="7" s="1"/>
  <c r="O763" i="7" s="1"/>
  <c r="O764" i="7" s="1"/>
  <c r="O765" i="7" s="1"/>
  <c r="O766" i="7" s="1"/>
  <c r="O767" i="7" s="1"/>
  <c r="O768" i="7" s="1"/>
  <c r="O769" i="7" s="1"/>
  <c r="O770" i="7" s="1"/>
  <c r="O771" i="7" s="1"/>
  <c r="O772" i="7" s="1"/>
  <c r="O773" i="7" s="1"/>
  <c r="O774" i="7" s="1"/>
  <c r="O775" i="7" s="1"/>
  <c r="O776" i="7" s="1"/>
  <c r="O777" i="7" s="1"/>
  <c r="O778" i="7" s="1"/>
  <c r="O779" i="7" s="1"/>
  <c r="O780" i="7" s="1"/>
  <c r="O781" i="7" s="1"/>
  <c r="O782" i="7" s="1"/>
  <c r="O783" i="7" s="1"/>
  <c r="O784" i="7" s="1"/>
  <c r="O785" i="7" s="1"/>
  <c r="O786" i="7" s="1"/>
  <c r="O787" i="7" s="1"/>
  <c r="O788" i="7" s="1"/>
  <c r="O789" i="7" s="1"/>
  <c r="O790" i="7" s="1"/>
  <c r="O791" i="7" s="1"/>
  <c r="O792" i="7" s="1"/>
  <c r="O793" i="7" s="1"/>
  <c r="O794" i="7" s="1"/>
  <c r="O795" i="7" s="1"/>
  <c r="O796" i="7" s="1"/>
  <c r="O797" i="7" s="1"/>
  <c r="O798" i="7" s="1"/>
  <c r="O799" i="7" s="1"/>
  <c r="O800" i="7" s="1"/>
  <c r="O801" i="7" s="1"/>
  <c r="O802" i="7" s="1"/>
  <c r="O803" i="7" s="1"/>
  <c r="O804" i="7" s="1"/>
  <c r="O805" i="7" s="1"/>
  <c r="O806" i="7" s="1"/>
  <c r="O807" i="7" s="1"/>
  <c r="O808" i="7" s="1"/>
  <c r="O809" i="7" s="1"/>
  <c r="O810" i="7" s="1"/>
  <c r="O811" i="7" s="1"/>
  <c r="O812" i="7" s="1"/>
  <c r="O813" i="7" s="1"/>
  <c r="O814" i="7" s="1"/>
  <c r="O815" i="7" s="1"/>
  <c r="O816" i="7" s="1"/>
  <c r="O817" i="7" s="1"/>
  <c r="O818" i="7" s="1"/>
  <c r="O819" i="7" s="1"/>
  <c r="O820" i="7" s="1"/>
  <c r="O821" i="7" s="1"/>
  <c r="O822" i="7" s="1"/>
  <c r="O823" i="7" s="1"/>
  <c r="O824" i="7" s="1"/>
  <c r="O825" i="7" s="1"/>
  <c r="O826" i="7" s="1"/>
  <c r="O827" i="7" s="1"/>
  <c r="O828" i="7" s="1"/>
  <c r="O829" i="7" s="1"/>
  <c r="O830" i="7" s="1"/>
  <c r="O831" i="7" s="1"/>
  <c r="O832" i="7" s="1"/>
  <c r="O833" i="7" s="1"/>
  <c r="O834" i="7" s="1"/>
  <c r="O835" i="7" s="1"/>
  <c r="O836" i="7" s="1"/>
  <c r="O837" i="7" s="1"/>
  <c r="O838" i="7" s="1"/>
  <c r="O839" i="7" s="1"/>
  <c r="O840" i="7" s="1"/>
  <c r="O841" i="7" s="1"/>
  <c r="O842" i="7" s="1"/>
  <c r="O843" i="7" s="1"/>
  <c r="O844" i="7" s="1"/>
  <c r="O845" i="7" s="1"/>
  <c r="O846" i="7" s="1"/>
  <c r="O847" i="7" s="1"/>
  <c r="O848" i="7" s="1"/>
  <c r="O849" i="7" s="1"/>
  <c r="O850" i="7" s="1"/>
  <c r="O851" i="7" s="1"/>
  <c r="O852" i="7" s="1"/>
  <c r="O853" i="7" s="1"/>
  <c r="O854" i="7" s="1"/>
  <c r="O855" i="7" s="1"/>
  <c r="O856" i="7" s="1"/>
  <c r="O857" i="7" s="1"/>
  <c r="O858" i="7" s="1"/>
  <c r="O859" i="7" s="1"/>
  <c r="O860" i="7" s="1"/>
  <c r="O861" i="7" s="1"/>
  <c r="O862" i="7" s="1"/>
  <c r="O863" i="7" s="1"/>
  <c r="O864" i="7" s="1"/>
  <c r="O865" i="7" s="1"/>
  <c r="O866" i="7" s="1"/>
  <c r="O867" i="7" s="1"/>
  <c r="O868" i="7" s="1"/>
  <c r="O869" i="7" s="1"/>
  <c r="O870" i="7" s="1"/>
  <c r="O871" i="7" s="1"/>
  <c r="O872" i="7" s="1"/>
  <c r="O873" i="7" s="1"/>
  <c r="O874" i="7" s="1"/>
  <c r="O875" i="7" s="1"/>
  <c r="O876" i="7" s="1"/>
  <c r="O877" i="7" s="1"/>
  <c r="O878" i="7" s="1"/>
  <c r="O879" i="7" s="1"/>
  <c r="O880" i="7" s="1"/>
  <c r="O881" i="7" s="1"/>
  <c r="O882" i="7" s="1"/>
  <c r="O883" i="7" s="1"/>
  <c r="O884" i="7" s="1"/>
  <c r="O885" i="7" s="1"/>
  <c r="O886" i="7" s="1"/>
  <c r="O887" i="7" s="1"/>
  <c r="O888" i="7" s="1"/>
  <c r="O889" i="7" s="1"/>
  <c r="O890" i="7" s="1"/>
  <c r="O891" i="7" s="1"/>
  <c r="O892" i="7" s="1"/>
  <c r="O893" i="7" s="1"/>
  <c r="O894" i="7" s="1"/>
  <c r="O895" i="7" s="1"/>
  <c r="O896" i="7" s="1"/>
  <c r="O897" i="7" s="1"/>
  <c r="O898" i="7" s="1"/>
  <c r="O899" i="7" s="1"/>
  <c r="O900" i="7" s="1"/>
  <c r="O901" i="7" s="1"/>
  <c r="O902" i="7" s="1"/>
  <c r="O903" i="7" s="1"/>
  <c r="O904" i="7" s="1"/>
  <c r="O905" i="7" s="1"/>
  <c r="O906" i="7" s="1"/>
  <c r="R9" i="3" l="1"/>
  <c r="R10" i="3"/>
  <c r="R11" i="3"/>
  <c r="R12" i="3"/>
  <c r="R13" i="3"/>
  <c r="R14" i="3"/>
  <c r="R15" i="3"/>
  <c r="R16" i="3"/>
  <c r="R17" i="3"/>
  <c r="R18" i="3"/>
  <c r="R19" i="3"/>
  <c r="R20" i="3"/>
  <c r="R21" i="3"/>
  <c r="R22" i="3"/>
  <c r="R23" i="3"/>
  <c r="R24" i="3"/>
  <c r="R25" i="3"/>
  <c r="R26" i="3"/>
  <c r="R27" i="3"/>
  <c r="R28" i="3"/>
  <c r="R29" i="3"/>
  <c r="R30" i="3"/>
  <c r="R31" i="3"/>
  <c r="R32" i="3"/>
  <c r="R33" i="3"/>
  <c r="R34" i="3"/>
  <c r="R35" i="3"/>
  <c r="R36" i="3"/>
  <c r="R37" i="3"/>
  <c r="R38" i="3"/>
  <c r="R39" i="3"/>
  <c r="R40" i="3"/>
  <c r="R41" i="3"/>
  <c r="R42" i="3"/>
  <c r="R43" i="3"/>
  <c r="R44" i="3"/>
  <c r="R45" i="3"/>
  <c r="R46" i="3"/>
  <c r="R47" i="3"/>
  <c r="R48" i="3"/>
  <c r="R49" i="3"/>
  <c r="R50" i="3"/>
  <c r="R51" i="3"/>
  <c r="R52" i="3"/>
  <c r="R53" i="3"/>
  <c r="R54" i="3"/>
  <c r="R55" i="3"/>
  <c r="R56" i="3"/>
  <c r="R57" i="3"/>
  <c r="R58" i="3"/>
  <c r="R59" i="3"/>
  <c r="R60" i="3"/>
  <c r="R61" i="3"/>
  <c r="R62" i="3"/>
  <c r="R63" i="3"/>
  <c r="R64" i="3"/>
  <c r="R65" i="3"/>
  <c r="R66" i="3"/>
  <c r="R67" i="3"/>
  <c r="R68" i="3"/>
  <c r="R69" i="3"/>
  <c r="R70" i="3"/>
  <c r="R71" i="3"/>
  <c r="R72" i="3"/>
  <c r="R73" i="3"/>
  <c r="R74" i="3"/>
  <c r="R75" i="3"/>
  <c r="R76" i="3"/>
  <c r="R77" i="3"/>
  <c r="R78" i="3"/>
  <c r="R79" i="3"/>
  <c r="R80" i="3"/>
  <c r="R81" i="3"/>
  <c r="R82" i="3"/>
  <c r="R83" i="3"/>
  <c r="R84" i="3"/>
  <c r="R85" i="3"/>
  <c r="R86" i="3"/>
  <c r="R87" i="3"/>
  <c r="R88" i="3"/>
  <c r="R89" i="3"/>
  <c r="R90" i="3"/>
  <c r="R91" i="3"/>
  <c r="R92" i="3"/>
  <c r="R93" i="3"/>
  <c r="R94" i="3"/>
  <c r="R95" i="3"/>
  <c r="R96" i="3"/>
  <c r="R97" i="3"/>
  <c r="R98" i="3"/>
  <c r="R99" i="3"/>
  <c r="R100" i="3"/>
  <c r="R101" i="3"/>
  <c r="R102" i="3"/>
  <c r="R103" i="3"/>
  <c r="R104" i="3"/>
  <c r="R105" i="3"/>
  <c r="R106" i="3"/>
  <c r="R107" i="3"/>
  <c r="R108" i="3"/>
  <c r="R109" i="3"/>
  <c r="R110" i="3"/>
  <c r="R111" i="3"/>
  <c r="R112" i="3"/>
  <c r="R113" i="3"/>
  <c r="R114" i="3"/>
  <c r="R115" i="3"/>
  <c r="R116" i="3"/>
  <c r="R117" i="3"/>
  <c r="R118" i="3"/>
  <c r="R119" i="3"/>
  <c r="R120" i="3"/>
  <c r="R121" i="3"/>
  <c r="R122" i="3"/>
  <c r="R123" i="3"/>
  <c r="R124" i="3"/>
  <c r="R125" i="3"/>
  <c r="R126" i="3"/>
  <c r="R127" i="3"/>
  <c r="R128" i="3"/>
  <c r="R129" i="3"/>
  <c r="R130" i="3"/>
  <c r="R131" i="3"/>
  <c r="R132" i="3"/>
  <c r="R133" i="3"/>
  <c r="R134" i="3"/>
  <c r="R135" i="3"/>
  <c r="R136" i="3"/>
  <c r="R137" i="3"/>
  <c r="R138" i="3"/>
  <c r="R139" i="3"/>
  <c r="R140" i="3"/>
  <c r="R141" i="3"/>
  <c r="R142" i="3"/>
  <c r="R143" i="3"/>
  <c r="R144" i="3"/>
  <c r="R145" i="3"/>
  <c r="R146" i="3"/>
  <c r="R147" i="3"/>
  <c r="R148" i="3"/>
  <c r="R149" i="3"/>
  <c r="R150" i="3"/>
  <c r="R151" i="3"/>
  <c r="R152" i="3"/>
  <c r="R153" i="3"/>
  <c r="R154" i="3"/>
  <c r="R155" i="3"/>
  <c r="R156" i="3"/>
  <c r="R157" i="3"/>
  <c r="R158" i="3"/>
  <c r="R159" i="3"/>
  <c r="R160" i="3"/>
  <c r="R161" i="3"/>
  <c r="R162" i="3"/>
  <c r="R163" i="3"/>
  <c r="R164" i="3"/>
  <c r="R165" i="3"/>
  <c r="R166" i="3"/>
  <c r="R167" i="3"/>
  <c r="R168" i="3"/>
  <c r="R169" i="3"/>
  <c r="R170" i="3"/>
  <c r="R171" i="3"/>
  <c r="R172" i="3"/>
  <c r="R173" i="3"/>
  <c r="R174" i="3"/>
  <c r="R175" i="3"/>
  <c r="R176" i="3"/>
  <c r="R177" i="3"/>
  <c r="R178" i="3"/>
  <c r="R179" i="3"/>
  <c r="R180" i="3"/>
  <c r="R181" i="3"/>
  <c r="R182" i="3"/>
  <c r="R183" i="3"/>
  <c r="R184" i="3"/>
  <c r="R185" i="3"/>
  <c r="R186" i="3"/>
  <c r="R187" i="3"/>
  <c r="R188" i="3"/>
  <c r="R189" i="3"/>
  <c r="R190" i="3"/>
  <c r="R191" i="3"/>
  <c r="R192" i="3"/>
  <c r="R193" i="3"/>
  <c r="R194" i="3"/>
  <c r="R195" i="3"/>
  <c r="R196" i="3"/>
  <c r="R197" i="3"/>
  <c r="R198" i="3"/>
  <c r="R199" i="3"/>
  <c r="R200" i="3"/>
  <c r="R201" i="3"/>
  <c r="R202" i="3"/>
  <c r="R203" i="3"/>
  <c r="R204" i="3"/>
  <c r="R205" i="3"/>
  <c r="R206" i="3"/>
  <c r="R207" i="3"/>
  <c r="R208" i="3"/>
  <c r="R209" i="3"/>
  <c r="R210" i="3"/>
  <c r="R211" i="3"/>
  <c r="R212" i="3"/>
  <c r="R213" i="3"/>
  <c r="R214" i="3"/>
  <c r="R215" i="3"/>
  <c r="R216" i="3"/>
  <c r="R217" i="3"/>
  <c r="R218" i="3"/>
  <c r="R219" i="3"/>
  <c r="R220" i="3"/>
  <c r="R221" i="3"/>
  <c r="R222" i="3"/>
  <c r="R223" i="3"/>
  <c r="R224" i="3"/>
  <c r="R225" i="3"/>
  <c r="R226" i="3"/>
  <c r="R227" i="3"/>
  <c r="R228" i="3"/>
  <c r="R229" i="3"/>
  <c r="R230" i="3"/>
  <c r="R231" i="3"/>
  <c r="R232" i="3"/>
  <c r="R233" i="3"/>
  <c r="R234" i="3"/>
  <c r="R235" i="3"/>
  <c r="R236" i="3"/>
  <c r="R237" i="3"/>
  <c r="R238" i="3"/>
  <c r="R239" i="3"/>
  <c r="R240" i="3"/>
  <c r="R241" i="3"/>
  <c r="R242" i="3"/>
  <c r="R243" i="3"/>
  <c r="R244" i="3"/>
  <c r="R245" i="3"/>
  <c r="R246" i="3"/>
  <c r="R247" i="3"/>
  <c r="R248" i="3"/>
  <c r="R249" i="3"/>
  <c r="R250" i="3"/>
  <c r="R251" i="3"/>
  <c r="R252" i="3"/>
  <c r="R253" i="3"/>
  <c r="R254" i="3"/>
  <c r="R255" i="3"/>
  <c r="R256" i="3"/>
  <c r="R257" i="3"/>
  <c r="R258" i="3"/>
  <c r="R259" i="3"/>
  <c r="R260" i="3"/>
  <c r="R261" i="3"/>
  <c r="R262" i="3"/>
  <c r="R263" i="3"/>
  <c r="R264" i="3"/>
  <c r="R265" i="3"/>
  <c r="R266" i="3"/>
  <c r="R267" i="3"/>
  <c r="R268" i="3"/>
  <c r="R269" i="3"/>
  <c r="R270" i="3"/>
  <c r="R271" i="3"/>
  <c r="R272" i="3"/>
  <c r="R273" i="3"/>
  <c r="R274" i="3"/>
  <c r="R275" i="3"/>
  <c r="R276" i="3"/>
  <c r="R277" i="3"/>
  <c r="R278" i="3"/>
  <c r="R279" i="3"/>
  <c r="R280" i="3"/>
  <c r="R281" i="3"/>
  <c r="R282" i="3"/>
  <c r="R283" i="3"/>
  <c r="R284" i="3"/>
  <c r="R285" i="3"/>
  <c r="R286" i="3"/>
  <c r="R287" i="3"/>
  <c r="R288" i="3"/>
  <c r="R289" i="3"/>
  <c r="R290" i="3"/>
  <c r="R291" i="3"/>
  <c r="R292" i="3"/>
  <c r="R293" i="3"/>
  <c r="R294" i="3"/>
  <c r="R295" i="3"/>
  <c r="R296" i="3"/>
  <c r="R297" i="3"/>
  <c r="R298" i="3"/>
  <c r="R299" i="3"/>
  <c r="R300" i="3"/>
  <c r="R301" i="3"/>
  <c r="R302" i="3"/>
  <c r="R303" i="3"/>
  <c r="R304" i="3"/>
  <c r="R305" i="3"/>
  <c r="R306" i="3"/>
  <c r="R307" i="3"/>
  <c r="R308" i="3"/>
  <c r="R309" i="3"/>
  <c r="R310" i="3"/>
  <c r="R311" i="3"/>
  <c r="R312" i="3"/>
  <c r="R313" i="3"/>
  <c r="R314" i="3"/>
  <c r="R315" i="3"/>
  <c r="R316" i="3"/>
  <c r="R317" i="3"/>
  <c r="R318" i="3"/>
  <c r="R319" i="3"/>
  <c r="R320" i="3"/>
  <c r="R321" i="3"/>
  <c r="R322" i="3"/>
  <c r="R323" i="3"/>
  <c r="R324" i="3"/>
  <c r="R325" i="3"/>
  <c r="R326" i="3"/>
  <c r="R327" i="3"/>
  <c r="R328" i="3"/>
  <c r="R329" i="3"/>
  <c r="R330" i="3"/>
  <c r="R331" i="3"/>
  <c r="R332" i="3"/>
  <c r="R333" i="3"/>
  <c r="R334" i="3"/>
  <c r="R335" i="3"/>
  <c r="R336" i="3"/>
  <c r="R337" i="3"/>
  <c r="R338" i="3"/>
  <c r="R339" i="3"/>
  <c r="R340" i="3"/>
  <c r="R341" i="3"/>
  <c r="R342" i="3"/>
  <c r="R343" i="3"/>
  <c r="R344" i="3"/>
  <c r="R345" i="3"/>
  <c r="R346" i="3"/>
  <c r="R347" i="3"/>
  <c r="R348" i="3"/>
  <c r="R349" i="3"/>
  <c r="R350" i="3"/>
  <c r="R351" i="3"/>
  <c r="R352" i="3"/>
  <c r="R353" i="3"/>
  <c r="R354" i="3"/>
  <c r="R355" i="3"/>
  <c r="R356" i="3"/>
  <c r="R357" i="3"/>
  <c r="R358" i="3"/>
  <c r="R359" i="3"/>
  <c r="R360" i="3"/>
  <c r="R361" i="3"/>
  <c r="R362" i="3"/>
  <c r="R363" i="3"/>
  <c r="R364" i="3"/>
  <c r="R365" i="3"/>
  <c r="R366" i="3"/>
  <c r="R367" i="3"/>
  <c r="R368" i="3"/>
  <c r="R369" i="3"/>
  <c r="R370" i="3"/>
  <c r="R371" i="3"/>
  <c r="R372" i="3"/>
  <c r="R373" i="3"/>
  <c r="R374" i="3"/>
  <c r="R375" i="3"/>
  <c r="R376" i="3"/>
  <c r="R377" i="3"/>
  <c r="R378" i="3"/>
  <c r="R379" i="3"/>
  <c r="R380" i="3"/>
  <c r="R381" i="3"/>
  <c r="R382" i="3"/>
  <c r="R383" i="3"/>
  <c r="R384" i="3"/>
  <c r="R385" i="3"/>
  <c r="R386" i="3"/>
  <c r="R387" i="3"/>
  <c r="R388" i="3"/>
  <c r="R389" i="3"/>
  <c r="R390" i="3"/>
  <c r="R391" i="3"/>
  <c r="R392" i="3"/>
  <c r="R393" i="3"/>
  <c r="R394" i="3"/>
  <c r="R395" i="3"/>
  <c r="R396" i="3"/>
  <c r="R397" i="3"/>
  <c r="R398" i="3"/>
  <c r="R399" i="3"/>
  <c r="R400" i="3"/>
  <c r="R401" i="3"/>
  <c r="R402" i="3"/>
  <c r="R403" i="3"/>
  <c r="R404" i="3"/>
  <c r="R405" i="3"/>
  <c r="R406" i="3"/>
  <c r="R407" i="3"/>
  <c r="R408" i="3"/>
  <c r="R409" i="3"/>
  <c r="R410" i="3"/>
  <c r="R411" i="3"/>
  <c r="R412" i="3"/>
  <c r="R413" i="3"/>
  <c r="R414" i="3"/>
  <c r="R415" i="3"/>
  <c r="R416" i="3"/>
  <c r="R417" i="3"/>
  <c r="R418" i="3"/>
  <c r="R419" i="3"/>
  <c r="R420" i="3"/>
  <c r="R421" i="3"/>
  <c r="R422" i="3"/>
  <c r="R423" i="3"/>
  <c r="R424" i="3"/>
  <c r="R425" i="3"/>
  <c r="R426" i="3"/>
  <c r="R427" i="3"/>
  <c r="R428" i="3"/>
  <c r="R429" i="3"/>
  <c r="R430" i="3"/>
  <c r="R431" i="3"/>
  <c r="R432" i="3"/>
  <c r="R433" i="3"/>
  <c r="R434" i="3"/>
  <c r="R435" i="3"/>
  <c r="R436" i="3"/>
  <c r="R437" i="3"/>
  <c r="R438" i="3"/>
  <c r="R439" i="3"/>
  <c r="R440" i="3"/>
  <c r="R441" i="3"/>
  <c r="R442" i="3"/>
  <c r="R443" i="3"/>
  <c r="R444" i="3"/>
  <c r="R445" i="3"/>
  <c r="R446" i="3"/>
  <c r="R447" i="3"/>
  <c r="R448" i="3"/>
  <c r="R449" i="3"/>
  <c r="R450" i="3"/>
  <c r="R451" i="3"/>
  <c r="R452" i="3"/>
  <c r="R453" i="3"/>
  <c r="R454" i="3"/>
  <c r="R455" i="3"/>
  <c r="R456" i="3"/>
  <c r="R457" i="3"/>
  <c r="R458" i="3"/>
  <c r="R459" i="3"/>
  <c r="R460" i="3"/>
  <c r="R461" i="3"/>
  <c r="R462" i="3"/>
  <c r="R463" i="3"/>
  <c r="R464" i="3"/>
  <c r="R465" i="3"/>
  <c r="R466" i="3"/>
  <c r="R467" i="3"/>
  <c r="R468" i="3"/>
  <c r="R469" i="3"/>
  <c r="R470" i="3"/>
  <c r="R471" i="3"/>
  <c r="R472" i="3"/>
  <c r="R473" i="3"/>
  <c r="R474" i="3"/>
  <c r="R475" i="3"/>
  <c r="R476" i="3"/>
  <c r="R477" i="3"/>
  <c r="R478" i="3"/>
  <c r="R479" i="3"/>
  <c r="R480" i="3"/>
  <c r="R481" i="3"/>
  <c r="R482" i="3"/>
  <c r="R483" i="3"/>
  <c r="R484" i="3"/>
  <c r="R485" i="3"/>
  <c r="R486" i="3"/>
  <c r="R487" i="3"/>
  <c r="R488" i="3"/>
  <c r="R489" i="3"/>
  <c r="R490" i="3"/>
  <c r="R491" i="3"/>
  <c r="R492" i="3"/>
  <c r="R493" i="3"/>
  <c r="R494" i="3"/>
  <c r="R495" i="3"/>
  <c r="R496" i="3"/>
  <c r="R497" i="3"/>
  <c r="R498" i="3"/>
  <c r="R499" i="3"/>
  <c r="R500" i="3"/>
  <c r="R501" i="3"/>
  <c r="R502" i="3"/>
  <c r="R503" i="3"/>
  <c r="R504" i="3"/>
  <c r="R505" i="3"/>
  <c r="R506" i="3"/>
  <c r="R507" i="3"/>
  <c r="R508" i="3"/>
  <c r="R509" i="3"/>
  <c r="R510" i="3"/>
  <c r="R511" i="3"/>
  <c r="R512" i="3"/>
  <c r="R513" i="3"/>
  <c r="R514" i="3"/>
  <c r="R515" i="3"/>
  <c r="R516" i="3"/>
  <c r="R517" i="3"/>
  <c r="R518" i="3"/>
  <c r="R519" i="3"/>
  <c r="R520" i="3"/>
  <c r="R521" i="3"/>
  <c r="R522" i="3"/>
  <c r="R523" i="3"/>
  <c r="R524" i="3"/>
  <c r="R525" i="3"/>
  <c r="R526" i="3"/>
  <c r="R527" i="3"/>
  <c r="R528" i="3"/>
  <c r="R529" i="3"/>
  <c r="R530" i="3"/>
  <c r="R531" i="3"/>
  <c r="R532" i="3"/>
  <c r="R533" i="3"/>
  <c r="R534" i="3"/>
  <c r="R535" i="3"/>
  <c r="R536" i="3"/>
  <c r="R537" i="3"/>
  <c r="R538" i="3"/>
  <c r="R539" i="3"/>
  <c r="R540" i="3"/>
  <c r="R541" i="3"/>
  <c r="R542" i="3"/>
  <c r="R543" i="3"/>
  <c r="R544" i="3"/>
  <c r="R545" i="3"/>
  <c r="R546" i="3"/>
  <c r="R547" i="3"/>
  <c r="R548" i="3"/>
  <c r="R549" i="3"/>
  <c r="R550" i="3"/>
  <c r="R551" i="3"/>
  <c r="R552" i="3"/>
  <c r="R553" i="3"/>
  <c r="R554" i="3"/>
  <c r="R555" i="3"/>
  <c r="R556" i="3"/>
  <c r="R557" i="3"/>
  <c r="R558" i="3"/>
  <c r="R559" i="3"/>
  <c r="R560" i="3"/>
  <c r="R561" i="3"/>
  <c r="R562" i="3"/>
  <c r="R563" i="3"/>
  <c r="R564" i="3"/>
  <c r="R565" i="3"/>
  <c r="R566" i="3"/>
  <c r="R567" i="3"/>
  <c r="R568" i="3"/>
  <c r="R569" i="3"/>
  <c r="R570" i="3"/>
  <c r="R571" i="3"/>
  <c r="R572" i="3"/>
  <c r="R573" i="3"/>
  <c r="R574" i="3"/>
  <c r="R575" i="3"/>
  <c r="R8" i="3"/>
  <c r="I6" i="6"/>
  <c r="I7" i="6"/>
  <c r="I8" i="6"/>
  <c r="I9" i="6"/>
  <c r="I10" i="6"/>
  <c r="I11" i="6"/>
  <c r="I12" i="6"/>
  <c r="I13" i="6"/>
  <c r="I14" i="6"/>
  <c r="I15" i="6"/>
  <c r="I16" i="6"/>
  <c r="I17" i="6"/>
  <c r="I18" i="6"/>
  <c r="I19" i="6"/>
  <c r="I20" i="6"/>
  <c r="I21" i="6"/>
  <c r="I22" i="6"/>
  <c r="I23" i="6"/>
  <c r="I24" i="6"/>
  <c r="I25" i="6"/>
  <c r="I26" i="6"/>
  <c r="I27" i="6"/>
  <c r="I28" i="6"/>
  <c r="I29" i="6"/>
  <c r="I30" i="6"/>
  <c r="I31" i="6"/>
  <c r="I32" i="6"/>
  <c r="I33" i="6"/>
  <c r="I34" i="6"/>
  <c r="I35" i="6"/>
  <c r="I36" i="6"/>
  <c r="I37" i="6"/>
  <c r="I38" i="6"/>
  <c r="I39" i="6"/>
  <c r="I40" i="6"/>
  <c r="I41" i="6"/>
  <c r="I42" i="6"/>
  <c r="I43" i="6"/>
  <c r="I44" i="6"/>
  <c r="I45" i="6"/>
  <c r="I46" i="6"/>
  <c r="I47" i="6"/>
  <c r="I48" i="6"/>
  <c r="I49" i="6"/>
  <c r="I50" i="6"/>
  <c r="I51" i="6"/>
  <c r="I52" i="6"/>
  <c r="I53" i="6"/>
  <c r="I54" i="6"/>
  <c r="I55" i="6"/>
  <c r="I56" i="6"/>
  <c r="I57" i="6"/>
  <c r="I58" i="6"/>
  <c r="I59" i="6"/>
  <c r="I60" i="6"/>
  <c r="I61" i="6"/>
  <c r="I62" i="6"/>
  <c r="I63" i="6"/>
  <c r="I64" i="6"/>
  <c r="I65" i="6"/>
  <c r="I66" i="6"/>
  <c r="I67" i="6"/>
  <c r="I68" i="6"/>
  <c r="I69" i="6"/>
  <c r="I70" i="6"/>
  <c r="I71" i="6"/>
  <c r="I72" i="6"/>
  <c r="I73" i="6"/>
  <c r="I74" i="6"/>
  <c r="I75" i="6"/>
  <c r="I76" i="6"/>
  <c r="I77" i="6"/>
  <c r="I78" i="6"/>
  <c r="I79" i="6"/>
  <c r="I80" i="6"/>
  <c r="I81" i="6"/>
  <c r="I82" i="6"/>
  <c r="I83" i="6"/>
  <c r="I84" i="6"/>
  <c r="I85" i="6"/>
  <c r="I86" i="6"/>
  <c r="I87" i="6"/>
  <c r="I88" i="6"/>
  <c r="I89" i="6"/>
  <c r="I90" i="6"/>
  <c r="I91" i="6"/>
  <c r="I92" i="6"/>
  <c r="I93" i="6"/>
  <c r="I94" i="6"/>
  <c r="I95" i="6"/>
  <c r="I96" i="6"/>
  <c r="I97" i="6"/>
  <c r="I98" i="6"/>
  <c r="I99" i="6"/>
  <c r="I100" i="6"/>
  <c r="I101" i="6"/>
  <c r="I102" i="6"/>
  <c r="I103" i="6"/>
  <c r="I104" i="6"/>
  <c r="I105" i="6"/>
  <c r="I106" i="6"/>
  <c r="I107" i="6"/>
  <c r="I108" i="6"/>
  <c r="I109" i="6"/>
  <c r="I110" i="6"/>
  <c r="I111" i="6"/>
  <c r="I112" i="6"/>
  <c r="I113" i="6"/>
  <c r="I114" i="6"/>
  <c r="I115" i="6"/>
  <c r="I116" i="6"/>
  <c r="I117" i="6"/>
  <c r="I118" i="6"/>
  <c r="I119" i="6"/>
  <c r="I120" i="6"/>
  <c r="I121" i="6"/>
  <c r="I122" i="6"/>
  <c r="I123" i="6"/>
  <c r="I124" i="6"/>
  <c r="I125" i="6"/>
  <c r="I126" i="6"/>
  <c r="I127" i="6"/>
  <c r="I128" i="6"/>
  <c r="I129" i="6"/>
  <c r="I130" i="6"/>
  <c r="I131" i="6"/>
  <c r="I132" i="6"/>
  <c r="I133" i="6"/>
  <c r="I134" i="6"/>
  <c r="I135" i="6"/>
  <c r="I136" i="6"/>
  <c r="I137" i="6"/>
  <c r="I138" i="6"/>
  <c r="I139" i="6"/>
  <c r="I140" i="6"/>
  <c r="I141" i="6"/>
  <c r="I142" i="6"/>
  <c r="I143" i="6"/>
  <c r="I144" i="6"/>
  <c r="I145" i="6"/>
  <c r="I146" i="6"/>
  <c r="I147" i="6"/>
  <c r="I148" i="6"/>
  <c r="I149" i="6"/>
  <c r="I150" i="6"/>
  <c r="I151" i="6"/>
  <c r="I152" i="6"/>
  <c r="I153" i="6"/>
  <c r="I154" i="6"/>
  <c r="I155" i="6"/>
  <c r="I156" i="6"/>
  <c r="I157" i="6"/>
  <c r="I158" i="6"/>
  <c r="I159" i="6"/>
  <c r="I160" i="6"/>
  <c r="I161" i="6"/>
  <c r="I162" i="6"/>
  <c r="I163" i="6"/>
  <c r="I164" i="6"/>
  <c r="I165" i="6"/>
  <c r="I166" i="6"/>
  <c r="I167" i="6"/>
  <c r="I168" i="6"/>
  <c r="I169" i="6"/>
  <c r="I170" i="6"/>
  <c r="I171" i="6"/>
  <c r="I172" i="6"/>
  <c r="I173" i="6"/>
  <c r="I174" i="6"/>
  <c r="I175" i="6"/>
  <c r="I176" i="6"/>
  <c r="I177" i="6"/>
  <c r="I178" i="6"/>
  <c r="I179" i="6"/>
  <c r="I180" i="6"/>
  <c r="I181" i="6"/>
  <c r="I182" i="6"/>
  <c r="I183" i="6"/>
  <c r="I184" i="6"/>
  <c r="I185" i="6"/>
  <c r="I186" i="6"/>
  <c r="I187" i="6"/>
  <c r="I188" i="6"/>
  <c r="I189" i="6"/>
  <c r="I190" i="6"/>
  <c r="I191" i="6"/>
  <c r="I192" i="6"/>
  <c r="I193" i="6"/>
  <c r="I194" i="6"/>
  <c r="I195" i="6"/>
  <c r="I196" i="6"/>
  <c r="I197" i="6"/>
  <c r="I198" i="6"/>
  <c r="I199" i="6"/>
  <c r="I200" i="6"/>
  <c r="I201" i="6"/>
  <c r="I202" i="6"/>
  <c r="I203" i="6"/>
  <c r="I204" i="6"/>
  <c r="I205" i="6"/>
  <c r="I206" i="6"/>
  <c r="I207" i="6"/>
  <c r="I208" i="6"/>
  <c r="I209" i="6"/>
  <c r="I210" i="6"/>
  <c r="I211" i="6"/>
  <c r="I212" i="6"/>
  <c r="I213" i="6"/>
  <c r="I214" i="6"/>
  <c r="I215" i="6"/>
  <c r="I216" i="6"/>
  <c r="I217" i="6"/>
  <c r="I218" i="6"/>
  <c r="I219" i="6"/>
  <c r="I220" i="6"/>
  <c r="I221" i="6"/>
  <c r="I222" i="6"/>
  <c r="I223" i="6"/>
  <c r="I224" i="6"/>
  <c r="I225" i="6"/>
  <c r="I226" i="6"/>
  <c r="I227" i="6"/>
  <c r="I228" i="6"/>
  <c r="I229" i="6"/>
  <c r="I230" i="6"/>
  <c r="I231" i="6"/>
  <c r="I232" i="6"/>
  <c r="I233" i="6"/>
  <c r="I234" i="6"/>
  <c r="I235" i="6"/>
  <c r="I236" i="6"/>
  <c r="I237" i="6"/>
  <c r="I238" i="6"/>
  <c r="I239" i="6"/>
  <c r="I240" i="6"/>
  <c r="I241" i="6"/>
  <c r="I242" i="6"/>
  <c r="I243" i="6"/>
  <c r="I244" i="6"/>
  <c r="I245" i="6"/>
  <c r="I246" i="6"/>
  <c r="I247" i="6"/>
  <c r="I248" i="6"/>
  <c r="I249" i="6"/>
  <c r="I250" i="6"/>
  <c r="I251" i="6"/>
  <c r="I252" i="6"/>
  <c r="I253" i="6"/>
  <c r="I254" i="6"/>
  <c r="I255" i="6"/>
  <c r="I256" i="6"/>
  <c r="I257" i="6"/>
  <c r="I258" i="6"/>
  <c r="I259" i="6"/>
  <c r="I260" i="6"/>
  <c r="I261" i="6"/>
  <c r="I262" i="6"/>
  <c r="I263" i="6"/>
  <c r="I264" i="6"/>
  <c r="I265" i="6"/>
  <c r="I266" i="6"/>
  <c r="I267" i="6"/>
  <c r="I268" i="6"/>
  <c r="I269" i="6"/>
  <c r="I270" i="6"/>
  <c r="I271" i="6"/>
  <c r="I272" i="6"/>
  <c r="I273" i="6"/>
  <c r="I274" i="6"/>
  <c r="I275" i="6"/>
  <c r="I276" i="6"/>
  <c r="I277" i="6"/>
  <c r="I278" i="6"/>
  <c r="I279" i="6"/>
  <c r="I280" i="6"/>
  <c r="I281" i="6"/>
  <c r="I282" i="6"/>
  <c r="I283" i="6"/>
  <c r="I284" i="6"/>
  <c r="I285" i="6"/>
  <c r="I286" i="6"/>
  <c r="I287" i="6"/>
  <c r="I288" i="6"/>
  <c r="I289" i="6"/>
  <c r="I290" i="6"/>
  <c r="I291" i="6"/>
  <c r="I292" i="6"/>
  <c r="I293" i="6"/>
  <c r="I294" i="6"/>
  <c r="I295" i="6"/>
  <c r="I296" i="6"/>
  <c r="I297" i="6"/>
  <c r="I298" i="6"/>
  <c r="I299" i="6"/>
  <c r="I300" i="6"/>
  <c r="I301" i="6"/>
  <c r="I302" i="6"/>
  <c r="I303" i="6"/>
  <c r="I304" i="6"/>
  <c r="I305" i="6"/>
  <c r="I306" i="6"/>
  <c r="I307" i="6"/>
  <c r="I308" i="6"/>
  <c r="I309" i="6"/>
  <c r="I310" i="6"/>
  <c r="I311" i="6"/>
  <c r="I312" i="6"/>
  <c r="I313" i="6"/>
  <c r="I314" i="6"/>
  <c r="I315" i="6"/>
  <c r="I316" i="6"/>
  <c r="I317" i="6"/>
  <c r="I318" i="6"/>
  <c r="I319" i="6"/>
  <c r="I320" i="6"/>
  <c r="I321" i="6"/>
  <c r="I322" i="6"/>
  <c r="I323" i="6"/>
  <c r="I324" i="6"/>
  <c r="I325" i="6"/>
  <c r="I326" i="6"/>
  <c r="I327" i="6"/>
  <c r="I328" i="6"/>
  <c r="I329" i="6"/>
  <c r="I330" i="6"/>
  <c r="I331" i="6"/>
  <c r="I332" i="6"/>
  <c r="I333" i="6"/>
  <c r="I334" i="6"/>
  <c r="I335" i="6"/>
  <c r="I336" i="6"/>
  <c r="I337" i="6"/>
  <c r="I338" i="6"/>
  <c r="I339" i="6"/>
  <c r="I340" i="6"/>
  <c r="I341" i="6"/>
  <c r="I342" i="6"/>
  <c r="I343" i="6"/>
  <c r="I344" i="6"/>
  <c r="I345" i="6"/>
  <c r="I346" i="6"/>
  <c r="I347" i="6"/>
  <c r="I348" i="6"/>
  <c r="I349" i="6"/>
  <c r="I350" i="6"/>
  <c r="I351" i="6"/>
  <c r="I352" i="6"/>
  <c r="I353" i="6"/>
  <c r="I354" i="6"/>
  <c r="I355" i="6"/>
  <c r="I356" i="6"/>
  <c r="I357" i="6"/>
  <c r="I358" i="6"/>
  <c r="I359" i="6"/>
  <c r="I360" i="6"/>
  <c r="I361" i="6"/>
  <c r="I362" i="6"/>
  <c r="I363" i="6"/>
  <c r="I364" i="6"/>
  <c r="I365" i="6"/>
  <c r="I366" i="6"/>
  <c r="I367" i="6"/>
  <c r="I368" i="6"/>
  <c r="I369" i="6"/>
  <c r="I370" i="6"/>
  <c r="I371" i="6"/>
  <c r="I372" i="6"/>
  <c r="I373" i="6"/>
  <c r="I374" i="6"/>
  <c r="I375" i="6"/>
  <c r="I376" i="6"/>
  <c r="I377" i="6"/>
  <c r="I378" i="6"/>
  <c r="I379" i="6"/>
  <c r="I380" i="6"/>
  <c r="I381" i="6"/>
  <c r="I382" i="6"/>
  <c r="I383" i="6"/>
  <c r="I384" i="6"/>
  <c r="I385" i="6"/>
  <c r="I386" i="6"/>
  <c r="I387" i="6"/>
  <c r="I388" i="6"/>
  <c r="I389" i="6"/>
  <c r="I390" i="6"/>
  <c r="I391" i="6"/>
  <c r="I392" i="6"/>
  <c r="I393" i="6"/>
  <c r="I394" i="6"/>
  <c r="I395" i="6"/>
  <c r="I396" i="6"/>
  <c r="I397" i="6"/>
  <c r="I398" i="6"/>
  <c r="I399" i="6"/>
  <c r="I400" i="6"/>
  <c r="I401" i="6"/>
  <c r="I402" i="6"/>
  <c r="I403" i="6"/>
  <c r="I404" i="6"/>
  <c r="I405" i="6"/>
  <c r="I406" i="6"/>
  <c r="I407" i="6"/>
  <c r="I408" i="6"/>
  <c r="I409" i="6"/>
  <c r="I410" i="6"/>
  <c r="I411" i="6"/>
  <c r="I412" i="6"/>
  <c r="I413" i="6"/>
  <c r="I414" i="6"/>
  <c r="I415" i="6"/>
  <c r="I416" i="6"/>
  <c r="I417" i="6"/>
  <c r="I418" i="6"/>
  <c r="I419" i="6"/>
  <c r="I420" i="6"/>
  <c r="I421" i="6"/>
  <c r="I422" i="6"/>
  <c r="I423" i="6"/>
  <c r="I424" i="6"/>
  <c r="I425" i="6"/>
  <c r="I426" i="6"/>
  <c r="I427" i="6"/>
  <c r="I428" i="6"/>
  <c r="I429" i="6"/>
  <c r="I430" i="6"/>
  <c r="I431" i="6"/>
  <c r="I432" i="6"/>
  <c r="I433" i="6"/>
  <c r="I434" i="6"/>
  <c r="I435" i="6"/>
  <c r="I436" i="6"/>
  <c r="I437" i="6"/>
  <c r="I438" i="6"/>
  <c r="I439" i="6"/>
  <c r="I440" i="6"/>
  <c r="I441" i="6"/>
  <c r="I442" i="6"/>
  <c r="I443" i="6"/>
  <c r="I444" i="6"/>
  <c r="I445" i="6"/>
  <c r="I446" i="6"/>
  <c r="I447" i="6"/>
  <c r="I448" i="6"/>
  <c r="I449" i="6"/>
  <c r="I450" i="6"/>
  <c r="I451" i="6"/>
  <c r="I452" i="6"/>
  <c r="I453" i="6"/>
  <c r="I454" i="6"/>
  <c r="I455" i="6"/>
  <c r="I456" i="6"/>
  <c r="I457" i="6"/>
  <c r="I458" i="6"/>
  <c r="I459" i="6"/>
  <c r="I460" i="6"/>
  <c r="I461" i="6"/>
  <c r="I462" i="6"/>
  <c r="I463" i="6"/>
  <c r="I464" i="6"/>
  <c r="I465" i="6"/>
  <c r="I466" i="6"/>
  <c r="I467" i="6"/>
  <c r="I468" i="6"/>
  <c r="I469" i="6"/>
  <c r="I470" i="6"/>
  <c r="I471" i="6"/>
  <c r="I472" i="6"/>
  <c r="I473" i="6"/>
  <c r="I474" i="6"/>
  <c r="H5" i="6"/>
  <c r="I5" i="6" s="1"/>
  <c r="J5" i="6" s="1"/>
  <c r="J6" i="6" l="1"/>
  <c r="J7" i="6" s="1"/>
  <c r="J8" i="6" s="1"/>
  <c r="J9" i="6" s="1"/>
  <c r="J10" i="6" s="1"/>
  <c r="J11" i="6" s="1"/>
  <c r="J12" i="6" s="1"/>
  <c r="J13" i="6" s="1"/>
  <c r="J14" i="6" s="1"/>
  <c r="J15" i="6" s="1"/>
  <c r="J16" i="6" s="1"/>
  <c r="J17" i="6" s="1"/>
  <c r="J18" i="6" s="1"/>
  <c r="J19" i="6" s="1"/>
  <c r="J20" i="6" s="1"/>
  <c r="J21" i="6" s="1"/>
  <c r="J22" i="6" s="1"/>
  <c r="J23" i="6" s="1"/>
  <c r="J24" i="6" s="1"/>
  <c r="J25" i="6" s="1"/>
  <c r="J26" i="6" s="1"/>
  <c r="J27" i="6" s="1"/>
  <c r="J28" i="6" s="1"/>
  <c r="J29" i="6" s="1"/>
  <c r="J30" i="6" s="1"/>
  <c r="J31" i="6" s="1"/>
  <c r="J32" i="6" s="1"/>
  <c r="J33" i="6" s="1"/>
  <c r="J34" i="6" s="1"/>
  <c r="J35" i="6" s="1"/>
  <c r="J36" i="6" s="1"/>
  <c r="J37" i="6" s="1"/>
  <c r="J38" i="6" s="1"/>
  <c r="J39" i="6" s="1"/>
  <c r="J40" i="6" s="1"/>
  <c r="J41" i="6" s="1"/>
  <c r="J42" i="6" s="1"/>
  <c r="J43" i="6" s="1"/>
  <c r="J44" i="6" s="1"/>
  <c r="J45" i="6" s="1"/>
  <c r="J46" i="6" s="1"/>
  <c r="J47" i="6" s="1"/>
  <c r="J48" i="6" s="1"/>
  <c r="J49" i="6" s="1"/>
  <c r="J50" i="6" s="1"/>
  <c r="J51" i="6" s="1"/>
  <c r="J52" i="6" s="1"/>
  <c r="J53" i="6" s="1"/>
  <c r="J54" i="6" s="1"/>
  <c r="J55" i="6" s="1"/>
  <c r="J56" i="6" s="1"/>
  <c r="J57" i="6" s="1"/>
  <c r="J58" i="6" s="1"/>
  <c r="J59" i="6" s="1"/>
  <c r="J60" i="6" s="1"/>
  <c r="J61" i="6" s="1"/>
  <c r="J62" i="6" s="1"/>
  <c r="J63" i="6" s="1"/>
  <c r="J64" i="6" s="1"/>
  <c r="J65" i="6" s="1"/>
  <c r="J66" i="6" s="1"/>
  <c r="J67" i="6" s="1"/>
  <c r="J68" i="6" s="1"/>
  <c r="J69" i="6" s="1"/>
  <c r="J70" i="6" s="1"/>
  <c r="J71" i="6" s="1"/>
  <c r="J72" i="6" s="1"/>
  <c r="J73" i="6" s="1"/>
  <c r="J74" i="6" s="1"/>
  <c r="J75" i="6" s="1"/>
  <c r="J76" i="6" s="1"/>
  <c r="J77" i="6" s="1"/>
  <c r="J78" i="6" s="1"/>
  <c r="J79" i="6" s="1"/>
  <c r="J80" i="6" s="1"/>
  <c r="J81" i="6" s="1"/>
  <c r="J82" i="6" s="1"/>
  <c r="J83" i="6" s="1"/>
  <c r="J84" i="6" s="1"/>
  <c r="J85" i="6" s="1"/>
  <c r="J86" i="6" s="1"/>
  <c r="J87" i="6" s="1"/>
  <c r="J88" i="6" s="1"/>
  <c r="J89" i="6" s="1"/>
  <c r="J90" i="6" s="1"/>
  <c r="J91" i="6" s="1"/>
  <c r="J92" i="6" s="1"/>
  <c r="J93" i="6" s="1"/>
  <c r="J94" i="6" s="1"/>
  <c r="J95" i="6" s="1"/>
  <c r="J96" i="6" s="1"/>
  <c r="J97" i="6" s="1"/>
  <c r="J98" i="6" s="1"/>
  <c r="J99" i="6" s="1"/>
  <c r="J100" i="6" s="1"/>
  <c r="J101" i="6" s="1"/>
  <c r="J102" i="6" s="1"/>
  <c r="J103" i="6" s="1"/>
  <c r="J104" i="6" s="1"/>
  <c r="J105" i="6" s="1"/>
  <c r="J106" i="6" s="1"/>
  <c r="J107" i="6" s="1"/>
  <c r="J108" i="6" s="1"/>
  <c r="J109" i="6" s="1"/>
  <c r="J110" i="6" s="1"/>
  <c r="J111" i="6" s="1"/>
  <c r="J112" i="6" s="1"/>
  <c r="J113" i="6" s="1"/>
  <c r="J114" i="6" s="1"/>
  <c r="J115" i="6" s="1"/>
  <c r="J116" i="6" s="1"/>
  <c r="J117" i="6" s="1"/>
  <c r="J118" i="6" s="1"/>
  <c r="J119" i="6" s="1"/>
  <c r="J120" i="6" s="1"/>
  <c r="J121" i="6" s="1"/>
  <c r="J122" i="6" s="1"/>
  <c r="J123" i="6" s="1"/>
  <c r="J124" i="6" s="1"/>
  <c r="J125" i="6" s="1"/>
  <c r="J126" i="6" s="1"/>
  <c r="J127" i="6" s="1"/>
  <c r="J128" i="6" s="1"/>
  <c r="J129" i="6" s="1"/>
  <c r="J130" i="6" s="1"/>
  <c r="J131" i="6" s="1"/>
  <c r="J132" i="6" s="1"/>
  <c r="J133" i="6" s="1"/>
  <c r="J134" i="6" s="1"/>
  <c r="J135" i="6" s="1"/>
  <c r="J136" i="6" s="1"/>
  <c r="J137" i="6" s="1"/>
  <c r="J138" i="6" s="1"/>
  <c r="J139" i="6" s="1"/>
  <c r="J140" i="6" s="1"/>
  <c r="J141" i="6" s="1"/>
  <c r="J142" i="6" s="1"/>
  <c r="J143" i="6" s="1"/>
  <c r="J144" i="6" s="1"/>
  <c r="J145" i="6" s="1"/>
  <c r="J146" i="6" s="1"/>
  <c r="J147" i="6" s="1"/>
  <c r="J148" i="6" s="1"/>
  <c r="J149" i="6" s="1"/>
  <c r="J150" i="6" s="1"/>
  <c r="J151" i="6" s="1"/>
  <c r="J152" i="6" s="1"/>
  <c r="J153" i="6" s="1"/>
  <c r="J154" i="6" s="1"/>
  <c r="J155" i="6" s="1"/>
  <c r="J156" i="6" s="1"/>
  <c r="J157" i="6" s="1"/>
  <c r="J158" i="6" s="1"/>
  <c r="J159" i="6" s="1"/>
  <c r="J160" i="6" s="1"/>
  <c r="J161" i="6" s="1"/>
  <c r="J162" i="6" s="1"/>
  <c r="J163" i="6" s="1"/>
  <c r="J164" i="6" s="1"/>
  <c r="J165" i="6" s="1"/>
  <c r="J166" i="6" s="1"/>
  <c r="J167" i="6" s="1"/>
  <c r="J168" i="6" s="1"/>
  <c r="J169" i="6" s="1"/>
  <c r="J170" i="6" s="1"/>
  <c r="J171" i="6" s="1"/>
  <c r="J172" i="6" s="1"/>
  <c r="J173" i="6" s="1"/>
  <c r="J174" i="6" s="1"/>
  <c r="J175" i="6" s="1"/>
  <c r="J176" i="6" s="1"/>
  <c r="J177" i="6" s="1"/>
  <c r="J178" i="6" s="1"/>
  <c r="J179" i="6" s="1"/>
  <c r="J180" i="6" s="1"/>
  <c r="J181" i="6" s="1"/>
  <c r="J182" i="6" s="1"/>
  <c r="J183" i="6" s="1"/>
  <c r="J184" i="6" s="1"/>
  <c r="J185" i="6" s="1"/>
  <c r="J186" i="6" s="1"/>
  <c r="J187" i="6" s="1"/>
  <c r="J188" i="6" s="1"/>
  <c r="J189" i="6" s="1"/>
  <c r="J190" i="6" s="1"/>
  <c r="J191" i="6" s="1"/>
  <c r="J192" i="6" s="1"/>
  <c r="J193" i="6" s="1"/>
  <c r="J194" i="6" s="1"/>
  <c r="J195" i="6" s="1"/>
  <c r="J196" i="6" s="1"/>
  <c r="J197" i="6" s="1"/>
  <c r="J198" i="6" s="1"/>
  <c r="J199" i="6" s="1"/>
  <c r="J200" i="6" s="1"/>
  <c r="J201" i="6" s="1"/>
  <c r="J202" i="6" s="1"/>
  <c r="J203" i="6" s="1"/>
  <c r="J204" i="6" s="1"/>
  <c r="J205" i="6" s="1"/>
  <c r="J206" i="6" s="1"/>
  <c r="J207" i="6" s="1"/>
  <c r="J208" i="6" s="1"/>
  <c r="J209" i="6" s="1"/>
  <c r="J210" i="6" s="1"/>
  <c r="J211" i="6" s="1"/>
  <c r="J212" i="6" s="1"/>
  <c r="J213" i="6" s="1"/>
  <c r="J214" i="6" s="1"/>
  <c r="J215" i="6" s="1"/>
  <c r="J216" i="6" s="1"/>
  <c r="J217" i="6" s="1"/>
  <c r="J218" i="6" s="1"/>
  <c r="J219" i="6" s="1"/>
  <c r="J220" i="6" s="1"/>
  <c r="J221" i="6" s="1"/>
  <c r="J222" i="6" s="1"/>
  <c r="J223" i="6" s="1"/>
  <c r="J224" i="6" s="1"/>
  <c r="J225" i="6" s="1"/>
  <c r="J226" i="6" s="1"/>
  <c r="J227" i="6" s="1"/>
  <c r="J228" i="6" s="1"/>
  <c r="J229" i="6" s="1"/>
  <c r="J230" i="6" s="1"/>
  <c r="J231" i="6" s="1"/>
  <c r="J232" i="6" s="1"/>
  <c r="J233" i="6" s="1"/>
  <c r="J234" i="6" s="1"/>
  <c r="J235" i="6" s="1"/>
  <c r="J236" i="6" s="1"/>
  <c r="J237" i="6" s="1"/>
  <c r="J238" i="6" s="1"/>
  <c r="J239" i="6" s="1"/>
  <c r="J240" i="6" s="1"/>
  <c r="J241" i="6" s="1"/>
  <c r="J242" i="6" s="1"/>
  <c r="J243" i="6" s="1"/>
  <c r="J244" i="6" s="1"/>
  <c r="J245" i="6" s="1"/>
  <c r="J246" i="6" s="1"/>
  <c r="J247" i="6" s="1"/>
  <c r="J248" i="6" s="1"/>
  <c r="J249" i="6" s="1"/>
  <c r="J250" i="6" s="1"/>
  <c r="J251" i="6" s="1"/>
  <c r="J252" i="6" s="1"/>
  <c r="J253" i="6" s="1"/>
  <c r="J254" i="6" s="1"/>
  <c r="J255" i="6" s="1"/>
  <c r="J256" i="6" s="1"/>
  <c r="J257" i="6" s="1"/>
  <c r="J258" i="6" s="1"/>
  <c r="J259" i="6" s="1"/>
  <c r="J260" i="6" s="1"/>
  <c r="J261" i="6" s="1"/>
  <c r="J262" i="6" s="1"/>
  <c r="J263" i="6" s="1"/>
  <c r="J264" i="6" s="1"/>
  <c r="J265" i="6" s="1"/>
  <c r="J266" i="6" s="1"/>
  <c r="J267" i="6" s="1"/>
  <c r="J268" i="6" s="1"/>
  <c r="J269" i="6" s="1"/>
  <c r="J270" i="6" s="1"/>
  <c r="J271" i="6" s="1"/>
  <c r="J272" i="6" s="1"/>
  <c r="J273" i="6" s="1"/>
  <c r="J274" i="6" s="1"/>
  <c r="J275" i="6" s="1"/>
  <c r="J276" i="6" s="1"/>
  <c r="J277" i="6" s="1"/>
  <c r="J278" i="6" s="1"/>
  <c r="J279" i="6" s="1"/>
  <c r="J280" i="6" s="1"/>
  <c r="J281" i="6" s="1"/>
  <c r="J282" i="6" s="1"/>
  <c r="J283" i="6" s="1"/>
  <c r="J284" i="6" s="1"/>
  <c r="J285" i="6" s="1"/>
  <c r="J286" i="6" s="1"/>
  <c r="J287" i="6" s="1"/>
  <c r="J288" i="6" s="1"/>
  <c r="J289" i="6" s="1"/>
  <c r="J290" i="6" s="1"/>
  <c r="J291" i="6" s="1"/>
  <c r="J292" i="6" s="1"/>
  <c r="J293" i="6" s="1"/>
  <c r="J294" i="6" s="1"/>
  <c r="J295" i="6" s="1"/>
  <c r="J296" i="6" s="1"/>
  <c r="J297" i="6" s="1"/>
  <c r="J298" i="6" s="1"/>
  <c r="J299" i="6" s="1"/>
  <c r="J300" i="6" s="1"/>
  <c r="J301" i="6" s="1"/>
  <c r="J302" i="6" s="1"/>
  <c r="J303" i="6" s="1"/>
  <c r="J304" i="6" s="1"/>
  <c r="J305" i="6" s="1"/>
  <c r="J306" i="6" s="1"/>
  <c r="J307" i="6" s="1"/>
  <c r="J308" i="6" s="1"/>
  <c r="J309" i="6" s="1"/>
  <c r="J310" i="6" s="1"/>
  <c r="J311" i="6" s="1"/>
  <c r="J312" i="6" s="1"/>
  <c r="J313" i="6" s="1"/>
  <c r="J314" i="6" s="1"/>
  <c r="J315" i="6" s="1"/>
  <c r="J316" i="6" s="1"/>
  <c r="J317" i="6" s="1"/>
  <c r="J318" i="6" s="1"/>
  <c r="J319" i="6" s="1"/>
  <c r="J320" i="6" s="1"/>
  <c r="J321" i="6" s="1"/>
  <c r="J322" i="6" s="1"/>
  <c r="J323" i="6" s="1"/>
  <c r="J324" i="6" s="1"/>
  <c r="J325" i="6" s="1"/>
  <c r="J326" i="6" s="1"/>
  <c r="J327" i="6" s="1"/>
  <c r="J328" i="6" s="1"/>
  <c r="J329" i="6" s="1"/>
  <c r="J330" i="6" s="1"/>
  <c r="J331" i="6" s="1"/>
  <c r="J332" i="6" s="1"/>
  <c r="J333" i="6" s="1"/>
  <c r="J334" i="6" s="1"/>
  <c r="J335" i="6" s="1"/>
  <c r="J336" i="6" s="1"/>
  <c r="J337" i="6" s="1"/>
  <c r="J338" i="6" s="1"/>
  <c r="J339" i="6" s="1"/>
  <c r="J340" i="6" s="1"/>
  <c r="J341" i="6" s="1"/>
  <c r="J342" i="6" s="1"/>
  <c r="J343" i="6" s="1"/>
  <c r="J344" i="6" s="1"/>
  <c r="J345" i="6" s="1"/>
  <c r="J346" i="6" s="1"/>
  <c r="J347" i="6" s="1"/>
  <c r="J348" i="6" s="1"/>
  <c r="J349" i="6" s="1"/>
  <c r="J350" i="6" s="1"/>
  <c r="J351" i="6" s="1"/>
  <c r="J352" i="6" s="1"/>
  <c r="J353" i="6" s="1"/>
  <c r="J354" i="6" s="1"/>
  <c r="J355" i="6" s="1"/>
  <c r="J356" i="6" s="1"/>
  <c r="J357" i="6" s="1"/>
  <c r="J358" i="6" s="1"/>
  <c r="J359" i="6" s="1"/>
  <c r="J360" i="6" s="1"/>
  <c r="J361" i="6" s="1"/>
  <c r="J362" i="6" s="1"/>
  <c r="J363" i="6" s="1"/>
  <c r="J364" i="6" s="1"/>
  <c r="J365" i="6" s="1"/>
  <c r="J366" i="6" s="1"/>
  <c r="J367" i="6" s="1"/>
  <c r="J368" i="6" s="1"/>
  <c r="J369" i="6" s="1"/>
  <c r="J370" i="6" s="1"/>
  <c r="J371" i="6" s="1"/>
  <c r="J372" i="6" s="1"/>
  <c r="J373" i="6" s="1"/>
  <c r="J374" i="6" s="1"/>
  <c r="J375" i="6" s="1"/>
  <c r="J376" i="6" s="1"/>
  <c r="J377" i="6" s="1"/>
  <c r="J378" i="6" s="1"/>
  <c r="J379" i="6" s="1"/>
  <c r="J380" i="6" s="1"/>
  <c r="J381" i="6" s="1"/>
  <c r="J382" i="6" s="1"/>
  <c r="J383" i="6" s="1"/>
  <c r="J384" i="6" s="1"/>
  <c r="J385" i="6" s="1"/>
  <c r="J386" i="6" s="1"/>
  <c r="J387" i="6" s="1"/>
  <c r="J388" i="6" s="1"/>
  <c r="J389" i="6" s="1"/>
  <c r="J390" i="6" s="1"/>
  <c r="J391" i="6" s="1"/>
  <c r="J392" i="6" s="1"/>
  <c r="J393" i="6" s="1"/>
  <c r="J394" i="6" s="1"/>
  <c r="J395" i="6" s="1"/>
  <c r="J396" i="6" s="1"/>
  <c r="J397" i="6" s="1"/>
  <c r="J398" i="6" s="1"/>
  <c r="J399" i="6" s="1"/>
  <c r="J400" i="6" s="1"/>
  <c r="J401" i="6" s="1"/>
  <c r="J402" i="6" s="1"/>
  <c r="J403" i="6" s="1"/>
  <c r="J404" i="6" s="1"/>
  <c r="J405" i="6" s="1"/>
  <c r="J406" i="6" s="1"/>
  <c r="J407" i="6" s="1"/>
  <c r="J408" i="6" s="1"/>
  <c r="J409" i="6" s="1"/>
  <c r="J410" i="6" s="1"/>
  <c r="J411" i="6" s="1"/>
  <c r="J412" i="6" s="1"/>
  <c r="J413" i="6" s="1"/>
  <c r="J414" i="6" s="1"/>
  <c r="J415" i="6" s="1"/>
  <c r="J416" i="6" s="1"/>
  <c r="J417" i="6" s="1"/>
  <c r="J418" i="6" s="1"/>
  <c r="J419" i="6" s="1"/>
  <c r="J420" i="6" s="1"/>
  <c r="J421" i="6" s="1"/>
  <c r="J422" i="6" s="1"/>
  <c r="J423" i="6" s="1"/>
  <c r="J424" i="6" s="1"/>
  <c r="J425" i="6" s="1"/>
  <c r="J426" i="6" s="1"/>
  <c r="J427" i="6" s="1"/>
  <c r="J428" i="6" s="1"/>
  <c r="J429" i="6" s="1"/>
  <c r="J430" i="6" s="1"/>
  <c r="J431" i="6" s="1"/>
  <c r="J432" i="6" s="1"/>
  <c r="J433" i="6" s="1"/>
  <c r="J434" i="6" s="1"/>
  <c r="J435" i="6" s="1"/>
  <c r="J436" i="6" s="1"/>
  <c r="J437" i="6" s="1"/>
  <c r="J438" i="6" s="1"/>
  <c r="J439" i="6" s="1"/>
  <c r="J440" i="6" s="1"/>
  <c r="J441" i="6" s="1"/>
  <c r="J442" i="6" s="1"/>
  <c r="J443" i="6" s="1"/>
  <c r="J444" i="6" s="1"/>
  <c r="J445" i="6" s="1"/>
  <c r="J446" i="6" s="1"/>
  <c r="J447" i="6" s="1"/>
  <c r="J448" i="6" s="1"/>
  <c r="J449" i="6" s="1"/>
  <c r="J450" i="6" s="1"/>
  <c r="J451" i="6" s="1"/>
  <c r="J452" i="6" s="1"/>
  <c r="J453" i="6" s="1"/>
  <c r="J454" i="6" s="1"/>
  <c r="J455" i="6" s="1"/>
  <c r="J456" i="6" s="1"/>
  <c r="J457" i="6" s="1"/>
  <c r="J458" i="6" s="1"/>
  <c r="J459" i="6" s="1"/>
  <c r="J460" i="6" s="1"/>
  <c r="J461" i="6" s="1"/>
  <c r="J462" i="6" s="1"/>
  <c r="J463" i="6" s="1"/>
  <c r="J464" i="6" s="1"/>
  <c r="J465" i="6" s="1"/>
  <c r="J466" i="6" s="1"/>
  <c r="J467" i="6" s="1"/>
  <c r="J468" i="6" s="1"/>
  <c r="J469" i="6" s="1"/>
  <c r="J470" i="6" s="1"/>
  <c r="J471" i="6" s="1"/>
  <c r="J472" i="6" s="1"/>
  <c r="J473" i="6" s="1"/>
  <c r="J474" i="6" s="1"/>
  <c r="R577" i="3"/>
  <c r="K13" i="3" l="1"/>
  <c r="L35" i="4" s="1"/>
  <c r="N40" i="4" s="1"/>
  <c r="K12" i="3"/>
  <c r="L26" i="4" s="1"/>
  <c r="N32" i="4" s="1"/>
  <c r="L8" i="3" l="1"/>
  <c r="K574" i="3"/>
  <c r="L5124" i="4" s="1"/>
  <c r="N5135" i="4" s="1"/>
  <c r="K573" i="3"/>
  <c r="L5112" i="4" s="1"/>
  <c r="N5121" i="4" s="1"/>
  <c r="K572" i="3"/>
  <c r="L5106" i="4" s="1"/>
  <c r="N5109" i="4" s="1"/>
  <c r="K571" i="3"/>
  <c r="L5094" i="4" s="1"/>
  <c r="N5103" i="4" s="1"/>
  <c r="K570" i="3"/>
  <c r="L5082" i="4" s="1"/>
  <c r="N5091" i="4" s="1"/>
  <c r="K569" i="3"/>
  <c r="L5076" i="4" s="1"/>
  <c r="N5079" i="4" s="1"/>
  <c r="K567" i="3"/>
  <c r="L5065" i="4" s="1"/>
  <c r="N5072" i="4" s="1"/>
  <c r="K565" i="3"/>
  <c r="K564" i="3"/>
  <c r="L5044" i="4" s="1"/>
  <c r="N5052" i="4" s="1"/>
  <c r="K563" i="3"/>
  <c r="L5031" i="4" s="1"/>
  <c r="N5041" i="4" s="1"/>
  <c r="K562" i="3"/>
  <c r="L5023" i="4" s="1"/>
  <c r="N5028" i="4" s="1"/>
  <c r="K561" i="3"/>
  <c r="K560" i="3"/>
  <c r="L5004" i="4" s="1"/>
  <c r="N5010" i="4" s="1"/>
  <c r="K559" i="3"/>
  <c r="L4995" i="4" s="1"/>
  <c r="N5001" i="4" s="1"/>
  <c r="K558" i="3"/>
  <c r="L4984" i="4" s="1"/>
  <c r="N4992" i="4" s="1"/>
  <c r="K557" i="3"/>
  <c r="L4975" i="4" s="1"/>
  <c r="N4981" i="4" s="1"/>
  <c r="K556" i="3"/>
  <c r="L4966" i="4" s="1"/>
  <c r="N4972" i="4" s="1"/>
  <c r="K555" i="3"/>
  <c r="L4955" i="4" s="1"/>
  <c r="N4963" i="4" s="1"/>
  <c r="K554" i="3"/>
  <c r="L4949" i="4" s="1"/>
  <c r="N4952" i="4" s="1"/>
  <c r="K553" i="3"/>
  <c r="L4940" i="4" s="1"/>
  <c r="N4946" i="4" s="1"/>
  <c r="K551" i="3"/>
  <c r="L4928" i="4" s="1"/>
  <c r="N4936" i="4" s="1"/>
  <c r="K550" i="3"/>
  <c r="L4915" i="4" s="1"/>
  <c r="N4925" i="4" s="1"/>
  <c r="K549" i="3"/>
  <c r="L4904" i="4" s="1"/>
  <c r="N4912" i="4" s="1"/>
  <c r="K547" i="3"/>
  <c r="L4890" i="4" s="1"/>
  <c r="N4900" i="4" s="1"/>
  <c r="K546" i="3"/>
  <c r="K545" i="3"/>
  <c r="K542" i="3"/>
  <c r="L4861" i="4" s="1"/>
  <c r="N4866" i="4" s="1"/>
  <c r="K541" i="3"/>
  <c r="L4850" i="4" s="1"/>
  <c r="N4858" i="4" s="1"/>
  <c r="K540" i="3"/>
  <c r="L4838" i="4" s="1"/>
  <c r="N4847" i="4" s="1"/>
  <c r="K538" i="3"/>
  <c r="K537" i="3"/>
  <c r="L4818" i="4" s="1"/>
  <c r="N4824" i="4" s="1"/>
  <c r="K536" i="3"/>
  <c r="L4810" i="4" s="1"/>
  <c r="N4815" i="4" s="1"/>
  <c r="K535" i="3"/>
  <c r="K534" i="3"/>
  <c r="L4785" i="4" s="1"/>
  <c r="N4790" i="4" s="1"/>
  <c r="K533" i="3"/>
  <c r="K532" i="3"/>
  <c r="K531" i="3"/>
  <c r="L4752" i="4" s="1"/>
  <c r="N4759" i="4" s="1"/>
  <c r="K530" i="3"/>
  <c r="L4735" i="4" s="1"/>
  <c r="N4749" i="4" s="1"/>
  <c r="K529" i="3"/>
  <c r="K528" i="3"/>
  <c r="L4705" i="4" s="1"/>
  <c r="N4715" i="4" s="1"/>
  <c r="K527" i="3"/>
  <c r="L4693" i="4" s="1"/>
  <c r="N4702" i="4" s="1"/>
  <c r="K526" i="3"/>
  <c r="L4680" i="4" s="1"/>
  <c r="N4690" i="4" s="1"/>
  <c r="K525" i="3"/>
  <c r="L4670" i="4" s="1"/>
  <c r="N4677" i="4" s="1"/>
  <c r="K524" i="3"/>
  <c r="L4659" i="4" s="1"/>
  <c r="N4667" i="4" s="1"/>
  <c r="K523" i="3"/>
  <c r="L4652" i="4" s="1"/>
  <c r="N4656" i="4" s="1"/>
  <c r="K522" i="3"/>
  <c r="K521" i="3"/>
  <c r="L4630" i="4" s="1"/>
  <c r="N4640" i="4" s="1"/>
  <c r="K520" i="3"/>
  <c r="L4623" i="4" s="1"/>
  <c r="N4627" i="4" s="1"/>
  <c r="K519" i="3"/>
  <c r="L4610" i="4" s="1"/>
  <c r="N4620" i="4" s="1"/>
  <c r="K518" i="3"/>
  <c r="L4595" i="4" s="1"/>
  <c r="N4607" i="4" s="1"/>
  <c r="K517" i="3"/>
  <c r="L4582" i="4" s="1"/>
  <c r="N4592" i="4" s="1"/>
  <c r="K516" i="3"/>
  <c r="L4572" i="4" s="1"/>
  <c r="N4579" i="4" s="1"/>
  <c r="K515" i="3"/>
  <c r="L4562" i="4" s="1"/>
  <c r="N4569" i="4" s="1"/>
  <c r="K513" i="3"/>
  <c r="L4546" i="4" s="1"/>
  <c r="N4558" i="4" s="1"/>
  <c r="K512" i="3"/>
  <c r="K511" i="3"/>
  <c r="L4529" i="4" s="1"/>
  <c r="N4534" i="4" s="1"/>
  <c r="K510" i="3"/>
  <c r="L4521" i="4" s="1"/>
  <c r="N4526" i="4" s="1"/>
  <c r="K509" i="3"/>
  <c r="K508" i="3"/>
  <c r="K507" i="3"/>
  <c r="L4492" i="4" s="1"/>
  <c r="N4499" i="4" s="1"/>
  <c r="K506" i="3"/>
  <c r="K505" i="3"/>
  <c r="L4465" i="4" s="1"/>
  <c r="N4472" i="4" s="1"/>
  <c r="K504" i="3"/>
  <c r="L4451" i="4" s="1"/>
  <c r="N4462" i="4" s="1"/>
  <c r="K503" i="3"/>
  <c r="L4443" i="4" s="1"/>
  <c r="N4448" i="4" s="1"/>
  <c r="K502" i="3"/>
  <c r="L4432" i="4" s="1"/>
  <c r="N4440" i="4" s="1"/>
  <c r="K501" i="3"/>
  <c r="L4421" i="4" s="1"/>
  <c r="N4429" i="4" s="1"/>
  <c r="K500" i="3"/>
  <c r="L4409" i="4" s="1"/>
  <c r="N4418" i="4" s="1"/>
  <c r="K499" i="3"/>
  <c r="L4402" i="4" s="1"/>
  <c r="N4406" i="4" s="1"/>
  <c r="K498" i="3"/>
  <c r="L4396" i="4" s="1"/>
  <c r="N4399" i="4" s="1"/>
  <c r="K495" i="3"/>
  <c r="L4385" i="4" s="1"/>
  <c r="N4391" i="4" s="1"/>
  <c r="K494" i="3"/>
  <c r="L4375" i="4" s="1"/>
  <c r="N4382" i="4" s="1"/>
  <c r="K492" i="3"/>
  <c r="L4362" i="4" s="1"/>
  <c r="N4371" i="4" s="1"/>
  <c r="K490" i="3"/>
  <c r="L4350" i="4" s="1"/>
  <c r="N4358" i="4" s="1"/>
  <c r="K489" i="3"/>
  <c r="L4344" i="4" s="1"/>
  <c r="N4347" i="4" s="1"/>
  <c r="K488" i="3"/>
  <c r="L4335" i="4" s="1"/>
  <c r="N4341" i="4" s="1"/>
  <c r="K487" i="3"/>
  <c r="L4326" i="4" s="1"/>
  <c r="N4332" i="4" s="1"/>
  <c r="K486" i="3"/>
  <c r="L4314" i="4" s="1"/>
  <c r="N4323" i="4" s="1"/>
  <c r="K485" i="3"/>
  <c r="L4304" i="4" s="1"/>
  <c r="N4311" i="4" s="1"/>
  <c r="K484" i="3"/>
  <c r="L4295" i="4" s="1"/>
  <c r="N4301" i="4" s="1"/>
  <c r="K483" i="3"/>
  <c r="L4285" i="4" s="1"/>
  <c r="N4292" i="4" s="1"/>
  <c r="K482" i="3"/>
  <c r="L4276" i="4" s="1"/>
  <c r="N4282" i="4" s="1"/>
  <c r="K479" i="3"/>
  <c r="L4266" i="4" s="1"/>
  <c r="N4271" i="4" s="1"/>
  <c r="K478" i="3"/>
  <c r="L4257" i="4" s="1"/>
  <c r="N4263" i="4" s="1"/>
  <c r="K477" i="3"/>
  <c r="L4247" i="4" s="1"/>
  <c r="N4254" i="4" s="1"/>
  <c r="K476" i="3"/>
  <c r="L4239" i="4" s="1"/>
  <c r="N4244" i="4" s="1"/>
  <c r="K475" i="3"/>
  <c r="L4227" i="4" s="1"/>
  <c r="N4236" i="4" s="1"/>
  <c r="K474" i="3"/>
  <c r="L4220" i="4" s="1"/>
  <c r="N4224" i="4" s="1"/>
  <c r="K473" i="3"/>
  <c r="L4194" i="4" s="1"/>
  <c r="N4217" i="4" s="1"/>
  <c r="K471" i="3"/>
  <c r="L4183" i="4" s="1"/>
  <c r="N4190" i="4" s="1"/>
  <c r="K470" i="3"/>
  <c r="L4173" i="4" s="1"/>
  <c r="N4180" i="4" s="1"/>
  <c r="K469" i="3"/>
  <c r="L4163" i="4" s="1"/>
  <c r="N4170" i="4" s="1"/>
  <c r="K468" i="3"/>
  <c r="L4154" i="4" s="1"/>
  <c r="N4160" i="4" s="1"/>
  <c r="K467" i="3"/>
  <c r="L4142" i="4" s="1"/>
  <c r="N4151" i="4" s="1"/>
  <c r="K466" i="3"/>
  <c r="L4131" i="4" s="1"/>
  <c r="N4139" i="4" s="1"/>
  <c r="K465" i="3"/>
  <c r="L4120" i="4" s="1"/>
  <c r="N4128" i="4" s="1"/>
  <c r="K464" i="3"/>
  <c r="L4111" i="4" s="1"/>
  <c r="N4117" i="4" s="1"/>
  <c r="K463" i="3"/>
  <c r="L4101" i="4" s="1"/>
  <c r="N4108" i="4" s="1"/>
  <c r="K462" i="3"/>
  <c r="L4091" i="4" s="1"/>
  <c r="N4098" i="4" s="1"/>
  <c r="K461" i="3"/>
  <c r="L4083" i="4" s="1"/>
  <c r="N4088" i="4" s="1"/>
  <c r="K460" i="3"/>
  <c r="L4075" i="4" s="1"/>
  <c r="N4080" i="4" s="1"/>
  <c r="K459" i="3"/>
  <c r="L4066" i="4" s="1"/>
  <c r="N4072" i="4" s="1"/>
  <c r="K458" i="3"/>
  <c r="L4055" i="4" s="1"/>
  <c r="N4063" i="4" s="1"/>
  <c r="K456" i="3"/>
  <c r="L4045" i="4" s="1"/>
  <c r="N4051" i="4" s="1"/>
  <c r="K455" i="3"/>
  <c r="L4036" i="4" s="1"/>
  <c r="N4042" i="4" s="1"/>
  <c r="K454" i="3"/>
  <c r="L4027" i="4" s="1"/>
  <c r="N4033" i="4" s="1"/>
  <c r="K453" i="3"/>
  <c r="L4018" i="4" s="1"/>
  <c r="N4024" i="4" s="1"/>
  <c r="K452" i="3"/>
  <c r="L4009" i="4" s="1"/>
  <c r="N4015" i="4" s="1"/>
  <c r="K451" i="3"/>
  <c r="L4000" i="4" s="1"/>
  <c r="N4006" i="4" s="1"/>
  <c r="K450" i="3"/>
  <c r="L3992" i="4" s="1"/>
  <c r="N3997" i="4" s="1"/>
  <c r="K449" i="3"/>
  <c r="L3982" i="4" s="1"/>
  <c r="N3989" i="4" s="1"/>
  <c r="K448" i="3"/>
  <c r="L3972" i="4" s="1"/>
  <c r="N3979" i="4" s="1"/>
  <c r="K447" i="3"/>
  <c r="L3963" i="4" s="1"/>
  <c r="N3969" i="4" s="1"/>
  <c r="K446" i="3"/>
  <c r="L3954" i="4" s="1"/>
  <c r="N3960" i="4" s="1"/>
  <c r="K445" i="3"/>
  <c r="K444" i="3"/>
  <c r="L3930" i="4" s="1"/>
  <c r="N3941" i="4" s="1"/>
  <c r="K443" i="3"/>
  <c r="L3919" i="4" s="1"/>
  <c r="N3927" i="4" s="1"/>
  <c r="K442" i="3"/>
  <c r="L3909" i="4" s="1"/>
  <c r="N3916" i="4" s="1"/>
  <c r="K441" i="3"/>
  <c r="L3900" i="4" s="1"/>
  <c r="N3906" i="4" s="1"/>
  <c r="K440" i="3"/>
  <c r="L3890" i="4" s="1"/>
  <c r="N3897" i="4" s="1"/>
  <c r="K439" i="3"/>
  <c r="L3880" i="4" s="1"/>
  <c r="N3887" i="4" s="1"/>
  <c r="K438" i="3"/>
  <c r="L3870" i="4" s="1"/>
  <c r="N3877" i="4" s="1"/>
  <c r="K437" i="3"/>
  <c r="L3858" i="4" s="1"/>
  <c r="N3867" i="4" s="1"/>
  <c r="K436" i="3"/>
  <c r="L3848" i="4" s="1"/>
  <c r="N3855" i="4" s="1"/>
  <c r="K435" i="3"/>
  <c r="L3837" i="4" s="1"/>
  <c r="N3845" i="4" s="1"/>
  <c r="K434" i="3"/>
  <c r="L3827" i="4" s="1"/>
  <c r="N3834" i="4" s="1"/>
  <c r="K433" i="3"/>
  <c r="L3816" i="4" s="1"/>
  <c r="N3824" i="4" s="1"/>
  <c r="K432" i="3"/>
  <c r="L3807" i="4" s="1"/>
  <c r="N3813" i="4" s="1"/>
  <c r="K430" i="3"/>
  <c r="L3797" i="4" s="1"/>
  <c r="N3803" i="4" s="1"/>
  <c r="K429" i="3"/>
  <c r="L3788" i="4" s="1"/>
  <c r="N3794" i="4" s="1"/>
  <c r="K428" i="3"/>
  <c r="L3780" i="4" s="1"/>
  <c r="N3785" i="4" s="1"/>
  <c r="K427" i="3"/>
  <c r="L3774" i="4" s="1"/>
  <c r="N3777" i="4" s="1"/>
  <c r="K426" i="3"/>
  <c r="L3768" i="4" s="1"/>
  <c r="N3771" i="4" s="1"/>
  <c r="K425" i="3"/>
  <c r="L3762" i="4" s="1"/>
  <c r="N3765" i="4" s="1"/>
  <c r="K423" i="3"/>
  <c r="L3755" i="4" s="1"/>
  <c r="N3758" i="4" s="1"/>
  <c r="K422" i="3"/>
  <c r="L3746" i="4" s="1"/>
  <c r="N3752" i="4" s="1"/>
  <c r="K421" i="3"/>
  <c r="L3739" i="4" s="1"/>
  <c r="N3743" i="4" s="1"/>
  <c r="K420" i="3"/>
  <c r="L3730" i="4" s="1"/>
  <c r="N3736" i="4" s="1"/>
  <c r="K419" i="3"/>
  <c r="L3724" i="4" s="1"/>
  <c r="N3727" i="4" s="1"/>
  <c r="K418" i="3"/>
  <c r="L3713" i="4" s="1"/>
  <c r="N3721" i="4" s="1"/>
  <c r="K417" i="3"/>
  <c r="L3704" i="4" s="1"/>
  <c r="N3710" i="4" s="1"/>
  <c r="K416" i="3"/>
  <c r="L3695" i="4" s="1"/>
  <c r="N3701" i="4" s="1"/>
  <c r="K415" i="3"/>
  <c r="L3680" i="4" s="1"/>
  <c r="N3692" i="4" s="1"/>
  <c r="K414" i="3"/>
  <c r="L3671" i="4" s="1"/>
  <c r="N3677" i="4" s="1"/>
  <c r="K413" i="3"/>
  <c r="L3662" i="4" s="1"/>
  <c r="N3668" i="4" s="1"/>
  <c r="K410" i="3"/>
  <c r="L3651" i="4" s="1"/>
  <c r="N3657" i="4" s="1"/>
  <c r="K409" i="3"/>
  <c r="L3642" i="4" s="1"/>
  <c r="N3648" i="4" s="1"/>
  <c r="K408" i="3"/>
  <c r="L3632" i="4" s="1"/>
  <c r="N3639" i="4" s="1"/>
  <c r="K407" i="3"/>
  <c r="K405" i="3"/>
  <c r="K404" i="3"/>
  <c r="L3600" i="4" s="1"/>
  <c r="N3605" i="4" s="1"/>
  <c r="K403" i="3"/>
  <c r="L3591" i="4" s="1"/>
  <c r="N3597" i="4" s="1"/>
  <c r="K402" i="3"/>
  <c r="L3582" i="4" s="1"/>
  <c r="N3588" i="4" s="1"/>
  <c r="K401" i="3"/>
  <c r="K400" i="3"/>
  <c r="K399" i="3"/>
  <c r="L3557" i="4" s="1"/>
  <c r="N3563" i="4" s="1"/>
  <c r="K398" i="3"/>
  <c r="L3551" i="4" s="1"/>
  <c r="N3554" i="4" s="1"/>
  <c r="K397" i="3"/>
  <c r="K396" i="3"/>
  <c r="K395" i="3"/>
  <c r="L3520" i="4" s="1"/>
  <c r="N3529" i="4" s="1"/>
  <c r="K394" i="3"/>
  <c r="L3507" i="4" s="1"/>
  <c r="N3517" i="4" s="1"/>
  <c r="K393" i="3"/>
  <c r="L3496" i="4" s="1"/>
  <c r="N3504" i="4" s="1"/>
  <c r="K392" i="3"/>
  <c r="L3484" i="4" s="1"/>
  <c r="N3493" i="4" s="1"/>
  <c r="K391" i="3"/>
  <c r="L3475" i="4" s="1"/>
  <c r="N3481" i="4" s="1"/>
  <c r="K390" i="3"/>
  <c r="L3466" i="4" s="1"/>
  <c r="N3472" i="4" s="1"/>
  <c r="K389" i="3"/>
  <c r="L3457" i="4" s="1"/>
  <c r="N3463" i="4" s="1"/>
  <c r="K388" i="3"/>
  <c r="L3448" i="4" s="1"/>
  <c r="N3454" i="4" s="1"/>
  <c r="K387" i="3"/>
  <c r="K386" i="3"/>
  <c r="K385" i="3"/>
  <c r="L3419" i="4" s="1"/>
  <c r="N3426" i="4" s="1"/>
  <c r="K384" i="3"/>
  <c r="K383" i="3"/>
  <c r="K382" i="3"/>
  <c r="K380" i="3"/>
  <c r="L3383" i="4" s="1"/>
  <c r="N3386" i="4" s="1"/>
  <c r="K379" i="3"/>
  <c r="L3373" i="4" s="1"/>
  <c r="N3380" i="4" s="1"/>
  <c r="K378" i="3"/>
  <c r="L3363" i="4" s="1"/>
  <c r="N3370" i="4" s="1"/>
  <c r="K377" i="3"/>
  <c r="L3353" i="4" s="1"/>
  <c r="N3360" i="4" s="1"/>
  <c r="K376" i="3"/>
  <c r="K375" i="3"/>
  <c r="K374" i="3"/>
  <c r="L3323" i="4" s="1"/>
  <c r="N3330" i="4" s="1"/>
  <c r="K373" i="3"/>
  <c r="L3313" i="4" s="1"/>
  <c r="N3320" i="4" s="1"/>
  <c r="K372" i="3"/>
  <c r="L3304" i="4" s="1"/>
  <c r="N3310" i="4" s="1"/>
  <c r="K371" i="3"/>
  <c r="L3296" i="4" s="1"/>
  <c r="N3301" i="4" s="1"/>
  <c r="K370" i="3"/>
  <c r="K369" i="3"/>
  <c r="L3278" i="4" s="1"/>
  <c r="N3284" i="4" s="1"/>
  <c r="K368" i="3"/>
  <c r="L3269" i="4" s="1"/>
  <c r="N3275" i="4" s="1"/>
  <c r="K367" i="3"/>
  <c r="L3260" i="4" s="1"/>
  <c r="N3266" i="4" s="1"/>
  <c r="K366" i="3"/>
  <c r="L3252" i="4" s="1"/>
  <c r="N3257" i="4" s="1"/>
  <c r="K365" i="3"/>
  <c r="L3244" i="4" s="1"/>
  <c r="N3249" i="4" s="1"/>
  <c r="K364" i="3"/>
  <c r="L3235" i="4" s="1"/>
  <c r="N3241" i="4" s="1"/>
  <c r="K363" i="3"/>
  <c r="L3227" i="4" s="1"/>
  <c r="N3232" i="4" s="1"/>
  <c r="K362" i="3"/>
  <c r="L3219" i="4" s="1"/>
  <c r="N3224" i="4" s="1"/>
  <c r="K361" i="3"/>
  <c r="L3210" i="4" s="1"/>
  <c r="N3216" i="4" s="1"/>
  <c r="K360" i="3"/>
  <c r="L3202" i="4" s="1"/>
  <c r="N3207" i="4" s="1"/>
  <c r="K359" i="3"/>
  <c r="L3194" i="4" s="1"/>
  <c r="N3199" i="4" s="1"/>
  <c r="K358" i="3"/>
  <c r="L3186" i="4" s="1"/>
  <c r="N3191" i="4" s="1"/>
  <c r="K357" i="3"/>
  <c r="L3176" i="4" s="1"/>
  <c r="N3183" i="4" s="1"/>
  <c r="K356" i="3"/>
  <c r="L3167" i="4" s="1"/>
  <c r="N3173" i="4" s="1"/>
  <c r="K355" i="3"/>
  <c r="K354" i="3"/>
  <c r="K353" i="3"/>
  <c r="L3140" i="4" s="1"/>
  <c r="N3146" i="4" s="1"/>
  <c r="K352" i="3"/>
  <c r="L3131" i="4" s="1"/>
  <c r="N3137" i="4" s="1"/>
  <c r="K351" i="3"/>
  <c r="L3122" i="4" s="1"/>
  <c r="N3128" i="4" s="1"/>
  <c r="K350" i="3"/>
  <c r="L3112" i="4" s="1"/>
  <c r="N3119" i="4" s="1"/>
  <c r="K349" i="3"/>
  <c r="L3103" i="4" s="1"/>
  <c r="N3109" i="4" s="1"/>
  <c r="K348" i="3"/>
  <c r="L3094" i="4" s="1"/>
  <c r="N3100" i="4" s="1"/>
  <c r="K347" i="3"/>
  <c r="L3085" i="4" s="1"/>
  <c r="N3091" i="4" s="1"/>
  <c r="K346" i="3"/>
  <c r="L3076" i="4" s="1"/>
  <c r="N3082" i="4" s="1"/>
  <c r="K345" i="3"/>
  <c r="L3066" i="4" s="1"/>
  <c r="N3073" i="4" s="1"/>
  <c r="K344" i="3"/>
  <c r="L3056" i="4" s="1"/>
  <c r="N3063" i="4" s="1"/>
  <c r="K343" i="3"/>
  <c r="L3046" i="4" s="1"/>
  <c r="N3053" i="4" s="1"/>
  <c r="K342" i="3"/>
  <c r="L3036" i="4" s="1"/>
  <c r="N3043" i="4" s="1"/>
  <c r="K341" i="3"/>
  <c r="L3026" i="4" s="1"/>
  <c r="N3033" i="4" s="1"/>
  <c r="K340" i="3"/>
  <c r="L3016" i="4" s="1"/>
  <c r="N3023" i="4" s="1"/>
  <c r="K339" i="3"/>
  <c r="L3007" i="4" s="1"/>
  <c r="N3013" i="4" s="1"/>
  <c r="K338" i="3"/>
  <c r="L2997" i="4" s="1"/>
  <c r="N3004" i="4" s="1"/>
  <c r="K337" i="3"/>
  <c r="L2987" i="4" s="1"/>
  <c r="N2994" i="4" s="1"/>
  <c r="K336" i="3"/>
  <c r="L2977" i="4" s="1"/>
  <c r="N2984" i="4" s="1"/>
  <c r="K335" i="3"/>
  <c r="L2967" i="4" s="1"/>
  <c r="N2974" i="4" s="1"/>
  <c r="K334" i="3"/>
  <c r="L2957" i="4" s="1"/>
  <c r="N2964" i="4" s="1"/>
  <c r="K333" i="3"/>
  <c r="L2947" i="4" s="1"/>
  <c r="N2954" i="4" s="1"/>
  <c r="K332" i="3"/>
  <c r="L2937" i="4" s="1"/>
  <c r="N2944" i="4" s="1"/>
  <c r="K331" i="3"/>
  <c r="L2928" i="4" s="1"/>
  <c r="N2934" i="4" s="1"/>
  <c r="K330" i="3"/>
  <c r="L2919" i="4" s="1"/>
  <c r="N2925" i="4" s="1"/>
  <c r="K329" i="3"/>
  <c r="K328" i="3"/>
  <c r="K327" i="3"/>
  <c r="K326" i="3"/>
  <c r="K325" i="3"/>
  <c r="K324" i="3"/>
  <c r="L2865" i="4" s="1"/>
  <c r="N2870" i="4" s="1"/>
  <c r="K322" i="3"/>
  <c r="L2853" i="4" s="1"/>
  <c r="N2861" i="4" s="1"/>
  <c r="K321" i="3"/>
  <c r="L2844" i="4" s="1"/>
  <c r="N2850" i="4" s="1"/>
  <c r="K320" i="3"/>
  <c r="L2832" i="4" s="1"/>
  <c r="N2841" i="4" s="1"/>
  <c r="K319" i="3"/>
  <c r="L2822" i="4" s="1"/>
  <c r="N2829" i="4" s="1"/>
  <c r="K318" i="3"/>
  <c r="L2813" i="4" s="1"/>
  <c r="N2819" i="4" s="1"/>
  <c r="K317" i="3"/>
  <c r="K316" i="3"/>
  <c r="L2788" i="4" s="1"/>
  <c r="N2800" i="4" s="1"/>
  <c r="K315" i="3"/>
  <c r="K314" i="3"/>
  <c r="L2769" i="4" s="1"/>
  <c r="N2776" i="4" s="1"/>
  <c r="K313" i="3"/>
  <c r="L2760" i="4" s="1"/>
  <c r="N2766" i="4" s="1"/>
  <c r="K312" i="3"/>
  <c r="L2751" i="4" s="1"/>
  <c r="N2757" i="4" s="1"/>
  <c r="K311" i="3"/>
  <c r="L2742" i="4" s="1"/>
  <c r="N2748" i="4" s="1"/>
  <c r="K310" i="3"/>
  <c r="L2733" i="4" s="1"/>
  <c r="N2739" i="4" s="1"/>
  <c r="K309" i="3"/>
  <c r="L2724" i="4" s="1"/>
  <c r="N2730" i="4" s="1"/>
  <c r="K308" i="3"/>
  <c r="L2715" i="4" s="1"/>
  <c r="N2721" i="4" s="1"/>
  <c r="K307" i="3"/>
  <c r="L2706" i="4" s="1"/>
  <c r="N2712" i="4" s="1"/>
  <c r="K306" i="3"/>
  <c r="L2697" i="4" s="1"/>
  <c r="N2703" i="4" s="1"/>
  <c r="K304" i="3"/>
  <c r="L2686" i="4" s="1"/>
  <c r="N2693" i="4" s="1"/>
  <c r="K303" i="3"/>
  <c r="L2677" i="4" s="1"/>
  <c r="N2683" i="4" s="1"/>
  <c r="K302" i="3"/>
  <c r="L2668" i="4" s="1"/>
  <c r="N2674" i="4" s="1"/>
  <c r="K301" i="3"/>
  <c r="L2659" i="4" s="1"/>
  <c r="N2665" i="4" s="1"/>
  <c r="K300" i="3"/>
  <c r="L2653" i="4" s="1"/>
  <c r="N2656" i="4" s="1"/>
  <c r="K299" i="3"/>
  <c r="L2644" i="4" s="1"/>
  <c r="N2650" i="4" s="1"/>
  <c r="K298" i="3"/>
  <c r="L2638" i="4" s="1"/>
  <c r="N2641" i="4" s="1"/>
  <c r="K297" i="3"/>
  <c r="L2632" i="4" s="1"/>
  <c r="N2635" i="4" s="1"/>
  <c r="K296" i="3"/>
  <c r="L2623" i="4" s="1"/>
  <c r="N2629" i="4" s="1"/>
  <c r="K295" i="3"/>
  <c r="L2617" i="4" s="1"/>
  <c r="N2620" i="4" s="1"/>
  <c r="K294" i="3"/>
  <c r="L2611" i="4" s="1"/>
  <c r="N2614" i="4" s="1"/>
  <c r="K293" i="3"/>
  <c r="L2605" i="4" s="1"/>
  <c r="N2608" i="4" s="1"/>
  <c r="K292" i="3"/>
  <c r="K291" i="3"/>
  <c r="L2593" i="4" s="1"/>
  <c r="N2596" i="4" s="1"/>
  <c r="K290" i="3"/>
  <c r="L2587" i="4" s="1"/>
  <c r="N2590" i="4" s="1"/>
  <c r="K289" i="3"/>
  <c r="L2581" i="4" s="1"/>
  <c r="N2584" i="4" s="1"/>
  <c r="K288" i="3"/>
  <c r="L2575" i="4" s="1"/>
  <c r="N2578" i="4" s="1"/>
  <c r="K287" i="3"/>
  <c r="L2569" i="4" s="1"/>
  <c r="N2572" i="4" s="1"/>
  <c r="K286" i="3"/>
  <c r="L2563" i="4" s="1"/>
  <c r="N2566" i="4" s="1"/>
  <c r="K285" i="3"/>
  <c r="L2557" i="4" s="1"/>
  <c r="N2560" i="4" s="1"/>
  <c r="K284" i="3"/>
  <c r="L2551" i="4" s="1"/>
  <c r="N2554" i="4" s="1"/>
  <c r="K283" i="3"/>
  <c r="L2545" i="4" s="1"/>
  <c r="N2548" i="4" s="1"/>
  <c r="K282" i="3"/>
  <c r="L2539" i="4" s="1"/>
  <c r="N2542" i="4" s="1"/>
  <c r="K281" i="3"/>
  <c r="L2533" i="4" s="1"/>
  <c r="N2536" i="4" s="1"/>
  <c r="K280" i="3"/>
  <c r="L2527" i="4" s="1"/>
  <c r="N2530" i="4" s="1"/>
  <c r="K279" i="3"/>
  <c r="L2521" i="4" s="1"/>
  <c r="N2524" i="4" s="1"/>
  <c r="K278" i="3"/>
  <c r="L2515" i="4" s="1"/>
  <c r="N2518" i="4" s="1"/>
  <c r="K277" i="3"/>
  <c r="L2503" i="4" s="1"/>
  <c r="N2512" i="4" s="1"/>
  <c r="K276" i="3"/>
  <c r="L2497" i="4" s="1"/>
  <c r="N2500" i="4" s="1"/>
  <c r="K275" i="3"/>
  <c r="L2485" i="4" s="1"/>
  <c r="N2494" i="4" s="1"/>
  <c r="K274" i="3"/>
  <c r="L2478" i="4" s="1"/>
  <c r="N2482" i="4" s="1"/>
  <c r="K273" i="3"/>
  <c r="L2471" i="4" s="1"/>
  <c r="N2475" i="4" s="1"/>
  <c r="K272" i="3"/>
  <c r="L2461" i="4" s="1"/>
  <c r="N2468" i="4" s="1"/>
  <c r="K271" i="3"/>
  <c r="L2454" i="4" s="1"/>
  <c r="N2458" i="4" s="1"/>
  <c r="K270" i="3"/>
  <c r="L2447" i="4" s="1"/>
  <c r="N2451" i="4" s="1"/>
  <c r="K269" i="3"/>
  <c r="L2440" i="4" s="1"/>
  <c r="N2444" i="4" s="1"/>
  <c r="K268" i="3"/>
  <c r="L2433" i="4" s="1"/>
  <c r="N2437" i="4" s="1"/>
  <c r="K267" i="3"/>
  <c r="K266" i="3"/>
  <c r="K265" i="3"/>
  <c r="L2399" i="4" s="1"/>
  <c r="N2408" i="4" s="1"/>
  <c r="K264" i="3"/>
  <c r="K263" i="3"/>
  <c r="L2379" i="4" s="1"/>
  <c r="N2386" i="4" s="1"/>
  <c r="K262" i="3"/>
  <c r="L2369" i="4" s="1"/>
  <c r="N2376" i="4" s="1"/>
  <c r="K261" i="3"/>
  <c r="L2359" i="4" s="1"/>
  <c r="N2366" i="4" s="1"/>
  <c r="K260" i="3"/>
  <c r="L2349" i="4" s="1"/>
  <c r="N2356" i="4" s="1"/>
  <c r="K259" i="3"/>
  <c r="L2343" i="4" s="1"/>
  <c r="N2346" i="4" s="1"/>
  <c r="K258" i="3"/>
  <c r="L2333" i="4" s="1"/>
  <c r="N2340" i="4" s="1"/>
  <c r="K257" i="3"/>
  <c r="L2327" i="4" s="1"/>
  <c r="N2330" i="4" s="1"/>
  <c r="K256" i="3"/>
  <c r="L2313" i="4" s="1"/>
  <c r="N2324" i="4" s="1"/>
  <c r="K255" i="3"/>
  <c r="L2299" i="4" s="1"/>
  <c r="N2310" i="4" s="1"/>
  <c r="K253" i="3"/>
  <c r="L2288" i="4" s="1"/>
  <c r="N2295" i="4" s="1"/>
  <c r="K252" i="3"/>
  <c r="L2282" i="4" s="1"/>
  <c r="N2285" i="4" s="1"/>
  <c r="K251" i="3"/>
  <c r="L2273" i="4" s="1"/>
  <c r="N2279" i="4" s="1"/>
  <c r="K250" i="3"/>
  <c r="L2263" i="4" s="1"/>
  <c r="N2270" i="4" s="1"/>
  <c r="K249" i="3"/>
  <c r="L2251" i="4" s="1"/>
  <c r="N2260" i="4" s="1"/>
  <c r="K248" i="3"/>
  <c r="L2242" i="4" s="1"/>
  <c r="N2248" i="4" s="1"/>
  <c r="K247" i="3"/>
  <c r="L2231" i="4" s="1"/>
  <c r="N2239" i="4" s="1"/>
  <c r="K245" i="3"/>
  <c r="K244" i="3"/>
  <c r="L2211" i="4" s="1"/>
  <c r="N2220" i="4" s="1"/>
  <c r="K243" i="3"/>
  <c r="L2199" i="4" s="1"/>
  <c r="N2208" i="4" s="1"/>
  <c r="K242" i="3"/>
  <c r="K241" i="3"/>
  <c r="L2177" i="4" s="1"/>
  <c r="N2186" i="4" s="1"/>
  <c r="K240" i="3"/>
  <c r="K239" i="3"/>
  <c r="L2153" i="4" s="1"/>
  <c r="N2162" i="4" s="1"/>
  <c r="K238" i="3"/>
  <c r="L2141" i="4" s="1"/>
  <c r="N2150" i="4" s="1"/>
  <c r="K237" i="3"/>
  <c r="L2129" i="4" s="1"/>
  <c r="N2138" i="4" s="1"/>
  <c r="K236" i="3"/>
  <c r="K235" i="3"/>
  <c r="L2107" i="4" s="1"/>
  <c r="N2115" i="4" s="1"/>
  <c r="K234" i="3"/>
  <c r="L2098" i="4" s="1"/>
  <c r="N2104" i="4" s="1"/>
  <c r="K233" i="3"/>
  <c r="L2088" i="4" s="1"/>
  <c r="N2095" i="4" s="1"/>
  <c r="K232" i="3"/>
  <c r="L2078" i="4" s="1"/>
  <c r="N2085" i="4" s="1"/>
  <c r="K231" i="3"/>
  <c r="L2068" i="4" s="1"/>
  <c r="N2075" i="4" s="1"/>
  <c r="K230" i="3"/>
  <c r="K229" i="3"/>
  <c r="L2045" i="4" s="1"/>
  <c r="N2054" i="4" s="1"/>
  <c r="K228" i="3"/>
  <c r="L2034" i="4" s="1"/>
  <c r="N2042" i="4" s="1"/>
  <c r="K227" i="3"/>
  <c r="L2022" i="4" s="1"/>
  <c r="N2031" i="4" s="1"/>
  <c r="K226" i="3"/>
  <c r="K225" i="3"/>
  <c r="L2000" i="4" s="1"/>
  <c r="N2008" i="4" s="1"/>
  <c r="K224" i="3"/>
  <c r="L1989" i="4" s="1"/>
  <c r="N1997" i="4" s="1"/>
  <c r="K223" i="3"/>
  <c r="K222" i="3"/>
  <c r="L1966" i="4" s="1"/>
  <c r="N1975" i="4" s="1"/>
  <c r="K221" i="3"/>
  <c r="L1950" i="4" s="1"/>
  <c r="N1963" i="4" s="1"/>
  <c r="K220" i="3"/>
  <c r="L1928" i="4" s="1"/>
  <c r="N1947" i="4" s="1"/>
  <c r="K219" i="3"/>
  <c r="L1917" i="4" s="1"/>
  <c r="N1925" i="4" s="1"/>
  <c r="K218" i="3"/>
  <c r="L1908" i="4" s="1"/>
  <c r="N1914" i="4" s="1"/>
  <c r="K217" i="3"/>
  <c r="L1901" i="4" s="1"/>
  <c r="N1905" i="4" s="1"/>
  <c r="K216" i="3"/>
  <c r="L1894" i="4" s="1"/>
  <c r="N1898" i="4" s="1"/>
  <c r="K215" i="3"/>
  <c r="K213" i="3"/>
  <c r="L1876" i="4" s="1"/>
  <c r="N1879" i="4" s="1"/>
  <c r="K212" i="3"/>
  <c r="L1870" i="4" s="1"/>
  <c r="N1873" i="4" s="1"/>
  <c r="K211" i="3"/>
  <c r="L1864" i="4" s="1"/>
  <c r="N1867" i="4" s="1"/>
  <c r="K210" i="3"/>
  <c r="L1858" i="4" s="1"/>
  <c r="N1861" i="4" s="1"/>
  <c r="K209" i="3"/>
  <c r="K208" i="3"/>
  <c r="L1837" i="4" s="1"/>
  <c r="N1848" i="4" s="1"/>
  <c r="K207" i="3"/>
  <c r="K206" i="3"/>
  <c r="K205" i="3"/>
  <c r="L1805" i="4" s="1"/>
  <c r="N1812" i="4" s="1"/>
  <c r="K204" i="3"/>
  <c r="L1795" i="4" s="1"/>
  <c r="N1802" i="4" s="1"/>
  <c r="K203" i="3"/>
  <c r="L1784" i="4" s="1"/>
  <c r="N1792" i="4" s="1"/>
  <c r="K202" i="3"/>
  <c r="K201" i="3"/>
  <c r="L1762" i="4" s="1"/>
  <c r="N1770" i="4" s="1"/>
  <c r="K200" i="3"/>
  <c r="L1751" i="4" s="1"/>
  <c r="N1759" i="4" s="1"/>
  <c r="K199" i="3"/>
  <c r="L1740" i="4" s="1"/>
  <c r="N1748" i="4" s="1"/>
  <c r="K198" i="3"/>
  <c r="L1726" i="4" s="1"/>
  <c r="N1737" i="4" s="1"/>
  <c r="K197" i="3"/>
  <c r="L1711" i="4" s="1"/>
  <c r="N1723" i="4" s="1"/>
  <c r="K196" i="3"/>
  <c r="L1702" i="4" s="1"/>
  <c r="N1708" i="4" s="1"/>
  <c r="K195" i="3"/>
  <c r="L1683" i="4" s="1"/>
  <c r="N1699" i="4" s="1"/>
  <c r="K193" i="3"/>
  <c r="L1672" i="4" s="1"/>
  <c r="N1679" i="4" s="1"/>
  <c r="K192" i="3"/>
  <c r="L1657" i="4" s="1"/>
  <c r="N1669" i="4" s="1"/>
  <c r="K191" i="3"/>
  <c r="L1648" i="4" s="1"/>
  <c r="N1654" i="4" s="1"/>
  <c r="K190" i="3"/>
  <c r="L1637" i="4" s="1"/>
  <c r="N1645" i="4" s="1"/>
  <c r="K189" i="3"/>
  <c r="K188" i="3"/>
  <c r="L1605" i="4" s="1"/>
  <c r="N1627" i="4" s="1"/>
  <c r="K187" i="3"/>
  <c r="L1595" i="4" s="1"/>
  <c r="N1602" i="4" s="1"/>
  <c r="K186" i="3"/>
  <c r="L1585" i="4" s="1"/>
  <c r="N1592" i="4" s="1"/>
  <c r="K185" i="3"/>
  <c r="L1573" i="4" s="1"/>
  <c r="N1582" i="4" s="1"/>
  <c r="K184" i="3"/>
  <c r="L1561" i="4" s="1"/>
  <c r="N1570" i="4" s="1"/>
  <c r="K183" i="3"/>
  <c r="L1549" i="4" s="1"/>
  <c r="N1558" i="4" s="1"/>
  <c r="K182" i="3"/>
  <c r="L1537" i="4" s="1"/>
  <c r="N1546" i="4" s="1"/>
  <c r="K181" i="3"/>
  <c r="L1525" i="4" s="1"/>
  <c r="N1534" i="4" s="1"/>
  <c r="K180" i="3"/>
  <c r="L1515" i="4" s="1"/>
  <c r="N1522" i="4" s="1"/>
  <c r="K179" i="3"/>
  <c r="L1503" i="4" s="1"/>
  <c r="N1512" i="4" s="1"/>
  <c r="K178" i="3"/>
  <c r="K177" i="3"/>
  <c r="L1479" i="4" s="1"/>
  <c r="N1488" i="4" s="1"/>
  <c r="K176" i="3"/>
  <c r="L1467" i="4" s="1"/>
  <c r="N1476" i="4" s="1"/>
  <c r="K175" i="3"/>
  <c r="L1455" i="4" s="1"/>
  <c r="N1464" i="4" s="1"/>
  <c r="K174" i="3"/>
  <c r="L1443" i="4" s="1"/>
  <c r="N1452" i="4" s="1"/>
  <c r="K173" i="3"/>
  <c r="L1431" i="4" s="1"/>
  <c r="N1440" i="4" s="1"/>
  <c r="K172" i="3"/>
  <c r="L1419" i="4" s="1"/>
  <c r="N1428" i="4" s="1"/>
  <c r="K171" i="3"/>
  <c r="L1407" i="4" s="1"/>
  <c r="N1416" i="4" s="1"/>
  <c r="K170" i="3"/>
  <c r="L1395" i="4" s="1"/>
  <c r="N1404" i="4" s="1"/>
  <c r="K169" i="3"/>
  <c r="L1385" i="4" s="1"/>
  <c r="N1392" i="4" s="1"/>
  <c r="K168" i="3"/>
  <c r="L1375" i="4" s="1"/>
  <c r="N1382" i="4" s="1"/>
  <c r="K167" i="3"/>
  <c r="L1363" i="4" s="1"/>
  <c r="N1372" i="4" s="1"/>
  <c r="K166" i="3"/>
  <c r="L1351" i="4" s="1"/>
  <c r="N1360" i="4" s="1"/>
  <c r="K165" i="3"/>
  <c r="K164" i="3"/>
  <c r="L1327" i="4" s="1"/>
  <c r="N1336" i="4" s="1"/>
  <c r="K163" i="3"/>
  <c r="L1315" i="4" s="1"/>
  <c r="N1324" i="4" s="1"/>
  <c r="K162" i="3"/>
  <c r="L1303" i="4" s="1"/>
  <c r="N1312" i="4" s="1"/>
  <c r="K161" i="3"/>
  <c r="L1291" i="4" s="1"/>
  <c r="N1300" i="4" s="1"/>
  <c r="K160" i="3"/>
  <c r="L1279" i="4" s="1"/>
  <c r="N1288" i="4" s="1"/>
  <c r="K159" i="3"/>
  <c r="L1269" i="4" s="1"/>
  <c r="N1276" i="4" s="1"/>
  <c r="K158" i="3"/>
  <c r="L1259" i="4" s="1"/>
  <c r="N1266" i="4" s="1"/>
  <c r="K157" i="3"/>
  <c r="L1249" i="4" s="1"/>
  <c r="N1256" i="4" s="1"/>
  <c r="K156" i="3"/>
  <c r="L1237" i="4" s="1"/>
  <c r="N1246" i="4" s="1"/>
  <c r="K154" i="3"/>
  <c r="L1226" i="4" s="1"/>
  <c r="N1233" i="4" s="1"/>
  <c r="K153" i="3"/>
  <c r="L1220" i="4" s="1"/>
  <c r="N1223" i="4" s="1"/>
  <c r="K152" i="3"/>
  <c r="L1211" i="4" s="1"/>
  <c r="N1217" i="4" s="1"/>
  <c r="K151" i="3"/>
  <c r="L1205" i="4" s="1"/>
  <c r="N1208" i="4" s="1"/>
  <c r="K150" i="3"/>
  <c r="L1196" i="4" s="1"/>
  <c r="N1202" i="4" s="1"/>
  <c r="K149" i="3"/>
  <c r="L1187" i="4" s="1"/>
  <c r="N1193" i="4" s="1"/>
  <c r="K148" i="3"/>
  <c r="L1177" i="4" s="1"/>
  <c r="N1184" i="4" s="1"/>
  <c r="K147" i="3"/>
  <c r="L1167" i="4" s="1"/>
  <c r="N1174" i="4" s="1"/>
  <c r="K146" i="3"/>
  <c r="L1151" i="4" s="1"/>
  <c r="N1164" i="4" s="1"/>
  <c r="K145" i="3"/>
  <c r="L1141" i="4" s="1"/>
  <c r="N1148" i="4" s="1"/>
  <c r="K144" i="3"/>
  <c r="L1132" i="4" s="1"/>
  <c r="N1138" i="4" s="1"/>
  <c r="K143" i="3"/>
  <c r="L1124" i="4" s="1"/>
  <c r="N1129" i="4" s="1"/>
  <c r="K142" i="3"/>
  <c r="L1114" i="4" s="1"/>
  <c r="N1121" i="4" s="1"/>
  <c r="K141" i="3"/>
  <c r="L1104" i="4" s="1"/>
  <c r="N1111" i="4" s="1"/>
  <c r="K140" i="3"/>
  <c r="L1094" i="4" s="1"/>
  <c r="N1101" i="4" s="1"/>
  <c r="K139" i="3"/>
  <c r="L1085" i="4" s="1"/>
  <c r="N1091" i="4" s="1"/>
  <c r="K138" i="3"/>
  <c r="L1070" i="4" s="1"/>
  <c r="N1082" i="4" s="1"/>
  <c r="K137" i="3"/>
  <c r="L1058" i="4" s="1"/>
  <c r="N1067" i="4" s="1"/>
  <c r="K136" i="3"/>
  <c r="L1049" i="4" s="1"/>
  <c r="N1055" i="4" s="1"/>
  <c r="K135" i="3"/>
  <c r="L1039" i="4" s="1"/>
  <c r="N1046" i="4" s="1"/>
  <c r="K134" i="3"/>
  <c r="L1028" i="4" s="1"/>
  <c r="N1036" i="4" s="1"/>
  <c r="K133" i="3"/>
  <c r="L1018" i="4" s="1"/>
  <c r="N1025" i="4" s="1"/>
  <c r="K130" i="3"/>
  <c r="L1005" i="4" s="1"/>
  <c r="N1013" i="4" s="1"/>
  <c r="K129" i="3"/>
  <c r="L995" i="4" s="1"/>
  <c r="N1002" i="4" s="1"/>
  <c r="K128" i="3"/>
  <c r="L987" i="4" s="1"/>
  <c r="N992" i="4" s="1"/>
  <c r="K127" i="3"/>
  <c r="L981" i="4" s="1"/>
  <c r="N984" i="4" s="1"/>
  <c r="K126" i="3"/>
  <c r="L973" i="4" s="1"/>
  <c r="N978" i="4" s="1"/>
  <c r="K125" i="3"/>
  <c r="L961" i="4" s="1"/>
  <c r="N970" i="4" s="1"/>
  <c r="K124" i="3"/>
  <c r="L954" i="4" s="1"/>
  <c r="N958" i="4" s="1"/>
  <c r="K123" i="3"/>
  <c r="L943" i="4" s="1"/>
  <c r="N951" i="4" s="1"/>
  <c r="K122" i="3"/>
  <c r="L932" i="4" s="1"/>
  <c r="N940" i="4" s="1"/>
  <c r="K121" i="3"/>
  <c r="L922" i="4" s="1"/>
  <c r="N929" i="4" s="1"/>
  <c r="K120" i="3"/>
  <c r="K119" i="3"/>
  <c r="L901" i="4" s="1"/>
  <c r="N909" i="4" s="1"/>
  <c r="K118" i="3"/>
  <c r="L891" i="4" s="1"/>
  <c r="N898" i="4" s="1"/>
  <c r="K116" i="3"/>
  <c r="L881" i="4" s="1"/>
  <c r="N887" i="4" s="1"/>
  <c r="K113" i="3"/>
  <c r="K111" i="3"/>
  <c r="L858" i="4" s="1"/>
  <c r="N866" i="4" s="1"/>
  <c r="K109" i="3"/>
  <c r="K108" i="3"/>
  <c r="L833" i="4" s="1"/>
  <c r="N844" i="4" s="1"/>
  <c r="K107" i="3"/>
  <c r="L827" i="4" s="1"/>
  <c r="N830" i="4" s="1"/>
  <c r="K106" i="3"/>
  <c r="L816" i="4" s="1"/>
  <c r="N824" i="4" s="1"/>
  <c r="K103" i="3"/>
  <c r="L805" i="4" s="1"/>
  <c r="N811" i="4" s="1"/>
  <c r="K102" i="3"/>
  <c r="L788" i="4" s="1"/>
  <c r="N802" i="4" s="1"/>
  <c r="K101" i="3"/>
  <c r="L777" i="4" s="1"/>
  <c r="N785" i="4" s="1"/>
  <c r="K100" i="3"/>
  <c r="L765" i="4" s="1"/>
  <c r="N774" i="4" s="1"/>
  <c r="K99" i="3"/>
  <c r="L752" i="4" s="1"/>
  <c r="N762" i="4" s="1"/>
  <c r="K96" i="3"/>
  <c r="K95" i="3"/>
  <c r="K93" i="3"/>
  <c r="K92" i="3"/>
  <c r="K90" i="3"/>
  <c r="K89" i="3"/>
  <c r="K88" i="3"/>
  <c r="L674" i="4" s="1"/>
  <c r="N679" i="4" s="1"/>
  <c r="K85" i="3"/>
  <c r="L657" i="4" s="1"/>
  <c r="N669" i="4" s="1"/>
  <c r="K84" i="3"/>
  <c r="L642" i="4" s="1"/>
  <c r="N654" i="4" s="1"/>
  <c r="K83" i="3"/>
  <c r="L629" i="4" s="1"/>
  <c r="N639" i="4" s="1"/>
  <c r="K81" i="3"/>
  <c r="L618" i="4" s="1"/>
  <c r="N625" i="4" s="1"/>
  <c r="K80" i="3"/>
  <c r="L606" i="4" s="1"/>
  <c r="N615" i="4" s="1"/>
  <c r="K79" i="3"/>
  <c r="K78" i="3"/>
  <c r="L591" i="4" s="1"/>
  <c r="N594" i="4" s="1"/>
  <c r="K77" i="3"/>
  <c r="L576" i="4" s="1"/>
  <c r="N588" i="4" s="1"/>
  <c r="K76" i="3"/>
  <c r="K75" i="3"/>
  <c r="L561" i="4" s="1"/>
  <c r="N564" i="4" s="1"/>
  <c r="K74" i="3"/>
  <c r="L549" i="4" s="1"/>
  <c r="N558" i="4" s="1"/>
  <c r="K72" i="3"/>
  <c r="L537" i="4" s="1"/>
  <c r="N545" i="4" s="1"/>
  <c r="K71" i="3"/>
  <c r="L527" i="4" s="1"/>
  <c r="N534" i="4" s="1"/>
  <c r="K70" i="3"/>
  <c r="L515" i="4" s="1"/>
  <c r="N524" i="4" s="1"/>
  <c r="K67" i="3"/>
  <c r="L504" i="4" s="1"/>
  <c r="N510" i="4" s="1"/>
  <c r="K66" i="3"/>
  <c r="L494" i="4" s="1"/>
  <c r="N501" i="4" s="1"/>
  <c r="K65" i="3"/>
  <c r="L481" i="4" s="1"/>
  <c r="N491" i="4" s="1"/>
  <c r="K64" i="3"/>
  <c r="L471" i="4" s="1"/>
  <c r="N478" i="4" s="1"/>
  <c r="K62" i="3"/>
  <c r="L463" i="4" s="1"/>
  <c r="N467" i="4" s="1"/>
  <c r="K61" i="3"/>
  <c r="L455" i="4" s="1"/>
  <c r="N460" i="4" s="1"/>
  <c r="K60" i="3"/>
  <c r="L447" i="4" s="1"/>
  <c r="N452" i="4" s="1"/>
  <c r="K59" i="3"/>
  <c r="L439" i="4" s="1"/>
  <c r="N444" i="4" s="1"/>
  <c r="K58" i="3"/>
  <c r="K57" i="3"/>
  <c r="L416" i="4" s="1"/>
  <c r="N422" i="4" s="1"/>
  <c r="K56" i="3"/>
  <c r="L406" i="4" s="1"/>
  <c r="N413" i="4" s="1"/>
  <c r="K55" i="3"/>
  <c r="L396" i="4" s="1"/>
  <c r="N403" i="4" s="1"/>
  <c r="K53" i="3"/>
  <c r="K52" i="3"/>
  <c r="K51" i="3"/>
  <c r="L377" i="4" s="1"/>
  <c r="N380" i="4" s="1"/>
  <c r="K50" i="3"/>
  <c r="L365" i="4" s="1"/>
  <c r="N374" i="4" s="1"/>
  <c r="K49" i="3"/>
  <c r="L357" i="4" s="1"/>
  <c r="N362" i="4" s="1"/>
  <c r="K48" i="3"/>
  <c r="L345" i="4" s="1"/>
  <c r="N354" i="4" s="1"/>
  <c r="K47" i="3"/>
  <c r="L336" i="4" s="1"/>
  <c r="N342" i="4" s="1"/>
  <c r="K46" i="3"/>
  <c r="L324" i="4" s="1"/>
  <c r="N333" i="4" s="1"/>
  <c r="K45" i="3"/>
  <c r="L312" i="4" s="1"/>
  <c r="K43" i="3"/>
  <c r="L293" i="4" s="1"/>
  <c r="N308" i="4" s="1"/>
  <c r="K42" i="3"/>
  <c r="L283" i="4" s="1"/>
  <c r="N290" i="4" s="1"/>
  <c r="K41" i="3"/>
  <c r="L267" i="4" s="1"/>
  <c r="N280" i="4" s="1"/>
  <c r="K40" i="3"/>
  <c r="L257" i="4" s="1"/>
  <c r="N264" i="4" s="1"/>
  <c r="K39" i="3"/>
  <c r="L247" i="4" s="1"/>
  <c r="N254" i="4" s="1"/>
  <c r="K36" i="3"/>
  <c r="L228" i="4" s="1"/>
  <c r="N242" i="4" s="1"/>
  <c r="K35" i="3"/>
  <c r="L216" i="4" s="1"/>
  <c r="N225" i="4" s="1"/>
  <c r="K33" i="3"/>
  <c r="L207" i="4" s="1"/>
  <c r="N212" i="4" s="1"/>
  <c r="K32" i="3"/>
  <c r="L199" i="4" s="1"/>
  <c r="N204" i="4" s="1"/>
  <c r="K29" i="3"/>
  <c r="L190" i="4" s="1"/>
  <c r="N194" i="4" s="1"/>
  <c r="K27" i="3"/>
  <c r="L181" i="4" s="1"/>
  <c r="N186" i="4" s="1"/>
  <c r="K26" i="3"/>
  <c r="L118" i="4" s="1"/>
  <c r="N178" i="4" s="1"/>
  <c r="K25" i="3"/>
  <c r="L106" i="4" s="1"/>
  <c r="N115" i="4" s="1"/>
  <c r="K24" i="3"/>
  <c r="L98" i="4" s="1"/>
  <c r="N103" i="4" s="1"/>
  <c r="K23" i="3"/>
  <c r="L90" i="4" s="1"/>
  <c r="N95" i="4" s="1"/>
  <c r="K21" i="3"/>
  <c r="L83" i="4" s="1"/>
  <c r="N86" i="4" s="1"/>
  <c r="K20" i="3"/>
  <c r="L77" i="4" s="1"/>
  <c r="N80" i="4" s="1"/>
  <c r="K19" i="3"/>
  <c r="L70" i="4" s="1"/>
  <c r="N74" i="4" s="1"/>
  <c r="K18" i="3"/>
  <c r="L64" i="4" s="1"/>
  <c r="N67" i="4" s="1"/>
  <c r="K17" i="3"/>
  <c r="L58" i="4" s="1"/>
  <c r="N61" i="4" s="1"/>
  <c r="K16" i="3"/>
  <c r="K15" i="3"/>
  <c r="L44" i="4" s="1"/>
  <c r="N48" i="4" s="1"/>
  <c r="K10" i="3"/>
  <c r="L19" i="4" s="1"/>
  <c r="N22" i="4" s="1"/>
  <c r="K9" i="3"/>
  <c r="L13" i="4" s="1"/>
  <c r="N16" i="4" s="1"/>
  <c r="K8" i="3"/>
  <c r="L7" i="4" s="1"/>
  <c r="N10" i="4" s="1"/>
  <c r="I573" i="2"/>
  <c r="J573" i="2" s="1"/>
  <c r="I572" i="2"/>
  <c r="J572" i="2" s="1"/>
  <c r="I571" i="2"/>
  <c r="J571" i="2" s="1"/>
  <c r="I570" i="2"/>
  <c r="J570" i="2" s="1"/>
  <c r="I569" i="2"/>
  <c r="J569" i="2" s="1"/>
  <c r="I568" i="2"/>
  <c r="J568" i="2" s="1"/>
  <c r="I566" i="2"/>
  <c r="I564" i="2"/>
  <c r="I563" i="2"/>
  <c r="I562" i="2"/>
  <c r="I561" i="2"/>
  <c r="I560" i="2"/>
  <c r="I559" i="2"/>
  <c r="I558" i="2"/>
  <c r="I557" i="2"/>
  <c r="I556" i="2"/>
  <c r="I555" i="2"/>
  <c r="I554" i="2"/>
  <c r="I553" i="2"/>
  <c r="I552" i="2"/>
  <c r="I550" i="2"/>
  <c r="I549" i="2"/>
  <c r="I548" i="2"/>
  <c r="I546" i="2"/>
  <c r="I545" i="2"/>
  <c r="I544" i="2"/>
  <c r="I541" i="2"/>
  <c r="I540" i="2"/>
  <c r="I539" i="2"/>
  <c r="I537" i="2"/>
  <c r="I536" i="2"/>
  <c r="I535" i="2"/>
  <c r="I534" i="2"/>
  <c r="I533" i="2"/>
  <c r="I532" i="2"/>
  <c r="I531" i="2"/>
  <c r="I530" i="2"/>
  <c r="I529" i="2"/>
  <c r="I528" i="2"/>
  <c r="I527" i="2"/>
  <c r="I526" i="2"/>
  <c r="I525" i="2"/>
  <c r="I524" i="2"/>
  <c r="I523" i="2"/>
  <c r="I522" i="2"/>
  <c r="I521" i="2"/>
  <c r="I520" i="2"/>
  <c r="I519" i="2"/>
  <c r="I518" i="2"/>
  <c r="I517" i="2"/>
  <c r="I516" i="2"/>
  <c r="I515" i="2"/>
  <c r="I514" i="2"/>
  <c r="I512" i="2"/>
  <c r="I511" i="2"/>
  <c r="I510" i="2"/>
  <c r="I509" i="2"/>
  <c r="I508" i="2"/>
  <c r="I507" i="2"/>
  <c r="I506" i="2"/>
  <c r="I505" i="2"/>
  <c r="I504" i="2"/>
  <c r="I503" i="2"/>
  <c r="I502" i="2"/>
  <c r="I501" i="2"/>
  <c r="I500" i="2"/>
  <c r="I499" i="2"/>
  <c r="I498" i="2"/>
  <c r="I497" i="2"/>
  <c r="I494" i="2"/>
  <c r="I493" i="2"/>
  <c r="I491" i="2"/>
  <c r="I489" i="2"/>
  <c r="I488" i="2"/>
  <c r="I487" i="2"/>
  <c r="I486" i="2"/>
  <c r="I485" i="2"/>
  <c r="I484" i="2"/>
  <c r="I483" i="2"/>
  <c r="I482" i="2"/>
  <c r="I481" i="2"/>
  <c r="I478" i="2"/>
  <c r="I477" i="2"/>
  <c r="I476" i="2"/>
  <c r="I475" i="2"/>
  <c r="I474" i="2"/>
  <c r="I473" i="2"/>
  <c r="I472" i="2"/>
  <c r="I470" i="2"/>
  <c r="I469" i="2"/>
  <c r="I468" i="2"/>
  <c r="I467" i="2"/>
  <c r="I466" i="2"/>
  <c r="I465" i="2"/>
  <c r="I464" i="2"/>
  <c r="I463" i="2"/>
  <c r="I462" i="2"/>
  <c r="I461" i="2"/>
  <c r="I460" i="2"/>
  <c r="I459" i="2"/>
  <c r="I458" i="2"/>
  <c r="I457" i="2"/>
  <c r="I455" i="2"/>
  <c r="I454" i="2"/>
  <c r="I453" i="2"/>
  <c r="I452" i="2"/>
  <c r="I451" i="2"/>
  <c r="I450" i="2"/>
  <c r="I449" i="2"/>
  <c r="I448" i="2"/>
  <c r="I447" i="2"/>
  <c r="I446" i="2"/>
  <c r="I445" i="2"/>
  <c r="I444" i="2"/>
  <c r="I443" i="2"/>
  <c r="I442" i="2"/>
  <c r="I441" i="2"/>
  <c r="I440" i="2"/>
  <c r="I439" i="2"/>
  <c r="I438" i="2"/>
  <c r="I437" i="2"/>
  <c r="I436" i="2"/>
  <c r="I435" i="2"/>
  <c r="I434" i="2"/>
  <c r="I433" i="2"/>
  <c r="I432" i="2"/>
  <c r="I431" i="2"/>
  <c r="I429" i="2"/>
  <c r="I428" i="2"/>
  <c r="I427" i="2"/>
  <c r="I426" i="2"/>
  <c r="I425" i="2"/>
  <c r="I424" i="2"/>
  <c r="I422" i="2"/>
  <c r="I421" i="2"/>
  <c r="I420" i="2"/>
  <c r="I419" i="2"/>
  <c r="I418" i="2"/>
  <c r="I417" i="2"/>
  <c r="I416" i="2"/>
  <c r="I415" i="2"/>
  <c r="I414" i="2"/>
  <c r="I413" i="2"/>
  <c r="I412" i="2"/>
  <c r="I409" i="2"/>
  <c r="I408" i="2"/>
  <c r="I407" i="2"/>
  <c r="I406" i="2"/>
  <c r="I404" i="2"/>
  <c r="I403" i="2"/>
  <c r="I402" i="2"/>
  <c r="I401" i="2"/>
  <c r="I400" i="2"/>
  <c r="I399" i="2"/>
  <c r="I398" i="2"/>
  <c r="I397" i="2"/>
  <c r="I396" i="2"/>
  <c r="I395" i="2"/>
  <c r="I394" i="2"/>
  <c r="I393" i="2"/>
  <c r="I392" i="2"/>
  <c r="I391" i="2"/>
  <c r="I390" i="2"/>
  <c r="I389" i="2"/>
  <c r="I388" i="2"/>
  <c r="I387" i="2"/>
  <c r="I386" i="2"/>
  <c r="I385" i="2"/>
  <c r="I384" i="2"/>
  <c r="I383" i="2"/>
  <c r="I382" i="2"/>
  <c r="I381" i="2"/>
  <c r="I379" i="2"/>
  <c r="I378" i="2"/>
  <c r="I377" i="2"/>
  <c r="I376" i="2"/>
  <c r="I375" i="2"/>
  <c r="I374" i="2"/>
  <c r="I373" i="2"/>
  <c r="I372" i="2"/>
  <c r="I371" i="2"/>
  <c r="I370" i="2"/>
  <c r="I369" i="2"/>
  <c r="I368" i="2"/>
  <c r="I367" i="2"/>
  <c r="I366" i="2"/>
  <c r="I365" i="2"/>
  <c r="I364" i="2"/>
  <c r="I363" i="2"/>
  <c r="I362" i="2"/>
  <c r="I361" i="2"/>
  <c r="I360" i="2"/>
  <c r="I359" i="2"/>
  <c r="I358" i="2"/>
  <c r="I357" i="2"/>
  <c r="I356" i="2"/>
  <c r="I355" i="2"/>
  <c r="I354" i="2"/>
  <c r="I353" i="2"/>
  <c r="I352" i="2"/>
  <c r="I351" i="2"/>
  <c r="I350" i="2"/>
  <c r="I349" i="2"/>
  <c r="I348" i="2"/>
  <c r="I347" i="2"/>
  <c r="I346" i="2"/>
  <c r="I345" i="2"/>
  <c r="I344" i="2"/>
  <c r="I343" i="2"/>
  <c r="I342" i="2"/>
  <c r="I341" i="2"/>
  <c r="I340" i="2"/>
  <c r="I339" i="2"/>
  <c r="I338" i="2"/>
  <c r="I337" i="2"/>
  <c r="I336" i="2"/>
  <c r="I335" i="2"/>
  <c r="I334" i="2"/>
  <c r="I333" i="2"/>
  <c r="I332" i="2"/>
  <c r="I331" i="2"/>
  <c r="I330" i="2"/>
  <c r="I329" i="2"/>
  <c r="I328" i="2"/>
  <c r="I327" i="2"/>
  <c r="I326" i="2"/>
  <c r="I325" i="2"/>
  <c r="I324" i="2"/>
  <c r="I323" i="2"/>
  <c r="I321" i="2"/>
  <c r="I320" i="2"/>
  <c r="I319" i="2"/>
  <c r="I318" i="2"/>
  <c r="I317" i="2"/>
  <c r="I316" i="2"/>
  <c r="I315" i="2"/>
  <c r="I314" i="2"/>
  <c r="I313" i="2"/>
  <c r="I312" i="2"/>
  <c r="I311" i="2"/>
  <c r="I310" i="2"/>
  <c r="I309" i="2"/>
  <c r="I308" i="2"/>
  <c r="I307" i="2"/>
  <c r="I306" i="2"/>
  <c r="I305" i="2"/>
  <c r="I303" i="2"/>
  <c r="I302" i="2"/>
  <c r="I301" i="2"/>
  <c r="I300" i="2"/>
  <c r="I299" i="2"/>
  <c r="I298" i="2"/>
  <c r="I297" i="2"/>
  <c r="I296" i="2"/>
  <c r="I295" i="2"/>
  <c r="I294" i="2"/>
  <c r="I293" i="2"/>
  <c r="I292" i="2"/>
  <c r="I291" i="2"/>
  <c r="I290" i="2"/>
  <c r="I289" i="2"/>
  <c r="I288" i="2"/>
  <c r="I287" i="2"/>
  <c r="I286" i="2"/>
  <c r="I285" i="2"/>
  <c r="I284" i="2"/>
  <c r="I283" i="2"/>
  <c r="I282" i="2"/>
  <c r="I281" i="2"/>
  <c r="I280" i="2"/>
  <c r="I279" i="2"/>
  <c r="I278" i="2"/>
  <c r="I277" i="2"/>
  <c r="I276" i="2"/>
  <c r="I275" i="2"/>
  <c r="I274" i="2"/>
  <c r="I273" i="2"/>
  <c r="I272" i="2"/>
  <c r="I271" i="2"/>
  <c r="I270" i="2"/>
  <c r="I269" i="2"/>
  <c r="I268" i="2"/>
  <c r="I267" i="2"/>
  <c r="I266" i="2"/>
  <c r="I265" i="2"/>
  <c r="I264" i="2"/>
  <c r="I263" i="2"/>
  <c r="I262" i="2"/>
  <c r="I261" i="2"/>
  <c r="I260" i="2"/>
  <c r="I259" i="2"/>
  <c r="I258" i="2"/>
  <c r="I257" i="2"/>
  <c r="I256" i="2"/>
  <c r="I255" i="2"/>
  <c r="I254" i="2"/>
  <c r="I252" i="2"/>
  <c r="I251" i="2"/>
  <c r="I250" i="2"/>
  <c r="I249" i="2"/>
  <c r="I248" i="2"/>
  <c r="I247" i="2"/>
  <c r="I246" i="2"/>
  <c r="I244" i="2"/>
  <c r="I243" i="2"/>
  <c r="I242" i="2"/>
  <c r="I241" i="2"/>
  <c r="I240" i="2"/>
  <c r="I239" i="2"/>
  <c r="I238" i="2"/>
  <c r="I237" i="2"/>
  <c r="I236" i="2"/>
  <c r="I235" i="2"/>
  <c r="I234" i="2"/>
  <c r="I233" i="2"/>
  <c r="I232" i="2"/>
  <c r="I231" i="2"/>
  <c r="I230" i="2"/>
  <c r="I229" i="2"/>
  <c r="I228" i="2"/>
  <c r="I227" i="2"/>
  <c r="I226" i="2"/>
  <c r="I225" i="2"/>
  <c r="I224" i="2"/>
  <c r="I223" i="2"/>
  <c r="I222" i="2"/>
  <c r="I221" i="2"/>
  <c r="I220" i="2"/>
  <c r="I219" i="2"/>
  <c r="I218" i="2"/>
  <c r="I217" i="2"/>
  <c r="I216" i="2"/>
  <c r="I215" i="2"/>
  <c r="I214" i="2"/>
  <c r="I212" i="2"/>
  <c r="I211" i="2"/>
  <c r="I210" i="2"/>
  <c r="I209" i="2"/>
  <c r="I208" i="2"/>
  <c r="I207" i="2"/>
  <c r="I206" i="2"/>
  <c r="I205" i="2"/>
  <c r="I204" i="2"/>
  <c r="I203" i="2"/>
  <c r="I202" i="2"/>
  <c r="I201" i="2"/>
  <c r="I200" i="2"/>
  <c r="I199" i="2"/>
  <c r="I198" i="2"/>
  <c r="I197" i="2"/>
  <c r="I196" i="2"/>
  <c r="I195" i="2"/>
  <c r="I194" i="2"/>
  <c r="I192" i="2"/>
  <c r="I191" i="2"/>
  <c r="I190" i="2"/>
  <c r="I189" i="2"/>
  <c r="I188" i="2"/>
  <c r="I187" i="2"/>
  <c r="I186" i="2"/>
  <c r="I185" i="2"/>
  <c r="I184" i="2"/>
  <c r="I183" i="2"/>
  <c r="I182" i="2"/>
  <c r="I181" i="2"/>
  <c r="I180" i="2"/>
  <c r="I179" i="2"/>
  <c r="I178" i="2"/>
  <c r="I177" i="2"/>
  <c r="I176" i="2"/>
  <c r="I175" i="2"/>
  <c r="I174" i="2"/>
  <c r="I173" i="2"/>
  <c r="I172" i="2"/>
  <c r="I171" i="2"/>
  <c r="I170" i="2"/>
  <c r="I169" i="2"/>
  <c r="I168" i="2"/>
  <c r="I167" i="2"/>
  <c r="I166" i="2"/>
  <c r="I165" i="2"/>
  <c r="I164" i="2"/>
  <c r="I163" i="2"/>
  <c r="I162" i="2"/>
  <c r="I161" i="2"/>
  <c r="I160" i="2"/>
  <c r="I159" i="2"/>
  <c r="I158" i="2"/>
  <c r="I157" i="2"/>
  <c r="I156" i="2"/>
  <c r="I155" i="2"/>
  <c r="I153" i="2"/>
  <c r="I152" i="2"/>
  <c r="I151" i="2"/>
  <c r="I150" i="2"/>
  <c r="I149" i="2"/>
  <c r="I148" i="2"/>
  <c r="I147" i="2"/>
  <c r="I146" i="2"/>
  <c r="I145" i="2"/>
  <c r="I144" i="2"/>
  <c r="I143" i="2"/>
  <c r="I142" i="2"/>
  <c r="I141" i="2"/>
  <c r="I140" i="2"/>
  <c r="I139" i="2"/>
  <c r="I138" i="2"/>
  <c r="I137" i="2"/>
  <c r="I136" i="2"/>
  <c r="I135" i="2"/>
  <c r="I134" i="2"/>
  <c r="I133" i="2"/>
  <c r="I132" i="2"/>
  <c r="I129" i="2"/>
  <c r="I128" i="2"/>
  <c r="I127" i="2"/>
  <c r="I126" i="2"/>
  <c r="I125" i="2"/>
  <c r="I124" i="2"/>
  <c r="I123" i="2"/>
  <c r="I122" i="2"/>
  <c r="I121" i="2"/>
  <c r="I120" i="2"/>
  <c r="I119" i="2"/>
  <c r="I118" i="2"/>
  <c r="I117" i="2"/>
  <c r="I115" i="2"/>
  <c r="I112" i="2"/>
  <c r="I110" i="2"/>
  <c r="I108" i="2"/>
  <c r="I107" i="2"/>
  <c r="I106" i="2"/>
  <c r="I105" i="2"/>
  <c r="I102" i="2"/>
  <c r="I101" i="2"/>
  <c r="I100" i="2"/>
  <c r="I99" i="2"/>
  <c r="I98" i="2"/>
  <c r="I95" i="2"/>
  <c r="I94" i="2"/>
  <c r="I92" i="2"/>
  <c r="I91" i="2"/>
  <c r="I89" i="2"/>
  <c r="I88" i="2"/>
  <c r="I87" i="2"/>
  <c r="I84" i="2"/>
  <c r="I83" i="2"/>
  <c r="I82" i="2"/>
  <c r="I80" i="2"/>
  <c r="I79" i="2"/>
  <c r="I78" i="2"/>
  <c r="I77" i="2"/>
  <c r="I76" i="2"/>
  <c r="I75" i="2"/>
  <c r="I74" i="2"/>
  <c r="I73" i="2"/>
  <c r="I71" i="2"/>
  <c r="I70" i="2"/>
  <c r="I69" i="2"/>
  <c r="I66" i="2"/>
  <c r="I65" i="2"/>
  <c r="I64" i="2"/>
  <c r="I63" i="2"/>
  <c r="I61" i="2"/>
  <c r="I60" i="2"/>
  <c r="I59" i="2"/>
  <c r="I58" i="2"/>
  <c r="I57" i="2"/>
  <c r="I56" i="2"/>
  <c r="I55" i="2"/>
  <c r="I54" i="2"/>
  <c r="I52" i="2"/>
  <c r="I51" i="2"/>
  <c r="I50" i="2"/>
  <c r="I49" i="2"/>
  <c r="I48" i="2"/>
  <c r="I47" i="2"/>
  <c r="I46" i="2"/>
  <c r="I45" i="2"/>
  <c r="I44" i="2"/>
  <c r="I42" i="2"/>
  <c r="I41" i="2"/>
  <c r="I40" i="2"/>
  <c r="I39" i="2"/>
  <c r="I38" i="2"/>
  <c r="I35" i="2"/>
  <c r="I34" i="2"/>
  <c r="I32" i="2"/>
  <c r="I31" i="2"/>
  <c r="I28" i="2"/>
  <c r="I26" i="2"/>
  <c r="I25" i="2"/>
  <c r="I24" i="2"/>
  <c r="I23" i="2"/>
  <c r="I22" i="2"/>
  <c r="I20" i="2"/>
  <c r="I19" i="2"/>
  <c r="I18" i="2"/>
  <c r="I17" i="2"/>
  <c r="I16" i="2"/>
  <c r="I15" i="2"/>
  <c r="I14" i="2"/>
  <c r="I12" i="2"/>
  <c r="I11" i="2"/>
  <c r="I8" i="2"/>
  <c r="I9" i="2"/>
  <c r="I7" i="2"/>
  <c r="L693" i="4" l="1"/>
  <c r="N701" i="4" s="1"/>
  <c r="L716" i="4"/>
  <c r="N724" i="4" s="1"/>
  <c r="L739" i="4"/>
  <c r="N747" i="4" s="1"/>
  <c r="L2189" i="4"/>
  <c r="N2196" i="4" s="1"/>
  <c r="L2423" i="4"/>
  <c r="N2430" i="4" s="1"/>
  <c r="L2389" i="4"/>
  <c r="N2396" i="4" s="1"/>
  <c r="L3333" i="4"/>
  <c r="N3340" i="4" s="1"/>
  <c r="L2803" i="4"/>
  <c r="N2810" i="4" s="1"/>
  <c r="L3532" i="4"/>
  <c r="N3539" i="4" s="1"/>
  <c r="L3944" i="4"/>
  <c r="N3951" i="4" s="1"/>
  <c r="L2880" i="4"/>
  <c r="N2887" i="4" s="1"/>
  <c r="L3409" i="4"/>
  <c r="N3416" i="4" s="1"/>
  <c r="L3254" i="4"/>
  <c r="L3287" i="4"/>
  <c r="N3293" i="4" s="1"/>
  <c r="L567" i="4"/>
  <c r="N573" i="4" s="1"/>
  <c r="L597" i="4"/>
  <c r="N603" i="4" s="1"/>
  <c r="L847" i="4"/>
  <c r="N854" i="4" s="1"/>
  <c r="L912" i="4"/>
  <c r="N919" i="4" s="1"/>
  <c r="L1339" i="4"/>
  <c r="N1348" i="4" s="1"/>
  <c r="L1491" i="4"/>
  <c r="N1500" i="4" s="1"/>
  <c r="L1630" i="4"/>
  <c r="N1634" i="4" s="1"/>
  <c r="L2223" i="4"/>
  <c r="N2227" i="4" s="1"/>
  <c r="L2873" i="4"/>
  <c r="N2877" i="4" s="1"/>
  <c r="L1851" i="4"/>
  <c r="N1855" i="4" s="1"/>
  <c r="L3575" i="4"/>
  <c r="N3579" i="4" s="1"/>
  <c r="L1773" i="4"/>
  <c r="N1781" i="4" s="1"/>
  <c r="L1978" i="4"/>
  <c r="N1986" i="4" s="1"/>
  <c r="L1815" i="4"/>
  <c r="N1823" i="4" s="1"/>
  <c r="L2011" i="4"/>
  <c r="N2019" i="4" s="1"/>
  <c r="L1883" i="4"/>
  <c r="N1891" i="4" s="1"/>
  <c r="L2057" i="4"/>
  <c r="N2065" i="4" s="1"/>
  <c r="L2890" i="4"/>
  <c r="N2897" i="4" s="1"/>
  <c r="L3399" i="4"/>
  <c r="N3406" i="4" s="1"/>
  <c r="L3158" i="4"/>
  <c r="N3164" i="4" s="1"/>
  <c r="L3566" i="4"/>
  <c r="N3572" i="4" s="1"/>
  <c r="L4643" i="4"/>
  <c r="N4649" i="4" s="1"/>
  <c r="L5055" i="4"/>
  <c r="N5061" i="4" s="1"/>
  <c r="L4827" i="4"/>
  <c r="N4834" i="4" s="1"/>
  <c r="L5013" i="4"/>
  <c r="N5020" i="4" s="1"/>
  <c r="L4871" i="4"/>
  <c r="N4878" i="4" s="1"/>
  <c r="L4893" i="4"/>
  <c r="L1826" i="4"/>
  <c r="N1834" i="4" s="1"/>
  <c r="L2118" i="4"/>
  <c r="N2126" i="4" s="1"/>
  <c r="L2411" i="4"/>
  <c r="N2420" i="4" s="1"/>
  <c r="L2165" i="4"/>
  <c r="N2174" i="4" s="1"/>
  <c r="L3149" i="4"/>
  <c r="N3155" i="4" s="1"/>
  <c r="L2779" i="4"/>
  <c r="N2785" i="4" s="1"/>
  <c r="L4502" i="4"/>
  <c r="N4508" i="4" s="1"/>
  <c r="L2900" i="4"/>
  <c r="N2907" i="4" s="1"/>
  <c r="L3429" i="4"/>
  <c r="N3436" i="4" s="1"/>
  <c r="L3343" i="4"/>
  <c r="N3350" i="4" s="1"/>
  <c r="L4511" i="4"/>
  <c r="N4518" i="4" s="1"/>
  <c r="L2382" i="4"/>
  <c r="L3115" i="4"/>
  <c r="L3542" i="4"/>
  <c r="N3548" i="4" s="1"/>
  <c r="L3635" i="4"/>
  <c r="L4475" i="4"/>
  <c r="N4489" i="4" s="1"/>
  <c r="L4768" i="4"/>
  <c r="N4782" i="4" s="1"/>
  <c r="L4718" i="4"/>
  <c r="N4732" i="4" s="1"/>
  <c r="L4793" i="4"/>
  <c r="N4807" i="4" s="1"/>
  <c r="L4881" i="4"/>
  <c r="N4887" i="4" s="1"/>
  <c r="L4895" i="4"/>
  <c r="I547" i="2"/>
  <c r="L389" i="4"/>
  <c r="N392" i="4" s="1"/>
  <c r="L2508" i="4"/>
  <c r="L682" i="4"/>
  <c r="N690" i="4" s="1"/>
  <c r="L705" i="4"/>
  <c r="N713" i="4" s="1"/>
  <c r="L728" i="4"/>
  <c r="N736" i="4" s="1"/>
  <c r="L870" i="4"/>
  <c r="N876" i="4" s="1"/>
  <c r="L4537" i="4"/>
  <c r="N4543" i="4" s="1"/>
  <c r="L2910" i="4"/>
  <c r="N2916" i="4" s="1"/>
  <c r="L3439" i="4"/>
  <c r="N3445" i="4" s="1"/>
  <c r="L3390" i="4"/>
  <c r="N3396" i="4" s="1"/>
  <c r="L3623" i="4"/>
  <c r="N3629" i="4" s="1"/>
  <c r="I551" i="2"/>
  <c r="I543" i="2"/>
  <c r="I542" i="2" s="1"/>
  <c r="I538" i="2"/>
  <c r="J60" i="1" s="1"/>
  <c r="I513" i="2"/>
  <c r="J59" i="1" s="1"/>
  <c r="I496" i="2"/>
  <c r="I492" i="2"/>
  <c r="J56" i="1" s="1"/>
  <c r="I480" i="2"/>
  <c r="I471" i="2"/>
  <c r="J52" i="1" s="1"/>
  <c r="I456" i="2"/>
  <c r="I430" i="2"/>
  <c r="J50" i="1" s="1"/>
  <c r="C95" i="11" s="1"/>
  <c r="I423" i="2"/>
  <c r="J49" i="1" s="1"/>
  <c r="I411" i="2"/>
  <c r="I405" i="2"/>
  <c r="J46" i="1" s="1"/>
  <c r="I380" i="2"/>
  <c r="I322" i="2"/>
  <c r="J44" i="1" s="1"/>
  <c r="I304" i="2"/>
  <c r="J43" i="1" s="1"/>
  <c r="I253" i="2"/>
  <c r="I245" i="2"/>
  <c r="I213" i="2"/>
  <c r="J40" i="1" s="1"/>
  <c r="C75" i="11" s="1"/>
  <c r="H76" i="11" s="1"/>
  <c r="I193" i="2"/>
  <c r="J39" i="1" s="1"/>
  <c r="C73" i="11" s="1"/>
  <c r="I154" i="2"/>
  <c r="J38" i="1" s="1"/>
  <c r="I131" i="2"/>
  <c r="I116" i="2"/>
  <c r="I104" i="2"/>
  <c r="I97" i="2"/>
  <c r="I96" i="2" s="1"/>
  <c r="J27" i="1" s="1"/>
  <c r="I93" i="2"/>
  <c r="I90" i="2"/>
  <c r="J25" i="1" s="1"/>
  <c r="I86" i="2"/>
  <c r="I85" i="2" s="1"/>
  <c r="J23" i="1" s="1"/>
  <c r="I81" i="2"/>
  <c r="I72" i="2"/>
  <c r="I68" i="2"/>
  <c r="I62" i="2"/>
  <c r="J18" i="1" s="1"/>
  <c r="I53" i="2"/>
  <c r="J17" i="1" s="1"/>
  <c r="I43" i="2"/>
  <c r="J16" i="1" s="1"/>
  <c r="C27" i="11" s="1"/>
  <c r="I37" i="2"/>
  <c r="I30" i="2"/>
  <c r="I29" i="2" s="1"/>
  <c r="J11" i="1" s="1"/>
  <c r="I33" i="2"/>
  <c r="I21" i="2"/>
  <c r="I13" i="2"/>
  <c r="J8" i="1" s="1"/>
  <c r="C11" i="11" s="1"/>
  <c r="K12" i="11" s="1"/>
  <c r="I10" i="2"/>
  <c r="J7" i="1" s="1"/>
  <c r="C9" i="11" s="1"/>
  <c r="I6" i="2"/>
  <c r="I111" i="2"/>
  <c r="J32" i="1" s="1"/>
  <c r="I490" i="2"/>
  <c r="J55" i="1" s="1"/>
  <c r="I109" i="2"/>
  <c r="J31" i="1" s="1"/>
  <c r="C57" i="11" s="1"/>
  <c r="J61" i="1"/>
  <c r="I114" i="2"/>
  <c r="I27" i="2"/>
  <c r="J10" i="1" s="1"/>
  <c r="J64" i="1"/>
  <c r="J13" i="1"/>
  <c r="C21" i="11" s="1"/>
  <c r="E22" i="11" s="1"/>
  <c r="E18" i="11" s="1"/>
  <c r="J9" i="1"/>
  <c r="I567" i="2"/>
  <c r="J66" i="1" s="1"/>
  <c r="I565" i="2"/>
  <c r="J65" i="1" s="1"/>
  <c r="J63" i="1"/>
  <c r="J54" i="1"/>
  <c r="J51" i="1"/>
  <c r="J45" i="1"/>
  <c r="J42" i="1"/>
  <c r="J41" i="1"/>
  <c r="J37" i="1"/>
  <c r="J35" i="1"/>
  <c r="J28" i="1"/>
  <c r="C51" i="11" s="1"/>
  <c r="J26" i="1"/>
  <c r="C47" i="11" s="1"/>
  <c r="J22" i="1"/>
  <c r="J21" i="1"/>
  <c r="L118" i="3"/>
  <c r="L116" i="3"/>
  <c r="L113" i="3"/>
  <c r="L111" i="3"/>
  <c r="L109" i="3"/>
  <c r="L108" i="3"/>
  <c r="L102" i="3"/>
  <c r="L101" i="3"/>
  <c r="L100" i="3"/>
  <c r="L99" i="3"/>
  <c r="L96" i="3"/>
  <c r="L95" i="3"/>
  <c r="L92" i="3"/>
  <c r="L89" i="3"/>
  <c r="L85" i="3"/>
  <c r="L84" i="3"/>
  <c r="L83" i="3"/>
  <c r="L81" i="3"/>
  <c r="L80" i="3"/>
  <c r="L79" i="3"/>
  <c r="L74" i="3"/>
  <c r="L72" i="3"/>
  <c r="L70" i="3"/>
  <c r="L66" i="3"/>
  <c r="L65" i="3"/>
  <c r="L64" i="3"/>
  <c r="L61" i="3"/>
  <c r="L60" i="3"/>
  <c r="L59" i="3"/>
  <c r="L57" i="3"/>
  <c r="L56" i="3"/>
  <c r="L55" i="3"/>
  <c r="L48" i="3"/>
  <c r="L47" i="3"/>
  <c r="L46" i="3"/>
  <c r="L45" i="3"/>
  <c r="L42" i="3"/>
  <c r="L41" i="3"/>
  <c r="L40" i="3"/>
  <c r="L39" i="3"/>
  <c r="L36" i="3"/>
  <c r="L35" i="3"/>
  <c r="L33" i="3"/>
  <c r="L24" i="3"/>
  <c r="L23" i="3"/>
  <c r="L13" i="3"/>
  <c r="L12" i="3"/>
  <c r="O574" i="3"/>
  <c r="K5124" i="4" s="1"/>
  <c r="M5135" i="4" s="1"/>
  <c r="M574" i="3"/>
  <c r="L574" i="3"/>
  <c r="O573" i="3"/>
  <c r="K5112" i="4" s="1"/>
  <c r="M5121" i="4" s="1"/>
  <c r="M573" i="3"/>
  <c r="L573" i="3"/>
  <c r="O572" i="3"/>
  <c r="K5106" i="4" s="1"/>
  <c r="M5109" i="4" s="1"/>
  <c r="M572" i="3"/>
  <c r="L572" i="3"/>
  <c r="O571" i="3"/>
  <c r="K5094" i="4" s="1"/>
  <c r="M5103" i="4" s="1"/>
  <c r="M571" i="3"/>
  <c r="L571" i="3"/>
  <c r="O570" i="3"/>
  <c r="K5082" i="4" s="1"/>
  <c r="M5091" i="4" s="1"/>
  <c r="M570" i="3"/>
  <c r="L570" i="3"/>
  <c r="O569" i="3"/>
  <c r="K5076" i="4" s="1"/>
  <c r="M5079" i="4" s="1"/>
  <c r="M569" i="3"/>
  <c r="L569" i="3"/>
  <c r="O567" i="3"/>
  <c r="K5065" i="4" s="1"/>
  <c r="M5072" i="4" s="1"/>
  <c r="M567" i="3"/>
  <c r="L567" i="3"/>
  <c r="O565" i="3"/>
  <c r="M565" i="3"/>
  <c r="L565" i="3"/>
  <c r="O564" i="3"/>
  <c r="K5044" i="4" s="1"/>
  <c r="M5052" i="4" s="1"/>
  <c r="M564" i="3"/>
  <c r="L564" i="3"/>
  <c r="O563" i="3"/>
  <c r="K5031" i="4" s="1"/>
  <c r="M5041" i="4" s="1"/>
  <c r="M563" i="3"/>
  <c r="L563" i="3"/>
  <c r="O562" i="3"/>
  <c r="K5023" i="4" s="1"/>
  <c r="M5028" i="4" s="1"/>
  <c r="M562" i="3"/>
  <c r="L562" i="3"/>
  <c r="O561" i="3"/>
  <c r="M561" i="3"/>
  <c r="L561" i="3"/>
  <c r="O560" i="3"/>
  <c r="K5004" i="4" s="1"/>
  <c r="M5010" i="4" s="1"/>
  <c r="M560" i="3"/>
  <c r="L560" i="3"/>
  <c r="O559" i="3"/>
  <c r="K4995" i="4" s="1"/>
  <c r="M5001" i="4" s="1"/>
  <c r="M559" i="3"/>
  <c r="L559" i="3"/>
  <c r="O558" i="3"/>
  <c r="K4984" i="4" s="1"/>
  <c r="M4992" i="4" s="1"/>
  <c r="M558" i="3"/>
  <c r="L558" i="3"/>
  <c r="O557" i="3"/>
  <c r="K4975" i="4" s="1"/>
  <c r="M4981" i="4" s="1"/>
  <c r="M557" i="3"/>
  <c r="L557" i="3"/>
  <c r="O556" i="3"/>
  <c r="K4966" i="4" s="1"/>
  <c r="M4972" i="4" s="1"/>
  <c r="M556" i="3"/>
  <c r="L556" i="3"/>
  <c r="O555" i="3"/>
  <c r="K4955" i="4" s="1"/>
  <c r="M4963" i="4" s="1"/>
  <c r="M555" i="3"/>
  <c r="L555" i="3"/>
  <c r="O554" i="3"/>
  <c r="K4949" i="4" s="1"/>
  <c r="M4952" i="4" s="1"/>
  <c r="M554" i="3"/>
  <c r="L554" i="3"/>
  <c r="O553" i="3"/>
  <c r="K4940" i="4" s="1"/>
  <c r="M4946" i="4" s="1"/>
  <c r="M553" i="3"/>
  <c r="L553" i="3"/>
  <c r="O551" i="3"/>
  <c r="K4928" i="4" s="1"/>
  <c r="M4936" i="4" s="1"/>
  <c r="M551" i="3"/>
  <c r="L551" i="3"/>
  <c r="O550" i="3"/>
  <c r="K4915" i="4" s="1"/>
  <c r="M4925" i="4" s="1"/>
  <c r="M550" i="3"/>
  <c r="L550" i="3"/>
  <c r="O549" i="3"/>
  <c r="K4904" i="4" s="1"/>
  <c r="M4912" i="4" s="1"/>
  <c r="M549" i="3"/>
  <c r="L549" i="3"/>
  <c r="O547" i="3"/>
  <c r="K4890" i="4" s="1"/>
  <c r="M4900" i="4" s="1"/>
  <c r="M547" i="3"/>
  <c r="L547" i="3"/>
  <c r="O546" i="3"/>
  <c r="M546" i="3"/>
  <c r="L546" i="3"/>
  <c r="O545" i="3"/>
  <c r="M545" i="3"/>
  <c r="L545" i="3"/>
  <c r="O542" i="3"/>
  <c r="K4861" i="4" s="1"/>
  <c r="M4866" i="4" s="1"/>
  <c r="M542" i="3"/>
  <c r="L542" i="3"/>
  <c r="O541" i="3"/>
  <c r="K4850" i="4" s="1"/>
  <c r="M4858" i="4" s="1"/>
  <c r="M541" i="3"/>
  <c r="L541" i="3"/>
  <c r="O540" i="3"/>
  <c r="K4838" i="4" s="1"/>
  <c r="M4847" i="4" s="1"/>
  <c r="M540" i="3"/>
  <c r="L540" i="3"/>
  <c r="O538" i="3"/>
  <c r="M538" i="3"/>
  <c r="L538" i="3"/>
  <c r="O537" i="3"/>
  <c r="K4818" i="4" s="1"/>
  <c r="M4824" i="4" s="1"/>
  <c r="M537" i="3"/>
  <c r="L537" i="3"/>
  <c r="O536" i="3"/>
  <c r="K4810" i="4" s="1"/>
  <c r="M4815" i="4" s="1"/>
  <c r="M536" i="3"/>
  <c r="L536" i="3"/>
  <c r="O535" i="3"/>
  <c r="M535" i="3"/>
  <c r="L535" i="3"/>
  <c r="O534" i="3"/>
  <c r="K4785" i="4" s="1"/>
  <c r="M4790" i="4" s="1"/>
  <c r="M534" i="3"/>
  <c r="L534" i="3"/>
  <c r="O533" i="3"/>
  <c r="M533" i="3"/>
  <c r="L533" i="3"/>
  <c r="O532" i="3"/>
  <c r="M532" i="3"/>
  <c r="L532" i="3"/>
  <c r="O531" i="3"/>
  <c r="K4752" i="4" s="1"/>
  <c r="M4759" i="4" s="1"/>
  <c r="M531" i="3"/>
  <c r="L531" i="3"/>
  <c r="O530" i="3"/>
  <c r="K4735" i="4" s="1"/>
  <c r="M4749" i="4" s="1"/>
  <c r="M530" i="3"/>
  <c r="L530" i="3"/>
  <c r="O529" i="3"/>
  <c r="M529" i="3"/>
  <c r="L529" i="3"/>
  <c r="O528" i="3"/>
  <c r="K4705" i="4" s="1"/>
  <c r="M4715" i="4" s="1"/>
  <c r="M528" i="3"/>
  <c r="L528" i="3"/>
  <c r="O527" i="3"/>
  <c r="K4693" i="4" s="1"/>
  <c r="M4702" i="4" s="1"/>
  <c r="M527" i="3"/>
  <c r="L527" i="3"/>
  <c r="O526" i="3"/>
  <c r="K4680" i="4" s="1"/>
  <c r="M4690" i="4" s="1"/>
  <c r="M526" i="3"/>
  <c r="L526" i="3"/>
  <c r="O525" i="3"/>
  <c r="K4670" i="4" s="1"/>
  <c r="M4677" i="4" s="1"/>
  <c r="M525" i="3"/>
  <c r="L525" i="3"/>
  <c r="O524" i="3"/>
  <c r="K4659" i="4" s="1"/>
  <c r="M4667" i="4" s="1"/>
  <c r="M524" i="3"/>
  <c r="L524" i="3"/>
  <c r="O523" i="3"/>
  <c r="K4652" i="4" s="1"/>
  <c r="M4656" i="4" s="1"/>
  <c r="M523" i="3"/>
  <c r="L523" i="3"/>
  <c r="O522" i="3"/>
  <c r="M522" i="3"/>
  <c r="L522" i="3"/>
  <c r="O521" i="3"/>
  <c r="K4630" i="4" s="1"/>
  <c r="M4640" i="4" s="1"/>
  <c r="M521" i="3"/>
  <c r="L521" i="3"/>
  <c r="O520" i="3"/>
  <c r="K4623" i="4" s="1"/>
  <c r="M4627" i="4" s="1"/>
  <c r="M520" i="3"/>
  <c r="L520" i="3"/>
  <c r="O519" i="3"/>
  <c r="K4610" i="4" s="1"/>
  <c r="M4620" i="4" s="1"/>
  <c r="M519" i="3"/>
  <c r="L519" i="3"/>
  <c r="O518" i="3"/>
  <c r="K4595" i="4" s="1"/>
  <c r="M4607" i="4" s="1"/>
  <c r="M518" i="3"/>
  <c r="L518" i="3"/>
  <c r="O517" i="3"/>
  <c r="K4582" i="4" s="1"/>
  <c r="M4592" i="4" s="1"/>
  <c r="M517" i="3"/>
  <c r="L517" i="3"/>
  <c r="O516" i="3"/>
  <c r="K4572" i="4" s="1"/>
  <c r="M4579" i="4" s="1"/>
  <c r="M516" i="3"/>
  <c r="L516" i="3"/>
  <c r="O515" i="3"/>
  <c r="K4562" i="4" s="1"/>
  <c r="M4569" i="4" s="1"/>
  <c r="M515" i="3"/>
  <c r="L515" i="3"/>
  <c r="O513" i="3"/>
  <c r="K4546" i="4" s="1"/>
  <c r="M4558" i="4" s="1"/>
  <c r="M513" i="3"/>
  <c r="L513" i="3"/>
  <c r="O512" i="3"/>
  <c r="M512" i="3"/>
  <c r="L512" i="3"/>
  <c r="O511" i="3"/>
  <c r="K4529" i="4" s="1"/>
  <c r="M4534" i="4" s="1"/>
  <c r="M511" i="3"/>
  <c r="L511" i="3"/>
  <c r="O510" i="3"/>
  <c r="K4521" i="4" s="1"/>
  <c r="M4526" i="4" s="1"/>
  <c r="M510" i="3"/>
  <c r="L510" i="3"/>
  <c r="O509" i="3"/>
  <c r="M509" i="3"/>
  <c r="L509" i="3"/>
  <c r="O508" i="3"/>
  <c r="M508" i="3"/>
  <c r="L508" i="3"/>
  <c r="O507" i="3"/>
  <c r="K4492" i="4" s="1"/>
  <c r="M4499" i="4" s="1"/>
  <c r="M507" i="3"/>
  <c r="L507" i="3"/>
  <c r="O506" i="3"/>
  <c r="M506" i="3"/>
  <c r="L506" i="3"/>
  <c r="O505" i="3"/>
  <c r="K4465" i="4" s="1"/>
  <c r="M4472" i="4" s="1"/>
  <c r="M505" i="3"/>
  <c r="L505" i="3"/>
  <c r="O504" i="3"/>
  <c r="K4451" i="4" s="1"/>
  <c r="M4462" i="4" s="1"/>
  <c r="M504" i="3"/>
  <c r="L504" i="3"/>
  <c r="O503" i="3"/>
  <c r="K4443" i="4" s="1"/>
  <c r="M4448" i="4" s="1"/>
  <c r="M503" i="3"/>
  <c r="L503" i="3"/>
  <c r="O502" i="3"/>
  <c r="K4432" i="4" s="1"/>
  <c r="M4440" i="4" s="1"/>
  <c r="M502" i="3"/>
  <c r="L502" i="3"/>
  <c r="O501" i="3"/>
  <c r="K4421" i="4" s="1"/>
  <c r="M4429" i="4" s="1"/>
  <c r="M501" i="3"/>
  <c r="L501" i="3"/>
  <c r="O500" i="3"/>
  <c r="K4409" i="4" s="1"/>
  <c r="M4418" i="4" s="1"/>
  <c r="M500" i="3"/>
  <c r="L500" i="3"/>
  <c r="O499" i="3"/>
  <c r="K4402" i="4" s="1"/>
  <c r="M4406" i="4" s="1"/>
  <c r="M499" i="3"/>
  <c r="L499" i="3"/>
  <c r="O498" i="3"/>
  <c r="M498" i="3"/>
  <c r="L498" i="3"/>
  <c r="O495" i="3"/>
  <c r="K4385" i="4" s="1"/>
  <c r="M4391" i="4" s="1"/>
  <c r="M495" i="3"/>
  <c r="L495" i="3"/>
  <c r="O494" i="3"/>
  <c r="K4375" i="4" s="1"/>
  <c r="M4382" i="4" s="1"/>
  <c r="M494" i="3"/>
  <c r="L494" i="3"/>
  <c r="O492" i="3"/>
  <c r="K4362" i="4" s="1"/>
  <c r="M4371" i="4" s="1"/>
  <c r="M492" i="3"/>
  <c r="L492" i="3"/>
  <c r="O490" i="3"/>
  <c r="K4350" i="4" s="1"/>
  <c r="M4358" i="4" s="1"/>
  <c r="M490" i="3"/>
  <c r="L490" i="3"/>
  <c r="O489" i="3"/>
  <c r="K4344" i="4" s="1"/>
  <c r="M4347" i="4" s="1"/>
  <c r="M489" i="3"/>
  <c r="L489" i="3"/>
  <c r="O488" i="3"/>
  <c r="K4335" i="4" s="1"/>
  <c r="M4341" i="4" s="1"/>
  <c r="M488" i="3"/>
  <c r="L488" i="3"/>
  <c r="O487" i="3"/>
  <c r="K4326" i="4" s="1"/>
  <c r="M4332" i="4" s="1"/>
  <c r="M487" i="3"/>
  <c r="L487" i="3"/>
  <c r="O486" i="3"/>
  <c r="K4314" i="4" s="1"/>
  <c r="M4323" i="4" s="1"/>
  <c r="M486" i="3"/>
  <c r="L486" i="3"/>
  <c r="O485" i="3"/>
  <c r="K4304" i="4" s="1"/>
  <c r="M4311" i="4" s="1"/>
  <c r="M485" i="3"/>
  <c r="L485" i="3"/>
  <c r="O484" i="3"/>
  <c r="K4295" i="4" s="1"/>
  <c r="M4301" i="4" s="1"/>
  <c r="M484" i="3"/>
  <c r="L484" i="3"/>
  <c r="O483" i="3"/>
  <c r="K4285" i="4" s="1"/>
  <c r="M4292" i="4" s="1"/>
  <c r="M483" i="3"/>
  <c r="L483" i="3"/>
  <c r="O482" i="3"/>
  <c r="K4276" i="4" s="1"/>
  <c r="M4282" i="4" s="1"/>
  <c r="M482" i="3"/>
  <c r="L482" i="3"/>
  <c r="O479" i="3"/>
  <c r="K4266" i="4" s="1"/>
  <c r="M4271" i="4" s="1"/>
  <c r="M479" i="3"/>
  <c r="L479" i="3"/>
  <c r="O478" i="3"/>
  <c r="K4257" i="4" s="1"/>
  <c r="M4263" i="4" s="1"/>
  <c r="M478" i="3"/>
  <c r="L478" i="3"/>
  <c r="O477" i="3"/>
  <c r="K4247" i="4" s="1"/>
  <c r="M4254" i="4" s="1"/>
  <c r="M477" i="3"/>
  <c r="L477" i="3"/>
  <c r="O476" i="3"/>
  <c r="K4239" i="4" s="1"/>
  <c r="M4244" i="4" s="1"/>
  <c r="M476" i="3"/>
  <c r="L476" i="3"/>
  <c r="O475" i="3"/>
  <c r="K4227" i="4" s="1"/>
  <c r="M4236" i="4" s="1"/>
  <c r="M475" i="3"/>
  <c r="L475" i="3"/>
  <c r="O474" i="3"/>
  <c r="K4220" i="4" s="1"/>
  <c r="M4224" i="4" s="1"/>
  <c r="M474" i="3"/>
  <c r="L474" i="3"/>
  <c r="O473" i="3"/>
  <c r="K4194" i="4" s="1"/>
  <c r="M4217" i="4" s="1"/>
  <c r="M473" i="3"/>
  <c r="L473" i="3"/>
  <c r="O471" i="3"/>
  <c r="K4183" i="4" s="1"/>
  <c r="M4190" i="4" s="1"/>
  <c r="M471" i="3"/>
  <c r="L471" i="3"/>
  <c r="O470" i="3"/>
  <c r="K4173" i="4" s="1"/>
  <c r="M4180" i="4" s="1"/>
  <c r="M470" i="3"/>
  <c r="L470" i="3"/>
  <c r="O469" i="3"/>
  <c r="K4163" i="4" s="1"/>
  <c r="M4170" i="4" s="1"/>
  <c r="M469" i="3"/>
  <c r="L469" i="3"/>
  <c r="O468" i="3"/>
  <c r="K4154" i="4" s="1"/>
  <c r="M4160" i="4" s="1"/>
  <c r="M468" i="3"/>
  <c r="L468" i="3"/>
  <c r="O467" i="3"/>
  <c r="K4142" i="4" s="1"/>
  <c r="M4151" i="4" s="1"/>
  <c r="M467" i="3"/>
  <c r="L467" i="3"/>
  <c r="O466" i="3"/>
  <c r="K4131" i="4" s="1"/>
  <c r="M4139" i="4" s="1"/>
  <c r="M466" i="3"/>
  <c r="L466" i="3"/>
  <c r="O465" i="3"/>
  <c r="K4120" i="4" s="1"/>
  <c r="M4128" i="4" s="1"/>
  <c r="M465" i="3"/>
  <c r="L465" i="3"/>
  <c r="O464" i="3"/>
  <c r="K4111" i="4" s="1"/>
  <c r="M4117" i="4" s="1"/>
  <c r="M464" i="3"/>
  <c r="L464" i="3"/>
  <c r="O463" i="3"/>
  <c r="K4101" i="4" s="1"/>
  <c r="M4108" i="4" s="1"/>
  <c r="M463" i="3"/>
  <c r="L463" i="3"/>
  <c r="O462" i="3"/>
  <c r="K4091" i="4" s="1"/>
  <c r="M4098" i="4" s="1"/>
  <c r="M462" i="3"/>
  <c r="L462" i="3"/>
  <c r="O461" i="3"/>
  <c r="K4083" i="4" s="1"/>
  <c r="M4088" i="4" s="1"/>
  <c r="M461" i="3"/>
  <c r="L461" i="3"/>
  <c r="O460" i="3"/>
  <c r="K4075" i="4" s="1"/>
  <c r="M4080" i="4" s="1"/>
  <c r="M460" i="3"/>
  <c r="L460" i="3"/>
  <c r="O459" i="3"/>
  <c r="K4066" i="4" s="1"/>
  <c r="M4072" i="4" s="1"/>
  <c r="M459" i="3"/>
  <c r="L459" i="3"/>
  <c r="O458" i="3"/>
  <c r="K4055" i="4" s="1"/>
  <c r="M4063" i="4" s="1"/>
  <c r="M458" i="3"/>
  <c r="L458" i="3"/>
  <c r="O456" i="3"/>
  <c r="K4045" i="4" s="1"/>
  <c r="M4051" i="4" s="1"/>
  <c r="M456" i="3"/>
  <c r="L456" i="3"/>
  <c r="O455" i="3"/>
  <c r="K4036" i="4" s="1"/>
  <c r="M4042" i="4" s="1"/>
  <c r="M455" i="3"/>
  <c r="L455" i="3"/>
  <c r="O454" i="3"/>
  <c r="K4027" i="4" s="1"/>
  <c r="M4033" i="4" s="1"/>
  <c r="M454" i="3"/>
  <c r="L454" i="3"/>
  <c r="O453" i="3"/>
  <c r="K4018" i="4" s="1"/>
  <c r="M4024" i="4" s="1"/>
  <c r="M453" i="3"/>
  <c r="L453" i="3"/>
  <c r="O452" i="3"/>
  <c r="K4009" i="4" s="1"/>
  <c r="M4015" i="4" s="1"/>
  <c r="M452" i="3"/>
  <c r="L452" i="3"/>
  <c r="O451" i="3"/>
  <c r="K4000" i="4" s="1"/>
  <c r="M4006" i="4" s="1"/>
  <c r="M451" i="3"/>
  <c r="L451" i="3"/>
  <c r="O450" i="3"/>
  <c r="K3992" i="4" s="1"/>
  <c r="M3997" i="4" s="1"/>
  <c r="M450" i="3"/>
  <c r="L450" i="3"/>
  <c r="O449" i="3"/>
  <c r="K3982" i="4" s="1"/>
  <c r="M3989" i="4" s="1"/>
  <c r="M449" i="3"/>
  <c r="L449" i="3"/>
  <c r="O448" i="3"/>
  <c r="K3972" i="4" s="1"/>
  <c r="M3979" i="4" s="1"/>
  <c r="M448" i="3"/>
  <c r="L448" i="3"/>
  <c r="O447" i="3"/>
  <c r="K3963" i="4" s="1"/>
  <c r="M3969" i="4" s="1"/>
  <c r="M447" i="3"/>
  <c r="L447" i="3"/>
  <c r="O446" i="3"/>
  <c r="K3954" i="4" s="1"/>
  <c r="M3960" i="4" s="1"/>
  <c r="M446" i="3"/>
  <c r="L446" i="3"/>
  <c r="O445" i="3"/>
  <c r="M445" i="3"/>
  <c r="L445" i="3"/>
  <c r="O444" i="3"/>
  <c r="K3930" i="4" s="1"/>
  <c r="M3941" i="4" s="1"/>
  <c r="M444" i="3"/>
  <c r="L444" i="3"/>
  <c r="O443" i="3"/>
  <c r="K3919" i="4" s="1"/>
  <c r="M3927" i="4" s="1"/>
  <c r="M443" i="3"/>
  <c r="L443" i="3"/>
  <c r="O442" i="3"/>
  <c r="K3909" i="4" s="1"/>
  <c r="M3916" i="4" s="1"/>
  <c r="M442" i="3"/>
  <c r="L442" i="3"/>
  <c r="O441" i="3"/>
  <c r="K3900" i="4" s="1"/>
  <c r="M3906" i="4" s="1"/>
  <c r="M441" i="3"/>
  <c r="L441" i="3"/>
  <c r="O440" i="3"/>
  <c r="K3890" i="4" s="1"/>
  <c r="M3897" i="4" s="1"/>
  <c r="M440" i="3"/>
  <c r="L440" i="3"/>
  <c r="O439" i="3"/>
  <c r="K3880" i="4" s="1"/>
  <c r="M3887" i="4" s="1"/>
  <c r="M439" i="3"/>
  <c r="L439" i="3"/>
  <c r="O438" i="3"/>
  <c r="K3870" i="4" s="1"/>
  <c r="M3877" i="4" s="1"/>
  <c r="M438" i="3"/>
  <c r="L438" i="3"/>
  <c r="O437" i="3"/>
  <c r="K3858" i="4" s="1"/>
  <c r="M3867" i="4" s="1"/>
  <c r="M437" i="3"/>
  <c r="L437" i="3"/>
  <c r="O436" i="3"/>
  <c r="K3848" i="4" s="1"/>
  <c r="M3855" i="4" s="1"/>
  <c r="M436" i="3"/>
  <c r="L436" i="3"/>
  <c r="O435" i="3"/>
  <c r="K3837" i="4" s="1"/>
  <c r="M3845" i="4" s="1"/>
  <c r="M435" i="3"/>
  <c r="L435" i="3"/>
  <c r="O434" i="3"/>
  <c r="K3827" i="4" s="1"/>
  <c r="M3834" i="4" s="1"/>
  <c r="M434" i="3"/>
  <c r="L434" i="3"/>
  <c r="O433" i="3"/>
  <c r="K3816" i="4" s="1"/>
  <c r="M3824" i="4" s="1"/>
  <c r="M433" i="3"/>
  <c r="L433" i="3"/>
  <c r="O432" i="3"/>
  <c r="K3807" i="4" s="1"/>
  <c r="M3813" i="4" s="1"/>
  <c r="M432" i="3"/>
  <c r="L432" i="3"/>
  <c r="O430" i="3"/>
  <c r="K3797" i="4" s="1"/>
  <c r="M3803" i="4" s="1"/>
  <c r="N430" i="3"/>
  <c r="M430" i="3"/>
  <c r="L430" i="3"/>
  <c r="O429" i="3"/>
  <c r="K3788" i="4" s="1"/>
  <c r="M3794" i="4" s="1"/>
  <c r="N429" i="3"/>
  <c r="M429" i="3"/>
  <c r="L429" i="3"/>
  <c r="O428" i="3"/>
  <c r="K3780" i="4" s="1"/>
  <c r="M3785" i="4" s="1"/>
  <c r="N428" i="3"/>
  <c r="M428" i="3"/>
  <c r="L428" i="3"/>
  <c r="O427" i="3"/>
  <c r="K3774" i="4" s="1"/>
  <c r="M3777" i="4" s="1"/>
  <c r="N427" i="3"/>
  <c r="M427" i="3"/>
  <c r="L427" i="3"/>
  <c r="O426" i="3"/>
  <c r="K3768" i="4" s="1"/>
  <c r="M3771" i="4" s="1"/>
  <c r="N426" i="3"/>
  <c r="M426" i="3"/>
  <c r="L426" i="3"/>
  <c r="O425" i="3"/>
  <c r="K3762" i="4" s="1"/>
  <c r="M3765" i="4" s="1"/>
  <c r="N425" i="3"/>
  <c r="M425" i="3"/>
  <c r="L425" i="3"/>
  <c r="O423" i="3"/>
  <c r="K3755" i="4" s="1"/>
  <c r="M3758" i="4" s="1"/>
  <c r="M423" i="3"/>
  <c r="L423" i="3"/>
  <c r="O422" i="3"/>
  <c r="K3746" i="4" s="1"/>
  <c r="M3752" i="4" s="1"/>
  <c r="M422" i="3"/>
  <c r="L422" i="3"/>
  <c r="O421" i="3"/>
  <c r="K3739" i="4" s="1"/>
  <c r="M3743" i="4" s="1"/>
  <c r="M421" i="3"/>
  <c r="L421" i="3"/>
  <c r="O420" i="3"/>
  <c r="K3730" i="4" s="1"/>
  <c r="M3736" i="4" s="1"/>
  <c r="M420" i="3"/>
  <c r="L420" i="3"/>
  <c r="O419" i="3"/>
  <c r="K3724" i="4" s="1"/>
  <c r="M3727" i="4" s="1"/>
  <c r="M419" i="3"/>
  <c r="L419" i="3"/>
  <c r="O418" i="3"/>
  <c r="K3713" i="4" s="1"/>
  <c r="M3721" i="4" s="1"/>
  <c r="M418" i="3"/>
  <c r="L418" i="3"/>
  <c r="O417" i="3"/>
  <c r="K3704" i="4" s="1"/>
  <c r="M3710" i="4" s="1"/>
  <c r="M417" i="3"/>
  <c r="L417" i="3"/>
  <c r="O416" i="3"/>
  <c r="K3695" i="4" s="1"/>
  <c r="M3701" i="4" s="1"/>
  <c r="M416" i="3"/>
  <c r="L416" i="3"/>
  <c r="O415" i="3"/>
  <c r="K3680" i="4" s="1"/>
  <c r="M3692" i="4" s="1"/>
  <c r="M415" i="3"/>
  <c r="L415" i="3"/>
  <c r="O414" i="3"/>
  <c r="K3671" i="4" s="1"/>
  <c r="M3677" i="4" s="1"/>
  <c r="M414" i="3"/>
  <c r="L414" i="3"/>
  <c r="O413" i="3"/>
  <c r="K3662" i="4" s="1"/>
  <c r="M3668" i="4" s="1"/>
  <c r="M413" i="3"/>
  <c r="L413" i="3"/>
  <c r="O410" i="3"/>
  <c r="K3651" i="4" s="1"/>
  <c r="M3657" i="4" s="1"/>
  <c r="M410" i="3"/>
  <c r="L410" i="3"/>
  <c r="O409" i="3"/>
  <c r="K3642" i="4" s="1"/>
  <c r="M3648" i="4" s="1"/>
  <c r="M409" i="3"/>
  <c r="L409" i="3"/>
  <c r="O408" i="3"/>
  <c r="K3632" i="4" s="1"/>
  <c r="M3639" i="4" s="1"/>
  <c r="M408" i="3"/>
  <c r="L408" i="3"/>
  <c r="O407" i="3"/>
  <c r="M407" i="3"/>
  <c r="L407" i="3"/>
  <c r="O405" i="3"/>
  <c r="M405" i="3"/>
  <c r="L405" i="3"/>
  <c r="O404" i="3"/>
  <c r="K3600" i="4" s="1"/>
  <c r="M3605" i="4" s="1"/>
  <c r="M404" i="3"/>
  <c r="L404" i="3"/>
  <c r="O403" i="3"/>
  <c r="K3591" i="4" s="1"/>
  <c r="M3597" i="4" s="1"/>
  <c r="M403" i="3"/>
  <c r="L403" i="3"/>
  <c r="O402" i="3"/>
  <c r="K3582" i="4" s="1"/>
  <c r="M3588" i="4" s="1"/>
  <c r="M402" i="3"/>
  <c r="L402" i="3"/>
  <c r="O401" i="3"/>
  <c r="M401" i="3"/>
  <c r="L401" i="3"/>
  <c r="O400" i="3"/>
  <c r="M400" i="3"/>
  <c r="L400" i="3"/>
  <c r="O399" i="3"/>
  <c r="K3557" i="4" s="1"/>
  <c r="M3563" i="4" s="1"/>
  <c r="M399" i="3"/>
  <c r="L399" i="3"/>
  <c r="O398" i="3"/>
  <c r="K3551" i="4" s="1"/>
  <c r="M3554" i="4" s="1"/>
  <c r="M398" i="3"/>
  <c r="L398" i="3"/>
  <c r="O397" i="3"/>
  <c r="M397" i="3"/>
  <c r="L397" i="3"/>
  <c r="O396" i="3"/>
  <c r="M396" i="3"/>
  <c r="L396" i="3"/>
  <c r="O395" i="3"/>
  <c r="K3520" i="4" s="1"/>
  <c r="M3529" i="4" s="1"/>
  <c r="M395" i="3"/>
  <c r="L395" i="3"/>
  <c r="O394" i="3"/>
  <c r="K3507" i="4" s="1"/>
  <c r="M3517" i="4" s="1"/>
  <c r="M394" i="3"/>
  <c r="L394" i="3"/>
  <c r="O393" i="3"/>
  <c r="K3496" i="4" s="1"/>
  <c r="M3504" i="4" s="1"/>
  <c r="M393" i="3"/>
  <c r="L393" i="3"/>
  <c r="O392" i="3"/>
  <c r="K3484" i="4" s="1"/>
  <c r="M3493" i="4" s="1"/>
  <c r="M392" i="3"/>
  <c r="L392" i="3"/>
  <c r="O391" i="3"/>
  <c r="K3475" i="4" s="1"/>
  <c r="M3481" i="4" s="1"/>
  <c r="M391" i="3"/>
  <c r="L391" i="3"/>
  <c r="O390" i="3"/>
  <c r="K3466" i="4" s="1"/>
  <c r="M3472" i="4" s="1"/>
  <c r="M390" i="3"/>
  <c r="L390" i="3"/>
  <c r="O389" i="3"/>
  <c r="K3457" i="4" s="1"/>
  <c r="M3463" i="4" s="1"/>
  <c r="M389" i="3"/>
  <c r="L389" i="3"/>
  <c r="O388" i="3"/>
  <c r="K3448" i="4" s="1"/>
  <c r="M3454" i="4" s="1"/>
  <c r="M388" i="3"/>
  <c r="L388" i="3"/>
  <c r="O387" i="3"/>
  <c r="M387" i="3"/>
  <c r="L387" i="3"/>
  <c r="O386" i="3"/>
  <c r="M386" i="3"/>
  <c r="L386" i="3"/>
  <c r="O385" i="3"/>
  <c r="K3419" i="4" s="1"/>
  <c r="M3426" i="4" s="1"/>
  <c r="M385" i="3"/>
  <c r="L385" i="3"/>
  <c r="O384" i="3"/>
  <c r="M384" i="3"/>
  <c r="L384" i="3"/>
  <c r="O383" i="3"/>
  <c r="M383" i="3"/>
  <c r="L383" i="3"/>
  <c r="O382" i="3"/>
  <c r="M382" i="3"/>
  <c r="L382" i="3"/>
  <c r="O380" i="3"/>
  <c r="K3383" i="4" s="1"/>
  <c r="M3386" i="4" s="1"/>
  <c r="M380" i="3"/>
  <c r="L380" i="3"/>
  <c r="O379" i="3"/>
  <c r="K3373" i="4" s="1"/>
  <c r="M3380" i="4" s="1"/>
  <c r="M379" i="3"/>
  <c r="L379" i="3"/>
  <c r="O378" i="3"/>
  <c r="K3363" i="4" s="1"/>
  <c r="M3370" i="4" s="1"/>
  <c r="M378" i="3"/>
  <c r="L378" i="3"/>
  <c r="O377" i="3"/>
  <c r="K3353" i="4" s="1"/>
  <c r="M3360" i="4" s="1"/>
  <c r="M377" i="3"/>
  <c r="L377" i="3"/>
  <c r="O376" i="3"/>
  <c r="M376" i="3"/>
  <c r="L376" i="3"/>
  <c r="O375" i="3"/>
  <c r="M375" i="3"/>
  <c r="L375" i="3"/>
  <c r="O374" i="3"/>
  <c r="K3323" i="4" s="1"/>
  <c r="M3330" i="4" s="1"/>
  <c r="M374" i="3"/>
  <c r="L374" i="3"/>
  <c r="O373" i="3"/>
  <c r="K3313" i="4" s="1"/>
  <c r="M3320" i="4" s="1"/>
  <c r="M373" i="3"/>
  <c r="L373" i="3"/>
  <c r="O372" i="3"/>
  <c r="K3304" i="4" s="1"/>
  <c r="M3310" i="4" s="1"/>
  <c r="M372" i="3"/>
  <c r="L372" i="3"/>
  <c r="O371" i="3"/>
  <c r="K3296" i="4" s="1"/>
  <c r="M3301" i="4" s="1"/>
  <c r="M371" i="3"/>
  <c r="L371" i="3"/>
  <c r="O370" i="3"/>
  <c r="M370" i="3"/>
  <c r="L370" i="3"/>
  <c r="O369" i="3"/>
  <c r="K3278" i="4" s="1"/>
  <c r="M3284" i="4" s="1"/>
  <c r="M369" i="3"/>
  <c r="L369" i="3"/>
  <c r="O368" i="3"/>
  <c r="K3269" i="4" s="1"/>
  <c r="M3275" i="4" s="1"/>
  <c r="M368" i="3"/>
  <c r="L368" i="3"/>
  <c r="O367" i="3"/>
  <c r="K3260" i="4" s="1"/>
  <c r="M3266" i="4" s="1"/>
  <c r="M367" i="3"/>
  <c r="L367" i="3"/>
  <c r="O366" i="3"/>
  <c r="K3252" i="4" s="1"/>
  <c r="M3257" i="4" s="1"/>
  <c r="M366" i="3"/>
  <c r="L366" i="3"/>
  <c r="O365" i="3"/>
  <c r="K3244" i="4" s="1"/>
  <c r="M3249" i="4" s="1"/>
  <c r="M365" i="3"/>
  <c r="L365" i="3"/>
  <c r="O364" i="3"/>
  <c r="K3235" i="4" s="1"/>
  <c r="M3241" i="4" s="1"/>
  <c r="M364" i="3"/>
  <c r="L364" i="3"/>
  <c r="O363" i="3"/>
  <c r="K3227" i="4" s="1"/>
  <c r="M3232" i="4" s="1"/>
  <c r="M363" i="3"/>
  <c r="L363" i="3"/>
  <c r="O362" i="3"/>
  <c r="K3219" i="4" s="1"/>
  <c r="M3224" i="4" s="1"/>
  <c r="M362" i="3"/>
  <c r="L362" i="3"/>
  <c r="O361" i="3"/>
  <c r="K3210" i="4" s="1"/>
  <c r="M3216" i="4" s="1"/>
  <c r="M361" i="3"/>
  <c r="L361" i="3"/>
  <c r="O360" i="3"/>
  <c r="K3202" i="4" s="1"/>
  <c r="M3207" i="4" s="1"/>
  <c r="M360" i="3"/>
  <c r="L360" i="3"/>
  <c r="O359" i="3"/>
  <c r="K3194" i="4" s="1"/>
  <c r="M3199" i="4" s="1"/>
  <c r="M359" i="3"/>
  <c r="L359" i="3"/>
  <c r="O358" i="3"/>
  <c r="K3186" i="4" s="1"/>
  <c r="M3191" i="4" s="1"/>
  <c r="M358" i="3"/>
  <c r="L358" i="3"/>
  <c r="O357" i="3"/>
  <c r="K3176" i="4" s="1"/>
  <c r="M3183" i="4" s="1"/>
  <c r="M357" i="3"/>
  <c r="L357" i="3"/>
  <c r="O356" i="3"/>
  <c r="K3167" i="4" s="1"/>
  <c r="M3173" i="4" s="1"/>
  <c r="M356" i="3"/>
  <c r="L356" i="3"/>
  <c r="O355" i="3"/>
  <c r="M355" i="3"/>
  <c r="L355" i="3"/>
  <c r="O354" i="3"/>
  <c r="M354" i="3"/>
  <c r="L354" i="3"/>
  <c r="O353" i="3"/>
  <c r="K3140" i="4" s="1"/>
  <c r="M3146" i="4" s="1"/>
  <c r="M353" i="3"/>
  <c r="L353" i="3"/>
  <c r="O352" i="3"/>
  <c r="K3131" i="4" s="1"/>
  <c r="M3137" i="4" s="1"/>
  <c r="M352" i="3"/>
  <c r="L352" i="3"/>
  <c r="O351" i="3"/>
  <c r="K3122" i="4" s="1"/>
  <c r="M3128" i="4" s="1"/>
  <c r="M351" i="3"/>
  <c r="L351" i="3"/>
  <c r="O350" i="3"/>
  <c r="K3112" i="4" s="1"/>
  <c r="M3119" i="4" s="1"/>
  <c r="M350" i="3"/>
  <c r="L350" i="3"/>
  <c r="O349" i="3"/>
  <c r="K3103" i="4" s="1"/>
  <c r="M3109" i="4" s="1"/>
  <c r="M349" i="3"/>
  <c r="L349" i="3"/>
  <c r="O348" i="3"/>
  <c r="K3094" i="4" s="1"/>
  <c r="M3100" i="4" s="1"/>
  <c r="M348" i="3"/>
  <c r="L348" i="3"/>
  <c r="O347" i="3"/>
  <c r="K3085" i="4" s="1"/>
  <c r="M3091" i="4" s="1"/>
  <c r="M347" i="3"/>
  <c r="L347" i="3"/>
  <c r="O346" i="3"/>
  <c r="K3076" i="4" s="1"/>
  <c r="M3082" i="4" s="1"/>
  <c r="M346" i="3"/>
  <c r="L346" i="3"/>
  <c r="O345" i="3"/>
  <c r="K3066" i="4" s="1"/>
  <c r="M3073" i="4" s="1"/>
  <c r="M345" i="3"/>
  <c r="L345" i="3"/>
  <c r="O344" i="3"/>
  <c r="K3056" i="4" s="1"/>
  <c r="M3063" i="4" s="1"/>
  <c r="M344" i="3"/>
  <c r="L344" i="3"/>
  <c r="O343" i="3"/>
  <c r="K3046" i="4" s="1"/>
  <c r="M3053" i="4" s="1"/>
  <c r="M343" i="3"/>
  <c r="L343" i="3"/>
  <c r="O342" i="3"/>
  <c r="K3036" i="4" s="1"/>
  <c r="M3043" i="4" s="1"/>
  <c r="M342" i="3"/>
  <c r="L342" i="3"/>
  <c r="O341" i="3"/>
  <c r="K3026" i="4" s="1"/>
  <c r="M3033" i="4" s="1"/>
  <c r="M341" i="3"/>
  <c r="L341" i="3"/>
  <c r="O340" i="3"/>
  <c r="K3016" i="4" s="1"/>
  <c r="M3023" i="4" s="1"/>
  <c r="M340" i="3"/>
  <c r="L340" i="3"/>
  <c r="O339" i="3"/>
  <c r="K3007" i="4" s="1"/>
  <c r="M3013" i="4" s="1"/>
  <c r="M339" i="3"/>
  <c r="L339" i="3"/>
  <c r="O338" i="3"/>
  <c r="K2997" i="4" s="1"/>
  <c r="M3004" i="4" s="1"/>
  <c r="M338" i="3"/>
  <c r="L338" i="3"/>
  <c r="O337" i="3"/>
  <c r="K2987" i="4" s="1"/>
  <c r="M2994" i="4" s="1"/>
  <c r="M337" i="3"/>
  <c r="L337" i="3"/>
  <c r="O336" i="3"/>
  <c r="K2977" i="4" s="1"/>
  <c r="M2984" i="4" s="1"/>
  <c r="M336" i="3"/>
  <c r="L336" i="3"/>
  <c r="O335" i="3"/>
  <c r="K2967" i="4" s="1"/>
  <c r="M2974" i="4" s="1"/>
  <c r="M335" i="3"/>
  <c r="L335" i="3"/>
  <c r="O334" i="3"/>
  <c r="K2957" i="4" s="1"/>
  <c r="M2964" i="4" s="1"/>
  <c r="M334" i="3"/>
  <c r="L334" i="3"/>
  <c r="O333" i="3"/>
  <c r="K2947" i="4" s="1"/>
  <c r="M2954" i="4" s="1"/>
  <c r="M333" i="3"/>
  <c r="L333" i="3"/>
  <c r="O332" i="3"/>
  <c r="K2937" i="4" s="1"/>
  <c r="M2944" i="4" s="1"/>
  <c r="M332" i="3"/>
  <c r="L332" i="3"/>
  <c r="O331" i="3"/>
  <c r="K2928" i="4" s="1"/>
  <c r="M2934" i="4" s="1"/>
  <c r="M331" i="3"/>
  <c r="L331" i="3"/>
  <c r="O330" i="3"/>
  <c r="K2919" i="4" s="1"/>
  <c r="M2925" i="4" s="1"/>
  <c r="M330" i="3"/>
  <c r="L330" i="3"/>
  <c r="O329" i="3"/>
  <c r="M329" i="3"/>
  <c r="L329" i="3"/>
  <c r="O328" i="3"/>
  <c r="M328" i="3"/>
  <c r="L328" i="3"/>
  <c r="O327" i="3"/>
  <c r="M327" i="3"/>
  <c r="L327" i="3"/>
  <c r="O326" i="3"/>
  <c r="M326" i="3"/>
  <c r="L326" i="3"/>
  <c r="O325" i="3"/>
  <c r="M325" i="3"/>
  <c r="L325" i="3"/>
  <c r="O324" i="3"/>
  <c r="K2865" i="4" s="1"/>
  <c r="M2870" i="4" s="1"/>
  <c r="M324" i="3"/>
  <c r="L324" i="3"/>
  <c r="O322" i="3"/>
  <c r="K2853" i="4" s="1"/>
  <c r="M2861" i="4" s="1"/>
  <c r="M322" i="3"/>
  <c r="L322" i="3"/>
  <c r="O321" i="3"/>
  <c r="K2844" i="4" s="1"/>
  <c r="M2850" i="4" s="1"/>
  <c r="M321" i="3"/>
  <c r="L321" i="3"/>
  <c r="O320" i="3"/>
  <c r="K2832" i="4" s="1"/>
  <c r="M2841" i="4" s="1"/>
  <c r="M320" i="3"/>
  <c r="L320" i="3"/>
  <c r="O319" i="3"/>
  <c r="K2822" i="4" s="1"/>
  <c r="M2829" i="4" s="1"/>
  <c r="M319" i="3"/>
  <c r="L319" i="3"/>
  <c r="O318" i="3"/>
  <c r="K2813" i="4" s="1"/>
  <c r="M2819" i="4" s="1"/>
  <c r="M318" i="3"/>
  <c r="L318" i="3"/>
  <c r="O317" i="3"/>
  <c r="M317" i="3"/>
  <c r="L317" i="3"/>
  <c r="O316" i="3"/>
  <c r="K2788" i="4" s="1"/>
  <c r="M2800" i="4" s="1"/>
  <c r="M316" i="3"/>
  <c r="L316" i="3"/>
  <c r="O315" i="3"/>
  <c r="M315" i="3"/>
  <c r="L315" i="3"/>
  <c r="O314" i="3"/>
  <c r="K2769" i="4" s="1"/>
  <c r="M2776" i="4" s="1"/>
  <c r="M314" i="3"/>
  <c r="L314" i="3"/>
  <c r="O313" i="3"/>
  <c r="K2760" i="4" s="1"/>
  <c r="M2766" i="4" s="1"/>
  <c r="M313" i="3"/>
  <c r="L313" i="3"/>
  <c r="O312" i="3"/>
  <c r="K2751" i="4" s="1"/>
  <c r="M2757" i="4" s="1"/>
  <c r="M312" i="3"/>
  <c r="L312" i="3"/>
  <c r="O311" i="3"/>
  <c r="K2742" i="4" s="1"/>
  <c r="M2748" i="4" s="1"/>
  <c r="M311" i="3"/>
  <c r="L311" i="3"/>
  <c r="O310" i="3"/>
  <c r="K2733" i="4" s="1"/>
  <c r="M2739" i="4" s="1"/>
  <c r="M310" i="3"/>
  <c r="L310" i="3"/>
  <c r="O309" i="3"/>
  <c r="K2724" i="4" s="1"/>
  <c r="M2730" i="4" s="1"/>
  <c r="M309" i="3"/>
  <c r="L309" i="3"/>
  <c r="O308" i="3"/>
  <c r="K2715" i="4" s="1"/>
  <c r="M2721" i="4" s="1"/>
  <c r="M308" i="3"/>
  <c r="L308" i="3"/>
  <c r="O307" i="3"/>
  <c r="K2706" i="4" s="1"/>
  <c r="M2712" i="4" s="1"/>
  <c r="M307" i="3"/>
  <c r="L307" i="3"/>
  <c r="O306" i="3"/>
  <c r="K2697" i="4" s="1"/>
  <c r="M2703" i="4" s="1"/>
  <c r="M306" i="3"/>
  <c r="L306" i="3"/>
  <c r="O304" i="3"/>
  <c r="K2686" i="4" s="1"/>
  <c r="M2693" i="4" s="1"/>
  <c r="M304" i="3"/>
  <c r="L304" i="3"/>
  <c r="O303" i="3"/>
  <c r="K2677" i="4" s="1"/>
  <c r="M2683" i="4" s="1"/>
  <c r="M303" i="3"/>
  <c r="L303" i="3"/>
  <c r="O302" i="3"/>
  <c r="K2668" i="4" s="1"/>
  <c r="M2674" i="4" s="1"/>
  <c r="M302" i="3"/>
  <c r="L302" i="3"/>
  <c r="O301" i="3"/>
  <c r="K2659" i="4" s="1"/>
  <c r="M2665" i="4" s="1"/>
  <c r="M301" i="3"/>
  <c r="L301" i="3"/>
  <c r="O300" i="3"/>
  <c r="K2653" i="4" s="1"/>
  <c r="M2656" i="4" s="1"/>
  <c r="M300" i="3"/>
  <c r="L300" i="3"/>
  <c r="O299" i="3"/>
  <c r="K2644" i="4" s="1"/>
  <c r="M2650" i="4" s="1"/>
  <c r="M299" i="3"/>
  <c r="L299" i="3"/>
  <c r="O298" i="3"/>
  <c r="K2638" i="4" s="1"/>
  <c r="M2641" i="4" s="1"/>
  <c r="M298" i="3"/>
  <c r="L298" i="3"/>
  <c r="O297" i="3"/>
  <c r="K2632" i="4" s="1"/>
  <c r="M2635" i="4" s="1"/>
  <c r="M297" i="3"/>
  <c r="L297" i="3"/>
  <c r="O296" i="3"/>
  <c r="K2623" i="4" s="1"/>
  <c r="M2629" i="4" s="1"/>
  <c r="M296" i="3"/>
  <c r="L296" i="3"/>
  <c r="O295" i="3"/>
  <c r="K2617" i="4" s="1"/>
  <c r="M2620" i="4" s="1"/>
  <c r="M295" i="3"/>
  <c r="L295" i="3"/>
  <c r="O294" i="3"/>
  <c r="K2611" i="4" s="1"/>
  <c r="M2614" i="4" s="1"/>
  <c r="M294" i="3"/>
  <c r="L294" i="3"/>
  <c r="O293" i="3"/>
  <c r="K2605" i="4" s="1"/>
  <c r="M2608" i="4" s="1"/>
  <c r="M293" i="3"/>
  <c r="L293" i="3"/>
  <c r="O292" i="3"/>
  <c r="M292" i="3"/>
  <c r="L292" i="3"/>
  <c r="O291" i="3"/>
  <c r="K2593" i="4" s="1"/>
  <c r="M2596" i="4" s="1"/>
  <c r="M291" i="3"/>
  <c r="L291" i="3"/>
  <c r="O290" i="3"/>
  <c r="K2587" i="4" s="1"/>
  <c r="M2590" i="4" s="1"/>
  <c r="M290" i="3"/>
  <c r="L290" i="3"/>
  <c r="O289" i="3"/>
  <c r="K2581" i="4" s="1"/>
  <c r="M2584" i="4" s="1"/>
  <c r="M289" i="3"/>
  <c r="L289" i="3"/>
  <c r="O288" i="3"/>
  <c r="K2575" i="4" s="1"/>
  <c r="M2578" i="4" s="1"/>
  <c r="M288" i="3"/>
  <c r="L288" i="3"/>
  <c r="O287" i="3"/>
  <c r="K2569" i="4" s="1"/>
  <c r="M2572" i="4" s="1"/>
  <c r="M287" i="3"/>
  <c r="L287" i="3"/>
  <c r="O286" i="3"/>
  <c r="K2563" i="4" s="1"/>
  <c r="M2566" i="4" s="1"/>
  <c r="M286" i="3"/>
  <c r="L286" i="3"/>
  <c r="O285" i="3"/>
  <c r="K2557" i="4" s="1"/>
  <c r="M2560" i="4" s="1"/>
  <c r="M285" i="3"/>
  <c r="L285" i="3"/>
  <c r="O284" i="3"/>
  <c r="K2551" i="4" s="1"/>
  <c r="M2554" i="4" s="1"/>
  <c r="M284" i="3"/>
  <c r="L284" i="3"/>
  <c r="O283" i="3"/>
  <c r="K2545" i="4" s="1"/>
  <c r="M2548" i="4" s="1"/>
  <c r="M283" i="3"/>
  <c r="L283" i="3"/>
  <c r="O282" i="3"/>
  <c r="K2539" i="4" s="1"/>
  <c r="M2542" i="4" s="1"/>
  <c r="M282" i="3"/>
  <c r="L282" i="3"/>
  <c r="O281" i="3"/>
  <c r="K2533" i="4" s="1"/>
  <c r="M2536" i="4" s="1"/>
  <c r="M281" i="3"/>
  <c r="L281" i="3"/>
  <c r="O280" i="3"/>
  <c r="K2527" i="4" s="1"/>
  <c r="M2530" i="4" s="1"/>
  <c r="M280" i="3"/>
  <c r="L280" i="3"/>
  <c r="O279" i="3"/>
  <c r="K2521" i="4" s="1"/>
  <c r="M2524" i="4" s="1"/>
  <c r="M279" i="3"/>
  <c r="L279" i="3"/>
  <c r="O278" i="3"/>
  <c r="K2515" i="4" s="1"/>
  <c r="M2518" i="4" s="1"/>
  <c r="M278" i="3"/>
  <c r="L278" i="3"/>
  <c r="O277" i="3"/>
  <c r="K2503" i="4" s="1"/>
  <c r="M2512" i="4" s="1"/>
  <c r="M277" i="3"/>
  <c r="L277" i="3"/>
  <c r="O276" i="3"/>
  <c r="K2497" i="4" s="1"/>
  <c r="M2500" i="4" s="1"/>
  <c r="M276" i="3"/>
  <c r="L276" i="3"/>
  <c r="O275" i="3"/>
  <c r="K2485" i="4" s="1"/>
  <c r="M2494" i="4" s="1"/>
  <c r="M275" i="3"/>
  <c r="L275" i="3"/>
  <c r="O274" i="3"/>
  <c r="K2478" i="4" s="1"/>
  <c r="M2482" i="4" s="1"/>
  <c r="M274" i="3"/>
  <c r="L274" i="3"/>
  <c r="O273" i="3"/>
  <c r="K2471" i="4" s="1"/>
  <c r="M2475" i="4" s="1"/>
  <c r="M273" i="3"/>
  <c r="L273" i="3"/>
  <c r="O272" i="3"/>
  <c r="K2461" i="4" s="1"/>
  <c r="M2468" i="4" s="1"/>
  <c r="M272" i="3"/>
  <c r="L272" i="3"/>
  <c r="O271" i="3"/>
  <c r="K2454" i="4" s="1"/>
  <c r="M2458" i="4" s="1"/>
  <c r="M271" i="3"/>
  <c r="L271" i="3"/>
  <c r="O270" i="3"/>
  <c r="K2447" i="4" s="1"/>
  <c r="M2451" i="4" s="1"/>
  <c r="M270" i="3"/>
  <c r="L270" i="3"/>
  <c r="O269" i="3"/>
  <c r="K2440" i="4" s="1"/>
  <c r="M2444" i="4" s="1"/>
  <c r="M269" i="3"/>
  <c r="L269" i="3"/>
  <c r="O268" i="3"/>
  <c r="K2433" i="4" s="1"/>
  <c r="M2437" i="4" s="1"/>
  <c r="M268" i="3"/>
  <c r="L268" i="3"/>
  <c r="O267" i="3"/>
  <c r="M267" i="3"/>
  <c r="L267" i="3"/>
  <c r="O266" i="3"/>
  <c r="M266" i="3"/>
  <c r="L266" i="3"/>
  <c r="O265" i="3"/>
  <c r="K2399" i="4" s="1"/>
  <c r="M2408" i="4" s="1"/>
  <c r="M265" i="3"/>
  <c r="L265" i="3"/>
  <c r="O264" i="3"/>
  <c r="M264" i="3"/>
  <c r="L264" i="3"/>
  <c r="O263" i="3"/>
  <c r="K2379" i="4" s="1"/>
  <c r="M2386" i="4" s="1"/>
  <c r="M263" i="3"/>
  <c r="L263" i="3"/>
  <c r="O262" i="3"/>
  <c r="K2369" i="4" s="1"/>
  <c r="M2376" i="4" s="1"/>
  <c r="M262" i="3"/>
  <c r="L262" i="3"/>
  <c r="O261" i="3"/>
  <c r="K2359" i="4" s="1"/>
  <c r="M2366" i="4" s="1"/>
  <c r="M261" i="3"/>
  <c r="L261" i="3"/>
  <c r="O260" i="3"/>
  <c r="K2349" i="4" s="1"/>
  <c r="M2356" i="4" s="1"/>
  <c r="M260" i="3"/>
  <c r="L260" i="3"/>
  <c r="O259" i="3"/>
  <c r="K2343" i="4" s="1"/>
  <c r="M2346" i="4" s="1"/>
  <c r="M259" i="3"/>
  <c r="L259" i="3"/>
  <c r="O258" i="3"/>
  <c r="K2333" i="4" s="1"/>
  <c r="M2340" i="4" s="1"/>
  <c r="M258" i="3"/>
  <c r="L258" i="3"/>
  <c r="O257" i="3"/>
  <c r="K2327" i="4" s="1"/>
  <c r="M2330" i="4" s="1"/>
  <c r="M257" i="3"/>
  <c r="L257" i="3"/>
  <c r="O256" i="3"/>
  <c r="K2313" i="4" s="1"/>
  <c r="M2324" i="4" s="1"/>
  <c r="M256" i="3"/>
  <c r="L256" i="3"/>
  <c r="O255" i="3"/>
  <c r="K2299" i="4" s="1"/>
  <c r="M2310" i="4" s="1"/>
  <c r="M255" i="3"/>
  <c r="L255" i="3"/>
  <c r="O253" i="3"/>
  <c r="K2288" i="4" s="1"/>
  <c r="M2295" i="4" s="1"/>
  <c r="M253" i="3"/>
  <c r="L253" i="3"/>
  <c r="O252" i="3"/>
  <c r="K2282" i="4" s="1"/>
  <c r="M2285" i="4" s="1"/>
  <c r="M252" i="3"/>
  <c r="L252" i="3"/>
  <c r="O251" i="3"/>
  <c r="K2273" i="4" s="1"/>
  <c r="M2279" i="4" s="1"/>
  <c r="M251" i="3"/>
  <c r="L251" i="3"/>
  <c r="O250" i="3"/>
  <c r="K2263" i="4" s="1"/>
  <c r="M2270" i="4" s="1"/>
  <c r="M250" i="3"/>
  <c r="L250" i="3"/>
  <c r="O249" i="3"/>
  <c r="K2251" i="4" s="1"/>
  <c r="M2260" i="4" s="1"/>
  <c r="M249" i="3"/>
  <c r="L249" i="3"/>
  <c r="O248" i="3"/>
  <c r="K2242" i="4" s="1"/>
  <c r="M2248" i="4" s="1"/>
  <c r="M248" i="3"/>
  <c r="L248" i="3"/>
  <c r="O247" i="3"/>
  <c r="K2231" i="4" s="1"/>
  <c r="M2239" i="4" s="1"/>
  <c r="M247" i="3"/>
  <c r="L247" i="3"/>
  <c r="O245" i="3"/>
  <c r="M245" i="3"/>
  <c r="L245" i="3"/>
  <c r="O244" i="3"/>
  <c r="K2211" i="4" s="1"/>
  <c r="M2220" i="4" s="1"/>
  <c r="M244" i="3"/>
  <c r="L244" i="3"/>
  <c r="O243" i="3"/>
  <c r="K2199" i="4" s="1"/>
  <c r="M2208" i="4" s="1"/>
  <c r="M243" i="3"/>
  <c r="L243" i="3"/>
  <c r="O242" i="3"/>
  <c r="M242" i="3"/>
  <c r="L242" i="3"/>
  <c r="O241" i="3"/>
  <c r="K2177" i="4" s="1"/>
  <c r="M2186" i="4" s="1"/>
  <c r="M241" i="3"/>
  <c r="L241" i="3"/>
  <c r="O240" i="3"/>
  <c r="M240" i="3"/>
  <c r="L240" i="3"/>
  <c r="O239" i="3"/>
  <c r="K2153" i="4" s="1"/>
  <c r="M2162" i="4" s="1"/>
  <c r="M239" i="3"/>
  <c r="L239" i="3"/>
  <c r="O238" i="3"/>
  <c r="K2141" i="4" s="1"/>
  <c r="M2150" i="4" s="1"/>
  <c r="M238" i="3"/>
  <c r="L238" i="3"/>
  <c r="O237" i="3"/>
  <c r="K2129" i="4" s="1"/>
  <c r="M2138" i="4" s="1"/>
  <c r="M237" i="3"/>
  <c r="L237" i="3"/>
  <c r="O236" i="3"/>
  <c r="M236" i="3"/>
  <c r="L236" i="3"/>
  <c r="O235" i="3"/>
  <c r="K2107" i="4" s="1"/>
  <c r="M2115" i="4" s="1"/>
  <c r="M235" i="3"/>
  <c r="L235" i="3"/>
  <c r="O234" i="3"/>
  <c r="K2098" i="4" s="1"/>
  <c r="M2104" i="4" s="1"/>
  <c r="M234" i="3"/>
  <c r="L234" i="3"/>
  <c r="O233" i="3"/>
  <c r="K2088" i="4" s="1"/>
  <c r="M2095" i="4" s="1"/>
  <c r="M233" i="3"/>
  <c r="L233" i="3"/>
  <c r="O232" i="3"/>
  <c r="K2078" i="4" s="1"/>
  <c r="M2085" i="4" s="1"/>
  <c r="M232" i="3"/>
  <c r="L232" i="3"/>
  <c r="O231" i="3"/>
  <c r="K2068" i="4" s="1"/>
  <c r="M2075" i="4" s="1"/>
  <c r="M231" i="3"/>
  <c r="L231" i="3"/>
  <c r="O230" i="3"/>
  <c r="M230" i="3"/>
  <c r="L230" i="3"/>
  <c r="O229" i="3"/>
  <c r="K2045" i="4" s="1"/>
  <c r="M2054" i="4" s="1"/>
  <c r="M229" i="3"/>
  <c r="L229" i="3"/>
  <c r="O228" i="3"/>
  <c r="K2034" i="4" s="1"/>
  <c r="M2042" i="4" s="1"/>
  <c r="M228" i="3"/>
  <c r="L228" i="3"/>
  <c r="O227" i="3"/>
  <c r="K2022" i="4" s="1"/>
  <c r="M2031" i="4" s="1"/>
  <c r="M227" i="3"/>
  <c r="L227" i="3"/>
  <c r="O226" i="3"/>
  <c r="M226" i="3"/>
  <c r="L226" i="3"/>
  <c r="O225" i="3"/>
  <c r="K2000" i="4" s="1"/>
  <c r="M2008" i="4" s="1"/>
  <c r="M225" i="3"/>
  <c r="L225" i="3"/>
  <c r="O224" i="3"/>
  <c r="K1989" i="4" s="1"/>
  <c r="M1997" i="4" s="1"/>
  <c r="M224" i="3"/>
  <c r="L224" i="3"/>
  <c r="O223" i="3"/>
  <c r="M223" i="3"/>
  <c r="L223" i="3"/>
  <c r="O222" i="3"/>
  <c r="K1966" i="4" s="1"/>
  <c r="M1975" i="4" s="1"/>
  <c r="M222" i="3"/>
  <c r="L222" i="3"/>
  <c r="O221" i="3"/>
  <c r="K1950" i="4" s="1"/>
  <c r="M1963" i="4" s="1"/>
  <c r="M221" i="3"/>
  <c r="L221" i="3"/>
  <c r="O220" i="3"/>
  <c r="K1928" i="4" s="1"/>
  <c r="M1947" i="4" s="1"/>
  <c r="M220" i="3"/>
  <c r="L220" i="3"/>
  <c r="O219" i="3"/>
  <c r="K1917" i="4" s="1"/>
  <c r="M1925" i="4" s="1"/>
  <c r="M219" i="3"/>
  <c r="L219" i="3"/>
  <c r="O218" i="3"/>
  <c r="K1908" i="4" s="1"/>
  <c r="M1914" i="4" s="1"/>
  <c r="M218" i="3"/>
  <c r="L218" i="3"/>
  <c r="O217" i="3"/>
  <c r="K1901" i="4" s="1"/>
  <c r="M1905" i="4" s="1"/>
  <c r="M217" i="3"/>
  <c r="L217" i="3"/>
  <c r="O216" i="3"/>
  <c r="K1894" i="4" s="1"/>
  <c r="M1898" i="4" s="1"/>
  <c r="M216" i="3"/>
  <c r="L216" i="3"/>
  <c r="O215" i="3"/>
  <c r="M215" i="3"/>
  <c r="L215" i="3"/>
  <c r="O213" i="3"/>
  <c r="K1876" i="4" s="1"/>
  <c r="M1879" i="4" s="1"/>
  <c r="M213" i="3"/>
  <c r="L213" i="3"/>
  <c r="O212" i="3"/>
  <c r="K1870" i="4" s="1"/>
  <c r="M1873" i="4" s="1"/>
  <c r="M212" i="3"/>
  <c r="L212" i="3"/>
  <c r="O211" i="3"/>
  <c r="K1864" i="4" s="1"/>
  <c r="M1867" i="4" s="1"/>
  <c r="M211" i="3"/>
  <c r="L211" i="3"/>
  <c r="O210" i="3"/>
  <c r="K1858" i="4" s="1"/>
  <c r="M1861" i="4" s="1"/>
  <c r="M210" i="3"/>
  <c r="L210" i="3"/>
  <c r="O209" i="3"/>
  <c r="M209" i="3"/>
  <c r="L209" i="3"/>
  <c r="O208" i="3"/>
  <c r="K1837" i="4" s="1"/>
  <c r="M1848" i="4" s="1"/>
  <c r="M208" i="3"/>
  <c r="L208" i="3"/>
  <c r="O207" i="3"/>
  <c r="M207" i="3"/>
  <c r="L207" i="3"/>
  <c r="O206" i="3"/>
  <c r="M206" i="3"/>
  <c r="L206" i="3"/>
  <c r="O205" i="3"/>
  <c r="K1805" i="4" s="1"/>
  <c r="M1812" i="4" s="1"/>
  <c r="M205" i="3"/>
  <c r="L205" i="3"/>
  <c r="O204" i="3"/>
  <c r="K1795" i="4" s="1"/>
  <c r="M1802" i="4" s="1"/>
  <c r="M204" i="3"/>
  <c r="L204" i="3"/>
  <c r="O203" i="3"/>
  <c r="K1784" i="4" s="1"/>
  <c r="M1792" i="4" s="1"/>
  <c r="M203" i="3"/>
  <c r="L203" i="3"/>
  <c r="O202" i="3"/>
  <c r="M202" i="3"/>
  <c r="L202" i="3"/>
  <c r="O201" i="3"/>
  <c r="K1762" i="4" s="1"/>
  <c r="M1770" i="4" s="1"/>
  <c r="M201" i="3"/>
  <c r="L201" i="3"/>
  <c r="O200" i="3"/>
  <c r="K1751" i="4" s="1"/>
  <c r="M1759" i="4" s="1"/>
  <c r="M200" i="3"/>
  <c r="L200" i="3"/>
  <c r="O199" i="3"/>
  <c r="K1740" i="4" s="1"/>
  <c r="M1748" i="4" s="1"/>
  <c r="M199" i="3"/>
  <c r="L199" i="3"/>
  <c r="O198" i="3"/>
  <c r="K1726" i="4" s="1"/>
  <c r="M1737" i="4" s="1"/>
  <c r="M198" i="3"/>
  <c r="L198" i="3"/>
  <c r="O197" i="3"/>
  <c r="K1711" i="4" s="1"/>
  <c r="M1723" i="4" s="1"/>
  <c r="M197" i="3"/>
  <c r="L197" i="3"/>
  <c r="O196" i="3"/>
  <c r="K1702" i="4" s="1"/>
  <c r="M1708" i="4" s="1"/>
  <c r="M196" i="3"/>
  <c r="L196" i="3"/>
  <c r="O195" i="3"/>
  <c r="K1683" i="4" s="1"/>
  <c r="M1699" i="4" s="1"/>
  <c r="M195" i="3"/>
  <c r="L195" i="3"/>
  <c r="O193" i="3"/>
  <c r="K1672" i="4" s="1"/>
  <c r="M1679" i="4" s="1"/>
  <c r="M193" i="3"/>
  <c r="L193" i="3"/>
  <c r="O192" i="3"/>
  <c r="K1657" i="4" s="1"/>
  <c r="M1669" i="4" s="1"/>
  <c r="M192" i="3"/>
  <c r="L192" i="3"/>
  <c r="O191" i="3"/>
  <c r="K1648" i="4" s="1"/>
  <c r="M1654" i="4" s="1"/>
  <c r="M191" i="3"/>
  <c r="L191" i="3"/>
  <c r="O190" i="3"/>
  <c r="K1637" i="4" s="1"/>
  <c r="M1645" i="4" s="1"/>
  <c r="M190" i="3"/>
  <c r="L190" i="3"/>
  <c r="O189" i="3"/>
  <c r="M189" i="3"/>
  <c r="L189" i="3"/>
  <c r="O188" i="3"/>
  <c r="K1605" i="4" s="1"/>
  <c r="M1627" i="4" s="1"/>
  <c r="M188" i="3"/>
  <c r="L188" i="3"/>
  <c r="O187" i="3"/>
  <c r="K1595" i="4" s="1"/>
  <c r="M1602" i="4" s="1"/>
  <c r="M187" i="3"/>
  <c r="L187" i="3"/>
  <c r="O186" i="3"/>
  <c r="K1585" i="4" s="1"/>
  <c r="M1592" i="4" s="1"/>
  <c r="M186" i="3"/>
  <c r="L186" i="3"/>
  <c r="O185" i="3"/>
  <c r="K1573" i="4" s="1"/>
  <c r="M1582" i="4" s="1"/>
  <c r="M185" i="3"/>
  <c r="L185" i="3"/>
  <c r="O184" i="3"/>
  <c r="K1561" i="4" s="1"/>
  <c r="M1570" i="4" s="1"/>
  <c r="M184" i="3"/>
  <c r="L184" i="3"/>
  <c r="O183" i="3"/>
  <c r="K1549" i="4" s="1"/>
  <c r="M1558" i="4" s="1"/>
  <c r="M183" i="3"/>
  <c r="L183" i="3"/>
  <c r="O182" i="3"/>
  <c r="K1537" i="4" s="1"/>
  <c r="M1546" i="4" s="1"/>
  <c r="M182" i="3"/>
  <c r="L182" i="3"/>
  <c r="O181" i="3"/>
  <c r="K1525" i="4" s="1"/>
  <c r="M1534" i="4" s="1"/>
  <c r="M181" i="3"/>
  <c r="L181" i="3"/>
  <c r="O180" i="3"/>
  <c r="K1515" i="4" s="1"/>
  <c r="M1522" i="4" s="1"/>
  <c r="M180" i="3"/>
  <c r="L180" i="3"/>
  <c r="O179" i="3"/>
  <c r="K1503" i="4" s="1"/>
  <c r="M1512" i="4" s="1"/>
  <c r="M179" i="3"/>
  <c r="L179" i="3"/>
  <c r="O178" i="3"/>
  <c r="M178" i="3"/>
  <c r="L178" i="3"/>
  <c r="O177" i="3"/>
  <c r="K1479" i="4" s="1"/>
  <c r="M1488" i="4" s="1"/>
  <c r="M177" i="3"/>
  <c r="L177" i="3"/>
  <c r="O176" i="3"/>
  <c r="K1467" i="4" s="1"/>
  <c r="M1476" i="4" s="1"/>
  <c r="M176" i="3"/>
  <c r="L176" i="3"/>
  <c r="O175" i="3"/>
  <c r="K1455" i="4" s="1"/>
  <c r="M1464" i="4" s="1"/>
  <c r="M175" i="3"/>
  <c r="L175" i="3"/>
  <c r="O174" i="3"/>
  <c r="K1443" i="4" s="1"/>
  <c r="M1452" i="4" s="1"/>
  <c r="M174" i="3"/>
  <c r="L174" i="3"/>
  <c r="O173" i="3"/>
  <c r="K1431" i="4" s="1"/>
  <c r="M1440" i="4" s="1"/>
  <c r="M173" i="3"/>
  <c r="L173" i="3"/>
  <c r="O172" i="3"/>
  <c r="K1419" i="4" s="1"/>
  <c r="M1428" i="4" s="1"/>
  <c r="M172" i="3"/>
  <c r="L172" i="3"/>
  <c r="O171" i="3"/>
  <c r="K1407" i="4" s="1"/>
  <c r="M1416" i="4" s="1"/>
  <c r="M171" i="3"/>
  <c r="L171" i="3"/>
  <c r="O170" i="3"/>
  <c r="K1395" i="4" s="1"/>
  <c r="M1404" i="4" s="1"/>
  <c r="M170" i="3"/>
  <c r="L170" i="3"/>
  <c r="O169" i="3"/>
  <c r="K1385" i="4" s="1"/>
  <c r="M1392" i="4" s="1"/>
  <c r="M169" i="3"/>
  <c r="L169" i="3"/>
  <c r="O168" i="3"/>
  <c r="K1375" i="4" s="1"/>
  <c r="M1382" i="4" s="1"/>
  <c r="M168" i="3"/>
  <c r="L168" i="3"/>
  <c r="O167" i="3"/>
  <c r="K1363" i="4" s="1"/>
  <c r="M1372" i="4" s="1"/>
  <c r="M167" i="3"/>
  <c r="L167" i="3"/>
  <c r="O166" i="3"/>
  <c r="K1351" i="4" s="1"/>
  <c r="M1360" i="4" s="1"/>
  <c r="M166" i="3"/>
  <c r="L166" i="3"/>
  <c r="O165" i="3"/>
  <c r="M165" i="3"/>
  <c r="L165" i="3"/>
  <c r="O164" i="3"/>
  <c r="K1327" i="4" s="1"/>
  <c r="M1336" i="4" s="1"/>
  <c r="M164" i="3"/>
  <c r="L164" i="3"/>
  <c r="O163" i="3"/>
  <c r="K1315" i="4" s="1"/>
  <c r="M1324" i="4" s="1"/>
  <c r="M163" i="3"/>
  <c r="L163" i="3"/>
  <c r="O162" i="3"/>
  <c r="K1303" i="4" s="1"/>
  <c r="M1312" i="4" s="1"/>
  <c r="M162" i="3"/>
  <c r="L162" i="3"/>
  <c r="O161" i="3"/>
  <c r="K1291" i="4" s="1"/>
  <c r="M1300" i="4" s="1"/>
  <c r="M161" i="3"/>
  <c r="L161" i="3"/>
  <c r="O160" i="3"/>
  <c r="K1279" i="4" s="1"/>
  <c r="M1288" i="4" s="1"/>
  <c r="M160" i="3"/>
  <c r="L160" i="3"/>
  <c r="O159" i="3"/>
  <c r="K1269" i="4" s="1"/>
  <c r="M1276" i="4" s="1"/>
  <c r="M159" i="3"/>
  <c r="L159" i="3"/>
  <c r="O158" i="3"/>
  <c r="K1259" i="4" s="1"/>
  <c r="M1266" i="4" s="1"/>
  <c r="M158" i="3"/>
  <c r="L158" i="3"/>
  <c r="O157" i="3"/>
  <c r="K1249" i="4" s="1"/>
  <c r="M1256" i="4" s="1"/>
  <c r="M157" i="3"/>
  <c r="L157" i="3"/>
  <c r="O156" i="3"/>
  <c r="K1237" i="4" s="1"/>
  <c r="M1246" i="4" s="1"/>
  <c r="M156" i="3"/>
  <c r="L156" i="3"/>
  <c r="O154" i="3"/>
  <c r="K1226" i="4" s="1"/>
  <c r="M1233" i="4" s="1"/>
  <c r="M154" i="3"/>
  <c r="L154" i="3"/>
  <c r="O153" i="3"/>
  <c r="K1220" i="4" s="1"/>
  <c r="M1223" i="4" s="1"/>
  <c r="M153" i="3"/>
  <c r="L153" i="3"/>
  <c r="O152" i="3"/>
  <c r="K1211" i="4" s="1"/>
  <c r="M1217" i="4" s="1"/>
  <c r="M152" i="3"/>
  <c r="L152" i="3"/>
  <c r="O151" i="3"/>
  <c r="K1205" i="4" s="1"/>
  <c r="M1208" i="4" s="1"/>
  <c r="M151" i="3"/>
  <c r="L151" i="3"/>
  <c r="O150" i="3"/>
  <c r="K1196" i="4" s="1"/>
  <c r="M1202" i="4" s="1"/>
  <c r="M150" i="3"/>
  <c r="L150" i="3"/>
  <c r="O149" i="3"/>
  <c r="K1187" i="4" s="1"/>
  <c r="M1193" i="4" s="1"/>
  <c r="M149" i="3"/>
  <c r="L149" i="3"/>
  <c r="O148" i="3"/>
  <c r="K1177" i="4" s="1"/>
  <c r="M1184" i="4" s="1"/>
  <c r="M148" i="3"/>
  <c r="L148" i="3"/>
  <c r="O147" i="3"/>
  <c r="K1167" i="4" s="1"/>
  <c r="M1174" i="4" s="1"/>
  <c r="M147" i="3"/>
  <c r="L147" i="3"/>
  <c r="O146" i="3"/>
  <c r="K1151" i="4" s="1"/>
  <c r="M1164" i="4" s="1"/>
  <c r="M146" i="3"/>
  <c r="L146" i="3"/>
  <c r="O145" i="3"/>
  <c r="K1141" i="4" s="1"/>
  <c r="M1148" i="4" s="1"/>
  <c r="M145" i="3"/>
  <c r="L145" i="3"/>
  <c r="O144" i="3"/>
  <c r="K1132" i="4" s="1"/>
  <c r="M1138" i="4" s="1"/>
  <c r="M144" i="3"/>
  <c r="L144" i="3"/>
  <c r="O143" i="3"/>
  <c r="K1124" i="4" s="1"/>
  <c r="M1129" i="4" s="1"/>
  <c r="M143" i="3"/>
  <c r="L143" i="3"/>
  <c r="O142" i="3"/>
  <c r="K1114" i="4" s="1"/>
  <c r="M1121" i="4" s="1"/>
  <c r="M142" i="3"/>
  <c r="L142" i="3"/>
  <c r="O141" i="3"/>
  <c r="K1104" i="4" s="1"/>
  <c r="M1111" i="4" s="1"/>
  <c r="M141" i="3"/>
  <c r="L141" i="3"/>
  <c r="O140" i="3"/>
  <c r="K1094" i="4" s="1"/>
  <c r="M1101" i="4" s="1"/>
  <c r="M140" i="3"/>
  <c r="L140" i="3"/>
  <c r="O139" i="3"/>
  <c r="K1085" i="4" s="1"/>
  <c r="M1091" i="4" s="1"/>
  <c r="M139" i="3"/>
  <c r="L139" i="3"/>
  <c r="O138" i="3"/>
  <c r="K1070" i="4" s="1"/>
  <c r="M1082" i="4" s="1"/>
  <c r="M138" i="3"/>
  <c r="L138" i="3"/>
  <c r="O137" i="3"/>
  <c r="K1058" i="4" s="1"/>
  <c r="M1067" i="4" s="1"/>
  <c r="M137" i="3"/>
  <c r="L137" i="3"/>
  <c r="O136" i="3"/>
  <c r="K1049" i="4" s="1"/>
  <c r="M1055" i="4" s="1"/>
  <c r="M136" i="3"/>
  <c r="L136" i="3"/>
  <c r="O135" i="3"/>
  <c r="K1039" i="4" s="1"/>
  <c r="M1046" i="4" s="1"/>
  <c r="M135" i="3"/>
  <c r="L135" i="3"/>
  <c r="O134" i="3"/>
  <c r="K1028" i="4" s="1"/>
  <c r="M1036" i="4" s="1"/>
  <c r="M134" i="3"/>
  <c r="L134" i="3"/>
  <c r="O133" i="3"/>
  <c r="K1018" i="4" s="1"/>
  <c r="M1025" i="4" s="1"/>
  <c r="M133" i="3"/>
  <c r="L133" i="3"/>
  <c r="O130" i="3"/>
  <c r="K1005" i="4" s="1"/>
  <c r="M1013" i="4" s="1"/>
  <c r="M130" i="3"/>
  <c r="L130" i="3"/>
  <c r="O129" i="3"/>
  <c r="K995" i="4" s="1"/>
  <c r="M1002" i="4" s="1"/>
  <c r="M129" i="3"/>
  <c r="L129" i="3"/>
  <c r="O128" i="3"/>
  <c r="K987" i="4" s="1"/>
  <c r="M992" i="4" s="1"/>
  <c r="M128" i="3"/>
  <c r="L128" i="3"/>
  <c r="O127" i="3"/>
  <c r="K981" i="4" s="1"/>
  <c r="M984" i="4" s="1"/>
  <c r="M127" i="3"/>
  <c r="L127" i="3"/>
  <c r="O126" i="3"/>
  <c r="K973" i="4" s="1"/>
  <c r="M978" i="4" s="1"/>
  <c r="M126" i="3"/>
  <c r="L126" i="3"/>
  <c r="O125" i="3"/>
  <c r="K961" i="4" s="1"/>
  <c r="M970" i="4" s="1"/>
  <c r="M125" i="3"/>
  <c r="L125" i="3"/>
  <c r="O124" i="3"/>
  <c r="K954" i="4" s="1"/>
  <c r="M958" i="4" s="1"/>
  <c r="M124" i="3"/>
  <c r="L124" i="3"/>
  <c r="O123" i="3"/>
  <c r="K943" i="4" s="1"/>
  <c r="M951" i="4" s="1"/>
  <c r="M123" i="3"/>
  <c r="L123" i="3"/>
  <c r="O122" i="3"/>
  <c r="K932" i="4" s="1"/>
  <c r="M940" i="4" s="1"/>
  <c r="M122" i="3"/>
  <c r="L122" i="3"/>
  <c r="O121" i="3"/>
  <c r="K922" i="4" s="1"/>
  <c r="M929" i="4" s="1"/>
  <c r="M121" i="3"/>
  <c r="L121" i="3"/>
  <c r="O120" i="3"/>
  <c r="M120" i="3"/>
  <c r="L120" i="3"/>
  <c r="O119" i="3"/>
  <c r="K901" i="4" s="1"/>
  <c r="M909" i="4" s="1"/>
  <c r="M119" i="3"/>
  <c r="L119" i="3"/>
  <c r="O118" i="3"/>
  <c r="K891" i="4" s="1"/>
  <c r="M898" i="4" s="1"/>
  <c r="N118" i="3"/>
  <c r="M118" i="3"/>
  <c r="O116" i="3"/>
  <c r="K881" i="4" s="1"/>
  <c r="M887" i="4" s="1"/>
  <c r="N116" i="3"/>
  <c r="M116" i="3"/>
  <c r="O113" i="3"/>
  <c r="N113" i="3"/>
  <c r="M113" i="3"/>
  <c r="O111" i="3"/>
  <c r="K858" i="4" s="1"/>
  <c r="M866" i="4" s="1"/>
  <c r="N111" i="3"/>
  <c r="M111" i="3"/>
  <c r="O109" i="3"/>
  <c r="N109" i="3"/>
  <c r="M109" i="3"/>
  <c r="O108" i="3"/>
  <c r="K833" i="4" s="1"/>
  <c r="M844" i="4" s="1"/>
  <c r="N108" i="3"/>
  <c r="M108" i="3"/>
  <c r="O107" i="3"/>
  <c r="K827" i="4" s="1"/>
  <c r="M830" i="4" s="1"/>
  <c r="N107" i="3"/>
  <c r="M107" i="3"/>
  <c r="L107" i="3"/>
  <c r="O106" i="3"/>
  <c r="K816" i="4" s="1"/>
  <c r="M824" i="4" s="1"/>
  <c r="N106" i="3"/>
  <c r="M106" i="3"/>
  <c r="L106" i="3"/>
  <c r="O103" i="3"/>
  <c r="K805" i="4" s="1"/>
  <c r="M811" i="4" s="1"/>
  <c r="N103" i="3"/>
  <c r="M103" i="3"/>
  <c r="L103" i="3"/>
  <c r="O102" i="3"/>
  <c r="K788" i="4" s="1"/>
  <c r="M802" i="4" s="1"/>
  <c r="N102" i="3"/>
  <c r="M102" i="3"/>
  <c r="O101" i="3"/>
  <c r="K777" i="4" s="1"/>
  <c r="M785" i="4" s="1"/>
  <c r="N101" i="3"/>
  <c r="M101" i="3"/>
  <c r="O100" i="3"/>
  <c r="K765" i="4" s="1"/>
  <c r="M774" i="4" s="1"/>
  <c r="N100" i="3"/>
  <c r="M100" i="3"/>
  <c r="O99" i="3"/>
  <c r="K752" i="4" s="1"/>
  <c r="M762" i="4" s="1"/>
  <c r="N99" i="3"/>
  <c r="M99" i="3"/>
  <c r="O96" i="3"/>
  <c r="N96" i="3"/>
  <c r="M96" i="3"/>
  <c r="O95" i="3"/>
  <c r="N95" i="3"/>
  <c r="M95" i="3"/>
  <c r="O93" i="3"/>
  <c r="N93" i="3"/>
  <c r="M93" i="3"/>
  <c r="L93" i="3"/>
  <c r="O92" i="3"/>
  <c r="N92" i="3"/>
  <c r="M92" i="3"/>
  <c r="O90" i="3"/>
  <c r="N90" i="3"/>
  <c r="M90" i="3"/>
  <c r="L90" i="3"/>
  <c r="O89" i="3"/>
  <c r="N89" i="3"/>
  <c r="M89" i="3"/>
  <c r="O88" i="3"/>
  <c r="K674" i="4" s="1"/>
  <c r="M679" i="4" s="1"/>
  <c r="N88" i="3"/>
  <c r="M88" i="3"/>
  <c r="L88" i="3"/>
  <c r="O85" i="3"/>
  <c r="K657" i="4" s="1"/>
  <c r="M669" i="4" s="1"/>
  <c r="N85" i="3"/>
  <c r="M85" i="3"/>
  <c r="O84" i="3"/>
  <c r="K642" i="4" s="1"/>
  <c r="M654" i="4" s="1"/>
  <c r="N84" i="3"/>
  <c r="M84" i="3"/>
  <c r="O83" i="3"/>
  <c r="K629" i="4" s="1"/>
  <c r="M639" i="4" s="1"/>
  <c r="N83" i="3"/>
  <c r="M83" i="3"/>
  <c r="O81" i="3"/>
  <c r="K618" i="4" s="1"/>
  <c r="M625" i="4" s="1"/>
  <c r="N81" i="3"/>
  <c r="M81" i="3"/>
  <c r="O80" i="3"/>
  <c r="K606" i="4" s="1"/>
  <c r="M615" i="4" s="1"/>
  <c r="N80" i="3"/>
  <c r="M80" i="3"/>
  <c r="O79" i="3"/>
  <c r="N79" i="3"/>
  <c r="M79" i="3"/>
  <c r="O78" i="3"/>
  <c r="K591" i="4" s="1"/>
  <c r="M594" i="4" s="1"/>
  <c r="N78" i="3"/>
  <c r="M78" i="3"/>
  <c r="L78" i="3"/>
  <c r="O77" i="3"/>
  <c r="K576" i="4" s="1"/>
  <c r="M588" i="4" s="1"/>
  <c r="N77" i="3"/>
  <c r="M77" i="3"/>
  <c r="L77" i="3"/>
  <c r="O76" i="3"/>
  <c r="N76" i="3"/>
  <c r="M76" i="3"/>
  <c r="L76" i="3"/>
  <c r="O75" i="3"/>
  <c r="K561" i="4" s="1"/>
  <c r="M564" i="4" s="1"/>
  <c r="N75" i="3"/>
  <c r="M75" i="3"/>
  <c r="L75" i="3"/>
  <c r="O74" i="3"/>
  <c r="K549" i="4" s="1"/>
  <c r="M558" i="4" s="1"/>
  <c r="N74" i="3"/>
  <c r="M74" i="3"/>
  <c r="O72" i="3"/>
  <c r="K537" i="4" s="1"/>
  <c r="M545" i="4" s="1"/>
  <c r="N72" i="3"/>
  <c r="M72" i="3"/>
  <c r="O71" i="3"/>
  <c r="K527" i="4" s="1"/>
  <c r="M534" i="4" s="1"/>
  <c r="N71" i="3"/>
  <c r="M71" i="3"/>
  <c r="L71" i="3"/>
  <c r="O70" i="3"/>
  <c r="K515" i="4" s="1"/>
  <c r="M524" i="4" s="1"/>
  <c r="N70" i="3"/>
  <c r="M70" i="3"/>
  <c r="O67" i="3"/>
  <c r="K504" i="4" s="1"/>
  <c r="M510" i="4" s="1"/>
  <c r="N67" i="3"/>
  <c r="M67" i="3"/>
  <c r="L67" i="3"/>
  <c r="O66" i="3"/>
  <c r="K494" i="4" s="1"/>
  <c r="M501" i="4" s="1"/>
  <c r="N66" i="3"/>
  <c r="M66" i="3"/>
  <c r="O65" i="3"/>
  <c r="K481" i="4" s="1"/>
  <c r="M491" i="4" s="1"/>
  <c r="N65" i="3"/>
  <c r="M65" i="3"/>
  <c r="O64" i="3"/>
  <c r="K471" i="4" s="1"/>
  <c r="M478" i="4" s="1"/>
  <c r="N64" i="3"/>
  <c r="M64" i="3"/>
  <c r="O62" i="3"/>
  <c r="K463" i="4" s="1"/>
  <c r="M467" i="4" s="1"/>
  <c r="N62" i="3"/>
  <c r="M62" i="3"/>
  <c r="L62" i="3"/>
  <c r="O61" i="3"/>
  <c r="K455" i="4" s="1"/>
  <c r="M460" i="4" s="1"/>
  <c r="N61" i="3"/>
  <c r="M61" i="3"/>
  <c r="O60" i="3"/>
  <c r="K447" i="4" s="1"/>
  <c r="M452" i="4" s="1"/>
  <c r="N60" i="3"/>
  <c r="M60" i="3"/>
  <c r="O59" i="3"/>
  <c r="K439" i="4" s="1"/>
  <c r="M444" i="4" s="1"/>
  <c r="N59" i="3"/>
  <c r="M59" i="3"/>
  <c r="O58" i="3"/>
  <c r="N58" i="3"/>
  <c r="M58" i="3"/>
  <c r="L58" i="3"/>
  <c r="O57" i="3"/>
  <c r="K416" i="4" s="1"/>
  <c r="M422" i="4" s="1"/>
  <c r="N57" i="3"/>
  <c r="M57" i="3"/>
  <c r="O56" i="3"/>
  <c r="K406" i="4" s="1"/>
  <c r="M413" i="4" s="1"/>
  <c r="N56" i="3"/>
  <c r="M56" i="3"/>
  <c r="O55" i="3"/>
  <c r="K396" i="4" s="1"/>
  <c r="M403" i="4" s="1"/>
  <c r="N55" i="3"/>
  <c r="M55" i="3"/>
  <c r="O53" i="3"/>
  <c r="N53" i="3"/>
  <c r="M53" i="3"/>
  <c r="L53" i="3"/>
  <c r="O52" i="3"/>
  <c r="N52" i="3"/>
  <c r="M52" i="3"/>
  <c r="L52" i="3"/>
  <c r="O51" i="3"/>
  <c r="K377" i="4" s="1"/>
  <c r="M380" i="4" s="1"/>
  <c r="N51" i="3"/>
  <c r="M51" i="3"/>
  <c r="L51" i="3"/>
  <c r="O50" i="3"/>
  <c r="K365" i="4" s="1"/>
  <c r="M374" i="4" s="1"/>
  <c r="N50" i="3"/>
  <c r="M50" i="3"/>
  <c r="L50" i="3"/>
  <c r="O49" i="3"/>
  <c r="K357" i="4" s="1"/>
  <c r="M362" i="4" s="1"/>
  <c r="N49" i="3"/>
  <c r="M49" i="3"/>
  <c r="L49" i="3"/>
  <c r="O48" i="3"/>
  <c r="K345" i="4" s="1"/>
  <c r="M354" i="4" s="1"/>
  <c r="N48" i="3"/>
  <c r="M48" i="3"/>
  <c r="O47" i="3"/>
  <c r="K336" i="4" s="1"/>
  <c r="M342" i="4" s="1"/>
  <c r="N47" i="3"/>
  <c r="M47" i="3"/>
  <c r="O46" i="3"/>
  <c r="K324" i="4" s="1"/>
  <c r="M333" i="4" s="1"/>
  <c r="N46" i="3"/>
  <c r="M46" i="3"/>
  <c r="O45" i="3"/>
  <c r="K312" i="4" s="1"/>
  <c r="N45" i="3"/>
  <c r="M45" i="3"/>
  <c r="O43" i="3"/>
  <c r="K293" i="4" s="1"/>
  <c r="M308" i="4" s="1"/>
  <c r="N43" i="3"/>
  <c r="M43" i="3"/>
  <c r="L43" i="3"/>
  <c r="O42" i="3"/>
  <c r="K283" i="4" s="1"/>
  <c r="M290" i="4" s="1"/>
  <c r="N42" i="3"/>
  <c r="M42" i="3"/>
  <c r="O41" i="3"/>
  <c r="K267" i="4" s="1"/>
  <c r="M280" i="4" s="1"/>
  <c r="N41" i="3"/>
  <c r="M41" i="3"/>
  <c r="O40" i="3"/>
  <c r="K257" i="4" s="1"/>
  <c r="M264" i="4" s="1"/>
  <c r="N40" i="3"/>
  <c r="M40" i="3"/>
  <c r="O39" i="3"/>
  <c r="K247" i="4" s="1"/>
  <c r="M254" i="4" s="1"/>
  <c r="N39" i="3"/>
  <c r="M39" i="3"/>
  <c r="O36" i="3"/>
  <c r="K228" i="4" s="1"/>
  <c r="M242" i="4" s="1"/>
  <c r="N36" i="3"/>
  <c r="M36" i="3"/>
  <c r="O35" i="3"/>
  <c r="K216" i="4" s="1"/>
  <c r="M225" i="4" s="1"/>
  <c r="N35" i="3"/>
  <c r="M35" i="3"/>
  <c r="O33" i="3"/>
  <c r="K207" i="4" s="1"/>
  <c r="M212" i="4" s="1"/>
  <c r="N33" i="3"/>
  <c r="M33" i="3"/>
  <c r="O32" i="3"/>
  <c r="K199" i="4" s="1"/>
  <c r="M204" i="4" s="1"/>
  <c r="N32" i="3"/>
  <c r="M32" i="3"/>
  <c r="L32" i="3"/>
  <c r="O29" i="3"/>
  <c r="K190" i="4" s="1"/>
  <c r="M194" i="4" s="1"/>
  <c r="N29" i="3"/>
  <c r="M29" i="3"/>
  <c r="L29" i="3"/>
  <c r="O27" i="3"/>
  <c r="K181" i="4" s="1"/>
  <c r="M186" i="4" s="1"/>
  <c r="N27" i="3"/>
  <c r="M27" i="3"/>
  <c r="L27" i="3"/>
  <c r="O26" i="3"/>
  <c r="K118" i="4" s="1"/>
  <c r="M178" i="4" s="1"/>
  <c r="N26" i="3"/>
  <c r="M26" i="3"/>
  <c r="L26" i="3"/>
  <c r="O25" i="3"/>
  <c r="K106" i="4" s="1"/>
  <c r="M115" i="4" s="1"/>
  <c r="N25" i="3"/>
  <c r="M25" i="3"/>
  <c r="L25" i="3"/>
  <c r="O24" i="3"/>
  <c r="K98" i="4" s="1"/>
  <c r="M103" i="4" s="1"/>
  <c r="N24" i="3"/>
  <c r="M24" i="3"/>
  <c r="O23" i="3"/>
  <c r="K90" i="4" s="1"/>
  <c r="M95" i="4" s="1"/>
  <c r="N23" i="3"/>
  <c r="M23" i="3"/>
  <c r="O21" i="3"/>
  <c r="K83" i="4" s="1"/>
  <c r="M86" i="4" s="1"/>
  <c r="N21" i="3"/>
  <c r="M21" i="3"/>
  <c r="L21" i="3"/>
  <c r="O20" i="3"/>
  <c r="K77" i="4" s="1"/>
  <c r="M80" i="4" s="1"/>
  <c r="N20" i="3"/>
  <c r="M20" i="3"/>
  <c r="L20" i="3"/>
  <c r="O19" i="3"/>
  <c r="K70" i="4" s="1"/>
  <c r="M74" i="4" s="1"/>
  <c r="N19" i="3"/>
  <c r="M19" i="3"/>
  <c r="L19" i="3"/>
  <c r="O18" i="3"/>
  <c r="K64" i="4" s="1"/>
  <c r="M67" i="4" s="1"/>
  <c r="N18" i="3"/>
  <c r="M18" i="3"/>
  <c r="L18" i="3"/>
  <c r="O17" i="3"/>
  <c r="K58" i="4" s="1"/>
  <c r="M61" i="4" s="1"/>
  <c r="N17" i="3"/>
  <c r="M17" i="3"/>
  <c r="L17" i="3"/>
  <c r="O16" i="3"/>
  <c r="N16" i="3"/>
  <c r="M16" i="3"/>
  <c r="L16" i="3"/>
  <c r="O15" i="3"/>
  <c r="K44" i="4" s="1"/>
  <c r="M48" i="4" s="1"/>
  <c r="N15" i="3"/>
  <c r="M15" i="3"/>
  <c r="L15" i="3"/>
  <c r="O13" i="3"/>
  <c r="K35" i="4" s="1"/>
  <c r="M40" i="4" s="1"/>
  <c r="N13" i="3"/>
  <c r="M13" i="3"/>
  <c r="O12" i="3"/>
  <c r="K26" i="4" s="1"/>
  <c r="M32" i="4" s="1"/>
  <c r="N12" i="3"/>
  <c r="M12" i="3"/>
  <c r="O10" i="3"/>
  <c r="K19" i="4" s="1"/>
  <c r="M22" i="4" s="1"/>
  <c r="N10" i="3"/>
  <c r="M10" i="3"/>
  <c r="L10" i="3"/>
  <c r="O9" i="3"/>
  <c r="K13" i="4" s="1"/>
  <c r="M16" i="4" s="1"/>
  <c r="N9" i="3"/>
  <c r="M9" i="3"/>
  <c r="L9" i="3"/>
  <c r="K389" i="4" l="1"/>
  <c r="M392" i="4" s="1"/>
  <c r="K2508" i="4"/>
  <c r="K597" i="4"/>
  <c r="M603" i="4" s="1"/>
  <c r="K567" i="4"/>
  <c r="M573" i="4" s="1"/>
  <c r="K912" i="4"/>
  <c r="M919" i="4" s="1"/>
  <c r="K847" i="4"/>
  <c r="M854" i="4" s="1"/>
  <c r="K1491" i="4"/>
  <c r="M1500" i="4" s="1"/>
  <c r="K1339" i="4"/>
  <c r="M1348" i="4" s="1"/>
  <c r="K2223" i="4"/>
  <c r="M2227" i="4" s="1"/>
  <c r="K1851" i="4"/>
  <c r="M1855" i="4" s="1"/>
  <c r="K1630" i="4"/>
  <c r="M1634" i="4" s="1"/>
  <c r="K2873" i="4"/>
  <c r="M2877" i="4" s="1"/>
  <c r="K3575" i="4"/>
  <c r="M3579" i="4" s="1"/>
  <c r="K1773" i="4"/>
  <c r="M1781" i="4" s="1"/>
  <c r="K1978" i="4"/>
  <c r="M1986" i="4" s="1"/>
  <c r="K2011" i="4"/>
  <c r="M2019" i="4" s="1"/>
  <c r="K1815" i="4"/>
  <c r="M1823" i="4" s="1"/>
  <c r="K1883" i="4"/>
  <c r="M1891" i="4" s="1"/>
  <c r="K2057" i="4"/>
  <c r="M2065" i="4" s="1"/>
  <c r="K2890" i="4"/>
  <c r="M2897" i="4" s="1"/>
  <c r="K3399" i="4"/>
  <c r="M3406" i="4" s="1"/>
  <c r="K3158" i="4"/>
  <c r="M3164" i="4" s="1"/>
  <c r="K3566" i="4"/>
  <c r="M3572" i="4" s="1"/>
  <c r="K705" i="4"/>
  <c r="M713" i="4" s="1"/>
  <c r="K728" i="4"/>
  <c r="M736" i="4" s="1"/>
  <c r="K682" i="4"/>
  <c r="M690" i="4" s="1"/>
  <c r="K693" i="4"/>
  <c r="M701" i="4" s="1"/>
  <c r="K716" i="4"/>
  <c r="M724" i="4" s="1"/>
  <c r="K739" i="4"/>
  <c r="M747" i="4" s="1"/>
  <c r="K2189" i="4"/>
  <c r="M2196" i="4" s="1"/>
  <c r="K2423" i="4"/>
  <c r="M2430" i="4" s="1"/>
  <c r="K2389" i="4"/>
  <c r="M2396" i="4" s="1"/>
  <c r="K3333" i="4"/>
  <c r="M3340" i="4" s="1"/>
  <c r="K3532" i="4"/>
  <c r="M3539" i="4" s="1"/>
  <c r="K2803" i="4"/>
  <c r="M2810" i="4" s="1"/>
  <c r="K3944" i="4"/>
  <c r="M3951" i="4" s="1"/>
  <c r="K2880" i="4"/>
  <c r="M2887" i="4" s="1"/>
  <c r="K3409" i="4"/>
  <c r="M3416" i="4" s="1"/>
  <c r="K3287" i="4"/>
  <c r="M3293" i="4" s="1"/>
  <c r="K3254" i="4"/>
  <c r="O497" i="3"/>
  <c r="K4394" i="4" s="1"/>
  <c r="M4394" i="4" s="1"/>
  <c r="K4396" i="4"/>
  <c r="M4399" i="4" s="1"/>
  <c r="K4475" i="4"/>
  <c r="M4489" i="4" s="1"/>
  <c r="K4768" i="4"/>
  <c r="M4782" i="4" s="1"/>
  <c r="K4718" i="4"/>
  <c r="M4732" i="4" s="1"/>
  <c r="K4793" i="4"/>
  <c r="M4807" i="4" s="1"/>
  <c r="K4881" i="4"/>
  <c r="M4887" i="4" s="1"/>
  <c r="K4895" i="4"/>
  <c r="K870" i="4"/>
  <c r="M876" i="4" s="1"/>
  <c r="K4537" i="4"/>
  <c r="M4543" i="4" s="1"/>
  <c r="K2910" i="4"/>
  <c r="M2916" i="4" s="1"/>
  <c r="K3439" i="4"/>
  <c r="M3445" i="4" s="1"/>
  <c r="K3623" i="4"/>
  <c r="M3629" i="4" s="1"/>
  <c r="K3390" i="4"/>
  <c r="M3396" i="4" s="1"/>
  <c r="K4643" i="4"/>
  <c r="M4649" i="4" s="1"/>
  <c r="K5055" i="4"/>
  <c r="M5061" i="4" s="1"/>
  <c r="K4827" i="4"/>
  <c r="M4834" i="4" s="1"/>
  <c r="K5013" i="4"/>
  <c r="M5020" i="4" s="1"/>
  <c r="K4871" i="4"/>
  <c r="M4878" i="4" s="1"/>
  <c r="K4893" i="4"/>
  <c r="K1826" i="4"/>
  <c r="M1834" i="4" s="1"/>
  <c r="K2118" i="4"/>
  <c r="M2126" i="4" s="1"/>
  <c r="K2165" i="4"/>
  <c r="M2174" i="4" s="1"/>
  <c r="K2411" i="4"/>
  <c r="M2420" i="4" s="1"/>
  <c r="K2779" i="4"/>
  <c r="M2785" i="4" s="1"/>
  <c r="K3149" i="4"/>
  <c r="M3155" i="4" s="1"/>
  <c r="K4502" i="4"/>
  <c r="M4508" i="4" s="1"/>
  <c r="K2900" i="4"/>
  <c r="M2907" i="4" s="1"/>
  <c r="K3429" i="4"/>
  <c r="M3436" i="4" s="1"/>
  <c r="K3343" i="4"/>
  <c r="M3350" i="4" s="1"/>
  <c r="K4511" i="4"/>
  <c r="M4518" i="4" s="1"/>
  <c r="K3115" i="4"/>
  <c r="K2382" i="4"/>
  <c r="K3542" i="4"/>
  <c r="M3548" i="4" s="1"/>
  <c r="K3635" i="4"/>
  <c r="I67" i="2"/>
  <c r="J19" i="1" s="1"/>
  <c r="C33" i="11" s="1"/>
  <c r="J20" i="1"/>
  <c r="C35" i="11" s="1"/>
  <c r="F36" i="11" s="1"/>
  <c r="I113" i="2"/>
  <c r="J33" i="1" s="1"/>
  <c r="J12" i="1"/>
  <c r="I103" i="2"/>
  <c r="J29" i="1" s="1"/>
  <c r="C53" i="11" s="1"/>
  <c r="I410" i="2"/>
  <c r="J47" i="1" s="1"/>
  <c r="C89" i="11" s="1"/>
  <c r="I479" i="2"/>
  <c r="J53" i="1" s="1"/>
  <c r="C101" i="11" s="1"/>
  <c r="J24" i="1"/>
  <c r="C43" i="11" s="1"/>
  <c r="E44" i="11" s="1"/>
  <c r="J58" i="1"/>
  <c r="C111" i="11" s="1"/>
  <c r="J112" i="11" s="1"/>
  <c r="I495" i="2"/>
  <c r="O115" i="3"/>
  <c r="K879" i="4" s="1"/>
  <c r="M879" i="4" s="1"/>
  <c r="I36" i="2"/>
  <c r="J14" i="1" s="1"/>
  <c r="C23" i="11" s="1"/>
  <c r="J6" i="1"/>
  <c r="C7" i="11" s="1"/>
  <c r="K8" i="11" s="1"/>
  <c r="I5" i="2"/>
  <c r="J57" i="1"/>
  <c r="C109" i="11" s="1"/>
  <c r="J48" i="1"/>
  <c r="C91" i="11" s="1"/>
  <c r="G92" i="11" s="1"/>
  <c r="G90" i="11" s="1"/>
  <c r="J34" i="1"/>
  <c r="C63" i="11" s="1"/>
  <c r="J30" i="1"/>
  <c r="C55" i="11" s="1"/>
  <c r="J62" i="1"/>
  <c r="C119" i="11" s="1"/>
  <c r="J15" i="1"/>
  <c r="C25" i="11" s="1"/>
  <c r="F74" i="11"/>
  <c r="G74" i="11"/>
  <c r="C83" i="11"/>
  <c r="J84" i="11" s="1"/>
  <c r="C99" i="11"/>
  <c r="J100" i="11" s="1"/>
  <c r="C107" i="11"/>
  <c r="F108" i="11" s="1"/>
  <c r="F102" i="11" s="1"/>
  <c r="C115" i="11"/>
  <c r="F116" i="11" s="1"/>
  <c r="F110" i="11" s="1"/>
  <c r="D12" i="11"/>
  <c r="C19" i="11"/>
  <c r="D20" i="11" s="1"/>
  <c r="C123" i="11"/>
  <c r="C59" i="11"/>
  <c r="C13" i="11"/>
  <c r="D14" i="11" s="1"/>
  <c r="C29" i="11"/>
  <c r="J30" i="11" s="1"/>
  <c r="C37" i="11"/>
  <c r="G38" i="11" s="1"/>
  <c r="C45" i="11"/>
  <c r="F46" i="11" s="1"/>
  <c r="C61" i="11"/>
  <c r="C69" i="11"/>
  <c r="C77" i="11"/>
  <c r="H78" i="11" s="1"/>
  <c r="C85" i="11"/>
  <c r="I86" i="11" s="1"/>
  <c r="C93" i="11"/>
  <c r="K94" i="11" s="1"/>
  <c r="C117" i="11"/>
  <c r="H12" i="11"/>
  <c r="C71" i="11"/>
  <c r="G72" i="11" s="1"/>
  <c r="C15" i="11"/>
  <c r="D16" i="11" s="1"/>
  <c r="C31" i="11"/>
  <c r="J32" i="11" s="1"/>
  <c r="C79" i="11"/>
  <c r="I80" i="11" s="1"/>
  <c r="C103" i="11"/>
  <c r="J104" i="11" s="1"/>
  <c r="J102" i="11" s="1"/>
  <c r="C39" i="11"/>
  <c r="C17" i="11"/>
  <c r="E17" i="11" s="1"/>
  <c r="C41" i="11"/>
  <c r="C49" i="11"/>
  <c r="I50" i="11" s="1"/>
  <c r="C65" i="11"/>
  <c r="I66" i="11" s="1"/>
  <c r="I62" i="11" s="1"/>
  <c r="C81" i="11"/>
  <c r="E82" i="11" s="1"/>
  <c r="C97" i="11"/>
  <c r="J98" i="11" s="1"/>
  <c r="C105" i="11"/>
  <c r="C113" i="11"/>
  <c r="G114" i="11" s="1"/>
  <c r="C121" i="11"/>
  <c r="H36" i="11"/>
  <c r="C125" i="11"/>
  <c r="K126" i="11" s="1"/>
  <c r="C127" i="11"/>
  <c r="H128" i="11" s="1"/>
  <c r="C87" i="11"/>
  <c r="I88" i="11" s="1"/>
  <c r="J58" i="11"/>
  <c r="J54" i="11" s="1"/>
  <c r="G58" i="11"/>
  <c r="F58" i="11"/>
  <c r="F48" i="11"/>
  <c r="G48" i="11"/>
  <c r="G42" i="11" s="1"/>
  <c r="E10" i="11"/>
  <c r="I10" i="11"/>
  <c r="F10" i="11"/>
  <c r="J10" i="11"/>
  <c r="F96" i="11"/>
  <c r="J96" i="11"/>
  <c r="G96" i="11"/>
  <c r="E96" i="11"/>
  <c r="D10" i="11"/>
  <c r="D22" i="11"/>
  <c r="I96" i="11"/>
  <c r="E76" i="11"/>
  <c r="D76" i="11"/>
  <c r="F76" i="11"/>
  <c r="K10" i="11"/>
  <c r="F22" i="11"/>
  <c r="F18" i="11" s="1"/>
  <c r="G36" i="11"/>
  <c r="H96" i="11"/>
  <c r="H74" i="11"/>
  <c r="E74" i="11"/>
  <c r="D74" i="11"/>
  <c r="H52" i="11"/>
  <c r="I52" i="11"/>
  <c r="H10" i="11"/>
  <c r="H6" i="11" s="1"/>
  <c r="K52" i="11"/>
  <c r="I58" i="11"/>
  <c r="J28" i="11"/>
  <c r="K28" i="11"/>
  <c r="E12" i="11"/>
  <c r="I12" i="11"/>
  <c r="F12" i="11"/>
  <c r="J12" i="11"/>
  <c r="K84" i="11"/>
  <c r="G10" i="11"/>
  <c r="G12" i="11"/>
  <c r="I28" i="11"/>
  <c r="E48" i="11"/>
  <c r="J52" i="11"/>
  <c r="H58" i="11"/>
  <c r="G76" i="11"/>
  <c r="O155" i="3"/>
  <c r="K1235" i="4" s="1"/>
  <c r="M1235" i="4" s="1"/>
  <c r="O246" i="3"/>
  <c r="K2229" i="4" s="1"/>
  <c r="M2229" i="4" s="1"/>
  <c r="O481" i="3"/>
  <c r="K4274" i="4" s="1"/>
  <c r="M4274" i="4" s="1"/>
  <c r="O514" i="3"/>
  <c r="K4560" i="4" s="1"/>
  <c r="M4560" i="4" s="1"/>
  <c r="O254" i="3"/>
  <c r="K2297" i="4" s="1"/>
  <c r="M2297" i="4" s="1"/>
  <c r="O381" i="3"/>
  <c r="K3388" i="4" s="1"/>
  <c r="M3388" i="4" s="1"/>
  <c r="O406" i="3"/>
  <c r="K3621" i="4" s="1"/>
  <c r="M3621" i="4" s="1"/>
  <c r="O457" i="3"/>
  <c r="K4053" i="4" s="1"/>
  <c r="M4053" i="4" s="1"/>
  <c r="O323" i="3"/>
  <c r="K2863" i="4" s="1"/>
  <c r="M2863" i="4" s="1"/>
  <c r="O194" i="3"/>
  <c r="K1681" i="4" s="1"/>
  <c r="M1681" i="4" s="1"/>
  <c r="O214" i="3"/>
  <c r="K1881" i="4" s="1"/>
  <c r="M1881" i="4" s="1"/>
  <c r="O305" i="3"/>
  <c r="K2695" i="4" s="1"/>
  <c r="M2695" i="4" s="1"/>
  <c r="O472" i="3"/>
  <c r="K4192" i="4" s="1"/>
  <c r="M4192" i="4" s="1"/>
  <c r="B14" i="9"/>
  <c r="B14" i="8"/>
  <c r="N8" i="3"/>
  <c r="M8" i="3"/>
  <c r="L575" i="3"/>
  <c r="O8" i="3"/>
  <c r="K7" i="4" s="1"/>
  <c r="M10" i="4" s="1"/>
  <c r="D44" i="11" l="1"/>
  <c r="I130" i="2"/>
  <c r="J36" i="1" s="1"/>
  <c r="C67" i="11" s="1"/>
  <c r="I61" i="11"/>
  <c r="E128" i="11"/>
  <c r="F109" i="11"/>
  <c r="F17" i="11"/>
  <c r="J53" i="11"/>
  <c r="J101" i="11"/>
  <c r="F101" i="11"/>
  <c r="G6" i="11"/>
  <c r="K6" i="11"/>
  <c r="G89" i="11"/>
  <c r="F6" i="11"/>
  <c r="G41" i="11"/>
  <c r="K122" i="11"/>
  <c r="K118" i="11" s="1"/>
  <c r="K117" i="11" s="1"/>
  <c r="J122" i="11"/>
  <c r="J118" i="11" s="1"/>
  <c r="J117" i="11" s="1"/>
  <c r="I6" i="11"/>
  <c r="D18" i="11"/>
  <c r="D17" i="11" s="1"/>
  <c r="E6" i="11"/>
  <c r="G40" i="11"/>
  <c r="G34" i="11" s="1"/>
  <c r="H40" i="11"/>
  <c r="F40" i="11"/>
  <c r="F34" i="11" s="1"/>
  <c r="F33" i="11" s="1"/>
  <c r="I120" i="11"/>
  <c r="I118" i="11" s="1"/>
  <c r="I117" i="11" s="1"/>
  <c r="H120" i="11"/>
  <c r="H118" i="11" s="1"/>
  <c r="H117" i="11" s="1"/>
  <c r="J6" i="11"/>
  <c r="F42" i="11"/>
  <c r="F41" i="11" s="1"/>
  <c r="H577" i="2"/>
  <c r="J5" i="1"/>
  <c r="J70" i="1" s="1"/>
  <c r="J69" i="1" s="1"/>
  <c r="K112" i="11"/>
  <c r="K104" i="11"/>
  <c r="K102" i="11" s="1"/>
  <c r="K101" i="11" s="1"/>
  <c r="K100" i="11"/>
  <c r="H94" i="11"/>
  <c r="H88" i="11"/>
  <c r="H86" i="11"/>
  <c r="F82" i="11"/>
  <c r="J80" i="11"/>
  <c r="D72" i="11"/>
  <c r="E46" i="11"/>
  <c r="E42" i="11" s="1"/>
  <c r="E41" i="11" s="1"/>
  <c r="G56" i="11"/>
  <c r="G54" i="11" s="1"/>
  <c r="G53" i="11" s="1"/>
  <c r="F56" i="11"/>
  <c r="I78" i="11"/>
  <c r="D46" i="11"/>
  <c r="K98" i="11"/>
  <c r="G84" i="11"/>
  <c r="D84" i="11"/>
  <c r="F66" i="11"/>
  <c r="F62" i="11" s="1"/>
  <c r="F61" i="11" s="1"/>
  <c r="F80" i="11"/>
  <c r="H38" i="11"/>
  <c r="G82" i="11"/>
  <c r="K128" i="11"/>
  <c r="I128" i="11"/>
  <c r="I30" i="11"/>
  <c r="I56" i="11"/>
  <c r="I54" i="11" s="1"/>
  <c r="I53" i="11" s="1"/>
  <c r="G78" i="11"/>
  <c r="G88" i="11"/>
  <c r="K92" i="11"/>
  <c r="K90" i="11" s="1"/>
  <c r="J114" i="11"/>
  <c r="J110" i="11" s="1"/>
  <c r="J109" i="11" s="1"/>
  <c r="H114" i="11"/>
  <c r="H110" i="11" s="1"/>
  <c r="H109" i="11" s="1"/>
  <c r="K114" i="11"/>
  <c r="G106" i="11"/>
  <c r="H106" i="11"/>
  <c r="K50" i="11"/>
  <c r="H50" i="11"/>
  <c r="I26" i="11"/>
  <c r="K26" i="11"/>
  <c r="G26" i="11"/>
  <c r="G24" i="11" s="1"/>
  <c r="G23" i="11" s="1"/>
  <c r="I70" i="11"/>
  <c r="K70" i="11"/>
  <c r="H26" i="11"/>
  <c r="H24" i="11" s="1"/>
  <c r="H104" i="11"/>
  <c r="I104" i="11"/>
  <c r="F86" i="11"/>
  <c r="E86" i="11"/>
  <c r="K124" i="11"/>
  <c r="J124" i="11"/>
  <c r="G108" i="11"/>
  <c r="H108" i="11"/>
  <c r="I108" i="11"/>
  <c r="J70" i="11"/>
  <c r="K32" i="11"/>
  <c r="F16" i="11"/>
  <c r="G86" i="11"/>
  <c r="J26" i="11"/>
  <c r="J24" i="11" s="1"/>
  <c r="J23" i="11" s="1"/>
  <c r="E16" i="11"/>
  <c r="J50" i="11"/>
  <c r="J88" i="11"/>
  <c r="K88" i="11"/>
  <c r="D66" i="11"/>
  <c r="G66" i="11"/>
  <c r="G62" i="11" s="1"/>
  <c r="G61" i="11" s="1"/>
  <c r="H66" i="11"/>
  <c r="H62" i="11" s="1"/>
  <c r="H61" i="11" s="1"/>
  <c r="E66" i="11"/>
  <c r="G80" i="11"/>
  <c r="K80" i="11"/>
  <c r="H80" i="11"/>
  <c r="F72" i="11"/>
  <c r="E72" i="11"/>
  <c r="H84" i="11"/>
  <c r="I84" i="11"/>
  <c r="E84" i="11"/>
  <c r="I114" i="11"/>
  <c r="I110" i="11" s="1"/>
  <c r="I109" i="11" s="1"/>
  <c r="E56" i="11"/>
  <c r="F84" i="11"/>
  <c r="I98" i="11"/>
  <c r="H92" i="11"/>
  <c r="H90" i="11" s="1"/>
  <c r="H82" i="11"/>
  <c r="H56" i="11"/>
  <c r="H54" i="11" s="1"/>
  <c r="H53" i="11" s="1"/>
  <c r="G128" i="11"/>
  <c r="E60" i="11"/>
  <c r="F60" i="11"/>
  <c r="D64" i="11"/>
  <c r="E64" i="11"/>
  <c r="E62" i="11" s="1"/>
  <c r="E61" i="11" s="1"/>
  <c r="E116" i="11"/>
  <c r="E110" i="11" s="1"/>
  <c r="E109" i="11" s="1"/>
  <c r="G116" i="11"/>
  <c r="G110" i="11" s="1"/>
  <c r="G109" i="11" s="1"/>
  <c r="J128" i="11"/>
  <c r="D128" i="11"/>
  <c r="F128" i="11"/>
  <c r="D8" i="11"/>
  <c r="D6" i="11" s="1"/>
  <c r="O28" i="3"/>
  <c r="K188" i="4" s="1"/>
  <c r="M188" i="4" s="1"/>
  <c r="O31" i="3"/>
  <c r="K197" i="4" s="1"/>
  <c r="M197" i="4" s="1"/>
  <c r="O38" i="3"/>
  <c r="K245" i="4" s="1"/>
  <c r="M245" i="4" s="1"/>
  <c r="O69" i="3"/>
  <c r="K513" i="4" s="1"/>
  <c r="M513" i="4" s="1"/>
  <c r="O73" i="3"/>
  <c r="K547" i="4" s="1"/>
  <c r="M547" i="4" s="1"/>
  <c r="O105" i="3"/>
  <c r="K814" i="4" s="1"/>
  <c r="M814" i="4" s="1"/>
  <c r="O11" i="3"/>
  <c r="K24" i="4" s="1"/>
  <c r="M24" i="4" s="1"/>
  <c r="O112" i="3"/>
  <c r="K868" i="4" s="1"/>
  <c r="M868" i="4" s="1"/>
  <c r="O491" i="3"/>
  <c r="K4360" i="4" s="1"/>
  <c r="M4360" i="4" s="1"/>
  <c r="O34" i="3"/>
  <c r="K214" i="4" s="1"/>
  <c r="M214" i="4" s="1"/>
  <c r="O552" i="3"/>
  <c r="K4938" i="4" s="1"/>
  <c r="M4938" i="4" s="1"/>
  <c r="N575" i="3"/>
  <c r="O87" i="3"/>
  <c r="K672" i="4" s="1"/>
  <c r="M672" i="4" s="1"/>
  <c r="O7" i="3"/>
  <c r="K5" i="4" s="1"/>
  <c r="M5" i="4" s="1"/>
  <c r="O44" i="3"/>
  <c r="K310" i="4" s="1"/>
  <c r="M321" i="4" s="1"/>
  <c r="O63" i="3"/>
  <c r="K469" i="4" s="1"/>
  <c r="M469" i="4" s="1"/>
  <c r="O91" i="3"/>
  <c r="K703" i="4" s="1"/>
  <c r="M703" i="4" s="1"/>
  <c r="O117" i="3"/>
  <c r="K889" i="4" s="1"/>
  <c r="M889" i="4" s="1"/>
  <c r="O132" i="3"/>
  <c r="K1016" i="4" s="1"/>
  <c r="M1016" i="4" s="1"/>
  <c r="O14" i="3"/>
  <c r="K42" i="4" s="1"/>
  <c r="M42" i="4" s="1"/>
  <c r="O22" i="3"/>
  <c r="K88" i="4" s="1"/>
  <c r="M88" i="4" s="1"/>
  <c r="O54" i="3"/>
  <c r="K394" i="4" s="1"/>
  <c r="M394" i="4" s="1"/>
  <c r="O424" i="3"/>
  <c r="K3760" i="4" s="1"/>
  <c r="M3760" i="4" s="1"/>
  <c r="O431" i="3"/>
  <c r="K3805" i="4" s="1"/>
  <c r="M3805" i="4" s="1"/>
  <c r="M575" i="3"/>
  <c r="O82" i="3"/>
  <c r="K627" i="4" s="1"/>
  <c r="M627" i="4" s="1"/>
  <c r="O94" i="3"/>
  <c r="K726" i="4" s="1"/>
  <c r="M726" i="4" s="1"/>
  <c r="O98" i="3"/>
  <c r="K750" i="4" s="1"/>
  <c r="M750" i="4" s="1"/>
  <c r="O110" i="3"/>
  <c r="K856" i="4" s="1"/>
  <c r="M856" i="4" s="1"/>
  <c r="O544" i="3"/>
  <c r="K4869" i="4" s="1"/>
  <c r="M4869" i="4" s="1"/>
  <c r="O548" i="3"/>
  <c r="K4902" i="4" s="1"/>
  <c r="M4902" i="4" s="1"/>
  <c r="O412" i="3"/>
  <c r="K3660" i="4" s="1"/>
  <c r="M3660" i="4" s="1"/>
  <c r="O539" i="3"/>
  <c r="K4836" i="4" s="1"/>
  <c r="M4836" i="4" s="1"/>
  <c r="O566" i="3"/>
  <c r="K5063" i="4" s="1"/>
  <c r="M5063" i="4" s="1"/>
  <c r="O568" i="3"/>
  <c r="K5074" i="4" s="1"/>
  <c r="M5074" i="4" s="1"/>
  <c r="O493" i="3"/>
  <c r="K4373" i="4" s="1"/>
  <c r="M4373" i="4" s="1"/>
  <c r="I102" i="11" l="1"/>
  <c r="I101" i="11" s="1"/>
  <c r="H102" i="11"/>
  <c r="H101" i="11" s="1"/>
  <c r="H34" i="11"/>
  <c r="H33" i="11" s="1"/>
  <c r="E68" i="11"/>
  <c r="E67" i="11" s="1"/>
  <c r="G68" i="11"/>
  <c r="G67" i="11" s="1"/>
  <c r="C5" i="11"/>
  <c r="H5" i="11" s="1"/>
  <c r="H68" i="11"/>
  <c r="H67" i="11" s="1"/>
  <c r="H89" i="11"/>
  <c r="G102" i="11"/>
  <c r="G101" i="11" s="1"/>
  <c r="J68" i="11"/>
  <c r="J67" i="11" s="1"/>
  <c r="K68" i="11"/>
  <c r="K67" i="11" s="1"/>
  <c r="K89" i="11"/>
  <c r="J5" i="11"/>
  <c r="I5" i="11"/>
  <c r="F68" i="11"/>
  <c r="F67" i="11" s="1"/>
  <c r="I68" i="11"/>
  <c r="I67" i="11" s="1"/>
  <c r="G33" i="11"/>
  <c r="K5" i="11"/>
  <c r="H130" i="11"/>
  <c r="H23" i="11"/>
  <c r="D68" i="11"/>
  <c r="D67" i="11" s="1"/>
  <c r="K110" i="11"/>
  <c r="K109" i="11" s="1"/>
  <c r="K24" i="11"/>
  <c r="D62" i="11"/>
  <c r="D61" i="11" s="1"/>
  <c r="I24" i="11"/>
  <c r="I23" i="11" s="1"/>
  <c r="F54" i="11"/>
  <c r="D42" i="11"/>
  <c r="D41" i="11" s="1"/>
  <c r="J567" i="2"/>
  <c r="J566" i="2"/>
  <c r="J562" i="2"/>
  <c r="J558" i="2"/>
  <c r="J554" i="2"/>
  <c r="J550" i="2"/>
  <c r="J565" i="2"/>
  <c r="J561" i="2"/>
  <c r="J557" i="2"/>
  <c r="J553" i="2"/>
  <c r="J549" i="2"/>
  <c r="J545" i="2"/>
  <c r="J541" i="2"/>
  <c r="J537" i="2"/>
  <c r="J533" i="2"/>
  <c r="J529" i="2"/>
  <c r="J525" i="2"/>
  <c r="J521" i="2"/>
  <c r="J517" i="2"/>
  <c r="J513" i="2"/>
  <c r="J509" i="2"/>
  <c r="J505" i="2"/>
  <c r="J501" i="2"/>
  <c r="J497" i="2"/>
  <c r="J493" i="2"/>
  <c r="J489" i="2"/>
  <c r="J485" i="2"/>
  <c r="J481" i="2"/>
  <c r="J477" i="2"/>
  <c r="J473" i="2"/>
  <c r="J469" i="2"/>
  <c r="J465" i="2"/>
  <c r="J461" i="2"/>
  <c r="J457" i="2"/>
  <c r="J453" i="2"/>
  <c r="J449" i="2"/>
  <c r="J445" i="2"/>
  <c r="J441" i="2"/>
  <c r="J437" i="2"/>
  <c r="J433" i="2"/>
  <c r="J429" i="2"/>
  <c r="J425" i="2"/>
  <c r="J421" i="2"/>
  <c r="J417" i="2"/>
  <c r="J413" i="2"/>
  <c r="J409" i="2"/>
  <c r="J405" i="2"/>
  <c r="J401" i="2"/>
  <c r="J397" i="2"/>
  <c r="J393" i="2"/>
  <c r="J389" i="2"/>
  <c r="J385" i="2"/>
  <c r="J381" i="2"/>
  <c r="J377" i="2"/>
  <c r="J373" i="2"/>
  <c r="J369" i="2"/>
  <c r="J365" i="2"/>
  <c r="J361" i="2"/>
  <c r="J357" i="2"/>
  <c r="J353" i="2"/>
  <c r="J349" i="2"/>
  <c r="J345" i="2"/>
  <c r="J341" i="2"/>
  <c r="J337" i="2"/>
  <c r="J333" i="2"/>
  <c r="J329" i="2"/>
  <c r="J325" i="2"/>
  <c r="J321" i="2"/>
  <c r="J317" i="2"/>
  <c r="J313" i="2"/>
  <c r="J309" i="2"/>
  <c r="J305" i="2"/>
  <c r="J301" i="2"/>
  <c r="J297" i="2"/>
  <c r="J293" i="2"/>
  <c r="J289" i="2"/>
  <c r="J285" i="2"/>
  <c r="J281" i="2"/>
  <c r="J277" i="2"/>
  <c r="J273" i="2"/>
  <c r="J269" i="2"/>
  <c r="J265" i="2"/>
  <c r="J261" i="2"/>
  <c r="J257" i="2"/>
  <c r="J253" i="2"/>
  <c r="J249" i="2"/>
  <c r="J245" i="2"/>
  <c r="J241" i="2"/>
  <c r="J237" i="2"/>
  <c r="J233" i="2"/>
  <c r="J229" i="2"/>
  <c r="J564" i="2"/>
  <c r="J556" i="2"/>
  <c r="J548" i="2"/>
  <c r="J543" i="2"/>
  <c r="J538" i="2"/>
  <c r="J532" i="2"/>
  <c r="J527" i="2"/>
  <c r="J522" i="2"/>
  <c r="J516" i="2"/>
  <c r="J511" i="2"/>
  <c r="J506" i="2"/>
  <c r="J500" i="2"/>
  <c r="J495" i="2"/>
  <c r="J490" i="2"/>
  <c r="J484" i="2"/>
  <c r="J479" i="2"/>
  <c r="J474" i="2"/>
  <c r="J468" i="2"/>
  <c r="J463" i="2"/>
  <c r="J458" i="2"/>
  <c r="J452" i="2"/>
  <c r="J447" i="2"/>
  <c r="J442" i="2"/>
  <c r="J436" i="2"/>
  <c r="J431" i="2"/>
  <c r="J426" i="2"/>
  <c r="J420" i="2"/>
  <c r="J415" i="2"/>
  <c r="J410" i="2"/>
  <c r="J404" i="2"/>
  <c r="J399" i="2"/>
  <c r="J394" i="2"/>
  <c r="J388" i="2"/>
  <c r="J383" i="2"/>
  <c r="J378" i="2"/>
  <c r="J372" i="2"/>
  <c r="J367" i="2"/>
  <c r="J362" i="2"/>
  <c r="J356" i="2"/>
  <c r="J351" i="2"/>
  <c r="J346" i="2"/>
  <c r="J340" i="2"/>
  <c r="J335" i="2"/>
  <c r="J330" i="2"/>
  <c r="J324" i="2"/>
  <c r="J319" i="2"/>
  <c r="J314" i="2"/>
  <c r="J308" i="2"/>
  <c r="J303" i="2"/>
  <c r="J298" i="2"/>
  <c r="J292" i="2"/>
  <c r="J287" i="2"/>
  <c r="J282" i="2"/>
  <c r="J276" i="2"/>
  <c r="J271" i="2"/>
  <c r="J266" i="2"/>
  <c r="J260" i="2"/>
  <c r="J255" i="2"/>
  <c r="J250" i="2"/>
  <c r="J244" i="2"/>
  <c r="J239" i="2"/>
  <c r="J234" i="2"/>
  <c r="J228" i="2"/>
  <c r="J224" i="2"/>
  <c r="J220" i="2"/>
  <c r="J216" i="2"/>
  <c r="J212" i="2"/>
  <c r="J208" i="2"/>
  <c r="J204" i="2"/>
  <c r="J200" i="2"/>
  <c r="J196" i="2"/>
  <c r="J192" i="2"/>
  <c r="J188" i="2"/>
  <c r="J184" i="2"/>
  <c r="J180" i="2"/>
  <c r="J176" i="2"/>
  <c r="J172" i="2"/>
  <c r="J168" i="2"/>
  <c r="J164" i="2"/>
  <c r="J160" i="2"/>
  <c r="J156" i="2"/>
  <c r="J152" i="2"/>
  <c r="J148" i="2"/>
  <c r="J144" i="2"/>
  <c r="J140" i="2"/>
  <c r="J563" i="2"/>
  <c r="J559" i="2"/>
  <c r="J551" i="2"/>
  <c r="J544" i="2"/>
  <c r="J539" i="2"/>
  <c r="J534" i="2"/>
  <c r="J528" i="2"/>
  <c r="J523" i="2"/>
  <c r="J518" i="2"/>
  <c r="J512" i="2"/>
  <c r="J507" i="2"/>
  <c r="J502" i="2"/>
  <c r="J496" i="2"/>
  <c r="J491" i="2"/>
  <c r="J486" i="2"/>
  <c r="J480" i="2"/>
  <c r="J475" i="2"/>
  <c r="J470" i="2"/>
  <c r="J464" i="2"/>
  <c r="J459" i="2"/>
  <c r="J454" i="2"/>
  <c r="J448" i="2"/>
  <c r="J443" i="2"/>
  <c r="J438" i="2"/>
  <c r="J432" i="2"/>
  <c r="J427" i="2"/>
  <c r="J422" i="2"/>
  <c r="J416" i="2"/>
  <c r="J411" i="2"/>
  <c r="J406" i="2"/>
  <c r="J400" i="2"/>
  <c r="J395" i="2"/>
  <c r="J390" i="2"/>
  <c r="J384" i="2"/>
  <c r="J379" i="2"/>
  <c r="J374" i="2"/>
  <c r="J368" i="2"/>
  <c r="J363" i="2"/>
  <c r="J358" i="2"/>
  <c r="J352" i="2"/>
  <c r="J347" i="2"/>
  <c r="J342" i="2"/>
  <c r="J336" i="2"/>
  <c r="J331" i="2"/>
  <c r="J326" i="2"/>
  <c r="J320" i="2"/>
  <c r="J315" i="2"/>
  <c r="J310" i="2"/>
  <c r="J304" i="2"/>
  <c r="J299" i="2"/>
  <c r="J294" i="2"/>
  <c r="J288" i="2"/>
  <c r="J283" i="2"/>
  <c r="J278" i="2"/>
  <c r="J272" i="2"/>
  <c r="J267" i="2"/>
  <c r="J262" i="2"/>
  <c r="J256" i="2"/>
  <c r="J251" i="2"/>
  <c r="J246" i="2"/>
  <c r="J240" i="2"/>
  <c r="J235" i="2"/>
  <c r="J230" i="2"/>
  <c r="J225" i="2"/>
  <c r="J221" i="2"/>
  <c r="J217" i="2"/>
  <c r="J213" i="2"/>
  <c r="J209" i="2"/>
  <c r="J205" i="2"/>
  <c r="J201" i="2"/>
  <c r="J197" i="2"/>
  <c r="J193" i="2"/>
  <c r="J189" i="2"/>
  <c r="J185" i="2"/>
  <c r="J181" i="2"/>
  <c r="J177" i="2"/>
  <c r="J173" i="2"/>
  <c r="J169" i="2"/>
  <c r="J165" i="2"/>
  <c r="J161" i="2"/>
  <c r="J157" i="2"/>
  <c r="J153" i="2"/>
  <c r="J149" i="2"/>
  <c r="J145" i="2"/>
  <c r="J141" i="2"/>
  <c r="J137" i="2"/>
  <c r="J560" i="2"/>
  <c r="J546" i="2"/>
  <c r="J535" i="2"/>
  <c r="J524" i="2"/>
  <c r="J514" i="2"/>
  <c r="J503" i="2"/>
  <c r="J492" i="2"/>
  <c r="J482" i="2"/>
  <c r="J471" i="2"/>
  <c r="J460" i="2"/>
  <c r="J450" i="2"/>
  <c r="J439" i="2"/>
  <c r="J428" i="2"/>
  <c r="J418" i="2"/>
  <c r="J407" i="2"/>
  <c r="J396" i="2"/>
  <c r="J386" i="2"/>
  <c r="J375" i="2"/>
  <c r="J364" i="2"/>
  <c r="J354" i="2"/>
  <c r="J343" i="2"/>
  <c r="J332" i="2"/>
  <c r="J322" i="2"/>
  <c r="J311" i="2"/>
  <c r="J300" i="2"/>
  <c r="J290" i="2"/>
  <c r="J279" i="2"/>
  <c r="J268" i="2"/>
  <c r="J258" i="2"/>
  <c r="J247" i="2"/>
  <c r="J236" i="2"/>
  <c r="J226" i="2"/>
  <c r="J218" i="2"/>
  <c r="J210" i="2"/>
  <c r="J202" i="2"/>
  <c r="J194" i="2"/>
  <c r="J186" i="2"/>
  <c r="J178" i="2"/>
  <c r="J170" i="2"/>
  <c r="J162" i="2"/>
  <c r="J154" i="2"/>
  <c r="J146" i="2"/>
  <c r="J138" i="2"/>
  <c r="J133" i="2"/>
  <c r="J129" i="2"/>
  <c r="J125" i="2"/>
  <c r="J121" i="2"/>
  <c r="J117" i="2"/>
  <c r="J113" i="2"/>
  <c r="J109" i="2"/>
  <c r="J105" i="2"/>
  <c r="J101" i="2"/>
  <c r="J97" i="2"/>
  <c r="J93" i="2"/>
  <c r="J89" i="2"/>
  <c r="J85" i="2"/>
  <c r="J81" i="2"/>
  <c r="J77" i="2"/>
  <c r="J73" i="2"/>
  <c r="J69" i="2"/>
  <c r="J65" i="2"/>
  <c r="J61" i="2"/>
  <c r="J57" i="2"/>
  <c r="J53" i="2"/>
  <c r="J49" i="2"/>
  <c r="J45" i="2"/>
  <c r="J41" i="2"/>
  <c r="J37" i="2"/>
  <c r="J33" i="2"/>
  <c r="J29" i="2"/>
  <c r="J25" i="2"/>
  <c r="J21" i="2"/>
  <c r="J17" i="2"/>
  <c r="J13" i="2"/>
  <c r="J555" i="2"/>
  <c r="J499" i="2"/>
  <c r="J478" i="2"/>
  <c r="J446" i="2"/>
  <c r="J424" i="2"/>
  <c r="J403" i="2"/>
  <c r="J382" i="2"/>
  <c r="J371" i="2"/>
  <c r="J339" i="2"/>
  <c r="J318" i="2"/>
  <c r="J296" i="2"/>
  <c r="J275" i="2"/>
  <c r="J254" i="2"/>
  <c r="J223" i="2"/>
  <c r="J207" i="2"/>
  <c r="J191" i="2"/>
  <c r="J175" i="2"/>
  <c r="J167" i="2"/>
  <c r="J143" i="2"/>
  <c r="J132" i="2"/>
  <c r="J120" i="2"/>
  <c r="J112" i="2"/>
  <c r="J104" i="2"/>
  <c r="J92" i="2"/>
  <c r="J80" i="2"/>
  <c r="J72" i="2"/>
  <c r="J60" i="2"/>
  <c r="J48" i="2"/>
  <c r="J36" i="2"/>
  <c r="J28" i="2"/>
  <c r="J12" i="2"/>
  <c r="J444" i="2"/>
  <c r="J198" i="2"/>
  <c r="J127" i="2"/>
  <c r="J95" i="2"/>
  <c r="J79" i="2"/>
  <c r="J63" i="2"/>
  <c r="J51" i="2"/>
  <c r="J35" i="2"/>
  <c r="J19" i="2"/>
  <c r="J542" i="2"/>
  <c r="J531" i="2"/>
  <c r="J520" i="2"/>
  <c r="J510" i="2"/>
  <c r="J488" i="2"/>
  <c r="J467" i="2"/>
  <c r="J456" i="2"/>
  <c r="J435" i="2"/>
  <c r="J414" i="2"/>
  <c r="J392" i="2"/>
  <c r="J360" i="2"/>
  <c r="J328" i="2"/>
  <c r="J307" i="2"/>
  <c r="J286" i="2"/>
  <c r="J264" i="2"/>
  <c r="J243" i="2"/>
  <c r="J232" i="2"/>
  <c r="J215" i="2"/>
  <c r="J183" i="2"/>
  <c r="J159" i="2"/>
  <c r="J136" i="2"/>
  <c r="J124" i="2"/>
  <c r="J100" i="2"/>
  <c r="J84" i="2"/>
  <c r="J68" i="2"/>
  <c r="J52" i="2"/>
  <c r="J40" i="2"/>
  <c r="J20" i="2"/>
  <c r="J530" i="2"/>
  <c r="J423" i="2"/>
  <c r="J380" i="2"/>
  <c r="J338" i="2"/>
  <c r="J306" i="2"/>
  <c r="J263" i="2"/>
  <c r="J242" i="2"/>
  <c r="J222" i="2"/>
  <c r="J206" i="2"/>
  <c r="J182" i="2"/>
  <c r="J158" i="2"/>
  <c r="J135" i="2"/>
  <c r="J119" i="2"/>
  <c r="J111" i="2"/>
  <c r="J99" i="2"/>
  <c r="J87" i="2"/>
  <c r="J75" i="2"/>
  <c r="J59" i="2"/>
  <c r="J39" i="2"/>
  <c r="J23" i="2"/>
  <c r="J11" i="2"/>
  <c r="J552" i="2"/>
  <c r="J519" i="2"/>
  <c r="J508" i="2"/>
  <c r="J498" i="2"/>
  <c r="J487" i="2"/>
  <c r="J476" i="2"/>
  <c r="J466" i="2"/>
  <c r="J434" i="2"/>
  <c r="J391" i="2"/>
  <c r="J359" i="2"/>
  <c r="J327" i="2"/>
  <c r="J284" i="2"/>
  <c r="J231" i="2"/>
  <c r="J174" i="2"/>
  <c r="J142" i="2"/>
  <c r="J107" i="2"/>
  <c r="J67" i="2"/>
  <c r="J47" i="2"/>
  <c r="J27" i="2"/>
  <c r="J7" i="2"/>
  <c r="J547" i="2"/>
  <c r="J536" i="2"/>
  <c r="J526" i="2"/>
  <c r="J515" i="2"/>
  <c r="J504" i="2"/>
  <c r="J494" i="2"/>
  <c r="J483" i="2"/>
  <c r="J472" i="2"/>
  <c r="J462" i="2"/>
  <c r="J451" i="2"/>
  <c r="J440" i="2"/>
  <c r="J430" i="2"/>
  <c r="J419" i="2"/>
  <c r="J408" i="2"/>
  <c r="J398" i="2"/>
  <c r="J387" i="2"/>
  <c r="J376" i="2"/>
  <c r="J366" i="2"/>
  <c r="J355" i="2"/>
  <c r="J344" i="2"/>
  <c r="J334" i="2"/>
  <c r="J323" i="2"/>
  <c r="J312" i="2"/>
  <c r="J302" i="2"/>
  <c r="J291" i="2"/>
  <c r="J280" i="2"/>
  <c r="J270" i="2"/>
  <c r="J259" i="2"/>
  <c r="J248" i="2"/>
  <c r="J238" i="2"/>
  <c r="J227" i="2"/>
  <c r="J219" i="2"/>
  <c r="J211" i="2"/>
  <c r="J203" i="2"/>
  <c r="J195" i="2"/>
  <c r="J187" i="2"/>
  <c r="J179" i="2"/>
  <c r="J171" i="2"/>
  <c r="J163" i="2"/>
  <c r="J155" i="2"/>
  <c r="J147" i="2"/>
  <c r="J139" i="2"/>
  <c r="J134" i="2"/>
  <c r="J130" i="2"/>
  <c r="J126" i="2"/>
  <c r="J122" i="2"/>
  <c r="J118" i="2"/>
  <c r="J114" i="2"/>
  <c r="J110" i="2"/>
  <c r="J106" i="2"/>
  <c r="J102" i="2"/>
  <c r="J98" i="2"/>
  <c r="J94" i="2"/>
  <c r="J90" i="2"/>
  <c r="J86" i="2"/>
  <c r="J82" i="2"/>
  <c r="J78" i="2"/>
  <c r="J74" i="2"/>
  <c r="J70" i="2"/>
  <c r="J66" i="2"/>
  <c r="J62" i="2"/>
  <c r="J58" i="2"/>
  <c r="J54" i="2"/>
  <c r="J50" i="2"/>
  <c r="J46" i="2"/>
  <c r="J42" i="2"/>
  <c r="J38" i="2"/>
  <c r="J34" i="2"/>
  <c r="J30" i="2"/>
  <c r="J26" i="2"/>
  <c r="J22" i="2"/>
  <c r="J18" i="2"/>
  <c r="J14" i="2"/>
  <c r="J10" i="2"/>
  <c r="J350" i="2"/>
  <c r="J199" i="2"/>
  <c r="J151" i="2"/>
  <c r="J128" i="2"/>
  <c r="J116" i="2"/>
  <c r="J108" i="2"/>
  <c r="J96" i="2"/>
  <c r="J88" i="2"/>
  <c r="J76" i="2"/>
  <c r="J64" i="2"/>
  <c r="J56" i="2"/>
  <c r="J44" i="2"/>
  <c r="J32" i="2"/>
  <c r="J24" i="2"/>
  <c r="J16" i="2"/>
  <c r="J540" i="2"/>
  <c r="J455" i="2"/>
  <c r="J412" i="2"/>
  <c r="J402" i="2"/>
  <c r="J370" i="2"/>
  <c r="J348" i="2"/>
  <c r="J316" i="2"/>
  <c r="J295" i="2"/>
  <c r="J274" i="2"/>
  <c r="J252" i="2"/>
  <c r="J214" i="2"/>
  <c r="J190" i="2"/>
  <c r="J166" i="2"/>
  <c r="J150" i="2"/>
  <c r="J131" i="2"/>
  <c r="J123" i="2"/>
  <c r="J115" i="2"/>
  <c r="J103" i="2"/>
  <c r="J91" i="2"/>
  <c r="J83" i="2"/>
  <c r="J71" i="2"/>
  <c r="J55" i="2"/>
  <c r="J43" i="2"/>
  <c r="J31" i="2"/>
  <c r="J15" i="2"/>
  <c r="J8" i="2"/>
  <c r="J9" i="2"/>
  <c r="J6" i="2"/>
  <c r="J5" i="2"/>
  <c r="H576" i="2"/>
  <c r="O411" i="3"/>
  <c r="K3659" i="4" s="1"/>
  <c r="M3659" i="4" s="1"/>
  <c r="O30" i="3"/>
  <c r="K196" i="4" s="1"/>
  <c r="M196" i="4" s="1"/>
  <c r="O104" i="3"/>
  <c r="K813" i="4" s="1"/>
  <c r="M813" i="4" s="1"/>
  <c r="O97" i="3"/>
  <c r="K749" i="4" s="1"/>
  <c r="M749" i="4" s="1"/>
  <c r="O480" i="3"/>
  <c r="K4273" i="4" s="1"/>
  <c r="M4273" i="4" s="1"/>
  <c r="O543" i="3"/>
  <c r="K4868" i="4" s="1"/>
  <c r="M4868" i="4" s="1"/>
  <c r="O68" i="3"/>
  <c r="K512" i="4" s="1"/>
  <c r="M512" i="4" s="1"/>
  <c r="O37" i="3"/>
  <c r="K244" i="4" s="1"/>
  <c r="M244" i="4" s="1"/>
  <c r="O86" i="3"/>
  <c r="K671" i="4" s="1"/>
  <c r="M671" i="4" s="1"/>
  <c r="O496" i="3"/>
  <c r="K4393" i="4" s="1"/>
  <c r="M4393" i="4" s="1"/>
  <c r="O114" i="3"/>
  <c r="K878" i="4" s="1"/>
  <c r="M878" i="4" s="1"/>
  <c r="O6" i="3"/>
  <c r="K4" i="4" s="1"/>
  <c r="M4" i="4" l="1"/>
  <c r="E58" i="11"/>
  <c r="E54" i="11" s="1"/>
  <c r="D5" i="11"/>
  <c r="G130" i="11"/>
  <c r="F5" i="11"/>
  <c r="I130" i="11"/>
  <c r="G5" i="11"/>
  <c r="E5" i="11"/>
  <c r="E53" i="11"/>
  <c r="E130" i="11"/>
  <c r="J130" i="11"/>
  <c r="F130" i="11"/>
  <c r="F53" i="11"/>
  <c r="K130" i="11"/>
  <c r="K23" i="11"/>
  <c r="D130" i="11"/>
  <c r="O131" i="3"/>
  <c r="K1015" i="4" s="1"/>
  <c r="M1015" i="4" s="1"/>
  <c r="K5143" i="4" l="1"/>
  <c r="M5143" i="4"/>
  <c r="O575" i="3"/>
  <c r="I129" i="11"/>
  <c r="J129" i="11"/>
  <c r="D132" i="11"/>
  <c r="E132" i="11" s="1"/>
  <c r="F132" i="11" s="1"/>
  <c r="G132" i="11" s="1"/>
  <c r="H132" i="11" s="1"/>
  <c r="I132" i="11" s="1"/>
  <c r="J132" i="11" s="1"/>
  <c r="K132" i="11" s="1"/>
  <c r="D129" i="11"/>
  <c r="D131" i="11" s="1"/>
  <c r="H129" i="11"/>
  <c r="E129" i="11"/>
  <c r="K129" i="11"/>
  <c r="F129" i="11"/>
  <c r="G129" i="11"/>
  <c r="E131" i="11" l="1"/>
  <c r="F131" i="11" s="1"/>
  <c r="G131" i="11" s="1"/>
  <c r="H131" i="11" s="1"/>
  <c r="I131" i="11" s="1"/>
  <c r="J131" i="11" s="1"/>
  <c r="K131" i="11" s="1"/>
  <c r="N579" i="3"/>
  <c r="P575" i="3" l="1"/>
  <c r="N578" i="3"/>
  <c r="P571" i="3"/>
  <c r="P567" i="3"/>
  <c r="P563" i="3"/>
  <c r="P559" i="3"/>
  <c r="P555" i="3"/>
  <c r="P551" i="3"/>
  <c r="P547" i="3"/>
  <c r="P543" i="3"/>
  <c r="P539" i="3"/>
  <c r="P535" i="3"/>
  <c r="P531" i="3"/>
  <c r="P527" i="3"/>
  <c r="P523" i="3"/>
  <c r="P519" i="3"/>
  <c r="P515" i="3"/>
  <c r="P511" i="3"/>
  <c r="P507" i="3"/>
  <c r="P503" i="3"/>
  <c r="P499" i="3"/>
  <c r="P573" i="3"/>
  <c r="P569" i="3"/>
  <c r="P565" i="3"/>
  <c r="P561" i="3"/>
  <c r="P557" i="3"/>
  <c r="P553" i="3"/>
  <c r="P549" i="3"/>
  <c r="P545" i="3"/>
  <c r="P541" i="3"/>
  <c r="P537" i="3"/>
  <c r="P533" i="3"/>
  <c r="P529" i="3"/>
  <c r="P525" i="3"/>
  <c r="P521" i="3"/>
  <c r="P517" i="3"/>
  <c r="P513" i="3"/>
  <c r="P509" i="3"/>
  <c r="P505" i="3"/>
  <c r="P501" i="3"/>
  <c r="P497" i="3"/>
  <c r="P493" i="3"/>
  <c r="P489" i="3"/>
  <c r="P485" i="3"/>
  <c r="P481" i="3"/>
  <c r="P477" i="3"/>
  <c r="P473" i="3"/>
  <c r="P469" i="3"/>
  <c r="P465" i="3"/>
  <c r="P461" i="3"/>
  <c r="P457" i="3"/>
  <c r="P453" i="3"/>
  <c r="P449" i="3"/>
  <c r="P445" i="3"/>
  <c r="P441" i="3"/>
  <c r="P437" i="3"/>
  <c r="P433" i="3"/>
  <c r="P429" i="3"/>
  <c r="P425" i="3"/>
  <c r="P421" i="3"/>
  <c r="P417" i="3"/>
  <c r="P413" i="3"/>
  <c r="P409" i="3"/>
  <c r="P405" i="3"/>
  <c r="P401" i="3"/>
  <c r="P397" i="3"/>
  <c r="P393" i="3"/>
  <c r="P389" i="3"/>
  <c r="P385" i="3"/>
  <c r="P381" i="3"/>
  <c r="P377" i="3"/>
  <c r="P373" i="3"/>
  <c r="P369" i="3"/>
  <c r="P365" i="3"/>
  <c r="P361" i="3"/>
  <c r="P357" i="3"/>
  <c r="P353" i="3"/>
  <c r="P349" i="3"/>
  <c r="P345" i="3"/>
  <c r="P341" i="3"/>
  <c r="P337" i="3"/>
  <c r="P333" i="3"/>
  <c r="P329" i="3"/>
  <c r="P325" i="3"/>
  <c r="P321" i="3"/>
  <c r="P317" i="3"/>
  <c r="P313" i="3"/>
  <c r="P309" i="3"/>
  <c r="P305" i="3"/>
  <c r="P301" i="3"/>
  <c r="P297" i="3"/>
  <c r="P293" i="3"/>
  <c r="P289" i="3"/>
  <c r="P285" i="3"/>
  <c r="P281" i="3"/>
  <c r="P277" i="3"/>
  <c r="P273" i="3"/>
  <c r="P269" i="3"/>
  <c r="P265" i="3"/>
  <c r="P261" i="3"/>
  <c r="P257" i="3"/>
  <c r="P253" i="3"/>
  <c r="P249" i="3"/>
  <c r="P245" i="3"/>
  <c r="P241" i="3"/>
  <c r="P237" i="3"/>
  <c r="P566" i="3"/>
  <c r="P558" i="3"/>
  <c r="P550" i="3"/>
  <c r="P542" i="3"/>
  <c r="P534" i="3"/>
  <c r="P526" i="3"/>
  <c r="P518" i="3"/>
  <c r="P510" i="3"/>
  <c r="P502" i="3"/>
  <c r="P495" i="3"/>
  <c r="P490" i="3"/>
  <c r="P484" i="3"/>
  <c r="P479" i="3"/>
  <c r="P474" i="3"/>
  <c r="P468" i="3"/>
  <c r="P463" i="3"/>
  <c r="P458" i="3"/>
  <c r="P452" i="3"/>
  <c r="P447" i="3"/>
  <c r="P442" i="3"/>
  <c r="P436" i="3"/>
  <c r="P431" i="3"/>
  <c r="P426" i="3"/>
  <c r="P420" i="3"/>
  <c r="P415" i="3"/>
  <c r="P410" i="3"/>
  <c r="P404" i="3"/>
  <c r="P399" i="3"/>
  <c r="P394" i="3"/>
  <c r="P388" i="3"/>
  <c r="P383" i="3"/>
  <c r="P378" i="3"/>
  <c r="P372" i="3"/>
  <c r="P367" i="3"/>
  <c r="P362" i="3"/>
  <c r="P356" i="3"/>
  <c r="P351" i="3"/>
  <c r="P346" i="3"/>
  <c r="P340" i="3"/>
  <c r="P335" i="3"/>
  <c r="P330" i="3"/>
  <c r="P324" i="3"/>
  <c r="P319" i="3"/>
  <c r="P314" i="3"/>
  <c r="P308" i="3"/>
  <c r="P303" i="3"/>
  <c r="P298" i="3"/>
  <c r="P292" i="3"/>
  <c r="P287" i="3"/>
  <c r="P282" i="3"/>
  <c r="P276" i="3"/>
  <c r="P271" i="3"/>
  <c r="P266" i="3"/>
  <c r="P260" i="3"/>
  <c r="P255" i="3"/>
  <c r="P250" i="3"/>
  <c r="P244" i="3"/>
  <c r="P239" i="3"/>
  <c r="P234" i="3"/>
  <c r="P230" i="3"/>
  <c r="P226" i="3"/>
  <c r="P222" i="3"/>
  <c r="P218" i="3"/>
  <c r="P214" i="3"/>
  <c r="P210" i="3"/>
  <c r="P206" i="3"/>
  <c r="P202" i="3"/>
  <c r="P198" i="3"/>
  <c r="P194" i="3"/>
  <c r="P190" i="3"/>
  <c r="P186" i="3"/>
  <c r="P182" i="3"/>
  <c r="P178" i="3"/>
  <c r="P174" i="3"/>
  <c r="P170" i="3"/>
  <c r="P166" i="3"/>
  <c r="P162" i="3"/>
  <c r="P158" i="3"/>
  <c r="P154" i="3"/>
  <c r="P150" i="3"/>
  <c r="P146" i="3"/>
  <c r="P142" i="3"/>
  <c r="P138" i="3"/>
  <c r="P134" i="3"/>
  <c r="P572" i="3"/>
  <c r="P564" i="3"/>
  <c r="P556" i="3"/>
  <c r="P548" i="3"/>
  <c r="P540" i="3"/>
  <c r="P532" i="3"/>
  <c r="P524" i="3"/>
  <c r="P516" i="3"/>
  <c r="P508" i="3"/>
  <c r="P500" i="3"/>
  <c r="P494" i="3"/>
  <c r="P488" i="3"/>
  <c r="P483" i="3"/>
  <c r="P478" i="3"/>
  <c r="P472" i="3"/>
  <c r="P467" i="3"/>
  <c r="P462" i="3"/>
  <c r="P456" i="3"/>
  <c r="P451" i="3"/>
  <c r="P446" i="3"/>
  <c r="P440" i="3"/>
  <c r="P435" i="3"/>
  <c r="P430" i="3"/>
  <c r="P424" i="3"/>
  <c r="P419" i="3"/>
  <c r="P414" i="3"/>
  <c r="P408" i="3"/>
  <c r="P403" i="3"/>
  <c r="P398" i="3"/>
  <c r="P392" i="3"/>
  <c r="P387" i="3"/>
  <c r="P382" i="3"/>
  <c r="P376" i="3"/>
  <c r="P371" i="3"/>
  <c r="P366" i="3"/>
  <c r="P360" i="3"/>
  <c r="P355" i="3"/>
  <c r="P350" i="3"/>
  <c r="P344" i="3"/>
  <c r="P339" i="3"/>
  <c r="P334" i="3"/>
  <c r="P328" i="3"/>
  <c r="P323" i="3"/>
  <c r="P318" i="3"/>
  <c r="P312" i="3"/>
  <c r="P307" i="3"/>
  <c r="P302" i="3"/>
  <c r="P296" i="3"/>
  <c r="P291" i="3"/>
  <c r="P286" i="3"/>
  <c r="P280" i="3"/>
  <c r="P275" i="3"/>
  <c r="P270" i="3"/>
  <c r="P264" i="3"/>
  <c r="P570" i="3"/>
  <c r="P562" i="3"/>
  <c r="P554" i="3"/>
  <c r="P546" i="3"/>
  <c r="P538" i="3"/>
  <c r="P530" i="3"/>
  <c r="P522" i="3"/>
  <c r="P514" i="3"/>
  <c r="P506" i="3"/>
  <c r="P498" i="3"/>
  <c r="P492" i="3"/>
  <c r="P487" i="3"/>
  <c r="P482" i="3"/>
  <c r="P476" i="3"/>
  <c r="P471" i="3"/>
  <c r="P466" i="3"/>
  <c r="P460" i="3"/>
  <c r="P455" i="3"/>
  <c r="P450" i="3"/>
  <c r="P444" i="3"/>
  <c r="P439" i="3"/>
  <c r="P434" i="3"/>
  <c r="P428" i="3"/>
  <c r="P423" i="3"/>
  <c r="P418" i="3"/>
  <c r="P412" i="3"/>
  <c r="P407" i="3"/>
  <c r="P402" i="3"/>
  <c r="P396" i="3"/>
  <c r="P391" i="3"/>
  <c r="P386" i="3"/>
  <c r="P380" i="3"/>
  <c r="P375" i="3"/>
  <c r="P370" i="3"/>
  <c r="P364" i="3"/>
  <c r="P359" i="3"/>
  <c r="P354" i="3"/>
  <c r="P348" i="3"/>
  <c r="P343" i="3"/>
  <c r="P338" i="3"/>
  <c r="P332" i="3"/>
  <c r="P327" i="3"/>
  <c r="P322" i="3"/>
  <c r="P316" i="3"/>
  <c r="P311" i="3"/>
  <c r="P306" i="3"/>
  <c r="P300" i="3"/>
  <c r="P295" i="3"/>
  <c r="P290" i="3"/>
  <c r="P284" i="3"/>
  <c r="P279" i="3"/>
  <c r="P274" i="3"/>
  <c r="P268" i="3"/>
  <c r="P263" i="3"/>
  <c r="P258" i="3"/>
  <c r="P252" i="3"/>
  <c r="P247" i="3"/>
  <c r="P242" i="3"/>
  <c r="P236" i="3"/>
  <c r="P232" i="3"/>
  <c r="P228" i="3"/>
  <c r="P224" i="3"/>
  <c r="P220" i="3"/>
  <c r="P216" i="3"/>
  <c r="P212" i="3"/>
  <c r="P208" i="3"/>
  <c r="P204" i="3"/>
  <c r="P200" i="3"/>
  <c r="P196" i="3"/>
  <c r="P192" i="3"/>
  <c r="P188" i="3"/>
  <c r="P184" i="3"/>
  <c r="P180" i="3"/>
  <c r="P176" i="3"/>
  <c r="P172" i="3"/>
  <c r="P168" i="3"/>
  <c r="P164" i="3"/>
  <c r="P160" i="3"/>
  <c r="P156" i="3"/>
  <c r="P152" i="3"/>
  <c r="P148" i="3"/>
  <c r="P144" i="3"/>
  <c r="P140" i="3"/>
  <c r="P136" i="3"/>
  <c r="P132" i="3"/>
  <c r="P536" i="3"/>
  <c r="P480" i="3"/>
  <c r="P352" i="3"/>
  <c r="P288" i="3"/>
  <c r="P254" i="3"/>
  <c r="P225" i="3"/>
  <c r="P193" i="3"/>
  <c r="P169" i="3"/>
  <c r="P145" i="3"/>
  <c r="P126" i="3"/>
  <c r="P110" i="3"/>
  <c r="P98" i="3"/>
  <c r="P90" i="3"/>
  <c r="P82" i="3"/>
  <c r="P66" i="3"/>
  <c r="P58" i="3"/>
  <c r="P42" i="3"/>
  <c r="P26" i="3"/>
  <c r="P8" i="3"/>
  <c r="P560" i="3"/>
  <c r="P528" i="3"/>
  <c r="P496" i="3"/>
  <c r="P475" i="3"/>
  <c r="P454" i="3"/>
  <c r="P432" i="3"/>
  <c r="P411" i="3"/>
  <c r="P390" i="3"/>
  <c r="P368" i="3"/>
  <c r="P347" i="3"/>
  <c r="P326" i="3"/>
  <c r="P304" i="3"/>
  <c r="P283" i="3"/>
  <c r="P262" i="3"/>
  <c r="P251" i="3"/>
  <c r="P240" i="3"/>
  <c r="P231" i="3"/>
  <c r="P223" i="3"/>
  <c r="P215" i="3"/>
  <c r="P207" i="3"/>
  <c r="P199" i="3"/>
  <c r="P191" i="3"/>
  <c r="P183" i="3"/>
  <c r="P175" i="3"/>
  <c r="P167" i="3"/>
  <c r="P159" i="3"/>
  <c r="P151" i="3"/>
  <c r="P143" i="3"/>
  <c r="P135" i="3"/>
  <c r="P129" i="3"/>
  <c r="P125" i="3"/>
  <c r="P121" i="3"/>
  <c r="P117" i="3"/>
  <c r="P113" i="3"/>
  <c r="P109" i="3"/>
  <c r="P105" i="3"/>
  <c r="P101" i="3"/>
  <c r="P97" i="3"/>
  <c r="P93" i="3"/>
  <c r="P89" i="3"/>
  <c r="P85" i="3"/>
  <c r="P81" i="3"/>
  <c r="P77" i="3"/>
  <c r="P73" i="3"/>
  <c r="P69" i="3"/>
  <c r="P65" i="3"/>
  <c r="P61" i="3"/>
  <c r="P57" i="3"/>
  <c r="P53" i="3"/>
  <c r="P49" i="3"/>
  <c r="P45" i="3"/>
  <c r="P41" i="3"/>
  <c r="P37" i="3"/>
  <c r="P33" i="3"/>
  <c r="P29" i="3"/>
  <c r="P25" i="3"/>
  <c r="P21" i="3"/>
  <c r="P17" i="3"/>
  <c r="P13" i="3"/>
  <c r="P9" i="3"/>
  <c r="P209" i="3"/>
  <c r="P74" i="3"/>
  <c r="P50" i="3"/>
  <c r="P34" i="3"/>
  <c r="P22" i="3"/>
  <c r="P14" i="3"/>
  <c r="P552" i="3"/>
  <c r="P520" i="3"/>
  <c r="P491" i="3"/>
  <c r="P470" i="3"/>
  <c r="P448" i="3"/>
  <c r="P427" i="3"/>
  <c r="P406" i="3"/>
  <c r="P384" i="3"/>
  <c r="P363" i="3"/>
  <c r="P342" i="3"/>
  <c r="P320" i="3"/>
  <c r="P299" i="3"/>
  <c r="P278" i="3"/>
  <c r="P259" i="3"/>
  <c r="P248" i="3"/>
  <c r="P238" i="3"/>
  <c r="P229" i="3"/>
  <c r="P221" i="3"/>
  <c r="P213" i="3"/>
  <c r="P205" i="3"/>
  <c r="P197" i="3"/>
  <c r="P189" i="3"/>
  <c r="P181" i="3"/>
  <c r="P173" i="3"/>
  <c r="P165" i="3"/>
  <c r="P157" i="3"/>
  <c r="P149" i="3"/>
  <c r="P141" i="3"/>
  <c r="P133" i="3"/>
  <c r="P128" i="3"/>
  <c r="P124" i="3"/>
  <c r="P120" i="3"/>
  <c r="P116" i="3"/>
  <c r="P112" i="3"/>
  <c r="P108" i="3"/>
  <c r="P104" i="3"/>
  <c r="P100" i="3"/>
  <c r="P96" i="3"/>
  <c r="P92" i="3"/>
  <c r="P88" i="3"/>
  <c r="P84" i="3"/>
  <c r="P80" i="3"/>
  <c r="P76" i="3"/>
  <c r="P72" i="3"/>
  <c r="P68" i="3"/>
  <c r="P64" i="3"/>
  <c r="P60" i="3"/>
  <c r="P56" i="3"/>
  <c r="P52" i="3"/>
  <c r="P48" i="3"/>
  <c r="P44" i="3"/>
  <c r="P40" i="3"/>
  <c r="P36" i="3"/>
  <c r="P32" i="3"/>
  <c r="P28" i="3"/>
  <c r="P24" i="3"/>
  <c r="P20" i="3"/>
  <c r="P16" i="3"/>
  <c r="P12" i="3"/>
  <c r="P7" i="3"/>
  <c r="P544" i="3"/>
  <c r="P512" i="3"/>
  <c r="P486" i="3"/>
  <c r="P464" i="3"/>
  <c r="P443" i="3"/>
  <c r="P422" i="3"/>
  <c r="P400" i="3"/>
  <c r="P379" i="3"/>
  <c r="P358" i="3"/>
  <c r="P336" i="3"/>
  <c r="P315" i="3"/>
  <c r="P294" i="3"/>
  <c r="P272" i="3"/>
  <c r="P256" i="3"/>
  <c r="P246" i="3"/>
  <c r="P235" i="3"/>
  <c r="P227" i="3"/>
  <c r="P219" i="3"/>
  <c r="P211" i="3"/>
  <c r="P203" i="3"/>
  <c r="P195" i="3"/>
  <c r="P187" i="3"/>
  <c r="P179" i="3"/>
  <c r="P171" i="3"/>
  <c r="P163" i="3"/>
  <c r="P155" i="3"/>
  <c r="P147" i="3"/>
  <c r="P139" i="3"/>
  <c r="P131" i="3"/>
  <c r="P127" i="3"/>
  <c r="P123" i="3"/>
  <c r="P119" i="3"/>
  <c r="P115" i="3"/>
  <c r="P111" i="3"/>
  <c r="P107" i="3"/>
  <c r="P103" i="3"/>
  <c r="P99" i="3"/>
  <c r="P95" i="3"/>
  <c r="P91" i="3"/>
  <c r="P87" i="3"/>
  <c r="P83" i="3"/>
  <c r="P79" i="3"/>
  <c r="P75" i="3"/>
  <c r="P71" i="3"/>
  <c r="P67" i="3"/>
  <c r="P63" i="3"/>
  <c r="P59" i="3"/>
  <c r="P55" i="3"/>
  <c r="P51" i="3"/>
  <c r="P47" i="3"/>
  <c r="P43" i="3"/>
  <c r="P39" i="3"/>
  <c r="P35" i="3"/>
  <c r="P31" i="3"/>
  <c r="P27" i="3"/>
  <c r="P23" i="3"/>
  <c r="P19" i="3"/>
  <c r="P15" i="3"/>
  <c r="P11" i="3"/>
  <c r="P6" i="3"/>
  <c r="P504" i="3"/>
  <c r="P459" i="3"/>
  <c r="P438" i="3"/>
  <c r="P416" i="3"/>
  <c r="P395" i="3"/>
  <c r="P374" i="3"/>
  <c r="P331" i="3"/>
  <c r="P310" i="3"/>
  <c r="P267" i="3"/>
  <c r="P243" i="3"/>
  <c r="P233" i="3"/>
  <c r="P217" i="3"/>
  <c r="P201" i="3"/>
  <c r="P185" i="3"/>
  <c r="P177" i="3"/>
  <c r="P161" i="3"/>
  <c r="P153" i="3"/>
  <c r="P137" i="3"/>
  <c r="P130" i="3"/>
  <c r="P122" i="3"/>
  <c r="P118" i="3"/>
  <c r="P114" i="3"/>
  <c r="P106" i="3"/>
  <c r="P102" i="3"/>
  <c r="P94" i="3"/>
  <c r="P86" i="3"/>
  <c r="P78" i="3"/>
  <c r="P70" i="3"/>
  <c r="P62" i="3"/>
  <c r="P54" i="3"/>
  <c r="P46" i="3"/>
  <c r="P38" i="3"/>
  <c r="P30" i="3"/>
  <c r="P18" i="3"/>
  <c r="P10" i="3"/>
  <c r="P574" i="3"/>
  <c r="P568" i="3"/>
  <c r="K45" i="1"/>
  <c r="K44" i="1"/>
  <c r="K62" i="1"/>
  <c r="K38" i="1"/>
  <c r="K42" i="1"/>
  <c r="K36" i="1"/>
  <c r="K48" i="1"/>
  <c r="K11" i="1"/>
  <c r="K5" i="1"/>
  <c r="K33" i="1"/>
  <c r="K8" i="1"/>
  <c r="K65" i="1"/>
  <c r="K39" i="1"/>
  <c r="K46" i="1"/>
  <c r="K16" i="1"/>
  <c r="K43" i="1"/>
  <c r="K13" i="1"/>
  <c r="K34" i="1"/>
  <c r="K53" i="1"/>
  <c r="K59" i="1"/>
  <c r="K61" i="1"/>
  <c r="K15" i="1"/>
  <c r="K32" i="1"/>
  <c r="K58" i="1"/>
  <c r="K57" i="1"/>
  <c r="K25" i="1"/>
  <c r="K60" i="1"/>
  <c r="K63" i="1"/>
  <c r="K27" i="1"/>
  <c r="K22" i="1"/>
  <c r="K14" i="1"/>
  <c r="K54" i="1"/>
  <c r="K64" i="1"/>
  <c r="K51" i="1"/>
  <c r="K21" i="1"/>
  <c r="K35" i="1"/>
  <c r="K29" i="1"/>
  <c r="K10" i="1"/>
  <c r="K6" i="1"/>
  <c r="K50" i="1"/>
  <c r="K49" i="1"/>
  <c r="K17" i="1"/>
  <c r="K52" i="1"/>
  <c r="K55" i="1"/>
  <c r="K19" i="1"/>
  <c r="K20" i="1"/>
  <c r="K18" i="1"/>
  <c r="K56" i="1"/>
  <c r="K23" i="1"/>
  <c r="K9" i="1"/>
  <c r="K7" i="1"/>
  <c r="K12" i="1"/>
  <c r="K37" i="1"/>
  <c r="K31" i="1"/>
  <c r="K30" i="1"/>
  <c r="K41" i="1"/>
  <c r="K28" i="1"/>
  <c r="K24" i="1"/>
  <c r="K47" i="1"/>
  <c r="K26" i="1"/>
  <c r="K40" i="1"/>
  <c r="K66" i="1"/>
  <c r="J321" i="4" l="1"/>
  <c r="J310" i="4" s="1"/>
  <c r="J244" i="4" s="1"/>
  <c r="H5140" i="4" s="1"/>
</calcChain>
</file>

<file path=xl/sharedStrings.xml><?xml version="1.0" encoding="utf-8"?>
<sst xmlns="http://schemas.openxmlformats.org/spreadsheetml/2006/main" count="74910" uniqueCount="5107">
  <si>
    <t>OBRA: NOVA SEDE COREN-GO - R07</t>
  </si>
  <si>
    <t>Bancos</t>
  </si>
  <si>
    <t>B.D.I.</t>
  </si>
  <si>
    <t>Encargos Sociais</t>
  </si>
  <si>
    <t>SINAPI - 05/2023 - Goiás
SBC - 06/2023 - Goiás
ORSE - 04/2023 - Sergipe
CPOS/CDHU - 05/2023 - São Paulo
AGETOP CIVIL - 05/2023 - Goiás</t>
  </si>
  <si>
    <t>22,0%</t>
  </si>
  <si>
    <t>Não Desonerado: embutido nos preços unitário dos insumos de mão de obra, de acordo com as bases.</t>
  </si>
  <si>
    <t>Planilha Orçamentária Resumida</t>
  </si>
  <si>
    <t>Item</t>
  </si>
  <si>
    <t>Descrição</t>
  </si>
  <si>
    <t>Total</t>
  </si>
  <si>
    <t>Peso (%)</t>
  </si>
  <si>
    <t xml:space="preserve"> 1 </t>
  </si>
  <si>
    <t>SERVIÇOS INICIAIS / DESPESAS GERAIS</t>
  </si>
  <si>
    <t xml:space="preserve"> 1.1 </t>
  </si>
  <si>
    <t>TAXAS E LICENÇAS</t>
  </si>
  <si>
    <t xml:space="preserve"> 1.2 </t>
  </si>
  <si>
    <t>EQUIPAMENTOS E FERRAMENTAS</t>
  </si>
  <si>
    <t xml:space="preserve"> 1.3 </t>
  </si>
  <si>
    <t>CONSUMOS</t>
  </si>
  <si>
    <t xml:space="preserve"> 1.4 </t>
  </si>
  <si>
    <t>INSTALAÇÕES PROVISÓRIAS E VESTIÁRIOS</t>
  </si>
  <si>
    <t xml:space="preserve"> 2 </t>
  </si>
  <si>
    <t>SERVIÇOS GERAIS INTERNOS</t>
  </si>
  <si>
    <t xml:space="preserve"> 3 </t>
  </si>
  <si>
    <t>PAREDES E PAINÉIS</t>
  </si>
  <si>
    <t xml:space="preserve"> 3.1 </t>
  </si>
  <si>
    <t>DEMOLIÇÕES E RETIRADAS</t>
  </si>
  <si>
    <t xml:space="preserve"> 3.2 </t>
  </si>
  <si>
    <t>EXECUÇÃO DE ALVENARIAS NOVAS E FECHAMENTOS</t>
  </si>
  <si>
    <t xml:space="preserve"> 4 </t>
  </si>
  <si>
    <t>ESQUADRIAS</t>
  </si>
  <si>
    <t xml:space="preserve"> 4.1 </t>
  </si>
  <si>
    <t>ESQUADRIAS DE MADEIRA</t>
  </si>
  <si>
    <t xml:space="preserve"> 4.2 </t>
  </si>
  <si>
    <t>ESQUADRIAS DE ALUMÍNIO</t>
  </si>
  <si>
    <t xml:space="preserve"> 4.3 </t>
  </si>
  <si>
    <t>ESQUADRIAS DE FERRO E SERRALHERIA</t>
  </si>
  <si>
    <t xml:space="preserve"> 4.4 </t>
  </si>
  <si>
    <t>VIDROS</t>
  </si>
  <si>
    <t xml:space="preserve"> 5 </t>
  </si>
  <si>
    <t>COBERTURAS E MARQUISES</t>
  </si>
  <si>
    <t xml:space="preserve"> 5.1 </t>
  </si>
  <si>
    <t>AJUSTES DE TELHADOS JÁ EXECUTADOS</t>
  </si>
  <si>
    <t xml:space="preserve"> 5.2 </t>
  </si>
  <si>
    <t>EXECUÇÃO DE MARQUISE</t>
  </si>
  <si>
    <t xml:space="preserve"> 5.3 </t>
  </si>
  <si>
    <t>EXECUÇÃO DE TELHADO</t>
  </si>
  <si>
    <t xml:space="preserve"> 6 </t>
  </si>
  <si>
    <t>IMPERMEABILIZAÇÃO</t>
  </si>
  <si>
    <t xml:space="preserve"> 6.1 </t>
  </si>
  <si>
    <t>ÁREAS DE VIVÊNCIA</t>
  </si>
  <si>
    <t xml:space="preserve"> 6.2 </t>
  </si>
  <si>
    <t>RESERVATÓRIO INFERIOR</t>
  </si>
  <si>
    <t xml:space="preserve"> 6.3 </t>
  </si>
  <si>
    <t>RESERVATÓRIO SUPERIOR</t>
  </si>
  <si>
    <t xml:space="preserve"> 7 </t>
  </si>
  <si>
    <t>REVESTIMENTOS DE FORROS</t>
  </si>
  <si>
    <t xml:space="preserve"> 7.1 </t>
  </si>
  <si>
    <t>FORROS INTERNOS E EXTERNOS</t>
  </si>
  <si>
    <t xml:space="preserve"> 8 </t>
  </si>
  <si>
    <t>REVESTIMENTO DE PAREDE</t>
  </si>
  <si>
    <t xml:space="preserve"> 8.1 </t>
  </si>
  <si>
    <t>CERÂMICOS E PAINÉIS</t>
  </si>
  <si>
    <t xml:space="preserve"> 8.2 </t>
  </si>
  <si>
    <t>PEDRA NATURAL</t>
  </si>
  <si>
    <t xml:space="preserve"> 8.3 </t>
  </si>
  <si>
    <t>MASSA ÚNICA PAREDES</t>
  </si>
  <si>
    <t xml:space="preserve"> 9 </t>
  </si>
  <si>
    <t>PISOS E RODAPÉS</t>
  </si>
  <si>
    <t xml:space="preserve"> 9.1 </t>
  </si>
  <si>
    <t>RETIRADAS</t>
  </si>
  <si>
    <t xml:space="preserve"> 9.2 </t>
  </si>
  <si>
    <t>PISOS INTERNOS E EXTERNOS</t>
  </si>
  <si>
    <t xml:space="preserve"> 10 </t>
  </si>
  <si>
    <t>INSTALAÇÕES HIDROSSANITÁRIAS / INCÊNDIO / ELÉTRICA / CABEAMENTO / SPDA / AR CONDICIONADO E VENTILAÇÃO</t>
  </si>
  <si>
    <t xml:space="preserve"> 10.1 </t>
  </si>
  <si>
    <t>LOUÇAS E METAIS</t>
  </si>
  <si>
    <t xml:space="preserve"> 10.2 </t>
  </si>
  <si>
    <t>INSTALAÇÕES DE ÁGUA FRIA</t>
  </si>
  <si>
    <t xml:space="preserve"> 10.3 </t>
  </si>
  <si>
    <t>INSTALAÇÕES DE ÁGUAS PLUVIAIS</t>
  </si>
  <si>
    <t xml:space="preserve"> 10.4 </t>
  </si>
  <si>
    <t>INSTALAÇÕES DE ESGOTO / VENTILAÇÃO / DRENAGEM</t>
  </si>
  <si>
    <t xml:space="preserve"> 10.5 </t>
  </si>
  <si>
    <t>IRRIGAÇÃO AUTOMATIZADA</t>
  </si>
  <si>
    <t xml:space="preserve"> 10.6 </t>
  </si>
  <si>
    <t>INSTALAÇÕES DE AR CONDICIONADO E VENTILAÇÃO MECÂNICA</t>
  </si>
  <si>
    <t xml:space="preserve"> 10.7 </t>
  </si>
  <si>
    <t>INSTALAÇÕES DE SPDA</t>
  </si>
  <si>
    <t xml:space="preserve"> 10.8 </t>
  </si>
  <si>
    <t>INSTALAÇÕES ELÉTRICAS</t>
  </si>
  <si>
    <t xml:space="preserve"> 10.9 </t>
  </si>
  <si>
    <t>INSTALAÇÕES DE TELEFONE E CABEAMENTO ESTRUTURADO</t>
  </si>
  <si>
    <t xml:space="preserve"> 10.10 </t>
  </si>
  <si>
    <t>INSTALAÇÕES DE MONITORAMENTO - CFTV</t>
  </si>
  <si>
    <t xml:space="preserve"> 10.11 </t>
  </si>
  <si>
    <t>INSTALAÇÕES DE SOM E PROJEÇÃO</t>
  </si>
  <si>
    <t xml:space="preserve"> 10.12 </t>
  </si>
  <si>
    <t>INSTALAÇÕES DE PREVENÇÃO E COMBATE A INCÊNDIO</t>
  </si>
  <si>
    <t xml:space="preserve"> 10.13 </t>
  </si>
  <si>
    <t>LUMINÁRIAS</t>
  </si>
  <si>
    <t xml:space="preserve"> 10.14 </t>
  </si>
  <si>
    <t>SUBESTAÇÃO ELÉTRICA</t>
  </si>
  <si>
    <t xml:space="preserve"> 11 </t>
  </si>
  <si>
    <t>PINTURAS</t>
  </si>
  <si>
    <t xml:space="preserve"> 11.1 </t>
  </si>
  <si>
    <t>PINTURAS INTERNAS E EXTERNAS</t>
  </si>
  <si>
    <t xml:space="preserve"> 11.2 </t>
  </si>
  <si>
    <t>PINTURA DE BRISES</t>
  </si>
  <si>
    <t xml:space="preserve"> 11.3 </t>
  </si>
  <si>
    <t>TEXTURAS</t>
  </si>
  <si>
    <t xml:space="preserve"> 12 </t>
  </si>
  <si>
    <t>DIVERSOS</t>
  </si>
  <si>
    <t xml:space="preserve"> 12.1 </t>
  </si>
  <si>
    <t>ELEVADOR</t>
  </si>
  <si>
    <t xml:space="preserve"> 12.2 </t>
  </si>
  <si>
    <t>OUTROS</t>
  </si>
  <si>
    <t xml:space="preserve"> 12.3 </t>
  </si>
  <si>
    <t>PALCO AUDITÓRIO</t>
  </si>
  <si>
    <t xml:space="preserve"> 13 </t>
  </si>
  <si>
    <t>PAVIMENTAÇÃO / URBANIZAÇÃO</t>
  </si>
  <si>
    <t xml:space="preserve"> 13.1 </t>
  </si>
  <si>
    <t>INTERNO - RAMPA</t>
  </si>
  <si>
    <t xml:space="preserve"> 13.2 </t>
  </si>
  <si>
    <t>EXTERNO</t>
  </si>
  <si>
    <t xml:space="preserve"> 14 </t>
  </si>
  <si>
    <t>PAISAGISMO</t>
  </si>
  <si>
    <t xml:space="preserve"> 15 </t>
  </si>
  <si>
    <t>LIMPEZA</t>
  </si>
  <si>
    <t xml:space="preserve"> 16 </t>
  </si>
  <si>
    <t>ADMINISTRAÇÃO DA OBRA</t>
  </si>
  <si>
    <t>Total sem BDI</t>
  </si>
  <si>
    <t>Total do BDI</t>
  </si>
  <si>
    <t>Total Geral</t>
  </si>
  <si>
    <r>
      <t xml:space="preserve">__________________________________________
GEO ENGENHARIA LTDA
</t>
    </r>
    <r>
      <rPr>
        <b/>
        <sz val="10"/>
        <rFont val="Arial"/>
        <family val="2"/>
      </rPr>
      <t>Harielly Rodrigues Corrêa</t>
    </r>
    <r>
      <rPr>
        <sz val="10"/>
        <rFont val="Arial"/>
        <family val="1"/>
        <charset val="1"/>
      </rPr>
      <t xml:space="preserve">
RG: 3968845 / DGPC-GO
CPF: 002.740.811.64</t>
    </r>
  </si>
  <si>
    <t>Orçamento Sintético</t>
  </si>
  <si>
    <t>Código</t>
  </si>
  <si>
    <t>Banco</t>
  </si>
  <si>
    <t>Und</t>
  </si>
  <si>
    <t>Quant.</t>
  </si>
  <si>
    <t>Valor Unit</t>
  </si>
  <si>
    <t>Valor Unit com BDI</t>
  </si>
  <si>
    <t xml:space="preserve"> 1.1.1 </t>
  </si>
  <si>
    <t xml:space="preserve"> IN02 </t>
  </si>
  <si>
    <t>Próprio</t>
  </si>
  <si>
    <t>TAXA DE HABITE-SE</t>
  </si>
  <si>
    <t>M²</t>
  </si>
  <si>
    <t xml:space="preserve"> 1.1.2 </t>
  </si>
  <si>
    <t xml:space="preserve"> IN01 </t>
  </si>
  <si>
    <t>ELABORAÇÃO E FORNECIMENTO DE ANOTAÇÃO DE RESPONSABILIDADE TÉCNICA DE EXECUÇÃO DE OBRA - ART</t>
  </si>
  <si>
    <t>UND</t>
  </si>
  <si>
    <t xml:space="preserve"> 1.1.3 </t>
  </si>
  <si>
    <t xml:space="preserve"> IN03 </t>
  </si>
  <si>
    <t>TAXA DE VISTORIA FINAL DE OBRAS - CBM-GO</t>
  </si>
  <si>
    <t xml:space="preserve"> 1.2.1 </t>
  </si>
  <si>
    <t xml:space="preserve"> 73618 </t>
  </si>
  <si>
    <t>SINAPI</t>
  </si>
  <si>
    <t>LOCACAO MENSAL DE ANDAIME METALICO TIPO FACHADEIRO, INCLUSIVE MONTAGEM</t>
  </si>
  <si>
    <t>m²</t>
  </si>
  <si>
    <t xml:space="preserve"> 1.2.2 </t>
  </si>
  <si>
    <t xml:space="preserve"> 012062 </t>
  </si>
  <si>
    <t>SBC</t>
  </si>
  <si>
    <t>ALUGUEL MENSAL BALANCIM ELETRICO</t>
  </si>
  <si>
    <t>UN</t>
  </si>
  <si>
    <t xml:space="preserve"> 1.3.1 </t>
  </si>
  <si>
    <t xml:space="preserve"> 016691 </t>
  </si>
  <si>
    <t>ATESTADO PCMSO (NR7)- ANUAL</t>
  </si>
  <si>
    <t xml:space="preserve"> 1.3.2 </t>
  </si>
  <si>
    <t xml:space="preserve"> 016690 </t>
  </si>
  <si>
    <t>ATESTADO PCMAT (NR18)</t>
  </si>
  <si>
    <t xml:space="preserve"> 1.3.3 </t>
  </si>
  <si>
    <t xml:space="preserve"> IN42 </t>
  </si>
  <si>
    <t>ATESTADO NR35</t>
  </si>
  <si>
    <t xml:space="preserve"> 1.3.4 </t>
  </si>
  <si>
    <t xml:space="preserve"> 00002705 </t>
  </si>
  <si>
    <t>ENERGIA ELETRICA ATE 2000 KWH INDUSTRIAL, SEM DEMANDA</t>
  </si>
  <si>
    <t>KWH</t>
  </si>
  <si>
    <t xml:space="preserve"> 1.3.5 </t>
  </si>
  <si>
    <t xml:space="preserve"> 014025 </t>
  </si>
  <si>
    <t>COPIAS DE PROJETOS POR PLOTAGEM ELETRONICA</t>
  </si>
  <si>
    <t xml:space="preserve"> 1.3.6 </t>
  </si>
  <si>
    <t xml:space="preserve"> IN37 </t>
  </si>
  <si>
    <t>CONSUMO DE ÁGUA POTÁVEL - CONSECIONÁRIA</t>
  </si>
  <si>
    <t>M³</t>
  </si>
  <si>
    <t xml:space="preserve"> 1.3.7 </t>
  </si>
  <si>
    <t xml:space="preserve"> IN38 </t>
  </si>
  <si>
    <t>TAXAS DE ESGOTO - CONSECIONÁRIA</t>
  </si>
  <si>
    <t xml:space="preserve"> 1.4.1 </t>
  </si>
  <si>
    <t xml:space="preserve"> 97663 </t>
  </si>
  <si>
    <t>REMOÇÃO DE LOUÇAS, DE FORMA MANUAL, SEM REAPROVEITAMENTO. AF_12/2017</t>
  </si>
  <si>
    <t xml:space="preserve"> 1.4.2 </t>
  </si>
  <si>
    <t xml:space="preserve"> 97637 </t>
  </si>
  <si>
    <t>REMOÇÃO DE TAPUME/ CHAPAS METÁLICAS E DE MADEIRA, DE FORMA MANUAL, SEM REAPROVEITAMENTO. AF_12/2017</t>
  </si>
  <si>
    <t xml:space="preserve"> 1.4.3 </t>
  </si>
  <si>
    <t xml:space="preserve"> 02.02.140 </t>
  </si>
  <si>
    <t>CPOS/CDHU</t>
  </si>
  <si>
    <t>LOCAÇÃO DE CONTAINER TIPO SANITÁRIO COM 2 VASOS SANITÁRIOS, 2 LAVATÓRIOS, 2 MICTÓRIOS E 4 PONTOS PARA CHUVEIRO - ÁREA MÍNIMA DE 13,80 M²</t>
  </si>
  <si>
    <t>UNMES</t>
  </si>
  <si>
    <t xml:space="preserve"> 1.4.4 </t>
  </si>
  <si>
    <t xml:space="preserve"> 02.01.171 </t>
  </si>
  <si>
    <t>SANITÁRIO/VESTIÁRIO PROVISÓRIO EM ALVENARIA</t>
  </si>
  <si>
    <t xml:space="preserve"> 1.4.5 </t>
  </si>
  <si>
    <t xml:space="preserve"> 020100 </t>
  </si>
  <si>
    <t>AGETOP CIVIL</t>
  </si>
  <si>
    <t>DEMOLIÇÃO MANUAL - COBERTURA TELHA METÁLICA COM TRANSPORTE ATÉ CAÇAMBA E CARGA</t>
  </si>
  <si>
    <t xml:space="preserve"> 2.1 </t>
  </si>
  <si>
    <t xml:space="preserve"> 210500 </t>
  </si>
  <si>
    <t>ALUGUEL DE CACAMBA 48 HORAS COM RETIRADA</t>
  </si>
  <si>
    <t xml:space="preserve"> 3.1.1 </t>
  </si>
  <si>
    <t xml:space="preserve"> 97622 </t>
  </si>
  <si>
    <t>DEMOLIÇÃO DE ALVENARIA DE BLOCO FURADO, DE FORMA MANUAL, SEM REAPROVEITAMENTO. AF_12/2017</t>
  </si>
  <si>
    <t>m³</t>
  </si>
  <si>
    <t xml:space="preserve"> 3.1.2 </t>
  </si>
  <si>
    <t xml:space="preserve"> 022401 </t>
  </si>
  <si>
    <t>RETIRADA DIVISORIA DE DRY WALL</t>
  </si>
  <si>
    <t xml:space="preserve"> 3.2.1 </t>
  </si>
  <si>
    <t xml:space="preserve"> 103330 </t>
  </si>
  <si>
    <t>ALVENARIA DE VEDAÇÃO DE BLOCOS CERÂMICOS FURADOS NA HORIZONTAL DE 11,5X19X19 CM (ESPESSURA 11,5 CM) E ARGAMASSA DE ASSENTAMENTO COM PREPARO EM BETONEIRA. AF_12/2021</t>
  </si>
  <si>
    <t xml:space="preserve"> 3.2.2 </t>
  </si>
  <si>
    <t xml:space="preserve"> 96359 </t>
  </si>
  <si>
    <t>PAREDE COM PLACAS DE GESSO ACARTONADO (DRYWALL), PARA USO INTERNO, COM DUAS FACES SIMPLES E ESTRUTURA METÁLICA COM GUIAS SIMPLES, COM VÃOS AF_06/2017_PS</t>
  </si>
  <si>
    <t xml:space="preserve"> 4.1.1 </t>
  </si>
  <si>
    <t xml:space="preserve"> 100685 </t>
  </si>
  <si>
    <t>KIT DE PORTA DE MADEIRA PARA VERNIZ, SEMI-OCA (LEVE OU MÉDIA), PADRÃO MÉDIO, 90X210CM, ESPESSURA DE 3,5CM, ITENS INCLUSOS: DOBRADIÇAS, MONTAGEM E INSTALAÇÃO DE BATENTE, FECHADURA COM EXECUÇÃO DO FURO - FORNECIMENTO E INSTALAÇÃO. AF_12/2019</t>
  </si>
  <si>
    <t xml:space="preserve"> 4.1.2 </t>
  </si>
  <si>
    <t xml:space="preserve"> 100680 </t>
  </si>
  <si>
    <t>KIT DE PORTA DE MADEIRA PARA VERNIZ, SEMI-OCA (LEVE OU MÉDIA), PADRÃO MÉDIO, 70X210CM, ESPESSURA DE 3,5CM, ITENS INCLUSOS: DOBRADIÇAS, MONTAGEM E INSTALAÇÃO DE BATENTE, FECHADURA COM EXECUÇÃO DO FURO - FORNECIMENTO E INSTALAÇÃO. AF_12/2019</t>
  </si>
  <si>
    <t xml:space="preserve"> 4.1.3 </t>
  </si>
  <si>
    <t xml:space="preserve"> 110691 </t>
  </si>
  <si>
    <t>PORTA COMPLETA MADEIRA 1 FL.0,80X2,10M-CORRER</t>
  </si>
  <si>
    <t xml:space="preserve"> 4.1.4 </t>
  </si>
  <si>
    <t xml:space="preserve"> 110047 </t>
  </si>
  <si>
    <t>PORTA ACUSTICA 2,10X0,80 ESPESSURA 40MM - 35DB</t>
  </si>
  <si>
    <t xml:space="preserve"> 4.1.5 </t>
  </si>
  <si>
    <t xml:space="preserve"> 110181 </t>
  </si>
  <si>
    <t>PORTA COMPLETA MADEIRA 1 FL.0,90X2,10M-CORRER-LISA</t>
  </si>
  <si>
    <t xml:space="preserve"> 4.2.1 </t>
  </si>
  <si>
    <t xml:space="preserve"> 91341 </t>
  </si>
  <si>
    <t>PORTA EM ALUMÍNIO DE ABRIR TIPO VENEZIANA COM GUARNIÇÃO, FIXAÇÃO COM PARAFUSOS - FORNECIMENTO E INSTALAÇÃO. AF_12/2019</t>
  </si>
  <si>
    <t xml:space="preserve"> 4.2.2 </t>
  </si>
  <si>
    <t xml:space="preserve"> 112615 </t>
  </si>
  <si>
    <t>PORTA CORRER 1 FOLHA ALUMINIO PINTURA ELETROSTATICA BRANCA</t>
  </si>
  <si>
    <t xml:space="preserve"> 4.2.3 </t>
  </si>
  <si>
    <t xml:space="preserve"> 112752 </t>
  </si>
  <si>
    <t>CAIXILHO DE ALUMINIO ANODIZADO</t>
  </si>
  <si>
    <t xml:space="preserve"> 4.2.4 </t>
  </si>
  <si>
    <t xml:space="preserve"> 112618 </t>
  </si>
  <si>
    <t>PORTAO DE CORRER EM ALUMINIO PINTURA ELETROSTATICA BRANCA</t>
  </si>
  <si>
    <t xml:space="preserve"> 4.2.5 </t>
  </si>
  <si>
    <t xml:space="preserve"> 020106 </t>
  </si>
  <si>
    <t>REMOÇÃO MANUAL DE JANELA OU PORTAL COM TRANSPORTE ATÉ CAÇAMBA E CARGA</t>
  </si>
  <si>
    <t xml:space="preserve"> 4.2.6 </t>
  </si>
  <si>
    <t xml:space="preserve"> 101965 </t>
  </si>
  <si>
    <t>PEITORIL LINEAR EM GRANITO OU MÁRMORE, L = 15CM, COMPRIMENTO DE ATÉ 2M, ASSENTADO COM ARGAMASSA 1:6 COM ADITIVO. AF_11/2020</t>
  </si>
  <si>
    <t>M</t>
  </si>
  <si>
    <t xml:space="preserve"> 4.2.7 </t>
  </si>
  <si>
    <t xml:space="preserve"> 00004823 </t>
  </si>
  <si>
    <t>MASSA PLASTICA PARA MARMORE/GRANITO</t>
  </si>
  <si>
    <t>KG</t>
  </si>
  <si>
    <t xml:space="preserve"> 4.2.8 </t>
  </si>
  <si>
    <t xml:space="preserve"> 00039961 </t>
  </si>
  <si>
    <t>SILICONE ACETICO USO GERAL INCOLOR 280 G</t>
  </si>
  <si>
    <t xml:space="preserve"> 4.2.9 </t>
  </si>
  <si>
    <t xml:space="preserve"> 00006111 </t>
  </si>
  <si>
    <t>SERVENTE DE OBRAS</t>
  </si>
  <si>
    <t>H</t>
  </si>
  <si>
    <t xml:space="preserve"> 4.3.1 </t>
  </si>
  <si>
    <t xml:space="preserve"> 90838 </t>
  </si>
  <si>
    <t>PORTA CORTA-FOGO 90X210X4CM - FORNECIMENTO E INSTALAÇÃO. AF_12/2019</t>
  </si>
  <si>
    <t xml:space="preserve"> 4.3.2 </t>
  </si>
  <si>
    <t xml:space="preserve"> 112561 </t>
  </si>
  <si>
    <t>GUARDA-CORPO EM TUBO DE AǏ INOX (NBR 9050)</t>
  </si>
  <si>
    <t xml:space="preserve"> 4.3.3 </t>
  </si>
  <si>
    <t xml:space="preserve"> 112560 </t>
  </si>
  <si>
    <t>CORRIMAO EM TUBO DE AǏ INOX ؽ1 1/2""</t>
  </si>
  <si>
    <t xml:space="preserve"> 4.3.4 </t>
  </si>
  <si>
    <t xml:space="preserve"> 112402 </t>
  </si>
  <si>
    <t>GUARDA CORPO ALUMINIO NATURAL COM VIDRO</t>
  </si>
  <si>
    <t xml:space="preserve"> 4.3.5 </t>
  </si>
  <si>
    <t xml:space="preserve"> 022108 </t>
  </si>
  <si>
    <t>RETIRADA ESTRUTURA METALICA SEM REMOCAO</t>
  </si>
  <si>
    <t xml:space="preserve"> 4.3.6 </t>
  </si>
  <si>
    <t xml:space="preserve"> 112690 </t>
  </si>
  <si>
    <t>BRISE METALICO DE ALUMINIO CURVO/MOVEL,ASA AVIAO LUXALON 335</t>
  </si>
  <si>
    <t xml:space="preserve"> 4.3.7 </t>
  </si>
  <si>
    <t>BRISE METALICO DE ALUMINIO CURVO/MOVEL,ASA AVIAO LUXALON 335 (APENAS INSTALAÇÃO)</t>
  </si>
  <si>
    <t xml:space="preserve"> 4.3.8 </t>
  </si>
  <si>
    <t xml:space="preserve"> 22.06.300 </t>
  </si>
  <si>
    <t>BRISE METÁLICO CURVO E MÓVEL EM CHAPA MICROPERFURADA DE ALUMÍNIO PRÉ-PINTADA</t>
  </si>
  <si>
    <t xml:space="preserve"> 4.4.1 </t>
  </si>
  <si>
    <t xml:space="preserve"> 150307 </t>
  </si>
  <si>
    <t>VIDRO CRISTAL PLANO INCOLOR 12MM COM BAGUETE NEOPRENE</t>
  </si>
  <si>
    <t xml:space="preserve"> 4.4.2 </t>
  </si>
  <si>
    <t xml:space="preserve"> 102180 </t>
  </si>
  <si>
    <t>INSTALAÇÃO DE VIDRO TEMPERADO, E = 8 MM, ENCAIXADO EM PERFIL U. AF_01/2021_PS</t>
  </si>
  <si>
    <t xml:space="preserve"> 4.4.3 </t>
  </si>
  <si>
    <t xml:space="preserve"> 150308 </t>
  </si>
  <si>
    <t>VIDRO JATEADO 10MM COM BAGUETE NEOPRENE</t>
  </si>
  <si>
    <t xml:space="preserve"> 4.4.4 </t>
  </si>
  <si>
    <t xml:space="preserve"> 112564 </t>
  </si>
  <si>
    <t>KIT PARA AUTOMACAO DE PORTAO DESLIZANTE (CORRER)</t>
  </si>
  <si>
    <t xml:space="preserve"> 5.1.1 </t>
  </si>
  <si>
    <t xml:space="preserve"> 100704 </t>
  </si>
  <si>
    <t>REVISAO,RECUPERACAO TELHADOS,COBERTURAS FIBROCIMENTO-ESTR.MAD.</t>
  </si>
  <si>
    <t xml:space="preserve"> 5.1.2 </t>
  </si>
  <si>
    <t xml:space="preserve"> 102489 </t>
  </si>
  <si>
    <t>PINTURA HIDROFUGANTE COM SILICONE, APLICAÇÃO MANUAL, 2 DEMÃOS. AF_05/2021</t>
  </si>
  <si>
    <t xml:space="preserve"> 5.1.3 </t>
  </si>
  <si>
    <t xml:space="preserve"> 100179 </t>
  </si>
  <si>
    <t>COBERTURA PLACA DE VIDRO LAMINADO 7MM SOBRE ESTRUTURA PRONTA</t>
  </si>
  <si>
    <t xml:space="preserve"> 5.2.1 </t>
  </si>
  <si>
    <t xml:space="preserve"> 92614 </t>
  </si>
  <si>
    <t>FABRICAÇÃO E INSTALAÇÃO DE TESOURA INTEIRA EM AÇO, VÃO DE 9 M, PARA TELHA ONDULADA DE FIBROCIMENTO, METÁLICA, PLÁSTICA OU TERMOACÚSTICA, INCLUSO IÇAMENTO. AF_12/2015</t>
  </si>
  <si>
    <t xml:space="preserve"> 5.2.2 </t>
  </si>
  <si>
    <t xml:space="preserve"> 00010966 </t>
  </si>
  <si>
    <t>PERFIL "U" DE ACO LAMINADO, "U" 152 X 15,6</t>
  </si>
  <si>
    <t xml:space="preserve"> 5.2.3 </t>
  </si>
  <si>
    <t xml:space="preserve"> 100730 </t>
  </si>
  <si>
    <t>PINTURA COM TINTA EPOXÍDICA DE ACABAMENTO APLICADA A ROLO OU PINCEL SOBRE PERFIL METÁLICO EXECUTADO EM FÁBRICA (POR DEMÃO). AF_01/2020</t>
  </si>
  <si>
    <t xml:space="preserve"> 5.2.4 </t>
  </si>
  <si>
    <t xml:space="preserve"> 94227 </t>
  </si>
  <si>
    <t>CALHA EM CHAPA DE AÇO GALVANIZADO NÚMERO 24, DESENVOLVIMENTO DE 33 CM, INCLUSO TRANSPORTE VERTICAL. AF_07/2019</t>
  </si>
  <si>
    <t xml:space="preserve"> 5.2.5 </t>
  </si>
  <si>
    <t xml:space="preserve"> 00007243 </t>
  </si>
  <si>
    <t>TELHA TRAPEZOIDAL EM ACO ZINCADO, SEM PINTURA, ALTURA DE APROXIMADAMENTE 40 MM, ESPESSURA DE 0,50 MM E LARGURA UTIL DE 980 MM</t>
  </si>
  <si>
    <t xml:space="preserve"> 5.2.6 </t>
  </si>
  <si>
    <t xml:space="preserve"> 5.2.7 </t>
  </si>
  <si>
    <t xml:space="preserve"> 104467 </t>
  </si>
  <si>
    <t>COMPOSIÇÃO PARAMÉTRICA PARA FORNECIMENTO E MONTAGEM DE ESTRUTURA METÁLICA PARA COBERTURA DE EDIFICAÇÕES COM ESTRUTURA DE APOIO. AF_11/2022</t>
  </si>
  <si>
    <t xml:space="preserve"> 5.2.8 </t>
  </si>
  <si>
    <t xml:space="preserve"> 121580 </t>
  </si>
  <si>
    <t>PAINEL ALUM.COMP.(ACM)E=3MM 2CHPS PINT. NUCLEO POLIETILENO</t>
  </si>
  <si>
    <t xml:space="preserve"> 5.3.1 </t>
  </si>
  <si>
    <t xml:space="preserve"> 100142 </t>
  </si>
  <si>
    <t>TELHA METALICA SANDUICHE TRAPEZOIDAL 2 FACES TR40</t>
  </si>
  <si>
    <t xml:space="preserve"> 5.3.2 </t>
  </si>
  <si>
    <t xml:space="preserve"> 94228 </t>
  </si>
  <si>
    <t>CALHA EM CHAPA DE AÇO GALVANIZADO NÚMERO 24, DESENVOLVIMENTO DE 50 CM, INCLUSO TRANSPORTE VERTICAL. AF_07/2019</t>
  </si>
  <si>
    <t xml:space="preserve"> 5.3.3 </t>
  </si>
  <si>
    <t xml:space="preserve"> 94231 </t>
  </si>
  <si>
    <t>RUFO EM CHAPA DE AÇO GALVANIZADO NÚMERO 24, CORTE DE 25 CM, INCLUSO TRANSPORTE VERTICAL. AF_07/2019</t>
  </si>
  <si>
    <t xml:space="preserve"> 6.1.1 </t>
  </si>
  <si>
    <t xml:space="preserve"> 97631 </t>
  </si>
  <si>
    <t>DEMOLIÇÃO DE ARGAMASSAS, DE FORMA MANUAL, SEM REAPROVEITAMENTO. AF_12/2017</t>
  </si>
  <si>
    <t xml:space="preserve"> 6.1.2 </t>
  </si>
  <si>
    <t xml:space="preserve"> 87735 </t>
  </si>
  <si>
    <t>CONTRAPISO EM ARGAMASSA TRAÇO 1:4 (CIMENTO E AREIA), PREPARO MECÂNICO COM BETONEIRA 400 L, APLICADO EM ÁREAS MOLHADAS SOBRE LAJE, ADERIDO, ACABAMENTO NÃO REFORÇADO, ESPESSURA 2CM. AF_07/2021</t>
  </si>
  <si>
    <t xml:space="preserve"> 6.1.3 </t>
  </si>
  <si>
    <t xml:space="preserve"> 98546 </t>
  </si>
  <si>
    <t>IMPERMEABILIZAÇÃO DE SUPERFÍCIE COM MANTA ASFÁLTICA, UMA CAMADA, INCLUSIVE APLICAÇÃO DE PRIMER ASFÁLTICO, E=3MM. AF_06/2018</t>
  </si>
  <si>
    <t xml:space="preserve"> 6.2.1 </t>
  </si>
  <si>
    <t xml:space="preserve"> 6.2.2 </t>
  </si>
  <si>
    <t xml:space="preserve"> 6.3.1 </t>
  </si>
  <si>
    <t xml:space="preserve"> 6.3.2 </t>
  </si>
  <si>
    <t xml:space="preserve"> 7.1.1 </t>
  </si>
  <si>
    <t xml:space="preserve"> 120714 </t>
  </si>
  <si>
    <t>FORRO ARMSTRONG GEORGIAN TEGULAR 0,625X0,625MM</t>
  </si>
  <si>
    <t xml:space="preserve"> 7.1.2 </t>
  </si>
  <si>
    <t xml:space="preserve"> 22.01.080 </t>
  </si>
  <si>
    <t>FORRO XADREZ EM RIPAS DE ANGELIM-VERMELHO / BACURI / MAÇARANDUBA TARUGADO</t>
  </si>
  <si>
    <t xml:space="preserve"> 7.1.3 </t>
  </si>
  <si>
    <t xml:space="preserve"> 120481 </t>
  </si>
  <si>
    <t>FORRO ACUSTICO GYPTONE BIGQUATTRO 41 1200X1800MM</t>
  </si>
  <si>
    <t xml:space="preserve"> 7.1.4 </t>
  </si>
  <si>
    <t xml:space="preserve"> 96114 </t>
  </si>
  <si>
    <t>FORRO EM DRYWALL, PARA AMBIENTES COMERCIAIS, INCLUSIVE ESTRUTURA DE FIXAÇÃO. AF_05/2017_PS</t>
  </si>
  <si>
    <t xml:space="preserve"> 7.1.5 </t>
  </si>
  <si>
    <t xml:space="preserve"> 210515 </t>
  </si>
  <si>
    <t>GESSO CORRIDO EM TETO</t>
  </si>
  <si>
    <t xml:space="preserve"> 8.1.1 </t>
  </si>
  <si>
    <t xml:space="preserve"> 120202 </t>
  </si>
  <si>
    <t>REVESTIMENTO 32X59CM INSERTO ESMALTADO ACETINADO RETIFICADO</t>
  </si>
  <si>
    <t xml:space="preserve"> 8.1.2 </t>
  </si>
  <si>
    <t xml:space="preserve"> IN35 </t>
  </si>
  <si>
    <t>PAINEL ACÚSTICO</t>
  </si>
  <si>
    <t xml:space="preserve"> 8.1.3 </t>
  </si>
  <si>
    <t xml:space="preserve"> 090123 </t>
  </si>
  <si>
    <t>PAINEL MADEIRA REVESTIDO LAMINADO LISO FOSCO</t>
  </si>
  <si>
    <t xml:space="preserve"> 8.1.4 </t>
  </si>
  <si>
    <t xml:space="preserve"> 101729 </t>
  </si>
  <si>
    <t>PISO EM TACO DE MADEIRA 7X42CM, FIXADO COM COLA BASE DE PVA. AF_09/2020</t>
  </si>
  <si>
    <t xml:space="preserve"> 8.2.1 </t>
  </si>
  <si>
    <t xml:space="preserve"> 171405 </t>
  </si>
  <si>
    <t>PEDRA NATURAL BOSSA NOVA</t>
  </si>
  <si>
    <t xml:space="preserve"> 8.3.1 </t>
  </si>
  <si>
    <t xml:space="preserve"> 87530 </t>
  </si>
  <si>
    <t>MASSA ÚNICA, PARA RECEBIMENTO DE PINTURA, EM ARGAMASSA TRAÇO 1:2:8, PREPARO MANUAL, APLICADA MANUALMENTE EM FACES INTERNAS DE PAREDES, ESPESSURA DE 20MM, COM EXECUÇÃO DE TALISCAS. AF_06/2014</t>
  </si>
  <si>
    <t xml:space="preserve"> 9.1.1 </t>
  </si>
  <si>
    <t xml:space="preserve"> 022081 </t>
  </si>
  <si>
    <t>RETIRADA/DEMOLICAO DE PISO CERAMICO COM REMOCAO ENSACADA</t>
  </si>
  <si>
    <t xml:space="preserve"> 9.2.1 </t>
  </si>
  <si>
    <t xml:space="preserve"> 120101 </t>
  </si>
  <si>
    <t>REGULARIZAÇÃO (1:3) E=2 CM</t>
  </si>
  <si>
    <t xml:space="preserve"> 9.2.2 </t>
  </si>
  <si>
    <t xml:space="preserve"> 170166 </t>
  </si>
  <si>
    <t>PORCELANATO RETIFICADO 100X100CM CIMENTO DETROIT AL ACETINAD</t>
  </si>
  <si>
    <t xml:space="preserve"> 9.2.3 </t>
  </si>
  <si>
    <t xml:space="preserve"> 9.2.4 </t>
  </si>
  <si>
    <t xml:space="preserve"> 130309 </t>
  </si>
  <si>
    <t>RODAPE 8,5X45CM PORCELANATO FORMA BOLD ACET. BRANCO ELIANE</t>
  </si>
  <si>
    <t xml:space="preserve"> 9.2.5 </t>
  </si>
  <si>
    <t xml:space="preserve"> 221126 </t>
  </si>
  <si>
    <t>PISO DE LADRILHO HIDRÁULICO COLORIDO MODELO TÁTIL ( ALERTA OU DIRECIONAL) SEM LASTRO</t>
  </si>
  <si>
    <t xml:space="preserve"> 9.2.6 </t>
  </si>
  <si>
    <t xml:space="preserve"> 87263 </t>
  </si>
  <si>
    <t>REVESTIMENTO CERÂMICO PARA PISO COM PLACAS TIPO PORCELANATO DE DIMENSÕES 60X60 CM APLICADA EM AMBIENTES DE ÁREA MAIOR QUE 10 M². AF_06/2014</t>
  </si>
  <si>
    <t xml:space="preserve"> 9.2.7 </t>
  </si>
  <si>
    <t xml:space="preserve"> 101745 </t>
  </si>
  <si>
    <t>PISO TÊXTIL (CARPETE) EM MANTA (ROLO) E = 9 A 10 MM. AF_09/2020</t>
  </si>
  <si>
    <t xml:space="preserve"> 9.2.8 </t>
  </si>
  <si>
    <t xml:space="preserve"> 170044 </t>
  </si>
  <si>
    <t>PISO FULGET (GRANITO LAVADO) EM PLACAS DE 40X40CM E JUNTAS</t>
  </si>
  <si>
    <t xml:space="preserve"> 9.2.9 </t>
  </si>
  <si>
    <t xml:space="preserve"> 210225 </t>
  </si>
  <si>
    <t>LONA DE PROTECAO EM PLASTICO PRETO IGNIFICO</t>
  </si>
  <si>
    <t xml:space="preserve"> 9.2.10 </t>
  </si>
  <si>
    <t xml:space="preserve"> 011173 </t>
  </si>
  <si>
    <t>FITA ADESIVA COMUM CREPE 19MMX50,0M</t>
  </si>
  <si>
    <t xml:space="preserve"> 9.2.11 </t>
  </si>
  <si>
    <t xml:space="preserve"> 202107 </t>
  </si>
  <si>
    <t>PLACA TATIL BRAILLE/RELEVO ACRILICO 30X20CM PARA PORTAS</t>
  </si>
  <si>
    <t xml:space="preserve"> 9.2.12 </t>
  </si>
  <si>
    <t xml:space="preserve"> 130081 </t>
  </si>
  <si>
    <t>SOLEIRA MARMORE BRANCO SIENNA 20CM</t>
  </si>
  <si>
    <t xml:space="preserve"> 9.2.13 </t>
  </si>
  <si>
    <t xml:space="preserve"> 130115 </t>
  </si>
  <si>
    <t>SOLEIRA EM GRANITO SAO GABRIEL 20CM</t>
  </si>
  <si>
    <t xml:space="preserve"> 10.1.1 </t>
  </si>
  <si>
    <t xml:space="preserve"> 190416 </t>
  </si>
  <si>
    <t>SIFAO CROMADO PARA MICTORIO</t>
  </si>
  <si>
    <t xml:space="preserve"> 10.1.2 </t>
  </si>
  <si>
    <t xml:space="preserve"> 100859 </t>
  </si>
  <si>
    <t>MICTÓRIO SIFONADO LOUÇA BRANCA PARA ENTRADA DE ÁGUA EMBUTIDA  PADRÃO ALTO  FORNECIMENTO E INSTALAÇÃO. AF_01/2020</t>
  </si>
  <si>
    <t xml:space="preserve"> 10.1.3 </t>
  </si>
  <si>
    <t xml:space="preserve"> 053469 </t>
  </si>
  <si>
    <t>VALVULA ESGOTO PARA LAVATORIO</t>
  </si>
  <si>
    <t xml:space="preserve"> 10.1.4 </t>
  </si>
  <si>
    <t xml:space="preserve"> 190175 </t>
  </si>
  <si>
    <t>SIFAO PARA TANQUE</t>
  </si>
  <si>
    <t xml:space="preserve"> 10.1.5 </t>
  </si>
  <si>
    <t xml:space="preserve"> 100878 </t>
  </si>
  <si>
    <t>VASO SANITÁRIO SIFONADO COM CAIXA ACOPLADA, LOUÇA BRANCA - PADRÃO ALTO - FORNECIMENTO E INSTALAÇÃO. AF_01/2020</t>
  </si>
  <si>
    <t xml:space="preserve"> 10.1.6 </t>
  </si>
  <si>
    <t xml:space="preserve"> 190318 </t>
  </si>
  <si>
    <t>CUBA DE APOIO QUADRADA 40X40 L-73.17-DECA COM COMPPLEMENTOS</t>
  </si>
  <si>
    <t xml:space="preserve"> 10.1.7 </t>
  </si>
  <si>
    <t xml:space="preserve"> 190168 </t>
  </si>
  <si>
    <t>VALVULA PARA TANQUE</t>
  </si>
  <si>
    <t xml:space="preserve"> 10.1.8 </t>
  </si>
  <si>
    <t xml:space="preserve"> 190871 </t>
  </si>
  <si>
    <t>SIFAO PARA LAVATORIO DECA MOD.1680</t>
  </si>
  <si>
    <t xml:space="preserve"> 10.1.9 </t>
  </si>
  <si>
    <t xml:space="preserve"> 86884 </t>
  </si>
  <si>
    <t>ENGATE FLEXÍVEL EM PLÁSTICO BRANCO, 1/2 X 30CM - FORNECIMENTO E INSTALAÇÃO. AF_01/2020</t>
  </si>
  <si>
    <t xml:space="preserve"> 10.1.10 </t>
  </si>
  <si>
    <t xml:space="preserve"> 052357 </t>
  </si>
  <si>
    <t>ACABAMENTO DE REGISTRO PRESSAO CROMADO 1"" TARGA DECA</t>
  </si>
  <si>
    <t xml:space="preserve"> 10.1.11 </t>
  </si>
  <si>
    <t xml:space="preserve"> 95472 </t>
  </si>
  <si>
    <t>VASO SANITARIO SIFONADO CONVENCIONAL PARA PCD SEM FURO FRONTAL COM LOUÇA BRANCA SEM ASSENTO, INCLUSO CONJUNTO DE LIGAÇÃO PARA BACIA SANITÁRIA AJUSTÁVEL - FORNECIMENTO E INSTALAÇÃO. AF_01/2020</t>
  </si>
  <si>
    <t xml:space="preserve"> 10.1.12 </t>
  </si>
  <si>
    <t xml:space="preserve"> 190771 </t>
  </si>
  <si>
    <t>CUBA ACO INOXIDAVEL 0,56X0,34 LAVINIA 56BM TRAMONTINA</t>
  </si>
  <si>
    <t xml:space="preserve"> 10.1.13 </t>
  </si>
  <si>
    <t xml:space="preserve"> 86909 </t>
  </si>
  <si>
    <t>TORNEIRA CROMADA TUBO MÓVEL, DE MESA, 1/2 OU 3/4, PARA PIA DE COZINHA, PADRÃO ALTO - FORNECIMENTO E INSTALAÇÃO. AF_01/2020</t>
  </si>
  <si>
    <t xml:space="preserve"> 10.1.14 </t>
  </si>
  <si>
    <t xml:space="preserve"> 190529 </t>
  </si>
  <si>
    <t>TANQUE ACO INOX 46 LITROS COM METAIS</t>
  </si>
  <si>
    <t xml:space="preserve"> 10.1.15 </t>
  </si>
  <si>
    <t xml:space="preserve"> 86915 </t>
  </si>
  <si>
    <t>TORNEIRA CROMADA DE MESA, 1/2 OU 3/4, PARA LAVATÓRIO, PADRÃO MÉDIO - FORNECIMENTO E INSTALAÇÃO. AF_01/2020</t>
  </si>
  <si>
    <t xml:space="preserve"> 10.1.16 </t>
  </si>
  <si>
    <t xml:space="preserve"> 100860 </t>
  </si>
  <si>
    <t>CHUVEIRO ELÉTRICO COMUM CORPO PLÁSTICO, TIPO DUCHA  FORNECIMENTO E INSTALAÇÃO. AF_01/2020</t>
  </si>
  <si>
    <t xml:space="preserve"> 10.1.17 </t>
  </si>
  <si>
    <t xml:space="preserve"> 95545 </t>
  </si>
  <si>
    <t>SABONETEIRA DE PAREDE EM METAL CROMADO, INCLUSO FIXAÇÃO. AF_01/2020</t>
  </si>
  <si>
    <t xml:space="preserve"> 10.1.18 </t>
  </si>
  <si>
    <t xml:space="preserve"> 190029 </t>
  </si>
  <si>
    <t>PORTA-PAPEL TOALHA CAIXA DE ALUMINIO</t>
  </si>
  <si>
    <t xml:space="preserve"> 10.1.19 </t>
  </si>
  <si>
    <t xml:space="preserve"> 00038190 </t>
  </si>
  <si>
    <t>DUCHA / CHUVEIRO METALICO, DE PAREDE, ARTICULAVEL, COM DESVIADOR E DUCHA MANUAL</t>
  </si>
  <si>
    <t xml:space="preserve"> 10.1.20 </t>
  </si>
  <si>
    <t xml:space="preserve"> 080532 </t>
  </si>
  <si>
    <t>PORTA PAPEL HIGIÊNICO EM METAL/ACABAMENTO CROMADO</t>
  </si>
  <si>
    <t>Un</t>
  </si>
  <si>
    <t xml:space="preserve"> 10.1.21 </t>
  </si>
  <si>
    <t xml:space="preserve"> 00002701 </t>
  </si>
  <si>
    <t>INSTALADOR DE TUBULACOES (TUBOS/EQUIPAMENTOS)</t>
  </si>
  <si>
    <t xml:space="preserve"> 10.1.22 </t>
  </si>
  <si>
    <t xml:space="preserve"> 86913 </t>
  </si>
  <si>
    <t>TORNEIRA CROMADA 1/2 OU 3/4 PARA TANQUE, PADRÃO POPULAR - FORNECIMENTO E INSTALAÇÃO. AF_01/2020</t>
  </si>
  <si>
    <t xml:space="preserve"> 10.2.1 </t>
  </si>
  <si>
    <t xml:space="preserve"> 89551 </t>
  </si>
  <si>
    <t>LUVA SOLDÁVEL E COM ROSCA, PVC, SOLDÁVEL, DN 32MM X 1 , INSTALADO EM PRUMADA DE ÁGUA - FORNECIMENTO E INSTALAÇÃO. AF_06/2022</t>
  </si>
  <si>
    <t xml:space="preserve"> 10.2.2 </t>
  </si>
  <si>
    <t xml:space="preserve"> 89447 </t>
  </si>
  <si>
    <t>TUBO, PVC, SOLDÁVEL, DN 32MM, INSTALADO EM PRUMADA DE ÁGUA - FORNECIMENTO E INSTALAÇÃO. AF_06/2022</t>
  </si>
  <si>
    <t xml:space="preserve"> 10.2.3 </t>
  </si>
  <si>
    <t xml:space="preserve"> 89987 </t>
  </si>
  <si>
    <t>REGISTRO DE GAVETA BRUTO, LATÃO, ROSCÁVEL, 3/4", COM ACABAMENTO E CANOPLA CROMADOS - FORNECIMENTO E INSTALAÇÃO. AF_08/2021</t>
  </si>
  <si>
    <t xml:space="preserve"> 10.2.4 </t>
  </si>
  <si>
    <t xml:space="preserve"> 89985 </t>
  </si>
  <si>
    <t>REGISTRO DE PRESSÃO BRUTO, LATÃO, ROSCÁVEL, 3/4", COM ACABAMENTO E CANOPLA CROMADOS - FORNECIMENTO E INSTALAÇÃO. AF_08/2021</t>
  </si>
  <si>
    <t xml:space="preserve"> 10.2.5 </t>
  </si>
  <si>
    <t xml:space="preserve"> 89429 </t>
  </si>
  <si>
    <t>ADAPTADOR CURTO COM BOLSA E ROSCA PARA REGISTRO, PVC, SOLDÁVEL, DN 25MM X 3/4 , INSTALADO EM RAMAL DE DISTRIBUIÇÃO DE ÁGUA - FORNECIMENTO E INSTALAÇÃO. AF_06/2022</t>
  </si>
  <si>
    <t xml:space="preserve"> 10.2.6 </t>
  </si>
  <si>
    <t xml:space="preserve"> 89481 </t>
  </si>
  <si>
    <t>JOELHO 90 GRAUS, PVC, SOLDÁVEL, DN 25MM, INSTALADO EM PRUMADA DE ÁGUA - FORNECIMENTO E INSTALAÇÃO. AF_06/2022</t>
  </si>
  <si>
    <t xml:space="preserve"> 10.2.7 </t>
  </si>
  <si>
    <t xml:space="preserve"> 89492 </t>
  </si>
  <si>
    <t>JOELHO 90 GRAUS, PVC, SOLDÁVEL, DN 32MM, INSTALADO EM PRUMADA DE ÁGUA - FORNECIMENTO E INSTALAÇÃO. AF_06/2022</t>
  </si>
  <si>
    <t xml:space="preserve"> 10.2.8 </t>
  </si>
  <si>
    <t xml:space="preserve"> 89501 </t>
  </si>
  <si>
    <t>JOELHO 90 GRAUS, PVC, SOLDÁVEL, DN 50MM, INSTALADO EM PRUMADA DE ÁGUA - FORNECIMENTO E INSTALAÇÃO. AF_06/2022</t>
  </si>
  <si>
    <t xml:space="preserve"> 10.2.9 </t>
  </si>
  <si>
    <t xml:space="preserve"> 103966 </t>
  </si>
  <si>
    <t>BUCHA DE REDUÇÃO, LONGA, PVC, SOLDÁVEL, DN 50 X 25 MM, INSTALADO EM PRUMADA DE ÁGUA - FORNECIMENTO E INSTALAÇÃO. AF_06/2022</t>
  </si>
  <si>
    <t xml:space="preserve"> 10.2.10 </t>
  </si>
  <si>
    <t xml:space="preserve"> 94785 </t>
  </si>
  <si>
    <t>ADAPTADOR COM FLANGES LIVRES, PVC, SOLDÁVEL LONGO, DN 32 MM X 1 , INSTALADO EM RESERVAÇÃO DE ÁGUA DE EDIFICAÇÃO QUE POSSUA RESERVATÓRIO DE FIBRA/FIBROCIMENTO   FORNECIMENTO E INSTALAÇÃO. AF_06/2016</t>
  </si>
  <si>
    <t xml:space="preserve"> 10.2.11 </t>
  </si>
  <si>
    <t xml:space="preserve"> 89528 </t>
  </si>
  <si>
    <t>LUVA, PVC, SOLDÁVEL, DN 25MM, INSTALADO EM PRUMADA DE ÁGUA - FORNECIMENTO E INSTALAÇÃO. AF_06/2022</t>
  </si>
  <si>
    <t xml:space="preserve"> 10.2.12 </t>
  </si>
  <si>
    <t xml:space="preserve"> 89575 </t>
  </si>
  <si>
    <t>LUVA, PVC, SOLDÁVEL, DN 50MM, INSTALADO EM PRUMADA DE ÁGUA - FORNECIMENTO E INSTALAÇÃO. AF_06/2022</t>
  </si>
  <si>
    <t xml:space="preserve"> 10.2.13 </t>
  </si>
  <si>
    <t xml:space="preserve"> 89446 </t>
  </si>
  <si>
    <t>TUBO, PVC, SOLDÁVEL, DN 25MM, INSTALADO EM PRUMADA DE ÁGUA - FORNECIMENTO E INSTALAÇÃO. AF_06/2022</t>
  </si>
  <si>
    <t xml:space="preserve"> 10.2.14 </t>
  </si>
  <si>
    <t xml:space="preserve"> 89449 </t>
  </si>
  <si>
    <t>TUBO, PVC, SOLDÁVEL, DN 50MM, INSTALADO EM PRUMADA DE ÁGUA - FORNECIMENTO E INSTALAÇÃO. AF_06/2022</t>
  </si>
  <si>
    <t xml:space="preserve"> 10.2.15 </t>
  </si>
  <si>
    <t xml:space="preserve"> 89617 </t>
  </si>
  <si>
    <t>TE, PVC, SOLDÁVEL, DN 25MM, INSTALADO EM PRUMADA DE ÁGUA - FORNECIMENTO E INSTALAÇÃO. AF_06/2022</t>
  </si>
  <si>
    <t xml:space="preserve"> 10.2.16 </t>
  </si>
  <si>
    <t xml:space="preserve"> 89627 </t>
  </si>
  <si>
    <t>TÊ DE REDUÇÃO, PVC, SOLDÁVEL, DN 50MM X 25MM, INSTALADO EM PRUMADA DE ÁGUA - FORNECIMENTO E INSTALAÇÃO. AF_06/2022</t>
  </si>
  <si>
    <t xml:space="preserve"> 10.2.17 </t>
  </si>
  <si>
    <t xml:space="preserve"> 89396 </t>
  </si>
  <si>
    <t>TÊ COM BUCHA DE LATÃO NA BOLSA CENTRAL, PVC, SOLDÁVEL, DN 25MM X 1/2 , INSTALADO EM RAMAL OU SUB-RAMAL DE ÁGUA - FORNECIMENTO E INSTALAÇÃO. AF_06/2022</t>
  </si>
  <si>
    <t xml:space="preserve"> 10.2.18 </t>
  </si>
  <si>
    <t xml:space="preserve"> 90373 </t>
  </si>
  <si>
    <t>JOELHO 90 GRAUS COM BUCHA DE LATÃO, PVC, SOLDÁVEL, DN 25MM, X 1/2  INSTALADO EM RAMAL OU SUB-RAMAL DE ÁGUA - FORNECIMENTO E INSTALAÇÃO. AF_06/2022</t>
  </si>
  <si>
    <t xml:space="preserve"> 10.2.19 </t>
  </si>
  <si>
    <t xml:space="preserve"> 94672 </t>
  </si>
  <si>
    <t>JOELHO 90 GRAUS COM BUCHA DE LATÃO, PVC, SOLDÁVEL, DN  25 MM, X 3/4 INSTALADO EM RESERVAÇÃO DE ÁGUA DE EDIFICAÇÃO QUE POSSUA RESERVATÓRIO DE FIBRA/FIBROCIMENTO   FORNECIMENTO E INSTALAÇÃO. AF_06/2016</t>
  </si>
  <si>
    <t xml:space="preserve"> 10.2.20 </t>
  </si>
  <si>
    <t xml:space="preserve"> 89427 </t>
  </si>
  <si>
    <t>LUVA COM BUCHA DE LATÃO, PVC, SOLDÁVEL, DN 25MM X 3/4 , INSTALADO EM RAMAL DE DISTRIBUIÇÃO DE ÁGUA - FORNECIMENTO E INSTALAÇÃO. AF_06/2022</t>
  </si>
  <si>
    <t xml:space="preserve"> 10.2.21 </t>
  </si>
  <si>
    <t xml:space="preserve"> 94689 </t>
  </si>
  <si>
    <t>TÊ COM BUCHA DE LATÃO NA BOLSA CENTRAL, PVC, SOLDÁVEL, DN  25 MM X 3/4 , INSTALADO EM RESERVAÇÃO DE ÁGUA DE EDIFICAÇÃO QUE POSSUA RESERVATÓRIO DE FIBRA/FIBROCIMENTO   FORNECIMENTO E INSTALAÇÃO. AF_06/2016</t>
  </si>
  <si>
    <t xml:space="preserve"> 10.2.22 </t>
  </si>
  <si>
    <t xml:space="preserve"> 103955 </t>
  </si>
  <si>
    <t>JOELHO DE REDUÇÃO, 90 GRAUS, PVC, SOLDÁVEL, DN 25 MM X 20 MM, INSTALADO EM RAMAL DE DISTRIBUIÇÃO DE ÁGUA - FORNECIMENTO E INSTALAÇÃO. AF_06/2022</t>
  </si>
  <si>
    <t xml:space="preserve"> 10.2.23 </t>
  </si>
  <si>
    <t xml:space="preserve"> 10.2.24 </t>
  </si>
  <si>
    <t xml:space="preserve"> 94703 </t>
  </si>
  <si>
    <t>ADAPTADOR COM FLANGE E ANEL DE VEDAÇÃO, PVC, SOLDÁVEL, DN  25 MM X 3/4 , INSTALADO EM RESERVAÇÃO DE ÁGUA DE EDIFICAÇÃO QUE POSSUA RESERVATÓRIO DE FIBRA/FIBROCIMENTO   FORNECIMENTO E INSTALAÇÃO. AF_06/2016</t>
  </si>
  <si>
    <t xml:space="preserve"> 10.2.25 </t>
  </si>
  <si>
    <t xml:space="preserve"> 89450 </t>
  </si>
  <si>
    <t>TUBO, PVC, SOLDÁVEL, DN 60MM, INSTALADO EM PRUMADA DE ÁGUA - FORNECIMENTO E INSTALAÇÃO. AF_06/2022</t>
  </si>
  <si>
    <t xml:space="preserve"> 10.2.26 </t>
  </si>
  <si>
    <t xml:space="preserve"> 104004 </t>
  </si>
  <si>
    <t>TE, PVC, SOLDÁVEL, DN 50MM, INSTALADO EM RAMAL DE DISTRIBUIÇÃO DE ÁGUA - FORNECIMENTO E INSTALAÇÃO. AF_06/2022</t>
  </si>
  <si>
    <t xml:space="preserve"> 10.2.27 </t>
  </si>
  <si>
    <t xml:space="preserve"> 89628 </t>
  </si>
  <si>
    <t>TE, PVC, SOLDÁVEL, DN 60MM, INSTALADO EM PRUMADA DE ÁGUA - FORNECIMENTO E INSTALAÇÃO. AF_06/2022</t>
  </si>
  <si>
    <t xml:space="preserve"> 10.2.28 </t>
  </si>
  <si>
    <t xml:space="preserve"> 103971 </t>
  </si>
  <si>
    <t>BUCHA DE REDUÇÃO, LONGA, PVC, SOLDÁVEL, DN 60 X 50 MM, INSTALADO EM PRUMADA DE ÁGUA - FORNECIMENTO E INSTALAÇÃO. AF_06/2022</t>
  </si>
  <si>
    <t xml:space="preserve"> 10.2.29 </t>
  </si>
  <si>
    <t xml:space="preserve"> 94664 </t>
  </si>
  <si>
    <t>ADAPTADOR CURTO COM BOLSA E ROSCA PARA REGISTRO, PVC, SOLDÁVEL, DN 60 MM X 2 , INSTALADO EM RESERVAÇÃO DE ÁGUA DE EDIFICAÇÃO QUE POSSUA RESERVATÓRIO DE FIBRA/FIBROCIMENTO   FORNECIMENTO E INSTALAÇÃO. AF_06/2016</t>
  </si>
  <si>
    <t xml:space="preserve"> 10.2.30 </t>
  </si>
  <si>
    <t xml:space="preserve"> 94707 </t>
  </si>
  <si>
    <t>ADAPTADOR COM FLANGE E ANEL DE VEDAÇÃO, PVC, SOLDÁVEL, DN 60 MM X 2 , INSTALADO EM RESERVAÇÃO DE ÁGUA DE EDIFICAÇÃO QUE POSSUA RESERVATÓRIO DE FIBRA/FIBROCIMENTO   FORNECIMENTO E INSTALAÇÃO. AF_06/2016</t>
  </si>
  <si>
    <t xml:space="preserve"> 10.2.31 </t>
  </si>
  <si>
    <t xml:space="preserve"> 95675 </t>
  </si>
  <si>
    <t>HIDRÔMETRO DN 25 (¾ ), 5,0 M³/H FORNECIMENTO E INSTALAÇÃO. AF_11/2016</t>
  </si>
  <si>
    <t xml:space="preserve"> 10.2.32 </t>
  </si>
  <si>
    <t xml:space="preserve"> 94498 </t>
  </si>
  <si>
    <t>REGISTRO DE GAVETA BRUTO, LATÃO, ROSCÁVEL, 2" - FORNECIMENTO E INSTALAÇÃO. AF_08/2021</t>
  </si>
  <si>
    <t xml:space="preserve"> 10.2.33 </t>
  </si>
  <si>
    <t xml:space="preserve"> 94482 </t>
  </si>
  <si>
    <t>CONJUNTO HIDRÁULICO PARA INSTALAÇÃO DE BOMBA EM AÇO ROSCÁVEL, DN SUCÇÃO 40 (1 1/2) E DN RECALQUE 32 (1 1/4), PARA EDIFICAÇÃO ENTRE 4 E 8 PAVIMENTOS  FORNECIMENTO E INSTALAÇÃO. AF_06/2016</t>
  </si>
  <si>
    <t xml:space="preserve"> 10.2.34 </t>
  </si>
  <si>
    <t xml:space="preserve"> 10679 </t>
  </si>
  <si>
    <t>ORSE</t>
  </si>
  <si>
    <t>SERVIÇO DE FURO EM LAJE DE CONCRETO ARMADO COM Ø=110MM E ESP=15CM</t>
  </si>
  <si>
    <t>un</t>
  </si>
  <si>
    <t xml:space="preserve"> 10.2.35 </t>
  </si>
  <si>
    <t xml:space="preserve"> 111690 </t>
  </si>
  <si>
    <t>TAMPA 0,60X6,60M PARA CAIXA-CHAPA DE ACO 3/16""COM MOLDURA</t>
  </si>
  <si>
    <t xml:space="preserve"> 10.2.36 </t>
  </si>
  <si>
    <t xml:space="preserve"> 102137 </t>
  </si>
  <si>
    <t>CHAVE DE BOIA AUTOMÁTICA SUPERIOR/INFERIOR 15A/250V - FORNECIMENTO E INSTALAÇÃO. AF_12/2020</t>
  </si>
  <si>
    <t xml:space="preserve"> 10.2.37 </t>
  </si>
  <si>
    <t xml:space="preserve"> 061058 </t>
  </si>
  <si>
    <t>ELETRODUTO E FIACAO PARA AUTOMATICO DE BOIA</t>
  </si>
  <si>
    <t xml:space="preserve"> 10.2.38 </t>
  </si>
  <si>
    <t xml:space="preserve"> 052124 </t>
  </si>
  <si>
    <t>AGUA FRIA-TORNEIRA DE BOIA COM BALAO PLASTICO 1""</t>
  </si>
  <si>
    <t xml:space="preserve"> 10.3.1 </t>
  </si>
  <si>
    <t xml:space="preserve"> 99250 </t>
  </si>
  <si>
    <t>CAIXA ENTERRADA HIDRÁULICA RETANGULAR EM ALVENARIA COM TIJOLOS CERÂMICOS MACIÇOS, DIMENSÕES INTERNAS: 0,3X0,3X0,3 M PARA REDE DE DRENAGEM. AF_12/2020</t>
  </si>
  <si>
    <t xml:space="preserve"> 10.3.2 </t>
  </si>
  <si>
    <t xml:space="preserve"> 054617 </t>
  </si>
  <si>
    <t>GRELHA DE FERRO FUNDIDO 30 X 30 CM</t>
  </si>
  <si>
    <t xml:space="preserve"> 10.3.3 </t>
  </si>
  <si>
    <t xml:space="preserve"> 053029 </t>
  </si>
  <si>
    <t>CAIXA DE AREIA EM ALVENARIA 1,70X1,70M EXT.H=0,60M PAR.10CM</t>
  </si>
  <si>
    <t xml:space="preserve"> 10.3.4 </t>
  </si>
  <si>
    <t xml:space="preserve"> 102118 </t>
  </si>
  <si>
    <t>BOMBA CENTRÍFUGA, TRIFÁSICA, 3 CV OU 2,96 HP, HM 34 A 40 M, Q 8,6 A 14,8 M3/H - FORNECIMENTO E INSTALAÇÃO. AF_12/2020</t>
  </si>
  <si>
    <t xml:space="preserve"> 10.3.5 </t>
  </si>
  <si>
    <t xml:space="preserve"> 104167 </t>
  </si>
  <si>
    <t>JOELHO 90 GRAUS, PVC, SERIE R, ÁGUA PLUVIAL, DN 150 MM, JUNTA ELÁSTICA, FORNECIDO E INSTALADO EM RAMAL DE ENCAMINHAMENTO. AF_06/2022</t>
  </si>
  <si>
    <t xml:space="preserve"> 10.3.6 </t>
  </si>
  <si>
    <t xml:space="preserve"> 89744 </t>
  </si>
  <si>
    <t>JOELHO 90 GRAUS, PVC, SERIE NORMAL, ESGOTO PREDIAL, DN 100 MM, JUNTA ELÁSTICA, FORNECIDO E INSTALADO EM RAMAL DE DESCARGA OU RAMAL DE ESGOTO SANITÁRIO. AF_08/2022</t>
  </si>
  <si>
    <t xml:space="preserve"> 10.3.7 </t>
  </si>
  <si>
    <t xml:space="preserve"> 89754 </t>
  </si>
  <si>
    <t>LUVA DE CORRER, PVC, SERIE NORMAL, ESGOTO PREDIAL, DN 50 MM, JUNTA ELÁSTICA, FORNECIDO E INSTALADO EM RAMAL DE DESCARGA OU RAMAL DE ESGOTO SANITÁRIO. AF_08/2022</t>
  </si>
  <si>
    <t xml:space="preserve"> 10.3.8 </t>
  </si>
  <si>
    <t xml:space="preserve"> 89746 </t>
  </si>
  <si>
    <t>JOELHO 45 GRAUS, PVC, SERIE NORMAL, ESGOTO PREDIAL, DN 100 MM, JUNTA ELÁSTICA, FORNECIDO E INSTALADO EM RAMAL DE DESCARGA OU RAMAL DE ESGOTO SANITÁRIO. AF_08/2022</t>
  </si>
  <si>
    <t xml:space="preserve"> 10.3.09 </t>
  </si>
  <si>
    <t xml:space="preserve"> 89855 </t>
  </si>
  <si>
    <t>JOELHO 45 GRAUS, PVC, SERIE NORMAL, ESGOTO PREDIAL, DN 150 MM, JUNTA ELÁSTICA, FORNECIDO E INSTALADO EM SUBCOLETOR AÉREO DE ESGOTO SANITÁRIO. AF_08/2022</t>
  </si>
  <si>
    <t xml:space="preserve"> 10.3.10 </t>
  </si>
  <si>
    <t xml:space="preserve"> 89849 </t>
  </si>
  <si>
    <t>TUBO PVC, SERIE NORMAL, ESGOTO PREDIAL, DN 150 MM, FORNECIDO E INSTALADO EM SUBCOLETOR AÉREO DE ESGOTO SANITÁRIO. AF_08/2022</t>
  </si>
  <si>
    <t xml:space="preserve"> 10.3.11 </t>
  </si>
  <si>
    <t xml:space="preserve"> 89848 </t>
  </si>
  <si>
    <t>TUBO PVC, SERIE NORMAL, ESGOTO PREDIAL, DN 100 MM, FORNECIDO E INSTALADO EM SUBCOLETOR AÉREO DE ESGOTO SANITÁRIO. AF_08/2022</t>
  </si>
  <si>
    <t xml:space="preserve"> 10.3.12 </t>
  </si>
  <si>
    <t xml:space="preserve"> 89797 </t>
  </si>
  <si>
    <t>JUNÇÃO SIMPLES, PVC, SERIE NORMAL, ESGOTO PREDIAL, DN 100 X 100 MM, JUNTA ELÁSTICA, FORNECIDO E INSTALADO EM RAMAL DE DESCARGA OU RAMAL DE ESGOTO SANITÁRIO. AF_08/2022</t>
  </si>
  <si>
    <t xml:space="preserve"> 10.3.13 </t>
  </si>
  <si>
    <t xml:space="preserve"> 89796 </t>
  </si>
  <si>
    <t>TE, PVC, SERIE NORMAL, ESGOTO PREDIAL, DN 100 X 100 MM, JUNTA ELÁSTICA, FORNECIDO E INSTALADO EM RAMAL DE DESCARGA OU RAMAL DE ESGOTO SANITÁRIO. AF_08/2022</t>
  </si>
  <si>
    <t xml:space="preserve"> 10.3.14 </t>
  </si>
  <si>
    <t xml:space="preserve"> 102116 </t>
  </si>
  <si>
    <t>BOMBA CENTRÍFUGA, TRIFÁSICA, 1,5 CV OU 1,48 HP, HM 10 A 24 M, Q 6,1 A 21,9 M3/H - FORNECIMENTO E INSTALAÇÃO. AF_12/2020</t>
  </si>
  <si>
    <t xml:space="preserve"> 10.3.15 </t>
  </si>
  <si>
    <t xml:space="preserve"> 10.3.16 </t>
  </si>
  <si>
    <t xml:space="preserve"> 7551 </t>
  </si>
  <si>
    <t>BARRA ROSCADA ZINCADA Ø 1/4" M</t>
  </si>
  <si>
    <t>barra</t>
  </si>
  <si>
    <t xml:space="preserve"> 10.3.17 </t>
  </si>
  <si>
    <t xml:space="preserve"> 11900 </t>
  </si>
  <si>
    <t>PORCA EM ALUMÍNIO 1/4" UN</t>
  </si>
  <si>
    <t xml:space="preserve"> 10.3.18 </t>
  </si>
  <si>
    <t xml:space="preserve"> 4839 </t>
  </si>
  <si>
    <t>ABRAÇADEIRA EM FERRO GALVANIZADO DN 100MM UN</t>
  </si>
  <si>
    <t xml:space="preserve"> 10.3.19 </t>
  </si>
  <si>
    <t xml:space="preserve"> 4840 </t>
  </si>
  <si>
    <t>ABRAÇADEIRA EM FERRO GALVANIZADO DN 150MM UN</t>
  </si>
  <si>
    <t xml:space="preserve"> 10.4.1 </t>
  </si>
  <si>
    <t xml:space="preserve"> 89801 </t>
  </si>
  <si>
    <t>JOELHO 90 GRAUS, PVC, SERIE NORMAL, ESGOTO PREDIAL, DN 50 MM, JUNTA ELÁSTICA, FORNECIDO E INSTALADO EM PRUMADA DE ESGOTO SANITÁRIO OU VENTILAÇÃO. AF_08/2022</t>
  </si>
  <si>
    <t xml:space="preserve"> 10.4.2 </t>
  </si>
  <si>
    <t xml:space="preserve"> 93358 </t>
  </si>
  <si>
    <t>ESCAVAÇÃO MANUAL DE VALA COM PROFUNDIDADE MENOR OU IGUAL A 1,30 M. AF_02/2021</t>
  </si>
  <si>
    <t xml:space="preserve"> 10.4.3 </t>
  </si>
  <si>
    <t xml:space="preserve"> 96995 </t>
  </si>
  <si>
    <t>REATERRO MANUAL APILOADO COM SOQUETE. AF_10/2017</t>
  </si>
  <si>
    <t xml:space="preserve"> 10.4.4 </t>
  </si>
  <si>
    <t xml:space="preserve"> 061312 </t>
  </si>
  <si>
    <t>CAIXA DE PASSAGEM E INSPECAO EM CONCRETO 40X40X40CM C/ TAMPA</t>
  </si>
  <si>
    <t xml:space="preserve"> 10.4.5 </t>
  </si>
  <si>
    <t xml:space="preserve"> 89802 </t>
  </si>
  <si>
    <t>JOELHO 45 GRAUS, PVC, SERIE NORMAL, ESGOTO PREDIAL, DN 50 MM, JUNTA ELÁSTICA, FORNECIDO E INSTALADO EM PRUMADA DE ESGOTO SANITÁRIO OU VENTILAÇÃO. AF_08/2022</t>
  </si>
  <si>
    <t xml:space="preserve"> 10.4.6 </t>
  </si>
  <si>
    <t xml:space="preserve"> 081826 </t>
  </si>
  <si>
    <t>TAMPA EM CONCRETO ARMADO 25 MPA E=5CM PARA A CAIXA DE PASSAGEM 60X60CM</t>
  </si>
  <si>
    <t xml:space="preserve"> 10.4.7 </t>
  </si>
  <si>
    <t xml:space="preserve"> 081825 </t>
  </si>
  <si>
    <t>CAIXA DE PASSAGEM 60X60X80 CM (MEDIDAS INTERNAS) SEM TAMPA</t>
  </si>
  <si>
    <t xml:space="preserve"> 10.4.8 </t>
  </si>
  <si>
    <t xml:space="preserve"> 89726 </t>
  </si>
  <si>
    <t>JOELHO 45 GRAUS, PVC, SERIE NORMAL, ESGOTO PREDIAL, DN 40 MM, JUNTA SOLDÁVEL, FORNECIDO E INSTALADO EM RAMAL DE DESCARGA OU RAMAL DE ESGOTO SANITÁRIO. AF_08/2022</t>
  </si>
  <si>
    <t xml:space="preserve"> 10.4.9 </t>
  </si>
  <si>
    <t xml:space="preserve"> 10.4.10 </t>
  </si>
  <si>
    <t xml:space="preserve"> 89809 </t>
  </si>
  <si>
    <t>JOELHO 90 GRAUS, PVC, SERIE NORMAL, ESGOTO PREDIAL, DN 100 MM, JUNTA ELÁSTICA, FORNECIDO E INSTALADO EM PRUMADA DE ESGOTO SANITÁRIO OU VENTILAÇÃO. AF_08/2022</t>
  </si>
  <si>
    <t xml:space="preserve"> 10.4.11 </t>
  </si>
  <si>
    <t xml:space="preserve"> 89806 </t>
  </si>
  <si>
    <t>JOELHO 45 GRAUS, PVC, SERIE NORMAL, ESGOTO PREDIAL, DN 75 MM, JUNTA ELÁSTICA, FORNECIDO E INSTALADO EM PRUMADA DE ESGOTO SANITÁRIO OU VENTILAÇÃO. AF_08/2022</t>
  </si>
  <si>
    <t xml:space="preserve"> 10.4.12 </t>
  </si>
  <si>
    <t xml:space="preserve"> 10.4.13 </t>
  </si>
  <si>
    <t xml:space="preserve"> 104353 </t>
  </si>
  <si>
    <t>JUNÇÃO DE REDUÇÃO INVERTIDA, PVC, SÉRIE NORMAL, ESGOTO PREDIAL, DN 100 X 50 MM, JUNTA ELÁSTICA, FORNECIDO E INSTALADO EM PRUMADA DE ESGOTO SANITÁRIO OU VENTILAÇÃO. AF_08/2022</t>
  </si>
  <si>
    <t xml:space="preserve"> 10.4.14 </t>
  </si>
  <si>
    <t xml:space="preserve"> 89574 </t>
  </si>
  <si>
    <t>JUNÇÃO DUPLA, PVC, SERIE R, ÁGUA PLUVIAL, DN 100 X 100 X 100 MM, JUNTA ELÁSTICA, FORNECIDO E INSTALADO EM RAMAL DE ENCAMINHAMENTO. AF_06/2022</t>
  </si>
  <si>
    <t xml:space="preserve"> 10.4.15 </t>
  </si>
  <si>
    <t xml:space="preserve"> 89783 </t>
  </si>
  <si>
    <t>JUNÇÃO SIMPLES, PVC, SERIE NORMAL, ESGOTO PREDIAL, DN 40 MM, JUNTA SOLDÁVEL, FORNECIDO E INSTALADO EM RAMAL DE DESCARGA OU RAMAL DE ESGOTO SANITÁRIO. AF_08/2022</t>
  </si>
  <si>
    <t xml:space="preserve"> 10.4.16 </t>
  </si>
  <si>
    <t xml:space="preserve"> 10.4.17 </t>
  </si>
  <si>
    <t xml:space="preserve"> 89800 </t>
  </si>
  <si>
    <t>TUBO PVC, SERIE NORMAL, ESGOTO PREDIAL, DN 100 MM, FORNECIDO E INSTALADO EM PRUMADA DE ESGOTO SANITÁRIO OU VENTILAÇÃO. AF_08/2022</t>
  </si>
  <si>
    <t xml:space="preserve"> 10.4.18 </t>
  </si>
  <si>
    <t xml:space="preserve"> 89711 </t>
  </si>
  <si>
    <t>TUBO PVC, SERIE NORMAL, ESGOTO PREDIAL, DN 40 MM, FORNECIDO E INSTALADO EM RAMAL DE DESCARGA OU RAMAL DE ESGOTO SANITÁRIO. AF_08/2022</t>
  </si>
  <si>
    <t xml:space="preserve"> 10.4.19 </t>
  </si>
  <si>
    <t xml:space="preserve"> 89798 </t>
  </si>
  <si>
    <t>TUBO PVC, SERIE NORMAL, ESGOTO PREDIAL, DN 50 MM, FORNECIDO E INSTALADO EM PRUMADA DE ESGOTO SANITÁRIO OU VENTILAÇÃO. AF_08/2022</t>
  </si>
  <si>
    <t xml:space="preserve"> 10.4.20 </t>
  </si>
  <si>
    <t xml:space="preserve"> 100723 </t>
  </si>
  <si>
    <t>PINTURA COM TINTA ALQUÍDICA DE FUNDO E ACABAMENTO (ESMALTE SINTÉTICO GRAFITE) PULVERIZADA SOBRE PERFIL METÁLICO EXECUTADO EM FÁBRICA (POR DEMÃO). AF_01/2020_PE</t>
  </si>
  <si>
    <t xml:space="preserve"> 10.4.21 </t>
  </si>
  <si>
    <t xml:space="preserve"> 89784 </t>
  </si>
  <si>
    <t>TE, PVC, SERIE NORMAL, ESGOTO PREDIAL, DN 50 X 50 MM, JUNTA ELÁSTICA, FORNECIDO E INSTALADO EM RAMAL DE DESCARGA OU RAMAL DE ESGOTO SANITÁRIO. AF_08/2022</t>
  </si>
  <si>
    <t xml:space="preserve"> 10.4.22 </t>
  </si>
  <si>
    <t xml:space="preserve"> 10.4.23 </t>
  </si>
  <si>
    <t xml:space="preserve"> 104344 </t>
  </si>
  <si>
    <t>TE, PVC, SÉRIE NORMAL, ESGOTO PREDIAL, DN 100 X 50 MM, JUNTA ELÁSTICA, FORNECIDO E INSTALADO EM RAMAL DE DESCARGA OU RAMAL DE ESGOTO SANITÁRIO. AF_08/2022</t>
  </si>
  <si>
    <t xml:space="preserve"> 10.4.24 </t>
  </si>
  <si>
    <t xml:space="preserve"> 89549 </t>
  </si>
  <si>
    <t>REDUÇÃO EXCÊNTRICA, PVC, SERIE R, ÁGUA PLUVIAL, DN 75 X 50 MM, JUNTA ELÁSTICA, FORNECIDO E INSTALADO EM RAMAL DE ENCAMINHAMENTO. AF_06/2022</t>
  </si>
  <si>
    <t xml:space="preserve"> 10.4.25 </t>
  </si>
  <si>
    <t xml:space="preserve"> 104329 </t>
  </si>
  <si>
    <t>CAIXA SIFONADA, COM GRELHA REDONDA, PVC, DN 150 X 150 X 50 MM, JUNTA SOLDÁVEL, FORNECIDA E INSTALADA EM RAMAL DE DESCARGA OU EM RAMAL DE ESGOTO SANITÁRIO. AF_08/2022</t>
  </si>
  <si>
    <t xml:space="preserve"> 10.4.26 </t>
  </si>
  <si>
    <t xml:space="preserve"> 89866 </t>
  </si>
  <si>
    <t>JOELHO 90 GRAUS, PVC, SOLDÁVEL, DN 25MM, INSTALADO EM DRENO DE AR-CONDICIONADO - FORNECIMENTO E INSTALAÇÃO. AF_08/2022</t>
  </si>
  <si>
    <t xml:space="preserve"> 10.4.27 </t>
  </si>
  <si>
    <t xml:space="preserve"> 89867 </t>
  </si>
  <si>
    <t>JOELHO 45 GRAUS, PVC, SOLDÁVEL, DN 25MM, INSTALADO EM DRENO DE AR-CONDICIONADO - FORNECIMENTO E INSTALAÇÃO. AF_08/2022</t>
  </si>
  <si>
    <t xml:space="preserve"> 10.4.28 </t>
  </si>
  <si>
    <t xml:space="preserve"> 89865 </t>
  </si>
  <si>
    <t>TUBO, PVC, SOLDÁVEL, DN 25MM, INSTALADO EM DRENO DE AR-CONDICIONADO - FORNECIMENTO E INSTALAÇÃO. AF_08/2022</t>
  </si>
  <si>
    <t xml:space="preserve"> 10.4.29 </t>
  </si>
  <si>
    <t xml:space="preserve"> 89869 </t>
  </si>
  <si>
    <t>TE, PVC, SOLDÁVEL, DN 25MM, INSTALADO EM DRENO DE AR-CONDICIONADO - FORNECIMENTO E INSTALAÇÃO. AF_08/2022</t>
  </si>
  <si>
    <t xml:space="preserve"> 10.4.30 </t>
  </si>
  <si>
    <t xml:space="preserve"> 104014 </t>
  </si>
  <si>
    <t>BUCHA DE REDUÇÃO, LONGA, PVC, SOLDÁVEL, DN 40 X 25 MM, INSTALADO EM RAMAL DE DISTRIBUIÇÃO DE ÁGUA - FORNECIMENTO E INSTALAÇÃO. AF_06/2022</t>
  </si>
  <si>
    <t xml:space="preserve"> 10.4.31 </t>
  </si>
  <si>
    <t xml:space="preserve"> 10.5.1 </t>
  </si>
  <si>
    <t xml:space="preserve"> 96642 </t>
  </si>
  <si>
    <t>TÊ NORMAL, PPR, DN 25 MM, CLASSE PN 25, INSTALADO EM RAMAL OU SUB-RAMAL DE ÁGUA   FORNECIMENTO E INSTALAÇÃO. AF_08/2022</t>
  </si>
  <si>
    <t xml:space="preserve"> 10.5.2 </t>
  </si>
  <si>
    <t xml:space="preserve"> 13329 </t>
  </si>
  <si>
    <t>CONTROLADOR PARA IRRIGAÇÃO MODELO RZXE8-230V OUTDOOR 8 STA ESP-RZX - 230 V, 8 ESTAÇÕES, RAIN BIRD OU SIMILAR</t>
  </si>
  <si>
    <t xml:space="preserve"> 10.5.3 </t>
  </si>
  <si>
    <t xml:space="preserve"> 8984 </t>
  </si>
  <si>
    <t>VÁLVULA SOLENOIDE P/IRRIGAÇÃO MODELO 75 - DV 3/4", MARCA RAIN BIRD OU SIMILAR</t>
  </si>
  <si>
    <t xml:space="preserve"> 10.5.4 </t>
  </si>
  <si>
    <t xml:space="preserve"> 96650 </t>
  </si>
  <si>
    <t>JOELHO 90 GRAUS, PPR, DN 25 MM, CLASSE PN 25, INSTALADO EM RAMAL DE DISTRIBUIÇÃO   FORNECIMENTO E INSTALAÇÃO. AF_08/2022</t>
  </si>
  <si>
    <t xml:space="preserve"> 10.5.5 </t>
  </si>
  <si>
    <t xml:space="preserve"> 8985 </t>
  </si>
  <si>
    <t>SENSOR DE CHUVA P/SIST. DE IRRIGAÇÃO, MODELO RSD-BEX, MARCA RAIN BIRD OU SIMILAR</t>
  </si>
  <si>
    <t xml:space="preserve"> 10.5.6 </t>
  </si>
  <si>
    <t xml:space="preserve"> 9265 </t>
  </si>
  <si>
    <t>ASPERSOR TIPO SPRAY, REF. 1804 SAM, MARCA RAIN BIRD OU SIMILAR PÇ</t>
  </si>
  <si>
    <t>pç</t>
  </si>
  <si>
    <t xml:space="preserve"> 10.5.7 </t>
  </si>
  <si>
    <t xml:space="preserve"> 96647 </t>
  </si>
  <si>
    <t>TUBO, PPR, DN 25, CLASSE PN 25,  INSTALADO EM RAMAL DE DISTRIBUIÇÃO DE ÁGUA   FORNECIMENTO E INSTALAÇÃO. AF_08/2022</t>
  </si>
  <si>
    <t xml:space="preserve"> 10.6.1 </t>
  </si>
  <si>
    <t xml:space="preserve"> 103246 </t>
  </si>
  <si>
    <t>AR CONDICIONADO SPLIT ON/OFF, HI-WALL (PAREDE), 9000 BTUS/H, CICLO QUENTE/FRIO - FORNECIMENTO E INSTALAÇÃO. AF_11/2021_PE</t>
  </si>
  <si>
    <t xml:space="preserve"> 10.6.2 </t>
  </si>
  <si>
    <t xml:space="preserve"> 103249 </t>
  </si>
  <si>
    <t>AR CONDICIONADO SPLIT ON/OFF, HI-WALL (PAREDE), 12000 BTUS/H, CICLO QUENTE/FRIO - FORNECIMENTO E INSTALAÇÃO. AF_11/2021_PE</t>
  </si>
  <si>
    <t xml:space="preserve"> 10.6.3 </t>
  </si>
  <si>
    <t xml:space="preserve"> 00000407 </t>
  </si>
  <si>
    <t>FITA DE ALUMINIO PARA PROTECAO DO CONDUTOR LARGURA 10 MM</t>
  </si>
  <si>
    <t xml:space="preserve"> 10.6.4 </t>
  </si>
  <si>
    <t xml:space="preserve"> 97332 </t>
  </si>
  <si>
    <t>TUBO EM COBRE FLEXÍVEL, DN 3/8", COM ISOLAMENTO, INSTALADO EM RAMAL DE ALIMENTAÇÃO DE AR CONDICIONADO COM CONDENSADORA CENTRAL  FORNECIMENTO E INSTALAÇÃO. AF_12/2015</t>
  </si>
  <si>
    <t xml:space="preserve"> 10.6.5 </t>
  </si>
  <si>
    <t xml:space="preserve"> 00038124 </t>
  </si>
  <si>
    <t>ESPUMA EXPANSIVA DE POLIURETANO, APLICACAO MANUAL - 500 ML</t>
  </si>
  <si>
    <t xml:space="preserve"> 10.6.6 </t>
  </si>
  <si>
    <t xml:space="preserve"> 97333 </t>
  </si>
  <si>
    <t>TUBO EM COBRE FLEXÍVEL, DN 1/2", COM ISOLAMENTO, INSTALADO EM RAMAL DE ALIMENTAÇÃO DE AR CONDICIONADO COM CONDENSADORA CENTRAL  FORNECIMENTO E INSTALAÇÃO. AF_12/2015</t>
  </si>
  <si>
    <t xml:space="preserve"> 10.6.7 </t>
  </si>
  <si>
    <t xml:space="preserve"> 97334 </t>
  </si>
  <si>
    <t>TUBO EM COBRE FLEXÍVEL, DN 5/8, COM ISOLAMENTO, INSTALADO EM RAMAL DE ALIMENTAÇÃO DE AR CONDICIONADO COM CONDENSADORA CENTRAL   FORNECIMENTO E INSTALAÇÃO. AF_12/2015</t>
  </si>
  <si>
    <t xml:space="preserve"> 10.6.8 </t>
  </si>
  <si>
    <t xml:space="preserve"> 91844 </t>
  </si>
  <si>
    <t>ELETRODUTO FLEXÍVEL CORRUGADO, PVC, DN 25 MM (3/4"), PARA CIRCUITOS TERMINAIS, INSTALADO EM LAJE - FORNECIMENTO E INSTALAÇÃO. AF_12/2015</t>
  </si>
  <si>
    <t xml:space="preserve"> 10.6.9 </t>
  </si>
  <si>
    <t xml:space="preserve"> 95727 </t>
  </si>
  <si>
    <t>ELETRODUTO RÍGIDO SOLDÁVEL, PVC, DN 25 MM (3/4</t>
  </si>
  <si>
    <t xml:space="preserve"> 10.6.10 </t>
  </si>
  <si>
    <t xml:space="preserve"> 91926 </t>
  </si>
  <si>
    <t>CABO DE COBRE FLEXÍVEL ISOLADO, 2,5 MM², ANTI-CHAMA 450/750 V, PARA CIRCUITOS TERMINAIS - FORNECIMENTO E INSTALAÇÃO. AF_12/2015</t>
  </si>
  <si>
    <t xml:space="preserve"> 10.6.11 </t>
  </si>
  <si>
    <t xml:space="preserve"> 89868 </t>
  </si>
  <si>
    <t>LUVA, PVC, SOLDÁVEL, DN 25MM, INSTALADO EM DRENO DE AR-CONDICIONADO - FORNECIMENTO E INSTALAÇÃO. AF_08/2022</t>
  </si>
  <si>
    <t xml:space="preserve"> 10.6.12 </t>
  </si>
  <si>
    <t xml:space="preserve"> 10.6.13 </t>
  </si>
  <si>
    <t xml:space="preserve"> 10.6.14 </t>
  </si>
  <si>
    <t xml:space="preserve"> 11782 </t>
  </si>
  <si>
    <t>TUBULAÇÃO EM COBRE Ø 3/4", PARA INTERLIGAÇÃO DE CONDENSADOR/EVAPORADOR, INCLUSIVE ISOLAMENTO TÉRMICO ELASTOMÉRICO 19MM. MULTIKITS, ALIMENTAÇÃO ELÉTRICA, CONEXÕES E FIXAÇÕES (INFRAESTRUTURA P/ SISTEMA DE CLIMATIZAÇÃO VRV) - FORNECIMENTO E INSTALAÇÃO</t>
  </si>
  <si>
    <t>m</t>
  </si>
  <si>
    <t xml:space="preserve"> 10.6.15 </t>
  </si>
  <si>
    <t xml:space="preserve"> 11783 </t>
  </si>
  <si>
    <t>TUBULAÇÃO EM COBRE Ø 7/8", PARA INTERLIGAÇÃO DE CONDENSADOR/EVAPORADOR, INCLUSIVE ISOLAMENTO TÉRMICO ELASTOMÉRICO 19MM. MULTIKITS, ALIMENTAÇÃO ELÉTRICA, CONEXÕES E FIXAÇÕES (INFRAESTRUTURA P/ SISTEMA DE CLIMATIZAÇÃO VRV) - FORNECIMENTO E INSTALAÇÃO</t>
  </si>
  <si>
    <t xml:space="preserve"> 10.6.16 </t>
  </si>
  <si>
    <t xml:space="preserve"> 11784 </t>
  </si>
  <si>
    <t>TUBULAÇÃO EM COBRE Ø 1", PARA INTERLIGAÇÃO DE CONDENSADOR/EVAPORADOR, INCLUSIVE ISOLAMENTO TÉRMICO ELASTOMÉRICO 19MM. MULTIKITS, ALIMENTAÇÃO ELÉTRICA, CONEXÕES E FIXAÇÕES (INFRAESTRUTURA P/ SISTEMA DE CLIMATIZAÇÃO VRV) - FORNECIMENTO E INSTALAÇÃO</t>
  </si>
  <si>
    <t xml:space="preserve"> 10.6.17 </t>
  </si>
  <si>
    <t xml:space="preserve"> 11785 </t>
  </si>
  <si>
    <t>TUBULAÇÃO EM COBRE Ø 1 1/8", PARA INTERLIGAÇÃO DE CONDENSADOR/EVAPORADOR, INCLUSIVE ISOLAMENTO TÉRMICO ELASTOMÉRICO 19MM. MULTIKITS, ALIMENTAÇÃO ELÉTRICA, CONEXÕES E FIXAÇÕES (INFRAESTRUTURA P/ SISTEMA DE CLIMATIZAÇÃO VRV) - FORNECIMENTO E INSTALAÇÃO</t>
  </si>
  <si>
    <t xml:space="preserve"> 10.6.18 </t>
  </si>
  <si>
    <t xml:space="preserve"> 97331 </t>
  </si>
  <si>
    <t>TUBO EM COBRE FLEXÍVEL, DN 1/4", COM ISOLAMENTO, INSTALADO EM RAMAL DE ALIMENTAÇÃO DE AR CONDICIONADO COM CONDENSADORA CENTRAL  FORNECIMENTO E INSTALAÇÃO. AF_12/2015</t>
  </si>
  <si>
    <t xml:space="preserve"> 10.6.19 </t>
  </si>
  <si>
    <t xml:space="preserve"> 11786 </t>
  </si>
  <si>
    <t>TUBULAÇÃO EM COBRE Ø 1 1/4", PARA INTERLIGAÇÃO DE CONDENSADOR/EVAPORADOR, INCLUSIVE ISOLAMENTO TÉRMICO ELASTOMÉRICO 19MM. MULTIKITS, ALIMENTAÇÃO ELÉTRICA, CONEXÕES E FIXAÇÕES (INFRAESTRUTURA P/ SISTEMA DE CLIMATIZAÇÃO VRV) - FORNECIMENTO E INSTALAÇÃO</t>
  </si>
  <si>
    <t xml:space="preserve"> 10.6.20 </t>
  </si>
  <si>
    <t xml:space="preserve"> 11787 </t>
  </si>
  <si>
    <t>TUBULAÇÃO EM COBRE Ø 1 1/2", PARA INTERLIGAÇÃO DE CONDENSADOR/EVAPORADOR, INCLUSIVE ISOLAMENTO TÉRMICO ELASTOMÉRICO 19MM. MULTIKITS, ALIMENTAÇÃO ELÉTRICA, CONEXÕES E FIXAÇÕES (INFRAESTRUTURA P/ SISTEMA DE CLIMATIZAÇÃO VRV) - FORNECIMENTO E INSTALAÇÃO</t>
  </si>
  <si>
    <t xml:space="preserve"> 10.6.21 </t>
  </si>
  <si>
    <t xml:space="preserve"> 9842 </t>
  </si>
  <si>
    <t>DUTO EM CHAPA DE AÇO GALVANIZADO Nº. 26, PARA AR CONDICIONADO. FORNECIMENTO, MONTAGEM E INSTALAÇÃO</t>
  </si>
  <si>
    <t xml:space="preserve"> 10.6.22 </t>
  </si>
  <si>
    <t xml:space="preserve"> O.16.000.067023 </t>
  </si>
  <si>
    <t>MANGUEIRA COM UNIÃO DE ENGATE RÁPIDO, DIÂMETRO 1.1/2", COM REFORÇO TÊXTIL EM FIOS SINTÉTICOS DE ALTA TENACIDADE, CONFORME NORMA ABNT-NBR 11861</t>
  </si>
  <si>
    <t xml:space="preserve"> 10.6.23 </t>
  </si>
  <si>
    <t xml:space="preserve"> 9840 </t>
  </si>
  <si>
    <t>DUTO EM CHAPA DE AÇO GALVANIZADO Nº. 22, PARA AR CONDICIONADO. FORNECIMENTO, MONTAGEM E INSTALAÇÃO</t>
  </si>
  <si>
    <t xml:space="preserve"> 10.6.24 </t>
  </si>
  <si>
    <t xml:space="preserve"> 00039131 </t>
  </si>
  <si>
    <t>ABRACADEIRA EM ACO PARA AMARRACAO DE ELETRODUTOS, TIPO D, COM 1 1/2" E CUNHA DE FIXACAO</t>
  </si>
  <si>
    <t xml:space="preserve"> 10.6.25 </t>
  </si>
  <si>
    <t xml:space="preserve"> IN07 </t>
  </si>
  <si>
    <t>FILTRO DE AR - G4/F8 - Ø100MM - SICFLUX</t>
  </si>
  <si>
    <t xml:space="preserve"> 10.6.26 </t>
  </si>
  <si>
    <t xml:space="preserve"> IN09 </t>
  </si>
  <si>
    <t>FILTRO DE AR - G4/F8 - Ø125MM - SICFLUX</t>
  </si>
  <si>
    <t xml:space="preserve"> 10.6.27 </t>
  </si>
  <si>
    <t xml:space="preserve"> IN10 </t>
  </si>
  <si>
    <t>FILTRO DE AR - G4/F8 - Ø150MM - SICFLUX</t>
  </si>
  <si>
    <t xml:space="preserve"> 10.6.28 </t>
  </si>
  <si>
    <t xml:space="preserve"> IN11 </t>
  </si>
  <si>
    <t>FILTRO DE AR - G4/F8 - Ø200MM - SICFLUX</t>
  </si>
  <si>
    <t xml:space="preserve"> 10.6.29 </t>
  </si>
  <si>
    <t xml:space="preserve"> IN12 </t>
  </si>
  <si>
    <t>FILTRO DE AR - G4/F8 - Ø250MM - SICFLUX</t>
  </si>
  <si>
    <t xml:space="preserve"> 10.6.30 </t>
  </si>
  <si>
    <t xml:space="preserve"> IN13 </t>
  </si>
  <si>
    <t>VENTILADOR INSULFLADOR DE AR EXTERNO, MOD. MAXX 100, VAZÃO DE 189M3/H, ABERTURA DE 100MM, TENSÃO 220V - SICFLUX</t>
  </si>
  <si>
    <t xml:space="preserve"> 10.6.31 </t>
  </si>
  <si>
    <t xml:space="preserve"> IN14 </t>
  </si>
  <si>
    <t>VENTILADOR INSULFLADOR DE AR EXTERNO,MOD. MAXX 125, VAZÃO DE 285M3/H, ABERTURA DE 125MM, TENSÃO 220V - SICFLUX</t>
  </si>
  <si>
    <t xml:space="preserve"> 10.6.32 </t>
  </si>
  <si>
    <t xml:space="preserve"> IN15 </t>
  </si>
  <si>
    <t>VENTILADOR INSULFLADOR DE AR EXTERNO, MOD. MAXX 200, VAZÃO DE 830M3/H, ABERTURA DE 200MM, TENSÃO 220V - SICFLUX</t>
  </si>
  <si>
    <t xml:space="preserve"> 10.6.33 </t>
  </si>
  <si>
    <t xml:space="preserve"> IN16 </t>
  </si>
  <si>
    <t>VENTILADOR INSULFLADOR DE AR EXTERNO, MOD. ACI 150, VAZÃO DE 560M3/H, ABERTURA DE 150MM, TENSÃO 220V - SICFLUX</t>
  </si>
  <si>
    <t xml:space="preserve"> 10.6.34 </t>
  </si>
  <si>
    <t xml:space="preserve"> IN17 </t>
  </si>
  <si>
    <t>VENTILADOR INSULFLADOR DE AR EXTERNO, MOD. ACI 250, VAZÃO DE 1.080M3/H, ABERTURA DE 250MM, TENSÃO 220V - SICFLUX</t>
  </si>
  <si>
    <t xml:space="preserve"> 10.6.35 </t>
  </si>
  <si>
    <t xml:space="preserve"> IN18 </t>
  </si>
  <si>
    <t>TOMADA DE AR EXTERNO MOD. TAE TAM. 200X200MM</t>
  </si>
  <si>
    <t xml:space="preserve"> 10.6.36 </t>
  </si>
  <si>
    <t xml:space="preserve"> IN19 </t>
  </si>
  <si>
    <t>TOMADA DE AR EXTERNO MOD. TAE TAM. 350X150MM</t>
  </si>
  <si>
    <t xml:space="preserve"> 10.6.37 </t>
  </si>
  <si>
    <t xml:space="preserve"> IN20 </t>
  </si>
  <si>
    <t>TOMADA DE AR EXTERNO MOD. TAE TAM. 450X300MM</t>
  </si>
  <si>
    <t xml:space="preserve"> 10.6.38 </t>
  </si>
  <si>
    <t xml:space="preserve"> IN21 </t>
  </si>
  <si>
    <t>TOMADA DE AR EXTERNO MOD. TAE TAM. 600X150MM</t>
  </si>
  <si>
    <t xml:space="preserve"> 10.6.39 </t>
  </si>
  <si>
    <t xml:space="preserve"> IN22 </t>
  </si>
  <si>
    <t>GRELHA DE VENTILAÇÃO MOD. DH+RG TAM.200X150MM</t>
  </si>
  <si>
    <t xml:space="preserve"> 10.6.40 </t>
  </si>
  <si>
    <t xml:space="preserve"> IN23 </t>
  </si>
  <si>
    <t>GRELHA DE VENTILAÇÃO MOD. DH+RG TAM.200X200MM</t>
  </si>
  <si>
    <t xml:space="preserve"> 10.6.41 </t>
  </si>
  <si>
    <t xml:space="preserve"> IN24 </t>
  </si>
  <si>
    <t>GRELHA DE VENTILAÇÃO MOD. DH+RG TAM.200X100MM</t>
  </si>
  <si>
    <t xml:space="preserve"> 10.6.42 </t>
  </si>
  <si>
    <t xml:space="preserve"> 073420 </t>
  </si>
  <si>
    <t>DAMPER REGULADOR DE VAZAO LAMINAS PARALELAS 800X400MM</t>
  </si>
  <si>
    <t xml:space="preserve"> 10.6.43 </t>
  </si>
  <si>
    <t xml:space="preserve"> IN25 </t>
  </si>
  <si>
    <t>GRELHA DE ENTRADA/SAÍDA AUTO FECHANTE - DUTO 125X125MM - SIMILAR A SICFLUX</t>
  </si>
  <si>
    <t xml:space="preserve"> 10.6.44 </t>
  </si>
  <si>
    <t xml:space="preserve"> IN26 </t>
  </si>
  <si>
    <t>GRELHA DE ENTRADA/SAÍDA AUTO FECHANTE - DUTO 150X150MM - SIMILAR A SICFLUX</t>
  </si>
  <si>
    <t xml:space="preserve"> 10.6.45 </t>
  </si>
  <si>
    <t xml:space="preserve"> 070473 </t>
  </si>
  <si>
    <t>DUTO ALUMINIZADO FLEXIVEL 100MM 4""</t>
  </si>
  <si>
    <t xml:space="preserve"> 10.6.46 </t>
  </si>
  <si>
    <t xml:space="preserve"> IN27 </t>
  </si>
  <si>
    <t>FORNECIMENTO E INSTALAÇÃO COMPLETA DE REFINETE MULTIKIT FABRICADO EM COBRE REFERENCIA E102SNB2 HITACHI OU EQUIVALENTE TÉCNICO</t>
  </si>
  <si>
    <t xml:space="preserve"> 10.6.47 </t>
  </si>
  <si>
    <t xml:space="preserve"> 070475 </t>
  </si>
  <si>
    <t>DUTO ALUMINIZADO FLEXIVEL 125MM 5""</t>
  </si>
  <si>
    <t xml:space="preserve"> 10.6.48 </t>
  </si>
  <si>
    <t xml:space="preserve"> 073893 </t>
  </si>
  <si>
    <t>MICRO VENTILADOR EXAUSTOR PARA BANHEIRO 10CM VENTISOL-EXB100</t>
  </si>
  <si>
    <t xml:space="preserve"> 10.6.49 </t>
  </si>
  <si>
    <t xml:space="preserve"> 061404 </t>
  </si>
  <si>
    <t>DUTO FLEXIVEL DE ALUMINIO 6"" COM ISOLAMENTO TERMO-ACUSTICO</t>
  </si>
  <si>
    <t xml:space="preserve"> 10.6.50 </t>
  </si>
  <si>
    <t xml:space="preserve"> 91927 </t>
  </si>
  <si>
    <t>CABO DE COBRE FLEXÍVEL ISOLADO, 2,5 MM², ANTI-CHAMA 0,6/1,0 KV, PARA CIRCUITOS TERMINAIS - FORNECIMENTO E INSTALAÇÃO. AF_12/2015</t>
  </si>
  <si>
    <t xml:space="preserve"> 10.7.1 </t>
  </si>
  <si>
    <t xml:space="preserve"> 96985 </t>
  </si>
  <si>
    <t>HASTE DE ATERRAMENTO 5/8  PARA SPDA - FORNECIMENTO E INSTALAÇÃO. AF_12/2017</t>
  </si>
  <si>
    <t xml:space="preserve"> 10.7.2 </t>
  </si>
  <si>
    <t xml:space="preserve"> 96989 </t>
  </si>
  <si>
    <t>CAPTOR TIPO FRANKLIN PARA SPDA - FORNECIMENTO E INSTALAÇÃO. AF_12/2017</t>
  </si>
  <si>
    <t xml:space="preserve"> 10.7.3 </t>
  </si>
  <si>
    <t xml:space="preserve"> 078116 </t>
  </si>
  <si>
    <t>ABRACADEIRA PVC 1"" CINZA CLARO CEMAR</t>
  </si>
  <si>
    <t xml:space="preserve"> 10.7.4 </t>
  </si>
  <si>
    <t xml:space="preserve"> 96988 </t>
  </si>
  <si>
    <t>MASTRO 1 ½  PARA SPDA - FORNECIMENTO E INSTALAÇÃO. AF_12/2017</t>
  </si>
  <si>
    <t xml:space="preserve"> 10.7.5 </t>
  </si>
  <si>
    <t xml:space="preserve"> 059305 </t>
  </si>
  <si>
    <t>CAIXA DE EQUALIZACAO COM BARRAMENTO TERMOTECNICA TEL-903</t>
  </si>
  <si>
    <t xml:space="preserve"> 10.7.6 </t>
  </si>
  <si>
    <t xml:space="preserve"> 12740 </t>
  </si>
  <si>
    <t>FORNECIMENTO E ASSENTAMENTO DE BARRA CHATA DE ALUMÍNIO DE 7/8" X 1/8"</t>
  </si>
  <si>
    <t xml:space="preserve"> 10.7.7 </t>
  </si>
  <si>
    <t xml:space="preserve"> 96977 </t>
  </si>
  <si>
    <t>CORDOALHA DE COBRE NU 50 MM², ENTERRADA, SEM ISOLADOR - FORNECIMENTO E INSTALAÇÃO. AF_12/2017</t>
  </si>
  <si>
    <t xml:space="preserve"> 10.7.8 </t>
  </si>
  <si>
    <t xml:space="preserve"> 059104 </t>
  </si>
  <si>
    <t>GRAMPO ATERRAMENTO 70MM 3/4 DUPLO GTDU 2882</t>
  </si>
  <si>
    <t xml:space="preserve"> 10.7.9 </t>
  </si>
  <si>
    <t xml:space="preserve"> 96973 </t>
  </si>
  <si>
    <t>CORDOALHA DE COBRE NU 35 MM², NÃO ENTERRADA, COM ISOLADOR - FORNECIMENTO E INSTALAÇÃO. AF_12/2017</t>
  </si>
  <si>
    <t xml:space="preserve"> 10.7.10 </t>
  </si>
  <si>
    <t xml:space="preserve"> 91871 </t>
  </si>
  <si>
    <t>ELETRODUTO RÍGIDO ROSCÁVEL, PVC, DN 25 MM (3/4"), PARA CIRCUITOS TERMINAIS, INSTALADO EM PAREDE - FORNECIMENTO E INSTALAÇÃO. AF_12/2015</t>
  </si>
  <si>
    <t xml:space="preserve"> 10.7.11 </t>
  </si>
  <si>
    <t xml:space="preserve"> 97888 </t>
  </si>
  <si>
    <t>CAIXA ENTERRADA ELÉTRICA RETANGULAR, EM ALVENARIA COM TIJOLOS CERÂMICOS MACIÇOS, FUNDO COM BRITA, DIMENSÕES INTERNAS: 0,6X0,6X0,6 M. AF_12/2020</t>
  </si>
  <si>
    <t xml:space="preserve"> 10.7.12 </t>
  </si>
  <si>
    <t xml:space="preserve"> 101798 </t>
  </si>
  <si>
    <t>TAMPA PARA CAIXA TIPO R1, EM FERRO FUNDIDO, DIMENSÕES INTERNAS: 0,40 X 0,60 M - FORNECIMENTO E INSTALAÇÃO. AF_12/2020</t>
  </si>
  <si>
    <t xml:space="preserve"> 10.7.13 </t>
  </si>
  <si>
    <t xml:space="preserve"> 078369 </t>
  </si>
  <si>
    <t>CONECTOR PARA MINICAPTOR COM FURO VERTICAL 3/8 TEL5021</t>
  </si>
  <si>
    <t xml:space="preserve"> 10.7.14 </t>
  </si>
  <si>
    <t xml:space="preserve"> 90444 </t>
  </si>
  <si>
    <t>RASGO EM CONTRAPISO PARA RAMAIS/ DISTRIBUIÇÃO COM DIÂMETROS MENORES OU IGUAIS A 40 MM. AF_05/2015</t>
  </si>
  <si>
    <t xml:space="preserve"> 10.7.15 </t>
  </si>
  <si>
    <t xml:space="preserve"> 078051 </t>
  </si>
  <si>
    <t>SOLDA EXOTERMICA COM MOLDE GTB 16Y</t>
  </si>
  <si>
    <t xml:space="preserve"> 10.7.16 </t>
  </si>
  <si>
    <t xml:space="preserve"> 078090 </t>
  </si>
  <si>
    <t>TERMINAL DE COMPRESSAO COBRE ESTANHADO 4AWG-16MM2</t>
  </si>
  <si>
    <t xml:space="preserve"> 10.7.17 </t>
  </si>
  <si>
    <t xml:space="preserve"> 87748 </t>
  </si>
  <si>
    <t>CONTRAPISO EM ARGAMASSA PRONTA, PREPARO MECÂNICO COM MISTURADOR 300 KG, APLICADO EM ÁREAS MOLHADAS SOBRE LAJE, ADERIDO, ACABAMENTO NÃO REFORÇADO, ESPESSURA 3CM. AF_07/2021</t>
  </si>
  <si>
    <t xml:space="preserve"> 10.8.1 </t>
  </si>
  <si>
    <t xml:space="preserve"> 97661 </t>
  </si>
  <si>
    <t>REMOÇÃO DE CABOS ELÉTRICOS, DE FORMA MANUAL, SEM REAPROVEITAMENTO. AF_12/2017</t>
  </si>
  <si>
    <t xml:space="preserve"> 10.8.2 </t>
  </si>
  <si>
    <t xml:space="preserve"> 10.8.3 </t>
  </si>
  <si>
    <t xml:space="preserve"> 91940 </t>
  </si>
  <si>
    <t>CAIXA RETANGULAR 4" X 2" MÉDIA (1,30 M DO PISO), PVC, INSTALADA EM PAREDE - FORNECIMENTO E INSTALAÇÃO. AF_12/2015</t>
  </si>
  <si>
    <t xml:space="preserve"> 10.8.4 </t>
  </si>
  <si>
    <t xml:space="preserve"> 92871 </t>
  </si>
  <si>
    <t>CAIXA RETANGULAR 4" X 4" MÉDIA (1,30 M DO PISO), METÁLICA, INSTALADA EM PAREDE - FORNECIMENTO E INSTALAÇÃO. AF_12/2015</t>
  </si>
  <si>
    <t xml:space="preserve"> 10.8.5 </t>
  </si>
  <si>
    <t xml:space="preserve"> 92868 </t>
  </si>
  <si>
    <t>CAIXA RETANGULAR 4" X 2" MÉDIA (1,30 M DO PISO), METÁLICA, INSTALADA EM PAREDE - FORNECIMENTO E INSTALAÇÃO. AF_12/2015</t>
  </si>
  <si>
    <t xml:space="preserve"> 10.8.6 </t>
  </si>
  <si>
    <t xml:space="preserve"> 91879 </t>
  </si>
  <si>
    <t>LUVA PARA ELETRODUTO, PVC, ROSCÁVEL, DN 25 MM (3/4"), PARA CIRCUITOS TERMINAIS, INSTALADA EM LAJE - FORNECIMENTO E INSTALAÇÃO. AF_12/2015</t>
  </si>
  <si>
    <t xml:space="preserve"> 10.8.7 </t>
  </si>
  <si>
    <t xml:space="preserve"> 91880 </t>
  </si>
  <si>
    <t>LUVA PARA ELETRODUTO, PVC, ROSCÁVEL, DN 32 MM (1"), PARA CIRCUITOS TERMINAIS, INSTALADA EM LAJE - FORNECIMENTO E INSTALAÇÃO. AF_12/2015</t>
  </si>
  <si>
    <t xml:space="preserve"> 10.8.8 </t>
  </si>
  <si>
    <t xml:space="preserve"> 93013 </t>
  </si>
  <si>
    <t>LUVA PARA ELETRODUTO, PVC, ROSCÁVEL, DN 50 MM (1 1/2"), PARA REDE ENTERRADA DE DISTRIBUIÇÃO DE ENERGIA ELÉTRICA - FORNECIMENTO E INSTALAÇÃO. AF_12/2021</t>
  </si>
  <si>
    <t xml:space="preserve"> 10.8.9 </t>
  </si>
  <si>
    <t xml:space="preserve"> 93667 </t>
  </si>
  <si>
    <t>DISJUNTOR TRIPOLAR TIPO DIN, CORRENTE NOMINAL DE 10A - FORNECIMENTO E INSTALAÇÃO. AF_10/2020</t>
  </si>
  <si>
    <t xml:space="preserve"> 10.8.10 </t>
  </si>
  <si>
    <t xml:space="preserve"> 93668 </t>
  </si>
  <si>
    <t>DISJUNTOR TRIPOLAR TIPO DIN, CORRENTE NOMINAL DE 16A - FORNECIMENTO E INSTALAÇÃO. AF_10/2020</t>
  </si>
  <si>
    <t xml:space="preserve"> 10.8.11 </t>
  </si>
  <si>
    <t xml:space="preserve"> 93671 </t>
  </si>
  <si>
    <t>DISJUNTOR TRIPOLAR TIPO DIN, CORRENTE NOMINAL DE 32A - FORNECIMENTO E INSTALAÇÃO. AF_10/2020</t>
  </si>
  <si>
    <t xml:space="preserve"> 10.8.12 </t>
  </si>
  <si>
    <t xml:space="preserve"> 93669 </t>
  </si>
  <si>
    <t>DISJUNTOR TRIPOLAR TIPO DIN, CORRENTE NOMINAL DE 20A - FORNECIMENTO E INSTALAÇÃO. AF_10/2020</t>
  </si>
  <si>
    <t xml:space="preserve"> 10.8.13 </t>
  </si>
  <si>
    <t xml:space="preserve"> 93672 </t>
  </si>
  <si>
    <t>DISJUNTOR TRIPOLAR TIPO DIN, CORRENTE NOMINAL DE 40A - FORNECIMENTO E INSTALAÇÃO. AF_10/2020</t>
  </si>
  <si>
    <t xml:space="preserve"> 10.8.14 </t>
  </si>
  <si>
    <t xml:space="preserve"> 93673 </t>
  </si>
  <si>
    <t>DISJUNTOR TRIPOLAR TIPO DIN, CORRENTE NOMINAL DE 50A - FORNECIMENTO E INSTALAÇÃO. AF_10/2020</t>
  </si>
  <si>
    <t xml:space="preserve"> 10.8.15 </t>
  </si>
  <si>
    <t xml:space="preserve"> 101895 </t>
  </si>
  <si>
    <t>DISJUNTOR TERMOMAGNÉTICO TRIPOLAR , CORRENTE NOMINAL DE 125A - FORNECIMENTO E INSTALAÇÃO. AF_10/2020</t>
  </si>
  <si>
    <t xml:space="preserve"> 10.8.16 </t>
  </si>
  <si>
    <t xml:space="preserve"> 064328 </t>
  </si>
  <si>
    <t>DISJUNTOR TRIPOLAR 40A C60N 400V 6KA M.GERIN</t>
  </si>
  <si>
    <t xml:space="preserve"> 10.8.17 </t>
  </si>
  <si>
    <t xml:space="preserve"> 101894 </t>
  </si>
  <si>
    <t>DISJUNTOR TRIPOLAR TIPO NEMA, CORRENTE NOMINAL DE 60 ATÉ 100A - FORNECIMENTO E INSTALAÇÃO. AF_10/2020</t>
  </si>
  <si>
    <t xml:space="preserve"> 10.8.18 </t>
  </si>
  <si>
    <t xml:space="preserve"> 93653 </t>
  </si>
  <si>
    <t>DISJUNTOR MONOPOLAR TIPO DIN, CORRENTE NOMINAL DE 10A - FORNECIMENTO E INSTALAÇÃO. AF_10/2020</t>
  </si>
  <si>
    <t xml:space="preserve"> 10.8.19 </t>
  </si>
  <si>
    <t xml:space="preserve"> 93654 </t>
  </si>
  <si>
    <t>DISJUNTOR MONOPOLAR TIPO DIN, CORRENTE NOMINAL DE 16A - FORNECIMENTO E INSTALAÇÃO. AF_10/2020</t>
  </si>
  <si>
    <t xml:space="preserve"> 10.8.20 </t>
  </si>
  <si>
    <t xml:space="preserve"> 93655 </t>
  </si>
  <si>
    <t>DISJUNTOR MONOPOLAR TIPO DIN, CORRENTE NOMINAL DE 20A - FORNECIMENTO E INSTALAÇÃO. AF_10/2020</t>
  </si>
  <si>
    <t xml:space="preserve"> 10.8.21 </t>
  </si>
  <si>
    <t xml:space="preserve"> 93656 </t>
  </si>
  <si>
    <t>DISJUNTOR MONOPOLAR TIPO DIN, CORRENTE NOMINAL DE 25A - FORNECIMENTO E INSTALAÇÃO. AF_10/2020</t>
  </si>
  <si>
    <t xml:space="preserve"> 10.8.22 </t>
  </si>
  <si>
    <t xml:space="preserve"> 93658 </t>
  </si>
  <si>
    <t>DISJUNTOR MONOPOLAR TIPO DIN, CORRENTE NOMINAL DE 40A - FORNECIMENTO E INSTALAÇÃO. AF_10/2020</t>
  </si>
  <si>
    <t xml:space="preserve"> 10.8.23 </t>
  </si>
  <si>
    <t xml:space="preserve"> 93008 </t>
  </si>
  <si>
    <t>ELETRODUTO RÍGIDO ROSCÁVEL, PVC, DN 50 MM (1 1/2"), PARA REDE ENTERRADA DE DISTRIBUIÇÃO DE ENERGIA ELÉTRICA - FORNECIMENTO E INSTALAÇÃO. AF_12/2021</t>
  </si>
  <si>
    <t xml:space="preserve"> 10.8.24 </t>
  </si>
  <si>
    <t xml:space="preserve"> 064816 </t>
  </si>
  <si>
    <t>DISPOSITIVO DIFERENCIAL DR ALTA SENSIB.(30MA) TETRAPOLAR 25A</t>
  </si>
  <si>
    <t xml:space="preserve"> 10.8.25 </t>
  </si>
  <si>
    <t xml:space="preserve"> 064335 </t>
  </si>
  <si>
    <t>DISJUNTOR MONOPOLAR 40A CURVA C</t>
  </si>
  <si>
    <t xml:space="preserve"> 10.8.26 </t>
  </si>
  <si>
    <t xml:space="preserve"> 071457 </t>
  </si>
  <si>
    <t>INTERRUPTOR DIFERENCIAL RESIDUAL (D.R.) TETRAPOLAR DE 63A-30MA</t>
  </si>
  <si>
    <t xml:space="preserve"> 10.8.27 </t>
  </si>
  <si>
    <t xml:space="preserve"> 91865 </t>
  </si>
  <si>
    <t>ELETRODUTO RÍGIDO ROSCÁVEL, PVC, DN 40 MM (1 1/4"), PARA CIRCUITOS TERMINAIS, INSTALADO EM FORRO - FORNECIMENTO E INSTALAÇÃO. AF_12/2015</t>
  </si>
  <si>
    <t xml:space="preserve"> 10.8.28 </t>
  </si>
  <si>
    <t xml:space="preserve"> 071456 </t>
  </si>
  <si>
    <t>INTERRUPTOR DIFERENCIAL RESIDUAL (D.R.) TETRAPOLAR DE 40A-30MA</t>
  </si>
  <si>
    <t xml:space="preserve"> 10.8.29 </t>
  </si>
  <si>
    <t xml:space="preserve"> 064322 </t>
  </si>
  <si>
    <t>DISJUNTOR MONOPOLAR 30A</t>
  </si>
  <si>
    <t xml:space="preserve"> 10.8.30 </t>
  </si>
  <si>
    <t xml:space="preserve"> 062518 </t>
  </si>
  <si>
    <t>BRACADEIRA TIPO UNHA - 1""</t>
  </si>
  <si>
    <t xml:space="preserve"> 10.8.31 </t>
  </si>
  <si>
    <t xml:space="preserve"> 10.8.32 </t>
  </si>
  <si>
    <t xml:space="preserve"> 91872 </t>
  </si>
  <si>
    <t>ELETRODUTO RÍGIDO ROSCÁVEL, PVC, DN 32 MM (1"), PARA CIRCUITOS TERMINAIS, INSTALADO EM PAREDE - FORNECIMENTO E INSTALAÇÃO. AF_12/2015</t>
  </si>
  <si>
    <t xml:space="preserve"> 10.8.33 </t>
  </si>
  <si>
    <t xml:space="preserve"> 070351 </t>
  </si>
  <si>
    <t>BRACADEIRA METALICA TIPO "U" DIAM. 3/4"</t>
  </si>
  <si>
    <t xml:space="preserve"> 10.8.34 </t>
  </si>
  <si>
    <t xml:space="preserve"> 92026 </t>
  </si>
  <si>
    <t>INTERRUPTOR SIMPLES (2 MÓDULOS) COM 1 TOMADA DE EMBUTIR 2P+T 10 A,  SEM SUPORTE E SEM PLACA - FORNECIMENTO E INSTALAÇÃO. AF_12/2015</t>
  </si>
  <si>
    <t xml:space="preserve"> 10.8.35 </t>
  </si>
  <si>
    <t xml:space="preserve"> 92004 </t>
  </si>
  <si>
    <t>TOMADA MÉDIA DE EMBUTIR (2 MÓDULOS), 2P+T 10 A, INCLUINDO SUPORTE E PLACA - FORNECIMENTO E INSTALAÇÃO. AF_12/2015</t>
  </si>
  <si>
    <t xml:space="preserve"> 10.8.36 </t>
  </si>
  <si>
    <t xml:space="preserve"> 91955 </t>
  </si>
  <si>
    <t>INTERRUPTOR PARALELO (1 MÓDULO), 10A/250V, INCLUINDO SUPORTE E PLACA - FORNECIMENTO E INSTALAÇÃO. AF_12/2015</t>
  </si>
  <si>
    <t xml:space="preserve"> 10.8.37 </t>
  </si>
  <si>
    <t xml:space="preserve"> 92005 </t>
  </si>
  <si>
    <t>TOMADA MÉDIA DE EMBUTIR (2 MÓDULOS), 2P+T 20 A, INCLUINDO SUPORTE E PLACA - FORNECIMENTO E INSTALAÇÃO. AF_12/2015</t>
  </si>
  <si>
    <t xml:space="preserve"> 10.8.38 </t>
  </si>
  <si>
    <t xml:space="preserve"> 059109 </t>
  </si>
  <si>
    <t>PLACA CEGA 4""X4""</t>
  </si>
  <si>
    <t xml:space="preserve"> 10.8.39 </t>
  </si>
  <si>
    <t xml:space="preserve"> 91957 </t>
  </si>
  <si>
    <t>INTERRUPTOR SIMPLES (1 MÓDULO) COM INTERRUPTOR PARALELO (1 MÓDULO), 10A/250V, INCLUINDO SUPORTE E PLACA - FORNECIMENTO E INSTALAÇÃO. AF_12/2015</t>
  </si>
  <si>
    <t xml:space="preserve"> 10.8.40 </t>
  </si>
  <si>
    <t xml:space="preserve"> 91967 </t>
  </si>
  <si>
    <t>INTERRUPTOR SIMPLES (3 MÓDULOS), 10A/250V, INCLUINDO SUPORTE E PLACA - FORNECIMENTO E INSTALAÇÃO. AF_12/2015</t>
  </si>
  <si>
    <t xml:space="preserve"> 10.8.41 </t>
  </si>
  <si>
    <t xml:space="preserve"> 063429 </t>
  </si>
  <si>
    <t>CABO FLEXIVEL CLASSE 4 OU 5 450/750V 70MM2</t>
  </si>
  <si>
    <t xml:space="preserve"> 10.8.42 </t>
  </si>
  <si>
    <t xml:space="preserve"> 91953 </t>
  </si>
  <si>
    <t>INTERRUPTOR SIMPLES (1 MÓDULO), 10A/250V, INCLUINDO SUPORTE E PLACA - FORNECIMENTO E INSTALAÇÃO. AF_12/2015</t>
  </si>
  <si>
    <t xml:space="preserve"> 10.8.43 </t>
  </si>
  <si>
    <t xml:space="preserve"> 91959 </t>
  </si>
  <si>
    <t>INTERRUPTOR SIMPLES (2 MÓDULOS), 10A/250V, INCLUINDO SUPORTE E PLACA - FORNECIMENTO E INSTALAÇÃO. AF_12/2015</t>
  </si>
  <si>
    <t xml:space="preserve"> 10.8.44 </t>
  </si>
  <si>
    <t xml:space="preserve"> 97596 </t>
  </si>
  <si>
    <t>SENSOR DE PRESENÇA SEM FOTOCÉLULA, FIXAÇÃO EM PAREDE - FORNECIMENTO E INSTALAÇÃO. AF_02/2020</t>
  </si>
  <si>
    <t xml:space="preserve"> 10.8.45 </t>
  </si>
  <si>
    <t xml:space="preserve"> 063408 </t>
  </si>
  <si>
    <t>CABO FLEX CLASS 4 OU 5 450/750V 120MM2</t>
  </si>
  <si>
    <t xml:space="preserve"> 10.8.46 </t>
  </si>
  <si>
    <t xml:space="preserve"> 072578 </t>
  </si>
  <si>
    <t>TOMADA HEXAGONAL 2P + T - 10A - 250V</t>
  </si>
  <si>
    <t xml:space="preserve"> 10.8.47 </t>
  </si>
  <si>
    <t xml:space="preserve"> 91958 </t>
  </si>
  <si>
    <t>INTERRUPTOR SIMPLES (2 MÓDULOS), 10A/250V, SEM SUPORTE E SEM PLACA - FORNECIMENTO E INSTALAÇÃO. AF_12/2015</t>
  </si>
  <si>
    <t xml:space="preserve"> 10.8.48 </t>
  </si>
  <si>
    <t xml:space="preserve"> 92023 </t>
  </si>
  <si>
    <t>INTERRUPTOR SIMPLES (1 MÓDULO) COM 1 TOMADA DE EMBUTIR 2P+T 10 A,  INCLUINDO SUPORTE E PLACA - FORNECIMENTO E INSTALAÇÃO. AF_12/2015</t>
  </si>
  <si>
    <t xml:space="preserve"> 10.8.49 </t>
  </si>
  <si>
    <t xml:space="preserve"> 97595 </t>
  </si>
  <si>
    <t>SENSOR DE PRESENÇA COM FOTOCÉLULA, FIXAÇÃO EM PAREDE - FORNECIMENTO E INSTALAÇÃO. AF_02/2020</t>
  </si>
  <si>
    <t xml:space="preserve"> 10.8.50 </t>
  </si>
  <si>
    <t xml:space="preserve"> 92981 </t>
  </si>
  <si>
    <t>CABO DE COBRE FLEXÍVEL ISOLADO, 16 MM², ANTI-CHAMA 450/750 V, PARA DISTRIBUIÇÃO - FORNECIMENTO E INSTALAÇÃO. AF_12/2015</t>
  </si>
  <si>
    <t xml:space="preserve"> 10.8.51 </t>
  </si>
  <si>
    <t xml:space="preserve"> 91924 </t>
  </si>
  <si>
    <t>CABO DE COBRE FLEXÍVEL ISOLADO, 1,5 MM², ANTI-CHAMA 450/750 V, PARA CIRCUITOS TERMINAIS - FORNECIMENTO E INSTALAÇÃO. AF_12/2015</t>
  </si>
  <si>
    <t xml:space="preserve"> 10.8.52 </t>
  </si>
  <si>
    <t xml:space="preserve"> 10.8.53 </t>
  </si>
  <si>
    <t xml:space="preserve"> 91928 </t>
  </si>
  <si>
    <t>CABO DE COBRE FLEXÍVEL ISOLADO, 4 MM², ANTI-CHAMA 450/750 V, PARA CIRCUITOS TERMINAIS - FORNECIMENTO E INSTALAÇÃO. AF_12/2015</t>
  </si>
  <si>
    <t xml:space="preserve"> 10.8.54 </t>
  </si>
  <si>
    <t xml:space="preserve"> 91930 </t>
  </si>
  <si>
    <t>CABO DE COBRE FLEXÍVEL ISOLADO, 6 MM², ANTI-CHAMA 450/750 V, PARA CIRCUITOS TERMINAIS - FORNECIMENTO E INSTALAÇÃO. AF_12/2015</t>
  </si>
  <si>
    <t xml:space="preserve"> 10.8.55 </t>
  </si>
  <si>
    <t xml:space="preserve"> 101875 </t>
  </si>
  <si>
    <t>QUADRO DE DISTRIBUIÇÃO DE ENERGIA EM CHAPA DE AÇO GALVANIZADO, DE EMBUTIR, COM BARRAMENTO TRIFÁSICO, PARA 12 DISJUNTORES DIN 100A - FORNECIMENTO E INSTALAÇÃO. AF_10/2020</t>
  </si>
  <si>
    <t xml:space="preserve"> 10.8.56 </t>
  </si>
  <si>
    <t xml:space="preserve"> 101881 </t>
  </si>
  <si>
    <t>QUADRO DE DISTRIBUIÇÃO DE ENERGIA EM CHAPA DE AÇO GALVANIZADO, DE EMBUTIR, COM BARRAMENTO TRIFÁSICO, PARA 40 DISJUNTORES DIN 100A - FORNECIMENTO E INSTALAÇÃO. AF_10/2020</t>
  </si>
  <si>
    <t xml:space="preserve"> 10.8.57 </t>
  </si>
  <si>
    <t xml:space="preserve"> IN28 </t>
  </si>
  <si>
    <t>GRUPO GERADOR TIVEA, GDT 150 KVA - GERADOR STANDBY 150KVA/120KW, TRIFÁSICO, PRIME 135KVA/108KW, FREQUÊNCIA 60HZ, FATOR DE POTÊNCIA 0,8, BATERIA 24V.</t>
  </si>
  <si>
    <t xml:space="preserve"> 10.9.1 </t>
  </si>
  <si>
    <t xml:space="preserve"> 98307 </t>
  </si>
  <si>
    <t>TOMADA DE REDE RJ45 - FORNECIMENTO E INSTALAÇÃO. AF_11/2019</t>
  </si>
  <si>
    <t xml:space="preserve"> 10.9.2 </t>
  </si>
  <si>
    <t xml:space="preserve"> 10.9.3 </t>
  </si>
  <si>
    <t xml:space="preserve"> 10.9.4 </t>
  </si>
  <si>
    <t xml:space="preserve"> 92869 </t>
  </si>
  <si>
    <t>CAIXA RETANGULAR 4" X 2" BAIXA (0,30 M DO PISO), METÁLICA, INSTALADA EM PAREDE - FORNECIMENTO E INSTALAÇÃO. AF_12/2015</t>
  </si>
  <si>
    <t xml:space="preserve"> 10.9.5 </t>
  </si>
  <si>
    <t xml:space="preserve"> 10.9.6 </t>
  </si>
  <si>
    <t xml:space="preserve"> 10.9.7 </t>
  </si>
  <si>
    <t xml:space="preserve"> 98305 </t>
  </si>
  <si>
    <t>(PAVIMENTO) RACK FECHADO PARA SERVIDOR - FORNECIMENTO E INSTALAÇÃO. AF_11/2019</t>
  </si>
  <si>
    <t xml:space="preserve"> 10.9.8 </t>
  </si>
  <si>
    <t xml:space="preserve"> 98297 </t>
  </si>
  <si>
    <t>CABO ELETRÔNICO CATEGORIA 6, INSTALADO EM EDIFICAÇÃO INSTITUCIONAL - FORNECIMENTO E INSTALAÇÃO. AF_11/2019</t>
  </si>
  <si>
    <t xml:space="preserve"> 10.9.9 </t>
  </si>
  <si>
    <t xml:space="preserve"> 059252 </t>
  </si>
  <si>
    <t>SWITCH WIRED TP - LINK GIGABIT 24 PORTAS TL - SG1024D.</t>
  </si>
  <si>
    <t xml:space="preserve"> 10.9.10 </t>
  </si>
  <si>
    <t xml:space="preserve"> 072228 </t>
  </si>
  <si>
    <t>RACK FECHADO DE PISO COM PORTA EM ACRÍLICO -  36 U´S</t>
  </si>
  <si>
    <t xml:space="preserve"> 10.9.11 </t>
  </si>
  <si>
    <t xml:space="preserve"> 103328 </t>
  </si>
  <si>
    <t>CAIXA INSPEÇÃO 300X300X300MM - ALVENARIA DE VEDAÇÃO DE BLOCOS CERÂMICOS FURADOS NA HORIZONTAL DE 9X19X19 CM (ESPESSURA 9 CM) E ARGAMASSA DE ASSENTAMENTO COM PREPARO EM BETONEIRA. AF_12/2021</t>
  </si>
  <si>
    <t xml:space="preserve"> 10.9.12 </t>
  </si>
  <si>
    <t xml:space="preserve"> 12613 </t>
  </si>
  <si>
    <t>BARRA ROSCADA BICROMATIZADA Ø 1/4" X 3000MM</t>
  </si>
  <si>
    <t xml:space="preserve"> 10.9.13 </t>
  </si>
  <si>
    <t xml:space="preserve"> 96562 </t>
  </si>
  <si>
    <t>SUPORTE PARA ELETROCALHA LISA OU PERFURADA EM AÇO GALVANIZADO, LARGURA 200 OU 400 MM E ALTURA 50 MM, ESPAÇADO A CADA 1,5 M, EM PERFILADO DE SEÇÃO 38X76 MM, POR METRO DE ELETRECOLHA FIXADA. AF_07/2017</t>
  </si>
  <si>
    <t xml:space="preserve"> 10.9.14 </t>
  </si>
  <si>
    <t>CAIXA INSPEÇÃO 400X400X400MM - ALVENARIA DE VEDAÇÃO DE BLOCOS CERÂMICOS FURADOS NA HORIZONTAL DE 9X19X19 CM (ESPESSURA 9 CM) E ARGAMASSA DE ASSENTAMENTO COM PREPARO EM BETONEIRA. AF_12/2021</t>
  </si>
  <si>
    <t xml:space="preserve"> 10.9.15 </t>
  </si>
  <si>
    <t xml:space="preserve"> 10.9.16 </t>
  </si>
  <si>
    <t xml:space="preserve"> 91170 </t>
  </si>
  <si>
    <t>FIXAÇÃO DE TUBOS HORIZONTAIS DE PVC, CPVC OU COBRE DIÂMETROS MENORES OU IGUAIS A 40 MM OU ELETROCALHAS ATÉ 150MM DE LARGURA, COM ABRAÇADEIRA METÁLICA RÍGIDA TIPO D 1/2, FIXADA EM PERFILADO EM LAJE. AF_05/2015</t>
  </si>
  <si>
    <t xml:space="preserve"> 10.9.18 </t>
  </si>
  <si>
    <t xml:space="preserve"> 00001119 </t>
  </si>
  <si>
    <t>CALHA QUADRADA DE CHAPA DE ACO GALVANIZADA NUM 28, CORTE 25 CM</t>
  </si>
  <si>
    <t xml:space="preserve"> 10.9.19 </t>
  </si>
  <si>
    <t xml:space="preserve"> 91854 </t>
  </si>
  <si>
    <t>ELETRODUTO FLEXÍVEL CORRUGADO, PVC, DN 25 MM (3/4"), PARA CIRCUITOS TERMINAIS, INSTALADO EM PAREDE - FORNECIMENTO E INSTALAÇÃO. AF_12/2015</t>
  </si>
  <si>
    <t xml:space="preserve"> 10.9.20 </t>
  </si>
  <si>
    <t xml:space="preserve"> 10.9.21 </t>
  </si>
  <si>
    <t xml:space="preserve"> 91856 </t>
  </si>
  <si>
    <t>ELETRODUTO FLEXÍVEL CORRUGADO, PVC, DN 32 MM (1"), PARA CIRCUITOS TERMINAIS, INSTALADO EM PAREDE - FORNECIMENTO E INSTALAÇÃO. AF_12/2015</t>
  </si>
  <si>
    <t xml:space="preserve"> 059439 </t>
  </si>
  <si>
    <t>PATCH PANEL 48 PORTAS CAT 6 T568 T568A/B FURUKAWA</t>
  </si>
  <si>
    <t xml:space="preserve"> 10.9.22 </t>
  </si>
  <si>
    <t xml:space="preserve"> 059250 </t>
  </si>
  <si>
    <t>PATCH PANEL 24 PORTAS CAT 6 19""</t>
  </si>
  <si>
    <t xml:space="preserve"> 10.9.23 </t>
  </si>
  <si>
    <t xml:space="preserve"> 88316 </t>
  </si>
  <si>
    <t>SERVENTE COM ENCARGOS COMPLEMENTARES</t>
  </si>
  <si>
    <t xml:space="preserve"> 10.10.1 </t>
  </si>
  <si>
    <t xml:space="preserve"> 10.10.2 </t>
  </si>
  <si>
    <t xml:space="preserve"> 95728 </t>
  </si>
  <si>
    <t>ELETRODUTO RÍGIDO SOLDÁVEL, PVC, DN 32 MM (1</t>
  </si>
  <si>
    <t xml:space="preserve"> 10.10.3 </t>
  </si>
  <si>
    <t xml:space="preserve"> 98294 </t>
  </si>
  <si>
    <t>CABO ELETRÔNICO CATEGORIA 5E, INSTALADO EM EDIFICAÇÃO RESIDENCIAL - FORNECIMENTO E INSTALAÇÃO. AF_11/2019</t>
  </si>
  <si>
    <t xml:space="preserve"> 10.10.4 </t>
  </si>
  <si>
    <t xml:space="preserve"> 079611 </t>
  </si>
  <si>
    <t>CABO HDMI X HDMI VERSAO 1.4 BLINDADO - 5,0 M</t>
  </si>
  <si>
    <t xml:space="preserve"> 10.11.1 </t>
  </si>
  <si>
    <t>INSTALAÇÕES DE SOM</t>
  </si>
  <si>
    <t xml:space="preserve"> 10.11.1.1 </t>
  </si>
  <si>
    <t xml:space="preserve"> 068282 </t>
  </si>
  <si>
    <t>CAIXA DE SOM AMPLIFICADA COM MICROFONE SEM FIO E BATERIA</t>
  </si>
  <si>
    <t xml:space="preserve"> 10.11.1.2 </t>
  </si>
  <si>
    <t xml:space="preserve"> 068176 </t>
  </si>
  <si>
    <t>CHAVE SENNHEISER SKM100 SKM300 PARA CONTROLE MICROFONES</t>
  </si>
  <si>
    <t xml:space="preserve"> 10.11.1.3 </t>
  </si>
  <si>
    <t xml:space="preserve"> 068094 </t>
  </si>
  <si>
    <t>PONTO DE SOM PADRAO</t>
  </si>
  <si>
    <t xml:space="preserve"> 10.11.1.4 </t>
  </si>
  <si>
    <t xml:space="preserve"> 068141 </t>
  </si>
  <si>
    <t>BANDEJA ASK PMX PARA RACK PADRÏ 19 POLEGADAS MESA DE SOM</t>
  </si>
  <si>
    <t xml:space="preserve"> 10.11.1.5 </t>
  </si>
  <si>
    <t xml:space="preserve"> 068560 </t>
  </si>
  <si>
    <t>CABO POLARIZADO 2 X 2,5 MM2 PARA AUDIO</t>
  </si>
  <si>
    <t xml:space="preserve"> 10.11.1.6 </t>
  </si>
  <si>
    <t xml:space="preserve"> 11752 </t>
  </si>
  <si>
    <t>CABO BALANCEADO 2 X 0,30MM (PARA MICROFONE)</t>
  </si>
  <si>
    <t xml:space="preserve"> 10.11.1.7 </t>
  </si>
  <si>
    <t xml:space="preserve"> IN29 </t>
  </si>
  <si>
    <t>ALTO FALANTE JBL 50W RMS</t>
  </si>
  <si>
    <t xml:space="preserve"> 10.11.1.8 </t>
  </si>
  <si>
    <t xml:space="preserve"> 12782 </t>
  </si>
  <si>
    <t>FORNECIMENTO E INSTALAÇÃO DE MÓDULO MONOMODO GBIC PARA SWITCH</t>
  </si>
  <si>
    <t xml:space="preserve"> 10.11.1.9 </t>
  </si>
  <si>
    <t xml:space="preserve"> 7866 </t>
  </si>
  <si>
    <t>SWITCH 16 PORTAS 10/100 MBPS - FORNECIMENTO</t>
  </si>
  <si>
    <t xml:space="preserve"> 10.11.1.10 </t>
  </si>
  <si>
    <t xml:space="preserve"> 059208 </t>
  </si>
  <si>
    <t>PLACA COM UM FURO IMPERIA BRANCO IRIEL P/ SAIDA CABO DE SOM</t>
  </si>
  <si>
    <t xml:space="preserve"> 10.11.1.11 </t>
  </si>
  <si>
    <t xml:space="preserve"> 017960 </t>
  </si>
  <si>
    <t>MESA DE SOM SOUNDCRAFT SIGNATURE 12 CANAIS - SOUNDCRAFT</t>
  </si>
  <si>
    <t xml:space="preserve"> 10.11.2 </t>
  </si>
  <si>
    <t>INSTALAÇÕES DE PROJEÇÃO</t>
  </si>
  <si>
    <t xml:space="preserve"> 10.11.2.1 </t>
  </si>
  <si>
    <t xml:space="preserve"> IN30 </t>
  </si>
  <si>
    <t>TELA TENSIONADA 3,65 X 2,05M ELÉTRICA</t>
  </si>
  <si>
    <t xml:space="preserve"> 10.11.2.2 </t>
  </si>
  <si>
    <t xml:space="preserve"> IN31 </t>
  </si>
  <si>
    <t>TELA TENSIONADA 1,86 X 1,04M ELÉTRICA</t>
  </si>
  <si>
    <t xml:space="preserve"> 10.11.2.3 </t>
  </si>
  <si>
    <t xml:space="preserve"> 6822 </t>
  </si>
  <si>
    <t>PROJETOR IP 67, SUPORTE FIXAÇÃO TIPO ZCS711,EQUIPADO C/ CJ. DIODOS FOTOEMISSORA, DIMERIZÁVEIS DE ALTA POTÊNCIA NA COR AMBAR, CONSUMO TÍPICO 65W POR METRO, REF. LEDLINE BCS713 12 LED-LXN AMB EB 230-240V I WB-60 OU SIMILAR UN</t>
  </si>
  <si>
    <t xml:space="preserve"> 10.11.2.4 </t>
  </si>
  <si>
    <t xml:space="preserve"> 12118 </t>
  </si>
  <si>
    <t>PROJETOR PARA DATA-SHOW, FULL HD, 3D, BRILHO 2200 LUMENS, RELAÇÃO DE CONTRASTE 35.000:1, RELAÇÃO DE PROJEÇÃO 16:9/4:3, CONEXÕES HDMI, VGA, RCA, USB, WI-FI, NARCA OPTOMA, EPSON, OU SIMILAR - INSTALADO</t>
  </si>
  <si>
    <t xml:space="preserve"> 10.11.2.5 </t>
  </si>
  <si>
    <t xml:space="preserve"> 12117 </t>
  </si>
  <si>
    <t>SUPORTE PARA PROJETOR ELETRÔNICO - INSTALADO, PROJETELAS OU SIMILAR</t>
  </si>
  <si>
    <t xml:space="preserve"> 10.11.2.6 </t>
  </si>
  <si>
    <t xml:space="preserve"> 12394 </t>
  </si>
  <si>
    <t>CABO HDMI 15M BLINDADO 2.0 ETHERNET 15 METROS 4K ULTRA HD 3D 2160P</t>
  </si>
  <si>
    <t xml:space="preserve"> 10.12.1 </t>
  </si>
  <si>
    <t xml:space="preserve"> 055008 </t>
  </si>
  <si>
    <t>BOMBA INCENDIO 616 TJM 5,0CV 220/380V TRIFASICA DANCOR</t>
  </si>
  <si>
    <t xml:space="preserve"> 10.12.2 </t>
  </si>
  <si>
    <t xml:space="preserve"> 92639 </t>
  </si>
  <si>
    <t>TÊ, EM FERRO GALVANIZADO, CONEXÃO ROSQUEADA, DN 40 (1 1/2"), INSTALADO EM REDE DE ALIMENTAÇÃO PARA HIDRANTE - FORNECIMENTO E INSTALAÇÃO. AF_10/2020</t>
  </si>
  <si>
    <t xml:space="preserve"> 10.12.3 </t>
  </si>
  <si>
    <t xml:space="preserve"> 99624 </t>
  </si>
  <si>
    <t>VÁLVULA DE RETENÇÃO HORIZONTAL, DE BRONZE, ROSCÁVEL, 2 1/2" - FORNECIMENTO E INSTALAÇÃO. AF_08/2021</t>
  </si>
  <si>
    <t xml:space="preserve"> 10.12.4 </t>
  </si>
  <si>
    <t xml:space="preserve"> 92378 </t>
  </si>
  <si>
    <t>LUVA, EM FERRO GALVANIZADO, DN 65 (2 1/2"), CONEXÃO ROSQUEADA, INSTALADO EM REDE DE ALIMENTAÇÃO PARA HIDRANTE - FORNECIMENTO E INSTALAÇÃO. AF_10/2020</t>
  </si>
  <si>
    <t xml:space="preserve"> 10.12.5 </t>
  </si>
  <si>
    <t xml:space="preserve"> 103019 </t>
  </si>
  <si>
    <t>REGISTRO OU VÁLVULA GLOBO ANGULAR EM LATÃO, PARA HIDRANTES EM INSTALAÇÃO PREDIAL DE INCÊNDIO, 45 GRAUS, 2 1/2" - FORNECIMENTO E INSTALAÇÃO. AF_08/2021</t>
  </si>
  <si>
    <t xml:space="preserve"> 10.12.6 </t>
  </si>
  <si>
    <t xml:space="preserve"> 103952 </t>
  </si>
  <si>
    <t>BUCHA DE REDUÇÃO, CURTA, PVC, SOLDÁVEL, DN 25 X 20 MM, INSTALADO EM RAMAL DE DISTRIBUIÇÃO DE ÁGUA - FORNECIMENTO E INSTALAÇÃO. AF_06/2022</t>
  </si>
  <si>
    <t xml:space="preserve"> 10.12.7 </t>
  </si>
  <si>
    <t xml:space="preserve"> 94499 </t>
  </si>
  <si>
    <t>REGISTRO DE GAVETA BRUTO, LATÃO, ROSCÁVEL, 2 1/2" - FORNECIMENTO E INSTALAÇÃO. AF_08/2021</t>
  </si>
  <si>
    <t xml:space="preserve"> 10.12.8 </t>
  </si>
  <si>
    <t xml:space="preserve"> 94495 </t>
  </si>
  <si>
    <t>REGISTRO DE GAVETA BRUTO, LATÃO, ROSCÁVEL, 1" - FORNECIMENTO E INSTALAÇÃO. AF_08/2021</t>
  </si>
  <si>
    <t xml:space="preserve"> 10.12.9 </t>
  </si>
  <si>
    <t xml:space="preserve"> 101917 </t>
  </si>
  <si>
    <t>MANÔMETRO 0 A 200 PSI (0 A 14 KGF/CM2), D = 50MM - FORNECIMENTO E INSTALAÇÃO. AF_10/2020</t>
  </si>
  <si>
    <t xml:space="preserve"> 10.12.10 </t>
  </si>
  <si>
    <t xml:space="preserve"> 055700 </t>
  </si>
  <si>
    <t>PRESSOSTATO ALTA/BAIXA COM REARME MANUAL REF. KP15</t>
  </si>
  <si>
    <t xml:space="preserve"> 10.12.11 </t>
  </si>
  <si>
    <t xml:space="preserve"> 085083 </t>
  </si>
  <si>
    <t>CHAVE DE FLUXO 1"</t>
  </si>
  <si>
    <t xml:space="preserve"> 10.12.12 </t>
  </si>
  <si>
    <t xml:space="preserve"> 92372 </t>
  </si>
  <si>
    <t>LUVA, EM FERRO GALVANIZADO, DN 32 (1 1/4"), CONEXÃO ROSQUEADA, INSTALADO EM REDE DE ALIMENTAÇÃO PARA HIDRANTE - FORNECIMENTO E INSTALAÇÃO. AF_10/2020</t>
  </si>
  <si>
    <t xml:space="preserve"> 10.12.13 </t>
  </si>
  <si>
    <t xml:space="preserve"> 96765 </t>
  </si>
  <si>
    <t>(KIT DE ACESSÓRIOS DE) ABRIGO PARA HIDRANTE, 90X60X17CM, COM REGISTRO GLOBO ANGULAR 45 GRAUS 2 1/2", ADAPTADOR STORZ 2 1/2", MANGUEIRA DE INCÊNDIO 20M, REDUÇÃO 2 1/2" X 1 1/2" E ESGUICHO EM LATÃO 1 1/2" - FORNECIMENTO E INSTALAÇÃO. AF_10/2020</t>
  </si>
  <si>
    <t xml:space="preserve"> 10.12.14 </t>
  </si>
  <si>
    <t xml:space="preserve"> 10.12.15 </t>
  </si>
  <si>
    <t xml:space="preserve"> 97599 </t>
  </si>
  <si>
    <t>LUMINÁRIA DE EMERGÊNCIA, COM 30 LÂMPADAS LED DE 2 W, SEM REATOR - FORNECIMENTO E INSTALAÇÃO. AF_02/2020</t>
  </si>
  <si>
    <t xml:space="preserve"> 10.12.16 </t>
  </si>
  <si>
    <t xml:space="preserve"> 100759 </t>
  </si>
  <si>
    <t>PINTURA COM TINTA ALQUÍDICA DE ACABAMENTO (ESMALTE SINTÉTICO BRILHANTE) PULVERIZADA SOBRE SUPERFÍCIES METÁLICAS (EXCETO PERFIL) EXECUTADO EM OBRA (02 DEMÃOS). AF_01/2020_PE</t>
  </si>
  <si>
    <t xml:space="preserve"> 10.12.17 </t>
  </si>
  <si>
    <t xml:space="preserve"> 101908 </t>
  </si>
  <si>
    <t>EXTINTOR DE INCÊNDIO PORTÁTIL COM CARGA DE PQS DE 4 KG, CLASSE BC - FORNECIMENTO E INSTALAÇÃO. AF_10/2020_PE</t>
  </si>
  <si>
    <t xml:space="preserve"> 10.12.18 </t>
  </si>
  <si>
    <t xml:space="preserve"> 101907 </t>
  </si>
  <si>
    <t>EXTINTOR DE INCÊNDIO PORTÁTIL COM CARGA DE CO2 DE 6 KG, CLASSE BC - FORNECIMENTO E INSTALAÇÃO. AF_10/2020_PE</t>
  </si>
  <si>
    <t xml:space="preserve"> 10.12.19 </t>
  </si>
  <si>
    <t xml:space="preserve"> 058618 </t>
  </si>
  <si>
    <t>SUPORTE DE PISO PARA EXTINTOR DE INCENDIO</t>
  </si>
  <si>
    <t xml:space="preserve"> 10.12.20 </t>
  </si>
  <si>
    <t xml:space="preserve"> 97.02.194 </t>
  </si>
  <si>
    <t>PLACA DE SINALIZAÇÃO EM PVC FOTOLUMINESCENTE (150X150MM), COM INDICAÇÃO DE EQUIPAMENTOS DE COMBATE À INCÊNDIO E ALARME</t>
  </si>
  <si>
    <t xml:space="preserve"> 10.12.21 </t>
  </si>
  <si>
    <t xml:space="preserve"> 12884 </t>
  </si>
  <si>
    <t>PLACA DE SINALIZACAO, FOTOLUMINESCENTE, 38X19 CM, EM PVC , COM SETA INDICATIVA DE SENTIDO (ESQUERDA OU DIREITA) DE SAÍDA DE EMERGÊNCIA- PLACA S2</t>
  </si>
  <si>
    <t xml:space="preserve"> 10.12.22 </t>
  </si>
  <si>
    <t xml:space="preserve"> 12892 </t>
  </si>
  <si>
    <t>PLACA DE SINALIZACAO, FOTOLUMINESCENTE,38X 19CM, EM PVC , COM LOGOTIPO "BOMBAS DE INCÊNDIO" -  PLACA E3</t>
  </si>
  <si>
    <t xml:space="preserve"> 10.12.23 </t>
  </si>
  <si>
    <t xml:space="preserve"> 12885 </t>
  </si>
  <si>
    <t>PLACA DE SINALIZACAO, FOTOLUMINESCENTE, 30X30 CM, EM PVC , COM LOGOTIPO "ABRIGO DE MANGUEIRA E HIDRANTE"- PLACA E7</t>
  </si>
  <si>
    <t xml:space="preserve"> 10.12.24 </t>
  </si>
  <si>
    <t xml:space="preserve"> 12886 </t>
  </si>
  <si>
    <t>PLACA DE SINALIZACAO, FOTOLUMINESCENTE, 30X30 CM, EM PVC , COM LOGOTIPO "ALARME SONORO"- PLACA E1</t>
  </si>
  <si>
    <t xml:space="preserve"> 10.12.25 </t>
  </si>
  <si>
    <t xml:space="preserve"> 112252 </t>
  </si>
  <si>
    <t>VENEZIANA 2F ALUMINIO ANODIZADO PRETO 57,5X97,5CM</t>
  </si>
  <si>
    <t xml:space="preserve"> 10.13.1 </t>
  </si>
  <si>
    <t xml:space="preserve"> 060644 </t>
  </si>
  <si>
    <t>LUMINARIA DE SOBREPOR FLUORESCENTE 2X28W E27 COMPACTA</t>
  </si>
  <si>
    <t xml:space="preserve"> 10.13.2 </t>
  </si>
  <si>
    <t xml:space="preserve"> 060491 </t>
  </si>
  <si>
    <t>ARANDELA 2 FACHOS SLIM BRANCA + LED G9 5W 3000K EXT/INTERNA</t>
  </si>
  <si>
    <t xml:space="preserve"> 10.13.3 </t>
  </si>
  <si>
    <t xml:space="preserve"> 060439 </t>
  </si>
  <si>
    <t>LAMPADA LED MR11 MINIDICROICA 2W GU10 BIVOLT</t>
  </si>
  <si>
    <t xml:space="preserve"> 10.13.4 </t>
  </si>
  <si>
    <t xml:space="preserve"> 060303 </t>
  </si>
  <si>
    <t>LAMPADA DICROICA COM FOCO REFLETIVO 12V</t>
  </si>
  <si>
    <t xml:space="preserve"> 10.13.5 </t>
  </si>
  <si>
    <t xml:space="preserve"> 060126 </t>
  </si>
  <si>
    <t>PLAFON PLAFON 25W LED SOBREPOR BRANCO NEUTRO</t>
  </si>
  <si>
    <t xml:space="preserve"> 10.13.6 </t>
  </si>
  <si>
    <t xml:space="preserve"> 060121 </t>
  </si>
  <si>
    <t>LUMINARIA DE EMBUTIR PLAFON 18W LED BRANCO FRIO 22,5X22,5</t>
  </si>
  <si>
    <t xml:space="preserve"> 10.13.7 </t>
  </si>
  <si>
    <t xml:space="preserve"> 060080 </t>
  </si>
  <si>
    <t>SPOT BRANCO EMBUTIR REDONDO COB 5W LED 5000K LUZ BRANCA FRIA</t>
  </si>
  <si>
    <t xml:space="preserve"> 10.13.8 </t>
  </si>
  <si>
    <t xml:space="preserve"> 060189 </t>
  </si>
  <si>
    <t>SPOT EMBUTIDO RETANGULAR PARA 3 LAMPADAS LED PAR 20</t>
  </si>
  <si>
    <t xml:space="preserve"> 10.13.9 </t>
  </si>
  <si>
    <t xml:space="preserve"> 060812 </t>
  </si>
  <si>
    <t>LUMINARIA PENDENTE RETANGULAR 142 70X30CM PANTOJA&amp;CARMONA</t>
  </si>
  <si>
    <t xml:space="preserve"> 10.13.10 </t>
  </si>
  <si>
    <t xml:space="preserve"> 060386 </t>
  </si>
  <si>
    <t>LUMINARIA - PERFIL LED EMBUTIR SLIM 2M P/ FITA LED COMPLETA</t>
  </si>
  <si>
    <t xml:space="preserve"> 10.13.11 </t>
  </si>
  <si>
    <t xml:space="preserve"> 060643 </t>
  </si>
  <si>
    <t>ESPETO DE JARDIM LED 5W LUZ BRANCO QUENTE BIVOLT EMPALUX</t>
  </si>
  <si>
    <t xml:space="preserve"> 10.13.12 </t>
  </si>
  <si>
    <t xml:space="preserve"> 060222 </t>
  </si>
  <si>
    <t>LUMINARIA INDUSTRIAL PENDENTE LED HIGH BAY LIGHT 200W</t>
  </si>
  <si>
    <t xml:space="preserve"> 10.13.13 </t>
  </si>
  <si>
    <t xml:space="preserve"> 060045 </t>
  </si>
  <si>
    <t>LUMINARIA REFLETOR C/ SENSOR DE PRESENCA IP68 E LAMPADA 50 W</t>
  </si>
  <si>
    <t xml:space="preserve"> 10.13.14 </t>
  </si>
  <si>
    <t xml:space="preserve"> 060287 </t>
  </si>
  <si>
    <t>LUMINARIA DE SOBREPOR PLAFON 10X120CM 30W 1 LED BRANCO</t>
  </si>
  <si>
    <t xml:space="preserve"> 10.14.1 </t>
  </si>
  <si>
    <t xml:space="preserve"> 065155 </t>
  </si>
  <si>
    <t>SUBESTACAO 13,8KV 225,0 KVA</t>
  </si>
  <si>
    <t xml:space="preserve"> 10.14.2 </t>
  </si>
  <si>
    <t xml:space="preserve"> 020013 </t>
  </si>
  <si>
    <t>REGULARIZACAO E COMPACTACAO SOLO BASE DE ESCAVACAO</t>
  </si>
  <si>
    <t xml:space="preserve"> 10.14.3 </t>
  </si>
  <si>
    <t xml:space="preserve"> 031257 </t>
  </si>
  <si>
    <t>CONCRETO 1:2,5:3+236 L/AGUA PARA FUNDACOES</t>
  </si>
  <si>
    <t xml:space="preserve"> 10.14.4 </t>
  </si>
  <si>
    <t xml:space="preserve"> 97628 </t>
  </si>
  <si>
    <t>DEMOLIÇÃO DE LAJES, DE FORMA MANUAL, SEM REAPROVEITAMENTO. AF_12/2017</t>
  </si>
  <si>
    <t xml:space="preserve"> 10.14.5 </t>
  </si>
  <si>
    <t xml:space="preserve"> 061465 </t>
  </si>
  <si>
    <t>CAIXA DE PASSAGEM ELETRICA 60X60X50CM COM TAMPAO FERRO FUNDIDO</t>
  </si>
  <si>
    <t xml:space="preserve"> 10.14.6 </t>
  </si>
  <si>
    <t xml:space="preserve"> 97670 </t>
  </si>
  <si>
    <t>ELETRODUTO FLEXÍVEL CORRUGADO, PEAD, DN 100 (4"), PARA REDE ENTERRADA DE DISTRIBUIÇÃO DE ENERGIA ELÉTRICA - FORNECIMENTO E INSTALAÇÃO. AF_12/2021</t>
  </si>
  <si>
    <t xml:space="preserve"> 10.14.7 </t>
  </si>
  <si>
    <t xml:space="preserve"> 96523 </t>
  </si>
  <si>
    <t>ESCAVAÇÃO MANUAL PARA BLOCO DE COROAMENTO OU SAPATA (INCLUINDO ESCAVAÇÃO PARA COLOCAÇÃO DE FÔRMAS). AF_06/2017</t>
  </si>
  <si>
    <t xml:space="preserve"> 11.1.1 </t>
  </si>
  <si>
    <t xml:space="preserve"> 88489 </t>
  </si>
  <si>
    <t>APLICAÇÃO MANUAL DE PINTURA COM TINTA LÁTEX ACRÍLICA EM PAREDES, DUAS DEMÃOS. AF_06/2014</t>
  </si>
  <si>
    <t xml:space="preserve"> 11.1.2 </t>
  </si>
  <si>
    <t xml:space="preserve"> 88496 </t>
  </si>
  <si>
    <t>APLICAÇÃO E LIXAMENTO DE MASSA LÁTEX EM TETO, DUAS DEMÃOS. AF_06/2014</t>
  </si>
  <si>
    <t xml:space="preserve"> 11.1.3 </t>
  </si>
  <si>
    <t xml:space="preserve"> 88488 </t>
  </si>
  <si>
    <t>APLICAÇÃO MANUAL DE PINTURA COM TINTA LÁTEX ACRÍLICA EM TETO, DUAS DEMÃOS. AF_06/2014</t>
  </si>
  <si>
    <t xml:space="preserve"> 88497 </t>
  </si>
  <si>
    <t>APLICAÇÃO E LIXAMENTO DE MASSA LÁTEX EM PAREDES, DUAS DEMÃOS. AF_06/2014</t>
  </si>
  <si>
    <t xml:space="preserve"> 11.1.5 </t>
  </si>
  <si>
    <t xml:space="preserve"> 102494 </t>
  </si>
  <si>
    <t>PINTURA DE PISO COM TINTA EPÓXI, APLICAÇÃO MANUAL, 2 DEMÃOS, INCLUSO PRIMER EPÓXI. AF_05/2021</t>
  </si>
  <si>
    <t xml:space="preserve"> 11.1.6 </t>
  </si>
  <si>
    <t xml:space="preserve"> 88484 </t>
  </si>
  <si>
    <t>APLICAÇÃO DE FUNDO SELADOR ACRÍLICO EM TETO, UMA DEMÃO. AF_06/2014</t>
  </si>
  <si>
    <t xml:space="preserve"> 11.1.7 </t>
  </si>
  <si>
    <t xml:space="preserve"> 88485 </t>
  </si>
  <si>
    <t>APLICAÇÃO DE FUNDO SELADOR ACRÍLICO EM PAREDES, UMA DEMÃO. AF_06/2014</t>
  </si>
  <si>
    <t xml:space="preserve"> 11.1.8 </t>
  </si>
  <si>
    <t xml:space="preserve"> 00000134 </t>
  </si>
  <si>
    <t>GRAUTE CIMENTICIO PARA USO GERAL</t>
  </si>
  <si>
    <t xml:space="preserve"> 11.1.9 </t>
  </si>
  <si>
    <t xml:space="preserve"> 102507 </t>
  </si>
  <si>
    <t>PINTURA DE DEMARCAÇÃO DE VAGA COM TINTA EPÓXI, E = 10 CM, APLICAÇÃO MANUAL. AF_05/2021</t>
  </si>
  <si>
    <t xml:space="preserve"> 11.2.1 </t>
  </si>
  <si>
    <t xml:space="preserve"> 4078 </t>
  </si>
  <si>
    <t>PINTURA DE PROTEÇÃO SOBRE SUPERFÍCIES METÁLICAS COM APLICAÇÃO DE 01 DEMÃO DE TINTA SUPER GALVITE (SHERWIN WILLIAMS OU SIMILAR) - R2</t>
  </si>
  <si>
    <t xml:space="preserve"> 11.3.1 </t>
  </si>
  <si>
    <t xml:space="preserve"> 120712 </t>
  </si>
  <si>
    <t>TEXTURA EFEITO CIMENTO QUEIMADO NERO IBRATIM</t>
  </si>
  <si>
    <t xml:space="preserve"> 11.3.2 </t>
  </si>
  <si>
    <t xml:space="preserve"> 95305 </t>
  </si>
  <si>
    <t>TEXTURA ACRÍLICA, APLICAÇÃO MANUAL EM PAREDE, UMA DEMÃO. AF_09/2016</t>
  </si>
  <si>
    <t xml:space="preserve"> 12.1.1 </t>
  </si>
  <si>
    <t xml:space="preserve"> IN43 </t>
  </si>
  <si>
    <t>ELEVADOR ATLAS SHINDLER 3000 - 600 KG, 8 PESS, 6 PAR, 1.0 M/S - 15,49M</t>
  </si>
  <si>
    <t>und</t>
  </si>
  <si>
    <t xml:space="preserve"> 12.1.2 </t>
  </si>
  <si>
    <t xml:space="preserve"> 020216 </t>
  </si>
  <si>
    <t>ESCAVACAO MANUAL SOLO 1A. CATEGORIA DE 1,50M ATE 3,00M</t>
  </si>
  <si>
    <t xml:space="preserve"> 12.1.3 </t>
  </si>
  <si>
    <t xml:space="preserve"> 040900 </t>
  </si>
  <si>
    <t>CONCRETO ESTRUTURAL 25MPA</t>
  </si>
  <si>
    <t xml:space="preserve"> 12.1.4 </t>
  </si>
  <si>
    <t xml:space="preserve"> 97093 </t>
  </si>
  <si>
    <t>ARMAÇÃO PARA EXECUÇÃO DE RADIER, PISO DE CONCRETO OU LAJE SOBRE SOLO, COM USO DE TELA Q-283. AF_09/2021</t>
  </si>
  <si>
    <t xml:space="preserve"> 12.1.5 </t>
  </si>
  <si>
    <t xml:space="preserve"> 87622 </t>
  </si>
  <si>
    <t>CONTRAPISO EM ARGAMASSA TRAÇO 1:4 (CIMENTO E AREIA), PREPARO MANUAL, APLICADO EM ÁREAS SECAS SOBRE LAJE, ADERIDO, ACABAMENTO NÃO REFORÇADO, ESPESSURA 2CM. AF_07/2021</t>
  </si>
  <si>
    <t xml:space="preserve"> 12.1.6 </t>
  </si>
  <si>
    <t xml:space="preserve"> 011508 </t>
  </si>
  <si>
    <t>SERVICO EMPREITADO-ALVENARIA TIJOLO MACICO 20CM</t>
  </si>
  <si>
    <t xml:space="preserve"> 12.1.7 </t>
  </si>
  <si>
    <t xml:space="preserve"> 160178 </t>
  </si>
  <si>
    <t>IMPERMEABILIZACAO DE PAREDE/PISO DE SUB-SOLO</t>
  </si>
  <si>
    <t xml:space="preserve"> 12.1.8 </t>
  </si>
  <si>
    <t xml:space="preserve"> 121440 </t>
  </si>
  <si>
    <t>MASSA UNICA EM PAREDE PARA MURO DE PROTECAO CIM/AREIA</t>
  </si>
  <si>
    <t xml:space="preserve"> 12.1.9 </t>
  </si>
  <si>
    <t xml:space="preserve"> 2642 </t>
  </si>
  <si>
    <t>ESCADA MARINHEIRO EM BARRA CHATA DE FERRO 2" X 5/16"</t>
  </si>
  <si>
    <t xml:space="preserve"> 12.1.10 </t>
  </si>
  <si>
    <t xml:space="preserve"> 97608 </t>
  </si>
  <si>
    <t>LUMINÁRIA ARANDELA TIPO TARTARUGA, COM GRADE, DE SOBREPOR, COM 1 LÂMPADA FLUORESCENTE DE 15 W, SEM REATOR - FORNECIMENTO E INSTALAÇÃO. AF_02/2020</t>
  </si>
  <si>
    <t xml:space="preserve"> 12.1.11 </t>
  </si>
  <si>
    <t xml:space="preserve"> 12.1.12 </t>
  </si>
  <si>
    <t xml:space="preserve"> 12.1.13 </t>
  </si>
  <si>
    <t xml:space="preserve"> 90443 </t>
  </si>
  <si>
    <t>RASGO EM ALVENARIA PARA RAMAIS/ DISTRIBUIÇÃO COM DIAMETROS MENORES OU IGUAIS A 40 MM. AF_05/2015</t>
  </si>
  <si>
    <t xml:space="preserve"> 12.1.14 </t>
  </si>
  <si>
    <t xml:space="preserve"> 92008 </t>
  </si>
  <si>
    <t>TOMADA BAIXA DE EMBUTIR (2 MÓDULOS), 2P+T 10 A, INCLUINDO SUPORTE E PLACA - FORNECIMENTO E INSTALAÇÃO. AF_12/2015</t>
  </si>
  <si>
    <t xml:space="preserve"> 12.1.15 </t>
  </si>
  <si>
    <t xml:space="preserve"> 12.1.16 </t>
  </si>
  <si>
    <t xml:space="preserve"> 100763 </t>
  </si>
  <si>
    <t>VIGA METÁLICA EM PERFIL LAMINADO OU SOLDADO EM AÇO ESTRUTURAL, COM CONEXÕES PARAFUSADAS, INCLUSOS MÃO DE OBRA, TRANSPORTE E IÇAMENTO UTILIZANDO GUINDASTE - FORNECIMENTO E INSTALAÇÃO. AF_01/2020_PSA</t>
  </si>
  <si>
    <t xml:space="preserve"> 12.2.1 </t>
  </si>
  <si>
    <t xml:space="preserve"> 100864 </t>
  </si>
  <si>
    <t>BARRA DE APOIO EM "L", EM ACO INOX POLIDO 80 X 80 CM, FIXADA NA PAREDE - FORNECIMENTO E INSTALACAO. AF_01/2020</t>
  </si>
  <si>
    <t xml:space="preserve"> 12.2.2 </t>
  </si>
  <si>
    <t xml:space="preserve"> 100868 </t>
  </si>
  <si>
    <t>BARRA DE APOIO RETA, EM ACO INOX POLIDO, COMPRIMENTO 80 CM,  FIXADA NA PAREDE - FORNECIMENTO E INSTALAÇÃO. AF_01/2020</t>
  </si>
  <si>
    <t xml:space="preserve"> 12.2.3 </t>
  </si>
  <si>
    <t xml:space="preserve"> 160392 </t>
  </si>
  <si>
    <t>TRATAMENTO DE TRINCAS/FISSURAS SUPERFICIE CONCRETO EM FACHADAS</t>
  </si>
  <si>
    <t xml:space="preserve"> 12.2.4 </t>
  </si>
  <si>
    <t xml:space="preserve"> 090340 </t>
  </si>
  <si>
    <t>BALDRAME MURO DIVISORIO ESP.20CM-(30X40CM) CONCRETO 25MPA</t>
  </si>
  <si>
    <t xml:space="preserve"> 12.2.5 </t>
  </si>
  <si>
    <t xml:space="preserve"> 102254 </t>
  </si>
  <si>
    <t>DIVISORIA SANITÁRIA, TIPO CABINE, EM MÁRMORE BRANCO POLIDO, ESP = 3CM, ASSENTADO COM ARGAMASSA COLANTE AC III-E, EXCLUSIVE FERRAGENS. AF_01/2021</t>
  </si>
  <si>
    <t xml:space="preserve"> 12.2.6 </t>
  </si>
  <si>
    <t xml:space="preserve"> 020167 </t>
  </si>
  <si>
    <t>ESCAVACAO MANUAL VALA BALDRAME 0,6X0,6X0,20M SAPATA CORRIDA</t>
  </si>
  <si>
    <t xml:space="preserve"> 12.2.7 </t>
  </si>
  <si>
    <t xml:space="preserve"> 94965 </t>
  </si>
  <si>
    <t>CONCRETO FCK = 25MPA, TRAÇO 1:2,3:2,7 (EM MASSA SECA DE CIMENTO/ AREIA MÉDIA/ BRITA 1) - PREPARO MECÂNICO COM BETONEIRA 400 L. AF_05/2021</t>
  </si>
  <si>
    <t xml:space="preserve"> 12.2.8 </t>
  </si>
  <si>
    <t xml:space="preserve"> 98557 </t>
  </si>
  <si>
    <t>IMPERMEABILIZAÇÃO DE SUPERFÍCIE COM EMULSÃO ASFÁLTICA, 2 DEMÃOS AF_06/2018</t>
  </si>
  <si>
    <t xml:space="preserve"> 12.2.9 </t>
  </si>
  <si>
    <t xml:space="preserve"> EP05 </t>
  </si>
  <si>
    <t>LETREIRO EM ACRILICO COM ILUMINAÇÃO - COREN-GO</t>
  </si>
  <si>
    <t xml:space="preserve"> 12.2.10 </t>
  </si>
  <si>
    <t xml:space="preserve"> 96546 </t>
  </si>
  <si>
    <t>ARMAÇÃO DE BLOCO, VIGA BALDRAME OU SAPATA UTILIZANDO AÇO CA-50 DE 10 MM - MONTAGEM. AF_06/2017</t>
  </si>
  <si>
    <t xml:space="preserve"> 12.2.11 </t>
  </si>
  <si>
    <t xml:space="preserve"> 85005 </t>
  </si>
  <si>
    <t>ESPELHO CRISTAL, ESPESSURA 4MM, COM PARAFUSOS DE FIXACAO, SEM MOLDURA</t>
  </si>
  <si>
    <t xml:space="preserve"> 12.2.12 </t>
  </si>
  <si>
    <t xml:space="preserve"> 190302 </t>
  </si>
  <si>
    <t>BANCADA/TAMPO SECO EM GRANITO BRANCO SIENA</t>
  </si>
  <si>
    <t xml:space="preserve"> 12.2.13 </t>
  </si>
  <si>
    <t xml:space="preserve"> 190404 </t>
  </si>
  <si>
    <t>BANCADA EM GRANITO PRETO SAO GABRIEL</t>
  </si>
  <si>
    <t xml:space="preserve"> 12.2.14 </t>
  </si>
  <si>
    <t xml:space="preserve"> 190094 </t>
  </si>
  <si>
    <t>TAMPO/BANCADA MARMORE BRANCO CARRARA</t>
  </si>
  <si>
    <t xml:space="preserve"> 12.2.15 </t>
  </si>
  <si>
    <t xml:space="preserve"> 12.2.16 </t>
  </si>
  <si>
    <t xml:space="preserve"> 111041 </t>
  </si>
  <si>
    <t>GRADIL EXTERNO C/TUBOS+BARRA CHATA ACO COM PINTURA DUAS FACES</t>
  </si>
  <si>
    <t xml:space="preserve"> 12.2.17 </t>
  </si>
  <si>
    <t xml:space="preserve"> 190466 </t>
  </si>
  <si>
    <t>PORTA DE VIDRO TEMPERADO 0,55X1,80M BOX CHUVEIRO WC</t>
  </si>
  <si>
    <t xml:space="preserve"> 036531 </t>
  </si>
  <si>
    <t>KIT MOTOR PARA PORTAO DESLIZANTE 1/2 HP</t>
  </si>
  <si>
    <t xml:space="preserve"> 12.2.18 </t>
  </si>
  <si>
    <t xml:space="preserve"> 12.2.19 </t>
  </si>
  <si>
    <t xml:space="preserve"> 200511 </t>
  </si>
  <si>
    <t>ADESIVO JATEADO PARA APLICACAO EM VIDRO TEMPERADO</t>
  </si>
  <si>
    <t xml:space="preserve"> 12.2.20 </t>
  </si>
  <si>
    <t xml:space="preserve"> 12.2.21 </t>
  </si>
  <si>
    <t xml:space="preserve"> 100733 </t>
  </si>
  <si>
    <t>PINTURA COM TINTA ACRÍLICA DE FUNDO PULVERIZADA SOBRE SUPERFÍCIES METÁLICAS (EXCETO PERFIL) EXECUTADO EM OBRA (POR DEMÃO). AF_01/2020_PE</t>
  </si>
  <si>
    <t xml:space="preserve"> 12.2.22 </t>
  </si>
  <si>
    <t xml:space="preserve"> 111131 </t>
  </si>
  <si>
    <t>GRELHAS E GRADES PARA VENTILACAO COM FORNECIMENTO</t>
  </si>
  <si>
    <t xml:space="preserve"> 12.2.23 </t>
  </si>
  <si>
    <t xml:space="preserve"> 020109 </t>
  </si>
  <si>
    <t>ATERRO LIMPO COM COMPACTACAO E ESPALHAMENTO MEIO MANUAL</t>
  </si>
  <si>
    <t xml:space="preserve"> 12.3.1 </t>
  </si>
  <si>
    <t xml:space="preserve"> 103329 </t>
  </si>
  <si>
    <t>ALVENARIA DE VEDAÇÃO DE BLOCOS CERÂMICOS FURADOS NA HORIZONTAL DE 9X19X19 CM (ESPESSURA 9 CM) E ARGAMASSA DE ASSENTAMENTO COM PREPARO MANUAL. AF_12/2021</t>
  </si>
  <si>
    <t xml:space="preserve"> 12.3.2 </t>
  </si>
  <si>
    <t xml:space="preserve"> 90932 </t>
  </si>
  <si>
    <t>CONTRAPISO ACÚSTICO EM ARGAMASSA TRAÇO 1:4 (CIMENTO E AREIA), PREPARO MANUAL, APLICADO EM ÁREAS SECAS, ACABAMENTO NÃO REFORÇADO, ESPESSURA 5CM. AF_07/2021</t>
  </si>
  <si>
    <t xml:space="preserve"> 12.3.3 </t>
  </si>
  <si>
    <t xml:space="preserve"> 11.18.220 </t>
  </si>
  <si>
    <t>ENCHIMENTO DE NICHOS COM POLIESTIRENO EXPANDIDO DO TIPO EPS-5F</t>
  </si>
  <si>
    <t xml:space="preserve"> 13.1.1 </t>
  </si>
  <si>
    <t xml:space="preserve"> 97083 </t>
  </si>
  <si>
    <t>COMPACTAÇÃO MECÂNICA DE SOLO PARA EXECUÇÃO DE RADIER, PISO DE CONCRETO OU LAJE SOBRE SOLO, COM COMPACTADOR DE SOLOS A PERCUSSÃO. AF_09/2021</t>
  </si>
  <si>
    <t xml:space="preserve"> 13.1.2 </t>
  </si>
  <si>
    <t xml:space="preserve"> 97087 </t>
  </si>
  <si>
    <t>CAMADA SEPARADORA PARA EXECUÇÃO DE RADIER, PISO DE CONCRETO OU LAJE SOBRE SOLO, EM LONA PLÁSTICA. AF_09/2021</t>
  </si>
  <si>
    <t xml:space="preserve"> 13.1.3 </t>
  </si>
  <si>
    <t xml:space="preserve"> 97102 </t>
  </si>
  <si>
    <t>EXECUÇÃO DE RADIER, ESPESSURA DE 15 CM, FCK = 30 MPA, COM USO DE FORMAS EM MADEIRA SERRADA. AF_09/2021</t>
  </si>
  <si>
    <t xml:space="preserve"> 13.2.1 </t>
  </si>
  <si>
    <t xml:space="preserve"> 101747 </t>
  </si>
  <si>
    <t>PISO EM CONCRETO 20 MPA PREPARO MECÂNICO, ESPESSURA 7CM. AF_09/2020</t>
  </si>
  <si>
    <t xml:space="preserve"> 13.2.2 </t>
  </si>
  <si>
    <t xml:space="preserve"> 102509 </t>
  </si>
  <si>
    <t>PINTURA DE FAIXA DE PEDESTRE OU ZEBRADA TINTA RETRORREFLETIVA A BASE DE RESINA ACRÍLICA COM MICROESFERAS DE VIDRO, E = 30 CM, APLICAÇÃO MANUAL. AF_05/2021</t>
  </si>
  <si>
    <t xml:space="preserve"> 13.2.3 </t>
  </si>
  <si>
    <t xml:space="preserve"> 94274 </t>
  </si>
  <si>
    <t>ASSENTAMENTO DE GUIA (MEIO-FIO) EM TRECHO CURVO, CONFECCIONADA EM CONCRETO PRÉ-FABRICADO, DIMENSÕES 100X15X13X30 CM (COMPRIMENTO X BASE INFERIOR X BASE SUPERIOR X ALTURA), PARA VIAS URBANAS (USO VIÁRIO). AF_06/2016</t>
  </si>
  <si>
    <t xml:space="preserve"> 14.1 </t>
  </si>
  <si>
    <t xml:space="preserve"> 103946 </t>
  </si>
  <si>
    <t>PLANTIO DE GRAMA ESMERALDA OU SÃO CARLOS OU CURITIBANA, EM PLACAS. AF_05/2022</t>
  </si>
  <si>
    <t xml:space="preserve"> 14.2 </t>
  </si>
  <si>
    <t xml:space="preserve"> IN32 </t>
  </si>
  <si>
    <t>MURO VERDE (JARDIM VERTICAL)</t>
  </si>
  <si>
    <t xml:space="preserve"> 14.3 </t>
  </si>
  <si>
    <t xml:space="preserve"> 98516 </t>
  </si>
  <si>
    <t>PLANTIO DE PALMEIRA COM ALTURA DE MUDA MENOR OU IGUAL A 2,00 M. AF_05/2018</t>
  </si>
  <si>
    <t xml:space="preserve"> 14.4 </t>
  </si>
  <si>
    <t xml:space="preserve"> 98505 </t>
  </si>
  <si>
    <t>PLANTIO DE FORRAÇÃO. AF_05/2018</t>
  </si>
  <si>
    <t xml:space="preserve"> 14.5 </t>
  </si>
  <si>
    <t xml:space="preserve"> 98510 </t>
  </si>
  <si>
    <t>PLANTIO DE ÁRVORE ORNAMENTAL COM ALTURA DE MUDA MENOR OU IGUAL A 2,00 M. AF_05/2018</t>
  </si>
  <si>
    <t xml:space="preserve"> 14.6 </t>
  </si>
  <si>
    <t xml:space="preserve"> 170465 </t>
  </si>
  <si>
    <t>SEIXOS ROLADOS DE RIO APLICADOS EM PISO</t>
  </si>
  <si>
    <t xml:space="preserve"> 14.7 </t>
  </si>
  <si>
    <t xml:space="preserve"> 201066 </t>
  </si>
  <si>
    <t>PLANTAS ORNAMENTAIS-AREA INTERNA/SOMBREADA(S/EL.ARBUSTIVOS)</t>
  </si>
  <si>
    <t xml:space="preserve"> 14.8 </t>
  </si>
  <si>
    <t xml:space="preserve"> 201012 </t>
  </si>
  <si>
    <t>SEIXOS ROLADOS DE RIO DECORATIVOS APLICADOS EM PAVIMENTO</t>
  </si>
  <si>
    <t xml:space="preserve"> 14.9 </t>
  </si>
  <si>
    <t xml:space="preserve"> 14.10 </t>
  </si>
  <si>
    <t xml:space="preserve"> 021223 </t>
  </si>
  <si>
    <t>CORTE/ESCAVACAO MANUAL EM TALUDE 1,2X1 COM EXECUCAO BERMAS</t>
  </si>
  <si>
    <t xml:space="preserve"> 14.11 </t>
  </si>
  <si>
    <t xml:space="preserve"> 73846/001 </t>
  </si>
  <si>
    <t>MURO DE ARRIMO CELULAR PECAS PRE-MOLDADAS CONCRETO EXCL FORMAS INCL   CONFECCAO DAS PECAS MONTAGEM E COMPACTACAO DO SOLO DE ENCHIMENTO.</t>
  </si>
  <si>
    <t xml:space="preserve"> 14.12 </t>
  </si>
  <si>
    <t xml:space="preserve"> 172509 </t>
  </si>
  <si>
    <t>CANALETA DE CONTENCAO EM PE DE TALUDE</t>
  </si>
  <si>
    <t xml:space="preserve"> 14.13 </t>
  </si>
  <si>
    <t xml:space="preserve"> 15.1 </t>
  </si>
  <si>
    <t xml:space="preserve"> 270501 </t>
  </si>
  <si>
    <t>LIMPEZA FINAL DE OBRA - (OBRAS CIVIS)</t>
  </si>
  <si>
    <t xml:space="preserve"> 16.1 </t>
  </si>
  <si>
    <t xml:space="preserve"> IN41 </t>
  </si>
  <si>
    <t>ENGENHEIRO CIVIL DE OBRA - BASE CREA/GO</t>
  </si>
  <si>
    <t>MÊS</t>
  </si>
  <si>
    <t xml:space="preserve"> 16.2 </t>
  </si>
  <si>
    <t xml:space="preserve"> 94295 </t>
  </si>
  <si>
    <t>MESTRE DE OBRAS COM ENCARGOS COMPLEMENTARES</t>
  </si>
  <si>
    <t>MES</t>
  </si>
  <si>
    <t xml:space="preserve"> 16.3 </t>
  </si>
  <si>
    <t xml:space="preserve"> 93563 </t>
  </si>
  <si>
    <t>ALMOXARIFE COM ENCARGOS COMPLEMENTARES</t>
  </si>
  <si>
    <t xml:space="preserve"> 16.4 </t>
  </si>
  <si>
    <t xml:space="preserve"> IN36 </t>
  </si>
  <si>
    <t>ESTAGIÁRIO DE ENGENHARIA CIVIL</t>
  </si>
  <si>
    <t xml:space="preserve"> 16.5 </t>
  </si>
  <si>
    <t xml:space="preserve"> 100309 </t>
  </si>
  <si>
    <t>TÉCNICO EM SEGURANÇA DO TRABALHO COM ENCARGOS COMPLEMENTARES</t>
  </si>
  <si>
    <t xml:space="preserve"> 16.6 </t>
  </si>
  <si>
    <t xml:space="preserve"> 88326 </t>
  </si>
  <si>
    <t>VIGIA NOTURNO COM ENCARGOS COMPLEMENTARES</t>
  </si>
  <si>
    <t>Planilha Orçamentária Sintética Com Valor do Material, Mão de Obra e Equipamento</t>
  </si>
  <si>
    <t>Valor Unit s/BDI</t>
  </si>
  <si>
    <t>M. O.</t>
  </si>
  <si>
    <t>EQ.</t>
  </si>
  <si>
    <t>MAT.</t>
  </si>
  <si>
    <t>CPOS</t>
  </si>
  <si>
    <t xml:space="preserve"> 12.2.24 </t>
  </si>
  <si>
    <t>Totais -&gt;</t>
  </si>
  <si>
    <t>Planilha Orçamentária Analítica</t>
  </si>
  <si>
    <t>Tipo</t>
  </si>
  <si>
    <t>Insumo</t>
  </si>
  <si>
    <t>Taxas</t>
  </si>
  <si>
    <t>MO sem LS =&gt;</t>
  </si>
  <si>
    <t>LS =&gt;</t>
  </si>
  <si>
    <t>MO com LS =&gt;</t>
  </si>
  <si>
    <t>Valor do BDI =&gt;</t>
  </si>
  <si>
    <t>Valor com BDI =&gt;</t>
  </si>
  <si>
    <t>Quant. =&gt;</t>
  </si>
  <si>
    <t>Preço Total =&gt;</t>
  </si>
  <si>
    <t>Composição</t>
  </si>
  <si>
    <t>SEDI - SERVIÇOS DIVERSOS</t>
  </si>
  <si>
    <t>Composição Auxiliar</t>
  </si>
  <si>
    <t xml:space="preserve"> 88262 </t>
  </si>
  <si>
    <t>CARPINTEIRO DE FORMAS COM ENCARGOS COMPLEMENTARES</t>
  </si>
  <si>
    <t xml:space="preserve"> 00020193 </t>
  </si>
  <si>
    <t>LOCACAO DE ANDAIME METALICO TIPO FACHADEIRO, LARGURA DE 1,20 M X ALTURA DE 2,0 M POR PAINEL, INCLUINDO DIAGONAIS EM X, BARRAS DE LIGACAO, SAPATAS E DEMAIS ITENS NECESSARIOS A MONTAGEM (NAO INCLUI INSTALACAO)</t>
  </si>
  <si>
    <t>Equipamento</t>
  </si>
  <si>
    <t>M2XMES</t>
  </si>
  <si>
    <t>INSTALACOES PROVISORIAS</t>
  </si>
  <si>
    <t xml:space="preserve"> 021253 </t>
  </si>
  <si>
    <t>ALUGUEL MENSAL BALANCIM MANUAL COM PLATAFORMA 3,0m</t>
  </si>
  <si>
    <t>Material</t>
  </si>
  <si>
    <t>DESPESAS LEGAIS</t>
  </si>
  <si>
    <t xml:space="preserve"> 087756 </t>
  </si>
  <si>
    <t>ATESTADO PCMSO (NR7) ANUAL</t>
  </si>
  <si>
    <t xml:space="preserve"> 074854 </t>
  </si>
  <si>
    <t>Administração</t>
  </si>
  <si>
    <t xml:space="preserve"> 008824 </t>
  </si>
  <si>
    <t>COPIA DE PROJETOS PLOTTER A0</t>
  </si>
  <si>
    <t>Serviços</t>
  </si>
  <si>
    <t>SERP - SERVIÇOS PRELIMINARES</t>
  </si>
  <si>
    <t xml:space="preserve"> 88267 </t>
  </si>
  <si>
    <t>ENCANADOR OU BOMBEIRO HIDRÁULICO COM ENCARGOS COMPLEMENTARES</t>
  </si>
  <si>
    <t xml:space="preserve"> 88278 </t>
  </si>
  <si>
    <t>MONTADOR DE ESTRUTURA METÁLICA COM ENCARGOS COMPLEMENTARES</t>
  </si>
  <si>
    <t>Locação de container tipo sanitário com 2 vasos sanitários, 2 lavatórios, 2 mictórios e 4 pontos para chuveiro - área mínima de 13,80 m²</t>
  </si>
  <si>
    <t xml:space="preserve"> B.01.000.010101 </t>
  </si>
  <si>
    <t>Ajudante geral</t>
  </si>
  <si>
    <t>Mão de Obra</t>
  </si>
  <si>
    <t xml:space="preserve"> B.01.000.010119 </t>
  </si>
  <si>
    <t>Ajudante de encanador</t>
  </si>
  <si>
    <t xml:space="preserve"> B.01.000.010116 </t>
  </si>
  <si>
    <t>Ajudante eletricista</t>
  </si>
  <si>
    <t xml:space="preserve"> B.01.000.010118 </t>
  </si>
  <si>
    <t>Encanador</t>
  </si>
  <si>
    <t xml:space="preserve"> B.01.000.010115 </t>
  </si>
  <si>
    <t>Eletricista</t>
  </si>
  <si>
    <t xml:space="preserve"> A.12.000.021098 </t>
  </si>
  <si>
    <t>Container sanitário, módulo aço galvanizado, 2 vasos sanitários, 2 lavatórios/calha e 2 mictórios/calha, 4 pontos para chuveiro, piso impermeável e antiderrapante</t>
  </si>
  <si>
    <t>Sanitário/vestiário provisório em alvenaria</t>
  </si>
  <si>
    <t xml:space="preserve"> B.01.000.010111 </t>
  </si>
  <si>
    <t>Carpinteiro</t>
  </si>
  <si>
    <t xml:space="preserve"> B.04.000.020503 </t>
  </si>
  <si>
    <t>Areia média lavada (a granel caçamba fechada)</t>
  </si>
  <si>
    <t xml:space="preserve"> B.01.000.010140 </t>
  </si>
  <si>
    <t>Pintor</t>
  </si>
  <si>
    <t xml:space="preserve"> B.01.000.010141 </t>
  </si>
  <si>
    <t>Ajudante de pintor</t>
  </si>
  <si>
    <t xml:space="preserve"> B.03.000.020505 </t>
  </si>
  <si>
    <t>Cal hidratada (saco de 20 kg)</t>
  </si>
  <si>
    <t xml:space="preserve"> B.07.000.069552 </t>
  </si>
  <si>
    <t>Fita teflon de 18 mm</t>
  </si>
  <si>
    <t xml:space="preserve"> D.02.000.021060 </t>
  </si>
  <si>
    <t>Ripa em cambará, cedrinho, cupuíba, eucalipto-citriodora, eucalipto-saligna, garapa, itaúba, pinus-elioti, 12 mm x 50 mm</t>
  </si>
  <si>
    <t xml:space="preserve"> D.03.000.021085 </t>
  </si>
  <si>
    <t>Chapa compensada cola fenólica plastificada de 6mm (2,2 x 1,10)m</t>
  </si>
  <si>
    <t xml:space="preserve"> E.03.000.026504 </t>
  </si>
  <si>
    <t>Gancho de 1/4´ com porca e arruela, 550 mm</t>
  </si>
  <si>
    <t xml:space="preserve"> D.02.000.021009 </t>
  </si>
  <si>
    <t>Pontalete de cedrinho de 75 mm x 75 mm - 3ª construção</t>
  </si>
  <si>
    <t xml:space="preserve"> D.02.000.021021 </t>
  </si>
  <si>
    <t>Tábua cedrinho 25 mm x 300 mm de 3ª</t>
  </si>
  <si>
    <t xml:space="preserve"> E.02.000.026760 </t>
  </si>
  <si>
    <t>Prego diversas bitolas (referência 18 x 27)</t>
  </si>
  <si>
    <t xml:space="preserve"> E.03.000.026548 </t>
  </si>
  <si>
    <t>Parafuso cabeça chata com bucha plástica de 8 mm - 5,5 x 50 mm</t>
  </si>
  <si>
    <t xml:space="preserve"> H.08.000.031645 </t>
  </si>
  <si>
    <t>Dobradiça em latão cromado de 3 1/2" x 3", ref. La Fonte Dob 90 3 1/2" x 3" LT S/P CR, Arouca 346, 3500 da União Mundial ou equivalente</t>
  </si>
  <si>
    <t xml:space="preserve"> J.01.000.038014 </t>
  </si>
  <si>
    <t>Lixa massa/madeira uso geral Norton, Alcar ou equivalente (médias)</t>
  </si>
  <si>
    <t xml:space="preserve"> B.01.000.010112 </t>
  </si>
  <si>
    <t>Ajudante de carpinteiro</t>
  </si>
  <si>
    <t xml:space="preserve"> B.01.000.020115 </t>
  </si>
  <si>
    <t>Engenheiro junior de civil</t>
  </si>
  <si>
    <t xml:space="preserve"> C.04.000.020535 </t>
  </si>
  <si>
    <t>Concreto usinado fck= 20 MPa, slump 5 ± 1cm, brita 1 e 2</t>
  </si>
  <si>
    <t xml:space="preserve"> C.07.000.022510 </t>
  </si>
  <si>
    <t>Bloco de concreto de vedação 9 x 19 x 39 cm, classe C (resistência &gt; ou = 3 Mpa)</t>
  </si>
  <si>
    <t xml:space="preserve"> E.03.000.026733 </t>
  </si>
  <si>
    <t>Parafusos niquelados para sanitários</t>
  </si>
  <si>
    <t xml:space="preserve"> F.13.000.025545 </t>
  </si>
  <si>
    <t>Telha ondulada em CRFS (2,13x1,10m) de 6mm</t>
  </si>
  <si>
    <t xml:space="preserve"> H.08.000.035004 </t>
  </si>
  <si>
    <t>Ferragem completa com maçaneta tipo alavanca, com miolo tipo gorges, para porta interna com 1 folha; referência 721/01 CR da Pado, 402526/40 da Arouca ou equivalente</t>
  </si>
  <si>
    <t>CJ</t>
  </si>
  <si>
    <t xml:space="preserve"> J.02.000.037542 </t>
  </si>
  <si>
    <t>Tinta 100% acrílica acabamento fosco acetinado, Coral, Suvinil 100% Acrílico (Glasurit), Sherwin Willian, Metalatex (Fusecolor) ou equivalente</t>
  </si>
  <si>
    <t>L</t>
  </si>
  <si>
    <t xml:space="preserve"> B.01.000.010139 </t>
  </si>
  <si>
    <t>Pedreiro</t>
  </si>
  <si>
    <t xml:space="preserve"> B.01.000.010146 </t>
  </si>
  <si>
    <t>Servente</t>
  </si>
  <si>
    <t xml:space="preserve"> B.01.000.020122 </t>
  </si>
  <si>
    <t>Desenhista pleno/cadista</t>
  </si>
  <si>
    <t xml:space="preserve"> B.02.000.020508 </t>
  </si>
  <si>
    <t>Cimento CPII-E-32 (sacos de 50 kg)</t>
  </si>
  <si>
    <t xml:space="preserve"> H.07.000.037042 </t>
  </si>
  <si>
    <t>Vidro fantasia de 3/4 mm - material</t>
  </si>
  <si>
    <t xml:space="preserve"> O.02.000.062502 </t>
  </si>
  <si>
    <t>Tubo de PVC rígido soldável marrom, DN= 25mm (3/4´)</t>
  </si>
  <si>
    <t xml:space="preserve"> O.07.000.063531 </t>
  </si>
  <si>
    <t>Registro de pressão amarelo 3/4´, sem canopla; ref. Deca ou equivalente</t>
  </si>
  <si>
    <t xml:space="preserve"> O.10.000.065502 </t>
  </si>
  <si>
    <t>Bacia sifonada de louça branca 6 litros; ref. linha Sabará ou Diamantina da Icasa, linha Ravena da Deca, ou equivalente</t>
  </si>
  <si>
    <t xml:space="preserve"> O.11.000.066008 </t>
  </si>
  <si>
    <t>Válvula de mictório vazão automática 3/4´, ref. Docol ou equivalente</t>
  </si>
  <si>
    <t xml:space="preserve"> O.11.000.066020 </t>
  </si>
  <si>
    <t>Chuveiro simples em PVC, diâmetro de 10 cm, com braço acoplado, ref. Ducha 4 - linha Plena Duchas da Tigre ou equivalente</t>
  </si>
  <si>
    <t xml:space="preserve"> O.12.000.065543 </t>
  </si>
  <si>
    <t>Lavatório em polipropileno de 36x26cm, ref. Astra ou equivalente</t>
  </si>
  <si>
    <t xml:space="preserve"> O.12.000.069503 </t>
  </si>
  <si>
    <t>Bolsa de borracha para bacia sifonada</t>
  </si>
  <si>
    <t xml:space="preserve"> O.12.000.069555 </t>
  </si>
  <si>
    <t>Anel borracha expansão para ligação em bacia sifonada, 100 mm (4´)</t>
  </si>
  <si>
    <t xml:space="preserve"> P.02.000.042501 </t>
  </si>
  <si>
    <t>Eletroduto de PVC rígido roscável de 20mm (1/2´)</t>
  </si>
  <si>
    <t xml:space="preserve"> O.02.000.065572 </t>
  </si>
  <si>
    <t>Válvula para lavatório em PVC- ref. Astra ou equivalente</t>
  </si>
  <si>
    <t xml:space="preserve"> O.08.000.069516 </t>
  </si>
  <si>
    <t>Torneira de boia em cobre de 1´</t>
  </si>
  <si>
    <t xml:space="preserve"> O.12.000.064504 </t>
  </si>
  <si>
    <t>Sifão sanfonado universal de 1´ x 40mm e 50mm, ref. SSU e SSU40 da Astra</t>
  </si>
  <si>
    <t xml:space="preserve"> O.12.000.065023 </t>
  </si>
  <si>
    <t>Caixa de descarga, capacidade 9 litros em plástico, de sobrepor com engate flexível e acessórios</t>
  </si>
  <si>
    <t xml:space="preserve"> O.07.000.063561 </t>
  </si>
  <si>
    <t>Registro de gaveta amarelo de 3/4´</t>
  </si>
  <si>
    <t xml:space="preserve"> O.11.000.066106 </t>
  </si>
  <si>
    <t>Torneira para lavatório em plástico, bitola de 1/2´</t>
  </si>
  <si>
    <t xml:space="preserve"> O.12.000.066068 </t>
  </si>
  <si>
    <t>Tubo de ligação em cobre acabamento cromado para mictório DN= 1/2´, comprimento 20 ou 30cm, ref. VLC 454 ou VLC 456 Esteves</t>
  </si>
  <si>
    <t xml:space="preserve"> O.15.000.065565 </t>
  </si>
  <si>
    <t>Mictório coletivo em aço inoxidável AISI 304, liga 18,8, bitola 20, desenvolvimento 750 mm</t>
  </si>
  <si>
    <t xml:space="preserve"> O.18.000.065008 </t>
  </si>
  <si>
    <t>Reservatório em poliester reforçado de fibra vidro, capacidade de 1.000 litros</t>
  </si>
  <si>
    <t xml:space="preserve"> P.02.000.042505 </t>
  </si>
  <si>
    <t>Eletroduto de PVC rígido roscável de 50mm (1 1/2´)</t>
  </si>
  <si>
    <t xml:space="preserve"> P.13.000.045501 </t>
  </si>
  <si>
    <t>Interruptor com 1 tecla (simples), com placa</t>
  </si>
  <si>
    <t xml:space="preserve"> P.14.000.046511 </t>
  </si>
  <si>
    <t>Lâmpada fluorescente tubular comum 40W, base Bipino bilateral; ref. Universal 85858 GE, L40LDE Osram, TLTRS40W-ELD-25 Philips ou equivalente</t>
  </si>
  <si>
    <t xml:space="preserve"> P.28.000.049743 </t>
  </si>
  <si>
    <t>Reator eletrônico com partida instantânea de alto fator de potência (AFP), para lâmpada fluorescente tubular, base bipino bilateral, 2x32W / 127-220V</t>
  </si>
  <si>
    <t xml:space="preserve"> P.08.000.043156 </t>
  </si>
  <si>
    <t>Cabo cobre isolamento PVC 70°C, isolam 0.6/1kV, 2,5mm²</t>
  </si>
  <si>
    <t xml:space="preserve"> P.13.000.045572 </t>
  </si>
  <si>
    <t>Tomada 2P+T, 10A - 250V, completa; ref. 054343 da Pial Legrand ou equivalente</t>
  </si>
  <si>
    <t xml:space="preserve"> P.15.000.046068 </t>
  </si>
  <si>
    <t>Luminária retangular de sobrepor tipo calha aberta para 4 lâmpadas fluorescentes tubulares de 32W, ref. CN10-S432 da Lumicenter ou equivalente</t>
  </si>
  <si>
    <t xml:space="preserve"> 0004 </t>
  </si>
  <si>
    <t>PEDREIRO</t>
  </si>
  <si>
    <t>h</t>
  </si>
  <si>
    <t xml:space="preserve"> 0005 </t>
  </si>
  <si>
    <t>SERVENTE</t>
  </si>
  <si>
    <t xml:space="preserve"> 012334 </t>
  </si>
  <si>
    <t>ALUGUEL DE CACAMBA 48 HORAS</t>
  </si>
  <si>
    <t xml:space="preserve"> 88309 </t>
  </si>
  <si>
    <t>PEDREIRO COM ENCARGOS COMPLEMENTARES</t>
  </si>
  <si>
    <t>DEMOLICOES</t>
  </si>
  <si>
    <t>PARE - PAREDES/PAINEIS</t>
  </si>
  <si>
    <t xml:space="preserve"> 87292 </t>
  </si>
  <si>
    <t>ARGAMASSA TRAÇO 1:2:8 (EM VOLUME DE CIMENTO, CAL E AREIA MÉDIA ÚMIDA) PARA EMBOÇO/MASSA ÚNICA/ASSENTAMENTO DE ALVENARIA DE VEDAÇÃO, PREPARO MECÂNICO COM BETONEIRA 400 L. AF_08/2019</t>
  </si>
  <si>
    <t xml:space="preserve"> 00034558 </t>
  </si>
  <si>
    <t>TELA DE ACO SOLDADA GALVANIZADA/ZINCADA PARA ALVENARIA, FIO D = *1,20 A 1,70* MM, MALHA 15 X 15 MM, (C X L) *50 X 10,5* CM</t>
  </si>
  <si>
    <t xml:space="preserve"> 00037395 </t>
  </si>
  <si>
    <t>PINO DE ACO COM FURO, HASTE = 27 MM (ACAO DIRETA)</t>
  </si>
  <si>
    <t>CENTO</t>
  </si>
  <si>
    <t xml:space="preserve"> 00038783 </t>
  </si>
  <si>
    <t>BLOCO CERAMICO / TIJOLO VAZADO PARA ALVENARIA DE VEDACAO, FUROS NA HORIZONTAL, 11,5 X 19 X 19 CM (NBR 15270)</t>
  </si>
  <si>
    <t xml:space="preserve"> 00037586 </t>
  </si>
  <si>
    <t>PINO DE ACO COM ARRUELA CONICA, DIAMETRO ARRUELA = *23* MM E COMP HASTE = *27* MM (ACAO INDIRETA)</t>
  </si>
  <si>
    <t xml:space="preserve"> 00039413 </t>
  </si>
  <si>
    <t>PLACA / CHAPA DE GESSO ACARTONADO, STANDARD (ST), COR BRANCA, E = 12,5 MM, 1200 X 2400 MM (L X C)</t>
  </si>
  <si>
    <t xml:space="preserve"> 00039419 </t>
  </si>
  <si>
    <t>PERFIL GUIA, FORMATO U, EM ACO ZINCADO, PARA ESTRUTURA PAREDE DRYWALL, E = 0,5 MM, 70 X 3000 MM (L X C)</t>
  </si>
  <si>
    <t xml:space="preserve"> 00039422 </t>
  </si>
  <si>
    <t>PERFIL MONTANTE, FORMATO C, EM ACO ZINCADO, PARA ESTRUTURA PAREDE DRYWALL, E = 0,5 MM, 70 X 3000 MM (L X C)</t>
  </si>
  <si>
    <t xml:space="preserve"> 00039431 </t>
  </si>
  <si>
    <t>FITA DE PAPEL MICROPERFURADO, 50 X 150 MM, PARA TRATAMENTO DE JUNTAS DE CHAPA DE GESSO PARA DRYWALL</t>
  </si>
  <si>
    <t xml:space="preserve"> 00039432 </t>
  </si>
  <si>
    <t>FITA DE PAPEL REFORCADA COM LAMINA DE METAL PARA REFORCO DE CANTOS DE CHAPA DE GESSO PARA DRYWALL</t>
  </si>
  <si>
    <t xml:space="preserve"> 00039434 </t>
  </si>
  <si>
    <t>MASSA DE REJUNTE EM PO PARA DRYWALL, A BASE DE GESSO, SECAGEM RAPIDA, PARA TRATAMENTO DE JUNTAS DE CHAPA DE GESSO (NECESSITA ADICAO DE AGUA)</t>
  </si>
  <si>
    <t xml:space="preserve"> 00039435 </t>
  </si>
  <si>
    <t>PARAFUSO DRY WALL, EM ACO FOSFATIZADO, CABECA TROMBETA E PONTA AGULHA (TA), COMPRIMENTO 25 MM</t>
  </si>
  <si>
    <t xml:space="preserve"> 00039443 </t>
  </si>
  <si>
    <t>PARAFUSO DRY WALL, EM ACO ZINCADO, CABECA LENTILHA E PONTA BROCA (LB), LARGURA 4,2 MM, COMPRIMENTO 13 MM</t>
  </si>
  <si>
    <t>ESQV - ESQUADRIAS/FERRAGENS/VIDROS</t>
  </si>
  <si>
    <t xml:space="preserve"> 100659 </t>
  </si>
  <si>
    <t>ALIZAR DE 5X1,5CM PARA PORTA FIXADO COM PREGOS, PADRÃO MÉDIO - FORNECIMENTO E INSTALAÇÃO. AF_12/2019</t>
  </si>
  <si>
    <t xml:space="preserve"> 90806 </t>
  </si>
  <si>
    <t>BATENTE PARA PORTA DE MADEIRA, FIXAÇÃO COM ARGAMASSA, PADRÃO MÉDIO - FORNECIMENTO E INSTALAÇÃO. AF_12/2019</t>
  </si>
  <si>
    <t xml:space="preserve"> 90830 </t>
  </si>
  <si>
    <t>FECHADURA DE EMBUTIR COM CILINDRO, EXTERNA, COMPLETA, ACABAMENTO PADRÃO MÉDIO, INCLUSO EXECUÇÃO DE FURO - FORNECIMENTO E INSTALAÇÃO. AF_12/2019</t>
  </si>
  <si>
    <t xml:space="preserve"> 91012 </t>
  </si>
  <si>
    <t>PORTA DE MADEIRA PARA VERNIZ, SEMI-OCA (LEVE OU MÉDIA), 90X210CM, ESPESSURA DE 3,5CM, INCLUSO DOBRADIÇAS - FORNECIMENTO E INSTALAÇÃO. AF_12/2019</t>
  </si>
  <si>
    <t xml:space="preserve"> 91010 </t>
  </si>
  <si>
    <t>PORTA DE MADEIRA PARA VERNIZ, SEMI-OCA (LEVE OU MÉDIA), 70X210CM, ESPESSURA DE 3,5CM, INCLUSO DOBRADIÇAS - FORNECIMENTO E INSTALAÇÃO. AF_12/2019</t>
  </si>
  <si>
    <t xml:space="preserve"> 91306 </t>
  </si>
  <si>
    <t>FECHADURA DE EMBUTIR PARA PORTAS INTERNAS, COMPLETA, ACABAMENTO PADRÃO MÉDIO, COM EXECUÇÃO DE FURO - FORNECIMENTO E INSTALAÇÃO. AF_12/2019</t>
  </si>
  <si>
    <t>PORTA COMPLETA MADEIRA 1 FL.0,80x2,10m-CORRER</t>
  </si>
  <si>
    <t xml:space="preserve"> 88239 </t>
  </si>
  <si>
    <t>AJUDANTE DE CARPINTEIRO COM ENCARGOS COMPLEMENTARES</t>
  </si>
  <si>
    <t xml:space="preserve"> 88261 </t>
  </si>
  <si>
    <t>CARPINTEIRO DE ESQUADRIA COM ENCARGOS COMPLEMENTARES</t>
  </si>
  <si>
    <t xml:space="preserve"> 000050 </t>
  </si>
  <si>
    <t>CIMENTO PORTLAND CP III 32RS NBR 11578 (quilo)</t>
  </si>
  <si>
    <t xml:space="preserve"> 000100 </t>
  </si>
  <si>
    <t>AREIA GROSSA LAVADA</t>
  </si>
  <si>
    <t xml:space="preserve"> 001313 </t>
  </si>
  <si>
    <t>PORTA MADEIRA LISA PARA PINTURA (60/70/80/90cm)</t>
  </si>
  <si>
    <t xml:space="preserve"> 001349 </t>
  </si>
  <si>
    <t>ALIZAR/MOLDURA MADEIRA DE LEI 1,5x4,5cm PARA PINTURA</t>
  </si>
  <si>
    <t xml:space="preserve"> 002203 </t>
  </si>
  <si>
    <t>TACO DE MADEIRA PARA FIXACAO DE ESQUADRIAS/CAIXILHOS</t>
  </si>
  <si>
    <t xml:space="preserve"> 008644 </t>
  </si>
  <si>
    <t>TRILHO ROLETADO PARA ESQUADRIAS DE CORRER ATE 45 kg</t>
  </si>
  <si>
    <t xml:space="preserve"> 008645 </t>
  </si>
  <si>
    <t>CANALETA (PERFIL) EM ALUMINIO CANALETADO 1 ABA PARA ESQUADRIAS DE CORRER</t>
  </si>
  <si>
    <t xml:space="preserve"> 040264 </t>
  </si>
  <si>
    <t>ADUELA/BATENTE/MARCO/CAXONETE(60/90cm)MADEIRA P/PINTURA</t>
  </si>
  <si>
    <t>PORTA ACUSTICA 2,10x0,80 ESPESSURA 40mm - 35DB</t>
  </si>
  <si>
    <t xml:space="preserve"> 88315 </t>
  </si>
  <si>
    <t>SERRALHEIRO COM ENCARGOS COMPLEMENTARES</t>
  </si>
  <si>
    <t xml:space="preserve"> 012738 </t>
  </si>
  <si>
    <t>DOBRADICA LATAO CROMADO 3cm x 2.1/2" PRETO</t>
  </si>
  <si>
    <t xml:space="preserve"> 029003 </t>
  </si>
  <si>
    <t>PORTA ACUSTICA 2,13X0,85 ESPESSURA 85MM - 40DB VILA BARBARA</t>
  </si>
  <si>
    <t>PORTA COMPLETA MADEIRA 1 FL.0,90x2,10m-CORRER-LISA</t>
  </si>
  <si>
    <t xml:space="preserve"> 004776 </t>
  </si>
  <si>
    <t>PREGO FERRO GALVANIZADO 19x36 (109 un/kg)</t>
  </si>
  <si>
    <t xml:space="preserve"> 008643 </t>
  </si>
  <si>
    <t>KIT TRILHO METALICO E ROLDANAS PARA ESQUADRIA DE CORRER</t>
  </si>
  <si>
    <t xml:space="preserve"> 008647 </t>
  </si>
  <si>
    <t>CONCHA DE EMBUTIR 136 COM FURO - 125 x 50mm CROMADO</t>
  </si>
  <si>
    <t xml:space="preserve"> 014213 </t>
  </si>
  <si>
    <t>PREGO FERRO GALVANIZADO 15x15 (636 un/kg)</t>
  </si>
  <si>
    <t xml:space="preserve"> 080109 </t>
  </si>
  <si>
    <t>PORTA MADEIRA LISA PINTURA 0,90x2,10m</t>
  </si>
  <si>
    <t xml:space="preserve"> 00000142 </t>
  </si>
  <si>
    <t>SELANTE ELASTICO MONOCOMPONENTE A BASE DE POLIURETANO (PU) PARA JUNTAS DIVERSAS</t>
  </si>
  <si>
    <t>310ML</t>
  </si>
  <si>
    <t xml:space="preserve"> 00007568 </t>
  </si>
  <si>
    <t>BUCHA DE NYLON SEM ABA S10, COM PARAFUSO DE 6,10 X 65 MM EM ACO ZINCADO COM ROSCA SOBERBA, CABECA CHATA E FENDA PHILLIPS</t>
  </si>
  <si>
    <t xml:space="preserve"> 00036888 </t>
  </si>
  <si>
    <t>GUARNICAO / MOLDURA / ARREMATE DE ACABAMENTO PARA ESQUADRIA, EM ALUMINIO PERFIL 25, ACABAMENTO ANODIZADO BRANCO OU BRILHANTE, PARA 1 FACE</t>
  </si>
  <si>
    <t xml:space="preserve"> 00039025 </t>
  </si>
  <si>
    <t>PORTA DE ABRIR EM ALUMINIO TIPO VENEZIANA, ACABAMENTO ANODIZADO NATURAL, SEM GUARNICAO/ALIZAR/VISTA, 87 X 210 CM</t>
  </si>
  <si>
    <t>ESQUADRIAS DE ALUMINIO</t>
  </si>
  <si>
    <t xml:space="preserve"> 88251 </t>
  </si>
  <si>
    <t>AUXILIAR DE SERRALHEIRO COM ENCARGOS COMPLEMENTARES</t>
  </si>
  <si>
    <t xml:space="preserve"> 087325 </t>
  </si>
  <si>
    <t>PORTA CORRER ALUMINIO NATURAL PARA VIDRO</t>
  </si>
  <si>
    <t xml:space="preserve"> 003462 </t>
  </si>
  <si>
    <t>CAIXILHO DE ALUMINIO ANODIZADO C28 NATURAL</t>
  </si>
  <si>
    <t xml:space="preserve"> 087329 </t>
  </si>
  <si>
    <t>PORTAO ABRIR ALUMINIO C-28 PINT.ELETROSTATICA BRANCA</t>
  </si>
  <si>
    <t>REVE - REVESTIMENTO E TRATAMENTO DE SUPERFÍCIES</t>
  </si>
  <si>
    <t xml:space="preserve"> 87283 </t>
  </si>
  <si>
    <t>ARGAMASSA TRAÇO 1:6 (EM VOLUME DE CIMENTO E AREIA MÉDIA ÚMIDA) COM ADIÇÃO DE PLASTIFICANTE PARA EMBOÇO/MASSA ÚNICA/ASSENTAMENTO DE ALVENARIA DE VEDAÇÃO, PREPARO MECÂNICO COM BETONEIRA 400 L. AF_08/2019</t>
  </si>
  <si>
    <t xml:space="preserve"> 88274 </t>
  </si>
  <si>
    <t>MARMORISTA/GRANITEIRO COM ENCARGOS COMPLEMENTARES</t>
  </si>
  <si>
    <t xml:space="preserve"> 91692 </t>
  </si>
  <si>
    <t>SERRA CIRCULAR DE BANCADA COM MOTOR ELÉTRICO POTÊNCIA DE 5HP, COM COIFA PARA DISCO 10" - CHP DIURNO. AF_08/2015</t>
  </si>
  <si>
    <t>CHOR - CUSTOS HORÁRIOS DE MÁQUINAS E EQUIPAMENTOS</t>
  </si>
  <si>
    <t>CHP</t>
  </si>
  <si>
    <t xml:space="preserve"> 91693 </t>
  </si>
  <si>
    <t>SERRA CIRCULAR DE BANCADA COM MOTOR ELÉTRICO POTÊNCIA DE 5HP, COM COIFA PARA DISCO 10" - CHI DIURNO. AF_08/2015</t>
  </si>
  <si>
    <t>CHI</t>
  </si>
  <si>
    <t xml:space="preserve"> 00034747 </t>
  </si>
  <si>
    <t>PEITORIL EM MARMORE, POLIDO, BRANCO COMUM, L= *15* CM, E=  *2,0* CM, COM PINGADEIRA</t>
  </si>
  <si>
    <t xml:space="preserve"> 88629 </t>
  </si>
  <si>
    <t>ARGAMASSA TRAÇO 1:3 (EM VOLUME DE CIMENTO E AREIA MÉDIA ÚMIDA), PREPARO MANUAL. AF_08/2019</t>
  </si>
  <si>
    <t xml:space="preserve"> 00011154 </t>
  </si>
  <si>
    <t>PORTA CORTA-FOGO PARA SAIDA DE EMERGENCIA, COM FECHADURA, VAO LUZ DE 90 X 210 CM, CLASSE P-90 (NBR 11742)</t>
  </si>
  <si>
    <t xml:space="preserve"> 036594 </t>
  </si>
  <si>
    <t>TUBO EM ACO INOX 1 1/2"</t>
  </si>
  <si>
    <t xml:space="preserve"> 036595 </t>
  </si>
  <si>
    <t>TUBO EM ACO INOX 1"</t>
  </si>
  <si>
    <t xml:space="preserve"> 88243 </t>
  </si>
  <si>
    <t>AJUDANTE ESPECIALIZADO COM ENCARGOS COMPLEMENTARES</t>
  </si>
  <si>
    <t xml:space="preserve"> 88325 </t>
  </si>
  <si>
    <t>VIDRACEIRO COM ENCARGOS COMPLEMENTARES</t>
  </si>
  <si>
    <t xml:space="preserve"> 061462 </t>
  </si>
  <si>
    <t>PONTALETE CHUMBADOR METALICO 80mm</t>
  </si>
  <si>
    <t xml:space="preserve"> 087334 </t>
  </si>
  <si>
    <t>BRISE METALICO DE ALUMINIO CURVO/MOVEL,ASA AVIAO LUXALON 335 (apenas instalação)</t>
  </si>
  <si>
    <t>Brise metálico curvo e móvel em chapa microperfurada de alumínio pré-pintada</t>
  </si>
  <si>
    <t xml:space="preserve"> E.08.000.025053 </t>
  </si>
  <si>
    <t>Brise metálico curvo e móvel em chapa microperfurada de alumínio pré-pintada, ref. AS288 Retrátil da Refax, SM A300 da Sul Metais ou equivalente</t>
  </si>
  <si>
    <t>VIDRO CRISTAL PLANO INCOLOR 12mm COM BAGUETE NEOPRENE</t>
  </si>
  <si>
    <t xml:space="preserve"> 008475 </t>
  </si>
  <si>
    <t>BORRACHA DE VEDACAO PARA ALUMINIO, PORTAS/JANELAS GUA256</t>
  </si>
  <si>
    <t xml:space="preserve"> 068102 </t>
  </si>
  <si>
    <t>VIDRO LAMINADO INCOLOR 12mm (3 x 4mm)</t>
  </si>
  <si>
    <t xml:space="preserve"> 00010506 </t>
  </si>
  <si>
    <t>VIDRO TEMPERADO INCOLOR E = 8 MM, SEM COLOCACAO</t>
  </si>
  <si>
    <t xml:space="preserve"> 00011950 </t>
  </si>
  <si>
    <t>BUCHA DE NYLON SEM ABA S6, COM PARAFUSO DE 4,20 X 40 MM EM ACO ZINCADO COM ROSCA SOBERBA, CABECA CHATA E FENDA PHILLIPS</t>
  </si>
  <si>
    <t xml:space="preserve"> 00034360 </t>
  </si>
  <si>
    <t>PERFIL DE ALUMINIO ANODIZADO</t>
  </si>
  <si>
    <t>VIDRO JATEADO 10mm COM BAGUETE NEOPRENE</t>
  </si>
  <si>
    <t xml:space="preserve"> 068103 </t>
  </si>
  <si>
    <t>VIDRO JATEADO 10mm</t>
  </si>
  <si>
    <t xml:space="preserve"> 88247 </t>
  </si>
  <si>
    <t>AUXILIAR DE ELETRICISTA COM ENCARGOS COMPLEMENTARES</t>
  </si>
  <si>
    <t xml:space="preserve"> 88264 </t>
  </si>
  <si>
    <t>ELETRICISTA COM ENCARGOS COMPLEMENTARES</t>
  </si>
  <si>
    <t>COBERTURAS</t>
  </si>
  <si>
    <t xml:space="preserve"> 88323 </t>
  </si>
  <si>
    <t>TELHADISTA COM ENCARGOS COMPLEMENTARES</t>
  </si>
  <si>
    <t xml:space="preserve"> 001450 </t>
  </si>
  <si>
    <t>PREGO FERRO GALVANIZADO 16x24 (285 un/kg)</t>
  </si>
  <si>
    <t xml:space="preserve"> 002006 </t>
  </si>
  <si>
    <t>TELHA CIMENTICIA ONDULADA 6mm 1,83x1,10m(2,01m2)</t>
  </si>
  <si>
    <t xml:space="preserve"> 002008 </t>
  </si>
  <si>
    <t>TELHA - GANCHO COM ROSCA PARA TELHA FIBROCIMENTO</t>
  </si>
  <si>
    <t xml:space="preserve"> 00002729 </t>
  </si>
  <si>
    <t>CAIBRO ROLICO DE MADEIRA TRATADA, D = 4 A 7 CM, H = 3,00 M, EM EUCALIPTO OU EQUIVALENTE DA REGIAO</t>
  </si>
  <si>
    <t>PINT - PINTURAS</t>
  </si>
  <si>
    <t xml:space="preserve"> 88310 </t>
  </si>
  <si>
    <t>PINTOR COM ENCARGOS COMPLEMENTARES</t>
  </si>
  <si>
    <t xml:space="preserve"> 00000151 </t>
  </si>
  <si>
    <t>IMPERMEABILIZANTE INCOLOR,  BASE SILICONE, PARA TRATAMENTO DE FACHADAS, TELHAS, PEDRAS E OUTRAS SUPERFICIES</t>
  </si>
  <si>
    <t xml:space="preserve"> 00012815 </t>
  </si>
  <si>
    <t>FITA CREPE ROLO DE 25 MM X 50 M</t>
  </si>
  <si>
    <t>COBERTURA PLACA DE VIDRO LAMINADO 7mm SOBRE ESTRUTURA PRONTA</t>
  </si>
  <si>
    <t xml:space="preserve"> 008426 </t>
  </si>
  <si>
    <t>FERRAGEM - SUPORTE PARA FIXACAO DE VIDRO FIXO - 1326G</t>
  </si>
  <si>
    <t xml:space="preserve"> 017266 </t>
  </si>
  <si>
    <t>VIDRO TEMPERADO INCOLOR 10mm</t>
  </si>
  <si>
    <t>COBE - COBERTURA</t>
  </si>
  <si>
    <t xml:space="preserve"> 92257 </t>
  </si>
  <si>
    <t>INSTALAÇÃO DE TESOURA (INTEIRA OU MEIA), EM AÇO, PARA VÃOS MAIORES OU IGUAIS A 8,0 M E MENORES QUE 10,0 M, INCLUSO IÇAMENTO. AF_07/2019</t>
  </si>
  <si>
    <t xml:space="preserve"> 00004777 </t>
  </si>
  <si>
    <t>CANTONEIRA ACO ABAS IGUAIS (QUALQUER BITOLA), ESPESSURA ENTRE 1/8" E 1/4"</t>
  </si>
  <si>
    <t xml:space="preserve"> 00010997 </t>
  </si>
  <si>
    <t>ELETRODO REVESTIDO AWS - E7018, DIAMETRO IGUAL A 4,00 MM</t>
  </si>
  <si>
    <t xml:space="preserve"> 00040598 </t>
  </si>
  <si>
    <t>PERFIL UDC ("U" DOBRADO DE CHAPA) SIMPLES DE ACO LAMINADO, GALVANIZADO, ASTM A36, 127 X 50 MM, E= 3 MM</t>
  </si>
  <si>
    <t xml:space="preserve"> 88312 </t>
  </si>
  <si>
    <t>PINTOR PARA TINTA EPÓXI COM ENCARGOS COMPLEMENTARES</t>
  </si>
  <si>
    <t xml:space="preserve"> 00005330 </t>
  </si>
  <si>
    <t>DILUENTE EPOXI</t>
  </si>
  <si>
    <t xml:space="preserve"> 00007304 </t>
  </si>
  <si>
    <t>TINTA EPOXI BASE AGUA PREMIUM, BRANCA</t>
  </si>
  <si>
    <t xml:space="preserve"> 93281 </t>
  </si>
  <si>
    <t>GUINCHO ELÉTRICO DE COLUNA, CAPACIDADE 400 KG, COM MOTO FREIO, MOTOR TRIFÁSICO DE 1,25 CV - CHP DIURNO. AF_03/2016</t>
  </si>
  <si>
    <t xml:space="preserve"> 93282 </t>
  </si>
  <si>
    <t>GUINCHO ELÉTRICO DE COLUNA, CAPACIDADE 400 KG, COM MOTO FREIO, MOTOR TRIFÁSICO DE 1,25 CV - CHI DIURNO. AF_03/2016</t>
  </si>
  <si>
    <t xml:space="preserve"> 00005061 </t>
  </si>
  <si>
    <t>PREGO DE ACO POLIDO COM CABECA 18 X 27 (2 1/2 X 10)</t>
  </si>
  <si>
    <t xml:space="preserve"> 00005104 </t>
  </si>
  <si>
    <t>REBITE DE ALUMINIO VAZADO DE REPUXO, 3,2 X 8 MM (1KG = 1025 UNIDADES)</t>
  </si>
  <si>
    <t xml:space="preserve"> 00013388 </t>
  </si>
  <si>
    <t>SOLDA EM BARRA DE ESTANHO-CHUMBO 50/50</t>
  </si>
  <si>
    <t xml:space="preserve"> 00040782 </t>
  </si>
  <si>
    <t>CALHA QUADRADA DE CHAPA DE ACO GALVANIZADA NUM 24, CORTE 33 CM</t>
  </si>
  <si>
    <t>FUES - FUNDAÇÕES E ESTRUTURAS</t>
  </si>
  <si>
    <t xml:space="preserve"> 100716 </t>
  </si>
  <si>
    <t>JATEAMENTO ABRASIVO COM GRANALHA DE AÇO EM PERFIL METÁLICO EM FÁBRICA. AF_01/2020</t>
  </si>
  <si>
    <t xml:space="preserve"> 100719 </t>
  </si>
  <si>
    <t>PINTURA COM TINTA ALQUÍDICA DE FUNDO (TIPO ZARCÃO) PULVERIZADA SOBRE PERFIL METÁLICO EXECUTADO EM FÁBRICA (POR DEMÃO). AF_01/2020_PE</t>
  </si>
  <si>
    <t xml:space="preserve"> 100739 </t>
  </si>
  <si>
    <t>PINTURA COM TINTA ALQUÍDICA DE ACABAMENTO (ESMALTE SINTÉTICO ACETINADO) PULVERIZADA SOBRE PERFIL METÁLICO EXECUTADO EM FÁBRICA (POR DEMÃO). AF_01/2020_PE</t>
  </si>
  <si>
    <t xml:space="preserve"> 100764 </t>
  </si>
  <si>
    <t>VIGA METÁLICA EM PERFIL LAMINADO OU SOLDADO EM AÇO ESTRUTURAL, COM CONEXÕES SOLDADAS, INCLUSOS MÃO DE OBRA, TRANSPORTE E IÇAMENTO UTILIZANDO GUINDASTE - FORNECIMENTO E INSTALAÇÃO. AF_01/2020_PA</t>
  </si>
  <si>
    <t xml:space="preserve"> 100770 </t>
  </si>
  <si>
    <t>CONTRAVENTAMENTO COM CANTONEIRAS DE AÇO, ABAS IGUAIS, COM CONEXÕES SOLDADAS, INCLUSOS MÃO DE OBRA, TRANSPORTE E IÇAMENTO UTILIZANDO GUINDASTE, PARA EDIFÍCIOS DE 3 A 5 PAVIMENTOS - FORNECIMENTO E INSTALAÇÃO. AF_01/2020_PA</t>
  </si>
  <si>
    <t xml:space="preserve"> 104314 </t>
  </si>
  <si>
    <t>TRAMA DE AÇO COMPOSTA POR TERÇAS PARA TELHADOS DE ATÉ 2 ÁGUAS PARA TELHA ONDULADA DE FIBROCIMENTO, METÁLICA, PLÁSTICA OU TERMOACÚSTICA, INCLUSO TRANSPORTE VERTICAL (EM KG). AF_07/2019</t>
  </si>
  <si>
    <t>REVESTIMENTOS EXTERNOS</t>
  </si>
  <si>
    <t xml:space="preserve"> 002085 </t>
  </si>
  <si>
    <t>SELANTE PARA VEDACOES EM VIDRO E ALUMINIO POLIPLAS (400GR)</t>
  </si>
  <si>
    <t xml:space="preserve"> 036548 </t>
  </si>
  <si>
    <t>PAINEL ALUMINIO COMPOSTO (ACM) E=3mm PINTURA DUAS CHAPAS (E=0,21mm) NUCLEO POLIETILENO</t>
  </si>
  <si>
    <t xml:space="preserve"> 016113 </t>
  </si>
  <si>
    <t>TELHA ALUMINIO 0,5mm TRAPEZ/POLIUR.30mm L=1,027m 1.65kg</t>
  </si>
  <si>
    <t xml:space="preserve"> 018566 </t>
  </si>
  <si>
    <t>TELHA - CUMEEIRA EM ACO PARA ISOTELHA TRAPEZOIDAL (RAL 9003) 1 METRO</t>
  </si>
  <si>
    <t xml:space="preserve"> 018567 </t>
  </si>
  <si>
    <t>RUFO EXTERNO (CONTRA RUFO) EM ACO GALVANIZADO COM 28CM</t>
  </si>
  <si>
    <t xml:space="preserve"> 018568 </t>
  </si>
  <si>
    <t>RUFO INTERNO/EXTERNO EM CHAPA ACO GALVANIZADA 24 CORTE 25cm</t>
  </si>
  <si>
    <t xml:space="preserve"> 018569 </t>
  </si>
  <si>
    <t>HASTE ALUMINIO 5/16" x 150mm C/ARRUELA VEDACAO PARA TELHADO</t>
  </si>
  <si>
    <t xml:space="preserve"> 00040783 </t>
  </si>
  <si>
    <t>CALHA QUADRADA DE CHAPA DE ACO GALVANIZADA NUM 24, CORTE 50 CM</t>
  </si>
  <si>
    <t xml:space="preserve"> 00040873 </t>
  </si>
  <si>
    <t>RUFO INTERNO/EXTERNO DE CHAPA DE ACO GALVANIZADA NUM 24, CORTE 25 CM</t>
  </si>
  <si>
    <t>PISO - PISOS</t>
  </si>
  <si>
    <t xml:space="preserve"> 87301 </t>
  </si>
  <si>
    <t>ARGAMASSA TRAÇO 1:4 (EM VOLUME DE CIMENTO E AREIA MÉDIA ÚMIDA) PARA CONTRAPISO, PREPARO MECÂNICO COM BETONEIRA 400 L. AF_08/2019</t>
  </si>
  <si>
    <t xml:space="preserve"> 00001379 </t>
  </si>
  <si>
    <t>CIMENTO PORTLAND COMPOSTO CP II-32</t>
  </si>
  <si>
    <t xml:space="preserve"> 00007334 </t>
  </si>
  <si>
    <t>ADITIVO ADESIVO LIQUIDO PARA ARGAMASSAS DE REVESTIMENTOS CIMENTICIOS</t>
  </si>
  <si>
    <t>IMPE - IMPERMEABILIZAÇÕES E PROTEÇÕES DIVERSAS</t>
  </si>
  <si>
    <t xml:space="preserve"> 88270 </t>
  </si>
  <si>
    <t>IMPERMEABILIZADOR COM ENCARGOS COMPLEMENTARES</t>
  </si>
  <si>
    <t xml:space="preserve"> 00000511 </t>
  </si>
  <si>
    <t>PRIMER PARA MANTA ASFALTICA A BASE DE ASFALTO MODIFICADO DILUIDO EM SOLVENTE, APLICACAO A FRIO</t>
  </si>
  <si>
    <t xml:space="preserve"> 00004014 </t>
  </si>
  <si>
    <t>MANTA ASFALTICA ELASTOMERICA EM POLIESTER 3 MM, TIPO III, CLASSE B, ACABAMENTO PP (NBR 9952)</t>
  </si>
  <si>
    <t xml:space="preserve"> 00004226 </t>
  </si>
  <si>
    <t>GAS DE COZINHA - GLP</t>
  </si>
  <si>
    <t>FORRO ARMSTRONG GEORGIAN TEGULAR 0,625x0,625mm</t>
  </si>
  <si>
    <t>REVESTIMENTOS INTERNOS</t>
  </si>
  <si>
    <t xml:space="preserve"> 005018 </t>
  </si>
  <si>
    <t xml:space="preserve"> 005026 </t>
  </si>
  <si>
    <t>TRAVESSA CLICADA RF2 C/1250mm BRASGIPS</t>
  </si>
  <si>
    <t xml:space="preserve"> 005034 </t>
  </si>
  <si>
    <t>ARAME/PINO FURADO 1/4"/FINCAPINO C22/PREGO-FORRO STERN</t>
  </si>
  <si>
    <t xml:space="preserve"> 005052 </t>
  </si>
  <si>
    <t>CANTONEIRA DE REFORCO PERFURADA 23 x 23mm 3m</t>
  </si>
  <si>
    <t xml:space="preserve"> 062222 </t>
  </si>
  <si>
    <t>PERFIL TRAVESSA CLICADO PARA FORRO REMOVIVEL 24x625mm</t>
  </si>
  <si>
    <t>Forro xadrez em ripas de angelim-vermelho / bacuri / maçaranduba tarugado</t>
  </si>
  <si>
    <t xml:space="preserve"> D.02.000.021014 </t>
  </si>
  <si>
    <t>Sarrafo de cedrinho 2,5 x 5 cm</t>
  </si>
  <si>
    <t xml:space="preserve"> D.02.000.021017 </t>
  </si>
  <si>
    <t>Sarrafo de cedrinho 2,5 x 10 cm</t>
  </si>
  <si>
    <t xml:space="preserve"> 88269 </t>
  </si>
  <si>
    <t>GESSEIRO COM ENCARGOS COMPLEMENTARES</t>
  </si>
  <si>
    <t xml:space="preserve"> 001733 </t>
  </si>
  <si>
    <t>ARAME GALVANIZADO #10 AWG</t>
  </si>
  <si>
    <t xml:space="preserve"> 004785 </t>
  </si>
  <si>
    <t>GESSO GYPTONE PLACA BIG QUATTRO 41 1200x1800</t>
  </si>
  <si>
    <t xml:space="preserve"> 008383 </t>
  </si>
  <si>
    <t>GESSO PARA REVESTIMENTO QUALIGESSO 60 LAFARGE GYPSUM</t>
  </si>
  <si>
    <t xml:space="preserve"> 00039427 </t>
  </si>
  <si>
    <t>PERFIL CANALETA, FORMATO C, EM ACO ZINCADO, PARA ESTRUTURA FORRO DRYWALL, E = 0,5 MM, *46 X 18* (L X H), COMPRIMENTO 3 M</t>
  </si>
  <si>
    <t xml:space="preserve"> 00039430 </t>
  </si>
  <si>
    <t>PENDURAL OU PRESILHA REGULADORA, EM ACO GALVANIZADO, COM CORPO, MOLA E REBITE, PARA PERFIL TIPO CANALETA DE ESTRUTURA EM FORROS DRYWALL</t>
  </si>
  <si>
    <t xml:space="preserve"> 00040547 </t>
  </si>
  <si>
    <t>PARAFUSO ZINCADO, AUTOBROCANTE, FLANGEADO, 4,2 MM X 19 MM</t>
  </si>
  <si>
    <t xml:space="preserve"> 00043131 </t>
  </si>
  <si>
    <t>ARAME GALVANIZADO 6 BWG, D = 5,16 MM (0,157 KG/M), OU 8 BWG, D = 4,19 MM (0,101 KG/M), OU 10 BWG, D = 3,40 MM (0,0713 KG/M)</t>
  </si>
  <si>
    <t xml:space="preserve"> 0008 </t>
  </si>
  <si>
    <t>AJUDANTE</t>
  </si>
  <si>
    <t xml:space="preserve"> 2700 </t>
  </si>
  <si>
    <t>GESSO EM PÓ</t>
  </si>
  <si>
    <t>Kg</t>
  </si>
  <si>
    <t xml:space="preserve"> 0018 </t>
  </si>
  <si>
    <t>PINTOR</t>
  </si>
  <si>
    <t>REVESTIMENTO 32x59cm INSERTO ESMALTADO ACETINADO RETIFICADO</t>
  </si>
  <si>
    <t xml:space="preserve"> 88256 </t>
  </si>
  <si>
    <t>AZULEJISTA OU LADRILHISTA COM ENCARGOS COMPLEMENTARES</t>
  </si>
  <si>
    <t xml:space="preserve"> 042522 </t>
  </si>
  <si>
    <t>REJUNTE ACRILICO PORTKOLL</t>
  </si>
  <si>
    <t xml:space="preserve"> 065910 </t>
  </si>
  <si>
    <t xml:space="preserve"> 087023 </t>
  </si>
  <si>
    <t>ARGAMASSA PRONTA COLANTE CIMENTCOLA 4,5kg/m2</t>
  </si>
  <si>
    <t>PAREDES E PAINEIS</t>
  </si>
  <si>
    <t xml:space="preserve"> 000157 </t>
  </si>
  <si>
    <t>LAMINADO MELAMINICO 1,3mm 1,25x3,08m (3,85m2)</t>
  </si>
  <si>
    <t xml:space="preserve"> 000459 </t>
  </si>
  <si>
    <t>PERFIL ALUMINIO ANODIZADO FOSCO</t>
  </si>
  <si>
    <t xml:space="preserve"> 000460 </t>
  </si>
  <si>
    <t>CANTONEIRA ALUMINIO ABAS IGUAIS 1.1/4" E=3/16"</t>
  </si>
  <si>
    <t xml:space="preserve"> 008272 </t>
  </si>
  <si>
    <t>COLA PARA LAMINADO FORMICA 3,78kg/m2</t>
  </si>
  <si>
    <t xml:space="preserve"> 014202 </t>
  </si>
  <si>
    <t>BUCHA DE NYLON PARA FIXACAO TIPO S7 SEM PARAFUSO</t>
  </si>
  <si>
    <t xml:space="preserve"> 017878 </t>
  </si>
  <si>
    <t>CHAPA DE COMPENSADO VIROLA 20mm 2.20x1.60m (3,52m2)</t>
  </si>
  <si>
    <t xml:space="preserve"> 88320 </t>
  </si>
  <si>
    <t>TAQUEADOR OU TAQUEIRO COM ENCARGOS COMPLEMENTARES</t>
  </si>
  <si>
    <t xml:space="preserve"> 00006214 </t>
  </si>
  <si>
    <t>TACO DE MADEIRA PARA PISO, IPE (CERNE) OU EQUIVALENTE DA REGIAO, 7 X 42 CM, E = 2 CM</t>
  </si>
  <si>
    <t xml:space="preserve"> 00044396 </t>
  </si>
  <si>
    <t>COLA BRANCA BASE PVA</t>
  </si>
  <si>
    <t>PAVIMENTACOES EXTERNAS</t>
  </si>
  <si>
    <t xml:space="preserve"> 006771 </t>
  </si>
  <si>
    <t>ARGAMASSA PREFABRICADA PARA ARDOSIA(4,0kg/m2)</t>
  </si>
  <si>
    <t xml:space="preserve"> 066013 </t>
  </si>
  <si>
    <t>PEDRA SAO THOME 38 x 38cm</t>
  </si>
  <si>
    <t xml:space="preserve"> 87369 </t>
  </si>
  <si>
    <t>ARGAMASSA TRAÇO 1:2:8 (EM VOLUME DE CIMENTO, CAL E AREIA MÉDIA ÚMIDA) PARA EMBOÇO/MASSA ÚNICA/ASSENTAMENTO DE ALVENARIA DE VEDAÇÃO, PREPARO MANUAL. AF_08/2019</t>
  </si>
  <si>
    <t xml:space="preserve"> 006447 </t>
  </si>
  <si>
    <t>SACO RECICLADO 60x90cm PARA ENTULHO ATE 60KG</t>
  </si>
  <si>
    <t xml:space="preserve"> 0104 </t>
  </si>
  <si>
    <t>AREIA MÉDIA</t>
  </si>
  <si>
    <t xml:space="preserve"> 1215 </t>
  </si>
  <si>
    <t>CIMENTO PORTLAND CPII-32</t>
  </si>
  <si>
    <t>PAVIMENTACOES INTERNAS</t>
  </si>
  <si>
    <t xml:space="preserve"> 005081 </t>
  </si>
  <si>
    <t>PORCELANATO 100x100cm RETIFICADO CIMENTO DETROIT AL ACETINADO PORTINARI</t>
  </si>
  <si>
    <t xml:space="preserve"> 007038 </t>
  </si>
  <si>
    <t>REJUNTE PARA PORCELANATO ACRILICO MARFIM (0,35kg/m2)PORTOKOL</t>
  </si>
  <si>
    <t xml:space="preserve"> 033838 </t>
  </si>
  <si>
    <t>ARGAMASSA PORCELANATO INTERNO E EXTERNO BRANCA AXTON (5 kg/</t>
  </si>
  <si>
    <t>RODAPES, SOLEIRAS E PEITORIS</t>
  </si>
  <si>
    <t xml:space="preserve"> 000595 </t>
  </si>
  <si>
    <t>RODAPE 8,5x45cm PORCELANATO FORMA BOLD ACETINADO BRANCO ELIANE</t>
  </si>
  <si>
    <t xml:space="preserve"> 025002 </t>
  </si>
  <si>
    <t>ARGAMASSA PRONTA PARA CERAMICA INTERNA(4,0kg/m2)</t>
  </si>
  <si>
    <t xml:space="preserve"> 2390 </t>
  </si>
  <si>
    <t>ARGAMASSA DE CIMENTO COLANTE</t>
  </si>
  <si>
    <t xml:space="preserve"> 2799 </t>
  </si>
  <si>
    <t>PISO DE LADRILHO HIDRÁULICO COLORIDO MODELO TÁTIL ( ALERTA OU DIRECIONAL)</t>
  </si>
  <si>
    <t xml:space="preserve"> 00034357 </t>
  </si>
  <si>
    <t>REJUNTE CIMENTICIO, QUALQUER COR</t>
  </si>
  <si>
    <t xml:space="preserve"> 00037595 </t>
  </si>
  <si>
    <t>ARGAMASSA COLANTE TIPO AC III</t>
  </si>
  <si>
    <t xml:space="preserve"> 00038195 </t>
  </si>
  <si>
    <t>PISO PORCELANATO, BORDA RETA, EXTRA, FORMATO MAIOR QUE 2025 CM2</t>
  </si>
  <si>
    <t xml:space="preserve"> 00010709 </t>
  </si>
  <si>
    <t>CARPETE DE NYLON EM MANTA PARA TRAFEGO COMERCIAL PESADO, E = 9 A 10 MM (INSTALADO)</t>
  </si>
  <si>
    <t>PISO FULGET (GRANITO LAVADO) EM PLACAS DE 40x40cm E JUNTAS</t>
  </si>
  <si>
    <t xml:space="preserve"> 005432 </t>
  </si>
  <si>
    <t>PISO FULGET (GRANITO LAVADO) EM PLACAS DE 40x40cm,S/ COLOC.</t>
  </si>
  <si>
    <t xml:space="preserve"> 005436 </t>
  </si>
  <si>
    <t>JUNTA PLASTICA DE DILATACAO "K" 34 x 4,5cm</t>
  </si>
  <si>
    <t xml:space="preserve"> 072592 </t>
  </si>
  <si>
    <t>LONA PARA PROTECAO EM PLASTICO PRETO TIPO FERREIRO</t>
  </si>
  <si>
    <t>FITA ADESIVA COMUM CREPE 19mmx50,0m</t>
  </si>
  <si>
    <t>ACESSIBILIDADE</t>
  </si>
  <si>
    <t xml:space="preserve"> 025825 </t>
  </si>
  <si>
    <t>ACESSIBILIDADE - PLACA TATIL BRAILLE/RELEVO ACO INOX 30x20cm - PARA PORTAS</t>
  </si>
  <si>
    <t>SOLEIRA MARMORE BRANCO SIENNA 20cm</t>
  </si>
  <si>
    <t xml:space="preserve"> 010369 </t>
  </si>
  <si>
    <t>SOLEIRA MARMORE BRANCO 20cm</t>
  </si>
  <si>
    <t xml:space="preserve"> 008376 </t>
  </si>
  <si>
    <t>SOLEIRA EM GRANITO PRETO SAO GABRIEL 20cm</t>
  </si>
  <si>
    <t>APARELHOS SANITARIOS</t>
  </si>
  <si>
    <t xml:space="preserve"> 88248 </t>
  </si>
  <si>
    <t>AUXILIAR DE ENCANADOR OU BOMBEIRO HIDRÁULICO COM ENCARGOS COMPLEMENTARES</t>
  </si>
  <si>
    <t xml:space="preserve"> 004636 </t>
  </si>
  <si>
    <t>FITA TEFLON VEDA ROSCA 18mm x 25m</t>
  </si>
  <si>
    <t xml:space="preserve"> 006900 </t>
  </si>
  <si>
    <t>SIFAO PARA PIA AMERICANA 1.1/2"x1.1/2" CROMADO</t>
  </si>
  <si>
    <t>INHI - INSTALAÇÕES HIDROS SANITÁRIAS</t>
  </si>
  <si>
    <t xml:space="preserve"> 00004351 </t>
  </si>
  <si>
    <t>PARAFUSO NIQUELADO 3 1/2" COM ACABAMENTO CROMADO PARA FIXAR PECA SANITARIA, INCLUI PORCA CEGA, ARRUELA E BUCHA DE NYLON TAMANHO S-8</t>
  </si>
  <si>
    <t xml:space="preserve"> 00006142 </t>
  </si>
  <si>
    <t>CONJUNTO DE LIGACAO PARA BACIA SANITARIA AJUSTAVEL, EM PLASTICO BRANCO, COM TUBO, CANOPLA E ESPUDE</t>
  </si>
  <si>
    <t xml:space="preserve"> 00044020 </t>
  </si>
  <si>
    <t>MICTORIO INDIVIDUAL, SIFONADO, VALVULA EMBUTIDA, DE LOUCA BRANCA, SEM COMPLEMENTOS - PADRAO ALTO</t>
  </si>
  <si>
    <t>INSTALACOES HIDRAULICAS - ESGOTO</t>
  </si>
  <si>
    <t xml:space="preserve"> 082525 </t>
  </si>
  <si>
    <t>VALVULA METAL CROMADO PARA LAVATORIO 2.3/8" x 1"</t>
  </si>
  <si>
    <t xml:space="preserve"> 00004384 </t>
  </si>
  <si>
    <t>PARAFUSO NIQUELADO COM ACABAMENTO CROMADO PARA FIXAR PECA SANITARIA, INCLUI PORCA CEGA, ARRUELA E BUCHA DE NYLON TAMANHO S-10</t>
  </si>
  <si>
    <t xml:space="preserve"> 00006138 </t>
  </si>
  <si>
    <t>ANEL DE VEDACAO, PVC FLEXIVEL, 100 MM, PARA SAIDA DE BACIA / VASO SANITARIO</t>
  </si>
  <si>
    <t xml:space="preserve"> 00037329 </t>
  </si>
  <si>
    <t>REJUNTE EPOXI, QUALQUER COR</t>
  </si>
  <si>
    <t xml:space="preserve"> 00044019 </t>
  </si>
  <si>
    <t>BACIA SANITARIA (VASO) COM CAIXA ACOPLADA, SIFAO OCULTO / CARENADO, DE LOUCA BRANCA (SEM ASSENTO ) - PADRAO ALTO</t>
  </si>
  <si>
    <t>CUBA DE APOIO QUADRADA 40x40 L-73.17-DECA COM COMPPLEMENTOS</t>
  </si>
  <si>
    <t xml:space="preserve"> 001100 </t>
  </si>
  <si>
    <t>CIMENTO DIRECIONAL BRANCO (SACO 1 QUILOGRAMA)</t>
  </si>
  <si>
    <t xml:space="preserve"> 003818 </t>
  </si>
  <si>
    <t>RABICHO FLEXIVEL 40cm PVC 1/2" COM CANOPLAS</t>
  </si>
  <si>
    <t xml:space="preserve"> 028213 </t>
  </si>
  <si>
    <t>CUBA DE APOIO QUADRADA 405x405x155 L-73.17 DECA</t>
  </si>
  <si>
    <t xml:space="preserve"> 033132 </t>
  </si>
  <si>
    <t>VALVULA METAL CROMADO 3.1/2" x 1.1/2" PARA CUBA ESTEVES</t>
  </si>
  <si>
    <t xml:space="preserve"> 033134 </t>
  </si>
  <si>
    <t>VALVULA INOXIDAVEL LONGA PARA TANQUE 2.1/2"x1./1/4"</t>
  </si>
  <si>
    <t xml:space="preserve"> 004467 </t>
  </si>
  <si>
    <t>SIFAO PARA LAVATORIO CROMADO 1" x 1.1/2" DECA 1680C</t>
  </si>
  <si>
    <t xml:space="preserve"> 00003146 </t>
  </si>
  <si>
    <t>FITA VEDA ROSCA EM ROLOS DE 18 MM X 10 M (L X C)</t>
  </si>
  <si>
    <t xml:space="preserve"> 00006141 </t>
  </si>
  <si>
    <t>ENGATE/RABICHO FLEXIVEL PLASTICO (PVC OU ABS) BRANCO 1/2 " X 30 CM</t>
  </si>
  <si>
    <t>INSTALACOES HIDRAULICAS - AGUA</t>
  </si>
  <si>
    <t xml:space="preserve"> 004310 </t>
  </si>
  <si>
    <t>ACABAMENTO DE REGISTRO PRESSAO CROMADO 1" TARGA DECA</t>
  </si>
  <si>
    <t xml:space="preserve"> 95471 </t>
  </si>
  <si>
    <t>VASO SANITARIO SIFONADO CONVENCIONAL PARA PCD SEM FURO FRONTAL COM  LOUÇA BRANCA SEM ASSENTO -  FORNECIMENTO E INSTALAÇÃO. AF_01/2020</t>
  </si>
  <si>
    <t>CUBA ACO INOXIDAVEL 0,56x0,34 LAVINIA 56BM TRAMONTINA</t>
  </si>
  <si>
    <t xml:space="preserve"> 002858 </t>
  </si>
  <si>
    <t>CUBA ACO INOX 0,56x0,34x18cm FRANKE</t>
  </si>
  <si>
    <t xml:space="preserve"> 00011772 </t>
  </si>
  <si>
    <t>TORNEIRA METALICA CROMADA, DE MESA/BANCADA, PARA COZINHA, BICA MOVEL, COM AREJADOR, 1/2 " OU 3/4 " (REF 1167 / 1168)</t>
  </si>
  <si>
    <t xml:space="preserve"> 003829 </t>
  </si>
  <si>
    <t>TORNEIRA PARA TANQUE REF.1133 CROMADA 1/2"</t>
  </si>
  <si>
    <t xml:space="preserve"> 088862 </t>
  </si>
  <si>
    <t>TANQUE ACO INOX 47 LITROS FRANKE</t>
  </si>
  <si>
    <t xml:space="preserve"> 00036791 </t>
  </si>
  <si>
    <t>TORNEIRA METALICA CROMADA DE MESA PARA LAVATORIO, BICA ALTA, COM AREJADOR (REF 1195)</t>
  </si>
  <si>
    <t xml:space="preserve"> 00001368 </t>
  </si>
  <si>
    <t>CHUVEIRO COMUM EM PLASTICO BRANCO, COM CANO, 3 TEMPERATURAS, 5500 W (110/220 V)</t>
  </si>
  <si>
    <t xml:space="preserve"> 00011757 </t>
  </si>
  <si>
    <t>SABONETEIRA DE PAREDE EM METAL CROMADO</t>
  </si>
  <si>
    <t xml:space="preserve"> 006106 </t>
  </si>
  <si>
    <t>PORTA PAPEL HIGIENICO ROLAO NOBLE EM INOX - BIOVIS</t>
  </si>
  <si>
    <t xml:space="preserve"> 0011 </t>
  </si>
  <si>
    <t>ENCANADOR</t>
  </si>
  <si>
    <t xml:space="preserve"> H546 </t>
  </si>
  <si>
    <t>PORTA PAPEL HIGIENICO EM METAL/ACABAMENTO CROMADO C/BUCHAS/PARAFUSOS</t>
  </si>
  <si>
    <t xml:space="preserve"> 00007604 </t>
  </si>
  <si>
    <t>TORNEIRA METALICA CROMADA PARA TANQUE / JARDIM, SEM BICO , CANO LONGO, DE PAREDE, PADRAO POPULAR / USO GERAL, 1/2 " OU 3/4 " (REF 1126)</t>
  </si>
  <si>
    <t xml:space="preserve"> 00000122 </t>
  </si>
  <si>
    <t>ADESIVO PLASTICO PARA PVC, FRASCO COM *850* GR</t>
  </si>
  <si>
    <t xml:space="preserve"> 00003860 </t>
  </si>
  <si>
    <t>LUVA SOLDAVEL COM ROSCA, PVC, 32 MM X 1", PARA AGUA FRIA PREDIAL</t>
  </si>
  <si>
    <t xml:space="preserve"> 00020083 </t>
  </si>
  <si>
    <t>SOLUCAO PREPARADORA / LIMPADORA PARA PVC, FRASCO COM 1000 CM3</t>
  </si>
  <si>
    <t xml:space="preserve"> 00038383 </t>
  </si>
  <si>
    <t>LIXA D'AGUA EM FOLHA, GRAO 100</t>
  </si>
  <si>
    <t xml:space="preserve"> 00009869 </t>
  </si>
  <si>
    <t>TUBO PVC, SOLDAVEL, DE 32 MM, AGUA FRIA (NBR-5648)</t>
  </si>
  <si>
    <t xml:space="preserve"> 00003148 </t>
  </si>
  <si>
    <t>FITA VEDA ROSCA EM ROLOS DE 18 MM X 50 M (L X C)</t>
  </si>
  <si>
    <t xml:space="preserve"> 00006005 </t>
  </si>
  <si>
    <t>REGISTRO GAVETA COM ACABAMENTO E CANOPLA CROMADOS, SIMPLES, BITOLA 3/4 " (REF 1509)</t>
  </si>
  <si>
    <t xml:space="preserve"> 00006024 </t>
  </si>
  <si>
    <t>REGISTRO PRESSAO COM ACABAMENTO E CANOPLA CROMADA, SIMPLES, BITOLA 3/4 " (REF 1416)</t>
  </si>
  <si>
    <t xml:space="preserve"> 00000065 </t>
  </si>
  <si>
    <t>ADAPTADOR PVC SOLDAVEL CURTO COM BOLSA E ROSCA, 25 MM X 3/4", PARA AGUA FRIA</t>
  </si>
  <si>
    <t xml:space="preserve"> 00003529 </t>
  </si>
  <si>
    <t>JOELHO PVC, SOLDAVEL, 90 GRAUS, 25 MM, COR MARROM, PARA AGUA FRIA PREDIAL</t>
  </si>
  <si>
    <t xml:space="preserve"> 00003536 </t>
  </si>
  <si>
    <t>JOELHO PVC, SOLDAVEL, 90 GRAUS, 32 MM, COR MARROM, PARA AGUA FRIA PREDIAL</t>
  </si>
  <si>
    <t xml:space="preserve"> 00003540 </t>
  </si>
  <si>
    <t>JOELHO PVC, SOLDAVEL, 90 GRAUS, 50 MM, COR MARROM, PARA AGUA FRIA PREDIAL</t>
  </si>
  <si>
    <t xml:space="preserve"> 00000813 </t>
  </si>
  <si>
    <t>BUCHA DE REDUCAO DE PVC, SOLDAVEL, LONGA, COM 50 X 25 MM, PARA AGUA FRIA PREDIAL</t>
  </si>
  <si>
    <t xml:space="preserve"> 00000088 </t>
  </si>
  <si>
    <t>ADAPTADOR PVC SOLDAVEL, LONGO, COM FLANGE LIVRE,  32 MM X 1", PARA CAIXA D' AGUA</t>
  </si>
  <si>
    <t xml:space="preserve"> 00020080 </t>
  </si>
  <si>
    <t>ADESIVO PLASTICO PARA PVC, FRASCO COM 175 GR</t>
  </si>
  <si>
    <t xml:space="preserve"> 00003904 </t>
  </si>
  <si>
    <t>LUVA PVC SOLDAVEL, 25 MM, PARA AGUA FRIA PREDIAL</t>
  </si>
  <si>
    <t xml:space="preserve"> 00003863 </t>
  </si>
  <si>
    <t>LUVA PVC SOLDAVEL, 50 MM, PARA AGUA FRIA PREDIAL</t>
  </si>
  <si>
    <t xml:space="preserve"> 00009868 </t>
  </si>
  <si>
    <t>TUBO PVC, SOLDAVEL, DE 25 MM, AGUA FRIA (NBR-5648)</t>
  </si>
  <si>
    <t xml:space="preserve"> 00009875 </t>
  </si>
  <si>
    <t>TUBO PVC, SOLDAVEL, DE 50 MM, AGUA FRIA (NBR-5648)</t>
  </si>
  <si>
    <t xml:space="preserve"> 00007139 </t>
  </si>
  <si>
    <t>TE SOLDAVEL, PVC, 90 GRAUS, 25 MM, PARA AGUA FRIA PREDIAL (NBR 5648)</t>
  </si>
  <si>
    <t xml:space="preserve"> 00007129 </t>
  </si>
  <si>
    <t>TE DE REDUCAO, PVC, SOLDAVEL, 90 GRAUS, 50 MM X 25 MM, PARA AGUA FRIA PREDIAL</t>
  </si>
  <si>
    <t xml:space="preserve"> 00007137 </t>
  </si>
  <si>
    <t>TE PVC, SOLDAVEL, COM BUCHA DE LATAO NA BOLSA CENTRAL, 90 GRAUS, 25 MM X 1/2", PARA AGUA FRIA PREDIAL</t>
  </si>
  <si>
    <t xml:space="preserve"> 00020147 </t>
  </si>
  <si>
    <t>JOELHO PVC, SOLDAVEL, COM BUCHA DE LATAO, 90 GRAUS, 25 MM X 1/2", PARA AGUA FRIA PREDIAL</t>
  </si>
  <si>
    <t xml:space="preserve"> 00003522 </t>
  </si>
  <si>
    <t>JOELHO PVC, SOLDAVEL COM ROSCA, 90 GRAUS, 25 MM X 3/4", COR MARROM, PARA AGUA FRIA PREDIAL</t>
  </si>
  <si>
    <t xml:space="preserve"> 00003870 </t>
  </si>
  <si>
    <t>LUVA SOLDAVEL COM BUCHA DE LATAO, PVC, 25 MM X 3/4"</t>
  </si>
  <si>
    <t xml:space="preserve"> 00037947 </t>
  </si>
  <si>
    <t>TE PVC, SOLDAVEL, COM ROSCA NA BOLSA CENTRAL, 90 GRAUS, 25 MM X 3/4", PARA AGUA FRIA PREDIAL</t>
  </si>
  <si>
    <t xml:space="preserve"> 00003533 </t>
  </si>
  <si>
    <t>JOELHO DE REDUCAO, PVC SOLDAVEL, 90 GRAUS, 25 MM X 20 MM, COR MARROM, PARA AGUA FRIA PREDIAL</t>
  </si>
  <si>
    <t xml:space="preserve"> 00000096 </t>
  </si>
  <si>
    <t>ADAPTADOR PVC SOLDAVEL, COM FLANGE E ANEL DE VEDACAO, 25 MM X 3/4", PARA CAIXA D'AGUA</t>
  </si>
  <si>
    <t xml:space="preserve"> 00009873 </t>
  </si>
  <si>
    <t>TUBO PVC, SOLDAVEL, DE 60 MM, AGUA FRIA (NBR-5648)</t>
  </si>
  <si>
    <t xml:space="preserve"> 00007142 </t>
  </si>
  <si>
    <t>TE SOLDAVEL, PVC, 90 GRAUS,50 MM, PARA AGUA FRIA PREDIAL (NBR 5648)</t>
  </si>
  <si>
    <t xml:space="preserve"> 00007143 </t>
  </si>
  <si>
    <t>TE SOLDAVEL, PVC, 90 GRAUS, 60 MM, PARA AGUA FRIA PREDIAL (NBR 5648)</t>
  </si>
  <si>
    <t xml:space="preserve"> 00000822 </t>
  </si>
  <si>
    <t>BUCHA DE REDUCAO DE PVC, SOLDAVEL, LONGA, COM 60 X 50 MM, PARA AGUA FRIA PREDIAL</t>
  </si>
  <si>
    <t xml:space="preserve"> 00000113 </t>
  </si>
  <si>
    <t>ADAPTADOR PVC SOLDAVEL CURTO COM BOLSA E ROSCA, 60 MM X 2", PARA AGUA FRIA</t>
  </si>
  <si>
    <t xml:space="preserve"> 00000100 </t>
  </si>
  <si>
    <t>ADAPTADOR PVC SOLDAVEL, COM FLANGES E ANEL DE VEDACAO, 60 MM X 2", PARA CAIXA D' AGUA</t>
  </si>
  <si>
    <t xml:space="preserve"> 00012774 </t>
  </si>
  <si>
    <t>HIDROMETRO UNIJATO / MEDIDOR DE AGUA, DN 3/4", VAZAO MAXIMA DE 5 M3/H, PARA AGUA POTAVEL FRIA, RELOJOARIA PLANA, CLASSE B, HORIZONTAL (SEM CONEXOES)0,</t>
  </si>
  <si>
    <t xml:space="preserve"> 00006028 </t>
  </si>
  <si>
    <t>REGISTRO GAVETA BRUTO EM LATAO FORJADO, BITOLA 2 " (REF 1509)</t>
  </si>
  <si>
    <t xml:space="preserve"> 00003457 </t>
  </si>
  <si>
    <t>COTOVELO 90 GRAUS DE FERRO GALVANIZADO, COM ROSCA BSP, DE 1 1/4"</t>
  </si>
  <si>
    <t xml:space="preserve"> 00003458 </t>
  </si>
  <si>
    <t>COTOVELO 90 GRAUS DE FERRO GALVANIZADO, COM ROSCA BSP, DE 1 1/2"</t>
  </si>
  <si>
    <t xml:space="preserve"> 00004179 </t>
  </si>
  <si>
    <t>NIPLE DE FERRO GALVANIZADO, COM ROSCA BSP, DE 1"</t>
  </si>
  <si>
    <t xml:space="preserve"> 00004180 </t>
  </si>
  <si>
    <t>NIPLE DE FERRO GALVANIZADO, COM ROSCA BSP, DE 1 1/4"</t>
  </si>
  <si>
    <t xml:space="preserve"> 00004205 </t>
  </si>
  <si>
    <t>NIPLE DE REDUCAO DE FERRO GALVANIZADO, COM ROSCA BSP, DE 1 1/2" X 1 1/4"</t>
  </si>
  <si>
    <t xml:space="preserve"> 00004206 </t>
  </si>
  <si>
    <t>NIPLE DE REDUCAO DE FERRO GALVANIZADO, COM ROSCA BSP, DE 1 1/4" X 1"</t>
  </si>
  <si>
    <t xml:space="preserve"> 00004209 </t>
  </si>
  <si>
    <t>NIPLE DE FERRO GALVANIZADO, COM ROSCA BSP, DE 1 1/2"</t>
  </si>
  <si>
    <t xml:space="preserve"> 00006010 </t>
  </si>
  <si>
    <t>REGISTRO GAVETA BRUTO EM LATAO FORJADO, BITOLA 1 1/2 " (REF 1509)</t>
  </si>
  <si>
    <t xml:space="preserve"> 00006017 </t>
  </si>
  <si>
    <t>REGISTRO GAVETA BRUTO EM LATAO FORJADO, BITOLA 1 1/4 " (REF 1509)</t>
  </si>
  <si>
    <t xml:space="preserve"> 00007307 </t>
  </si>
  <si>
    <t>FUNDO ANTICORROSIVO PARA METAIS FERROSOS (ZARCAO)</t>
  </si>
  <si>
    <t xml:space="preserve"> 00007697 </t>
  </si>
  <si>
    <t>TUBO ACO GALVANIZADO COM COSTURA, CLASSE MEDIA, DN 1.1/2", E = *3,25* MM, PESO *3,61* KG/M (NBR 5580)</t>
  </si>
  <si>
    <t xml:space="preserve"> 00007698 </t>
  </si>
  <si>
    <t>TUBO ACO GALVANIZADO COM COSTURA, CLASSE MEDIA, DN 1.1/4", E = *3,25* MM, PESO *3,14* KG/M (NBR 5580)</t>
  </si>
  <si>
    <t xml:space="preserve"> 00009884 </t>
  </si>
  <si>
    <t>UNIAO DE FERRO GALVANIZADO, COM ROSCA BSP, COM ASSENTO PLANO, DE 1 1/2"</t>
  </si>
  <si>
    <t xml:space="preserve"> 00009886 </t>
  </si>
  <si>
    <t>UNIAO DE FERRO GALVANIZADO, COM ROSCA BSP, COM ASSENTO PLANO, DE 1"</t>
  </si>
  <si>
    <t xml:space="preserve"> 00010236 </t>
  </si>
  <si>
    <t>VALVULA DE RETENCAO DE BRONZE, PE COM CRIVOS, EXTREMIDADE COM ROSCA, DE 1 1/2", PARA FUNDO DE POCO</t>
  </si>
  <si>
    <t xml:space="preserve"> 00010419 </t>
  </si>
  <si>
    <t>VALVULA DE RETENCAO VERTICAL, DE BRONZE (PN-16), 1 1/4", 200 PSI, EXTREMIDADES COM ROSCA</t>
  </si>
  <si>
    <t>Serviço de furo em laje de concreto armado com Ø=110mm e esp=15cm</t>
  </si>
  <si>
    <t>Provisórios</t>
  </si>
  <si>
    <t xml:space="preserve"> 11362 </t>
  </si>
  <si>
    <t>Serviço de furo em laje de concreto armado com Ø=110mm e esp=15cm un</t>
  </si>
  <si>
    <t>TAMPA 0,60x6,60m PARA CAIXA-CHAPA DE ACO 3/16""COM MOLDURA</t>
  </si>
  <si>
    <t>ESQUADRIAS DE FERRO</t>
  </si>
  <si>
    <t xml:space="preserve"> 005205 </t>
  </si>
  <si>
    <t>TAMPA CAIXA D'AGUA 60x60cm EM ALUMINIO COM MOLDURA</t>
  </si>
  <si>
    <t xml:space="preserve"> 00007588 </t>
  </si>
  <si>
    <t>AUTOMATICO DE BOIA SUPERIOR / INFERIOR, *15* A / 250 V</t>
  </si>
  <si>
    <t>INSTALACOES ELETRICAS - ELETRODUTOS</t>
  </si>
  <si>
    <t xml:space="preserve"> 003349 </t>
  </si>
  <si>
    <t>ELETRODUTO PVC RIGIDO ROSCAVEL 1/2"</t>
  </si>
  <si>
    <t xml:space="preserve"> 003353 </t>
  </si>
  <si>
    <t>CURVA 90 ELETRODUTO ROSCAVEL PVC 1/2"</t>
  </si>
  <si>
    <t xml:space="preserve"> 003421 </t>
  </si>
  <si>
    <t>BUCHA DE ALUMINIO PARA ELETRODUTO 1/2"</t>
  </si>
  <si>
    <t xml:space="preserve"> 003480 </t>
  </si>
  <si>
    <t>CAIXA FERRO ESMALTADO 4"x2"</t>
  </si>
  <si>
    <t xml:space="preserve"> 003492 </t>
  </si>
  <si>
    <t>PLACA CEGA PARA CAIXA 4"x2" RETANGULAR</t>
  </si>
  <si>
    <t xml:space="preserve"> 007731 </t>
  </si>
  <si>
    <t>ARRUELA ALUMINIO P/ELETRODUTO 1/2"</t>
  </si>
  <si>
    <t xml:space="preserve"> 012485 </t>
  </si>
  <si>
    <t>CABO SINTENAX FLEX 0,6/1KV 1 CONDUTOR 1,5mm2 (14 AWG)</t>
  </si>
  <si>
    <t xml:space="preserve"> 007129 </t>
  </si>
  <si>
    <t>TORNEIRA BOIA LATAO 1" COM BALAO PLASTICO</t>
  </si>
  <si>
    <t xml:space="preserve"> 101616 </t>
  </si>
  <si>
    <t>PREPARO DE FUNDO DE VALA COM LARGURA MENOR QUE 1,5 M (ACERTO DO SOLO NATURAL). AF_08/2020</t>
  </si>
  <si>
    <t>MOVT - MOVIMENTO DE TERRA</t>
  </si>
  <si>
    <t xml:space="preserve"> 87316 </t>
  </si>
  <si>
    <t>ARGAMASSA TRAÇO 1:4 (EM VOLUME DE CIMENTO E AREIA GROSSA ÚMIDA) PARA CHAPISCO CONVENCIONAL, PREPARO MECÂNICO COM BETONEIRA 400 L. AF_08/2019</t>
  </si>
  <si>
    <t xml:space="preserve"> 88628 </t>
  </si>
  <si>
    <t>ARGAMASSA TRAÇO 1:3 (EM VOLUME DE CIMENTO E AREIA MÉDIA ÚMIDA), PREPARO MECÂNICO COM BETONEIRA 400 L. AF_08/2019</t>
  </si>
  <si>
    <t xml:space="preserve"> 94970 </t>
  </si>
  <si>
    <t>CONCRETO FCK = 20MPA, TRAÇO 1:2,7:3 (EM MASSA SECA DE CIMENTO/ AREIA MÉDIA/ BRITA 1) - PREPARO MECÂNICO COM BETONEIRA 600 L. AF_05/2021</t>
  </si>
  <si>
    <t xml:space="preserve"> 97734 </t>
  </si>
  <si>
    <t>PEÇA RETANGULAR PRÉ-MOLDADA, VOLUME DE CONCRETO DE 10 A 30 LITROS, TAXA DE AÇO APROXIMADA DE 30KG/M³. AF_01/2018</t>
  </si>
  <si>
    <t xml:space="preserve"> 00002692 </t>
  </si>
  <si>
    <t>DESMOLDANTE PROTETOR PARA FORMAS DE MADEIRA, DE BASE OLEOSA EMULSIONADA EM AGUA</t>
  </si>
  <si>
    <t xml:space="preserve"> 00004491 </t>
  </si>
  <si>
    <t>PONTALETE *7,5 X 7,5* CM EM PINUS, MISTA OU EQUIVALENTE DA REGIAO - BRUTA</t>
  </si>
  <si>
    <t xml:space="preserve"> 00004517 </t>
  </si>
  <si>
    <t>SARRAFO *2,5 X 7,5* CM EM PINUS, MISTA OU EQUIVALENTE DA REGIAO - BRUTA</t>
  </si>
  <si>
    <t xml:space="preserve"> 00005069 </t>
  </si>
  <si>
    <t>PREGO DE ACO POLIDO COM CABECA 17 X 27 (2 1/2 X 11)</t>
  </si>
  <si>
    <t xml:space="preserve"> 00006193 </t>
  </si>
  <si>
    <t>TABUA  NAO  APARELHADA  *2,5 X 20* CM, EM MACARANDUBA, ANGELIM OU EQUIVALENTE DA REGIAO - BRUTA</t>
  </si>
  <si>
    <t xml:space="preserve"> 00007258 </t>
  </si>
  <si>
    <t>TIJOLO CERAMICO MACICO COMUM *5 X 10 X 20* CM (L X A X C)</t>
  </si>
  <si>
    <t>INSTALACOES HIDRAULICAS - AGUAS PLUVIAIS</t>
  </si>
  <si>
    <t xml:space="preserve"> 007131 </t>
  </si>
  <si>
    <t>GRELHA (RALO) FERRO FUNDIDO COM REQUADRO 30x30cm</t>
  </si>
  <si>
    <t>CAIXA DE AREIA EM ALVENARIA 1,70x1,70m EXT.h=0,60m PAR.10cm</t>
  </si>
  <si>
    <t xml:space="preserve"> 000200 </t>
  </si>
  <si>
    <t>PEDRA BRITADA #1 E 2</t>
  </si>
  <si>
    <t xml:space="preserve"> 000400 </t>
  </si>
  <si>
    <t>ARAME RECOZIDO ISGW #16 (0,032kg/m) (55 AMARRAS/pm3)</t>
  </si>
  <si>
    <t xml:space="preserve"> 000779 </t>
  </si>
  <si>
    <t>ACO CA 50 6,3mm (1/4") (0,248 kg/m)</t>
  </si>
  <si>
    <t xml:space="preserve"> 001900 </t>
  </si>
  <si>
    <t>TIJOLO CERAMICO MACICO RECOSIDO 6,0 x 9 x 19cm (UNIDADE)</t>
  </si>
  <si>
    <t xml:space="preserve"> 077217 </t>
  </si>
  <si>
    <t>TAMPAO FERRO FUNDIDO DIAMETRO 60cm</t>
  </si>
  <si>
    <t xml:space="preserve"> 00000736 </t>
  </si>
  <si>
    <t>BOMBA CENTRIFUGA  MOTOR ELETRICO TRIFASICO 2,96HP, DIAMETRO DE SUCCAO X ELEVACAO 1 1/2" X 1 1/4", DIAMETRO DO ROTOR 148 MM, HM/Q: 34 M / 14,80 M3/H A 40 M / 8,60 M3/H</t>
  </si>
  <si>
    <t xml:space="preserve"> 00011267 </t>
  </si>
  <si>
    <t>ARRUELA LISA, REDONDA, DE LATAO POLIDO, DIAMETRO NOMINAL 5/8", DIAMETRO EXTERNO = 34 MM, DIAMETRO DO FURO = 17 MM, ESPESSURA = *2,5* MM</t>
  </si>
  <si>
    <t xml:space="preserve"> 00039996 </t>
  </si>
  <si>
    <t>VERGALHAO ZINCADO ROSCA TOTAL, 1/4 " (6,3 MM)</t>
  </si>
  <si>
    <t xml:space="preserve"> 00039997 </t>
  </si>
  <si>
    <t>PORCA ZINCADA, SEXTAVADA, DIAMETRO 1/4"</t>
  </si>
  <si>
    <t xml:space="preserve"> 00000300 </t>
  </si>
  <si>
    <t>ANEL BORRACHA, DN 150 MM, PARA TUBO SERIE REFORCADA ESGOTO PREDIAL</t>
  </si>
  <si>
    <t xml:space="preserve"> 00020078 </t>
  </si>
  <si>
    <t>PASTA LUBRIFICANTE PARA TUBOS E CONEXOES COM JUNTA ELASTICA, EMBALAGEM DE *400* GR (USO EM PVC, ACO, POLIETILENO E OUTROS)</t>
  </si>
  <si>
    <t xml:space="preserve"> 00020158 </t>
  </si>
  <si>
    <t>JOELHO, PVC SERIE R, 90 GRAUS, DN 150 MM, PARA ESGOTO PREDIAL</t>
  </si>
  <si>
    <t xml:space="preserve"> 00000301 </t>
  </si>
  <si>
    <t>ANEL BORRACHA PARA TUBO ESGOTO PREDIAL, DN 100 MM (NBR 5688)</t>
  </si>
  <si>
    <t xml:space="preserve"> 00003520 </t>
  </si>
  <si>
    <t>JOELHO PVC, SOLDAVEL, PB, 90 GRAUS, DN 100 MM, PARA ESGOTO PREDIAL</t>
  </si>
  <si>
    <t xml:space="preserve"> 00000296 </t>
  </si>
  <si>
    <t>ANEL BORRACHA PARA TUBO ESGOTO PREDIAL, DN 50 MM (NBR 5688)</t>
  </si>
  <si>
    <t xml:space="preserve"> 00003848 </t>
  </si>
  <si>
    <t>LUVA DE CORRER, PVC, DN 50 MM, PARA ESGOTO PREDIAL</t>
  </si>
  <si>
    <t xml:space="preserve"> 00003528 </t>
  </si>
  <si>
    <t>JOELHO PVC, SOLDAVEL, PB, 45 GRAUS, DN 100 MM, PARA ESGOTO PREDIAL</t>
  </si>
  <si>
    <t xml:space="preserve"> 00000305 </t>
  </si>
  <si>
    <t>ANEL BORRACHA, PARA TUBO PVC, REDE COLETOR ESGOTO, DN 150 MM (NBR 7362)</t>
  </si>
  <si>
    <t xml:space="preserve"> 00037952 </t>
  </si>
  <si>
    <t>JOELHO PVC, SOLDAVEL, PB, 45 GRAUS, DN 150 MM, PARA ESGOTO PREDIAL</t>
  </si>
  <si>
    <t xml:space="preserve"> 00020065 </t>
  </si>
  <si>
    <t>TUBO PVC  SERIE NORMAL, DN 150 MM, PARA ESGOTO  PREDIAL (NBR 5688)</t>
  </si>
  <si>
    <t xml:space="preserve"> 00009836 </t>
  </si>
  <si>
    <t>TUBO PVC  SERIE NORMAL, DN 100 MM, PARA ESGOTO  PREDIAL (NBR 5688)</t>
  </si>
  <si>
    <t xml:space="preserve"> 00003670 </t>
  </si>
  <si>
    <t>JUNCAO SIMPLES, PVC, 45 GRAUS, DN 100 X 100 MM, SERIE NORMAL PARA ESGOTO PREDIAL</t>
  </si>
  <si>
    <t xml:space="preserve"> 00007091 </t>
  </si>
  <si>
    <t>TE SANITARIO, PVC, DN 100 X 100 MM, SERIE NORMAL, PARA ESGOTO PREDIAL</t>
  </si>
  <si>
    <t xml:space="preserve"> 00000734 </t>
  </si>
  <si>
    <t>BOMBA CENTRIFUGA,  MOTOR ELETRICO TRIFASICO 1,48HP  DIAMETRO DE SUCCAO X ELEVACAO 1 1/2" X 1", DIAMETRO DO ROTOR 117 MM, HM/Q: 10 M / 21,9 M3/H A 24 M / 6,1 M3/H</t>
  </si>
  <si>
    <t>Barra roscada zincada ø 1/4" m</t>
  </si>
  <si>
    <t>Porca em alumínio 1/4" un</t>
  </si>
  <si>
    <t>Abraçadeira em ferro Galvanizado DN 100mm un</t>
  </si>
  <si>
    <t>Abraçadeira em ferro Galvanizado DN 150mm un</t>
  </si>
  <si>
    <t xml:space="preserve"> 00003526 </t>
  </si>
  <si>
    <t>JOELHO PVC, SOLDAVEL, PB, 90 GRAUS, DN 50 MM, PARA ESGOTO PREDIAL</t>
  </si>
  <si>
    <t>CAIXA DE PASSAGEM E INSPECAO EM CONCRETO 40x40x40cm C/ TAMPA</t>
  </si>
  <si>
    <t xml:space="preserve"> 055007 </t>
  </si>
  <si>
    <t xml:space="preserve"> 00003518 </t>
  </si>
  <si>
    <t>JOELHO PVC, SOLDAVEL, PB, 45 GRAUS, DN 50 MM, PARA ESGOTO PREDIAL</t>
  </si>
  <si>
    <t xml:space="preserve"> 0010 </t>
  </si>
  <si>
    <t>CARPINTEIRO</t>
  </si>
  <si>
    <t xml:space="preserve"> 2438 </t>
  </si>
  <si>
    <t>AÇO CA-50 - 8,0 MM (5/16")</t>
  </si>
  <si>
    <t xml:space="preserve"> 2804 </t>
  </si>
  <si>
    <t>AREIA GROSSA</t>
  </si>
  <si>
    <t xml:space="preserve"> 2386 </t>
  </si>
  <si>
    <t>BRITA Nº 1</t>
  </si>
  <si>
    <t xml:space="preserve"> 1696 </t>
  </si>
  <si>
    <t>COMPENSADO RESINADO COLA FENÓLICA 12 MM 2,20X1,10 M</t>
  </si>
  <si>
    <t xml:space="preserve"> 0006 </t>
  </si>
  <si>
    <t>ARMADOR</t>
  </si>
  <si>
    <t xml:space="preserve"> 0025 </t>
  </si>
  <si>
    <t>OFICIAL "B"</t>
  </si>
  <si>
    <t xml:space="preserve"> 0102 </t>
  </si>
  <si>
    <t>ARAME RECOZIDO 18 BWG</t>
  </si>
  <si>
    <t xml:space="preserve"> 2497 </t>
  </si>
  <si>
    <t>BRITA Nº 2</t>
  </si>
  <si>
    <t xml:space="preserve"> 2448 </t>
  </si>
  <si>
    <t>AÇO CA-60 B - 5,0 MM</t>
  </si>
  <si>
    <t xml:space="preserve"> 0032 </t>
  </si>
  <si>
    <t>OPERADOR DE BETONEIRA</t>
  </si>
  <si>
    <t xml:space="preserve"> 1861 </t>
  </si>
  <si>
    <t>PREGO 18x24</t>
  </si>
  <si>
    <t xml:space="preserve"> 2023 </t>
  </si>
  <si>
    <t>TABUA PARA FORMA (30CM)</t>
  </si>
  <si>
    <t xml:space="preserve"> 1973 </t>
  </si>
  <si>
    <t>ADITIVO IMPERMEABILIZANTE DE PEGA NORMAL PARA ARGAMASSA E CONCRETO REF.: SIKA 1 / VEDACIT (D=1,00) OU EQUIVALENTE</t>
  </si>
  <si>
    <t xml:space="preserve"> 1221 </t>
  </si>
  <si>
    <t>CAL HIDRATADA</t>
  </si>
  <si>
    <t xml:space="preserve"> 2033 </t>
  </si>
  <si>
    <t>TIJOLO COMUM MACIÇO (4,5x9x19cm)</t>
  </si>
  <si>
    <t xml:space="preserve"> 00003516 </t>
  </si>
  <si>
    <t>JOELHO PVC, SOLDAVEL, BB, 45 GRAUS, DN 40 MM, PARA ESGOTO PREDIAL</t>
  </si>
  <si>
    <t xml:space="preserve"> 00000297 </t>
  </si>
  <si>
    <t>ANEL BORRACHA PARA TUBO ESGOTO PREDIAL, DN 75 MM (NBR 5688)</t>
  </si>
  <si>
    <t xml:space="preserve"> 00003519 </t>
  </si>
  <si>
    <t>JOELHO PVC, SOLDAVEL, PB, 45 GRAUS, DN 75 MM, PARA ESGOTO PREDIAL</t>
  </si>
  <si>
    <t xml:space="preserve"> 00010908 </t>
  </si>
  <si>
    <t>JUNCAO DE REDUCAO INVERTIDA, PVC SOLDAVEL, 100 X 50 MM, SERIE NORMAL PARA ESGOTO PREDIAL</t>
  </si>
  <si>
    <t xml:space="preserve"> 00000299 </t>
  </si>
  <si>
    <t>ANEL BORRACHA, DN 100 MM, PARA TUBO SERIE REFORCADA ESGOTO PREDIAL</t>
  </si>
  <si>
    <t xml:space="preserve"> 00020139 </t>
  </si>
  <si>
    <t>JUNCAO DUPLA, PVC SERIE R, DN 100 X 100 X 100 MM, PARA ESGOTO PREDIAL</t>
  </si>
  <si>
    <t xml:space="preserve"> 00003666 </t>
  </si>
  <si>
    <t>JUNCAO SIMPLES, PVC, 45 GRAUS, DN 40 X 40 MM, SERIE NORMAL PARA ESGOTO PREDIAL</t>
  </si>
  <si>
    <t xml:space="preserve"> 00009835 </t>
  </si>
  <si>
    <t>TUBO PVC  SERIE NORMAL, DN 40 MM, PARA ESGOTO  PREDIAL (NBR 5688)</t>
  </si>
  <si>
    <t xml:space="preserve"> 00009838 </t>
  </si>
  <si>
    <t>TUBO PVC SERIE NORMAL, DN 50 MM, PARA ESGOTO PREDIAL (NBR 5688)</t>
  </si>
  <si>
    <t xml:space="preserve"> 00005318 </t>
  </si>
  <si>
    <t>DILUENTE AGUARRAS</t>
  </si>
  <si>
    <t xml:space="preserve"> 00007293 </t>
  </si>
  <si>
    <t>TINTA ESMALTE SINTETICO PREMIUM DE DUPLA ACAO GRAFITE FOSCO PARA SUPERFICIES METALICAS FERROSAS</t>
  </si>
  <si>
    <t xml:space="preserve"> 00007097 </t>
  </si>
  <si>
    <t>TE SANITARIO, PVC, DN 50 X 50 MM, SERIE NORMAL, PARA ESGOTO PREDIAL</t>
  </si>
  <si>
    <t xml:space="preserve"> 00011655 </t>
  </si>
  <si>
    <t>TE SANITARIO DE REDUCAO, PVC, DN 100 X 50 MM, SERIE NORMAL, PARA ESGOTO PREDIAL</t>
  </si>
  <si>
    <t xml:space="preserve"> 00000298 </t>
  </si>
  <si>
    <t>ANEL BORRACHA, DN 75 MM, PARA TUBO SERIE REFORCADA ESGOTO PREDIAL</t>
  </si>
  <si>
    <t xml:space="preserve"> 00020045 </t>
  </si>
  <si>
    <t>REDUCAO EXCENTRICA PVC, SERIE R, DN 75 X 50 MM, PARA ESGOTO PREDIAL</t>
  </si>
  <si>
    <t xml:space="preserve"> 00020085 </t>
  </si>
  <si>
    <t>ANEL BORRACHA, DN 50 MM, PARA TUBO SERIE REFORCADA ESGOTO PREDIAL</t>
  </si>
  <si>
    <t xml:space="preserve"> 00011717 </t>
  </si>
  <si>
    <t>CAIXA SIFONADA, PVC, 150 X 150 X 50 MM, COM GRELHA REDONDA, BRANCA</t>
  </si>
  <si>
    <t xml:space="preserve"> 00003500 </t>
  </si>
  <si>
    <t>JOELHO, PVC SOLDAVEL, 45 GRAUS, 25 MM, COR MARROM, PARA AGUA FRIA PREDIAL</t>
  </si>
  <si>
    <t xml:space="preserve"> 00000834 </t>
  </si>
  <si>
    <t>BUCHA DE REDUCAO DE PVC, SOLDAVEL, LONGA, COM 40 X 25 MM, PARA AGUA FRIA PREDIAL</t>
  </si>
  <si>
    <t xml:space="preserve"> 104091 </t>
  </si>
  <si>
    <t>TERMOFUSORA PARA TUBOS E CONEXÕES EM PPR COM DIÂMETROS DE 20 A 63 MM, POTÊNCIA DE 800 W, TENSAO 220 V - CHP DIURNO. AF_05/2022</t>
  </si>
  <si>
    <t xml:space="preserve"> 104092 </t>
  </si>
  <si>
    <t>TERMOFUSORA PARA TUBOS E CONEXÕES EM PPR COM DIÂMETROS DE 20 A 63 MM, POTÊNCIA DE 800 W, TENSAO 220 V - CHI DIURNO. AF_05/2022</t>
  </si>
  <si>
    <t xml:space="preserve"> 00036298 </t>
  </si>
  <si>
    <t>TE NORMAL, PPR, F/F/F, SOLDAVEL, 90 GRAUS, DN 25 X 25 X 25 MM, PARA AGUA QUENTE PREDIAL</t>
  </si>
  <si>
    <t>Controlador para irrigação modelo RZXe8-230V Outdoor 8 STA ESP-RZX - 230 V, 8 estações, Rain Bird ou similar</t>
  </si>
  <si>
    <t>Fornecimento de Hidrantes, Aspersores e Acessórios para Irrigação</t>
  </si>
  <si>
    <t xml:space="preserve"> 10552 </t>
  </si>
  <si>
    <t>Encargos Complementares - Eletricista</t>
  </si>
  <si>
    <t xml:space="preserve"> 14024 </t>
  </si>
  <si>
    <t>Controlador P/ irrigação 8 estações ( RZX e 8-230V Outdoor 8STA ESP-RZX-230V )  Rain Bird ou similar un</t>
  </si>
  <si>
    <t xml:space="preserve"> 00002436 </t>
  </si>
  <si>
    <t>ELETRICISTA (HORISTA)</t>
  </si>
  <si>
    <t>Válvula solenoide p/irrigação modelo 75 - DV 3/4", marca Rain Bird ou similar</t>
  </si>
  <si>
    <t xml:space="preserve"> 10549 </t>
  </si>
  <si>
    <t>Encargos Complementares - Servente</t>
  </si>
  <si>
    <t xml:space="preserve"> 10554 </t>
  </si>
  <si>
    <t>Encargos Complementares - Encanador</t>
  </si>
  <si>
    <t xml:space="preserve"> 981 </t>
  </si>
  <si>
    <t>Fita veda rosca 18mm m</t>
  </si>
  <si>
    <t xml:space="preserve"> 9270 </t>
  </si>
  <si>
    <t>Válvula solenoide p/irrigação modelo 75-DV 3/4", marca Rain Bird ou similar un</t>
  </si>
  <si>
    <t xml:space="preserve"> 00002696 </t>
  </si>
  <si>
    <t>ENCANADOR OU BOMBEIRO HIDRAULICO (HORISTA)</t>
  </si>
  <si>
    <t xml:space="preserve"> 00036360 </t>
  </si>
  <si>
    <t>JOELHO PPR, 90 GRAUS, SOLDAVEL, F/F, DN 25 MM, PARA AGUA QUENTE PREDIAL</t>
  </si>
  <si>
    <t>Sensor de chuva p/sist. de irrigação, modelo RSD-Bex, marca Rain Bird ou similar</t>
  </si>
  <si>
    <t xml:space="preserve"> 9271 </t>
  </si>
  <si>
    <t>Sensor de chuva p/redes de irrigação, modelo RSD-Bex, marca Rain Bird ou similar un</t>
  </si>
  <si>
    <t>Aspersor tipo spray, ref. 1804 SAM, marca Rain Bird ou similar pç</t>
  </si>
  <si>
    <t xml:space="preserve"> 00038979 </t>
  </si>
  <si>
    <t>TUBO PPR, CLASSE PN 25, DN 25 MM, PARA AGUA QUENTE E FRIA PREDIAL</t>
  </si>
  <si>
    <t>INES - INSTALAÇÕES ESPECIAIS</t>
  </si>
  <si>
    <t xml:space="preserve"> 100308 </t>
  </si>
  <si>
    <t>MECÂNICO DE REFRIGERAÇÃO COM ENCARGOS COMPLEMENTARES</t>
  </si>
  <si>
    <t xml:space="preserve"> 00001570 </t>
  </si>
  <si>
    <t>TERMINAL A COMPRESSAO EM COBRE ESTANHADO PARA CABO 2,5 MM2, 1 FURO E 1 COMPRESSAO, PARA PARAFUSO DE FIXACAO M5</t>
  </si>
  <si>
    <t xml:space="preserve"> 00011976 </t>
  </si>
  <si>
    <t>CHUMBADOR, DIAMETRO 1/4" COM PARAFUSO 1/4" X 40 MM</t>
  </si>
  <si>
    <t xml:space="preserve"> 00013246 </t>
  </si>
  <si>
    <t>PARAFUSO DE FERRO POLIDO, SEXTAVADO, COM ROSCA INTEIRA, DIAMETRO 5/16", COMPRIMENTO 3/4", COM PORCA E ARRUELA LISA LEVE</t>
  </si>
  <si>
    <t xml:space="preserve"> 00037591 </t>
  </si>
  <si>
    <t>SUPORTE MAO-FRANCESA EM ACO, ABAS IGUAIS 40 CM, CAPACIDADE MINIMA 70 KG, BRANCO</t>
  </si>
  <si>
    <t xml:space="preserve"> 00039551 </t>
  </si>
  <si>
    <t>AR CONDICIONADO SPLIT ON/OFF, HI-WALL (PAREDE), 9000 BTUS/H, CICLO QUENTE/FRIO, 60 HZ, CLASSIFICACAO ENERGETICA A - SELO PROCEL, GAS HFC, CONTROLE S/ FIO</t>
  </si>
  <si>
    <t>Equipamento para Aquisição Permanente</t>
  </si>
  <si>
    <t xml:space="preserve"> 00039555 </t>
  </si>
  <si>
    <t>AR CONDICIONADO SPLIT ON/OFF, HI-WALL (PAREDE), 12000 BTUS/H, CICLO QUENTE/FRIO, 60 HZ, CLASSIFICACAO ENERGETICA A - SELO PROCEL, GAS HFC, CONTROLE S/ FIO</t>
  </si>
  <si>
    <t xml:space="preserve"> 00039664 </t>
  </si>
  <si>
    <t>TUBO DE COBRE FLEXIVEL, D = 3/8 ", E = 0,79 MM, PARA AR-CONDICIONADO/ INSTALACOES GAS RESIDENCIAIS E COMERCIAIS</t>
  </si>
  <si>
    <t xml:space="preserve"> 00039741 </t>
  </si>
  <si>
    <t>TUBO DE BORRACHA ELASTOMERICA FLEXIVEL, PRETA, PARA ISOLAMENTO TERMICO DE TUBULACAO, DN 3/8" (10 MM), E= 19 MM, COEFICIENTE DE CONDUTIVIDADE TERMICA 0,036W/mK, VAPOR DE AGUA MAIOR OU IGUAL A 10.000</t>
  </si>
  <si>
    <t xml:space="preserve"> 00039660 </t>
  </si>
  <si>
    <t>TUBO DE COBRE FLEXIVEL, D = 1/2 ", E = 0,79 MM, PARA AR-CONDICIONADO/ INSTALACOES GAS RESIDENCIAIS E COMERCIAIS</t>
  </si>
  <si>
    <t xml:space="preserve"> 00039737 </t>
  </si>
  <si>
    <t>TUBO DE BORRACHA ELASTOMERICA FLEXIVEL, PRETA, PARA ISOLAMENTO TERMICO DE TUBULACAO, DN 1/2" (12 MM), E= 19 MM, COEFICIENTE DE CONDUTIVIDADE TERMICA 0,036W/mK, VAPOR DE AGUA MAIOR OU IGUAL A 10.000</t>
  </si>
  <si>
    <t xml:space="preserve"> 00039665 </t>
  </si>
  <si>
    <t>TUBO DE COBRE FLEXIVEL, D = 5/8 ", E = 0,79 MM, PARA AR-CONDICIONADO/ INSTALACOES GAS RESIDENCIAIS E COMERCIAIS</t>
  </si>
  <si>
    <t xml:space="preserve"> 00039853 </t>
  </si>
  <si>
    <t>TUBO DE BORRACHA ELASTOMERICA FLEXIVEL, PRETA, PARA ISOLAMENTO TERMICO DE TUBULACAO, DN 5/8" (15 MM), E= 19 MM, COEFICIENTE DE CONDUTIVIDADE TERMICA 0,036W/MK, VAPOR DE AGUA MAIOR OU IGUAL A 10.000</t>
  </si>
  <si>
    <t>INEL - INSTALAÇÃO ELÉTRICA/ELETRIFICAÇÃO E ILUMINAÇÃO EXTERNA</t>
  </si>
  <si>
    <t xml:space="preserve"> 00002688 </t>
  </si>
  <si>
    <t>ELETRODUTO PVC FLEXIVEL CORRUGADO, COR AMARELA, DE 25 MM</t>
  </si>
  <si>
    <t xml:space="preserve"> 00043132 </t>
  </si>
  <si>
    <t>ARAME RECOZIDO 16 BWG, D = 1,65 MM (0,016 KG/M) OU 18 BWG, D = 1,25 MM (0,01 KG/M)</t>
  </si>
  <si>
    <t xml:space="preserve"> 00002678 </t>
  </si>
  <si>
    <t>ELETRODUTO DE PVC RIGIDO SOLDAVEL, CLASSE B, DE 25 MM</t>
  </si>
  <si>
    <t xml:space="preserve"> 00001014 </t>
  </si>
  <si>
    <t>CABO DE COBRE, FLEXIVEL, CLASSE 4 OU 5, ISOLACAO EM PVC/A, ANTICHAMA BWF-B, 1 CONDUTOR, 450/750 V, SECAO NOMINAL 2,5 MM2</t>
  </si>
  <si>
    <t xml:space="preserve"> 00021127 </t>
  </si>
  <si>
    <t>FITA ISOLANTE ADESIVA ANTICHAMA, USO ATE 750 V, EM ROLO DE 19 MM X 5 M</t>
  </si>
  <si>
    <t>Tubulação em cobre Ø 3/4", para interligação de condensador/evaporador, inclusive isolamento térmico elastomérico 19mm. multikits, alimentação elétrica, conexões e fixações (infraestrutura p/ sistema de climatização vrv) - fornecimento e instalação</t>
  </si>
  <si>
    <t>Equipamentos e Acessórios para Instalação de Ar Condicionado</t>
  </si>
  <si>
    <t xml:space="preserve"> 12635 </t>
  </si>
  <si>
    <t>Tubulação em cobre Ø 3/4", para interligação de condensador/evaporador, inclusive isolamento térmico elastomérico 19mm. multikits, alimentação elétrica, conexões e fixações (infraestrutura p/ sistema de climatização vrv) - fornecimento e instalação m</t>
  </si>
  <si>
    <t>Tubulação em cobre Ø 7/8", para interligação de condensador/evaporador, inclusive isolamento térmico elastomérico 19mm. multikits, alimentação elétrica, conexões e fixações (infraestrutura p/ sistema de climatização vrv) - fornecimento e instalação</t>
  </si>
  <si>
    <t xml:space="preserve"> 12636 </t>
  </si>
  <si>
    <t>Tubulação em cobre Ø 7/8", para interligação de condensador/evaporador, inclusive isolamento térmico elastomérico 19mm. multikits, alimentação elétrica, conexões e fixações (infraestrutura p/ sistema de climatização vrv) - fornecimento e instalação m</t>
  </si>
  <si>
    <t>Tubulação em cobre Ø 1", para interligação de condensador/evaporador, inclusive isolamento térmico elastomérico 19mm. multikits, alimentação elétrica, conexões e fixações (infraestrutura p/ sistema de climatização vrv) - fornecimento e instalação</t>
  </si>
  <si>
    <t xml:space="preserve"> 12637 </t>
  </si>
  <si>
    <t>Tubulação em cobre Ø 1", para interligação de condensador/evaporador, inclusive isolamento térmico elastomérico 19mm. multikits, alimentação elétrica, conexões e fixações (infraestrutura p/ sistema de climatização vrv) - fornecimento e instalação m</t>
  </si>
  <si>
    <t>Tubulação em cobre Ø 1 1/8", para interligação de condensador/evaporador, inclusive isolamento térmico elastomérico 19mm. multikits, alimentação elétrica, conexões e fixações (infraestrutura p/ sistema de climatização vrv) - fornecimento e instalação</t>
  </si>
  <si>
    <t xml:space="preserve"> 12638 </t>
  </si>
  <si>
    <t>Tubulação em cobre Ø 1 1/8", para interligação de condensador/evaporador, inclusive isolamento térmico elastomérico 19mm. multikits, alimentação elétrica, conexões e fixações (infraestrutura p/ sistema de climatização vrv) - fornecimento e instalação m</t>
  </si>
  <si>
    <t xml:space="preserve"> 00039662 </t>
  </si>
  <si>
    <t>TUBO DE COBRE FLEXIVEL, D = 1/4 ", E = 0,79 MM, PARA AR-CONDICIONADO/ INSTALACOES GAS RESIDENCIAIS E COMERCIAIS</t>
  </si>
  <si>
    <t xml:space="preserve"> 00039738 </t>
  </si>
  <si>
    <t>TUBO DE BORRACHA ELASTOMERICA FLEXIVEL, PRETA, PARA ISOLAMENTO TERMICO DE TUBULACAO, DN 1/4" (6 MM), E= 9 MM, COEFICIENTE DE CONDUTIVIDADE TERMICA 0,036W/mK, VAPOR DE AGUA MAIOR OU IGUAL A 10.000</t>
  </si>
  <si>
    <t>Tubulação em cobre Ø 1 1/4", para interligação de condensador/evaporador, inclusive isolamento térmico elastomérico 19mm. multikits, alimentação elétrica, conexões e fixações (infraestrutura p/ sistema de climatização vrv) - fornecimento e instalação</t>
  </si>
  <si>
    <t xml:space="preserve"> 12639 </t>
  </si>
  <si>
    <t>Tubulação em cobre Ø 1 1/4", para interligação de condensador/evaporador, inclusive isolamento térmico elastomérico 19mm. multikits, alimentação elétrica, conexões e fixações (infraestrutura p/ sistema de climatização vrv) - fornecimento e instalação m</t>
  </si>
  <si>
    <t>Tubulação em cobre Ø 1 1/2", para interligação de condensador/evaporador, inclusive isolamento térmico elastomérico 19mm. multikits, alimentação elétrica, conexões e fixações (infraestrutura p/ sistema de climatização vrv) - fornecimento e instalação</t>
  </si>
  <si>
    <t xml:space="preserve"> 12640 </t>
  </si>
  <si>
    <t>Tubulação em cobre Ø 1 1/2", para interligação de condensador/evaporador, inclusive isolamento térmico elastomérico 19mm. multikits, alimentação elétrica, conexões e fixações (infraestrutura p/ sistema de climatização vrv) - fornecimento e instalação m</t>
  </si>
  <si>
    <t>Duto em chapa de aço galvanizado nº. 26, para ar condicionado. Fornecimento, montagem e instalação</t>
  </si>
  <si>
    <t xml:space="preserve"> 10594 </t>
  </si>
  <si>
    <t>Encargos Complementares - Serralheiro ou Operador de Equipamento Leve</t>
  </si>
  <si>
    <t xml:space="preserve"> 10267 </t>
  </si>
  <si>
    <t>Chumbador de aço galvanizado 5/8" x 2 1/2" un</t>
  </si>
  <si>
    <t xml:space="preserve"> 00006110 </t>
  </si>
  <si>
    <t>SERRALHEIRO (HORISTA)</t>
  </si>
  <si>
    <t xml:space="preserve"> 00011051 </t>
  </si>
  <si>
    <t>CHAPA DE ACO GALVANIZADA BITOLA GSG 26, E = 0,50 MM (4,00 KG/M2)</t>
  </si>
  <si>
    <t>Mangueira com união de engate rápido, diâmetro 1.1/2", com reforço têxtil em fios sintéticos de alta tenacidade, conforme norma ABNT-NBR 11861</t>
  </si>
  <si>
    <t>Duto em chapa de aço galvanizado nº. 22, para ar condicionado. Fornecimento, montagem e instalação</t>
  </si>
  <si>
    <t xml:space="preserve"> 00011049 </t>
  </si>
  <si>
    <t>CHAPA DE ACO GALVANIZADA BITOLA GSG 22, E = 0,80 MM (6,40 KG/M2)</t>
  </si>
  <si>
    <t>FILTRO DE AR - G4/F8 - Ø100mm - SICFLUX</t>
  </si>
  <si>
    <t>FILTRO DE AR - G4/F8 - Ø125mm - SICFLUX</t>
  </si>
  <si>
    <t>FILTRO DE AR - G4/F8 - Ø150mm - SICFLUX</t>
  </si>
  <si>
    <t>FILTRO DE AR - G4/F8 - Ø200mm - SICFLUX</t>
  </si>
  <si>
    <t>FILTRO DE AR - G4/F8 - Ø250mm - SICFLUX</t>
  </si>
  <si>
    <t>VENTILADOR INSULFLADOR DE AR EXTERNO, MOD. MAXX 100, VAZÃO DE 189m3/h, ABERTURA DE 100mm, TENSÃO 220V - SICFLUX</t>
  </si>
  <si>
    <t>VENTILADOR INSULFLADOR DE AR EXTERNO,MOD. MAXX 125, VAZÃO DE 285m3/h, ABERTURA DE 125mm, TENSÃO 220V - SICFLUX</t>
  </si>
  <si>
    <t>VENTILADOR INSULFLADOR DE AR EXTERNO, MOD. MAXX 200, VAZÃO DE 830m3/h, ABERTURA DE 200mm, TENSÃO 220V - SICFLUX</t>
  </si>
  <si>
    <t>VENTILADOR INSULFLADOR DE AR EXTERNO, MOD. ACI 150, VAZÃO DE 560m3/h, ABERTURA DE 150mm, TENSÃO 220V - SICFLUX</t>
  </si>
  <si>
    <t>VENTILADOR INSULFLADOR DE AR EXTERNO, MOD. ACI 250, VAZÃO DE 1.080m3/h, ABERTURA DE 250mm, TENSÃO 220V - SICFLUX</t>
  </si>
  <si>
    <t>DAMPER REGULADOR DE VAZAO LAMINAS PARALELAS 800x400mm</t>
  </si>
  <si>
    <t>INSTALACOES MECANICAS - EXAUSTAO</t>
  </si>
  <si>
    <t xml:space="preserve"> 88250 </t>
  </si>
  <si>
    <t>AUXILIAR DE MECÂNICO COM ENCARGOS COMPLEMENTARES</t>
  </si>
  <si>
    <t xml:space="preserve"> 88275 </t>
  </si>
  <si>
    <t>MECÃNICO DE EQUIPAMENTOS PESADOS COM ENCARGOS COMPLEMENTARES</t>
  </si>
  <si>
    <t xml:space="preserve"> 040076 </t>
  </si>
  <si>
    <t>DAMPER EM CHAPA DE ACO GALVANIZADA COM LAMINAS OPOSTAS 800x400mm</t>
  </si>
  <si>
    <t>DUTO ALUMINIZADO FLEXIVEL 100mm 4""</t>
  </si>
  <si>
    <t>INSTALACOES MECANICAS - AR CONDICIONADO</t>
  </si>
  <si>
    <t xml:space="preserve"> 88423 </t>
  </si>
  <si>
    <t>APLICAÇÃO MANUAL DE PINTURA COM TINTA TEXTURIZADA ACRÍLICA EM PAREDES EXTERNAS DE CASAS, UMA COR. AF_06/2014</t>
  </si>
  <si>
    <t xml:space="preserve"> 068754 </t>
  </si>
  <si>
    <t>DUTO ALUMINIZADO FLEXIVEL SEM ISOLAMENTO 109mm 4"</t>
  </si>
  <si>
    <t>DUTO ALUMINIZADO FLEXIVEL 125mm 5""</t>
  </si>
  <si>
    <t xml:space="preserve"> 068755 </t>
  </si>
  <si>
    <t>DUTO ALUMINIZADO FLEXIVEL SEM ISOLAMENTO 125mm 5"</t>
  </si>
  <si>
    <t xml:space="preserve"> 043335 </t>
  </si>
  <si>
    <t>MICROVENTILADOR EXAUSTOR PARA BANHEIRO 10cm VENTISOL-EXB100</t>
  </si>
  <si>
    <t xml:space="preserve"> 010087 </t>
  </si>
  <si>
    <t>DUTO FLEXIVEL DE ALUMINIO 6" COM ISOLAMENTO TERMICO</t>
  </si>
  <si>
    <t xml:space="preserve"> 00001022 </t>
  </si>
  <si>
    <t>CABO DE COBRE, FLEXIVEL, CLASSE 4 OU 5, ISOLACAO EM PVC/A, ANTICHAMA BWF-B, COBERTURA PVC-ST1, ANTICHAMA BWF-B, 1 CONDUTOR, 0,6/1 KV, SECAO NOMINAL 2,5 MM2</t>
  </si>
  <si>
    <t xml:space="preserve"> 00003379 </t>
  </si>
  <si>
    <t>HASTE DE ATERRAMENTO EM ACO COM 3,00 M DE COMPRIMENTO E DN = 5/8", REVESTIDA COM BAIXA CAMADA DE COBRE, SEM CONECTOR</t>
  </si>
  <si>
    <t xml:space="preserve"> 00004274 </t>
  </si>
  <si>
    <t>PARA-RAIOS TIPO FRANKLIN 350 MM, EM LATAO CROMADO, DUAS DESCIDAS, PARA PROTECAO DE EDIFICACOES CONTRA DESCARGAS ATMOSFERICAS</t>
  </si>
  <si>
    <t>ATERRAMENTO</t>
  </si>
  <si>
    <t xml:space="preserve"> 066469 </t>
  </si>
  <si>
    <t>ABRACADEIRA TIPO COLAR EM PVC 1 PONTO</t>
  </si>
  <si>
    <t xml:space="preserve"> 00041387 </t>
  </si>
  <si>
    <t>MASTRO SIMPLES GALVANIZADO DIAMETRO NOMINAL 1 1/2"</t>
  </si>
  <si>
    <t>INSTALACOES DE TELEFONE-LOGICA-CFTV-CATV</t>
  </si>
  <si>
    <t xml:space="preserve"> 077945 </t>
  </si>
  <si>
    <t>CAIXA DE EQUALIZACAO COM BARRAMENTO PARA 09 TERMINAIS - REF. TEL-903 OU PRT-970</t>
  </si>
  <si>
    <t>Fornecimento e assentamento de barra chata de alumínio de 7/8" x 1/8"</t>
  </si>
  <si>
    <t>Pára-raios</t>
  </si>
  <si>
    <t xml:space="preserve"> 11095 </t>
  </si>
  <si>
    <t>Barra chata de aluminio 7/8" x 1/8" m</t>
  </si>
  <si>
    <t xml:space="preserve"> 00000867 </t>
  </si>
  <si>
    <t>CABO DE COBRE NU 50 MM2 MEIO-DURO</t>
  </si>
  <si>
    <t xml:space="preserve"> 045206 </t>
  </si>
  <si>
    <t xml:space="preserve"> 98463 </t>
  </si>
  <si>
    <t>SUPORTE ISOLADOR PARA CORDOALHA DE COBRE - FORNECIMENTO E INSTALAÇÃO. AF_12/2017</t>
  </si>
  <si>
    <t xml:space="preserve"> 00000863 </t>
  </si>
  <si>
    <t>CABO DE COBRE NU 35 MM2 MEIO-DURO</t>
  </si>
  <si>
    <t xml:space="preserve"> 00002674 </t>
  </si>
  <si>
    <t>ELETRODUTO DE PVC RIGIDO ROSCAVEL DE 3/4 ", SEM LUVA</t>
  </si>
  <si>
    <t xml:space="preserve"> 100475 </t>
  </si>
  <si>
    <t>ARGAMASSA TRAÇO 1:3 (EM VOLUME DE CIMENTO E AREIA MÉDIA ÚMIDA) COM ADIÇÃO DE IMPERMEABILIZANTE, PREPARO MECÂNICO COM BETONEIRA 400 L. AF_08/2019</t>
  </si>
  <si>
    <t xml:space="preserve"> 101619 </t>
  </si>
  <si>
    <t>PREPARO DE FUNDO DE VALA COM LARGURA MENOR QUE 1,5 M, COM CAMADA DE BRITA, LANÇAMENTO MANUAL. AF_08/2020</t>
  </si>
  <si>
    <t xml:space="preserve"> 5678 </t>
  </si>
  <si>
    <t>RETROESCAVADEIRA SOBRE RODAS COM CARREGADEIRA, TRAÇÃO 4X4, POTÊNCIA LÍQ. 88 HP, CAÇAMBA CARREG. CAP. MÍN. 1 M3, CAÇAMBA RETRO CAP. 0,26 M3, PESO OPERACIONAL MÍN. 6.674 KG, PROFUNDIDADE ESCAVAÇÃO MÁX. 4,37 M - CHP DIURNO. AF_06/2014</t>
  </si>
  <si>
    <t xml:space="preserve"> 5679 </t>
  </si>
  <si>
    <t>RETROESCAVADEIRA SOBRE RODAS COM CARREGADEIRA, TRAÇÃO 4X4, POTÊNCIA LÍQ. 88 HP, CAÇAMBA CARREG. CAP. MÍN. 1 M3, CAÇAMBA RETRO CAP. 0,26 M3, PESO OPERACIONAL MÍN. 6.674 KG, PROFUNDIDADE ESCAVAÇÃO MÁX. 4,37 M - CHI DIURNO. AF_06/2014</t>
  </si>
  <si>
    <t xml:space="preserve"> 97735 </t>
  </si>
  <si>
    <t>PEÇA RETANGULAR PRÉ-MOLDADA, VOLUME DE CONCRETO DE 30 A 100 LITROS, TAXA DE AÇO APROXIMADA DE 30KG/M³. AF_01/2018</t>
  </si>
  <si>
    <t xml:space="preserve"> 00014112 </t>
  </si>
  <si>
    <t>TAMPAO FOFO SIMPLES COM BASE, CLASSE A15 CARGA MAX 1,5 T, 400 X 600 MM (COM INSCRICAO EM RELEVO DO TIPO DE REDE)</t>
  </si>
  <si>
    <t xml:space="preserve"> 010125 </t>
  </si>
  <si>
    <t xml:space="preserve"> 5795 </t>
  </si>
  <si>
    <t>MARTELETE OU ROMPEDOR PNEUMÁTICO MANUAL, 28 KG, COM SILENCIADOR - CHP DIURNO. AF_07/2016</t>
  </si>
  <si>
    <t xml:space="preserve"> 5952 </t>
  </si>
  <si>
    <t>MARTELETE OU ROMPEDOR PNEUMÁTICO MANUAL, 28 KG, COM SILENCIADOR - CHI DIURNO. AF_07/2016</t>
  </si>
  <si>
    <t xml:space="preserve"> 033225 </t>
  </si>
  <si>
    <t>MOLDE CADINHO SOLDA EXOTERMICA Cch 35mm</t>
  </si>
  <si>
    <t xml:space="preserve"> 071889 </t>
  </si>
  <si>
    <t>CARTUCHO EM PO PARA SOLDA EXOTERMICA 90/115/150/250</t>
  </si>
  <si>
    <t xml:space="preserve"> 087547 </t>
  </si>
  <si>
    <t>FERRAMENTA - ALICATE PARA CADINHO SOLDA EXOTERMICA Z201 GRANDE</t>
  </si>
  <si>
    <t xml:space="preserve"> 163358 </t>
  </si>
  <si>
    <t>PALITO IGNITOR PARA SOLDA EXOTERMICA</t>
  </si>
  <si>
    <t>TERMINAL DE COMPRESSAO COBRE ESTANHADO 4AWG-16mm2</t>
  </si>
  <si>
    <t xml:space="preserve"> 001897 </t>
  </si>
  <si>
    <t>TERMINAL COMPRESSAO BRONZE PARA CABO 16mm2</t>
  </si>
  <si>
    <t xml:space="preserve"> 87386 </t>
  </si>
  <si>
    <t>ARGAMASSA PRONTA PARA CONTRAPISO, PREPARO COM MISTURADOR DE EIXO HORIZONTAL DE 300 KG. AF_08/2019</t>
  </si>
  <si>
    <t xml:space="preserve"> 00001872 </t>
  </si>
  <si>
    <t>CAIXA DE PASSAGEM, EM PVC, DE 4" X 2", PARA ELETRODUTO FLEXIVEL CORRUGADO</t>
  </si>
  <si>
    <t xml:space="preserve"> 00002557 </t>
  </si>
  <si>
    <t>CAIXA DE LUZ "4 X 4" EM ACO ESMALTADA</t>
  </si>
  <si>
    <t xml:space="preserve"> 00002556 </t>
  </si>
  <si>
    <t>CAIXA DE LUZ "4 X 2" EM ACO ESMALTADA</t>
  </si>
  <si>
    <t xml:space="preserve"> 00001891 </t>
  </si>
  <si>
    <t>LUVA EM PVC RIGIDO ROSCAVEL, DE 3/4", PARA ELETRODUTO</t>
  </si>
  <si>
    <t xml:space="preserve"> 00001892 </t>
  </si>
  <si>
    <t>LUVA EM PVC RIGIDO ROSCAVEL, DE 1", PARA ELETRODUTO</t>
  </si>
  <si>
    <t xml:space="preserve"> 00001893 </t>
  </si>
  <si>
    <t>LUVA EM PVC RIGIDO ROSCAVEL, DE 1 1/2", PARA ELETRODUTO</t>
  </si>
  <si>
    <t xml:space="preserve"> 00034709 </t>
  </si>
  <si>
    <t>DISJUNTOR TIPO DIN/IEC, TRIPOLAR DE 10 ATE 50A</t>
  </si>
  <si>
    <t xml:space="preserve"> 00001573 </t>
  </si>
  <si>
    <t>TERMINAL A COMPRESSAO EM COBRE ESTANHADO PARA CABO 6 MM2, 1 FURO E 1 COMPRESSAO, PARA PARAFUSO DE FIXACAO M6</t>
  </si>
  <si>
    <t xml:space="preserve"> 00001571 </t>
  </si>
  <si>
    <t>TERMINAL A COMPRESSAO EM COBRE ESTANHADO PARA CABO 4 MM2, 1 FURO E 1 COMPRESSAO, PARA PARAFUSO DE FIXACAO M5</t>
  </si>
  <si>
    <t xml:space="preserve"> 00001574 </t>
  </si>
  <si>
    <t>TERMINAL A COMPRESSAO EM COBRE ESTANHADO PARA CABO 10 MM2, 1 FURO E 1 COMPRESSAO, PARA PARAFUSO DE FIXACAO M6</t>
  </si>
  <si>
    <t xml:space="preserve"> 00001575 </t>
  </si>
  <si>
    <t>TERMINAL A COMPRESSAO EM COBRE ESTANHADO PARA CABO 16 MM2, 1 FURO E 1 COMPRESSAO, PARA PARAFUSO DE FIXACAO M6</t>
  </si>
  <si>
    <t xml:space="preserve"> 00001578 </t>
  </si>
  <si>
    <t>TERMINAL A COMPRESSAO EM COBRE ESTANHADO PARA CABO 50 MM2, 1 FURO E 1 COMPRESSAO, PARA PARAFUSO DE FIXACAO M8</t>
  </si>
  <si>
    <t xml:space="preserve"> 00002391 </t>
  </si>
  <si>
    <t>DISJUNTOR TERMOMAGNETICO TRIPOLAR 125A</t>
  </si>
  <si>
    <t>INSTALACOES ELETRICAS - QUADROS</t>
  </si>
  <si>
    <t xml:space="preserve"> 007910 </t>
  </si>
  <si>
    <t>DISJUNTOR TRIPOLAR 40A CURVA C</t>
  </si>
  <si>
    <t xml:space="preserve"> 00001576 </t>
  </si>
  <si>
    <t>TERMINAL A COMPRESSAO EM COBRE ESTANHADO PARA CABO 25 MM2, 1 FURO E 1 COMPRESSAO, PARA PARAFUSO DE FIXACAO M8</t>
  </si>
  <si>
    <t xml:space="preserve"> 00002373 </t>
  </si>
  <si>
    <t>DISJUNTOR TIPO NEMA, TRIPOLAR 60 ATE 100 A, TENSAO MAXIMA DE 415 V</t>
  </si>
  <si>
    <t xml:space="preserve"> 00034653 </t>
  </si>
  <si>
    <t>DISJUNTOR TIPO DIN/IEC, MONOPOLAR DE 6  ATE  32A</t>
  </si>
  <si>
    <t xml:space="preserve"> 00034686 </t>
  </si>
  <si>
    <t>DISJUNTOR TIPO DIN / IEC, MONOPOLAR DE 40  ATE 50A</t>
  </si>
  <si>
    <t xml:space="preserve"> 00002680 </t>
  </si>
  <si>
    <t>ELETRODUTO DE PVC RIGIDO ROSCAVEL DE 1 1/2 ", SEM LUVA</t>
  </si>
  <si>
    <t>DISPOSITIVO DIFERENCIAL DR ALTA SENSIB.(30mA) TETRAPOLAR 25A</t>
  </si>
  <si>
    <t xml:space="preserve"> 002415 </t>
  </si>
  <si>
    <t>DISPOSITIVO DIF.RESIDUAL DR ALTA SENS. TETRAP.25A SDR22530 STECK</t>
  </si>
  <si>
    <t xml:space="preserve"> 017040 </t>
  </si>
  <si>
    <t>DISJUNTOR MONOPOLAR DIN 40A CURVA C 3KA STECK</t>
  </si>
  <si>
    <t>INTERRUPTOR DIFERENCIAL RESIDUAL (D.R.) TETRAPOLAR DE 63A-30mA</t>
  </si>
  <si>
    <t xml:space="preserve"> 0012 </t>
  </si>
  <si>
    <t>ELETRICISTA</t>
  </si>
  <si>
    <t xml:space="preserve"> 3943 </t>
  </si>
  <si>
    <t>INTERRUPTOR DIFERENCIAL RESIDUAL (DR) TETRAPOLAR DE 63A-30mA</t>
  </si>
  <si>
    <t xml:space="preserve"> 00002684 </t>
  </si>
  <si>
    <t>ELETRODUTO DE PVC RIGIDO ROSCAVEL DE 1 1/4 ", SEM LUVA</t>
  </si>
  <si>
    <t>INTERRUPTOR DIFERENCIAL RESIDUAL (D.R.) TETRAPOLAR DE 40A-30mA</t>
  </si>
  <si>
    <t xml:space="preserve"> 3942 </t>
  </si>
  <si>
    <t>INTERRUPTOR DIFERENCIAL RESIDUAL (DR) TETRAPOLAR DE 40A-30mA</t>
  </si>
  <si>
    <t xml:space="preserve"> 004897 </t>
  </si>
  <si>
    <t>DISJUNTOR MONOPOLAR NEMA 30A BIVOLT FAME</t>
  </si>
  <si>
    <t>INSTALACOES ELETRICAS - DUTOS E TOMADAS</t>
  </si>
  <si>
    <t xml:space="preserve"> 049204 </t>
  </si>
  <si>
    <t>ABRACADEIRA TIPO UNHA 1"</t>
  </si>
  <si>
    <t xml:space="preserve"> 00002685 </t>
  </si>
  <si>
    <t>ELETRODUTO DE PVC RIGIDO ROSCAVEL DE 1 ", SEM LUVA</t>
  </si>
  <si>
    <t xml:space="preserve"> 3055 </t>
  </si>
  <si>
    <t>BRACADEIRA METALICA TIPO "U" DIÂMETRO 3/4"</t>
  </si>
  <si>
    <t xml:space="preserve"> 00038101 </t>
  </si>
  <si>
    <t>TOMADA 2P+T 10A, 250V  (APENAS MODULO)</t>
  </si>
  <si>
    <t xml:space="preserve"> 00038112 </t>
  </si>
  <si>
    <t>INTERRUPTOR SIMPLES 10A, 250V (APENAS MODULO)</t>
  </si>
  <si>
    <t xml:space="preserve"> 91946 </t>
  </si>
  <si>
    <t>SUPORTE PARAFUSADO COM PLACA DE ENCAIXE 4" X 2" MÉDIO (1,30 M DO PISO) PARA PONTO ELÉTRICO - FORNECIMENTO E INSTALAÇÃO. AF_12/2015</t>
  </si>
  <si>
    <t xml:space="preserve"> 92002 </t>
  </si>
  <si>
    <t>TOMADA MÉDIA DE EMBUTIR (2 MÓDULOS), 2P+T 10 A, SEM SUPORTE E SEM PLACA - FORNECIMENTO E INSTALAÇÃO. AF_12/2015</t>
  </si>
  <si>
    <t xml:space="preserve"> 91954 </t>
  </si>
  <si>
    <t>INTERRUPTOR PARALELO (1 MÓDULO), 10A/250V, SEM SUPORTE E SEM PLACA - FORNECIMENTO E INSTALAÇÃO. AF_12/2015</t>
  </si>
  <si>
    <t xml:space="preserve"> 92003 </t>
  </si>
  <si>
    <t>TOMADA MÉDIA DE EMBUTIR (2 MÓDULOS), 2P+T 20 A, SEM SUPORTE E SEM PLACA - FORNECIMENTO E INSTALAÇÃO. AF_12/2015</t>
  </si>
  <si>
    <t>PLACA CEGA 4""x4""</t>
  </si>
  <si>
    <t xml:space="preserve"> 010945 </t>
  </si>
  <si>
    <t>PLACA CEGA PLASTICA 4"x4"</t>
  </si>
  <si>
    <t xml:space="preserve"> 91956 </t>
  </si>
  <si>
    <t>INTERRUPTOR SIMPLES (1 MÓDULO) COM INTERRUPTOR PARALELO (1 MÓDULO), 10A/250V, SEM SUPORTE E SEM PLACA - FORNECIMENTO E INSTALAÇÃO. AF_12/2015</t>
  </si>
  <si>
    <t xml:space="preserve"> 91966 </t>
  </si>
  <si>
    <t>INTERRUPTOR SIMPLES (3 MÓDULOS), 10A/250V, SEM SUPORTE E SEM PLACA - FORNECIMENTO E INSTALAÇÃO. AF_12/2015</t>
  </si>
  <si>
    <t>CABO FLEXIVEL CLASSE 4 OU 5 450/750V 70mm2</t>
  </si>
  <si>
    <t>INSTALACOES ELETRICAS - LEITOS E CABOS</t>
  </si>
  <si>
    <t xml:space="preserve"> 004996 </t>
  </si>
  <si>
    <t xml:space="preserve"> 91952 </t>
  </si>
  <si>
    <t>INTERRUPTOR SIMPLES (1 MÓDULO), 10A/250V, SEM SUPORTE E SEM PLACA - FORNECIMENTO E INSTALAÇÃO. AF_12/2015</t>
  </si>
  <si>
    <t xml:space="preserve"> 00039393 </t>
  </si>
  <si>
    <t>SENSOR DE PRESENCA BIVOLT DE PAREDE SEM FOTOCELULA PARA QUALQUER TIPO DE LAMPADA POTENCIA MAXIMA *1000* W, USO INTERNO</t>
  </si>
  <si>
    <t>CABO FLEX CLASS 4 OU 5 450/750V 120mm2</t>
  </si>
  <si>
    <t xml:space="preserve"> 004994 </t>
  </si>
  <si>
    <t>CABO FLEXIVEL CLASSE 4 OU 5 450/750V 120mm2</t>
  </si>
  <si>
    <t xml:space="preserve"> 3475 </t>
  </si>
  <si>
    <t>TOMADA HEXAGONAL 2P + T - 10A - 250V (SUPORTE+MÓDULO+ESPELHO)</t>
  </si>
  <si>
    <t xml:space="preserve"> 92022 </t>
  </si>
  <si>
    <t>INTERRUPTOR SIMPLES (1 MÓDULO) COM 1 TOMADA DE EMBUTIR 2P+T 10 A,  SEM SUPORTE E SEM PLACA - FORNECIMENTO E INSTALAÇÃO. AF_12/2015</t>
  </si>
  <si>
    <t xml:space="preserve"> 00039392 </t>
  </si>
  <si>
    <t>SENSOR DE PRESENCA BIVOLT DE PAREDE COM FOTOCELULA PARA QUALQUER TIPO DE LAMPADA POTENCIA MAXIMA *1000* W, USO INTERNO</t>
  </si>
  <si>
    <t xml:space="preserve"> 00000979 </t>
  </si>
  <si>
    <t>CABO DE COBRE, FLEXIVEL, CLASSE 4 OU 5, ISOLACAO EM PVC/A, ANTICHAMA BWF-B, 1 CONDUTOR, 450/750 V, SECAO NOMINAL 16 MM2</t>
  </si>
  <si>
    <t xml:space="preserve"> 00001013 </t>
  </si>
  <si>
    <t>CABO DE COBRE, FLEXIVEL, CLASSE 4 OU 5, ISOLACAO EM PVC/A, ANTICHAMA BWF-B, 1 CONDUTOR, 450/750 V, SECAO NOMINAL 1,5 MM2</t>
  </si>
  <si>
    <t xml:space="preserve"> 00000981 </t>
  </si>
  <si>
    <t>CABO DE COBRE, FLEXIVEL, CLASSE 4 OU 5, ISOLACAO EM PVC/A, ANTICHAMA BWF-B, 1 CONDUTOR, 450/750 V, SECAO NOMINAL 4 MM2</t>
  </si>
  <si>
    <t xml:space="preserve"> 00000982 </t>
  </si>
  <si>
    <t>CABO DE COBRE, FLEXIVEL, CLASSE 4 OU 5, ISOLACAO EM PVC/A, ANTICHAMA BWF-B, 1 CONDUTOR, 450/750 V, SECAO NOMINAL 6 MM2</t>
  </si>
  <si>
    <t xml:space="preserve"> 87367 </t>
  </si>
  <si>
    <t>ARGAMASSA TRAÇO 1:1:6 (EM VOLUME DE CIMENTO, CAL E AREIA MÉDIA ÚMIDA) PARA EMBOÇO/MASSA ÚNICA/ASSENTAMENTO DE ALVENARIA DE VEDAÇÃO, PREPARO MANUAL. AF_08/2019</t>
  </si>
  <si>
    <t xml:space="preserve"> 00013393 </t>
  </si>
  <si>
    <t>QUADRO DE DISTRIBUICAO COM BARRAMENTO TRIFASICO, DE EMBUTIR, EM CHAPA DE ACO GALVANIZADO, PARA 12 DISJUNTORES DIN, 100 A</t>
  </si>
  <si>
    <t xml:space="preserve"> 00012042 </t>
  </si>
  <si>
    <t>QUADRO DE DISTRIBUICAO COM BARRAMENTO TRIFASICO, DE EMBUTIR, EM CHAPA DE ACO GALVANIZADO, PARA 40 DISJUNTORES DIN, 100 A</t>
  </si>
  <si>
    <t>GRUPO GERADOR TIVEA, GDT 150 KVA - Gerador Standby 150KVA/120kW, trifásico, prime 135kVA/108kW, frequência 60Hz, fator de potência 0,8, bateria 24V.</t>
  </si>
  <si>
    <t xml:space="preserve"> 00038083 </t>
  </si>
  <si>
    <t>TOMADA RJ45, 8 FIOS, CAT 5E, CONJUNTO MONTADO PARA EMBUTIR 4" X 2" (PLACA + SUPORTE + MODULO)</t>
  </si>
  <si>
    <t>(pavimento) RACK FECHADO PARA SERVIDOR - FORNECIMENTO E INSTALAÇÃO. AF_11/2019</t>
  </si>
  <si>
    <t xml:space="preserve"> 00043836 </t>
  </si>
  <si>
    <t>RACK DE PISO PARA SERVIDOR, FECHADO, 44U, COM PORTA, 44U X *570* MM</t>
  </si>
  <si>
    <t xml:space="preserve"> 00039599 </t>
  </si>
  <si>
    <t>CABO DE REDE, PAR TRANCADO UTP, 4 PARES, CATEGORIA 6 (CAT 6), ISOLAMENTO PVC (LSZH)</t>
  </si>
  <si>
    <t xml:space="preserve"> 047589 </t>
  </si>
  <si>
    <t>RACK - SWITCH CFTV 24 PORTAS TECNOLOGIA PoE (Power over Ethernet) HIKVISION DS-3E0326P-E/M(B) FAST ETHERNET</t>
  </si>
  <si>
    <t xml:space="preserve"> 3952 </t>
  </si>
  <si>
    <t>RACK DE PISO FECHADO COM PORTA EM ACRÍLICO - 36 U'S</t>
  </si>
  <si>
    <t>CAIXA INSPEÇÃO 300x300x300mm - ALVENARIA DE VEDAÇÃO DE BLOCOS CERÂMICOS FURADOS NA HORIZONTAL DE 9X19X19 CM (ESPESSURA 9 CM) E ARGAMASSA DE ASSENTAMENTO COM PREPARO EM BETONEIRA. AF_12/2021</t>
  </si>
  <si>
    <t xml:space="preserve"> 00007271 </t>
  </si>
  <si>
    <t>BLOCO CERAMICO / TIJOLO VAZADO PARA ALVENARIA DE VEDACAO, 8 FUROS NA HORIZONTAL, DE 9 X 19 X 19 CM (L XA X C)</t>
  </si>
  <si>
    <t xml:space="preserve"> 00034557 </t>
  </si>
  <si>
    <t>TELA DE ACO SOLDADA GALVANIZADA/ZINCADA PARA ALVENARIA, FIO D = *1,20 A 1,70* MM, MALHA 15 X 15 MM, (C X L) *50 X 7,5* CM</t>
  </si>
  <si>
    <t>Barra roscada bicromatizada ø 1/4" x 3000mm</t>
  </si>
  <si>
    <t>Interligações até Quadro Geral - Eletrodutos e Conexões</t>
  </si>
  <si>
    <t xml:space="preserve"> 13413 </t>
  </si>
  <si>
    <t>Barra roscada bicromatizada ø 1/4" x 3000mm un</t>
  </si>
  <si>
    <t xml:space="preserve"> 00039029 </t>
  </si>
  <si>
    <t>PERFILADO PERFURADO DUPLO 38 X 76 MM, CHAPA 22</t>
  </si>
  <si>
    <t>CAIXA INSPEÇÃO 400x400x400mm - ALVENARIA DE VEDAÇÃO DE BLOCOS CERÂMICOS FURADOS NA HORIZONTAL DE 9X19X19 CM (ESPESSURA 9 CM) E ARGAMASSA DE ASSENTAMENTO COM PREPARO EM BETONEIRA. AF_12/2021</t>
  </si>
  <si>
    <t xml:space="preserve"> 00000392 </t>
  </si>
  <si>
    <t>ABRACADEIRA EM ACO PARA AMARRACAO DE ELETRODUTOS, TIPO D, COM 1/2" E PARAFUSO DE FIXACAO</t>
  </si>
  <si>
    <t xml:space="preserve"> 00002690 </t>
  </si>
  <si>
    <t>ELETRODUTO PVC FLEXIVEL CORRUGADO, COR AMARELA, DE 32 MM</t>
  </si>
  <si>
    <t>PATCH PANEL 48 PORTAS CAT 6 T568 T568a/b FURUKAWA</t>
  </si>
  <si>
    <t xml:space="preserve"> 88266 </t>
  </si>
  <si>
    <t>ELETROTÉCNICO COM ENCARGOS COMPLEMENTARES</t>
  </si>
  <si>
    <t xml:space="preserve"> 058972 </t>
  </si>
  <si>
    <t>RACK - PATCH PANEL 48 PORTAS CAT 6 T568 T568 A/B FURUKAWA</t>
  </si>
  <si>
    <t xml:space="preserve"> 047587 </t>
  </si>
  <si>
    <t>RACK - PATCH PANEL CAT 5E 24 PORTAS SOHO PLUS FURUKAWA</t>
  </si>
  <si>
    <t xml:space="preserve"> 95378 </t>
  </si>
  <si>
    <t>CURSO DE CAPACITAÇÃO PARA SERVENTE (ENCARGOS COMPLEMENTARES) - HORISTA</t>
  </si>
  <si>
    <t xml:space="preserve"> 00037370 </t>
  </si>
  <si>
    <t>ALIMENTACAO - HORISTA (COLETADO CAIXA - ENCARGOS COMPLEMENTARES)</t>
  </si>
  <si>
    <t>Outros</t>
  </si>
  <si>
    <t xml:space="preserve"> 00037371 </t>
  </si>
  <si>
    <t>TRANSPORTE - HORISTA (COLETADO CAIXA - ENCARGOS COMPLEMENTARES)</t>
  </si>
  <si>
    <t xml:space="preserve"> 00037372 </t>
  </si>
  <si>
    <t>EXAMES - HORISTA (COLETADO CAIXA - ENCARGOS COMPLEMENTARES)</t>
  </si>
  <si>
    <t xml:space="preserve"> 00037373 </t>
  </si>
  <si>
    <t>SEGURO - HORISTA (COLETADO CAIXA - ENCARGOS COMPLEMENTARES)</t>
  </si>
  <si>
    <t xml:space="preserve"> 00043467 </t>
  </si>
  <si>
    <t>FERRAMENTAS - FAMILIA SERVENTE - HORISTA (ENCARGOS COMPLEMENTARES - COLETADO CAIXA)</t>
  </si>
  <si>
    <t xml:space="preserve"> 00043491 </t>
  </si>
  <si>
    <t>EPI - FAMILIA SERVENTE - HORISTA (ENCARGOS COMPLEMENTARES - COLETADO CAIXA)</t>
  </si>
  <si>
    <t xml:space="preserve"> 00002679 </t>
  </si>
  <si>
    <t>ELETRODUTO DE PVC RIGIDO SOLDAVEL, CLASSE B, DE 32 MM</t>
  </si>
  <si>
    <t xml:space="preserve"> 00039598 </t>
  </si>
  <si>
    <t>CABO DE REDE, PAR TRANCADO U/UTP, 4 PARES, CATEGORIA 5E (CAT 5E), ISOLAMENTO PVC (LSZH)</t>
  </si>
  <si>
    <t xml:space="preserve"> 203041 </t>
  </si>
  <si>
    <t>CABO HDMI x HDMI VERSAO 1.4 BLINDADO - 5,0m</t>
  </si>
  <si>
    <t>INSTALACOES ELETRICAS - SONORIZACAO</t>
  </si>
  <si>
    <t xml:space="preserve"> 030830 </t>
  </si>
  <si>
    <t>CAIXA DE SOM AMPLIFICADA COM MICROFONE SEM FIO E BATERIA POLYVOX</t>
  </si>
  <si>
    <t xml:space="preserve"> 001616 </t>
  </si>
  <si>
    <t>CHAVE SELETORA SENNHEISER SKM100 SKM300 SKM500 SKM2000 4283</t>
  </si>
  <si>
    <t xml:space="preserve"> 003030 </t>
  </si>
  <si>
    <t>ELETRODUTO ZINCADO ELETROLITICAMENTE (LEVE) NBR 5598 15mm 1/</t>
  </si>
  <si>
    <t xml:space="preserve"> 003420 </t>
  </si>
  <si>
    <t>FITA ISOLANTE HIGHLAND ADESIVA 19m x 20mm</t>
  </si>
  <si>
    <t xml:space="preserve"> 030946 </t>
  </si>
  <si>
    <t>CABO PARALELO POLARIZADO 2 x 0,75mm2</t>
  </si>
  <si>
    <t xml:space="preserve"> 002221 </t>
  </si>
  <si>
    <t>RACK - BANDEJA ASK PMX PARA RACK PADRAO 19" MESA DE SOM</t>
  </si>
  <si>
    <t xml:space="preserve"> 036478 </t>
  </si>
  <si>
    <t>CABO PARALELO POLARIZADO 2x2,50mm2</t>
  </si>
  <si>
    <t>Cabo balanceado 2 x 0,30mm (para microfone)</t>
  </si>
  <si>
    <t>Pontos de Suprimento de Energia Convencionais</t>
  </si>
  <si>
    <t xml:space="preserve"> 12617 </t>
  </si>
  <si>
    <t>Cabo balanceado 2 x 0,30mm (para microfone) m</t>
  </si>
  <si>
    <t>Alto falante JBL 50W RMS</t>
  </si>
  <si>
    <t>Fornecimento e instalação de Módulo Monomodo Gbic para Switch</t>
  </si>
  <si>
    <t>Pontos de Suprimento de Lógica</t>
  </si>
  <si>
    <t xml:space="preserve"> 10592 </t>
  </si>
  <si>
    <t>Encargos Complementares - Cabista</t>
  </si>
  <si>
    <t xml:space="preserve"> 49 </t>
  </si>
  <si>
    <t>Cabista para instalação telefônica h</t>
  </si>
  <si>
    <t xml:space="preserve"> 13511 </t>
  </si>
  <si>
    <t>Módulo Monomodo Gbic para Switch un</t>
  </si>
  <si>
    <t>Switch 16 portas 10/100 Mbps - fornecimento</t>
  </si>
  <si>
    <t>Quadros de Distribuição de Telefone</t>
  </si>
  <si>
    <t xml:space="preserve"> 7614 </t>
  </si>
  <si>
    <t>Switch 16 portas 10/100 Mbps Un</t>
  </si>
  <si>
    <t xml:space="preserve"> 003595 </t>
  </si>
  <si>
    <t>ESPELHO/PLACA COM UM FURO REDONDO</t>
  </si>
  <si>
    <t>Tela tensionada 3,65 x 2,05m elétrica</t>
  </si>
  <si>
    <t>Tela tensionada 1,86 x 1,04m elétrica</t>
  </si>
  <si>
    <t>Projetor IP 67, suporte fixação tipo ZCS711,equipado c/ cj. diodos fotoemissora, dimerizáveis de alta potência na cor ambar, consumo típico 65W por metro, ref. LEDLINE BCS713 12 LED-LXN AMB EB 230-240V I WB-60 ou similar un</t>
  </si>
  <si>
    <t>Projetor para data-show, Full HD, 3D, brilho 2200 lumens, relação de contraste 35.000:1, relação de projeção 16:9/4:3, conexões HDMI, VGA, RCA, USB, Wi-FI, narca OPTOMA, EPSON, ou similar - instalado</t>
  </si>
  <si>
    <t>Aparelhos, Utensílios e Equipamentos Elétricos</t>
  </si>
  <si>
    <t xml:space="preserve"> 12960 </t>
  </si>
  <si>
    <t>Tecnico em eletrônica h</t>
  </si>
  <si>
    <t xml:space="preserve"> 12955 </t>
  </si>
  <si>
    <t>Projetor para data-show, Full HD, 3D, brilho 2200 lumens, relação de contraste 35.000:1, relação de projeção 16:9/4:3, conexões HDMI, VGA, RCA, USB, Wi-FI, narca OPTOMA, EPSON, ou simila un</t>
  </si>
  <si>
    <t>Suporte para projetor eletrônico - instalado, projetelas ou similar</t>
  </si>
  <si>
    <t xml:space="preserve"> 321 </t>
  </si>
  <si>
    <t>Bucha de nylon s-12 Bucha de nylon S-12 un</t>
  </si>
  <si>
    <t xml:space="preserve"> 12958 </t>
  </si>
  <si>
    <t>Suporte para projetor Epson com alongador ou Similar un</t>
  </si>
  <si>
    <t>Cabo HDMI 15m Blindado 2.0 Ethernet 15 metros 4K ULTRA HD 3D 2160p</t>
  </si>
  <si>
    <t xml:space="preserve"> 13248 </t>
  </si>
  <si>
    <t>Cabo HDMI 15m Blindado 2.0 Ethernet 15 metros 4K ULTRA HD 3D 2160p m</t>
  </si>
  <si>
    <t>INSTALACOES HIDRAULICAS - INCENDIO</t>
  </si>
  <si>
    <t xml:space="preserve"> 030313 </t>
  </si>
  <si>
    <t xml:space="preserve"> 00006297 </t>
  </si>
  <si>
    <t>TE DE FERRO GALVANIZADO, DE 1 1/2"</t>
  </si>
  <si>
    <t xml:space="preserve"> 00010405 </t>
  </si>
  <si>
    <t>VALVULA DE RETENCAO HORIZONTAL, DE BRONZE (PN-25), 2 1/2", 400 PSI, TAMPA DE PORCA DE UNIAO, EXTREMIDADES COM ROSCA</t>
  </si>
  <si>
    <t xml:space="preserve"> 00003913 </t>
  </si>
  <si>
    <t>LUVA DE FERRO GALVANIZADO, COM ROSCA BSP, DE 2 1/2"</t>
  </si>
  <si>
    <t xml:space="preserve"> 00010904 </t>
  </si>
  <si>
    <t>REGISTRO OU VALVULA GLOBO ANGULAR EM LATAO, PARA HIDRANTES EM INSTALACAO PREDIAL DE INCENDIO, 45 GRAUS, DIAMETRO DE 2 1/2", COM VOLANTE, CLASSE DE PRESSAO DE ATE 200 PSI</t>
  </si>
  <si>
    <t xml:space="preserve"> 00000828 </t>
  </si>
  <si>
    <t>BUCHA DE REDUCAO DE PVC, SOLDAVEL, CURTA, COM 25 X 20 MM, PARA AGUA FRIA PREDIAL</t>
  </si>
  <si>
    <t xml:space="preserve"> 00006011 </t>
  </si>
  <si>
    <t>REGISTRO GAVETA BRUTO EM LATAO FORJADO, BITOLA 2 1/2 " (REF 1509)</t>
  </si>
  <si>
    <t xml:space="preserve"> 00006019 </t>
  </si>
  <si>
    <t>REGISTRO GAVETA BRUTO EM LATAO FORJADO, BITOLA 1 " (REF 1509)</t>
  </si>
  <si>
    <t xml:space="preserve"> 00012899 </t>
  </si>
  <si>
    <t>MANOMETRO COM CAIXA EM ACO PINTADO, ESCALA *10* KGF/CM2 (*10* BAR), DIAMETRO NOMINAL DE *63* MM, CONEXAO DE 1/4"</t>
  </si>
  <si>
    <t xml:space="preserve"> 006181 </t>
  </si>
  <si>
    <t xml:space="preserve"> H604 </t>
  </si>
  <si>
    <t xml:space="preserve"> H689 </t>
  </si>
  <si>
    <t>FITA VEDAROSCA 18 MM</t>
  </si>
  <si>
    <t xml:space="preserve"> 00003911 </t>
  </si>
  <si>
    <t>LUVA DE FERRO GALVANIZADO, COM ROSCA BSP, DE 1 1/4"</t>
  </si>
  <si>
    <t xml:space="preserve"> 00004350 </t>
  </si>
  <si>
    <t>BUCHA DE NYLON, DIAMETRO DO FURO 8 MM, COMPRIMENTO 40 MM, COM PARAFUSO DE ROSCA SOBERBA, CABECA CHATA, FENDA SIMPLES, 4,8 X 50 MM</t>
  </si>
  <si>
    <t xml:space="preserve"> 00010900 </t>
  </si>
  <si>
    <t>ADAPTADOR, EM LATAO, ENGATE RAPIDO1 1/2" X ROSCA INTERNA 5 FIOS 2 1/2",  PARA INSTALACAO PREDIAL DE COMBATE A INCENDIO</t>
  </si>
  <si>
    <t xml:space="preserve"> 00020971 </t>
  </si>
  <si>
    <t>CHAVE DUPLA PARA CONEXOES TIPO STORZ, ENGATE RAPIDO 1 1/2" X 2 1/2", EM LATAO, PARA INSTALACAO PREDIAL COMBATE A INCENDIO</t>
  </si>
  <si>
    <t xml:space="preserve"> 00021030 </t>
  </si>
  <si>
    <t>MANGUEIRA DE INCENDIO, TIPO 1, DE 1 1/2", COMPRIMENTO = 20 M, TECIDO EM FIO DE POLIESTER E TUBO INTERNO EM BORRACHA SINTETICA, COM UNIOES ENGATE RAPIDO</t>
  </si>
  <si>
    <t xml:space="preserve"> 00037554 </t>
  </si>
  <si>
    <t>ESGUICHO JATO REGULAVEL, TIPO ELKHART, ENGATE RAPIDO 1 1/2", PARA COMBATE A INCENDIO</t>
  </si>
  <si>
    <t xml:space="preserve"> 00038774 </t>
  </si>
  <si>
    <t>LUMINARIA DE EMERGENCIA 30 LEDS, POTENCIA 2 W, BATERIA DE LITIO, AUTONOMIA DE 6 HORAS</t>
  </si>
  <si>
    <t xml:space="preserve"> 00007292 </t>
  </si>
  <si>
    <t>TINTA ESMALTE SINTETICO PREMIUM BRILHANTE</t>
  </si>
  <si>
    <t xml:space="preserve"> 00010891 </t>
  </si>
  <si>
    <t>EXTINTOR DE INCENDIO PORTATIL COM CARGA DE PO QUIMICO SECO (PQS) DE 4 KG, CLASSE BC</t>
  </si>
  <si>
    <t xml:space="preserve"> 00010889 </t>
  </si>
  <si>
    <t>EXTINTOR DE INCENDIO PORTATIL COM CARGA DE GAS CARBONICO CO2 DE 6 KG, CLASSE BC</t>
  </si>
  <si>
    <t>INSTALACOES ELETRICAS - DETECCAO DE INCENDIO</t>
  </si>
  <si>
    <t xml:space="preserve"> 151516 </t>
  </si>
  <si>
    <t>SUPORTE DE PISO PARA EXTINTOR DE INCENDIO CROMADO</t>
  </si>
  <si>
    <t>Placa de sinalização em PVC fotoluminescente (150x150mm), com indicação de equipamentos de combate à incêndio e alarme</t>
  </si>
  <si>
    <t xml:space="preserve"> N.04.000.020301 </t>
  </si>
  <si>
    <t>Placa de sinalização em PVC fotoluminescente (150x150x2mm), com indicação de equipamentos de combate à incêndio; ref. E005.01A da ADVcomm, E5 da Perfect Vision, E7MH da Net Placa ou equivalente</t>
  </si>
  <si>
    <t>Placa de sinalizacao, fotoluminescente, 38x19 cm, em pvc , com seta indicativa de sentido (esquerda ou direita) de saída de emergência- Placa S2</t>
  </si>
  <si>
    <t>Sinalização Vertical</t>
  </si>
  <si>
    <t xml:space="preserve"> 13651 </t>
  </si>
  <si>
    <t>Placa de sinalizacao, fotoluminescente, 38x19 cm, em pvc , com seta indicativa de sentido (esquerda ou direita) de saída de emergência- Placa S2 Placa de sinalizacao, fotoluminescente, 38x19 cm, em pvc , com seta indicativa de sentido (esquerda ou direita) de saída de emergência - Placa S2 un</t>
  </si>
  <si>
    <t>Placa de sinalizacao, fotoluminescente,38x 19cm, em pvc , com logotipo "Bombas de incêndio" -  Placa E3</t>
  </si>
  <si>
    <t xml:space="preserve"> 13658 </t>
  </si>
  <si>
    <t>Placa de sinalizacao, fotoluminescente,38x 19cm, em pvc , com logotipo "Bombas de incêndio" -  Placa E3 un</t>
  </si>
  <si>
    <t>Placa de sinalizacao, fotoluminescente, 30x30 cm, em pvc , com logotipo "Abrigo de mangueira e hidrante"- Placa E7</t>
  </si>
  <si>
    <t xml:space="preserve"> 13652 </t>
  </si>
  <si>
    <t>Placa de sinalizacao, fotoluminescente, 30x30 cm, em pvc , com logotipo "Abrigo de mangueira e hidrante"- Placa E7 un</t>
  </si>
  <si>
    <t>Placa de sinalizacao, fotoluminescente, 30x30 cm, em pvc , com logotipo "Alarme sonoro"- Placa E1</t>
  </si>
  <si>
    <t xml:space="preserve"> 13653 </t>
  </si>
  <si>
    <t>Placa de sinalizacao, fotoluminescente, 30x30 cm, em pvc , com logotipo "Alarme sonoro"- Placa E1 un</t>
  </si>
  <si>
    <t>VENEZIANA 2F ALUMINIO ANODIZADO PRETO 57,5x97,5cm</t>
  </si>
  <si>
    <t xml:space="preserve"> 000621 </t>
  </si>
  <si>
    <t>VENEZIANA EM ALUMINIO ANODIZADO PRETO 57,5x97,5cm</t>
  </si>
  <si>
    <t>INSTALACOES ELETRICAS - LUMINARIAS</t>
  </si>
  <si>
    <t xml:space="preserve"> 004655 </t>
  </si>
  <si>
    <t>LAMPADA ELETRONICA BR FRIA E-27 28W 220V</t>
  </si>
  <si>
    <t xml:space="preserve"> 004678 </t>
  </si>
  <si>
    <t>LUMINARIA DE SOBREPOR FLUORESCENTE 2x27W E27 COMPACTA TASCHIBRA</t>
  </si>
  <si>
    <t xml:space="preserve"> 044851 </t>
  </si>
  <si>
    <t xml:space="preserve"> 047091 </t>
  </si>
  <si>
    <t xml:space="preserve"> 049521 </t>
  </si>
  <si>
    <t>LAMPADA DICROICA 50W 12V 38 GRAUS GU5,3 MR16 COM LENTE SINCRONA</t>
  </si>
  <si>
    <t xml:space="preserve"> 003586 </t>
  </si>
  <si>
    <t>PLAFON POP BIVOLT BRANCO</t>
  </si>
  <si>
    <t>LUMINARIA DE EMBUTIR PLAFON 18W LED BRANCO FRIO 22,5x22,5</t>
  </si>
  <si>
    <t xml:space="preserve"> 050372 </t>
  </si>
  <si>
    <t xml:space="preserve"> 000668 </t>
  </si>
  <si>
    <t>LUMINARIA - SPOT BRANCO EMBUTIR REDONDO COB 5W LED 5000K LUZ BRANCA FRIA STARTEC</t>
  </si>
  <si>
    <t xml:space="preserve"> 006227 </t>
  </si>
  <si>
    <t>LUMINARIA - SPOT EMBUTIDO RETANGULAR PARA 3 LAMPADAS PAR 20</t>
  </si>
  <si>
    <t xml:space="preserve"> 061410 </t>
  </si>
  <si>
    <t>LAMPADA LED PAR20 7W 6500K BIVOLT</t>
  </si>
  <si>
    <t>LUMINARIA PENDENTE RETANGULAR 142 70X30cm PANTOJA&amp;CARMONA</t>
  </si>
  <si>
    <t xml:space="preserve"> 001417 </t>
  </si>
  <si>
    <t>LUMINARIA PENDENTE PANTOJA&amp;CARMONA 142 RETANGULAR METAL E VIDRO PRETO</t>
  </si>
  <si>
    <t xml:space="preserve"> 047093 </t>
  </si>
  <si>
    <t>LAMPADA LED GALAXY LED BULBO 5W AMARELO BIVOLT</t>
  </si>
  <si>
    <t xml:space="preserve"> 000756 </t>
  </si>
  <si>
    <t>LUMINARIA PERFIL DE EMBUTIR 2M SLIM FITA LED - LUM21</t>
  </si>
  <si>
    <t xml:space="preserve"> 036680 </t>
  </si>
  <si>
    <t>PRESILHA GARRA PARA PERFIL DE LED UNICO</t>
  </si>
  <si>
    <t xml:space="preserve"> 036681 </t>
  </si>
  <si>
    <t>FITA LED 2835 PARA PERFIL11W 120 LEDS 1350 LUMENS</t>
  </si>
  <si>
    <t xml:space="preserve"> 004616 </t>
  </si>
  <si>
    <t xml:space="preserve"> 051551 </t>
  </si>
  <si>
    <t xml:space="preserve"> 003239 </t>
  </si>
  <si>
    <t>LUMINARIA REFLETOR COM SENSOR DE PRESENCA E LAMPADA HALOGENA</t>
  </si>
  <si>
    <t xml:space="preserve"> 036795 </t>
  </si>
  <si>
    <t>FITA ISOLANTE P44 19mm x 20m 18mm 750V PRYSMIAN</t>
  </si>
  <si>
    <t>LUMINARIA DE SOBREPOR PLAFON 10x120cm 30W 1 LED BRANCO</t>
  </si>
  <si>
    <t xml:space="preserve"> 038113 </t>
  </si>
  <si>
    <t>LUMINARIA DE SOBREPOR PLAFON 10x120cm 30W 1 LED BRANCO ILUMININ</t>
  </si>
  <si>
    <t>INSTALACOES ELETRICAS - SUBESTACOES E GERACAO</t>
  </si>
  <si>
    <t xml:space="preserve"> 000517 </t>
  </si>
  <si>
    <t>ELETRODUTO GALVANIZADO (PESADO) NBR 5598 80mm 3"</t>
  </si>
  <si>
    <t xml:space="preserve"> 000567 </t>
  </si>
  <si>
    <t>PARAFUSO ACO SEXTAVADO ASTM A325 3/4"</t>
  </si>
  <si>
    <t xml:space="preserve"> 001469 </t>
  </si>
  <si>
    <t>PERFIL "L" ABAS IGUAIS 3/4"x1/8" (0,88kg/m)</t>
  </si>
  <si>
    <t xml:space="preserve"> 001566 </t>
  </si>
  <si>
    <t>ELETRODUTO ZINCADO ELETROLITICAMENTE(LEVE) NBR 5598 20mm 3/4</t>
  </si>
  <si>
    <t xml:space="preserve"> 001724 </t>
  </si>
  <si>
    <t>CABO EPROTENAX GSETTE 0,6/1KV 3 CONDUTORES 10mm2</t>
  </si>
  <si>
    <t xml:space="preserve"> 003975 </t>
  </si>
  <si>
    <t>CHAVE GERAL (SECCIONADORA) 3 POLOS XT3D 250 A 1SDA068210R1, ABB</t>
  </si>
  <si>
    <t xml:space="preserve"> 004151 </t>
  </si>
  <si>
    <t>NIPLE DUPLO FERRO GALVANIZADO 3/4"</t>
  </si>
  <si>
    <t xml:space="preserve"> 004841 </t>
  </si>
  <si>
    <t>QUADRO DISTRIBUICAO 28 DISJUNT. 150A+CHAVE GERAL</t>
  </si>
  <si>
    <t xml:space="preserve"> 005010 </t>
  </si>
  <si>
    <t>CABO DE COBRE NU MEIO DURO 7 FIOS 25mm2</t>
  </si>
  <si>
    <t xml:space="preserve"> 005013 </t>
  </si>
  <si>
    <t>CABO DE COBRE NU MEIO DURO 7 FIOS 16mm2 (4 AWG)</t>
  </si>
  <si>
    <t xml:space="preserve"> 005092 </t>
  </si>
  <si>
    <t>MUFLA TERMINAL INTERNA SCOTCHCAST 5904 25KV 25/50mm2</t>
  </si>
  <si>
    <t xml:space="preserve"> 006893 </t>
  </si>
  <si>
    <t>BARRAMENTO TRIFASICO 100A PARA ATE 44 DISJUNTORES GOMES</t>
  </si>
  <si>
    <t xml:space="preserve"> 007824 </t>
  </si>
  <si>
    <t>BUCHA DE ALUMINIO PARA ELETRODUTO 3/4"</t>
  </si>
  <si>
    <t xml:space="preserve"> 008261 </t>
  </si>
  <si>
    <t>TRANSFORMADOR 15KV TENSAO NOMINAL DE 15 KV, TENSAO SECUNDARIA DE 220/127V, EM OLEO ISOLANTE TIPO MINERAL</t>
  </si>
  <si>
    <t xml:space="preserve"> 016203 </t>
  </si>
  <si>
    <t>HASTE ATERRAMENTO 1/2" x 2,40m</t>
  </si>
  <si>
    <t xml:space="preserve"> 017331 </t>
  </si>
  <si>
    <t>DISJUNTOR TRIPOLAR COMPACTO ABERTO AJUSTAVEL COM SENSOR 400/</t>
  </si>
  <si>
    <t xml:space="preserve"> 045614 </t>
  </si>
  <si>
    <t>ISOLADOR DE PORCELANA TIPO DISCO 6" 15KV</t>
  </si>
  <si>
    <t xml:space="preserve"> 045764 </t>
  </si>
  <si>
    <t>TRANSFORMADOR TRIFASICO DE DISTRIBUICAO, POTENCIA DE 225 KVA, TENSAO NOMINAL DE 15 KV, TENSAO SECUNDARIA DE 220/127V, EM OLEO ISOLANTE TIPO MINERAL</t>
  </si>
  <si>
    <t>PREPARACAO DO TERRENO</t>
  </si>
  <si>
    <t>CONCRETO 1:2,5:3+236 L/agua PARA FUNDACOES</t>
  </si>
  <si>
    <t>FUNDACOES INDIRETAS</t>
  </si>
  <si>
    <t xml:space="preserve"> 88304 </t>
  </si>
  <si>
    <t>OPERADOR DE USINA DE ASFALTO, DE SOLOS OU DE CONCRETO COM ENCARGOS COMPLEMENTARES</t>
  </si>
  <si>
    <t xml:space="preserve"> 008766 </t>
  </si>
  <si>
    <t>PEDRA BRITADA #1</t>
  </si>
  <si>
    <t xml:space="preserve"> 008767 </t>
  </si>
  <si>
    <t>PEDRA BRITADA #2</t>
  </si>
  <si>
    <t>CAIXA DE PASSAGEM ELETRICA 60x60x50cm COM TAMPAO FERRO FUNDIDO</t>
  </si>
  <si>
    <t xml:space="preserve"> 006487 </t>
  </si>
  <si>
    <t>TAMPAO FERRO FUNDIDO COM CAIXILHO OVAL ARTICULADO 400x400mm</t>
  </si>
  <si>
    <t xml:space="preserve"> 036720 </t>
  </si>
  <si>
    <t>CAIXA INSPECAO CONCR.PREMOLDADO SEM TAMPA 600x600x50mm</t>
  </si>
  <si>
    <t xml:space="preserve"> 00039248 </t>
  </si>
  <si>
    <t>ELETRODUTO/DUTO PEAD FLEXIVEL PAREDE SIMPLES, CORRUGACAO HELICOIDAL, COR PRETA, SEM ROSCA, DE 4", PARA CABEAMENTO SUBTERRANEO (NBR 15715)</t>
  </si>
  <si>
    <t xml:space="preserve"> 00007356 </t>
  </si>
  <si>
    <t>TINTA LATEX ACRILICA PREMIUM, COR BRANCO FOSCO</t>
  </si>
  <si>
    <t xml:space="preserve"> 00003767 </t>
  </si>
  <si>
    <t>LIXA EM FOLHA PARA PAREDE OU MADEIRA, NUMERO 120, COR VERMELHA</t>
  </si>
  <si>
    <t xml:space="preserve"> 00043626 </t>
  </si>
  <si>
    <t>MASSA CORRIDA PARA SUPERFICIES DE AMBIENTES INTERNOS</t>
  </si>
  <si>
    <t xml:space="preserve"> 00044072 </t>
  </si>
  <si>
    <t>PRIMER EPOXI / EPOXIDICO</t>
  </si>
  <si>
    <t xml:space="preserve"> 00006085 </t>
  </si>
  <si>
    <t>SELADOR ACRILICO OPACO PREMIUM INTERIOR/EXTERIOR</t>
  </si>
  <si>
    <t>Pintura de proteção sobre superfícies metálicas com aplicação de 01 demão de tinta Super Galvite (Sherwin Williams ou similar) - R2</t>
  </si>
  <si>
    <t>Esmalte Sintético / Óleo</t>
  </si>
  <si>
    <t xml:space="preserve"> 10553 </t>
  </si>
  <si>
    <t>Encargos Complementares - Pintor</t>
  </si>
  <si>
    <t xml:space="preserve"> 3204 </t>
  </si>
  <si>
    <t>Tinta para aderência e proteção de superfícies galvanizadas, Super Galvite, marca Sherwin Williams ou similar Tinta para aderência e proteção de superfícies galvanizadas, Super Galvite, marca Sherwin Williams l</t>
  </si>
  <si>
    <t>Gl</t>
  </si>
  <si>
    <t xml:space="preserve"> 00003768 </t>
  </si>
  <si>
    <t>LIXA EM FOLHA PARA FERRO, NUMERO 150</t>
  </si>
  <si>
    <t xml:space="preserve"> 00004783 </t>
  </si>
  <si>
    <t>PINTOR (HORISTA)</t>
  </si>
  <si>
    <t xml:space="preserve"> 001763 </t>
  </si>
  <si>
    <t xml:space="preserve"> 007127 </t>
  </si>
  <si>
    <t>SELADOR PRIMER ELEGANCE IBRATIN</t>
  </si>
  <si>
    <t xml:space="preserve"> 00038877 </t>
  </si>
  <si>
    <t>MASSA PREMIUM PARA TEXTURA LISA DE BASE ACRILICA, USO INTERNO E EXTERNO</t>
  </si>
  <si>
    <t>ESCAVACAO MANUAL SOLO 1a. CATEGORIA DE 1,50m ATE 3,00m</t>
  </si>
  <si>
    <t>CONCRETO ESTRUTURAL 25MPa</t>
  </si>
  <si>
    <t>ESTRUTURA</t>
  </si>
  <si>
    <t xml:space="preserve"> 88238 </t>
  </si>
  <si>
    <t>AJUDANTE DE ARMADOR COM ENCARGOS COMPLEMENTARES</t>
  </si>
  <si>
    <t xml:space="preserve"> 88245 </t>
  </si>
  <si>
    <t>ARMADOR COM ENCARGOS COMPLEMENTARES</t>
  </si>
  <si>
    <t xml:space="preserve"> 00042407 </t>
  </si>
  <si>
    <t>TRELICA NERVURADA (ESPACADOR), ALTURA = 120,0 MM, DIAMETRO DOS BANZOS INFERIORES E SUPERIOR = 6,0 MM, DIAMETRO DA DIAGONAL = 4,2 MM</t>
  </si>
  <si>
    <t xml:space="preserve"> 00043127 </t>
  </si>
  <si>
    <t>TELA DE ACO SOLDADA NERVURADA, CA-60, Q-283 (4,48 KG/M2), DIAMETRO DO FIO = 6,0 MM, LARGURA = 2,45 X 6,00 M DE COMPRIMENTO, ESPACAMENTO DA MALHA = 10 X 10 CM</t>
  </si>
  <si>
    <t xml:space="preserve"> 87373 </t>
  </si>
  <si>
    <t>ARGAMASSA TRAÇO 1:4 (EM VOLUME DE CIMENTO E AREIA MÉDIA ÚMIDA) PARA CONTRAPISO, PREPARO MANUAL. AF_08/2019</t>
  </si>
  <si>
    <t>SERVICO EMPREITADO-ALVENARIA TIJOLO MACICO 20cm</t>
  </si>
  <si>
    <t>SERVICOS ADMINISTRATIVOS</t>
  </si>
  <si>
    <t>TRATAMENTOS E IMPERMEABILIZACOES</t>
  </si>
  <si>
    <t xml:space="preserve"> 000098 </t>
  </si>
  <si>
    <t>AREIA MEDIA LAVADA</t>
  </si>
  <si>
    <t xml:space="preserve"> 008671 </t>
  </si>
  <si>
    <t>IMPERMEABILIZANTE PO N.2 VIAPOL (CAIXA 15 KG)</t>
  </si>
  <si>
    <t xml:space="preserve"> 052102 </t>
  </si>
  <si>
    <t>IMPERMEABILIZANTE HEY'DI PO No. 01</t>
  </si>
  <si>
    <t xml:space="preserve"> 052105 </t>
  </si>
  <si>
    <t>EMULSAO IMPERMEABILIZANTE KZ ACRILICO VIAPOL (18Kg)</t>
  </si>
  <si>
    <t xml:space="preserve"> 052110 </t>
  </si>
  <si>
    <t>EMULSAO KZ ADESIVA A BASE DE ACRILICO</t>
  </si>
  <si>
    <t xml:space="preserve"> 88268 </t>
  </si>
  <si>
    <t>ESTUCADOR COM ENCARGOS COMPLEMENTARES</t>
  </si>
  <si>
    <t>Escada marinheiro em barra chata de ferro 2" x 5/16"</t>
  </si>
  <si>
    <t>Serviços de Proteção e Segurança</t>
  </si>
  <si>
    <t xml:space="preserve"> 10550 </t>
  </si>
  <si>
    <t>Encargos Complementares - Pedreiro</t>
  </si>
  <si>
    <t xml:space="preserve"> 10555 </t>
  </si>
  <si>
    <t>Encargos Complementares - Armador</t>
  </si>
  <si>
    <t xml:space="preserve"> 10603 </t>
  </si>
  <si>
    <t>Encargos Complementares - Soldador</t>
  </si>
  <si>
    <t xml:space="preserve"> 262 </t>
  </si>
  <si>
    <t>Barra quadrada de ferro 3/4" (2,85 kg/m) m</t>
  </si>
  <si>
    <t>kg</t>
  </si>
  <si>
    <t xml:space="preserve"> 00000378 </t>
  </si>
  <si>
    <t>ARMADOR (HORISTA)</t>
  </si>
  <si>
    <t xml:space="preserve"> 00000560 </t>
  </si>
  <si>
    <t>BARRA DE ACO CHATO, RETANGULAR, 50,8 MM X 7,94 MM (L X E), 3,162 KG/M</t>
  </si>
  <si>
    <t xml:space="preserve"> 00004750 </t>
  </si>
  <si>
    <t>PEDREIRO (HORISTA)</t>
  </si>
  <si>
    <t xml:space="preserve"> 00006160 </t>
  </si>
  <si>
    <t>SOLDADOR (HORISTA)</t>
  </si>
  <si>
    <t xml:space="preserve"> 00038191 </t>
  </si>
  <si>
    <t>LAMPADA FLUORESCENTE COMPACTA 2U BRANCA 15 W, BASE E27 (127/220 V)</t>
  </si>
  <si>
    <t xml:space="preserve"> 00038775 </t>
  </si>
  <si>
    <t>LUMINARIA TIPO TARTARUGA PARA AREA EXTERNA EM ALUMINIO, COM GRADE, PARA 1 LAMPADA, BASE E27, POTENCIA MAXIMA 40/60 W (NAO INCLUI LAMPADA)</t>
  </si>
  <si>
    <t xml:space="preserve"> 92006 </t>
  </si>
  <si>
    <t>TOMADA BAIXA DE EMBUTIR (2 MÓDULOS), 2P+T 10 A, SEM SUPORTE E SEM PLACA - FORNECIMENTO E INSTALAÇÃO. AF_12/2015</t>
  </si>
  <si>
    <t xml:space="preserve"> 88240 </t>
  </si>
  <si>
    <t>AJUDANTE DE ESTRUTURA METÁLICA COM ENCARGOS COMPLEMENTARES</t>
  </si>
  <si>
    <t xml:space="preserve"> 93287 </t>
  </si>
  <si>
    <t>GUINDASTE HIDRÁULICO AUTOPROPELIDO, COM LANÇA TELESCÓPICA 40 M, CAPACIDADE MÁXIMA 60 T, POTÊNCIA 260 KW - CHP DIURNO. AF_03/2016</t>
  </si>
  <si>
    <t xml:space="preserve"> 93288 </t>
  </si>
  <si>
    <t>GUINDASTE HIDRÁULICO AUTOPROPELIDO, COM LANÇA TELESCÓPICA 40 M, CAPACIDADE MÁXIMA 60 T, POTÊNCIA 260 KW - CHI DIURNO. AF_03/2016</t>
  </si>
  <si>
    <t xml:space="preserve"> 00000442 </t>
  </si>
  <si>
    <t>PARAFUSO FRANCES M16 EM ACO GALVANIZADO, COMPRIMENTO = 45 MM, DIAMETRO = 16 MM, CABECA ABAULADA</t>
  </si>
  <si>
    <t xml:space="preserve"> 00043082 </t>
  </si>
  <si>
    <t>PERFIL "I" DE ACO LAMINADO, ABAS PARALELAS, "W", QUALQUER BITOLA</t>
  </si>
  <si>
    <t xml:space="preserve"> 00036209 </t>
  </si>
  <si>
    <t>BARRA DE APOIO EM "L", EM ACO INOX POLIDO 80 X 80 CM, DIAMETRO MINIMO 3 CM</t>
  </si>
  <si>
    <t xml:space="preserve"> 00036081 </t>
  </si>
  <si>
    <t>BARRA DE APOIO RETA, EM ACO INOX POLIDO, COMPRIMENTO 80CM, DIAMETRO MINIMO 3 CM</t>
  </si>
  <si>
    <t xml:space="preserve"> 037128 </t>
  </si>
  <si>
    <t>DISCO DIAMANTADO STAMACO 105mm FURO 20mm</t>
  </si>
  <si>
    <t xml:space="preserve"> 037129 </t>
  </si>
  <si>
    <t>LIXA FERRO 150</t>
  </si>
  <si>
    <t xml:space="preserve"> 037130 </t>
  </si>
  <si>
    <t>ADESIVO EPOXY SIKAFLEX 32</t>
  </si>
  <si>
    <t>BALDRAME MURO DIVISORIO ESP.20cm-(30x40cm) CONCRETO 25MPA</t>
  </si>
  <si>
    <t xml:space="preserve"> 000778 </t>
  </si>
  <si>
    <t>ACO CA 50 10,0mm (3/8") (0,559 kg/m)</t>
  </si>
  <si>
    <t xml:space="preserve"> 001250 </t>
  </si>
  <si>
    <t>TABUA TERCEIRA QUALIDADE NAO APARELHADA</t>
  </si>
  <si>
    <t xml:space="preserve"> 001420 </t>
  </si>
  <si>
    <t>PREGO FERRO GALVANIZADO 17x21 COM CABECA</t>
  </si>
  <si>
    <t xml:space="preserve"> 001805 </t>
  </si>
  <si>
    <t>SARRAFO DE MADEIRA PINUS/TAIPA/ANGELIN 10 x 2,5cm</t>
  </si>
  <si>
    <t xml:space="preserve"> 005146 </t>
  </si>
  <si>
    <t>CONCRETO USINADO 25.0 MPa CONVENCIONAL</t>
  </si>
  <si>
    <t xml:space="preserve"> 00000131 </t>
  </si>
  <si>
    <t>ADESIVO ESTRUTURAL A BASE DE RESINA EPOXI, BICOMPONENTE, PASTOSO (TIXOTROPICO)</t>
  </si>
  <si>
    <t xml:space="preserve"> 00010629 </t>
  </si>
  <si>
    <t>DIVISORIA EM MARMORE, COM DUAS FACES POLIDAS, BRANCO COMUM, E=  *3,0* CM</t>
  </si>
  <si>
    <t xml:space="preserve"> 00037596 </t>
  </si>
  <si>
    <t>ARGAMASSA COLANTE TIPO AC III E</t>
  </si>
  <si>
    <t>ESCAVACAO MANUAL VALA BALDRAME 0,6x0,6x0,20m SAPATA CORRIDA</t>
  </si>
  <si>
    <t xml:space="preserve"> 88377 </t>
  </si>
  <si>
    <t>OPERADOR DE BETONEIRA ESTACIONÁRIA/MISTURADOR COM ENCARGOS COMPLEMENTARES</t>
  </si>
  <si>
    <t xml:space="preserve"> 88830 </t>
  </si>
  <si>
    <t>BETONEIRA CAPACIDADE NOMINAL DE 400 L, CAPACIDADE DE MISTURA 280 L, MOTOR ELÉTRICO TRIFÁSICO POTÊNCIA DE 2 CV, SEM CARREGADOR - CHP DIURNO. AF_10/2014</t>
  </si>
  <si>
    <t xml:space="preserve"> 88831 </t>
  </si>
  <si>
    <t>BETONEIRA CAPACIDADE NOMINAL DE 400 L, CAPACIDADE DE MISTURA 280 L, MOTOR ELÉTRICO TRIFÁSICO POTÊNCIA DE 2 CV, SEM CARREGADOR - CHI DIURNO. AF_10/2014</t>
  </si>
  <si>
    <t xml:space="preserve"> 00000370 </t>
  </si>
  <si>
    <t>AREIA MEDIA - POSTO JAZIDA/FORNECEDOR (RETIRADO NA JAZIDA, SEM TRANSPORTE)</t>
  </si>
  <si>
    <t xml:space="preserve"> 00004721 </t>
  </si>
  <si>
    <t>PEDRA BRITADA N. 1 (9,5 a 19 MM) POSTO PEDREIRA/FORNECEDOR, SEM FRETE</t>
  </si>
  <si>
    <t xml:space="preserve"> 00000626 </t>
  </si>
  <si>
    <t>MANTA LIQUIDA DE BASE ASFALTICA MODIFICADA COM A ADICAO DE ELASTOMEROS DILUIDOS EM SOLVENTE ORGANICO, APLICACAO A FRIO (MEMBRANA IMPERMEABILIZANTE ASFASTICA)</t>
  </si>
  <si>
    <t>FOMA - FORNECIMENTO DE MATERIAIS E EQUIPAMENTOS</t>
  </si>
  <si>
    <t xml:space="preserve"> IN05 </t>
  </si>
  <si>
    <t xml:space="preserve"> 92803 </t>
  </si>
  <si>
    <t>CORTE E DOBRA DE AÇO CA-50, DIÂMETRO DE 10,0 MM. AF_06/2022</t>
  </si>
  <si>
    <t xml:space="preserve"> 00039017 </t>
  </si>
  <si>
    <t>ESPACADOR / DISTANCIADOR CIRCULAR COM ENTRADA LATERAL, EM PLASTICO, PARA VERGALHAO *4,2 A 12,5* MM, COBRIMENTO 20 MM</t>
  </si>
  <si>
    <t xml:space="preserve"> 00011186 </t>
  </si>
  <si>
    <t>ESPELHO CRISTAL E = 4 MM</t>
  </si>
  <si>
    <t xml:space="preserve"> 004612 </t>
  </si>
  <si>
    <t>APOIO EM MAO FRANCESA EM ACO INOXIDAVEL 304 27x15cm</t>
  </si>
  <si>
    <t xml:space="preserve"> 033228 </t>
  </si>
  <si>
    <t>GRANITO BRANCO SIENNA 3cm</t>
  </si>
  <si>
    <t xml:space="preserve"> 010434 </t>
  </si>
  <si>
    <t>GRANITO PRETO SAO GABRIEL</t>
  </si>
  <si>
    <t xml:space="preserve"> 017098 </t>
  </si>
  <si>
    <t>MARMORE CARRARA IMPORTADO</t>
  </si>
  <si>
    <t xml:space="preserve"> 001333 </t>
  </si>
  <si>
    <t>GRADIL EXTERNO EM FERRO TRABALHADO</t>
  </si>
  <si>
    <t xml:space="preserve"> 002604 </t>
  </si>
  <si>
    <t>MASSA OLEO PARA MADEIRA - SUVINIL (5,5 kg)</t>
  </si>
  <si>
    <t>GL</t>
  </si>
  <si>
    <t xml:space="preserve"> 002606 </t>
  </si>
  <si>
    <t>LIXA FERRO 120</t>
  </si>
  <si>
    <t xml:space="preserve"> 018117 </t>
  </si>
  <si>
    <t>TINTA ESMALTE ACETINADA A BASE DE SOLVENTE CORAL</t>
  </si>
  <si>
    <t>PORTA DE VIDRO TEMPERADO 0,55x1,80m BOX CHUVEIRO WC</t>
  </si>
  <si>
    <t xml:space="preserve"> 008428 </t>
  </si>
  <si>
    <t>FERRAGEM PARA FIXACAO DE PAINEL EM VIDRO/LAMINADO</t>
  </si>
  <si>
    <t xml:space="preserve"> 017190 </t>
  </si>
  <si>
    <t>VIDRO TEMPERADO INCOLOR 8mm</t>
  </si>
  <si>
    <t>ELEMENTOS DECORATIVOS</t>
  </si>
  <si>
    <t xml:space="preserve"> 068414 </t>
  </si>
  <si>
    <t>VIDRO - PELICULA PARA VIDRO APARENCIA JATEADO (ROLO 0,65x25,0m)</t>
  </si>
  <si>
    <t xml:space="preserve"> 00038122 </t>
  </si>
  <si>
    <t>FUNDO PREPARADOR ACRILICO BASE AGUA</t>
  </si>
  <si>
    <t xml:space="preserve"> 060105 </t>
  </si>
  <si>
    <t>GRELHA (RALO) FERRO FUNDIDO SEM CAIXILHO 15x100cm</t>
  </si>
  <si>
    <t xml:space="preserve"> 88303 </t>
  </si>
  <si>
    <t>OPERADOR DE ROLO COMPACTADOR COM ENCARGOS COMPLEMENTARES</t>
  </si>
  <si>
    <t xml:space="preserve"> 004059 </t>
  </si>
  <si>
    <t>ATERRO DE EMPRESTIMO DE AREIA SEM TRANSPORTE</t>
  </si>
  <si>
    <t xml:space="preserve"> 032174 </t>
  </si>
  <si>
    <t>COMPACTADOR AUTOPROP.1 CIL.DYNAPAC 77CV</t>
  </si>
  <si>
    <t xml:space="preserve"> 00010931 </t>
  </si>
  <si>
    <t>TELA DE ARAME GALVANIZADA, HEXAGONAL, FIO 0,56 MM (24 BWG), MALHA 1/2", H = 1 M</t>
  </si>
  <si>
    <t xml:space="preserve"> 00038545 </t>
  </si>
  <si>
    <t>MANTA DE POLIETILENO EXPANDIDO (PEBD), E = 5 MM</t>
  </si>
  <si>
    <t>Enchimento de nichos com poliestireno expandido do tipo EPS-5F</t>
  </si>
  <si>
    <t xml:space="preserve"> F.07.000.022016 </t>
  </si>
  <si>
    <t>EPS (poliestireno expandido) tipo 5F com densidade de 22,5 kg/m³, antichamas (tipo F), resistência a compressão de 104 KPa, deformação de 10%, em blocos</t>
  </si>
  <si>
    <t xml:space="preserve"> 95264 </t>
  </si>
  <si>
    <t>COMPACTADOR DE SOLOS DE PERCUSÃO (SOQUETE) COM MOTOR A GASOLINA, POTÊNCIA 3 CV - CHP DIURNO. AF_09/2016</t>
  </si>
  <si>
    <t xml:space="preserve"> 95265 </t>
  </si>
  <si>
    <t>COMPACTADOR DE SOLOS DE PERCUSÃO (SOQUETE) COM MOTOR A GASOLINA, POTÊNCIA 3 CV - CHI DIURNO. AF_09/2016</t>
  </si>
  <si>
    <t xml:space="preserve"> 00042408 </t>
  </si>
  <si>
    <t>LONA PLASTICA EXTRA FORTE PRETA, E = 200 MICRA</t>
  </si>
  <si>
    <t xml:space="preserve"> 96624 </t>
  </si>
  <si>
    <t>LASTRO COM MATERIAL GRANULAR (PEDRA BRITADA N.2), APLICADO EM PISOS OU LAJES SOBRE SOLO, ESPESSURA DE *10 CM*. AF_08/2017</t>
  </si>
  <si>
    <t xml:space="preserve"> 97082 </t>
  </si>
  <si>
    <t>ESCAVAÇÃO MANUAL DE VIGA DE BORDA PARA RADIER. AF_09/2021</t>
  </si>
  <si>
    <t xml:space="preserve"> 97086 </t>
  </si>
  <si>
    <t>FABRICAÇÃO, MONTAGEM E DESMONTAGEM DE FORMA PARA RADIER, PISO DE CONCRETO OU LAJE SOBRE SOLO, EM MADEIRA SERRADA, 4 UTILIZAÇÕES. AF_09/2021</t>
  </si>
  <si>
    <t xml:space="preserve"> 97090 </t>
  </si>
  <si>
    <t>ARMAÇÃO PARA EXECUÇÃO DE RADIER, PISO DE CONCRETO OU LAJE SOBRE SOLO, COM USO DE TELA Q-138. AF_09/2021</t>
  </si>
  <si>
    <t xml:space="preserve"> 97096 </t>
  </si>
  <si>
    <t>CONCRETAGEM DE RADIER, PISO DE CONCRETO OU LAJE SOBRE SOLO, FCK 30 MPA - LANÇAMENTO, ADENSAMENTO E ACABAMENTO. AF_09/2021</t>
  </si>
  <si>
    <t xml:space="preserve"> 95282 </t>
  </si>
  <si>
    <t>DESEMPENADEIRA DE CONCRETO, PESO DE 78 KG, 4 PÁS, MOTOR A GASOLINA, POTÊNCIA 5,5 HP - CHP DIURNO. AF_09/2016</t>
  </si>
  <si>
    <t xml:space="preserve"> 00034492 </t>
  </si>
  <si>
    <t>CONCRETO USINADO BOMBEAVEL, CLASSE DE RESISTENCIA C20, COM BRITA 0 E 1, SLUMP = 100 +/- 20 MM, EXCLUI SERVICO DE BOMBEAMENTO (NBR 8953)</t>
  </si>
  <si>
    <t xml:space="preserve"> 00043146 </t>
  </si>
  <si>
    <t>ENDURECEDOR MINERAL DE BASE CIMENTICIA PARA PISO DE CONCRETO</t>
  </si>
  <si>
    <t xml:space="preserve"> 00007343 </t>
  </si>
  <si>
    <t>TINTA ACRILICA A BASE DE SOLVENTE, PARA SINALIZACAO HORIZONTAL VIARIA (NBR 11862)</t>
  </si>
  <si>
    <t xml:space="preserve"> 00044477 </t>
  </si>
  <si>
    <t>MICROESFERAS DE VIDRO PARA SINALIZACAO HORIZONTAL VIARIA, TIPO II-A (DROP-ON) - NBR  16184</t>
  </si>
  <si>
    <t xml:space="preserve"> 00044478 </t>
  </si>
  <si>
    <t>MICROESFERAS DE VIDRO PARA SINALIZACAO HORIZONTAL VIARIA, TIPO I-B (PREMIX) - NBR  16184</t>
  </si>
  <si>
    <t>DROP - DRENAGEM/OBRAS DE CONTENÇÃO / POÇOS DE VISITA E CAIXAS</t>
  </si>
  <si>
    <t xml:space="preserve"> 00004059 </t>
  </si>
  <si>
    <t>MEIO-FIO OU GUIA DE CONCRETO, PRE-MOLDADO, COMP 1 M, *30 X 12/15* CM (H X L1/L2)</t>
  </si>
  <si>
    <t>URBA - URBANIZAÇÃO</t>
  </si>
  <si>
    <t xml:space="preserve"> 88441 </t>
  </si>
  <si>
    <t>JARDINEIRO COM ENCARGOS COMPLEMENTARES</t>
  </si>
  <si>
    <t xml:space="preserve"> 00003322 </t>
  </si>
  <si>
    <t>GRAMA ESMERALDA OU SAO CARLOS OU CURITIBANA, EM PLACAS, SEM PLANTIO</t>
  </si>
  <si>
    <t xml:space="preserve"> 91634 </t>
  </si>
  <si>
    <t>GUINDAUTO HIDRÁULICO, CAPACIDADE MÁXIMA DE CARGA 6500 KG, MOMENTO MÁXIMO DE CARGA 5,8 TM, ALCANCE MÁXIMO HORIZONTAL 7,60 M, INCLUSIVE CAMINHÃO TOCO PBT 9.700 KG, POTÊNCIA DE 160 CV - CHP DIURNO. AF_08/2015</t>
  </si>
  <si>
    <t xml:space="preserve"> 91635 </t>
  </si>
  <si>
    <t>GUINDAUTO HIDRÁULICO, CAPACIDADE MÁXIMA DE CARGA 6500 KG, MOMENTO MÁXIMO DE CARGA 5,8 TM, ALCANCE MÁXIMO HORIZONTAL 7,60 M, INCLUSIVE CAMINHÃO TOCO PBT 9.700 KG, POTÊNCIA DE 160 CV - CHI DIURNO. AF_08/2015</t>
  </si>
  <si>
    <t xml:space="preserve"> 00038641 </t>
  </si>
  <si>
    <t>MUDA DE PALMEIRA ARECA, H= *1,50* M</t>
  </si>
  <si>
    <t xml:space="preserve"> 00000360 </t>
  </si>
  <si>
    <t>MUDA DE RASTEIRA/FORRACAO, AMENDOIM RASTEIRO/ONZE HORAS/AZULZINHA/IMPATIENS OU EQUIVALENTE DA REGIAO</t>
  </si>
  <si>
    <t xml:space="preserve"> 00000358 </t>
  </si>
  <si>
    <t>MUDA DE ARVORE ORNAMENTAL, OITI/AROEIRA SALSA/ANGICO/IPE/JACARANDA OU EQUIVALENTE  DA REGIAO, H= *1* M</t>
  </si>
  <si>
    <t xml:space="preserve"> 062727 </t>
  </si>
  <si>
    <t>PEDRA SEIXO VERMELHO ROLADO TAMANHO IRREGULAR</t>
  </si>
  <si>
    <t>AJARDINAMENTOS</t>
  </si>
  <si>
    <t xml:space="preserve"> 008199 </t>
  </si>
  <si>
    <t>PLANTIO-TERRA VEGETAL TRATADA PARA PLANTIO</t>
  </si>
  <si>
    <t>CORTE/ESCAVACAO MANUAL EM TALUDE 1,2x1 COM EXECUCAO BERMAS</t>
  </si>
  <si>
    <t>CONTENCOES</t>
  </si>
  <si>
    <t xml:space="preserve"> 90776 </t>
  </si>
  <si>
    <t>ENCARREGADO GERAL COM ENCARGOS COMPLEMENTARES</t>
  </si>
  <si>
    <t xml:space="preserve"> 00000022 </t>
  </si>
  <si>
    <t>ACO CA-25, 6,3 MM, VERGALHAO</t>
  </si>
  <si>
    <t xml:space="preserve"> 00000023 </t>
  </si>
  <si>
    <t>ACO CA-25, 8,0 MM, VERGALHAO</t>
  </si>
  <si>
    <t xml:space="preserve"> 00000337 </t>
  </si>
  <si>
    <t>ARAME RECOZIDO 18 BWG, 1,25 MM (0,01 KG/M)</t>
  </si>
  <si>
    <t>URBANIZACAO</t>
  </si>
  <si>
    <t xml:space="preserve"> 0110 </t>
  </si>
  <si>
    <t>ÁCIDO MURIÁTICO (D=1,2 KG/L)</t>
  </si>
  <si>
    <t>l</t>
  </si>
  <si>
    <t xml:space="preserve"> 2840 </t>
  </si>
  <si>
    <t>DETERGENTE AMONIACAL (D=1,01 KG/L)</t>
  </si>
  <si>
    <t xml:space="preserve"> 1971 </t>
  </si>
  <si>
    <t>SABAO EM PO</t>
  </si>
  <si>
    <t xml:space="preserve"> 95423 </t>
  </si>
  <si>
    <t>CURSO DE CAPACITAÇÃO PARA MESTRE DE OBRAS (ENCARGOS COMPLEMENTARES) - MENSALISTA</t>
  </si>
  <si>
    <t xml:space="preserve"> 00040819 </t>
  </si>
  <si>
    <t>MESTRE DE OBRAS (MENSALISTA)</t>
  </si>
  <si>
    <t xml:space="preserve"> 00040863 </t>
  </si>
  <si>
    <t>EXAMES - MENSALISTA (COLETADO CAIXA - ENCARGOS COMPLEMENTARES)</t>
  </si>
  <si>
    <t xml:space="preserve"> 00040864 </t>
  </si>
  <si>
    <t>SEGURO - MENSALISTA (COLETADO CAIXA - ENCARGOS COMPLEMENTARES)</t>
  </si>
  <si>
    <t xml:space="preserve"> 00043475 </t>
  </si>
  <si>
    <t>FERRAMENTAS - FAMILIA ENCARREGADO GERAL - MENSALISTA (ENCARGOS COMPLEMENTARES - COLETADO CAIXA)</t>
  </si>
  <si>
    <t xml:space="preserve"> 00043499 </t>
  </si>
  <si>
    <t>EPI - FAMILIA ENCARREGADO GERAL - MENSALISTA (ENCARGOS COMPLEMENTARES - COLETADO CAIXA)</t>
  </si>
  <si>
    <t xml:space="preserve"> 95413 </t>
  </si>
  <si>
    <t>CURSO DE CAPACITAÇÃO PARA ALMOXARIFE (ENCARGOS COMPLEMENTARES) - MENSALISTA</t>
  </si>
  <si>
    <t xml:space="preserve"> 00040809 </t>
  </si>
  <si>
    <t>ALMOXARIFE (MENSALISTA)</t>
  </si>
  <si>
    <t xml:space="preserve"> 00043470 </t>
  </si>
  <si>
    <t>FERRAMENTAS - FAMILIA ALMOXARIFE - MENSALISTA (ENCARGOS COMPLEMENTARES - COLETADO CAIXA)</t>
  </si>
  <si>
    <t xml:space="preserve"> 00043494 </t>
  </si>
  <si>
    <t>EPI - FAMILIA ALMOXARIFE - MENSALISTA (ENCARGOS COMPLEMENTARES - COLETADO CAIXA)</t>
  </si>
  <si>
    <t xml:space="preserve"> 100299 </t>
  </si>
  <si>
    <t>CURSO DE CAPACITAÇÃO PARA TÉCNICO EM SEGURANÇA DO TRABALHO (ENCARGOS COMPLEMENTARES) - HORISTA</t>
  </si>
  <si>
    <t xml:space="preserve"> 00040943 </t>
  </si>
  <si>
    <t>TECNICO EM SEGURANCA DO TRABALHO (HORISTA)</t>
  </si>
  <si>
    <t xml:space="preserve"> 00043458 </t>
  </si>
  <si>
    <t>FERRAMENTAS - FAMILIA ALMOXARIFE - HORISTA (ENCARGOS COMPLEMENTARES - COLETADO CAIXA)</t>
  </si>
  <si>
    <t xml:space="preserve"> 00043482 </t>
  </si>
  <si>
    <t>EPI - FAMILIA ALMOXARIFE - HORISTA (ENCARGOS COMPLEMENTARES - COLETADO CAIXA)</t>
  </si>
  <si>
    <t xml:space="preserve"> 95388 </t>
  </si>
  <si>
    <t>CURSO DE CAPACITAÇÃO PARA VIGIA NOTURNO (ENCARGOS COMPLEMENTARES) - HORISTA</t>
  </si>
  <si>
    <t xml:space="preserve"> 00041776 </t>
  </si>
  <si>
    <t>VIGIA NOTURNO, HORA EFETIVAMENTE TRABALHADA DE 22 H AS 5 H (COM ADICIONAL NOTURNO)</t>
  </si>
  <si>
    <t>Composições Analíticas com Preço Unitário</t>
  </si>
  <si>
    <t>Composições Principais</t>
  </si>
  <si>
    <t>Composições Auxiliares</t>
  </si>
  <si>
    <t xml:space="preserve"> 95308 </t>
  </si>
  <si>
    <t>CURSO DE CAPACITAÇÃO PARA AJUDANTE DE ARMADOR (ENCARGOS COMPLEMENTARES) - HORISTA</t>
  </si>
  <si>
    <t xml:space="preserve"> 00006114 </t>
  </si>
  <si>
    <t>AJUDANTE DE ARMADOR (HORISTA)</t>
  </si>
  <si>
    <t xml:space="preserve"> 00043465 </t>
  </si>
  <si>
    <t>FERRAMENTAS - FAMILIA PEDREIRO - HORISTA (ENCARGOS COMPLEMENTARES - COLETADO CAIXA)</t>
  </si>
  <si>
    <t xml:space="preserve"> 00043489 </t>
  </si>
  <si>
    <t>EPI - FAMILIA PEDREIRO - HORISTA (ENCARGOS COMPLEMENTARES - COLETADO CAIXA)</t>
  </si>
  <si>
    <t xml:space="preserve"> 95309 </t>
  </si>
  <si>
    <t>CURSO DE CAPACITAÇÃO PARA AJUDANTE DE CARPINTEIRO (ENCARGOS COMPLEMENTARES) - HORISTA</t>
  </si>
  <si>
    <t xml:space="preserve"> 00006117 </t>
  </si>
  <si>
    <t>CARPINTEIRO AUXILIAR (HORISTA)</t>
  </si>
  <si>
    <t xml:space="preserve"> 00043459 </t>
  </si>
  <si>
    <t>FERRAMENTAS - FAMILIA CARPINTEIRO DE FORMAS - HORISTA (ENCARGOS COMPLEMENTARES - COLETADO CAIXA)</t>
  </si>
  <si>
    <t xml:space="preserve"> 00043483 </t>
  </si>
  <si>
    <t>EPI - FAMILIA CARPINTEIRO DE FORMAS - HORISTA (ENCARGOS COMPLEMENTARES - COLETADO CAIXA)</t>
  </si>
  <si>
    <t xml:space="preserve"> 95310 </t>
  </si>
  <si>
    <t>CURSO DE CAPACITAÇÃO PARA AJUDANTE DE ESTRUTURA METÁLICA (ENCARGOS COMPLEMENTARES) - HORISTA</t>
  </si>
  <si>
    <t xml:space="preserve"> 00043464 </t>
  </si>
  <si>
    <t>FERRAMENTAS - FAMILIA OPERADOR ESCAVADEIRA - HORISTA (ENCARGOS COMPLEMENTARES - COLETADO CAIXA)</t>
  </si>
  <si>
    <t xml:space="preserve"> 00043488 </t>
  </si>
  <si>
    <t>EPI - FAMILIA OPERADOR ESCAVADEIRA - HORISTA (ENCARGOS COMPLEMENTARES - COLETADO CAIXA)</t>
  </si>
  <si>
    <t xml:space="preserve"> 00044499 </t>
  </si>
  <si>
    <t>AJUDANTE DE ESTRUTURAS METALICAS HORISTA</t>
  </si>
  <si>
    <t xml:space="preserve"> 95313 </t>
  </si>
  <si>
    <t>CURSO DE CAPACITAÇÃO PARA AJUDANTE ESPECIALIZADO (ENCARGOS COMPLEMENTARES) - HORISTA</t>
  </si>
  <si>
    <t xml:space="preserve"> 00000242 </t>
  </si>
  <si>
    <t>AJUDANTE ESPECIALIZADO (HORISTA)</t>
  </si>
  <si>
    <t xml:space="preserve"> 00020017 </t>
  </si>
  <si>
    <t>GUARNICAO / ALIZAR / VISTA LISA EM MADEIRA MACICA, PARA PORTA  , E = *1* CM, L = *5* CM, CEDRINHO / ANGELIM COMERCIAL / TAURI/ CURUPIXA / PEROBA / CUMARU OU EQUIVALENTE DA REGIAO</t>
  </si>
  <si>
    <t xml:space="preserve"> 00039026 </t>
  </si>
  <si>
    <t>PREGO DE ACO POLIDO SEM CABECA 15 X 15 (1 1/4 X 13)</t>
  </si>
  <si>
    <t xml:space="preserve"> 88386 </t>
  </si>
  <si>
    <t>MISTURADOR DE ARGAMASSA, EIXO HORIZONTAL, CAPACIDADE DE MISTURA 300 KG, MOTOR ELÉTRICO POTÊNCIA 5 CV - CHP DIURNO. AF_06/2014</t>
  </si>
  <si>
    <t xml:space="preserve"> 88392 </t>
  </si>
  <si>
    <t>MISTURADOR DE ARGAMASSA, EIXO HORIZONTAL, CAPACIDADE DE MISTURA 300 KG, MOTOR ELÉTRICO POTÊNCIA 5 CV - CHI DIURNO. AF_06/2014</t>
  </si>
  <si>
    <t xml:space="preserve"> 00036886 </t>
  </si>
  <si>
    <t>ARGAMASSA PRONTA PARA CONTRAPISO</t>
  </si>
  <si>
    <t xml:space="preserve"> 00001106 </t>
  </si>
  <si>
    <t>CAL HIDRATADA CH-I PARA ARGAMASSAS</t>
  </si>
  <si>
    <t xml:space="preserve"> 00000123 </t>
  </si>
  <si>
    <t>ADITIVO IMPERMEABILIZANTE DE PEGA NORMAL PARA ARGAMASSAS E CONCRETOS SEM ARMACAO, LIQUIDO E ISENTO DE CLORETOS</t>
  </si>
  <si>
    <t xml:space="preserve"> 00000367 </t>
  </si>
  <si>
    <t>AREIA GROSSA - POSTO JAZIDA/FORNECEDOR (RETIRADO NA JAZIDA, SEM TRANSPORTE)</t>
  </si>
  <si>
    <t xml:space="preserve"> 00043617 </t>
  </si>
  <si>
    <t>ADITIVO PLASTIFICANTE E ESTABILIZADOR PARA ARGAMASSAS DE ASSENTAMENTO E REBOCO, LIQUIDO E ISENTO DE CLORETOS</t>
  </si>
  <si>
    <t xml:space="preserve"> 95314 </t>
  </si>
  <si>
    <t>CURSO DE CAPACITAÇÃO PARA ARMADOR (ENCARGOS COMPLEMENTARES) - HORISTA</t>
  </si>
  <si>
    <t xml:space="preserve"> 92767 </t>
  </si>
  <si>
    <t>ARMAÇÃO DE LAJE DE ESTRUTURA CONVENCIONAL DE CONCRETO ARMADO UTILIZANDO AÇO CA-60 DE 4,2 MM - MONTAGEM. AF_06/2022</t>
  </si>
  <si>
    <t xml:space="preserve"> 92799 </t>
  </si>
  <si>
    <t>CORTE E DOBRA DE AÇO CA-60, DIÂMETRO DE 4,2 MM. AF_06/2022</t>
  </si>
  <si>
    <t xml:space="preserve"> 00007155 </t>
  </si>
  <si>
    <t>TELA DE ACO SOLDADA NERVURADA, CA-60, Q-138, (2,20 KG/M2), DIAMETRO DO FIO = 4,2 MM, LARGURA = 2,45 M, ESPACAMENTO DA MALHA = 10  X 10 CM</t>
  </si>
  <si>
    <t xml:space="preserve"> 95316 </t>
  </si>
  <si>
    <t>CURSO DE CAPACITAÇÃO PARA AUXILIAR DE ELETRICISTA (ENCARGOS COMPLEMENTARES) - HORISTA</t>
  </si>
  <si>
    <t xml:space="preserve"> 00000247 </t>
  </si>
  <si>
    <t>AJUDANTE DE ELETRICISTA (HORISTA)</t>
  </si>
  <si>
    <t xml:space="preserve"> 00043460 </t>
  </si>
  <si>
    <t>FERRAMENTAS - FAMILIA ELETRICISTA - HORISTA (ENCARGOS COMPLEMENTARES - COLETADO CAIXA)</t>
  </si>
  <si>
    <t xml:space="preserve"> 00043484 </t>
  </si>
  <si>
    <t>EPI - FAMILIA ELETRICISTA - HORISTA (ENCARGOS COMPLEMENTARES - COLETADO CAIXA)</t>
  </si>
  <si>
    <t xml:space="preserve"> 95317 </t>
  </si>
  <si>
    <t>CURSO DE CAPACITAÇÃO PARA AUXILIAR DE ENCANADOR OU BOMBEIRO HIDRÁULICO (ENCARGOS COMPLEMENTARES) - HORISTA</t>
  </si>
  <si>
    <t xml:space="preserve"> 00000246 </t>
  </si>
  <si>
    <t>AUXILIAR DE ENCANADOR OU BOMBEIRO HIDRAULICO (HORISTA)</t>
  </si>
  <si>
    <t xml:space="preserve"> 00043461 </t>
  </si>
  <si>
    <t>FERRAMENTAS - FAMILIA ENCANADOR - HORISTA (ENCARGOS COMPLEMENTARES - COLETADO CAIXA)</t>
  </si>
  <si>
    <t xml:space="preserve"> 00043485 </t>
  </si>
  <si>
    <t>EPI - FAMILIA ENCANADOR - HORISTA (ENCARGOS COMPLEMENTARES - COLETADO CAIXA)</t>
  </si>
  <si>
    <t xml:space="preserve"> 95319 </t>
  </si>
  <si>
    <t>CURSO DE CAPACITAÇÃO PARA AUXILIAR DE MECÂNICO (ENCARGOS COMPLEMENTARES) - HORISTA</t>
  </si>
  <si>
    <t xml:space="preserve"> 00000251 </t>
  </si>
  <si>
    <t>AUXILIAR DE MECANICO</t>
  </si>
  <si>
    <t xml:space="preserve"> 95320 </t>
  </si>
  <si>
    <t>CURSO DE CAPACITAÇÃO PARA AUXILIAR DE SERRALHEIRO (ENCARGOS COMPLEMENTARES) - HORISTA</t>
  </si>
  <si>
    <t xml:space="preserve"> 00000252 </t>
  </si>
  <si>
    <t>AJUDANTE DE SERRALHEIRO (HORISTA)</t>
  </si>
  <si>
    <t xml:space="preserve"> 95324 </t>
  </si>
  <si>
    <t>CURSO DE CAPACITAÇÃO PARA AZULEJISTA OU LADRILHISTA (ENCARGOS COMPLEMENTARES) - HORISTA</t>
  </si>
  <si>
    <t xml:space="preserve"> 00004760 </t>
  </si>
  <si>
    <t>AZULEJISTA OU LADRILHEIRO (HORISTA)</t>
  </si>
  <si>
    <t xml:space="preserve"> 90801 </t>
  </si>
  <si>
    <t>BATENTE PARA PORTA DE MADEIRA, PADRÃO MÉDIO - FORNECIMENTO E MONTAGEM. AF_12/2019</t>
  </si>
  <si>
    <t xml:space="preserve"> 00007319 </t>
  </si>
  <si>
    <t>TINTA ASFALTICA IMPERMEABILIZANTE DISPERSA EM AGUA, PARA MATERIAIS CIMENTICIOS</t>
  </si>
  <si>
    <t xml:space="preserve"> 00039027 </t>
  </si>
  <si>
    <t>PREGO DE ACO POLIDO COM CABECA 19  X 36 (3 1/4  X  9)</t>
  </si>
  <si>
    <t xml:space="preserve"> 00000183 </t>
  </si>
  <si>
    <t>BATENTE / PORTAL / ADUELA / MARCO EM MADEIRA MACICA COM REBAIXO, E = *3* CM, L = *14* CM, PARA PORTAS DE  GIRO DE *60 CM A 120* CM  X *210* CM, CEDRINHO / ANGELIM COMERCIAL / TAURI / CURUPIXA / PEROBA / CUMARU OU EQUIVALENTE DA REGIAO (NAO INCLUI ALIZARES)</t>
  </si>
  <si>
    <t>JG</t>
  </si>
  <si>
    <t xml:space="preserve"> 00005066 </t>
  </si>
  <si>
    <t>PREGO DE ACO POLIDO COM CABECA 12 X 12</t>
  </si>
  <si>
    <t xml:space="preserve"> 00005075 </t>
  </si>
  <si>
    <t>PREGO DE ACO POLIDO COM CABECA 18 X 30 (2 3/4 X 10)</t>
  </si>
  <si>
    <t xml:space="preserve"> 88826 </t>
  </si>
  <si>
    <t>BETONEIRA CAPACIDADE NOMINAL DE 400 L, CAPACIDADE DE MISTURA 280 L, MOTOR ELÉTRICO TRIFÁSICO POTÊNCIA DE 2 CV, SEM CARREGADOR - DEPRECIAÇÃO. AF_10/2014</t>
  </si>
  <si>
    <t xml:space="preserve"> 88827 </t>
  </si>
  <si>
    <t>BETONEIRA CAPACIDADE NOMINAL DE 400 L, CAPACIDADE DE MISTURA 280 L, MOTOR ELÉTRICO TRIFÁSICO POTÊNCIA DE 2 CV, SEM CARREGADOR - JUROS. AF_10/2014</t>
  </si>
  <si>
    <t xml:space="preserve"> 88828 </t>
  </si>
  <si>
    <t>BETONEIRA CAPACIDADE NOMINAL DE 400 L, CAPACIDADE DE MISTURA 280 L, MOTOR ELÉTRICO TRIFÁSICO POTÊNCIA DE 2 CV, SEM CARREGADOR - MANUTENÇÃO. AF_10/2014</t>
  </si>
  <si>
    <t xml:space="preserve"> 88829 </t>
  </si>
  <si>
    <t>BETONEIRA CAPACIDADE NOMINAL DE 400 L, CAPACIDADE DE MISTURA 280 L, MOTOR ELÉTRICO TRIFÁSICO POTÊNCIA DE 2 CV, SEM CARREGADOR - MATERIAIS NA OPERAÇÃO. AF_10/2014</t>
  </si>
  <si>
    <t xml:space="preserve"> 00010535 </t>
  </si>
  <si>
    <t>BETONEIRA CAPACIDADE NOMINAL 400 L, CAPACIDADE DE MISTURA  280 L, MOTOR ELETRICO TRIFASICO 220/380 V POTENCIA 2 CV, SEM CARREGADOR</t>
  </si>
  <si>
    <t xml:space="preserve"> 89226 </t>
  </si>
  <si>
    <t>BETONEIRA CAPACIDADE NOMINAL DE 600 L, CAPACIDADE DE MISTURA 360 L, MOTOR ELÉTRICO TRIFÁSICO POTÊNCIA DE 4 CV, SEM CARREGADOR - CHI DIURNO. AF_11/2014</t>
  </si>
  <si>
    <t xml:space="preserve"> 89221 </t>
  </si>
  <si>
    <t>BETONEIRA CAPACIDADE NOMINAL DE 600 L, CAPACIDADE DE MISTURA 360 L, MOTOR ELÉTRICO TRIFÁSICO POTÊNCIA DE 4 CV, SEM CARREGADOR - DEPRECIAÇÃO. AF_11/2014</t>
  </si>
  <si>
    <t xml:space="preserve"> 89222 </t>
  </si>
  <si>
    <t>BETONEIRA CAPACIDADE NOMINAL DE 600 L, CAPACIDADE DE MISTURA 360 L, MOTOR ELÉTRICO TRIFÁSICO POTÊNCIA DE 4 CV, SEM CARREGADOR - JUROS. AF_11/2014</t>
  </si>
  <si>
    <t xml:space="preserve"> 89225 </t>
  </si>
  <si>
    <t>BETONEIRA CAPACIDADE NOMINAL DE 600 L, CAPACIDADE DE MISTURA 360 L, MOTOR ELÉTRICO TRIFÁSICO POTÊNCIA DE 4 CV, SEM CARREGADOR - CHP DIURNO. AF_11/2014</t>
  </si>
  <si>
    <t xml:space="preserve"> 89223 </t>
  </si>
  <si>
    <t>BETONEIRA CAPACIDADE NOMINAL DE 600 L, CAPACIDADE DE MISTURA 360 L, MOTOR ELÉTRICO TRIFÁSICO POTÊNCIA DE 4 CV, SEM CARREGADOR - MANUTENÇÃO. AF_11/2014</t>
  </si>
  <si>
    <t xml:space="preserve"> 89224 </t>
  </si>
  <si>
    <t>BETONEIRA CAPACIDADE NOMINAL DE 600 L, CAPACIDADE DE MISTURA 360 L, MOTOR ELÉTRICO TRIFÁSICO POTÊNCIA DE 4 CV, SEM CARREGADOR - MATERIAIS NA OPERAÇÃO. AF_11/2014</t>
  </si>
  <si>
    <t xml:space="preserve"> 00036397 </t>
  </si>
  <si>
    <t>BETONEIRA, CAPACIDADE NOMINAL 600 L, CAPACIDADE DE MISTURA  360L, MOTOR ELETRICO TRIFASICO 220/380V, POTENCIA 4CV, EXCLUSO CARREGADOR</t>
  </si>
  <si>
    <t xml:space="preserve"> 95329 </t>
  </si>
  <si>
    <t>CURSO DE CAPACITAÇÃO PARA CARPINTEIRO DE ESQUADRIA (ENCARGOS COMPLEMENTARES) - HORISTA</t>
  </si>
  <si>
    <t xml:space="preserve"> 00001214 </t>
  </si>
  <si>
    <t>CARPINTEIRO DE ESQUADRIAS (HORISTA)</t>
  </si>
  <si>
    <t xml:space="preserve"> 95330 </t>
  </si>
  <si>
    <t>CURSO DE CAPACITAÇÃO PARA CARPINTEIRO DE FÔRMAS (ENCARGOS COMPLEMENTARES) - HORISTA</t>
  </si>
  <si>
    <t xml:space="preserve"> 00001213 </t>
  </si>
  <si>
    <t>CARPINTEIRO DE FORMAS (HORISTA)</t>
  </si>
  <si>
    <t xml:space="preserve"> 91534 </t>
  </si>
  <si>
    <t>COMPACTADOR DE SOLOS DE PERCUSSÃO (SOQUETE) COM MOTOR A GASOLINA 4 TEMPOS, POTÊNCIA 4 CV - CHI DIURNO. AF_08/2015</t>
  </si>
  <si>
    <t xml:space="preserve"> 88297 </t>
  </si>
  <si>
    <t>OPERADOR DE MÁQUINAS E EQUIPAMENTOS COM ENCARGOS COMPLEMENTARES</t>
  </si>
  <si>
    <t xml:space="preserve"> 91529 </t>
  </si>
  <si>
    <t>COMPACTADOR DE SOLOS DE PERCUSSÃO (SOQUETE) COM MOTOR A GASOLINA 4 TEMPOS, POTÊNCIA 4 CV - DEPRECIAÇÃO. AF_08/2015</t>
  </si>
  <si>
    <t xml:space="preserve"> 91530 </t>
  </si>
  <si>
    <t>COMPACTADOR DE SOLOS DE PERCUSSÃO (SOQUETE) COM MOTOR A GASOLINA 4 TEMPOS, POTÊNCIA 4 CV - JUROS. AF_08/2015</t>
  </si>
  <si>
    <t xml:space="preserve"> 91533 </t>
  </si>
  <si>
    <t>COMPACTADOR DE SOLOS DE PERCUSSÃO (SOQUETE) COM MOTOR A GASOLINA 4 TEMPOS, POTÊNCIA 4 CV - CHP DIURNO. AF_08/2015</t>
  </si>
  <si>
    <t xml:space="preserve"> 91531 </t>
  </si>
  <si>
    <t>COMPACTADOR DE SOLOS DE PERCUSSÃO (SOQUETE) COM MOTOR A GASOLINA 4 TEMPOS, POTÊNCIA 4 CV - MANUTENÇÃO. AF_08/2015</t>
  </si>
  <si>
    <t xml:space="preserve"> 91532 </t>
  </si>
  <si>
    <t>COMPACTADOR DE SOLOS DE PERCUSSÃO (SOQUETE) COM MOTOR A GASOLINA 4 TEMPOS, POTÊNCIA 4 CV - MATERIAIS NA OPERAÇÃO. AF_08/2015</t>
  </si>
  <si>
    <t xml:space="preserve"> 00013458 </t>
  </si>
  <si>
    <t>COMPACTADOR DE SOLOS DE PERCURSAO (SOQUETE) COM MOTOR A GASOLINA 4 TEMPOS DE 4 HP (4 CV)</t>
  </si>
  <si>
    <t xml:space="preserve"> 00004222 </t>
  </si>
  <si>
    <t>GASOLINA COMUM</t>
  </si>
  <si>
    <t xml:space="preserve"> 95260 </t>
  </si>
  <si>
    <t>COMPACTADOR DE SOLOS DE PERCUSÃO (SOQUETE) COM MOTOR A GASOLINA, POTÊNCIA 3 CV - DEPRECIAÇÃO. AF_09/2016</t>
  </si>
  <si>
    <t xml:space="preserve"> 95261 </t>
  </si>
  <si>
    <t>COMPACTADOR DE SOLOS DE PERCUSÃO (SOQUETE) COM MOTOR A GASOLINA, POTÊNCIA 3 CV - JUROS. AF_09/2016</t>
  </si>
  <si>
    <t xml:space="preserve"> 95262 </t>
  </si>
  <si>
    <t>COMPACTADOR DE SOLOS DE PERCUSÃO (SOQUETE) COM MOTOR A GASOLINA, POTÊNCIA 3 CV - MANUTENÇÃO. AF_09/2016</t>
  </si>
  <si>
    <t xml:space="preserve"> 95263 </t>
  </si>
  <si>
    <t>COMPACTADOR DE SOLOS DE PERCUSÃO (SOQUETE) COM MOTOR A GASOLINA, POTÊNCIA 3 CV - MATERIAIS NA OPERAÇÃO. AF_09/2016</t>
  </si>
  <si>
    <t xml:space="preserve"> 00011281 </t>
  </si>
  <si>
    <t>COMPACTADOR DE SOLO A PERCUSSAO (SOQUETE), COM MOTOR GASOLINA DE 4 TEMPOS, PESO ENTRE 55 E 65 KG, FORCA DE IMPACTO DE 1.000 A 1.500 KGF, FREQUENCIA DE 600 A 700 GOLPES POR MINUTO, VELOCIDADE DE TRABALHO ENTRE 10 E 15 M/MIN, POTENCIA ENTRE 2,00 E 3,00 HP</t>
  </si>
  <si>
    <t xml:space="preserve"> 00011616 </t>
  </si>
  <si>
    <t>MARTELO DEMOLIDOR PNEUMATICO MANUAL, PADRAO, PESO DE 32 KG</t>
  </si>
  <si>
    <t xml:space="preserve"> 90586 </t>
  </si>
  <si>
    <t>VIBRADOR DE IMERSÃO, DIÂMETRO DE PONTEIRA 45MM, MOTOR ELÉTRICO TRIFÁSICO POTÊNCIA DE 2 CV - CHP DIURNO. AF_06/2015</t>
  </si>
  <si>
    <t xml:space="preserve"> 90587 </t>
  </si>
  <si>
    <t>VIBRADOR DE IMERSÃO, DIÂMETRO DE PONTEIRA 45MM, MOTOR ELÉTRICO TRIFÁSICO POTÊNCIA DE 2 CV - CHI DIURNO. AF_06/2015</t>
  </si>
  <si>
    <t xml:space="preserve"> 00001525 </t>
  </si>
  <si>
    <t>CONCRETO USINADO BOMBEAVEL, CLASSE DE RESISTENCIA C30, COM BRITA 0 E 1, SLUMP = 100 +/- 20 MM, INCLUI SERVICO DE BOMBEAMENTO (NBR 8953)</t>
  </si>
  <si>
    <t xml:space="preserve"> 94971 </t>
  </si>
  <si>
    <t>CONCRETO FCK = 25MPA, TRAÇO 1:2,3:2,7 (EM MASSA SECA DE CIMENTO/ AREIA MÉDIA/ BRITA 1) - PREPARO MECÂNICO COM BETONEIRA 600 L. AF_05/2021</t>
  </si>
  <si>
    <t xml:space="preserve"> 94972 </t>
  </si>
  <si>
    <t>CONCRETO FCK = 30MPA, TRAÇO 1:2,1:2,5 (EM MASSA SECA DE CIMENTO/ AREIA MÉDIA/ BRITA 1) - PREPARO MECÂNICO COM BETONEIRA 600 L. AF_05/2021</t>
  </si>
  <si>
    <t xml:space="preserve"> 88317 </t>
  </si>
  <si>
    <t>SOLDADOR COM ENCARGOS COMPLEMENTARES</t>
  </si>
  <si>
    <t xml:space="preserve"> 00001330 </t>
  </si>
  <si>
    <t>CHAPA DE ACO GROSSA, ASTM A36, E = 1/4 " (6,35 MM) 49,79 KG/M2</t>
  </si>
  <si>
    <t xml:space="preserve"> 00000034 </t>
  </si>
  <si>
    <t>ACO CA-50, 10,0 MM, VERGALHAO</t>
  </si>
  <si>
    <t xml:space="preserve"> 00043059 </t>
  </si>
  <si>
    <t>ACO CA-60, 4,2 MM, OU 5,0 MM, OU 6,0 MM, OU 7,0 MM, VERGALHAO</t>
  </si>
  <si>
    <t xml:space="preserve"> 95332 </t>
  </si>
  <si>
    <t>CURSO DE CAPACITAÇÃO PARA ELETRICISTA (ENCARGOS COMPLEMENTARES) - HORISTA</t>
  </si>
  <si>
    <t xml:space="preserve"> 95334 </t>
  </si>
  <si>
    <t>CURSO DE CAPACITAÇÃO PARA ELETROTÉCNICO (ENCARGOS COMPLEMENTARES) - HORISTA</t>
  </si>
  <si>
    <t xml:space="preserve"> 00002438 </t>
  </si>
  <si>
    <t>ELETROTECNICO (HORISTA)</t>
  </si>
  <si>
    <t xml:space="preserve"> 95335 </t>
  </si>
  <si>
    <t>CURSO DE CAPACITAÇÃO PARA ENCANADOR OU BOMBEIRO HIDRÁULICO (ENCARGOS COMPLEMENTARES) - HORISTA</t>
  </si>
  <si>
    <t xml:space="preserve"> 95401 </t>
  </si>
  <si>
    <t>CURSO DE CAPACITAÇÃO PARA ENCARREGADO GERAL (ENCARGOS COMPLEMENTARES) - HORISTA</t>
  </si>
  <si>
    <t xml:space="preserve"> 00004083 </t>
  </si>
  <si>
    <t>ENCARREGADO GERAL DE OBRAS (HORISTA)</t>
  </si>
  <si>
    <t xml:space="preserve"> 95336 </t>
  </si>
  <si>
    <t>CURSO DE CAPACITAÇÃO PARA ESTUCADOR (ENCARGOS COMPLEMENTARES) - HORISTA</t>
  </si>
  <si>
    <t xml:space="preserve"> 00012865 </t>
  </si>
  <si>
    <t>ESTUCADOR</t>
  </si>
  <si>
    <t xml:space="preserve"> 95337 </t>
  </si>
  <si>
    <t>CURSO DE CAPACITAÇÃO PARA GESSEIRO (ENCARGOS COMPLEMENTARES) - HORISTA</t>
  </si>
  <si>
    <t xml:space="preserve"> 00012872 </t>
  </si>
  <si>
    <t>GESSEIRO (HORISTA)</t>
  </si>
  <si>
    <t xml:space="preserve"> 95338 </t>
  </si>
  <si>
    <t>CURSO DE CAPACITAÇÃO PARA IMPERMEABILIZADOR (ENCARGOS COMPLEMENTARES) - HORISTA</t>
  </si>
  <si>
    <t xml:space="preserve"> 00012873 </t>
  </si>
  <si>
    <t>IMPERMEABILIZADOR (HORISTA)</t>
  </si>
  <si>
    <t xml:space="preserve"> 95390 </t>
  </si>
  <si>
    <t>CURSO DE CAPACITAÇÃO PARA JARDINEIRO (ENCARGOS COMPLEMENTARES) - HORISTA</t>
  </si>
  <si>
    <t xml:space="preserve"> 00044503 </t>
  </si>
  <si>
    <t>JARDINEIRO (HORISTA)</t>
  </si>
  <si>
    <t xml:space="preserve"> 95341 </t>
  </si>
  <si>
    <t>CURSO DE CAPACITAÇÃO PARA MARMORISTA/GRANITEIRO (ENCARGOS COMPLEMENTARES) - HORISTA</t>
  </si>
  <si>
    <t xml:space="preserve"> 00004755 </t>
  </si>
  <si>
    <t>MARMORISTA / GRANITEIRO (HORISTA)</t>
  </si>
  <si>
    <t xml:space="preserve"> 95342 </t>
  </si>
  <si>
    <t>CURSO DE CAPACITAÇÃO PARA MECÂNICO DE EQUIPAMENTOS PESADOS (ENCARGOS COMPLEMENTARES) - HORISTA</t>
  </si>
  <si>
    <t xml:space="preserve"> 00004058 </t>
  </si>
  <si>
    <t>MECANICO DE EQUIPAMENTOS PESADOS</t>
  </si>
  <si>
    <t xml:space="preserve"> 100298 </t>
  </si>
  <si>
    <t>CURSO DE CAPACITAÇÃO PARA MECÂNICO DE REFRIGERAÇÃO (ENCARGOS COMPLEMENTARES) - HORISTA</t>
  </si>
  <si>
    <t xml:space="preserve"> 00034794 </t>
  </si>
  <si>
    <t>MECANICO DE REFRIGERACAO (HORISTA)</t>
  </si>
  <si>
    <t xml:space="preserve"> 95344 </t>
  </si>
  <si>
    <t>CURSO DE CAPACITAÇÃO PARA MONTADOR DE ESTRUTURA METÁLICA (ENCARGOS COMPLEMENTARES) - HORISTA</t>
  </si>
  <si>
    <t xml:space="preserve"> 00044497 </t>
  </si>
  <si>
    <t>MONTADOR DE ESTRUTURAS METALICAS HORISTA</t>
  </si>
  <si>
    <t xml:space="preserve"> 95351 </t>
  </si>
  <si>
    <t>CURSO DE CAPACITAÇÃO PARA MOTORISTA OPERADOR DE MUNCK (ENCARGOS COMPLEMENTARES) - HORISTA</t>
  </si>
  <si>
    <t xml:space="preserve"> 00004096 </t>
  </si>
  <si>
    <t>MOTORISTA OPERADOR DE CAMINHAO COM MUNCK</t>
  </si>
  <si>
    <t xml:space="preserve"> 95389 </t>
  </si>
  <si>
    <t>CURSO DE CAPACITAÇÃO PARA OPERADOR DE BETONEIRA ESTACIONÁRIA/MISTURADOR (ENCARGOS COMPLEMENTARES) - HORISTA</t>
  </si>
  <si>
    <t xml:space="preserve"> 00037666 </t>
  </si>
  <si>
    <t>OPERADOR DE BETONEIRA ESTACIONARIA / MISTURADOR</t>
  </si>
  <si>
    <t xml:space="preserve"> 95357 </t>
  </si>
  <si>
    <t>CURSO DE CAPACITAÇÃO PARA OPERADOR DE ESCAVADEIRA (ENCARGOS COMPLEMENTARES) - HORISTA</t>
  </si>
  <si>
    <t xml:space="preserve"> 00004234 </t>
  </si>
  <si>
    <t>OPERADOR DE ESCAVADEIRA</t>
  </si>
  <si>
    <t xml:space="preserve"> 95358 </t>
  </si>
  <si>
    <t>CURSO DE CAPACITAÇÃO PARA OPERADOR DE GUINCHO (ENCARGOS COMPLEMENTARES) - HORISTA</t>
  </si>
  <si>
    <t xml:space="preserve"> 00004253 </t>
  </si>
  <si>
    <t>OPERADOR DE GUINCHO OU GUINCHEIRO</t>
  </si>
  <si>
    <t xml:space="preserve"> 95359 </t>
  </si>
  <si>
    <t>CURSO DE CAPACITAÇÃO PARA OPERADOR DE GUINDASTE (ENCARGOS COMPLEMENTARES) - HORISTA</t>
  </si>
  <si>
    <t xml:space="preserve"> 00004254 </t>
  </si>
  <si>
    <t>OPERADOR DE GUINDASTE</t>
  </si>
  <si>
    <t xml:space="preserve"> 95361 </t>
  </si>
  <si>
    <t>CURSO DE CAPACITAÇÃO PARA OPERADOR DE MARTELETE OU MARTELETEIRO (ENCARGOS COMPLEMENTARES) - HORISTA</t>
  </si>
  <si>
    <t xml:space="preserve"> 00004257 </t>
  </si>
  <si>
    <t>OPERADOR DE MARTELETE OU MARTELETEIRO</t>
  </si>
  <si>
    <t xml:space="preserve"> 95360 </t>
  </si>
  <si>
    <t>CURSO DE CAPACITAÇÃO PARA OPERADOR DE MÁQUINAS E EQUIPAMENTOS (ENCARGOS COMPLEMENTARES) - HORISTA</t>
  </si>
  <si>
    <t xml:space="preserve"> 00004230 </t>
  </si>
  <si>
    <t>OPERADOR DE MAQUINAS E TRATORES DIVERSOS (TERRAPLANAGEM)</t>
  </si>
  <si>
    <t xml:space="preserve"> 95366 </t>
  </si>
  <si>
    <t>CURSO DE CAPACITAÇÃO PARA OPERADOR DE ROLO COMPACTADOR (ENCARGOS COMPLEMENTARES) - HORISTA</t>
  </si>
  <si>
    <t xml:space="preserve"> 00004238 </t>
  </si>
  <si>
    <t>OPERADOR DE ROLO COMPACTADOR</t>
  </si>
  <si>
    <t xml:space="preserve"> 95367 </t>
  </si>
  <si>
    <t>CURSO DE CAPACITAÇÃO PARA OPERADOR DE USINA DE ASFALTO, DE SOLOS OU DE CONCRETO (ENCARGOS COMPLEMENTARES) - HORISTA</t>
  </si>
  <si>
    <t xml:space="preserve"> 00004233 </t>
  </si>
  <si>
    <t>OPERADOR DE USINA DE ASFALTO, DE SOLOS OU DE CONCRETO</t>
  </si>
  <si>
    <t xml:space="preserve"> 95368 </t>
  </si>
  <si>
    <t>CURSO DE CAPACITAÇÃO PARA OPERADOR JATO DE AREIA OU JATISTA (ENCARGOS COMPLEMENTARES) - HORISTA</t>
  </si>
  <si>
    <t xml:space="preserve"> 00004251 </t>
  </si>
  <si>
    <t>OPERADOR DE JATO ABRASIVO OU JATISTA</t>
  </si>
  <si>
    <t xml:space="preserve"> 95371 </t>
  </si>
  <si>
    <t>CURSO DE CAPACITAÇÃO PARA PEDREIRO (ENCARGOS COMPLEMENTARES) - HORISTA</t>
  </si>
  <si>
    <t xml:space="preserve"> 95372 </t>
  </si>
  <si>
    <t>CURSO DE CAPACITAÇÃO PARA PINTOR (ENCARGOS COMPLEMENTARES) - HORISTA</t>
  </si>
  <si>
    <t xml:space="preserve"> 95374 </t>
  </si>
  <si>
    <t>CURSO DE CAPACITAÇÃO PARA PINTOR PARA TINTA EPÓXI (ENCARGOS COMPLEMENTARES) - HORISTA</t>
  </si>
  <si>
    <t xml:space="preserve"> 00004785 </t>
  </si>
  <si>
    <t>PINTOR PARA TINTA EPOXI (HORISTA)</t>
  </si>
  <si>
    <t xml:space="preserve"> 95377 </t>
  </si>
  <si>
    <t>CURSO DE CAPACITAÇÃO PARA SERRALHEIRO (ENCARGOS COMPLEMENTARES) - HORISTA</t>
  </si>
  <si>
    <t xml:space="preserve"> 95379 </t>
  </si>
  <si>
    <t>CURSO DE CAPACITAÇÃO PARA SOLDADOR (ENCARGOS COMPLEMENTARES) - HORISTA</t>
  </si>
  <si>
    <t xml:space="preserve"> 95382 </t>
  </si>
  <si>
    <t>CURSO DE CAPACITAÇÃO PARA TAQUEADOR OU TAQUEIRO (ENCARGOS COMPLEMENTARES) - HORISTA</t>
  </si>
  <si>
    <t xml:space="preserve"> 00004763 </t>
  </si>
  <si>
    <t>TAQUEADOR OU TAQUEIRO (HORISTA)</t>
  </si>
  <si>
    <t xml:space="preserve"> 95385 </t>
  </si>
  <si>
    <t>CURSO DE CAPACITAÇÃO PARA TELHADISTA (ENCARGOS COMPLEMENTARES) - HORISTA</t>
  </si>
  <si>
    <t xml:space="preserve"> 00012869 </t>
  </si>
  <si>
    <t>TELHADOR (HORISTA)</t>
  </si>
  <si>
    <t xml:space="preserve"> 95387 </t>
  </si>
  <si>
    <t>CURSO DE CAPACITAÇÃO PARA VIDRACEIRO (ENCARGOS COMPLEMENTARES) - HORISTA</t>
  </si>
  <si>
    <t xml:space="preserve"> 00010489 </t>
  </si>
  <si>
    <t>VIDRACEIRO (HORISTA)</t>
  </si>
  <si>
    <t xml:space="preserve"> 95281 </t>
  </si>
  <si>
    <t>DESEMPENADEIRA DE CONCRETO, PESO DE 78 KG, 4 PÁS, MOTOR A GASOLINA, POTÊNCIA 5,5 HP   MATERIAIS NA OPERAÇÃO. AF_09/2016</t>
  </si>
  <si>
    <t xml:space="preserve"> 95278 </t>
  </si>
  <si>
    <t>DESEMPENADEIRA DE CONCRETO, PESO DE 78 KG, 4 PÁS, MOTOR A GASOLINA, POTÊNCIA 5,5 HP - DEPRECIAÇÃO. AF_09/2016</t>
  </si>
  <si>
    <t xml:space="preserve"> 95279 </t>
  </si>
  <si>
    <t>DESEMPENADEIRA DE CONCRETO, PESO DE 78 KG, 4 PÁS, MOTOR A GASOLINA, POTÊNCIA 5,5 HP - JUROS. AF_09/2016</t>
  </si>
  <si>
    <t xml:space="preserve"> 95280 </t>
  </si>
  <si>
    <t>DESEMPENADEIRA DE CONCRETO, PESO DE 78 KG, 4 PÁS, MOTOR A GASOLINA, POTÊNCIA 5,5 HP - MANUTENÇÃO. AF_09/2016</t>
  </si>
  <si>
    <t xml:space="preserve"> 00010658 </t>
  </si>
  <si>
    <t>ALISADORA DE CONCRETO COM MOTOR A GASOLINA DE 5,5 HP, PESO COM MOTOR DE 78 KG, 4 PAS</t>
  </si>
  <si>
    <t xml:space="preserve"> 00043463 </t>
  </si>
  <si>
    <t>FERRAMENTAS - FAMILIA ENCARREGADO GERAL - HORISTA (ENCARGOS COMPLEMENTARES - COLETADO CAIXA)</t>
  </si>
  <si>
    <t xml:space="preserve"> 00043487 </t>
  </si>
  <si>
    <t>EPI - FAMILIA ENCARREGADO GERAL - HORISTA (ENCARGOS COMPLEMENTARES - COLETADO CAIXA)</t>
  </si>
  <si>
    <t xml:space="preserve"> 158 </t>
  </si>
  <si>
    <t>Almoço (Participação do empregador) un</t>
  </si>
  <si>
    <t xml:space="preserve"> 941 </t>
  </si>
  <si>
    <t>Fardamento com mangas curta un</t>
  </si>
  <si>
    <t xml:space="preserve"> 1651 </t>
  </si>
  <si>
    <t>Óculos branco proteção pr</t>
  </si>
  <si>
    <t>pr</t>
  </si>
  <si>
    <t xml:space="preserve"> 2378 </t>
  </si>
  <si>
    <t>Vale transporte un</t>
  </si>
  <si>
    <t xml:space="preserve"> 10362 </t>
  </si>
  <si>
    <t>Seguro de vida e acidente em grupo un</t>
  </si>
  <si>
    <t xml:space="preserve"> 10596 </t>
  </si>
  <si>
    <t>Protetor auricular un</t>
  </si>
  <si>
    <t xml:space="preserve"> 10492 </t>
  </si>
  <si>
    <t>Cesta Básica un</t>
  </si>
  <si>
    <t xml:space="preserve"> 10599 </t>
  </si>
  <si>
    <t>Protetor solar fps 30 com 120ml un</t>
  </si>
  <si>
    <t xml:space="preserve"> 10517 </t>
  </si>
  <si>
    <t>Exames admissionais/demissionais (checkup) cj</t>
  </si>
  <si>
    <t>cj</t>
  </si>
  <si>
    <t xml:space="preserve"> 10585 </t>
  </si>
  <si>
    <t>Arco de serra un</t>
  </si>
  <si>
    <t xml:space="preserve"> 10586 </t>
  </si>
  <si>
    <t>Torquesa un</t>
  </si>
  <si>
    <t xml:space="preserve"> 10761 </t>
  </si>
  <si>
    <t>Refeição - café da manhã ( café com leite e dois pães com manteiga) un</t>
  </si>
  <si>
    <t xml:space="preserve"> 00012892 </t>
  </si>
  <si>
    <t>LUVA RASPA DE COURO, CANO CURTO (PUNHO *7* CM)</t>
  </si>
  <si>
    <t>PAR</t>
  </si>
  <si>
    <t xml:space="preserve"> 00012893 </t>
  </si>
  <si>
    <t>BOTA DE SEGURANCA COM BIQUEIRA DE ACO E COLARINHO ACOLCHOADO</t>
  </si>
  <si>
    <t xml:space="preserve"> 00012894 </t>
  </si>
  <si>
    <t>CAPA PARA CHUVA EM PVC COM FORRO DE POLIESTER, COM CAPUZ (AMARELA OU AZUL)</t>
  </si>
  <si>
    <t xml:space="preserve"> 00012895 </t>
  </si>
  <si>
    <t>CAPACETE DE SEGURANCA ABA FRONTAL COM SUSPENSAO DE POLIETILENO, SEM JUGULAR (CLASSE B)</t>
  </si>
  <si>
    <t xml:space="preserve"> 10579 </t>
  </si>
  <si>
    <t>Chave de fenda chata 30 cm un</t>
  </si>
  <si>
    <t xml:space="preserve"> 11240 </t>
  </si>
  <si>
    <t>Alicate com isolamento un</t>
  </si>
  <si>
    <t xml:space="preserve"> 11241 </t>
  </si>
  <si>
    <t>Alicate volt-amperimetro un</t>
  </si>
  <si>
    <t xml:space="preserve"> 11242 </t>
  </si>
  <si>
    <t>Chave inglesa 12" un</t>
  </si>
  <si>
    <t xml:space="preserve"> 10593 </t>
  </si>
  <si>
    <t>Praio simples 30cm un</t>
  </si>
  <si>
    <t>Lima chata 12" un</t>
  </si>
  <si>
    <t xml:space="preserve"> 11255 </t>
  </si>
  <si>
    <t>Tarracha para tubos PVC de 1" un</t>
  </si>
  <si>
    <t xml:space="preserve"> 11253 </t>
  </si>
  <si>
    <t>Tarracha para tubos PVC de 1/2" un</t>
  </si>
  <si>
    <t xml:space="preserve"> 11257 </t>
  </si>
  <si>
    <t>Tarracha para tubos PVC de 1 1/4" un</t>
  </si>
  <si>
    <t xml:space="preserve"> 11256 </t>
  </si>
  <si>
    <t>Tarracha para tubos PVC de 1 1/2" un</t>
  </si>
  <si>
    <t xml:space="preserve"> 11254 </t>
  </si>
  <si>
    <t>Tarracha para tubos PVC de 3/4" un</t>
  </si>
  <si>
    <t xml:space="preserve"> 4174 </t>
  </si>
  <si>
    <t>Desempenadeira de aço lisa, cabo madeira, ref:143, Atlas ou similar un</t>
  </si>
  <si>
    <t xml:space="preserve"> 4722 </t>
  </si>
  <si>
    <t>Colher de pedreiro un</t>
  </si>
  <si>
    <t xml:space="preserve"> 10282 </t>
  </si>
  <si>
    <t>Regua de alumínio c/ 2,00m (para pedreiro) un</t>
  </si>
  <si>
    <t xml:space="preserve"> 10789 </t>
  </si>
  <si>
    <t>Nível de bolha de madeira un</t>
  </si>
  <si>
    <t xml:space="preserve"> 10790 </t>
  </si>
  <si>
    <t>Prumo de face un</t>
  </si>
  <si>
    <t xml:space="preserve"> 11245 </t>
  </si>
  <si>
    <t>Desempoladeira de madeira 12x22 un</t>
  </si>
  <si>
    <t xml:space="preserve"> 11247 </t>
  </si>
  <si>
    <t>Serra mármore Serra marmore un</t>
  </si>
  <si>
    <t xml:space="preserve"> 11264 </t>
  </si>
  <si>
    <t>Marreta de 1/2 kg com cabo un</t>
  </si>
  <si>
    <t xml:space="preserve"> 11246 </t>
  </si>
  <si>
    <t>Escala métrica de bambú Un</t>
  </si>
  <si>
    <t xml:space="preserve"> 11265 </t>
  </si>
  <si>
    <t>Martelo de borracha com cabo un</t>
  </si>
  <si>
    <t xml:space="preserve"> 11243 </t>
  </si>
  <si>
    <t>Martelo sem unha un</t>
  </si>
  <si>
    <t xml:space="preserve"> 4725 </t>
  </si>
  <si>
    <t>Espátula un</t>
  </si>
  <si>
    <t xml:space="preserve"> 10583 </t>
  </si>
  <si>
    <t>Trincha 3" un</t>
  </si>
  <si>
    <t xml:space="preserve"> 11250 </t>
  </si>
  <si>
    <t>Rolo lã de carneiro 20cm un</t>
  </si>
  <si>
    <t xml:space="preserve"> 11251 </t>
  </si>
  <si>
    <t>Pincel de seda 2" un</t>
  </si>
  <si>
    <t xml:space="preserve"> 11252 </t>
  </si>
  <si>
    <t>Escada de aluminio de abrir com 7 degraus un</t>
  </si>
  <si>
    <t xml:space="preserve"> 4729 </t>
  </si>
  <si>
    <t>Marreta 1 kg com cabo un</t>
  </si>
  <si>
    <t xml:space="preserve"> 4728 </t>
  </si>
  <si>
    <t>Talhadeira chata 10" Talhadeira chara 10" un</t>
  </si>
  <si>
    <t xml:space="preserve"> 10788 </t>
  </si>
  <si>
    <t>Pá quadrada un</t>
  </si>
  <si>
    <t xml:space="preserve"> 00002711 </t>
  </si>
  <si>
    <t>CARRINHO DE MAO DE ACO CAPACIDADE 50 A 60 L, PNEU COM CAMARA</t>
  </si>
  <si>
    <t xml:space="preserve"> 11271 </t>
  </si>
  <si>
    <t>Talhadeira com punho de proteção 22 x225mm ref.207206BR Belzer un</t>
  </si>
  <si>
    <t xml:space="preserve"> 11282 </t>
  </si>
  <si>
    <t>Esmerilhadeira angular elétrico portátil 4 1/2" - 1000 watts  - ref. G1000kB2 Black e Decker un</t>
  </si>
  <si>
    <t xml:space="preserve"> 11278 </t>
  </si>
  <si>
    <t>Alicate diagonal para corte rente 5" a 8" un</t>
  </si>
  <si>
    <t xml:space="preserve"> 11279 </t>
  </si>
  <si>
    <t>Alicate para anéis de pistão capacidade 50-100mm. ref.44044101 Tramontina ou similar un</t>
  </si>
  <si>
    <t xml:space="preserve"> 11280 </t>
  </si>
  <si>
    <t>Chave Inglesa 15" ref. 012418012 carbografite un</t>
  </si>
  <si>
    <t xml:space="preserve"> 11281 </t>
  </si>
  <si>
    <t>Bolsa de lona para ferramentas 40 x 30 x 20cm un</t>
  </si>
  <si>
    <t xml:space="preserve"> 11272 </t>
  </si>
  <si>
    <t>Alicate Climpador ( cripador ) un</t>
  </si>
  <si>
    <t xml:space="preserve"> 11274 </t>
  </si>
  <si>
    <t>Grampo de de aperto rápido 16" Ref. 60987 Beltools un</t>
  </si>
  <si>
    <t xml:space="preserve"> 11276 </t>
  </si>
  <si>
    <t>Alicate de pressão para solda tipo U, para apertar chapas, tiras e qualquer tipo de perfil. Niquelado, mordentes reforçados em aço laminadao. Corpo em chapa dobrada  extra-reforçada e rebites de aço, 11" (280mm). Ref. 138 Gedore. un</t>
  </si>
  <si>
    <t xml:space="preserve"> 11277 </t>
  </si>
  <si>
    <t>Alicate de pressão para solda de chapa 18" (460mm), Ref.138 Z Gedore un</t>
  </si>
  <si>
    <t xml:space="preserve"> 11283 </t>
  </si>
  <si>
    <t>Selador horizontal para fita de aço 1" un</t>
  </si>
  <si>
    <t xml:space="preserve"> 11284 </t>
  </si>
  <si>
    <t>Cavalete de ferro nº 1 un</t>
  </si>
  <si>
    <t xml:space="preserve"> 11286 </t>
  </si>
  <si>
    <t>Macariço de solda Ref. CG201 código 010414410 carbografite un</t>
  </si>
  <si>
    <t xml:space="preserve"> 11270 </t>
  </si>
  <si>
    <t>Martelo de solda do tipo picareta, cabo de madeira, 300x0,4x0,5mm un</t>
  </si>
  <si>
    <t xml:space="preserve"> 11273 </t>
  </si>
  <si>
    <t>Esquadro de alumínio para soldagem de peças, com duas morsas, 35 x 35 x 4,5cm, marca Black Jack un</t>
  </si>
  <si>
    <t xml:space="preserve"> 11275 </t>
  </si>
  <si>
    <t>Alicate de pressão 11" un</t>
  </si>
  <si>
    <t xml:space="preserve"> 11285 </t>
  </si>
  <si>
    <t>Fonte inversora de solda WMI 140ED 220V - BAMBOZZI - WMI- 140ED un</t>
  </si>
  <si>
    <t xml:space="preserve"> 00005068 </t>
  </si>
  <si>
    <t>PREGO DE ACO POLIDO COM CABECA 17 X 21 (2 X 11)</t>
  </si>
  <si>
    <t xml:space="preserve"> 00003081 </t>
  </si>
  <si>
    <t>FECHADURA ESPELHO PARA PORTA EXTERNA, EM ACO INOX (MAQUINA, TESTA E CONTRA-TESTA) E EM ZAMAC (MACANETA, LINGUETA E TRINCOS) COM ACABAMENTO CROMADO, MAQUINA DE 55 MM, INCLUINDO CHAVE TIPO CILINDRO</t>
  </si>
  <si>
    <t xml:space="preserve"> 00003093 </t>
  </si>
  <si>
    <t>FECHADURA ROSETA REDONDA PARA PORTA INTERNA, EM ACO INOX (MAQUINA, TESTA E CONTRA-TESTA) E EM ZAMAC (MACANETA, LINGUETA E TRINCOS) COM ACABAMENTO CROMADO, MAQUINA DE 55 MM, INCLUINDO CHAVE TIPO INTERNA</t>
  </si>
  <si>
    <t xml:space="preserve"> 88295 </t>
  </si>
  <si>
    <t>OPERADOR DE GUINCHO COM ENCARGOS COMPLEMENTARES</t>
  </si>
  <si>
    <t xml:space="preserve"> 93277 </t>
  </si>
  <si>
    <t>GUINCHO ELÉTRICO DE COLUNA, CAPACIDADE 400 KG, COM MOTO FREIO, MOTOR TRIFÁSICO DE 1,25 CV - DEPRECIAÇÃO. AF_03/2016</t>
  </si>
  <si>
    <t xml:space="preserve"> 93278 </t>
  </si>
  <si>
    <t>GUINCHO ELÉTRICO DE COLUNA, CAPACIDADE 400 KG, COM MOTO FREIO, MOTOR TRIFÁSICO DE 1,25 CV - JUROS. AF_03/2016</t>
  </si>
  <si>
    <t xml:space="preserve"> 93279 </t>
  </si>
  <si>
    <t>GUINCHO ELÉTRICO DE COLUNA, CAPACIDADE 400 KG, COM MOTO FREIO, MOTOR TRIFÁSICO DE 1,25 CV - MANUTENÇÃO. AF_03/2016</t>
  </si>
  <si>
    <t xml:space="preserve"> 93280 </t>
  </si>
  <si>
    <t>GUINCHO ELÉTRICO DE COLUNA, CAPACIDADE 400 KG, COM MOTO FREIO, MOTOR TRIFÁSICO DE 1,25 CV - MATERIAIS NA OPERAÇÃO. AF_03/2016</t>
  </si>
  <si>
    <t xml:space="preserve"> 00036487 </t>
  </si>
  <si>
    <t>GUINCHO ELETRICO DE COLUNA, CAPACIDADE 400 KG, COM MOTO FREIO, MOTOR TRIFASICO DE 1,25 CV</t>
  </si>
  <si>
    <t xml:space="preserve"> 88296 </t>
  </si>
  <si>
    <t>OPERADOR DE GUINDASTE COM ENCARGOS COMPLEMENTARES</t>
  </si>
  <si>
    <t xml:space="preserve"> 93283 </t>
  </si>
  <si>
    <t>GUINDASTE HIDRÁULICO AUTOPROPELIDO, COM LANÇA TELESCÓPICA 40 M, CAPACIDADE MÁXIMA 60 T, POTÊNCIA 260 KW - DEPRECIAÇÃO. AF_03/2016</t>
  </si>
  <si>
    <t xml:space="preserve"> 93284 </t>
  </si>
  <si>
    <t>GUINDASTE HIDRÁULICO AUTOPROPELIDO, COM LANÇA TELESCÓPICA 40 M, CAPACIDADE MÁXIMA 60 T, POTÊNCIA 260 KW - JUROS. AF_03/2016</t>
  </si>
  <si>
    <t xml:space="preserve"> 93296 </t>
  </si>
  <si>
    <t>GUINDASTE HIDRÁULICO AUTOPROPELIDO, COM LANÇA TELESCÓPICA 40 M, CAPACIDADE MÁXIMA 60 T, POTÊNCIA 260 KW - IMPOSTOS E SEGUROS. AF_03/2016</t>
  </si>
  <si>
    <t xml:space="preserve"> 93285 </t>
  </si>
  <si>
    <t>GUINDASTE HIDRÁULICO AUTOPROPELIDO, COM LANÇA TELESCÓPICA 40 M, CAPACIDADE MÁXIMA 60 T, POTÊNCIA 260 KW - MANUTENÇÃO. AF_03/2016</t>
  </si>
  <si>
    <t xml:space="preserve"> 93286 </t>
  </si>
  <si>
    <t>GUINDASTE HIDRÁULICO AUTOPROPELIDO, COM LANÇA TELESCÓPICA 40 M, CAPACIDADE MÁXIMA 60 T, POTÊNCIA 260 KW - MATERIAIS NA OPERAÇÃO. AF_03/2016</t>
  </si>
  <si>
    <t xml:space="preserve"> 00044474 </t>
  </si>
  <si>
    <t>GUINDASTE HIDRAULICO AUTOPROPELIDO, COM LANCA TELESCOPICA 40 M, CAPACIDADE MAXIMA 60 T, POTENCIA 260 KW, TRACAO  6 X 6</t>
  </si>
  <si>
    <t xml:space="preserve"> 88286 </t>
  </si>
  <si>
    <t>MOTORISTA OPERADOR DE MUNCK COM ENCARGOS COMPLEMENTARES</t>
  </si>
  <si>
    <t xml:space="preserve"> 91629 </t>
  </si>
  <si>
    <t>GUINDAUTO HIDRÁULICO, CAPACIDADE MÁXIMA DE CARGA 6500 KG, MOMENTO MÁXIMO DE CARGA 5,8 TM, ALCANCE MÁXIMO HORIZONTAL 7,60 M, INCLUSIVE CAMINHÃO TOCO PBT 9.700 KG, POTÊNCIA DE 160 CV - DEPRECIAÇÃO. AF_08/2015</t>
  </si>
  <si>
    <t xml:space="preserve"> 91630 </t>
  </si>
  <si>
    <t>GUINDAUTO HIDRÁULICO, CAPACIDADE MÁXIMA DE CARGA 6500 KG, MOMENTO MÁXIMO DE CARGA 5,8 TM, ALCANCE MÁXIMO HORIZONTAL 7,60 M, INCLUSIVE CAMINHÃO TOCO PBT 9.700 KG, POTÊNCIA DE 160 CV - JUROS. AF_08/2015</t>
  </si>
  <si>
    <t xml:space="preserve"> 91631 </t>
  </si>
  <si>
    <t>GUINDAUTO HIDRÁULICO, CAPACIDADE MÁXIMA DE CARGA 6500 KG, MOMENTO MÁXIMO DE CARGA 5,8 TM, ALCANCE MÁXIMO HORIZONTAL 7,60 M, INCLUSIVE CAMINHÃO TOCO PBT 9.700 KG, POTÊNCIA DE 160 CV - IMPOSTOS E SEGUROS. AF_08/2015</t>
  </si>
  <si>
    <t xml:space="preserve"> 91632 </t>
  </si>
  <si>
    <t>GUINDAUTO HIDRÁULICO, CAPACIDADE MÁXIMA DE CARGA 6500 KG, MOMENTO MÁXIMO DE CARGA 5,8 TM, ALCANCE MÁXIMO HORIZONTAL 7,60 M, INCLUSIVE CAMINHÃO TOCO PBT 9.700 KG, POTÊNCIA DE 160 CV - MANUTENÇÃO. AF_08/2015</t>
  </si>
  <si>
    <t xml:space="preserve"> 91633 </t>
  </si>
  <si>
    <t>GUINDAUTO HIDRÁULICO, CAPACIDADE MÁXIMA DE CARGA 6500 KG, MOMENTO MÁXIMO DE CARGA 5,8 TM, ALCANCE MÁXIMO HORIZONTAL 7,60 M, INCLUSIVE CAMINHÃO TOCO PBT 9.700 KG, POTÊNCIA DE 160 CV - MATERIAIS NA OPERAÇÃO. AF_08/2015</t>
  </si>
  <si>
    <t xml:space="preserve"> 00010712 </t>
  </si>
  <si>
    <t>GUINDAUTO HIDRAULICO, CAPACIDADE MAXIMA DE CARGA 3300 KG, MOMENTO MAXIMO DE CARGA 5,8 TM , ALCANCE MAXIMO HORIZONTAL  7,60 M, PARA MONTAGEM SOBRE CHASSI DE CAMINHAO PBT MINIMO 8000 KG (INCLUI MONTAGEM, NAO INCLUI CAMINHAO)</t>
  </si>
  <si>
    <t xml:space="preserve"> 00044056 </t>
  </si>
  <si>
    <t>CAMINHAO TOCO, PESO BRUTO TOTAL 10700 KG, CARGA UTIL MAXIMA 7400 KG, DISTANCIA ENTRE EIXOS 4,00 M, POTENCIA 175 CV (INCLUI CABINE E CHASSI, NAO INCLUI CARROCERIA)</t>
  </si>
  <si>
    <t xml:space="preserve"> 00004221 </t>
  </si>
  <si>
    <t>OLEO DIESEL COMBUSTIVEL COMUM</t>
  </si>
  <si>
    <t xml:space="preserve"> 00011964 </t>
  </si>
  <si>
    <t>PARAFUSO DE ACO TIPO CHUMBADOR PARABOLT, DIAMETRO 3/8", COMPRIMENTO 75 MM</t>
  </si>
  <si>
    <t xml:space="preserve"> 00038113 </t>
  </si>
  <si>
    <t>INTERRUPTOR PARALELO 10A, 250V (APENAS MODULO)</t>
  </si>
  <si>
    <t xml:space="preserve"> 88306 </t>
  </si>
  <si>
    <t>OPERADOR JATO DE AREIA OU JATISTA COM ENCARGOS COMPLEMENTARES</t>
  </si>
  <si>
    <t xml:space="preserve"> 93408 </t>
  </si>
  <si>
    <t>MÁQUINA JATO DE PRESSAO PORTÁTIL, CAMARA DE 1 SAIDA, CAPACIDADE 280 L, DIAMETRO 670 MM, BICO DE JATO CURTO VENTURI DE 5/16'' , MANGUEIRA DE 1'' COM COMPRESSOR DE AR REBOCÁVEL 189 PCM E MOTOR DIESEL 63 CV - CHP DIURNO. AF_03/2016</t>
  </si>
  <si>
    <t xml:space="preserve"> 93409 </t>
  </si>
  <si>
    <t>MÁQUINA JATO DE PRESSAO PORTÁTIL, CAMARA DE 1 SAIDA, CAPACIDADE 280 L, DIAMETRO 670 MM, BICO DE JATO CURTO VENTURI DE 5/16'' , MANGUEIRA DE 1'' COM COMPRESSOR DE AR REBOCÁVEL 189 PCM E MOTOR DIESEL 63 CV - CHI DIURNO. AF_03/2016</t>
  </si>
  <si>
    <t xml:space="preserve"> 00036785 </t>
  </si>
  <si>
    <t>GRANALHA DE ACO, ANGULAR (GRIT), PARA JATEAMENTO, PENEIRA 1,41 A 1,19 MM (SAE G16)</t>
  </si>
  <si>
    <t>SC25KG</t>
  </si>
  <si>
    <t xml:space="preserve"> 91277 </t>
  </si>
  <si>
    <t>PLACA VIBRATÓRIA REVERSÍVEL COM MOTOR 4 TEMPOS A GASOLINA, FORÇA CENTRÍFUGA DE 25 KN (2500 KGF), POTÊNCIA 5,5 CV - CHP DIURNO. AF_08/2015</t>
  </si>
  <si>
    <t xml:space="preserve"> 91278 </t>
  </si>
  <si>
    <t>PLACA VIBRATÓRIA REVERSÍVEL COM MOTOR 4 TEMPOS A GASOLINA, FORÇA CENTRÍFUGA DE 25 KN (2500 KGF), POTÊNCIA 5,5 CV - CHI DIURNO. AF_08/2015</t>
  </si>
  <si>
    <t xml:space="preserve"> 00004718 </t>
  </si>
  <si>
    <t>PEDRA BRITADA N. 2 (19 A 38 MM) POSTO PEDREIRA/FORNECEDOR, SEM FRETE</t>
  </si>
  <si>
    <t xml:space="preserve"> 88298 </t>
  </si>
  <si>
    <t>OPERADOR DE MARTELETE OU MARTELETEIRO COM ENCARGOS COMPLEMENTARES</t>
  </si>
  <si>
    <t xml:space="preserve"> 95114 </t>
  </si>
  <si>
    <t>MARTELETE OU ROMPEDOR PNEUMÁTICO MANUAL, 28 KG, COM SILENCIADOR - DEPRECIAÇÃO. AF_07/2016</t>
  </si>
  <si>
    <t xml:space="preserve"> 95115 </t>
  </si>
  <si>
    <t>MARTELETE OU ROMPEDOR PNEUMÁTICO MANUAL, 28 KG, COM SILENCIADOR - JUROS. AF_07/2016</t>
  </si>
  <si>
    <t xml:space="preserve"> 53863 </t>
  </si>
  <si>
    <t>MARTELETE OU ROMPEDOR PNEUMÁTICO MANUAL, 28 KG, COM SILENCIADOR - MANUTENÇÃO. AF_07/2016</t>
  </si>
  <si>
    <t xml:space="preserve"> 00041898 </t>
  </si>
  <si>
    <t>MARTELO DEMOLIDOR PNEUMATICO MANUAL, PESO  DE 28 KG, COM SILENCIADOR</t>
  </si>
  <si>
    <t xml:space="preserve"> 88387 </t>
  </si>
  <si>
    <t>MISTURADOR DE ARGAMASSA, EIXO HORIZONTAL, CAPACIDADE DE MISTURA 300 KG, MOTOR ELÉTRICO POTÊNCIA 5 CV - DEPRECIAÇÃO. AF_06/2014</t>
  </si>
  <si>
    <t xml:space="preserve"> 88389 </t>
  </si>
  <si>
    <t>MISTURADOR DE ARGAMASSA, EIXO HORIZONTAL, CAPACIDADE DE MISTURA 300 KG, MOTOR ELÉTRICO POTÊNCIA 5 CV - JUROS. AF_06/2014</t>
  </si>
  <si>
    <t xml:space="preserve"> 88390 </t>
  </si>
  <si>
    <t>MISTURADOR DE ARGAMASSA, EIXO HORIZONTAL, CAPACIDADE DE MISTURA 300 KG, MOTOR ELÉTRICO POTÊNCIA 5 CV - MANUTENÇÃO. AF_06/2014</t>
  </si>
  <si>
    <t xml:space="preserve"> 88391 </t>
  </si>
  <si>
    <t>MISTURADOR DE ARGAMASSA, EIXO HORIZONTAL, CAPACIDADE DE MISTURA 300 KG, MOTOR ELÉTRICO POTÊNCIA 5 CV - MATERIAIS NA OPERAÇÃO. AF_06/2014</t>
  </si>
  <si>
    <t xml:space="preserve"> 00037544 </t>
  </si>
  <si>
    <t>MISTURADOR DE ARGAMASSA, EIXO HORIZONTAL, CAPACIDADE DE MISTURA 300 KG, MOTOR ELETRICO TRIFASICO 220/380 V, POTENCIA 5 CV</t>
  </si>
  <si>
    <t xml:space="preserve"> 93404 </t>
  </si>
  <si>
    <t>MÁQUINA JATO DE PRESSAO PORTÁTIL, CAMARA DE 1 SAIDA, CAPACIDADE 280 L, DIAMETRO 670 MM, BICO DE JATO CURTO VENTURI DE 5/16'' , MANGUEIRA DE 1'' COM COMPRESSOR DE AR REBOCÁVEL 189 PCM E MOTOR DIESEL 63 CV - DEPRECIAÇÃO. AF_03/2016</t>
  </si>
  <si>
    <t xml:space="preserve"> 93405 </t>
  </si>
  <si>
    <t>MÁQUINA JATO DE PRESSAO PORTÁTIL, CAMARA DE 1 SAIDA, CAPACIDADE 280 L, DIAMETRO 670 MM, BICO DE JATO CURTO VENTURI DE 5/16'' , MANGUEIRA DE 1'' COM COMPRESSOR DE AR REBOCÁVEL 189 PCM E MOTOR DIESEL 63 CV - JUROS. AF_03/2016</t>
  </si>
  <si>
    <t xml:space="preserve"> 93406 </t>
  </si>
  <si>
    <t>MÁQUINA JATO DE PRESSAO PORTÁTIL, CAMARA DE 1 SAIDA, CAPACIDADE 280 L, DIAMETRO 670 MM, BICO DE JATO CURTO VENTURI DE 5/16'' , MANGUEIRA DE 1'' COM COMPRESSOR DE AR REBOCÁVEL 189 PCM E MOTOR DIESEL 63 CV - MANUTENÇÃO. AF_03/2016</t>
  </si>
  <si>
    <t xml:space="preserve"> 93407 </t>
  </si>
  <si>
    <t>MÁQUINA JATO DE PRESSAO PORTÁTIL, CAMARA DE 1 SAIDA, CAPACIDADE 280 L, DIAMETRO 670 MM, BICO DE JATO CURTO VENTURI DE 5/16'' , MANGUEIRA DE 1'' COM COMPRESSOR DE AR REBOCÁVEL 189 PCM E MOTOR DIESEL 63 CV - MATERIAIS NA OPERAÇÃO. AF_03/2016</t>
  </si>
  <si>
    <t xml:space="preserve"> 00036522 </t>
  </si>
  <si>
    <t>COMPRESSOR DE AR REBOCAVEL, VAZAO 189 PCM, PRESSAO EFETIVA DE TRABALHO 102 PSI, MOTOR DIESEL, POTENCIA 63 CV</t>
  </si>
  <si>
    <t xml:space="preserve"> 00039813 </t>
  </si>
  <si>
    <t>MAQUINA TIPO VASO/TANQUE/JATO DE PRESSAO PORTATIL PARA JATEAMENTO, CONTROLE AUTOMATICO E REMOTO, CAMARA DE 1 SAIDA, 280 L, DIAM. *670* MM, BICO JATO CURTO VENTURI DE 5/16", MANGUEIRA DE 1" DE 10 M, COMPLETA (VALVULAS POP UP E DOSADORA, FUNDO CONICO ETC)</t>
  </si>
  <si>
    <t xml:space="preserve"> 88294 </t>
  </si>
  <si>
    <t>OPERADOR DE ESCAVADEIRA COM ENCARGOS COMPLEMENTARES</t>
  </si>
  <si>
    <t xml:space="preserve"> 00001358 </t>
  </si>
  <si>
    <t>CHAPA/PAINEL DE MADEIRA COMPENSADA RESINADA (MADEIRITE RESINADO ROSA) PARA FORMA DE CONCRETO, DE 2200 x 1100 MM, E = 17 MM</t>
  </si>
  <si>
    <t xml:space="preserve"> 00020247 </t>
  </si>
  <si>
    <t>PREGO DE ACO POLIDO COM CABECA 15 X 15 (1 1/4 X 13)</t>
  </si>
  <si>
    <t xml:space="preserve"> 00043466 </t>
  </si>
  <si>
    <t>FERRAMENTAS - FAMILIA PINTOR - HORISTA (ENCARGOS COMPLEMENTARES - COLETADO CAIXA)</t>
  </si>
  <si>
    <t xml:space="preserve"> 00043490 </t>
  </si>
  <si>
    <t>EPI - FAMILIA PINTOR - HORISTA (ENCARGOS COMPLEMENTARES - COLETADO CAIXA)</t>
  </si>
  <si>
    <t xml:space="preserve"> 00007311 </t>
  </si>
  <si>
    <t>TINTA ESMALTE SINTETICO PREMIUM ACETINADO</t>
  </si>
  <si>
    <t xml:space="preserve"> 91273 </t>
  </si>
  <si>
    <t>PLACA VIBRATÓRIA REVERSÍVEL COM MOTOR 4 TEMPOS A GASOLINA, FORÇA CENTRÍFUGA DE 25 KN (2500 KGF), POTÊNCIA 5,5 CV - DEPRECIAÇÃO. AF_08/2015</t>
  </si>
  <si>
    <t xml:space="preserve"> 91274 </t>
  </si>
  <si>
    <t>PLACA VIBRATÓRIA REVERSÍVEL COM MOTOR 4 TEMPOS A GASOLINA, FORÇA CENTRÍFUGA DE 25 KN (2500 KGF), POTÊNCIA 5,5 CV - JUROS. AF_08/2015</t>
  </si>
  <si>
    <t xml:space="preserve"> 91275 </t>
  </si>
  <si>
    <t>PLACA VIBRATÓRIA REVERSÍVEL COM MOTOR 4 TEMPOS A GASOLINA, FORÇA CENTRÍFUGA DE 25 KN (2500 KGF), POTÊNCIA 5,5 CV - MANUTENÇÃO. AF_08/2015</t>
  </si>
  <si>
    <t xml:space="preserve"> 91276 </t>
  </si>
  <si>
    <t>PLACA VIBRATÓRIA REVERSÍVEL COM MOTOR 4 TEMPOS A GASOLINA, FORÇA CENTRÍFUGA DE 25 KN (2500 KGF), POTÊNCIA 5,5 CV - MATERIAIS NA OPERAÇÃO. AF_08/2015</t>
  </si>
  <si>
    <t xml:space="preserve"> 00001442 </t>
  </si>
  <si>
    <t>COMPACTADOR DE SOLO TIPO PLACA VIBRATORIA REVERSIVEL, A GASOLINA, 4 TEMPOS, PESO DE 125 A 150 KG, FORCA CENTRIFUGA DE 2500 A 2800 KGF, LARG. TRABALHO DE 400 A 450 MM, FREQ VIBRACAO DE 4300 A 4500 RPM, VELOC. TRABALHO DE 15 A 20 M/MIN, POT. DE 5,5 A 6,0 HP</t>
  </si>
  <si>
    <t xml:space="preserve"> 00002432 </t>
  </si>
  <si>
    <t>DOBRADICA EM ACO/FERRO, 3 1/2" X  3", E= 1,9  A 2 MM, COM ANEL,  CROMADO OU ZINCADO, TAMPA BOLA, COM PARAFUSOS</t>
  </si>
  <si>
    <t xml:space="preserve"> 00004981 </t>
  </si>
  <si>
    <t>PORTA DE ABRIR / GIRO, DE MADEIRA FOLHA MEDIA (NBR 15930) DE 700 X 2100 MM, DE 35 MM A 40 MM DE ESPESSURA, NUCLEO SEMI-SOLIDO (SARRAFEADO), CAPA LISA EM HDF, ACABAMENTO EM LAMINADO NATURAL PARA VERNIZ</t>
  </si>
  <si>
    <t xml:space="preserve"> 00011055 </t>
  </si>
  <si>
    <t>PARAFUSO ROSCA SOBERBA ZINCADO CABECA CHATA FENDA SIMPLES 3,5 X 25 MM (1 ")</t>
  </si>
  <si>
    <t xml:space="preserve"> 00004987 </t>
  </si>
  <si>
    <t>PORTA DE ABRIR / GIRO, DE MADEIRA FOLHA MEDIA (NBR 15930) DE 900 X 2100 MM, DE 35 MM A 40 MM DE ESPESSURA, NUCLEO SEMI-SOLIDO (SARRAFEADO), CAPA LISA EM HDF, ACABAMENTO EM LAMINADO NATURAL PARA VERNIZ</t>
  </si>
  <si>
    <t xml:space="preserve"> 00004720 </t>
  </si>
  <si>
    <t>PEDRA BRITADA N. 0, OU PEDRISCO (4,8 A 9,5 MM) POSTO PEDREIRA/FORNECEDOR, SEM FRETE</t>
  </si>
  <si>
    <t xml:space="preserve"> 88857 </t>
  </si>
  <si>
    <t>RETROESCAVADEIRA SOBRE RODAS COM CARREGADEIRA, TRAÇÃO 4X4, POTÊNCIA LÍQ. 88 HP, CAÇAMBA CARREG. CAP. MÍN. 1 M3, CAÇAMBA RETRO CAP. 0,26 M3, PESO OPERACIONAL MÍN. 6.674 KG, PROFUNDIDADE ESCAVAÇÃO MÁX. 4,37 M - DEPRECIAÇÃO. AF_06/2014</t>
  </si>
  <si>
    <t xml:space="preserve"> 88858 </t>
  </si>
  <si>
    <t>RETROESCAVADEIRA SOBRE RODAS COM CARREGADEIRA, TRAÇÃO 4X4, POTÊNCIA LÍQ. 88 HP, CAÇAMBA CARREG. CAP. MÍN. 1 M3, CAÇAMBA RETRO CAP. 0,26 M3, PESO OPERACIONAL MÍN. 6.674 KG, PROFUNDIDADE ESCAVAÇÃO MÁX. 4,37 M - JUROS. AF_06/2014</t>
  </si>
  <si>
    <t xml:space="preserve"> 53786 </t>
  </si>
  <si>
    <t>RETROESCAVADEIRA SOBRE RODAS COM CARREGADEIRA, TRAÇÃO 4X4, POTÊNCIA LÍQ. 88 HP, CAÇAMBA CARREG. CAP. MÍN. 1 M3, CAÇAMBA RETRO CAP. 0,26 M3, PESO OPERACIONAL MÍN. 6.674 KG, PROFUNDIDADE ESCAVAÇÃO MÁX. 4,37 M - MATERIAIS NA OPERAÇÃO. AF_06/2014</t>
  </si>
  <si>
    <t xml:space="preserve"> 5664 </t>
  </si>
  <si>
    <t>RETROESCAVADEIRA SOBRE RODAS COM CARREGADEIRA, TRAÇÃO 4X4, POTÊNCIA LÍQ. 88 HP, CAÇAMBA CARREG. CAP. MÍN. 1 M3, CAÇAMBA RETRO CAP. 0,26 M3, PESO OPERACIONAL MÍN. 6.674 KG, PROFUNDIDADE ESCAVAÇÃO MÁX. 4,37 M - MANUTENÇÃO. AF_06/2014</t>
  </si>
  <si>
    <t xml:space="preserve"> 00036531 </t>
  </si>
  <si>
    <t>RETROESCAVADEIRA SOBRE RODAS COM CARREGADEIRA, TRACAO 4 X 4, POTENCIA LIQUIDA 88 HP, PESO OPERACIONAL MINIMO DE 6674 KG, CAPACIDADE DA CARREGADEIRA DE 1,00 M3 E DA  RETROESCAVADEIRA MINIMA DE 0,26 M3, PROFUNDIDADE DE ESCAVACAO MAXIMA DE 4,37 M</t>
  </si>
  <si>
    <t xml:space="preserve"> 91688 </t>
  </si>
  <si>
    <t>SERRA CIRCULAR DE BANCADA COM MOTOR ELÉTRICO POTÊNCIA DE 5HP, COM COIFA PARA DISCO 10" - DEPRECIAÇÃO. AF_08/2015</t>
  </si>
  <si>
    <t xml:space="preserve"> 91689 </t>
  </si>
  <si>
    <t>SERRA CIRCULAR DE BANCADA COM MOTOR ELÉTRICO POTÊNCIA DE 5HP, COM COIFA PARA DISCO 10" - JUROS. AF_08/2015</t>
  </si>
  <si>
    <t xml:space="preserve"> 91690 </t>
  </si>
  <si>
    <t>SERRA CIRCULAR DE BANCADA COM MOTOR ELÉTRICO POTÊNCIA DE 5HP, COM COIFA PARA DISCO 10" - MANUTENÇÃO. AF_08/2015</t>
  </si>
  <si>
    <t xml:space="preserve"> 91691 </t>
  </si>
  <si>
    <t>SERRA CIRCULAR DE BANCADA COM MOTOR ELÉTRICO POTÊNCIA DE 5HP, COM COIFA PARA DISCO 10" - MATERIAIS NA OPERAÇÃO. AF_08/2015</t>
  </si>
  <si>
    <t xml:space="preserve"> 00014618 </t>
  </si>
  <si>
    <t>SERRA CIRCULAR DE BANCADA COM MOTOR ELETRICO, POTENCIA DE *1600* W, PARA DISCO DE DIAMETRO DE 10" (250 MM)</t>
  </si>
  <si>
    <t xml:space="preserve"> 00043468 </t>
  </si>
  <si>
    <t>FERRAMENTAS - FAMILIA SOLDADOR - HORISTA (ENCARGOS COMPLEMENTARES - COLETADO CAIXA)</t>
  </si>
  <si>
    <t xml:space="preserve"> 00043492 </t>
  </si>
  <si>
    <t>EPI - FAMILIA SOLDADOR - HORISTA (ENCARGOS COMPLEMENTARES - COLETADO CAIXA)</t>
  </si>
  <si>
    <t xml:space="preserve"> 00004356 </t>
  </si>
  <si>
    <t>PARAFUSO DE ACO ZINCADO COM ROSCA SOBERBA, CABECA CHATA E FENDA SIMPLES, DIAMETRO 4,8 MM, COMPRIMENTO 45 MM</t>
  </si>
  <si>
    <t xml:space="preserve"> 00007572 </t>
  </si>
  <si>
    <t>SUPORTE ISOLADOR REFORCADO DIAMETRO NOMINAL 5/16", COM ROSCA SOBERBA E BUCHA</t>
  </si>
  <si>
    <t xml:space="preserve"> 00038094 </t>
  </si>
  <si>
    <t>ESPELHO / PLACA DE 3 POSTOS 4" X 2", PARA INSTALACAO DE TOMADAS E INTERRUPTORES</t>
  </si>
  <si>
    <t xml:space="preserve"> 00038099 </t>
  </si>
  <si>
    <t>SUPORTE DE FIXACAO PARA ESPELHO / PLACA 4" X 2", PARA 3 MODULOS, PARA INSTALACAO DE TOMADAS E INTERRUPTORES (SOMENTE SUPORTE)</t>
  </si>
  <si>
    <t xml:space="preserve"> 104087 </t>
  </si>
  <si>
    <t>TERMOFUSORA PARA TUBOS E CONEXÕES EM PPR COM DIÂMETROS DE 20 A 63 MM, POTÊNCIA DE 800 W, TENSAO 220 V - DEPRECIAÇÃO. AF_05/2022</t>
  </si>
  <si>
    <t xml:space="preserve"> 104088 </t>
  </si>
  <si>
    <t>TERMOFUSORA PARA TUBOS E CONEXÕES EM PPR COM DIÂMETROS DE 20 A 63 MM, POTÊNCIA DE 800 W, TENSAO 220 V - JUROS. AF_05/2022</t>
  </si>
  <si>
    <t xml:space="preserve"> 104089 </t>
  </si>
  <si>
    <t>TERMOFUSORA PARA TUBOS E CONEXÕES EM PPR COM DIÂMETROS DE 20 A 63 MM, POTÊNCIA DE 800 W, TENSAO 220 V - MANUTENÇÃO. AF_05/2022</t>
  </si>
  <si>
    <t xml:space="preserve"> 104090 </t>
  </si>
  <si>
    <t>TERMOFUSORA PARA TUBOS E CONEXÕES EM PPR COM DIÂMETROS DE 20 A 63 MM, POTÊNCIA DE 800 W, TENSAO 220 V - MATERIAIS NA OPERAÇÃO. AF_05/2022</t>
  </si>
  <si>
    <t xml:space="preserve"> 00038415 </t>
  </si>
  <si>
    <t>TERMOFUSORA PARA TUBOS E CONEXOES EM PPR COM DIAMETROS DE 20 A 63 MM, POTENCIA DE 800 W, TENSAO 220 V</t>
  </si>
  <si>
    <t xml:space="preserve"> 00038102 </t>
  </si>
  <si>
    <t>TOMADA 2P+T 20A, 250V  (APENAS MODULO)</t>
  </si>
  <si>
    <t xml:space="preserve"> 00040549 </t>
  </si>
  <si>
    <t>PARAFUSO, COMUM, ASTM A307, SEXTAVADO, DIAMETRO 1/2" (12,7 MM), COMPRIMENTO 1" (25,4 MM)</t>
  </si>
  <si>
    <t xml:space="preserve"> 00043083 </t>
  </si>
  <si>
    <t>PERFIL "U" ENRIJECIDO DE ACO GALVANIZADO, DOBRADO, 150 X 60 X 20 MM, E = 3,00 MM OU 200 X 75 X 25 MM, E = 3,75 MM</t>
  </si>
  <si>
    <t xml:space="preserve"> 00036520 </t>
  </si>
  <si>
    <t>BACIA SANITARIA (VASO) CONVENCIONAL PARA PCD, SEM FURO FRONTAL, DE LOUCA BRANCA (SEM ASSENTO)</t>
  </si>
  <si>
    <t xml:space="preserve"> 90582 </t>
  </si>
  <si>
    <t>VIBRADOR DE IMERSÃO, DIÂMETRO DE PONTEIRA 45MM, MOTOR ELÉTRICO TRIFÁSICO POTÊNCIA DE 2 CV - DEPRECIAÇÃO. AF_06/2015</t>
  </si>
  <si>
    <t xml:space="preserve"> 90583 </t>
  </si>
  <si>
    <t>VIBRADOR DE IMERSÃO, DIÂMETRO DE PONTEIRA 45MM, MOTOR ELÉTRICO TRIFÁSICO POTÊNCIA DE 2 CV - JUROS. AF_06/2015</t>
  </si>
  <si>
    <t xml:space="preserve"> 90584 </t>
  </si>
  <si>
    <t>VIBRADOR DE IMERSÃO, DIÂMETRO DE PONTEIRA 45MM, MOTOR ELÉTRICO TRIFÁSICO POTÊNCIA DE 2 CV - MANUTENÇÃO. AF_06/2015</t>
  </si>
  <si>
    <t xml:space="preserve"> 90585 </t>
  </si>
  <si>
    <t>VIBRADOR DE IMERSÃO, DIÂMETRO DE PONTEIRA 45MM, MOTOR ELÉTRICO TRIFÁSICO POTÊNCIA DE 2 CV - MATERIAIS NA OPERAÇÃO. AF_06/2015</t>
  </si>
  <si>
    <t xml:space="preserve"> 00013896 </t>
  </si>
  <si>
    <t>VIBRADOR DE IMERSAO, DIAMETRO DA PONTEIRA DE *45* MM, COM MOTOR ELETRICO TRIFASICO DE 2 HP (2 CV)</t>
  </si>
  <si>
    <t>Curva ABC de Serviços</t>
  </si>
  <si>
    <t>Valor  Unit</t>
  </si>
  <si>
    <t>Peso Acumulado (%)</t>
  </si>
  <si>
    <t>503,24</t>
  </si>
  <si>
    <t>30.968,44</t>
  </si>
  <si>
    <t>1,0</t>
  </si>
  <si>
    <t>328,8</t>
  </si>
  <si>
    <t>1.456,36</t>
  </si>
  <si>
    <t>437,53</t>
  </si>
  <si>
    <t>1.322,32</t>
  </si>
  <si>
    <t>419,23</t>
  </si>
  <si>
    <t>204,92</t>
  </si>
  <si>
    <t>1.274,33</t>
  </si>
  <si>
    <t>473,24</t>
  </si>
  <si>
    <t>266,83</t>
  </si>
  <si>
    <t>3.840,0</t>
  </si>
  <si>
    <t>73,3</t>
  </si>
  <si>
    <t>8,0</t>
  </si>
  <si>
    <t>48,64</t>
  </si>
  <si>
    <t>68,0</t>
  </si>
  <si>
    <t>121,51</t>
  </si>
  <si>
    <t>724,56</t>
  </si>
  <si>
    <t>276,45</t>
  </si>
  <si>
    <t>359,49</t>
  </si>
  <si>
    <t>228,06</t>
  </si>
  <si>
    <t>793,79</t>
  </si>
  <si>
    <t>2.878,36</t>
  </si>
  <si>
    <t>510,74</t>
  </si>
  <si>
    <t>150,0</t>
  </si>
  <si>
    <t>1.771,74</t>
  </si>
  <si>
    <t>881,12</t>
  </si>
  <si>
    <t>3.017,11</t>
  </si>
  <si>
    <t>500,63</t>
  </si>
  <si>
    <t>232,94</t>
  </si>
  <si>
    <t>2.195,32</t>
  </si>
  <si>
    <t>60,62</t>
  </si>
  <si>
    <t>3.079,09</t>
  </si>
  <si>
    <t>725,0</t>
  </si>
  <si>
    <t>78,71</t>
  </si>
  <si>
    <t>867,64</t>
  </si>
  <si>
    <t>481,65</t>
  </si>
  <si>
    <t>3.108,39</t>
  </si>
  <si>
    <t>0,64</t>
  </si>
  <si>
    <t>118,0</t>
  </si>
  <si>
    <t>9.250,4</t>
  </si>
  <si>
    <t>18,0</t>
  </si>
  <si>
    <t>26,368</t>
  </si>
  <si>
    <t>300,0</t>
  </si>
  <si>
    <t>53,71</t>
  </si>
  <si>
    <t>0,55</t>
  </si>
  <si>
    <t>9,0</t>
  </si>
  <si>
    <t>1.672,73</t>
  </si>
  <si>
    <t>51,03</t>
  </si>
  <si>
    <t>52,39</t>
  </si>
  <si>
    <t>166,01</t>
  </si>
  <si>
    <t>551,305</t>
  </si>
  <si>
    <t>275,24</t>
  </si>
  <si>
    <t>34,02</t>
  </si>
  <si>
    <t>23,1</t>
  </si>
  <si>
    <t>28,0</t>
  </si>
  <si>
    <t>704,0</t>
  </si>
  <si>
    <t>88,03</t>
  </si>
  <si>
    <t>60,0</t>
  </si>
  <si>
    <t>48,87</t>
  </si>
  <si>
    <t>6.096,2</t>
  </si>
  <si>
    <t>939,32</t>
  </si>
  <si>
    <t>105,0</t>
  </si>
  <si>
    <t>50,0</t>
  </si>
  <si>
    <t>13,94</t>
  </si>
  <si>
    <t>158,0</t>
  </si>
  <si>
    <t>232,42</t>
  </si>
  <si>
    <t>43,0</t>
  </si>
  <si>
    <t>1.000,0</t>
  </si>
  <si>
    <t>2.403,0</t>
  </si>
  <si>
    <t>12,0</t>
  </si>
  <si>
    <t>57,0</t>
  </si>
  <si>
    <t>2.396,5</t>
  </si>
  <si>
    <t>51,2</t>
  </si>
  <si>
    <t>41,5</t>
  </si>
  <si>
    <t>16.000,0</t>
  </si>
  <si>
    <t>345,0</t>
  </si>
  <si>
    <t>5,0</t>
  </si>
  <si>
    <t>10,0</t>
  </si>
  <si>
    <t>174,9</t>
  </si>
  <si>
    <t>836,0</t>
  </si>
  <si>
    <t>17,0</t>
  </si>
  <si>
    <t>242,0</t>
  </si>
  <si>
    <t>67,56</t>
  </si>
  <si>
    <t>3.086,77</t>
  </si>
  <si>
    <t>11,98</t>
  </si>
  <si>
    <t>56,06</t>
  </si>
  <si>
    <t>1.051,24</t>
  </si>
  <si>
    <t>116,84</t>
  </si>
  <si>
    <t>84,98</t>
  </si>
  <si>
    <t>42,5</t>
  </si>
  <si>
    <t>6,0</t>
  </si>
  <si>
    <t>155,0</t>
  </si>
  <si>
    <t>286,18</t>
  </si>
  <si>
    <t>23,6</t>
  </si>
  <si>
    <t>22,0</t>
  </si>
  <si>
    <t>44,0</t>
  </si>
  <si>
    <t>2.799,3</t>
  </si>
  <si>
    <t>4,0</t>
  </si>
  <si>
    <t>2,0</t>
  </si>
  <si>
    <t>110,0</t>
  </si>
  <si>
    <t>11,09</t>
  </si>
  <si>
    <t>600,0</t>
  </si>
  <si>
    <t>7,8</t>
  </si>
  <si>
    <t>13,83</t>
  </si>
  <si>
    <t>157,8</t>
  </si>
  <si>
    <t>386,0</t>
  </si>
  <si>
    <t>9,57</t>
  </si>
  <si>
    <t>362,42</t>
  </si>
  <si>
    <t>560,0</t>
  </si>
  <si>
    <t>218,2</t>
  </si>
  <si>
    <t>659,0</t>
  </si>
  <si>
    <t>72,0</t>
  </si>
  <si>
    <t>277,9</t>
  </si>
  <si>
    <t>465,28</t>
  </si>
  <si>
    <t>83,0</t>
  </si>
  <si>
    <t>179,63</t>
  </si>
  <si>
    <t>89,62</t>
  </si>
  <si>
    <t>75,0</t>
  </si>
  <si>
    <t>356,25</t>
  </si>
  <si>
    <t>27,82</t>
  </si>
  <si>
    <t>13,0</t>
  </si>
  <si>
    <t>14,7</t>
  </si>
  <si>
    <t>20,0</t>
  </si>
  <si>
    <t>19,86</t>
  </si>
  <si>
    <t>11,2</t>
  </si>
  <si>
    <t>71,7</t>
  </si>
  <si>
    <t>100,7</t>
  </si>
  <si>
    <t>27,0</t>
  </si>
  <si>
    <t>16,0</t>
  </si>
  <si>
    <t>147,1</t>
  </si>
  <si>
    <t>3.612,0</t>
  </si>
  <si>
    <t>228,44</t>
  </si>
  <si>
    <t>77,8</t>
  </si>
  <si>
    <t>33,02</t>
  </si>
  <si>
    <t>37,57</t>
  </si>
  <si>
    <t>31,0</t>
  </si>
  <si>
    <t>15,0</t>
  </si>
  <si>
    <t>5.000,0</t>
  </si>
  <si>
    <t>39,33</t>
  </si>
  <si>
    <t>49,0</t>
  </si>
  <si>
    <t>143,98</t>
  </si>
  <si>
    <t>52,12</t>
  </si>
  <si>
    <t>3,0</t>
  </si>
  <si>
    <t>48,5</t>
  </si>
  <si>
    <t>109,0</t>
  </si>
  <si>
    <t>89,0</t>
  </si>
  <si>
    <t>31,6</t>
  </si>
  <si>
    <t>185,25</t>
  </si>
  <si>
    <t>177,9</t>
  </si>
  <si>
    <t>106,0</t>
  </si>
  <si>
    <t>426,34</t>
  </si>
  <si>
    <t>4,75</t>
  </si>
  <si>
    <t>47,0</t>
  </si>
  <si>
    <t>132,0</t>
  </si>
  <si>
    <t>85,54</t>
  </si>
  <si>
    <t>7,0</t>
  </si>
  <si>
    <t>24,0</t>
  </si>
  <si>
    <t>29,0</t>
  </si>
  <si>
    <t>328,08</t>
  </si>
  <si>
    <t>97,62</t>
  </si>
  <si>
    <t>99,83</t>
  </si>
  <si>
    <t>19,0</t>
  </si>
  <si>
    <t>38,66</t>
  </si>
  <si>
    <t>118,8</t>
  </si>
  <si>
    <t>12,16</t>
  </si>
  <si>
    <t>78,95</t>
  </si>
  <si>
    <t>21,94</t>
  </si>
  <si>
    <t>22,72</t>
  </si>
  <si>
    <t>74,0</t>
  </si>
  <si>
    <t>241,0</t>
  </si>
  <si>
    <t>156,0</t>
  </si>
  <si>
    <t>21,29</t>
  </si>
  <si>
    <t>27,81</t>
  </si>
  <si>
    <t>21,0</t>
  </si>
  <si>
    <t>74,25</t>
  </si>
  <si>
    <t>16,83</t>
  </si>
  <si>
    <t>35,0</t>
  </si>
  <si>
    <t>214,36</t>
  </si>
  <si>
    <t>11,0</t>
  </si>
  <si>
    <t>4,01</t>
  </si>
  <si>
    <t>46,0</t>
  </si>
  <si>
    <t>13,9</t>
  </si>
  <si>
    <t>23,5</t>
  </si>
  <si>
    <t>7,69</t>
  </si>
  <si>
    <t>166,0</t>
  </si>
  <si>
    <t>66,0</t>
  </si>
  <si>
    <t>23,0</t>
  </si>
  <si>
    <t>1,2</t>
  </si>
  <si>
    <t>21,58</t>
  </si>
  <si>
    <t>55,75</t>
  </si>
  <si>
    <t>200,0</t>
  </si>
  <si>
    <t>338,29</t>
  </si>
  <si>
    <t>44,87</t>
  </si>
  <si>
    <t>95,09</t>
  </si>
  <si>
    <t>11,55</t>
  </si>
  <si>
    <t>45,0</t>
  </si>
  <si>
    <t>70,0</t>
  </si>
  <si>
    <t>19,26</t>
  </si>
  <si>
    <t>425,0</t>
  </si>
  <si>
    <t>99,5</t>
  </si>
  <si>
    <t>12,95</t>
  </si>
  <si>
    <t>40,0</t>
  </si>
  <si>
    <t>26,0</t>
  </si>
  <si>
    <t>30,0</t>
  </si>
  <si>
    <t>136,0</t>
  </si>
  <si>
    <t>69,0</t>
  </si>
  <si>
    <t>4,5</t>
  </si>
  <si>
    <t>21,92</t>
  </si>
  <si>
    <t>52,1</t>
  </si>
  <si>
    <t>100,0</t>
  </si>
  <si>
    <t>161,87</t>
  </si>
  <si>
    <t>51,0</t>
  </si>
  <si>
    <t>46,75</t>
  </si>
  <si>
    <t>11,3</t>
  </si>
  <si>
    <t>37,0</t>
  </si>
  <si>
    <t>13,25</t>
  </si>
  <si>
    <t>7,9</t>
  </si>
  <si>
    <t>31,15</t>
  </si>
  <si>
    <t>7,94</t>
  </si>
  <si>
    <t>5,1</t>
  </si>
  <si>
    <t>33,0</t>
  </si>
  <si>
    <t>0,00</t>
  </si>
  <si>
    <t>25,3</t>
  </si>
  <si>
    <t>25,0</t>
  </si>
  <si>
    <t>36,0</t>
  </si>
  <si>
    <t>60,1</t>
  </si>
  <si>
    <t>2,8</t>
  </si>
  <si>
    <t>16,5</t>
  </si>
  <si>
    <t>0,75</t>
  </si>
  <si>
    <t>2,25</t>
  </si>
  <si>
    <t>9,8</t>
  </si>
  <si>
    <t>3,6</t>
  </si>
  <si>
    <t>400,0</t>
  </si>
  <si>
    <t>0,9</t>
  </si>
  <si>
    <t>Curva ABC de Insumos</t>
  </si>
  <si>
    <t>Quantidade</t>
  </si>
  <si>
    <t>Valor  Unitário</t>
  </si>
  <si>
    <t>Peso</t>
  </si>
  <si>
    <t>Valor Acumulado</t>
  </si>
  <si>
    <t>Peso Acumulado</t>
  </si>
  <si>
    <t>Operativa</t>
  </si>
  <si>
    <t>Improdutiva</t>
  </si>
  <si>
    <t>Geral</t>
  </si>
  <si>
    <t>503,2400000</t>
  </si>
  <si>
    <t>32.516,8620000</t>
  </si>
  <si>
    <t>1,0000000</t>
  </si>
  <si>
    <t>0,0000000</t>
  </si>
  <si>
    <t>12.933,1233464</t>
  </si>
  <si>
    <t>345,2400000</t>
  </si>
  <si>
    <t>204,9200000</t>
  </si>
  <si>
    <t>1.558,3052000</t>
  </si>
  <si>
    <t>51.145,8790870</t>
  </si>
  <si>
    <t>5.073,9521197</t>
  </si>
  <si>
    <t>1.531,3550000</t>
  </si>
  <si>
    <t>419,2300000</t>
  </si>
  <si>
    <t>8,0000000</t>
  </si>
  <si>
    <t>48,6400000</t>
  </si>
  <si>
    <t>1.388,4360000</t>
  </si>
  <si>
    <t>293,5130000</t>
  </si>
  <si>
    <t>76,9650000</t>
  </si>
  <si>
    <t>1.338,0465000</t>
  </si>
  <si>
    <t>3.474,0589677</t>
  </si>
  <si>
    <t>3.462,9911672</t>
  </si>
  <si>
    <t>3.860,5056000</t>
  </si>
  <si>
    <t>276,4500000</t>
  </si>
  <si>
    <t>3.204,0518031</t>
  </si>
  <si>
    <t>520,5640000</t>
  </si>
  <si>
    <t>127,5855000</t>
  </si>
  <si>
    <t>51.850,2426070</t>
  </si>
  <si>
    <t>8,1340000</t>
  </si>
  <si>
    <t>377,4645000</t>
  </si>
  <si>
    <t>3.374,3325696</t>
  </si>
  <si>
    <t>360,0000000</t>
  </si>
  <si>
    <t>232,9400000</t>
  </si>
  <si>
    <t>1.750,1200000</t>
  </si>
  <si>
    <t>3.182,6914995</t>
  </si>
  <si>
    <t>1.580,3205000</t>
  </si>
  <si>
    <t>1.913,2007483</t>
  </si>
  <si>
    <t>1.780,7951320</t>
  </si>
  <si>
    <t>1.803,2730744</t>
  </si>
  <si>
    <t>2.261,1796000</t>
  </si>
  <si>
    <t>82,9887800</t>
  </si>
  <si>
    <t>336,0000000</t>
  </si>
  <si>
    <t>574,5825000</t>
  </si>
  <si>
    <t>18,0000000</t>
  </si>
  <si>
    <t>12.553,8232000</t>
  </si>
  <si>
    <t>8,0321600</t>
  </si>
  <si>
    <t>9,0000000</t>
  </si>
  <si>
    <t>232,3360000</t>
  </si>
  <si>
    <t>1.334,4082719</t>
  </si>
  <si>
    <t>27,6864000</t>
  </si>
  <si>
    <t>1.926,4183230</t>
  </si>
  <si>
    <t>1.863,4598735</t>
  </si>
  <si>
    <t>19.460,8933752</t>
  </si>
  <si>
    <t>1.728,7093300</t>
  </si>
  <si>
    <t>5.289,2800000</t>
  </si>
  <si>
    <t>40,7512820</t>
  </si>
  <si>
    <t>11.007,9760000</t>
  </si>
  <si>
    <t>3.531,1985822</t>
  </si>
  <si>
    <t>326,4474800</t>
  </si>
  <si>
    <t>236,0000000</t>
  </si>
  <si>
    <t>34.319,6995480</t>
  </si>
  <si>
    <t>2.002,5200000</t>
  </si>
  <si>
    <t>257,3240000</t>
  </si>
  <si>
    <t>60,0000000</t>
  </si>
  <si>
    <t>7.446,7575270</t>
  </si>
  <si>
    <t>3.470,5600000</t>
  </si>
  <si>
    <t>52,3900000</t>
  </si>
  <si>
    <t>965,2143491</t>
  </si>
  <si>
    <t>51,0300000</t>
  </si>
  <si>
    <t>2.101,1515440</t>
  </si>
  <si>
    <t>717,2844800</t>
  </si>
  <si>
    <t>177,6337920</t>
  </si>
  <si>
    <t>68,0000000</t>
  </si>
  <si>
    <t>82,6455000</t>
  </si>
  <si>
    <t>50,0000000</t>
  </si>
  <si>
    <t>105,0000000</t>
  </si>
  <si>
    <t>14,2188000</t>
  </si>
  <si>
    <t>92,4315000</t>
  </si>
  <si>
    <t>28,0000000</t>
  </si>
  <si>
    <t>941,2893541</t>
  </si>
  <si>
    <t>43,0000000</t>
  </si>
  <si>
    <t>682,9318570</t>
  </si>
  <si>
    <t>12,0000000</t>
  </si>
  <si>
    <t>1.258,8704000</t>
  </si>
  <si>
    <t>12.756,9090513</t>
  </si>
  <si>
    <t>18,6191460</t>
  </si>
  <si>
    <t>2.523,1500000</t>
  </si>
  <si>
    <t>51,2000000</t>
  </si>
  <si>
    <t>41,5000000</t>
  </si>
  <si>
    <t>19.719,0403113</t>
  </si>
  <si>
    <t>351,7339700</t>
  </si>
  <si>
    <t>16.086,1546718</t>
  </si>
  <si>
    <t>3.161,2326300</t>
  </si>
  <si>
    <t>5,0000000</t>
  </si>
  <si>
    <t>72,8092720</t>
  </si>
  <si>
    <t>69,0000000</t>
  </si>
  <si>
    <t>223,5849000</t>
  </si>
  <si>
    <t>121,4920200</t>
  </si>
  <si>
    <t>547,3489604</t>
  </si>
  <si>
    <t>10,0000000</t>
  </si>
  <si>
    <t>488,4464000</t>
  </si>
  <si>
    <t>345,0000000</t>
  </si>
  <si>
    <t>622,6325249</t>
  </si>
  <si>
    <t>158,0000000</t>
  </si>
  <si>
    <t>732,2198509</t>
  </si>
  <si>
    <t>2.851,8350000</t>
  </si>
  <si>
    <t>57,0000000</t>
  </si>
  <si>
    <t>17,0000000</t>
  </si>
  <si>
    <t>1.334,1500000</t>
  </si>
  <si>
    <t>7.792,0444000</t>
  </si>
  <si>
    <t>1.695,2142400</t>
  </si>
  <si>
    <t>820,8000000</t>
  </si>
  <si>
    <t>178,5903900</t>
  </si>
  <si>
    <t>89,2290000</t>
  </si>
  <si>
    <t>22,0000000</t>
  </si>
  <si>
    <t>68,2334025</t>
  </si>
  <si>
    <t>118,0000000</t>
  </si>
  <si>
    <t>207,0000000</t>
  </si>
  <si>
    <t>4.820,4558416</t>
  </si>
  <si>
    <t>13,1780000</t>
  </si>
  <si>
    <t>25,9600000</t>
  </si>
  <si>
    <t>415,0409664</t>
  </si>
  <si>
    <t>2,0000000</t>
  </si>
  <si>
    <t>6.326,1736020</t>
  </si>
  <si>
    <t>174,0425000</t>
  </si>
  <si>
    <t>5.144,4804764</t>
  </si>
  <si>
    <t>233,0506080</t>
  </si>
  <si>
    <t>419,6708670</t>
  </si>
  <si>
    <t>9.251,1990840</t>
  </si>
  <si>
    <t>16,8300000</t>
  </si>
  <si>
    <t>170,0000000</t>
  </si>
  <si>
    <t>61,6660000</t>
  </si>
  <si>
    <t>306,8878147</t>
  </si>
  <si>
    <t>158,2705000</t>
  </si>
  <si>
    <t>560,0000000</t>
  </si>
  <si>
    <t>3.086,7700000</t>
  </si>
  <si>
    <t>14,5215000</t>
  </si>
  <si>
    <t>56,3417900</t>
  </si>
  <si>
    <t>2.000,8765400</t>
  </si>
  <si>
    <t>465,2800000</t>
  </si>
  <si>
    <t>658,8424080</t>
  </si>
  <si>
    <t>895,0494200</t>
  </si>
  <si>
    <t>4.102,4409803</t>
  </si>
  <si>
    <t>314,1051000</t>
  </si>
  <si>
    <t>5.635,9200000</t>
  </si>
  <si>
    <t>83,0000000</t>
  </si>
  <si>
    <t>110,0000000</t>
  </si>
  <si>
    <t>818,0542000</t>
  </si>
  <si>
    <t>6,0000000</t>
  </si>
  <si>
    <t>10,0485000</t>
  </si>
  <si>
    <t>1.530,8700000</t>
  </si>
  <si>
    <t>277,9000000</t>
  </si>
  <si>
    <t>143,0900000</t>
  </si>
  <si>
    <t>98,5820000</t>
  </si>
  <si>
    <t>161,1295800</t>
  </si>
  <si>
    <t>75,0000000</t>
  </si>
  <si>
    <t>14,7000000</t>
  </si>
  <si>
    <t>165,0535800</t>
  </si>
  <si>
    <t>7,8000000</t>
  </si>
  <si>
    <t>93,5730000</t>
  </si>
  <si>
    <t>3.331,1670000</t>
  </si>
  <si>
    <t>20,0000000</t>
  </si>
  <si>
    <t>150,0000000</t>
  </si>
  <si>
    <t>13,0000000</t>
  </si>
  <si>
    <t>59,4000000</t>
  </si>
  <si>
    <t>11,6445000</t>
  </si>
  <si>
    <t>27,0000000</t>
  </si>
  <si>
    <t>1.053,8000000</t>
  </si>
  <si>
    <t>376,2454012</t>
  </si>
  <si>
    <t>612,0000000</t>
  </si>
  <si>
    <t>27,2245100</t>
  </si>
  <si>
    <t>182,4901149</t>
  </si>
  <si>
    <t>64,4003000</t>
  </si>
  <si>
    <t>4,0000000</t>
  </si>
  <si>
    <t>16,1271000</t>
  </si>
  <si>
    <t>16,0000000</t>
  </si>
  <si>
    <t>395,4375000</t>
  </si>
  <si>
    <t>607,2448060</t>
  </si>
  <si>
    <t>504,0000000</t>
  </si>
  <si>
    <t>643,6064000</t>
  </si>
  <si>
    <t>30,6020000</t>
  </si>
  <si>
    <t>869,1579960</t>
  </si>
  <si>
    <t>112,1200000</t>
  </si>
  <si>
    <t>95,7852000</t>
  </si>
  <si>
    <t>187,3002470</t>
  </si>
  <si>
    <t>334,6058680</t>
  </si>
  <si>
    <t>202,5125000</t>
  </si>
  <si>
    <t>5,1000000</t>
  </si>
  <si>
    <t>171,0000000</t>
  </si>
  <si>
    <t>163,0000000</t>
  </si>
  <si>
    <t>48,5000000</t>
  </si>
  <si>
    <t>63,3123140</t>
  </si>
  <si>
    <t>150,2038100</t>
  </si>
  <si>
    <t>15,0000000</t>
  </si>
  <si>
    <t>114,3000000</t>
  </si>
  <si>
    <t>1.225,0000000</t>
  </si>
  <si>
    <t>3,0000000</t>
  </si>
  <si>
    <t>236,6952800</t>
  </si>
  <si>
    <t>66,7075000</t>
  </si>
  <si>
    <t>228,4400000</t>
  </si>
  <si>
    <t>34,3408000</t>
  </si>
  <si>
    <t>72,0000000</t>
  </si>
  <si>
    <t>116,7000000</t>
  </si>
  <si>
    <t>3,8945460</t>
  </si>
  <si>
    <t>72,0585000</t>
  </si>
  <si>
    <t>182,7033000</t>
  </si>
  <si>
    <t>3.612,0000000</t>
  </si>
  <si>
    <t>97,0080000</t>
  </si>
  <si>
    <t>50,6172500</t>
  </si>
  <si>
    <t>54,9813880</t>
  </si>
  <si>
    <t>195,4202250</t>
  </si>
  <si>
    <t>94,6116000</t>
  </si>
  <si>
    <t>116,3958888</t>
  </si>
  <si>
    <t>106,0000000</t>
  </si>
  <si>
    <t>102,6432780</t>
  </si>
  <si>
    <t>102,3220000</t>
  </si>
  <si>
    <t>79,8210000</t>
  </si>
  <si>
    <t>109,0000000</t>
  </si>
  <si>
    <t>47,0000000</t>
  </si>
  <si>
    <t>99,8300000</t>
  </si>
  <si>
    <t>109,9014000</t>
  </si>
  <si>
    <t>677,1600000</t>
  </si>
  <si>
    <t>24,0000000</t>
  </si>
  <si>
    <t>49,1983600</t>
  </si>
  <si>
    <t>16.350,0961920</t>
  </si>
  <si>
    <t>55,2900000</t>
  </si>
  <si>
    <t>1.840,0030000</t>
  </si>
  <si>
    <t>132,0000000</t>
  </si>
  <si>
    <t>1.119,6000000</t>
  </si>
  <si>
    <t>172,2320000</t>
  </si>
  <si>
    <t>133,5481200</t>
  </si>
  <si>
    <t>1.664,5246200</t>
  </si>
  <si>
    <t>82,8422350</t>
  </si>
  <si>
    <t>70,9200000</t>
  </si>
  <si>
    <t>212,4032500</t>
  </si>
  <si>
    <t>39,8867780</t>
  </si>
  <si>
    <t>27,8100000</t>
  </si>
  <si>
    <t>154,3385000</t>
  </si>
  <si>
    <t>104,8958039</t>
  </si>
  <si>
    <t>181,8600000</t>
  </si>
  <si>
    <t>684,7780000</t>
  </si>
  <si>
    <t>19,0000000</t>
  </si>
  <si>
    <t>109,8664057</t>
  </si>
  <si>
    <t>81,4247000</t>
  </si>
  <si>
    <t>167,0000000</t>
  </si>
  <si>
    <t>35,0000000</t>
  </si>
  <si>
    <t>13,1760000</t>
  </si>
  <si>
    <t>168,9000000</t>
  </si>
  <si>
    <t>29,0000000</t>
  </si>
  <si>
    <t>1.617,7050000</t>
  </si>
  <si>
    <t>1.322,3200000</t>
  </si>
  <si>
    <t>80,0000000</t>
  </si>
  <si>
    <t>50,8800000</t>
  </si>
  <si>
    <t>71,3218424</t>
  </si>
  <si>
    <t>836,0000000</t>
  </si>
  <si>
    <t>136,0000000</t>
  </si>
  <si>
    <t>386,0000000</t>
  </si>
  <si>
    <t>46,0000000</t>
  </si>
  <si>
    <t>93,5000000</t>
  </si>
  <si>
    <t>107,3820000</t>
  </si>
  <si>
    <t>31,0000000</t>
  </si>
  <si>
    <t>55,2256511</t>
  </si>
  <si>
    <t>81,1652622</t>
  </si>
  <si>
    <t>132,7924000</t>
  </si>
  <si>
    <t>66,0000000</t>
  </si>
  <si>
    <t>56,0000000</t>
  </si>
  <si>
    <t>13,9000000</t>
  </si>
  <si>
    <t>167,6654000</t>
  </si>
  <si>
    <t>89,2500000</t>
  </si>
  <si>
    <t>33,6000000</t>
  </si>
  <si>
    <t>319,0000000</t>
  </si>
  <si>
    <t>849,0300000</t>
  </si>
  <si>
    <t>23,0370000</t>
  </si>
  <si>
    <t>40,5930000</t>
  </si>
  <si>
    <t>7,5178436</t>
  </si>
  <si>
    <t>200,0000000</t>
  </si>
  <si>
    <t>366,3202000</t>
  </si>
  <si>
    <t>1.142,8747000</t>
  </si>
  <si>
    <t>21,0122400</t>
  </si>
  <si>
    <t>23,9600000</t>
  </si>
  <si>
    <t>3,0114000</t>
  </si>
  <si>
    <t>24,6400000</t>
  </si>
  <si>
    <t>42,5233000</t>
  </si>
  <si>
    <t>0,0003811</t>
  </si>
  <si>
    <t>203,8904000</t>
  </si>
  <si>
    <t>40,0000000</t>
  </si>
  <si>
    <t>11,0000000</t>
  </si>
  <si>
    <t>0,9000000</t>
  </si>
  <si>
    <t>368,0000000</t>
  </si>
  <si>
    <t>425,0000000</t>
  </si>
  <si>
    <t>147,0000000</t>
  </si>
  <si>
    <t>1.118,4776000</t>
  </si>
  <si>
    <t>23,0000000</t>
  </si>
  <si>
    <t>120,8196000</t>
  </si>
  <si>
    <t>969,0147748</t>
  </si>
  <si>
    <t>48,4981200</t>
  </si>
  <si>
    <t>18,0465600</t>
  </si>
  <si>
    <t>30,4725000</t>
  </si>
  <si>
    <t>37,0688509</t>
  </si>
  <si>
    <t>1,8000000</t>
  </si>
  <si>
    <t>30,3246852</t>
  </si>
  <si>
    <t>262,8100000</t>
  </si>
  <si>
    <t>35,3533099</t>
  </si>
  <si>
    <t>19,3222880</t>
  </si>
  <si>
    <t>308,3051300</t>
  </si>
  <si>
    <t>36,5255800</t>
  </si>
  <si>
    <t>882,8604000</t>
  </si>
  <si>
    <t>23,7600000</t>
  </si>
  <si>
    <t>19,8000000</t>
  </si>
  <si>
    <t>45,0000000</t>
  </si>
  <si>
    <t>508,4407000</t>
  </si>
  <si>
    <t>47,8628290</t>
  </si>
  <si>
    <t>31,4205827</t>
  </si>
  <si>
    <t>7,0000000</t>
  </si>
  <si>
    <t>3,5878554</t>
  </si>
  <si>
    <t>13,3364000</t>
  </si>
  <si>
    <t>21,0000000</t>
  </si>
  <si>
    <t>4,1804000</t>
  </si>
  <si>
    <t>100,0000000</t>
  </si>
  <si>
    <t>118,4050000</t>
  </si>
  <si>
    <t>1.813,3563120</t>
  </si>
  <si>
    <t>305,0000000</t>
  </si>
  <si>
    <t>62,0000000</t>
  </si>
  <si>
    <t>49,9169900</t>
  </si>
  <si>
    <t>21,5800000</t>
  </si>
  <si>
    <t>78,3263250</t>
  </si>
  <si>
    <t>7,7715000</t>
  </si>
  <si>
    <t>704,0000000</t>
  </si>
  <si>
    <t>17,1000000</t>
  </si>
  <si>
    <t>130,1793000</t>
  </si>
  <si>
    <t>218,0683280</t>
  </si>
  <si>
    <t>4,7250000</t>
  </si>
  <si>
    <t>39,3300000</t>
  </si>
  <si>
    <t>4,3200000</t>
  </si>
  <si>
    <t>13,5975000</t>
  </si>
  <si>
    <t>13,9032250</t>
  </si>
  <si>
    <t>478,8850000</t>
  </si>
  <si>
    <t>0,6120000</t>
  </si>
  <si>
    <t>12,7160000</t>
  </si>
  <si>
    <t>133,2312000</t>
  </si>
  <si>
    <t>509,7320000</t>
  </si>
  <si>
    <t>7,3500000</t>
  </si>
  <si>
    <t>32,6856950</t>
  </si>
  <si>
    <t>24,1120000</t>
  </si>
  <si>
    <t>42,0000000</t>
  </si>
  <si>
    <t>13,9646000</t>
  </si>
  <si>
    <t>3,6193946</t>
  </si>
  <si>
    <t>415,0000000</t>
  </si>
  <si>
    <t>14,3550000</t>
  </si>
  <si>
    <t>5,9186000</t>
  </si>
  <si>
    <t>12,2400000</t>
  </si>
  <si>
    <t>27,4239401</t>
  </si>
  <si>
    <t>16,8000000</t>
  </si>
  <si>
    <t>370,8607320</t>
  </si>
  <si>
    <t>13,9100000</t>
  </si>
  <si>
    <t>19,4560000</t>
  </si>
  <si>
    <t>15,9000000</t>
  </si>
  <si>
    <t>117,8647000</t>
  </si>
  <si>
    <t>15,5400000</t>
  </si>
  <si>
    <t>13,8000000</t>
  </si>
  <si>
    <t>115,6008000</t>
  </si>
  <si>
    <t>1.172,1786480</t>
  </si>
  <si>
    <t>30,8677000</t>
  </si>
  <si>
    <t>159,6420000</t>
  </si>
  <si>
    <t>9,9437289</t>
  </si>
  <si>
    <t>8,2950000</t>
  </si>
  <si>
    <t>302,0000000</t>
  </si>
  <si>
    <t>34,0000000</t>
  </si>
  <si>
    <t>132,0773600</t>
  </si>
  <si>
    <t>9,3600000</t>
  </si>
  <si>
    <t>51,0000000</t>
  </si>
  <si>
    <t>9,9010920</t>
  </si>
  <si>
    <t>60,8339733</t>
  </si>
  <si>
    <t>18,6900000</t>
  </si>
  <si>
    <t>5,4000000</t>
  </si>
  <si>
    <t>50,1849700</t>
  </si>
  <si>
    <t>0,0005476</t>
  </si>
  <si>
    <t>37,0000000</t>
  </si>
  <si>
    <t>2,6478000</t>
  </si>
  <si>
    <t>10,7140893</t>
  </si>
  <si>
    <t>30,8978000</t>
  </si>
  <si>
    <t>46,4366175</t>
  </si>
  <si>
    <t>801,9869900</t>
  </si>
  <si>
    <t>44,3305500</t>
  </si>
  <si>
    <t>96,0000000</t>
  </si>
  <si>
    <t>21,3850000</t>
  </si>
  <si>
    <t>2,2441800</t>
  </si>
  <si>
    <t>1,1959518</t>
  </si>
  <si>
    <t>25,8500000</t>
  </si>
  <si>
    <t>10,7075973</t>
  </si>
  <si>
    <t>2,8030000</t>
  </si>
  <si>
    <t>19,4850000</t>
  </si>
  <si>
    <t>2,3035600</t>
  </si>
  <si>
    <t>3,4560000</t>
  </si>
  <si>
    <t>52,9857000</t>
  </si>
  <si>
    <t>17,0940000</t>
  </si>
  <si>
    <t>2,0263000</t>
  </si>
  <si>
    <t>8,5900000</t>
  </si>
  <si>
    <t>0,5400000</t>
  </si>
  <si>
    <t>106,2000000</t>
  </si>
  <si>
    <t>241,0000000</t>
  </si>
  <si>
    <t>16,5000000</t>
  </si>
  <si>
    <t>71,5190000</t>
  </si>
  <si>
    <t>7,4080397</t>
  </si>
  <si>
    <t>9,3078073</t>
  </si>
  <si>
    <t>15,2215848</t>
  </si>
  <si>
    <t>19,5000000</t>
  </si>
  <si>
    <t>3,4200000</t>
  </si>
  <si>
    <t>270,0000000</t>
  </si>
  <si>
    <t>403,2000000</t>
  </si>
  <si>
    <t>11,5299000</t>
  </si>
  <si>
    <t>232,0800000</t>
  </si>
  <si>
    <t>1,1421140</t>
  </si>
  <si>
    <t>4,6714200</t>
  </si>
  <si>
    <t>6,8000000</t>
  </si>
  <si>
    <t>1,0440000</t>
  </si>
  <si>
    <t>30,0000000</t>
  </si>
  <si>
    <t>8,5120000</t>
  </si>
  <si>
    <t>12,6736000</t>
  </si>
  <si>
    <t>91,2000000</t>
  </si>
  <si>
    <t>36,0000000</t>
  </si>
  <si>
    <t>5,2800000</t>
  </si>
  <si>
    <t>18,2400000</t>
  </si>
  <si>
    <t>7,3101435</t>
  </si>
  <si>
    <t>1.366,2000000</t>
  </si>
  <si>
    <t>3,3543090</t>
  </si>
  <si>
    <t>2,9542500</t>
  </si>
  <si>
    <t>165,8700000</t>
  </si>
  <si>
    <t>6,0526800</t>
  </si>
  <si>
    <t>322,2600000</t>
  </si>
  <si>
    <t>89,0000000</t>
  </si>
  <si>
    <t>4,2204000</t>
  </si>
  <si>
    <t>13,2044566</t>
  </si>
  <si>
    <t>9,4094000</t>
  </si>
  <si>
    <t>25,0000000</t>
  </si>
  <si>
    <t>7,4329358</t>
  </si>
  <si>
    <t>0,3189205</t>
  </si>
  <si>
    <t>4,6800000</t>
  </si>
  <si>
    <t>5,1264860</t>
  </si>
  <si>
    <t>400,0000000</t>
  </si>
  <si>
    <t>46,2658560</t>
  </si>
  <si>
    <t>3,0679440</t>
  </si>
  <si>
    <t>5,3704253</t>
  </si>
  <si>
    <t>9,8366400</t>
  </si>
  <si>
    <t>2,4404343</t>
  </si>
  <si>
    <t>4,7400210</t>
  </si>
  <si>
    <t>0,0007480</t>
  </si>
  <si>
    <t>0,9450000</t>
  </si>
  <si>
    <t>0,7346000</t>
  </si>
  <si>
    <t>8,1105119</t>
  </si>
  <si>
    <t>79,0100000</t>
  </si>
  <si>
    <t>49,3265000</t>
  </si>
  <si>
    <t>27,7200000</t>
  </si>
  <si>
    <t>26,6611400</t>
  </si>
  <si>
    <t>0,6480000</t>
  </si>
  <si>
    <t>59,0000000</t>
  </si>
  <si>
    <t>16,2000000</t>
  </si>
  <si>
    <t>28,0259930</t>
  </si>
  <si>
    <t>0,4455000</t>
  </si>
  <si>
    <t>13,9740000</t>
  </si>
  <si>
    <t>0,0090237</t>
  </si>
  <si>
    <t>3,4209000</t>
  </si>
  <si>
    <t>6,4750000</t>
  </si>
  <si>
    <t>92,0000000</t>
  </si>
  <si>
    <t>200,5855429</t>
  </si>
  <si>
    <t>0,8320000</t>
  </si>
  <si>
    <t>2,0315400</t>
  </si>
  <si>
    <t>0,6219340</t>
  </si>
  <si>
    <t>41,1028000</t>
  </si>
  <si>
    <t>1,6560000</t>
  </si>
  <si>
    <t>0,7920000</t>
  </si>
  <si>
    <t>0,7011928</t>
  </si>
  <si>
    <t>16,9554000</t>
  </si>
  <si>
    <t>1,7480000</t>
  </si>
  <si>
    <t>5,9583753</t>
  </si>
  <si>
    <t>29,9220000</t>
  </si>
  <si>
    <t>3,3000000</t>
  </si>
  <si>
    <t>1,8240000</t>
  </si>
  <si>
    <t>0,8660000</t>
  </si>
  <si>
    <t>2,4180300</t>
  </si>
  <si>
    <t>0,6956000</t>
  </si>
  <si>
    <t>2,3877636</t>
  </si>
  <si>
    <t>0,0014572</t>
  </si>
  <si>
    <t>0,6040000</t>
  </si>
  <si>
    <t>5,7600000</t>
  </si>
  <si>
    <t>20,2500000</t>
  </si>
  <si>
    <t>3,0510000</t>
  </si>
  <si>
    <t>0,9461160</t>
  </si>
  <si>
    <t>0,3960000</t>
  </si>
  <si>
    <t>14,9610000</t>
  </si>
  <si>
    <t>1,6680000</t>
  </si>
  <si>
    <t>0,7590000</t>
  </si>
  <si>
    <t>1,8337928</t>
  </si>
  <si>
    <t>0,1312000</t>
  </si>
  <si>
    <t>0,0152891</t>
  </si>
  <si>
    <t>14,0000000</t>
  </si>
  <si>
    <t>0,1470000</t>
  </si>
  <si>
    <t>0,8832000</t>
  </si>
  <si>
    <t>1,5840000</t>
  </si>
  <si>
    <t>1,4351422</t>
  </si>
  <si>
    <t>0,0002030</t>
  </si>
  <si>
    <t>0,3680000</t>
  </si>
  <si>
    <t>1,6228200</t>
  </si>
  <si>
    <t>0,0798672</t>
  </si>
  <si>
    <t>0,1195440</t>
  </si>
  <si>
    <t>16,5420000</t>
  </si>
  <si>
    <t>78,1220000</t>
  </si>
  <si>
    <t>4,1146310</t>
  </si>
  <si>
    <t>0,0605608</t>
  </si>
  <si>
    <t>0,5803800</t>
  </si>
  <si>
    <t>3,9480000</t>
  </si>
  <si>
    <t>1,7276000</t>
  </si>
  <si>
    <t>1,0923878</t>
  </si>
  <si>
    <t>0,8208000</t>
  </si>
  <si>
    <t>0,0794000</t>
  </si>
  <si>
    <t>0,3716083</t>
  </si>
  <si>
    <t>0,0660000</t>
  </si>
  <si>
    <t>0,4835704</t>
  </si>
  <si>
    <t>1,0548000</t>
  </si>
  <si>
    <t>0,0002324</t>
  </si>
  <si>
    <t>0,0268800</t>
  </si>
  <si>
    <t>0,1116880</t>
  </si>
  <si>
    <t>1,8600000</t>
  </si>
  <si>
    <t>0,4783807</t>
  </si>
  <si>
    <t>0,0800000</t>
  </si>
  <si>
    <t>0,2496000</t>
  </si>
  <si>
    <t>0,3820000</t>
  </si>
  <si>
    <t>0,0016379</t>
  </si>
  <si>
    <t>3,4273457</t>
  </si>
  <si>
    <t>0,0210248</t>
  </si>
  <si>
    <t>0,0000114</t>
  </si>
  <si>
    <t>0,2152000</t>
  </si>
  <si>
    <t>0,1120000</t>
  </si>
  <si>
    <t>0,0318138</t>
  </si>
  <si>
    <t>0,0005242</t>
  </si>
  <si>
    <t>0,1886700</t>
  </si>
  <si>
    <t>0,0001838</t>
  </si>
  <si>
    <t>0,6378410</t>
  </si>
  <si>
    <t>0,0100800</t>
  </si>
  <si>
    <t>19,2600000</t>
  </si>
  <si>
    <t>0,1503306</t>
  </si>
  <si>
    <t>12,9500000</t>
  </si>
  <si>
    <t>0,0033600</t>
  </si>
  <si>
    <t>0,1594602</t>
  </si>
  <si>
    <t>0,1341046</t>
  </si>
  <si>
    <t>0,0067200</t>
  </si>
  <si>
    <t>0,1044000</t>
  </si>
  <si>
    <t>0,0936000</t>
  </si>
  <si>
    <t>0,0001372</t>
  </si>
  <si>
    <t>0,0018028</t>
  </si>
  <si>
    <t>0,0908412</t>
  </si>
  <si>
    <t>0,0001420</t>
  </si>
  <si>
    <t>0,0840992</t>
  </si>
  <si>
    <t>0,0000860</t>
  </si>
  <si>
    <t>0,0002273</t>
  </si>
  <si>
    <t>0,1079240</t>
  </si>
  <si>
    <t>0,8000000</t>
  </si>
  <si>
    <t>0,0400000</t>
  </si>
  <si>
    <t>2,0620000</t>
  </si>
  <si>
    <t>0,0302804</t>
  </si>
  <si>
    <t>0,1047558</t>
  </si>
  <si>
    <t>0,0168960</t>
  </si>
  <si>
    <t>0,0159069</t>
  </si>
  <si>
    <t>0,3635200</t>
  </si>
  <si>
    <t>1,6000000</t>
  </si>
  <si>
    <t>0,4000000</t>
  </si>
  <si>
    <t>0,0005600</t>
  </si>
  <si>
    <t>0,0124816</t>
  </si>
  <si>
    <t>0,0000080</t>
  </si>
  <si>
    <t>0,0000117</t>
  </si>
  <si>
    <t>0,0009000</t>
  </si>
  <si>
    <t>0,0011200</t>
  </si>
  <si>
    <t>0,0039200</t>
  </si>
  <si>
    <t>0,0022400</t>
  </si>
  <si>
    <t>0,0016500</t>
  </si>
  <si>
    <t>0,0006000</t>
  </si>
  <si>
    <t>0,0010500</t>
  </si>
  <si>
    <t>0,0001500</t>
  </si>
  <si>
    <t>COMPOSIÇÃO DE BDI - BENEFÍCIOS E DESPESAS INDIRETAS</t>
  </si>
  <si>
    <t>LIMITES DAS PARCELAS DO BDI PARA OBRAS DO TIPO ACIMA SELECIONADO. ACÓRDÃO TCU 2622/2013</t>
  </si>
  <si>
    <t>PARCELAS DO BDI</t>
  </si>
  <si>
    <t>VALOR ADOTADO</t>
  </si>
  <si>
    <t>Mín</t>
  </si>
  <si>
    <t>Med.</t>
  </si>
  <si>
    <t>Máx.</t>
  </si>
  <si>
    <t>(AC) - Administração Central</t>
  </si>
  <si>
    <t>(S) + (G) - Seguro e Garantia</t>
  </si>
  <si>
    <t>(R) - Risco</t>
  </si>
  <si>
    <t>(DF) - Despesas Financeiras</t>
  </si>
  <si>
    <t>(L) - Lucro</t>
  </si>
  <si>
    <t>(I1) - PIS</t>
  </si>
  <si>
    <t>(I2) - COFINS</t>
  </si>
  <si>
    <t>(I3) - ISS</t>
  </si>
  <si>
    <t>(I4) - Contrib. Previdenciária</t>
  </si>
  <si>
    <t>BDI ADOTADO</t>
  </si>
  <si>
    <t>LIMITES DO VALOR DO BDI PARA OBRAS.
ACÓRDÃO TCU 2622/2013</t>
  </si>
  <si>
    <t>DECLARO que o percentual de encargos sociais utilizados no valor da mão-de-obra do orçamento são os encargos sociais praticados pelo SINAPI e/ou SICRO.</t>
  </si>
  <si>
    <t>COMPOSIÇÃO DE BDI - BENEFÍCIOS E DESPESAS INDIRETAS DIFERENCIADO
USADOS QUANDO INDICADO EM PLANILHA ORÇAMENTÁRIA</t>
  </si>
  <si>
    <t xml:space="preserve">PLANILHA DE ENCARGOS SOCIAIS APLICÁVEIS </t>
  </si>
  <si>
    <t>GOIÁS  (VIGÊNCIA A PARTIR DE 01/2020)</t>
  </si>
  <si>
    <t>ENCARGOS   SOCIAIS   SOBRE   A   MÃO   DE   OBRA</t>
  </si>
  <si>
    <t>CÓDIGO</t>
  </si>
  <si>
    <t>DESCRIÇÃO</t>
  </si>
  <si>
    <t>COM DESONERAÇÃO</t>
  </si>
  <si>
    <t>SEM DESONERAÇÃO</t>
  </si>
  <si>
    <t>HORISTA %</t>
  </si>
  <si>
    <t>MENSALISTA %</t>
  </si>
  <si>
    <t>GRUPO A</t>
  </si>
  <si>
    <t>A1</t>
  </si>
  <si>
    <t>INSS</t>
  </si>
  <si>
    <t>A2</t>
  </si>
  <si>
    <t>SESI</t>
  </si>
  <si>
    <t>A3</t>
  </si>
  <si>
    <t>SENAI</t>
  </si>
  <si>
    <t>A4</t>
  </si>
  <si>
    <t>INCRA</t>
  </si>
  <si>
    <t>A5</t>
  </si>
  <si>
    <t>SEBRAE</t>
  </si>
  <si>
    <t>A6</t>
  </si>
  <si>
    <t>Salário Educação</t>
  </si>
  <si>
    <t>A7</t>
  </si>
  <si>
    <t>Seguro Contra Acidentes de Trabalho</t>
  </si>
  <si>
    <t>A8</t>
  </si>
  <si>
    <t>FGTS</t>
  </si>
  <si>
    <t>A9</t>
  </si>
  <si>
    <t>SECONCI</t>
  </si>
  <si>
    <t>A</t>
  </si>
  <si>
    <t>GRUPO B</t>
  </si>
  <si>
    <t>B1</t>
  </si>
  <si>
    <t>Repouso Semanal Remunerado</t>
  </si>
  <si>
    <t>Não incide</t>
  </si>
  <si>
    <t>B2</t>
  </si>
  <si>
    <t>Feriados</t>
  </si>
  <si>
    <t>B3</t>
  </si>
  <si>
    <t>Auxílio - Enfermidade</t>
  </si>
  <si>
    <t>B4</t>
  </si>
  <si>
    <t>13º Salário</t>
  </si>
  <si>
    <t>B5</t>
  </si>
  <si>
    <t>Licença Paternidade</t>
  </si>
  <si>
    <t>B6</t>
  </si>
  <si>
    <t>Faltas Justificadas</t>
  </si>
  <si>
    <t>B7</t>
  </si>
  <si>
    <t>Dias de Chuvas</t>
  </si>
  <si>
    <t>B8</t>
  </si>
  <si>
    <t>Auxílio Acidente de Trabalho</t>
  </si>
  <si>
    <t>B9</t>
  </si>
  <si>
    <t>Férias Gozadas</t>
  </si>
  <si>
    <t>B10</t>
  </si>
  <si>
    <t>Salário Maternidade</t>
  </si>
  <si>
    <t>B</t>
  </si>
  <si>
    <t>GRUPO C</t>
  </si>
  <si>
    <t>C1</t>
  </si>
  <si>
    <t>Aviso Prévio Indenizado</t>
  </si>
  <si>
    <t>C2</t>
  </si>
  <si>
    <t>Aviso Prévio Trabalhado</t>
  </si>
  <si>
    <t>C3</t>
  </si>
  <si>
    <t>Férias Indenizadas</t>
  </si>
  <si>
    <t>C4</t>
  </si>
  <si>
    <t>Depósito Rescisão Sem Justa Causa</t>
  </si>
  <si>
    <t>C5</t>
  </si>
  <si>
    <t>Indenização Adicional</t>
  </si>
  <si>
    <t>C</t>
  </si>
  <si>
    <t>GRUPO D</t>
  </si>
  <si>
    <t>D1</t>
  </si>
  <si>
    <t>Reincidência de Grupo A sobre Grupo B</t>
  </si>
  <si>
    <t>D2</t>
  </si>
  <si>
    <t>Reincidência de Grupo A sobre Aviso Prévio Trabalhado e Reincidência do FGTS sobre Aviso
Prévio Indenizado</t>
  </si>
  <si>
    <t>D</t>
  </si>
  <si>
    <t>TOTAL(A+B+C+D)</t>
  </si>
  <si>
    <t>Fonte: Informação Dias de Chuva – INMET</t>
  </si>
  <si>
    <t>Cronograma Físico e Financeiro</t>
  </si>
  <si>
    <t>Total Por Etapa</t>
  </si>
  <si>
    <t>30 DIAS</t>
  </si>
  <si>
    <t>60 DIAS</t>
  </si>
  <si>
    <t>90 DIAS</t>
  </si>
  <si>
    <t>120 DIAS</t>
  </si>
  <si>
    <t>150 DIAS</t>
  </si>
  <si>
    <t>180 DIAS</t>
  </si>
  <si>
    <t>210 DIAS</t>
  </si>
  <si>
    <t>240 DIAS</t>
  </si>
  <si>
    <t>Porcentagem</t>
  </si>
  <si>
    <t>Custo</t>
  </si>
  <si>
    <t>Porcentagem Acumulado</t>
  </si>
  <si>
    <t>Custo Acumulado</t>
  </si>
  <si>
    <t>Memória de Cálculo</t>
  </si>
  <si>
    <t xml:space="preserve"> = Área construída da obra.</t>
  </si>
  <si>
    <t xml:space="preserve"> = Valor de ART atualizado para 2023.</t>
  </si>
  <si>
    <t xml:space="preserve"> = Andaimes tipo fachadeiro utilizados para realizar serviços de ajustes nas fachadas. Área retirada de projeto de arquitetura em AutoCAD.</t>
  </si>
  <si>
    <t xml:space="preserve"> = Foi contabilizado um quantitativo de 6 andaimes fachadeiros durante 2 meses para o serviço de retirada e recolocação de brises metálicos.</t>
  </si>
  <si>
    <t xml:space="preserve"> = Necessário as conformidades de saúde e segurança do trabalho.</t>
  </si>
  <si>
    <t xml:space="preserve"> = 2.000KWh/mês x 8 meses = 16.000KWh</t>
  </si>
  <si>
    <t xml:space="preserve"> = Considerado uma cópia para cada prancha de projeto.</t>
  </si>
  <si>
    <t xml:space="preserve"> = 70m³/mês x 8 meses = 560m³</t>
  </si>
  <si>
    <t xml:space="preserve"> = Quantitativo repassado pela equipe de arquitetura.</t>
  </si>
  <si>
    <t xml:space="preserve"> = Remoção de instalações provisórias existentes = 10,00m x 2,50m = 25m²</t>
  </si>
  <si>
    <t xml:space="preserve"> = Considerado um container durante os 8 meses de obra e durante o período de 2 meses, quando se tem maior quantitativo de funcionários na obra, considerado um container a mais, totalizando 10 meses de aluguel.</t>
  </si>
  <si>
    <t xml:space="preserve"> = Dimensões para vestiários - 6,00 x 3,00m.</t>
  </si>
  <si>
    <t xml:space="preserve"> = Referente a retirada de muro de obra executado em telha metálica.</t>
  </si>
  <si>
    <t xml:space="preserve"> = Demolição de pisos aplicados - 17 caçambas
Demolição de muro provisório - 3 caçambas
Demolição de regularização áreas descobertas 2° e 4° pav - 5 caçambas
Demolição de alvenarias áreas de apoio do auditório - 3 caçambas 
Demais serviços - 22 caçambas</t>
  </si>
  <si>
    <t>68,79</t>
  </si>
  <si>
    <t xml:space="preserve"> = Somatório de áreas em projeção de telhados:
82,02 + 69,98 + 48,28 + 29,83 + 37,86 + 4,74 + 13,47 = 286,18m²</t>
  </si>
  <si>
    <t xml:space="preserve"> = Pintura a ser aplicada sobre as telhas recolocadas. 
82,02 + 69,98 + 48,28 + 29,83 + 37,86 + 4,74 + 13,47 = 286,18m²</t>
  </si>
  <si>
    <t xml:space="preserve"> = Quantidade especificada em projeto específico.
LCT027-PJT-EXE-MET-COREN-GO-REV02</t>
  </si>
  <si>
    <t>130,08</t>
  </si>
  <si>
    <t xml:space="preserve"> = Referente ao telhado de áreas de vivência no 4° pavimento.</t>
  </si>
  <si>
    <t xml:space="preserve"> = Área contabilizada via projeto de arquitetura, acrescido em 30cm de subida nas paredes.
Área aberta do 2° e 4° pavimento.</t>
  </si>
  <si>
    <t>101,95</t>
  </si>
  <si>
    <t xml:space="preserve"> = Área de tampa e fundos - 18,07 m² x 2 = 36,15
Perímetro 18,80m x 3,50m de altura = 65,80m²</t>
  </si>
  <si>
    <t>70,5</t>
  </si>
  <si>
    <t xml:space="preserve"> = Perímetro - 15,60m x 2,00m de altura x 2 und = 62,40m²
Fundos - 8,10m²</t>
  </si>
  <si>
    <t>46,92</t>
  </si>
  <si>
    <t>550,48</t>
  </si>
  <si>
    <t>41,11</t>
  </si>
  <si>
    <t xml:space="preserve"> = Considerado um de funcionário para a instalação de portas papel.</t>
  </si>
  <si>
    <t xml:space="preserve"> = Quantidade especificada em projeto específico.
LCT027-PJT-EXE-AGUA-COREN-GO-REV02</t>
  </si>
  <si>
    <t xml:space="preserve"> = Quantidade especificada em projeto específico.
LCT027-PJT-EXE-SAN-COREN-GO-REV02</t>
  </si>
  <si>
    <t>218,2018</t>
  </si>
  <si>
    <t xml:space="preserve"> = Considerado um furo por laje - 7 und
Passagens no subsolo - 8 und</t>
  </si>
  <si>
    <t xml:space="preserve"> = Considerado 1m de barra para cada 1,5m de tubo de Ø100 e Ø150</t>
  </si>
  <si>
    <t xml:space="preserve"> = Considerado 2 und para cada 1,5m de tubo de Ø100 e Ø150</t>
  </si>
  <si>
    <t xml:space="preserve"> = Considerado 1 und para cada 1,5m de tubo de Ø100</t>
  </si>
  <si>
    <t xml:space="preserve"> = Considerado 1 und para cada 1,5m de tubo de Ø150</t>
  </si>
  <si>
    <t xml:space="preserve"> = Passagem de tubulação em vala de 0,75 x 0,35 x 81,10m</t>
  </si>
  <si>
    <t xml:space="preserve"> = 90% do total escavado.</t>
  </si>
  <si>
    <t>42,0</t>
  </si>
  <si>
    <t>212,42</t>
  </si>
  <si>
    <t xml:space="preserve"> = Quantidade especificada em projeto específico.
LCT27-PJT-EXE-CLIM-COREN-GO-REV01
Quantitativo reduzido dos equipamentos existentes em obra</t>
  </si>
  <si>
    <t xml:space="preserve"> = Quantidade especificada em projeto específico.
LCT27-PJT-EXE-CLIM-COREN-GO-REV01</t>
  </si>
  <si>
    <t>38,5</t>
  </si>
  <si>
    <t>120,0</t>
  </si>
  <si>
    <t xml:space="preserve"> = Quantidade especificada em projeto específico.
LCT027-PJT-SPDA-COREN_GO-REV02</t>
  </si>
  <si>
    <t>16,59</t>
  </si>
  <si>
    <t xml:space="preserve"> = Metragem linear de encaminhamento necessário no contrapiso, contabilizado a partir de AtoCad.
</t>
  </si>
  <si>
    <t xml:space="preserve"> = Referente aos rasgos necessários no subsolo.</t>
  </si>
  <si>
    <t xml:space="preserve"> = Quantitativo estimado de fiação aplicada em obra.</t>
  </si>
  <si>
    <t xml:space="preserve"> = Quantidade especificada em projeto específico.
LCT027-PJT-ELE-COREN_GO-REV02</t>
  </si>
  <si>
    <t>682,0</t>
  </si>
  <si>
    <t>379,0</t>
  </si>
  <si>
    <t>231,0</t>
  </si>
  <si>
    <t>3.075,3</t>
  </si>
  <si>
    <t>84,8</t>
  </si>
  <si>
    <t>9.211,9</t>
  </si>
  <si>
    <t>2.314,0</t>
  </si>
  <si>
    <t>272,0</t>
  </si>
  <si>
    <t xml:space="preserve"> = Quantidade especificada em projeto específico.
LCT027-PJT-CBE-COREN_GO-REV02
</t>
  </si>
  <si>
    <t xml:space="preserve"> = Quantidade especificada em projeto específico.
LCT027-PJT-CBE-COREN_GO-REV02</t>
  </si>
  <si>
    <t>154,0</t>
  </si>
  <si>
    <t>2,16</t>
  </si>
  <si>
    <t>34,0</t>
  </si>
  <si>
    <t>73,0</t>
  </si>
  <si>
    <t xml:space="preserve"> = Quantidade especificada em projeto específico.
LCT027-PJT-CFTV-COREN_GO-REV02</t>
  </si>
  <si>
    <t xml:space="preserve"> = Quantidade especificada em projeto específico.
LCT027-PJT-SOM-COREN_GO-REV02</t>
  </si>
  <si>
    <t xml:space="preserve"> = Quantidade especificada em projeto específico.
LCT027-PJT-EXE-PPCI-COREN-GO-REV02</t>
  </si>
  <si>
    <t xml:space="preserve"> = Adaptado para prever todas os itens de caixa de incêndio, exceto pela caixa, que já está instalada.
Quantidade especificada em projeto específico.
LCT027-PJT-EXE-PPCI-COREN-GO-REV02</t>
  </si>
  <si>
    <t xml:space="preserve"> = Quantidade especificada em projeto específico.
LCT027-PJT-SBE-COREN_GO-REV02</t>
  </si>
  <si>
    <t xml:space="preserve"> = 6 caixas 0,60 x 0,60 x 0,65 x 6 und = 1,40m³
Poste - 0,50 x 0,50 x 3,00 = 0,85m³</t>
  </si>
  <si>
    <t xml:space="preserve"> = Caixa para concretar poste - 3,30 x 0,60 x 0,60 = 1,20m³</t>
  </si>
  <si>
    <t xml:space="preserve"> = 5m² de quebra com 15cm de espessura
0,15m x 5,00m²</t>
  </si>
  <si>
    <t xml:space="preserve"> = O trecho tem 48,81m. Como são dois eletrodutos de Ø100mm em paralelo, temos 48,81 x 2 = 97,62</t>
  </si>
  <si>
    <t xml:space="preserve"> = De acordo com as especificações técnicas de proposta em anexo
</t>
  </si>
  <si>
    <t xml:space="preserve"> = Finalização de escavação de poço de elevador. 
H - 0,60m</t>
  </si>
  <si>
    <t xml:space="preserve"> = Área superficial - 3,65m² x 0,15m</t>
  </si>
  <si>
    <t xml:space="preserve"> = Taxa de aço de 12,81kg/m² de área de superfície de poço de elevador
</t>
  </si>
  <si>
    <t xml:space="preserve"> = 1,80m x 2,00m</t>
  </si>
  <si>
    <t xml:space="preserve"> = perímetro de 7,60m x 1,60m de altura</t>
  </si>
  <si>
    <t xml:space="preserve"> = Escada do fosso do elevador</t>
  </si>
  <si>
    <t xml:space="preserve"> = Uma para cada andar no fosso do elevador
</t>
  </si>
  <si>
    <t xml:space="preserve"> = Para iluminação e tomadas de fosso do elevador</t>
  </si>
  <si>
    <t>82,5</t>
  </si>
  <si>
    <t xml:space="preserve"> = Manutenção de poço de elevador</t>
  </si>
  <si>
    <t>0,825</t>
  </si>
  <si>
    <t xml:space="preserve"> = Perfil Laminado W 250 x 22,3 – 22,3Kg/m x 2,50m = 55,75Kg</t>
  </si>
  <si>
    <t xml:space="preserve"> = Baldrame mureta de vidro</t>
  </si>
  <si>
    <t xml:space="preserve"> = Baldrame e sapatas mureta de vidro</t>
  </si>
  <si>
    <t>2,5</t>
  </si>
  <si>
    <t xml:space="preserve"> = Escada para acesso ao reservatório inferior.</t>
  </si>
  <si>
    <t xml:space="preserve"> = Escada externa - para laje de teto caixa d'água.</t>
  </si>
  <si>
    <t xml:space="preserve"> = Escada para acesso ao barrilete.</t>
  </si>
  <si>
    <t xml:space="preserve"> = Contabilizados 2 caminhões de 8m³ para área externa.</t>
  </si>
  <si>
    <t xml:space="preserve"> = Quantidade especificada em projeto específico.
LCT027-PJT-EXE-MET-COREN-GO-REV02
</t>
  </si>
  <si>
    <t xml:space="preserve"> = Área de superfície retirada de autocad.</t>
  </si>
  <si>
    <t xml:space="preserve"> = 30% de recomposição do total do talude, estimado em 75,73m³.</t>
  </si>
  <si>
    <t xml:space="preserve"> = 16,70m de talude x 0,60m de altura e 0,20m de largura</t>
  </si>
  <si>
    <t xml:space="preserve"> = Dimensão em planta.</t>
  </si>
  <si>
    <t>26,8</t>
  </si>
  <si>
    <t xml:space="preserve"> = Área de obra</t>
  </si>
  <si>
    <t xml:space="preserve"> = Previsto durante toda a duração da obra.</t>
  </si>
  <si>
    <t xml:space="preserve"> = Durante a semana permanência de 12h/dia.
Durante o fim de semana 24h/dia.</t>
  </si>
  <si>
    <t>__________________________________________
GEO ENGENHARIA LTDA
Harielly Rodrigues Corrêa
RG: 3968845 / DGPC-GO
CPF: 002.740.811.64</t>
  </si>
  <si>
    <t>5.3</t>
  </si>
  <si>
    <t xml:space="preserve"> 13.1</t>
  </si>
  <si>
    <t xml:space="preserve"> 13.2</t>
  </si>
  <si>
    <t xml:space="preserve"> 10.11.1</t>
  </si>
  <si>
    <t xml:space="preserve"> 10.11.2</t>
  </si>
  <si>
    <t>1.3.3</t>
  </si>
  <si>
    <t>1.3.4</t>
  </si>
  <si>
    <t>1.3.6</t>
  </si>
  <si>
    <t>1.3.7</t>
  </si>
  <si>
    <t>10.6.22</t>
  </si>
  <si>
    <t>9.2.10</t>
  </si>
  <si>
    <t>10.1.19</t>
  </si>
  <si>
    <t>10.1.21</t>
  </si>
  <si>
    <t>10.8.57</t>
  </si>
  <si>
    <t>11.1.8</t>
  </si>
  <si>
    <t>10.11.1.7</t>
  </si>
  <si>
    <t>10.11.1.11</t>
  </si>
  <si>
    <t>10.11.2.1</t>
  </si>
  <si>
    <t>10.11.2.2</t>
  </si>
  <si>
    <t>10.11.2.3</t>
  </si>
  <si>
    <t>10.6.24</t>
  </si>
  <si>
    <t>10.6.25</t>
  </si>
  <si>
    <t>10.6.26</t>
  </si>
  <si>
    <t>10.6.27</t>
  </si>
  <si>
    <t>10.6.28</t>
  </si>
  <si>
    <t>10.6.29</t>
  </si>
  <si>
    <t>10.6.30</t>
  </si>
  <si>
    <t>10.6.31</t>
  </si>
  <si>
    <t>10.6.32</t>
  </si>
  <si>
    <t>10.6.33</t>
  </si>
  <si>
    <t>10.6.34</t>
  </si>
  <si>
    <t>10.6.35</t>
  </si>
  <si>
    <t>10.6.36</t>
  </si>
  <si>
    <t>10.6.37</t>
  </si>
  <si>
    <t>10.6.38</t>
  </si>
  <si>
    <t>10.6.39</t>
  </si>
  <si>
    <t>10.6.40</t>
  </si>
  <si>
    <t>10.6.41</t>
  </si>
  <si>
    <t>10.6.43</t>
  </si>
  <si>
    <t>10.6.44</t>
  </si>
  <si>
    <t>10.6.46</t>
  </si>
  <si>
    <t>10.6.3</t>
  </si>
  <si>
    <t>10.6.5</t>
  </si>
  <si>
    <t>10.5.6</t>
  </si>
  <si>
    <t>10.3.16</t>
  </si>
  <si>
    <t>10.3.17</t>
  </si>
  <si>
    <t>10.3.18</t>
  </si>
  <si>
    <t>10.3.19</t>
  </si>
  <si>
    <t>8.1.2</t>
  </si>
  <si>
    <t>5.2.5</t>
  </si>
  <si>
    <t>5.2.2</t>
  </si>
  <si>
    <t>4.2.7</t>
  </si>
  <si>
    <t>4.2.8</t>
  </si>
  <si>
    <t>4.2.9</t>
  </si>
  <si>
    <t>10.9.17</t>
  </si>
  <si>
    <t xml:space="preserve"> 10.9.18</t>
  </si>
  <si>
    <t xml:space="preserve"> 10.9.19</t>
  </si>
  <si>
    <t xml:space="preserve"> 10.9.22</t>
  </si>
  <si>
    <t>12.1.1</t>
  </si>
  <si>
    <t xml:space="preserve"> 12.2.18</t>
  </si>
  <si>
    <t xml:space="preserve"> 12.2.19</t>
  </si>
  <si>
    <t xml:space="preserve"> 12.2.20</t>
  </si>
  <si>
    <t xml:space="preserve"> 12.2.21</t>
  </si>
  <si>
    <t xml:space="preserve"> 12.2.22</t>
  </si>
  <si>
    <t xml:space="preserve"> 12.2.23</t>
  </si>
  <si>
    <t xml:space="preserve"> 12.2.24</t>
  </si>
  <si>
    <t>14.2</t>
  </si>
  <si>
    <t>16.1</t>
  </si>
  <si>
    <t>16.4</t>
  </si>
  <si>
    <t>1.1.1</t>
  </si>
  <si>
    <t>1.1.2</t>
  </si>
  <si>
    <t>1.2.3</t>
  </si>
  <si>
    <t xml:space="preserve"> </t>
  </si>
  <si>
    <t>VALOR SEM BDI</t>
  </si>
  <si>
    <t>TOTAL</t>
  </si>
  <si>
    <t>UNI C BDI</t>
  </si>
  <si>
    <t xml:space="preserve"> 10.9.17</t>
  </si>
  <si>
    <t xml:space="preserve"> 10.9.20</t>
  </si>
  <si>
    <t xml:space="preserve"> 10.9.21</t>
  </si>
  <si>
    <t xml:space="preserve"> 10.9.23</t>
  </si>
  <si>
    <t xml:space="preserve"> 10.9.24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</si>
</sst>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#,##0.00\ %"/>
    <numFmt numFmtId="165" formatCode="#,##0.0000000"/>
    <numFmt numFmtId="166" formatCode="0.0000%"/>
    <numFmt numFmtId="167" formatCode="&quot;R$&quot;\ #,##0.00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name val="Arial"/>
      <family val="1"/>
      <charset val="1"/>
    </font>
    <font>
      <b/>
      <sz val="11"/>
      <name val="Arial"/>
      <family val="1"/>
      <charset val="1"/>
    </font>
    <font>
      <b/>
      <sz val="10"/>
      <name val="Arial"/>
      <family val="1"/>
      <charset val="1"/>
    </font>
    <font>
      <b/>
      <sz val="10"/>
      <color rgb="FF000000"/>
      <name val="Arial"/>
      <family val="1"/>
      <charset val="1"/>
    </font>
    <font>
      <sz val="10"/>
      <name val="Arial"/>
      <family val="1"/>
      <charset val="1"/>
    </font>
    <font>
      <b/>
      <sz val="10"/>
      <name val="Arial"/>
      <family val="2"/>
    </font>
    <font>
      <sz val="10"/>
      <color rgb="FF000000"/>
      <name val="Arial"/>
      <family val="1"/>
      <charset val="1"/>
    </font>
    <font>
      <b/>
      <sz val="10"/>
      <name val="Arial"/>
      <family val="2"/>
      <charset val="1"/>
    </font>
    <font>
      <b/>
      <sz val="11"/>
      <name val="Arial"/>
      <family val="2"/>
      <charset val="1"/>
    </font>
    <font>
      <sz val="11"/>
      <color rgb="FF000000"/>
      <name val="Arial Narrow"/>
      <family val="2"/>
      <charset val="1"/>
    </font>
    <font>
      <sz val="11"/>
      <color rgb="FF000000"/>
      <name val="Calibri"/>
      <family val="2"/>
      <charset val="1"/>
    </font>
    <font>
      <b/>
      <sz val="11"/>
      <color rgb="FF000000"/>
      <name val="Arial Narrow"/>
      <family val="2"/>
      <charset val="1"/>
    </font>
    <font>
      <b/>
      <sz val="11"/>
      <color rgb="FFFFFFFF"/>
      <name val="Arial Narrow"/>
      <family val="2"/>
      <charset val="1"/>
    </font>
    <font>
      <b/>
      <sz val="10"/>
      <name val="Arial Narrow"/>
      <family val="2"/>
      <charset val="1"/>
    </font>
    <font>
      <b/>
      <sz val="10"/>
      <color rgb="FFFFFFFF"/>
      <name val="Arial Narrow"/>
      <family val="2"/>
      <charset val="1"/>
    </font>
    <font>
      <b/>
      <sz val="12"/>
      <color rgb="FFFFFFFF"/>
      <name val="Arial Narrow"/>
      <family val="2"/>
      <charset val="1"/>
    </font>
    <font>
      <sz val="10"/>
      <name val="Arial Narrow"/>
      <family val="2"/>
      <charset val="1"/>
    </font>
    <font>
      <sz val="10"/>
      <color rgb="FF000000"/>
      <name val="Arial Narrow"/>
      <family val="2"/>
      <charset val="1"/>
    </font>
    <font>
      <b/>
      <sz val="10"/>
      <color rgb="FF000000"/>
      <name val="Arial Narrow"/>
      <family val="2"/>
      <charset val="1"/>
    </font>
    <font>
      <sz val="9"/>
      <name val="Arial Narrow"/>
      <family val="2"/>
      <charset val="1"/>
    </font>
    <font>
      <sz val="8"/>
      <color theme="1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Arial"/>
      <family val="2"/>
    </font>
    <font>
      <b/>
      <sz val="10"/>
      <color rgb="FF000000"/>
      <name val="Arial"/>
      <family val="2"/>
    </font>
    <font>
      <sz val="10"/>
      <color rgb="FF000000"/>
      <name val="Arial"/>
      <family val="2"/>
    </font>
    <font>
      <sz val="10"/>
      <name val="Arial"/>
      <family val="2"/>
    </font>
    <font>
      <b/>
      <sz val="12"/>
      <color rgb="FF000000"/>
      <name val="Arial Narrow"/>
      <family val="2"/>
      <charset val="1"/>
    </font>
    <font>
      <b/>
      <sz val="12"/>
      <name val="Arial"/>
      <family val="2"/>
    </font>
    <font>
      <b/>
      <sz val="11"/>
      <color theme="1"/>
      <name val="Calibri"/>
      <family val="2"/>
      <scheme val="minor"/>
    </font>
  </fonts>
  <fills count="20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rgb="FFEFEFEF"/>
      </patternFill>
    </fill>
    <fill>
      <patternFill patternType="solid">
        <fgColor rgb="FFD7D7D7"/>
        <bgColor rgb="FFD6D6D6"/>
      </patternFill>
    </fill>
    <fill>
      <patternFill patternType="solid">
        <fgColor theme="0"/>
        <bgColor rgb="FF0092F6"/>
      </patternFill>
    </fill>
    <fill>
      <patternFill patternType="solid">
        <fgColor rgb="FFD6D6D6"/>
        <bgColor rgb="FFD7D7D7"/>
      </patternFill>
    </fill>
    <fill>
      <patternFill patternType="solid">
        <fgColor rgb="FFEFEFEF"/>
        <bgColor rgb="FFFFFFFF"/>
      </patternFill>
    </fill>
    <fill>
      <patternFill patternType="solid">
        <fgColor rgb="FF808080"/>
        <bgColor rgb="FF969696"/>
      </patternFill>
    </fill>
    <fill>
      <patternFill patternType="solid">
        <fgColor rgb="FF548CD4"/>
        <bgColor rgb="FF7BA0CD"/>
      </patternFill>
    </fill>
    <fill>
      <patternFill patternType="solid">
        <fgColor rgb="FFB8CCE4"/>
        <bgColor rgb="FFCCCCCC"/>
      </patternFill>
    </fill>
    <fill>
      <patternFill patternType="solid">
        <fgColor theme="0" tint="-0.14999847407452621"/>
        <bgColor rgb="FFD6D6D6"/>
      </patternFill>
    </fill>
    <fill>
      <patternFill patternType="solid">
        <fgColor theme="0" tint="-0.14999847407452621"/>
        <bgColor rgb="FF0092F6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rgb="FFEFEFEF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79998168889431442"/>
        <bgColor rgb="FF0092F6"/>
      </patternFill>
    </fill>
    <fill>
      <patternFill patternType="solid">
        <fgColor theme="0"/>
        <bgColor rgb="FFEFEFEF"/>
      </patternFill>
    </fill>
    <fill>
      <patternFill patternType="solid">
        <fgColor theme="6" tint="0.79998168889431442"/>
        <bgColor rgb="FFEFEFEF"/>
      </patternFill>
    </fill>
    <fill>
      <patternFill patternType="solid">
        <fgColor theme="6" tint="0.79998168889431442"/>
        <bgColor rgb="FFFFFFFF"/>
      </patternFill>
    </fill>
  </fills>
  <borders count="29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CCCCCC"/>
      </left>
      <right style="thin">
        <color rgb="FFCCCCCC"/>
      </right>
      <top/>
      <bottom style="thin">
        <color rgb="FFCCCCCC"/>
      </bottom>
      <diagonal/>
    </border>
    <border>
      <left style="thin">
        <color rgb="FFCCCCCC"/>
      </left>
      <right style="thin">
        <color rgb="FFCCCCCC"/>
      </right>
      <top style="thin">
        <color rgb="FFCCCCCC"/>
      </top>
      <bottom style="thin">
        <color rgb="FFCCCCCC"/>
      </bottom>
      <diagonal/>
    </border>
    <border>
      <left/>
      <right/>
      <top style="thick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rgb="FF7BA0CD"/>
      </left>
      <right style="thin">
        <color rgb="FF7BA0CD"/>
      </right>
      <top style="thin">
        <color rgb="FF7BA0CD"/>
      </top>
      <bottom style="thin">
        <color rgb="FF7BA0CD"/>
      </bottom>
      <diagonal/>
    </border>
    <border>
      <left/>
      <right/>
      <top style="thin">
        <color rgb="FF7BA0CD"/>
      </top>
      <bottom/>
      <diagonal/>
    </border>
    <border>
      <left/>
      <right/>
      <top/>
      <bottom style="thick">
        <color rgb="FF0092F6"/>
      </bottom>
      <diagonal/>
    </border>
    <border>
      <left/>
      <right/>
      <top/>
      <bottom style="thick">
        <color rgb="FFFF5500"/>
      </bottom>
      <diagonal/>
    </border>
    <border>
      <left style="thin">
        <color rgb="FFCCCCCC"/>
      </left>
      <right style="thin">
        <color rgb="FFCCCCCC"/>
      </right>
      <top style="thin">
        <color rgb="FFCCCCCC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rgb="FFCCCCCC"/>
      </left>
      <right/>
      <top/>
      <bottom style="thin">
        <color theme="0" tint="-0.14999847407452621"/>
      </bottom>
      <diagonal/>
    </border>
    <border>
      <left style="medium">
        <color indexed="64"/>
      </left>
      <right style="thin">
        <color auto="1"/>
      </right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/>
      <bottom style="medium">
        <color indexed="64"/>
      </bottom>
      <diagonal/>
    </border>
    <border>
      <left style="thin">
        <color auto="1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rgb="FFCCCCCC"/>
      </left>
      <right/>
      <top/>
      <bottom style="thick">
        <color theme="9" tint="-0.24994659260841701"/>
      </bottom>
      <diagonal/>
    </border>
    <border>
      <left/>
      <right style="thin">
        <color rgb="FFCCCCCC"/>
      </right>
      <top/>
      <bottom style="thick">
        <color theme="9" tint="-0.24994659260841701"/>
      </bottom>
      <diagonal/>
    </border>
    <border>
      <left style="thin">
        <color rgb="FFCCCCCC"/>
      </left>
      <right/>
      <top style="thin">
        <color rgb="FFCCCCCC"/>
      </top>
      <bottom style="thin">
        <color rgb="FFCCCCCC"/>
      </bottom>
      <diagonal/>
    </border>
    <border>
      <left/>
      <right style="thin">
        <color rgb="FFCCCCCC"/>
      </right>
      <top style="thin">
        <color rgb="FFCCCCCC"/>
      </top>
      <bottom style="thin">
        <color rgb="FFCCCCCC"/>
      </bottom>
      <diagonal/>
    </border>
    <border>
      <left style="thin">
        <color rgb="FFCCCCCC"/>
      </left>
      <right/>
      <top style="medium">
        <color indexed="64"/>
      </top>
      <bottom style="thin">
        <color rgb="FFCCCCCC"/>
      </bottom>
      <diagonal/>
    </border>
    <border>
      <left/>
      <right style="thin">
        <color rgb="FFCCCCCC"/>
      </right>
      <top style="medium">
        <color indexed="64"/>
      </top>
      <bottom style="thin">
        <color rgb="FFCCCCCC"/>
      </bottom>
      <diagonal/>
    </border>
  </borders>
  <cellStyleXfs count="3">
    <xf numFmtId="0" fontId="0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305">
    <xf numFmtId="0" fontId="0" fillId="0" borderId="0" xfId="0"/>
    <xf numFmtId="0" fontId="3" fillId="0" borderId="0" xfId="0" applyFont="1" applyAlignment="1">
      <alignment vertical="top" wrapText="1"/>
    </xf>
    <xf numFmtId="0" fontId="0" fillId="0" borderId="0" xfId="0" applyAlignment="1">
      <alignment vertical="center"/>
    </xf>
    <xf numFmtId="0" fontId="4" fillId="0" borderId="0" xfId="0" applyFont="1" applyAlignment="1">
      <alignment vertical="top" wrapText="1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/>
    </xf>
    <xf numFmtId="4" fontId="5" fillId="3" borderId="3" xfId="0" applyNumberFormat="1" applyFont="1" applyFill="1" applyBorder="1" applyAlignment="1">
      <alignment horizontal="center" vertical="center" wrapText="1"/>
    </xf>
    <xf numFmtId="164" fontId="5" fillId="3" borderId="3" xfId="0" applyNumberFormat="1" applyFont="1" applyFill="1" applyBorder="1" applyAlignment="1">
      <alignment horizontal="center" vertical="center" wrapText="1"/>
    </xf>
    <xf numFmtId="4" fontId="0" fillId="0" borderId="0" xfId="0" applyNumberFormat="1" applyAlignment="1">
      <alignment vertical="center"/>
    </xf>
    <xf numFmtId="0" fontId="6" fillId="0" borderId="0" xfId="0" applyFont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6" fillId="0" borderId="0" xfId="0" applyFont="1" applyAlignment="1">
      <alignment horizontal="left" vertical="center" wrapText="1"/>
    </xf>
    <xf numFmtId="0" fontId="4" fillId="0" borderId="0" xfId="0" applyFont="1" applyAlignment="1">
      <alignment horizontal="right" vertical="center" wrapText="1"/>
    </xf>
    <xf numFmtId="0" fontId="3" fillId="3" borderId="0" xfId="0" applyFont="1" applyFill="1" applyAlignment="1">
      <alignment horizontal="left" vertical="top" wrapText="1"/>
    </xf>
    <xf numFmtId="0" fontId="4" fillId="3" borderId="0" xfId="0" applyFont="1" applyFill="1" applyAlignment="1">
      <alignment horizontal="left" vertical="top" wrapText="1"/>
    </xf>
    <xf numFmtId="0" fontId="5" fillId="4" borderId="4" xfId="0" applyFont="1" applyFill="1" applyBorder="1" applyAlignment="1">
      <alignment horizontal="center" vertical="center" wrapText="1"/>
    </xf>
    <xf numFmtId="0" fontId="5" fillId="4" borderId="4" xfId="0" applyFont="1" applyFill="1" applyBorder="1" applyAlignment="1">
      <alignment horizontal="left" vertical="center" wrapText="1"/>
    </xf>
    <xf numFmtId="0" fontId="8" fillId="3" borderId="4" xfId="0" applyFont="1" applyFill="1" applyBorder="1" applyAlignment="1">
      <alignment horizontal="center" vertical="center" wrapText="1"/>
    </xf>
    <xf numFmtId="0" fontId="8" fillId="3" borderId="4" xfId="0" applyFont="1" applyFill="1" applyBorder="1" applyAlignment="1">
      <alignment horizontal="left" vertical="center" wrapText="1"/>
    </xf>
    <xf numFmtId="4" fontId="8" fillId="3" borderId="4" xfId="0" applyNumberFormat="1" applyFont="1" applyFill="1" applyBorder="1" applyAlignment="1">
      <alignment horizontal="center" vertical="center" wrapText="1"/>
    </xf>
    <xf numFmtId="0" fontId="6" fillId="3" borderId="0" xfId="0" applyFont="1" applyFill="1" applyAlignment="1">
      <alignment horizontal="center" vertical="center" wrapText="1"/>
    </xf>
    <xf numFmtId="0" fontId="6" fillId="3" borderId="0" xfId="0" applyFont="1" applyFill="1" applyAlignment="1">
      <alignment horizontal="left" vertical="center" wrapText="1"/>
    </xf>
    <xf numFmtId="0" fontId="4" fillId="3" borderId="0" xfId="0" applyFont="1" applyFill="1" applyAlignment="1">
      <alignment horizontal="center" vertical="center" wrapText="1"/>
    </xf>
    <xf numFmtId="0" fontId="4" fillId="3" borderId="0" xfId="0" applyFont="1" applyFill="1" applyAlignment="1">
      <alignment horizontal="left" vertical="center" wrapText="1"/>
    </xf>
    <xf numFmtId="0" fontId="0" fillId="0" borderId="0" xfId="0" applyAlignment="1">
      <alignment horizontal="left" vertical="center"/>
    </xf>
    <xf numFmtId="164" fontId="5" fillId="4" borderId="4" xfId="0" applyNumberFormat="1" applyFont="1" applyFill="1" applyBorder="1" applyAlignment="1">
      <alignment horizontal="center" vertical="center" wrapText="1"/>
    </xf>
    <xf numFmtId="164" fontId="8" fillId="3" borderId="4" xfId="0" applyNumberFormat="1" applyFont="1" applyFill="1" applyBorder="1" applyAlignment="1">
      <alignment horizontal="center" vertical="center" wrapText="1"/>
    </xf>
    <xf numFmtId="0" fontId="8" fillId="0" borderId="4" xfId="0" applyFont="1" applyBorder="1" applyAlignment="1">
      <alignment horizontal="center" vertical="center" wrapText="1"/>
    </xf>
    <xf numFmtId="164" fontId="8" fillId="0" borderId="4" xfId="0" applyNumberFormat="1" applyFont="1" applyBorder="1" applyAlignment="1">
      <alignment horizontal="center" vertical="center" wrapText="1"/>
    </xf>
    <xf numFmtId="4" fontId="9" fillId="3" borderId="0" xfId="0" applyNumberFormat="1" applyFont="1" applyFill="1" applyAlignment="1">
      <alignment horizontal="center" vertical="center" wrapText="1"/>
    </xf>
    <xf numFmtId="4" fontId="10" fillId="0" borderId="0" xfId="0" applyNumberFormat="1" applyFont="1" applyAlignment="1">
      <alignment horizontal="center" vertical="center"/>
    </xf>
    <xf numFmtId="44" fontId="4" fillId="3" borderId="0" xfId="1" applyFont="1" applyFill="1" applyBorder="1" applyAlignment="1" applyProtection="1">
      <alignment vertical="center" wrapText="1"/>
    </xf>
    <xf numFmtId="43" fontId="0" fillId="0" borderId="0" xfId="0" applyNumberFormat="1" applyAlignment="1">
      <alignment horizontal="center" vertical="center"/>
    </xf>
    <xf numFmtId="0" fontId="5" fillId="4" borderId="4" xfId="0" applyFont="1" applyFill="1" applyBorder="1" applyAlignment="1">
      <alignment horizontal="left" vertical="top" wrapText="1"/>
    </xf>
    <xf numFmtId="0" fontId="5" fillId="4" borderId="4" xfId="0" applyFont="1" applyFill="1" applyBorder="1" applyAlignment="1">
      <alignment horizontal="right" vertical="top" wrapText="1"/>
    </xf>
    <xf numFmtId="4" fontId="5" fillId="4" borderId="4" xfId="0" applyNumberFormat="1" applyFont="1" applyFill="1" applyBorder="1" applyAlignment="1">
      <alignment horizontal="right" vertical="top" wrapText="1"/>
    </xf>
    <xf numFmtId="0" fontId="3" fillId="3" borderId="4" xfId="0" applyFont="1" applyFill="1" applyBorder="1" applyAlignment="1">
      <alignment horizontal="left" vertical="top" wrapText="1"/>
    </xf>
    <xf numFmtId="0" fontId="3" fillId="3" borderId="4" xfId="0" applyFont="1" applyFill="1" applyBorder="1" applyAlignment="1">
      <alignment horizontal="right" vertical="top" wrapText="1"/>
    </xf>
    <xf numFmtId="0" fontId="3" fillId="3" borderId="4" xfId="0" applyFont="1" applyFill="1" applyBorder="1" applyAlignment="1">
      <alignment horizontal="center" vertical="top" wrapText="1"/>
    </xf>
    <xf numFmtId="0" fontId="8" fillId="3" borderId="4" xfId="0" applyFont="1" applyFill="1" applyBorder="1" applyAlignment="1">
      <alignment horizontal="left" vertical="top" wrapText="1"/>
    </xf>
    <xf numFmtId="0" fontId="8" fillId="3" borderId="4" xfId="0" applyFont="1" applyFill="1" applyBorder="1" applyAlignment="1">
      <alignment horizontal="right" vertical="top" wrapText="1"/>
    </xf>
    <xf numFmtId="0" fontId="8" fillId="3" borderId="4" xfId="0" applyFont="1" applyFill="1" applyBorder="1" applyAlignment="1">
      <alignment horizontal="center" vertical="top" wrapText="1"/>
    </xf>
    <xf numFmtId="165" fontId="8" fillId="3" borderId="4" xfId="0" applyNumberFormat="1" applyFont="1" applyFill="1" applyBorder="1" applyAlignment="1">
      <alignment horizontal="right" vertical="top" wrapText="1"/>
    </xf>
    <xf numFmtId="4" fontId="8" fillId="3" borderId="4" xfId="0" applyNumberFormat="1" applyFont="1" applyFill="1" applyBorder="1" applyAlignment="1">
      <alignment horizontal="right" vertical="top" wrapText="1"/>
    </xf>
    <xf numFmtId="0" fontId="6" fillId="3" borderId="0" xfId="0" applyFont="1" applyFill="1" applyAlignment="1">
      <alignment horizontal="right" vertical="top" wrapText="1"/>
    </xf>
    <xf numFmtId="4" fontId="6" fillId="3" borderId="0" xfId="0" applyNumberFormat="1" applyFont="1" applyFill="1" applyAlignment="1">
      <alignment horizontal="right" vertical="top" wrapText="1"/>
    </xf>
    <xf numFmtId="0" fontId="4" fillId="3" borderId="0" xfId="0" applyFont="1" applyFill="1" applyAlignment="1">
      <alignment horizontal="right" vertical="top" wrapText="1"/>
    </xf>
    <xf numFmtId="165" fontId="4" fillId="3" borderId="0" xfId="0" applyNumberFormat="1" applyFont="1" applyFill="1" applyAlignment="1">
      <alignment horizontal="right" vertical="top" wrapText="1"/>
    </xf>
    <xf numFmtId="4" fontId="4" fillId="3" borderId="0" xfId="0" applyNumberFormat="1" applyFont="1" applyFill="1" applyAlignment="1">
      <alignment horizontal="right" vertical="top" wrapText="1"/>
    </xf>
    <xf numFmtId="0" fontId="8" fillId="3" borderId="5" xfId="0" applyFont="1" applyFill="1" applyBorder="1" applyAlignment="1">
      <alignment horizontal="left" vertical="top" wrapText="1"/>
    </xf>
    <xf numFmtId="0" fontId="6" fillId="6" borderId="4" xfId="0" applyFont="1" applyFill="1" applyBorder="1" applyAlignment="1">
      <alignment horizontal="left" vertical="top" wrapText="1"/>
    </xf>
    <xf numFmtId="0" fontId="6" fillId="6" borderId="4" xfId="0" applyFont="1" applyFill="1" applyBorder="1" applyAlignment="1">
      <alignment horizontal="right" vertical="top" wrapText="1"/>
    </xf>
    <xf numFmtId="0" fontId="6" fillId="6" borderId="4" xfId="0" applyFont="1" applyFill="1" applyBorder="1" applyAlignment="1">
      <alignment horizontal="center" vertical="top" wrapText="1"/>
    </xf>
    <xf numFmtId="165" fontId="6" fillId="6" borderId="4" xfId="0" applyNumberFormat="1" applyFont="1" applyFill="1" applyBorder="1" applyAlignment="1">
      <alignment horizontal="right" vertical="top" wrapText="1"/>
    </xf>
    <xf numFmtId="4" fontId="6" fillId="6" borderId="4" xfId="0" applyNumberFormat="1" applyFont="1" applyFill="1" applyBorder="1" applyAlignment="1">
      <alignment horizontal="right" vertical="top" wrapText="1"/>
    </xf>
    <xf numFmtId="0" fontId="6" fillId="7" borderId="4" xfId="0" applyFont="1" applyFill="1" applyBorder="1" applyAlignment="1">
      <alignment horizontal="left" vertical="top" wrapText="1"/>
    </xf>
    <xf numFmtId="0" fontId="6" fillId="7" borderId="4" xfId="0" applyFont="1" applyFill="1" applyBorder="1" applyAlignment="1">
      <alignment horizontal="right" vertical="top" wrapText="1"/>
    </xf>
    <xf numFmtId="0" fontId="6" fillId="7" borderId="4" xfId="0" applyFont="1" applyFill="1" applyBorder="1" applyAlignment="1">
      <alignment horizontal="center" vertical="top" wrapText="1"/>
    </xf>
    <xf numFmtId="165" fontId="6" fillId="7" borderId="4" xfId="0" applyNumberFormat="1" applyFont="1" applyFill="1" applyBorder="1" applyAlignment="1">
      <alignment horizontal="right" vertical="top" wrapText="1"/>
    </xf>
    <xf numFmtId="4" fontId="6" fillId="7" borderId="4" xfId="0" applyNumberFormat="1" applyFont="1" applyFill="1" applyBorder="1" applyAlignment="1">
      <alignment horizontal="right" vertical="top" wrapText="1"/>
    </xf>
    <xf numFmtId="0" fontId="6" fillId="3" borderId="0" xfId="0" applyFont="1" applyFill="1" applyAlignment="1">
      <alignment horizontal="center" vertical="top" wrapText="1"/>
    </xf>
    <xf numFmtId="0" fontId="6" fillId="3" borderId="0" xfId="0" applyFont="1" applyFill="1" applyAlignment="1">
      <alignment horizontal="left" vertical="top" wrapText="1"/>
    </xf>
    <xf numFmtId="0" fontId="4" fillId="3" borderId="0" xfId="0" applyFont="1" applyFill="1" applyAlignment="1">
      <alignment horizontal="center" vertical="top" wrapText="1"/>
    </xf>
    <xf numFmtId="0" fontId="4" fillId="3" borderId="0" xfId="0" applyFont="1" applyFill="1" applyAlignment="1">
      <alignment horizontal="right" vertical="center" wrapText="1"/>
    </xf>
    <xf numFmtId="0" fontId="6" fillId="0" borderId="4" xfId="0" applyFont="1" applyBorder="1" applyAlignment="1">
      <alignment horizontal="center" vertical="center" wrapText="1"/>
    </xf>
    <xf numFmtId="0" fontId="6" fillId="0" borderId="0" xfId="0" applyFont="1" applyAlignment="1">
      <alignment vertical="center" wrapText="1"/>
    </xf>
    <xf numFmtId="0" fontId="6" fillId="0" borderId="0" xfId="0" applyFont="1" applyAlignment="1">
      <alignment horizontal="right" vertical="center" wrapText="1"/>
    </xf>
    <xf numFmtId="0" fontId="11" fillId="3" borderId="6" xfId="0" applyFont="1" applyFill="1" applyBorder="1" applyAlignment="1">
      <alignment vertical="center"/>
    </xf>
    <xf numFmtId="0" fontId="11" fillId="0" borderId="0" xfId="0" applyFont="1" applyAlignment="1">
      <alignment vertical="center"/>
    </xf>
    <xf numFmtId="0" fontId="12" fillId="0" borderId="0" xfId="0" applyFont="1"/>
    <xf numFmtId="0" fontId="13" fillId="0" borderId="2" xfId="0" applyFont="1" applyBorder="1" applyAlignment="1">
      <alignment horizontal="center" vertical="center"/>
    </xf>
    <xf numFmtId="0" fontId="13" fillId="0" borderId="0" xfId="0" applyFont="1" applyAlignment="1">
      <alignment vertical="center"/>
    </xf>
    <xf numFmtId="0" fontId="11" fillId="0" borderId="2" xfId="0" applyFont="1" applyBorder="1" applyAlignment="1">
      <alignment horizontal="center" vertical="center"/>
    </xf>
    <xf numFmtId="0" fontId="11" fillId="0" borderId="0" xfId="0" applyFont="1" applyAlignment="1">
      <alignment vertical="center" wrapText="1"/>
    </xf>
    <xf numFmtId="0" fontId="12" fillId="0" borderId="2" xfId="0" applyFont="1" applyBorder="1" applyAlignment="1">
      <alignment vertical="center"/>
    </xf>
    <xf numFmtId="2" fontId="11" fillId="0" borderId="2" xfId="2" applyNumberFormat="1" applyFont="1" applyBorder="1" applyAlignment="1" applyProtection="1">
      <alignment horizontal="center" vertical="center"/>
    </xf>
    <xf numFmtId="0" fontId="13" fillId="0" borderId="0" xfId="0" applyFont="1" applyAlignment="1">
      <alignment horizontal="right" vertical="center"/>
    </xf>
    <xf numFmtId="10" fontId="13" fillId="0" borderId="0" xfId="2" applyNumberFormat="1" applyFont="1" applyBorder="1" applyAlignment="1" applyProtection="1">
      <alignment horizontal="center" vertical="center"/>
    </xf>
    <xf numFmtId="10" fontId="11" fillId="0" borderId="2" xfId="2" applyNumberFormat="1" applyFont="1" applyBorder="1" applyAlignment="1" applyProtection="1">
      <alignment horizontal="center" vertical="center"/>
    </xf>
    <xf numFmtId="0" fontId="15" fillId="0" borderId="7" xfId="0" applyFont="1" applyBorder="1" applyAlignment="1">
      <alignment horizontal="center" vertical="center" wrapText="1"/>
    </xf>
    <xf numFmtId="0" fontId="18" fillId="0" borderId="7" xfId="0" applyFont="1" applyBorder="1" applyAlignment="1">
      <alignment horizontal="center" vertical="center" wrapText="1"/>
    </xf>
    <xf numFmtId="0" fontId="18" fillId="0" borderId="7" xfId="0" applyFont="1" applyBorder="1" applyAlignment="1">
      <alignment horizontal="left" vertical="center" wrapText="1"/>
    </xf>
    <xf numFmtId="10" fontId="19" fillId="0" borderId="7" xfId="0" applyNumberFormat="1" applyFont="1" applyBorder="1" applyAlignment="1">
      <alignment horizontal="center" vertical="center" shrinkToFit="1"/>
    </xf>
    <xf numFmtId="0" fontId="18" fillId="10" borderId="7" xfId="0" applyFont="1" applyFill="1" applyBorder="1" applyAlignment="1">
      <alignment horizontal="center" vertical="center" wrapText="1"/>
    </xf>
    <xf numFmtId="0" fontId="18" fillId="10" borderId="7" xfId="0" applyFont="1" applyFill="1" applyBorder="1" applyAlignment="1">
      <alignment horizontal="left" vertical="center" wrapText="1"/>
    </xf>
    <xf numFmtId="10" fontId="19" fillId="10" borderId="7" xfId="0" applyNumberFormat="1" applyFont="1" applyFill="1" applyBorder="1" applyAlignment="1">
      <alignment horizontal="center" vertical="center" shrinkToFit="1"/>
    </xf>
    <xf numFmtId="0" fontId="15" fillId="10" borderId="7" xfId="0" applyFont="1" applyFill="1" applyBorder="1" applyAlignment="1">
      <alignment horizontal="center" vertical="center" wrapText="1"/>
    </xf>
    <xf numFmtId="10" fontId="20" fillId="10" borderId="7" xfId="0" applyNumberFormat="1" applyFont="1" applyFill="1" applyBorder="1" applyAlignment="1">
      <alignment horizontal="center" vertical="center" shrinkToFit="1"/>
    </xf>
    <xf numFmtId="10" fontId="20" fillId="0" borderId="7" xfId="0" applyNumberFormat="1" applyFont="1" applyBorder="1" applyAlignment="1">
      <alignment horizontal="center" vertical="center" shrinkToFit="1"/>
    </xf>
    <xf numFmtId="10" fontId="17" fillId="9" borderId="7" xfId="0" applyNumberFormat="1" applyFont="1" applyFill="1" applyBorder="1" applyAlignment="1">
      <alignment horizontal="center" vertical="center" shrinkToFit="1"/>
    </xf>
    <xf numFmtId="0" fontId="5" fillId="4" borderId="3" xfId="0" applyFont="1" applyFill="1" applyBorder="1" applyAlignment="1">
      <alignment horizontal="center" vertical="center" wrapText="1"/>
    </xf>
    <xf numFmtId="0" fontId="5" fillId="4" borderId="3" xfId="0" applyFont="1" applyFill="1" applyBorder="1" applyAlignment="1">
      <alignment horizontal="left" vertical="center" wrapText="1"/>
    </xf>
    <xf numFmtId="164" fontId="5" fillId="4" borderId="3" xfId="0" applyNumberFormat="1" applyFont="1" applyFill="1" applyBorder="1" applyAlignment="1">
      <alignment horizontal="center" vertical="center" wrapText="1"/>
    </xf>
    <xf numFmtId="0" fontId="3" fillId="3" borderId="3" xfId="0" applyFont="1" applyFill="1" applyBorder="1" applyAlignment="1">
      <alignment horizontal="left" vertical="top" wrapText="1"/>
    </xf>
    <xf numFmtId="0" fontId="3" fillId="3" borderId="3" xfId="0" applyFont="1" applyFill="1" applyBorder="1" applyAlignment="1">
      <alignment horizontal="right" vertical="top" wrapText="1"/>
    </xf>
    <xf numFmtId="0" fontId="3" fillId="3" borderId="3" xfId="0" applyFont="1" applyFill="1" applyBorder="1" applyAlignment="1">
      <alignment horizontal="center" vertical="top" wrapText="1"/>
    </xf>
    <xf numFmtId="0" fontId="8" fillId="3" borderId="3" xfId="0" applyFont="1" applyFill="1" applyBorder="1" applyAlignment="1">
      <alignment horizontal="center" vertical="center" wrapText="1"/>
    </xf>
    <xf numFmtId="0" fontId="8" fillId="3" borderId="3" xfId="0" applyFont="1" applyFill="1" applyBorder="1" applyAlignment="1">
      <alignment horizontal="left" vertical="center" wrapText="1"/>
    </xf>
    <xf numFmtId="0" fontId="6" fillId="0" borderId="3" xfId="0" applyFont="1" applyBorder="1" applyAlignment="1">
      <alignment horizontal="center" vertical="center" wrapText="1"/>
    </xf>
    <xf numFmtId="4" fontId="0" fillId="0" borderId="0" xfId="0" applyNumberFormat="1" applyAlignment="1">
      <alignment horizontal="center" vertical="center"/>
    </xf>
    <xf numFmtId="166" fontId="0" fillId="0" borderId="0" xfId="2" applyNumberFormat="1" applyFont="1" applyAlignment="1">
      <alignment horizontal="center" vertical="center"/>
    </xf>
    <xf numFmtId="9" fontId="10" fillId="0" borderId="0" xfId="2" applyFont="1" applyAlignment="1">
      <alignment horizontal="center" vertical="center"/>
    </xf>
    <xf numFmtId="44" fontId="0" fillId="0" borderId="0" xfId="0" applyNumberFormat="1" applyAlignment="1">
      <alignment horizontal="center" vertical="center"/>
    </xf>
    <xf numFmtId="44" fontId="22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 vertical="center" wrapText="1"/>
    </xf>
    <xf numFmtId="0" fontId="0" fillId="13" borderId="0" xfId="0" applyFill="1" applyAlignment="1">
      <alignment horizontal="center" vertical="center"/>
    </xf>
    <xf numFmtId="0" fontId="0" fillId="13" borderId="0" xfId="0" applyFill="1"/>
    <xf numFmtId="4" fontId="4" fillId="3" borderId="0" xfId="0" applyNumberFormat="1" applyFont="1" applyFill="1" applyAlignment="1">
      <alignment vertical="top" wrapText="1"/>
    </xf>
    <xf numFmtId="4" fontId="4" fillId="3" borderId="0" xfId="0" applyNumberFormat="1" applyFont="1" applyFill="1" applyAlignment="1">
      <alignment vertical="center" wrapText="1"/>
    </xf>
    <xf numFmtId="44" fontId="4" fillId="3" borderId="0" xfId="1" applyFont="1" applyFill="1" applyAlignment="1">
      <alignment vertical="center" wrapText="1"/>
    </xf>
    <xf numFmtId="4" fontId="4" fillId="0" borderId="0" xfId="0" applyNumberFormat="1" applyFont="1" applyAlignment="1">
      <alignment horizontal="right" vertical="center" wrapText="1"/>
    </xf>
    <xf numFmtId="0" fontId="24" fillId="0" borderId="0" xfId="0" applyFont="1"/>
    <xf numFmtId="0" fontId="24" fillId="0" borderId="0" xfId="0" applyFont="1" applyAlignment="1">
      <alignment horizontal="center" vertical="center"/>
    </xf>
    <xf numFmtId="0" fontId="7" fillId="0" borderId="3" xfId="0" applyFont="1" applyBorder="1" applyAlignment="1">
      <alignment horizontal="center" vertical="center" wrapText="1"/>
    </xf>
    <xf numFmtId="10" fontId="26" fillId="3" borderId="9" xfId="2" applyNumberFormat="1" applyFont="1" applyFill="1" applyBorder="1" applyAlignment="1">
      <alignment horizontal="right" vertical="top" wrapText="1"/>
    </xf>
    <xf numFmtId="0" fontId="7" fillId="3" borderId="0" xfId="0" applyFont="1" applyFill="1" applyAlignment="1">
      <alignment horizontal="left" vertical="top" wrapText="1"/>
    </xf>
    <xf numFmtId="0" fontId="27" fillId="3" borderId="0" xfId="0" applyFont="1" applyFill="1" applyAlignment="1">
      <alignment horizontal="center" vertical="top" wrapText="1"/>
    </xf>
    <xf numFmtId="0" fontId="7" fillId="13" borderId="0" xfId="0" applyFont="1" applyFill="1" applyAlignment="1">
      <alignment horizontal="center" vertical="center" wrapText="1"/>
    </xf>
    <xf numFmtId="0" fontId="24" fillId="13" borderId="0" xfId="0" applyFont="1" applyFill="1" applyAlignment="1">
      <alignment horizontal="center" vertical="center"/>
    </xf>
    <xf numFmtId="0" fontId="24" fillId="13" borderId="0" xfId="0" applyFont="1" applyFill="1"/>
    <xf numFmtId="10" fontId="26" fillId="3" borderId="10" xfId="2" applyNumberFormat="1" applyFont="1" applyFill="1" applyBorder="1" applyAlignment="1">
      <alignment horizontal="right" vertical="top" wrapText="1"/>
    </xf>
    <xf numFmtId="10" fontId="25" fillId="3" borderId="4" xfId="2" applyNumberFormat="1" applyFont="1" applyFill="1" applyBorder="1" applyAlignment="1">
      <alignment horizontal="right" vertical="top" wrapText="1"/>
    </xf>
    <xf numFmtId="10" fontId="25" fillId="3" borderId="4" xfId="0" applyNumberFormat="1" applyFont="1" applyFill="1" applyBorder="1" applyAlignment="1">
      <alignment horizontal="right" vertical="top" wrapText="1"/>
    </xf>
    <xf numFmtId="10" fontId="25" fillId="0" borderId="4" xfId="2" applyNumberFormat="1" applyFont="1" applyFill="1" applyBorder="1" applyAlignment="1">
      <alignment horizontal="right" vertical="top" wrapText="1"/>
    </xf>
    <xf numFmtId="10" fontId="26" fillId="0" borderId="9" xfId="2" applyNumberFormat="1" applyFont="1" applyFill="1" applyBorder="1" applyAlignment="1">
      <alignment horizontal="right" vertical="top" wrapText="1"/>
    </xf>
    <xf numFmtId="10" fontId="26" fillId="3" borderId="10" xfId="0" applyNumberFormat="1" applyFont="1" applyFill="1" applyBorder="1" applyAlignment="1">
      <alignment horizontal="right" vertical="top" wrapText="1"/>
    </xf>
    <xf numFmtId="44" fontId="24" fillId="0" borderId="0" xfId="1" applyFont="1"/>
    <xf numFmtId="2" fontId="8" fillId="3" borderId="4" xfId="0" applyNumberFormat="1" applyFont="1" applyFill="1" applyBorder="1" applyAlignment="1">
      <alignment horizontal="right" vertical="center" wrapText="1"/>
    </xf>
    <xf numFmtId="4" fontId="8" fillId="3" borderId="4" xfId="0" applyNumberFormat="1" applyFont="1" applyFill="1" applyBorder="1" applyAlignment="1">
      <alignment horizontal="right" vertical="center" wrapText="1"/>
    </xf>
    <xf numFmtId="4" fontId="5" fillId="4" borderId="4" xfId="0" applyNumberFormat="1" applyFont="1" applyFill="1" applyBorder="1" applyAlignment="1">
      <alignment horizontal="right" vertical="center" wrapText="1"/>
    </xf>
    <xf numFmtId="44" fontId="8" fillId="3" borderId="4" xfId="1" applyFont="1" applyFill="1" applyBorder="1" applyAlignment="1">
      <alignment horizontal="center" vertical="center" wrapText="1"/>
    </xf>
    <xf numFmtId="44" fontId="5" fillId="4" borderId="4" xfId="1" applyFont="1" applyFill="1" applyBorder="1" applyAlignment="1">
      <alignment horizontal="center" vertical="center" wrapText="1"/>
    </xf>
    <xf numFmtId="0" fontId="3" fillId="3" borderId="0" xfId="0" applyFont="1" applyFill="1" applyAlignment="1">
      <alignment vertical="center" wrapText="1"/>
    </xf>
    <xf numFmtId="0" fontId="4" fillId="3" borderId="0" xfId="0" applyFont="1" applyFill="1" applyAlignment="1">
      <alignment vertical="center" wrapText="1"/>
    </xf>
    <xf numFmtId="44" fontId="0" fillId="0" borderId="0" xfId="1" applyFont="1" applyAlignment="1">
      <alignment horizontal="center" vertical="center"/>
    </xf>
    <xf numFmtId="44" fontId="0" fillId="2" borderId="0" xfId="1" applyFont="1" applyFill="1" applyAlignment="1">
      <alignment horizontal="center" vertical="center"/>
    </xf>
    <xf numFmtId="44" fontId="5" fillId="11" borderId="4" xfId="1" applyFont="1" applyFill="1" applyBorder="1" applyAlignment="1">
      <alignment horizontal="center" vertical="center" wrapText="1"/>
    </xf>
    <xf numFmtId="4" fontId="8" fillId="0" borderId="4" xfId="0" applyNumberFormat="1" applyFont="1" applyBorder="1" applyAlignment="1">
      <alignment horizontal="right" vertical="center" wrapText="1"/>
    </xf>
    <xf numFmtId="4" fontId="5" fillId="11" borderId="4" xfId="0" applyNumberFormat="1" applyFont="1" applyFill="1" applyBorder="1" applyAlignment="1">
      <alignment horizontal="right" vertical="center" wrapText="1"/>
    </xf>
    <xf numFmtId="44" fontId="5" fillId="4" borderId="3" xfId="1" applyFont="1" applyFill="1" applyBorder="1" applyAlignment="1">
      <alignment horizontal="center" vertical="center" wrapText="1"/>
    </xf>
    <xf numFmtId="0" fontId="5" fillId="4" borderId="3" xfId="0" applyFont="1" applyFill="1" applyBorder="1" applyAlignment="1">
      <alignment horizontal="left" vertical="top" wrapText="1"/>
    </xf>
    <xf numFmtId="0" fontId="5" fillId="4" borderId="3" xfId="0" applyFont="1" applyFill="1" applyBorder="1" applyAlignment="1">
      <alignment horizontal="right" vertical="top" wrapText="1"/>
    </xf>
    <xf numFmtId="0" fontId="6" fillId="3" borderId="6" xfId="0" applyFont="1" applyFill="1" applyBorder="1" applyAlignment="1">
      <alignment horizontal="right" vertical="top" wrapText="1"/>
    </xf>
    <xf numFmtId="0" fontId="3" fillId="15" borderId="2" xfId="0" applyFont="1" applyFill="1" applyBorder="1" applyAlignment="1">
      <alignment horizontal="center" vertical="center" wrapText="1"/>
    </xf>
    <xf numFmtId="0" fontId="3" fillId="14" borderId="2" xfId="0" applyFont="1" applyFill="1" applyBorder="1" applyAlignment="1">
      <alignment horizontal="center" vertical="center" wrapText="1"/>
    </xf>
    <xf numFmtId="0" fontId="3" fillId="14" borderId="2" xfId="0" applyFont="1" applyFill="1" applyBorder="1" applyAlignment="1">
      <alignment horizontal="left" vertical="center" wrapText="1"/>
    </xf>
    <xf numFmtId="0" fontId="6" fillId="0" borderId="3" xfId="0" applyFont="1" applyBorder="1" applyAlignment="1">
      <alignment horizontal="right" vertical="center" wrapText="1"/>
    </xf>
    <xf numFmtId="4" fontId="6" fillId="0" borderId="3" xfId="0" applyNumberFormat="1" applyFont="1" applyBorder="1" applyAlignment="1">
      <alignment horizontal="right" vertical="center" wrapText="1"/>
    </xf>
    <xf numFmtId="0" fontId="6" fillId="0" borderId="4" xfId="0" applyFont="1" applyBorder="1" applyAlignment="1">
      <alignment horizontal="right" vertical="center" wrapText="1"/>
    </xf>
    <xf numFmtId="4" fontId="6" fillId="0" borderId="4" xfId="0" applyNumberFormat="1" applyFont="1" applyBorder="1" applyAlignment="1">
      <alignment horizontal="right" vertical="center" wrapText="1"/>
    </xf>
    <xf numFmtId="0" fontId="8" fillId="0" borderId="4" xfId="0" applyFont="1" applyBorder="1" applyAlignment="1">
      <alignment horizontal="right" vertical="center" wrapText="1"/>
    </xf>
    <xf numFmtId="0" fontId="0" fillId="0" borderId="0" xfId="0" applyAlignment="1">
      <alignment horizontal="right" vertical="center"/>
    </xf>
    <xf numFmtId="10" fontId="25" fillId="0" borderId="0" xfId="2" applyNumberFormat="1" applyFont="1" applyFill="1" applyAlignment="1">
      <alignment horizontal="right" vertical="top" wrapText="1"/>
    </xf>
    <xf numFmtId="44" fontId="24" fillId="0" borderId="0" xfId="1" applyFont="1" applyFill="1"/>
    <xf numFmtId="10" fontId="26" fillId="0" borderId="10" xfId="2" applyNumberFormat="1" applyFont="1" applyFill="1" applyBorder="1" applyAlignment="1">
      <alignment horizontal="right" vertical="top" wrapText="1"/>
    </xf>
    <xf numFmtId="44" fontId="7" fillId="3" borderId="0" xfId="0" applyNumberFormat="1" applyFont="1" applyFill="1" applyAlignment="1">
      <alignment horizontal="right" vertical="top" wrapText="1"/>
    </xf>
    <xf numFmtId="10" fontId="26" fillId="3" borderId="23" xfId="2" applyNumberFormat="1" applyFont="1" applyFill="1" applyBorder="1" applyAlignment="1">
      <alignment horizontal="right" vertical="top" wrapText="1"/>
    </xf>
    <xf numFmtId="10" fontId="26" fillId="3" borderId="24" xfId="2" applyNumberFormat="1" applyFont="1" applyFill="1" applyBorder="1" applyAlignment="1">
      <alignment horizontal="right" vertical="top" wrapText="1"/>
    </xf>
    <xf numFmtId="10" fontId="7" fillId="3" borderId="0" xfId="0" applyNumberFormat="1" applyFont="1" applyFill="1" applyAlignment="1">
      <alignment horizontal="right" vertical="top" wrapText="1"/>
    </xf>
    <xf numFmtId="44" fontId="4" fillId="12" borderId="3" xfId="0" applyNumberFormat="1" applyFont="1" applyFill="1" applyBorder="1" applyAlignment="1">
      <alignment horizontal="center" vertical="center" wrapText="1"/>
    </xf>
    <xf numFmtId="44" fontId="4" fillId="12" borderId="4" xfId="0" applyNumberFormat="1" applyFont="1" applyFill="1" applyBorder="1" applyAlignment="1">
      <alignment horizontal="center" vertical="center" wrapText="1"/>
    </xf>
    <xf numFmtId="44" fontId="0" fillId="2" borderId="16" xfId="1" applyFont="1" applyFill="1" applyBorder="1" applyAlignment="1">
      <alignment horizontal="center" vertical="center"/>
    </xf>
    <xf numFmtId="44" fontId="4" fillId="5" borderId="0" xfId="0" applyNumberFormat="1" applyFont="1" applyFill="1" applyAlignment="1">
      <alignment horizontal="center" vertical="center" wrapText="1"/>
    </xf>
    <xf numFmtId="44" fontId="6" fillId="5" borderId="0" xfId="0" applyNumberFormat="1" applyFont="1" applyFill="1" applyAlignment="1">
      <alignment horizontal="center" vertical="center" wrapText="1"/>
    </xf>
    <xf numFmtId="44" fontId="0" fillId="5" borderId="0" xfId="0" applyNumberFormat="1" applyFill="1" applyAlignment="1">
      <alignment horizontal="center" vertical="center"/>
    </xf>
    <xf numFmtId="49" fontId="5" fillId="4" borderId="3" xfId="0" applyNumberFormat="1" applyFont="1" applyFill="1" applyBorder="1" applyAlignment="1">
      <alignment horizontal="left" vertical="center" wrapText="1"/>
    </xf>
    <xf numFmtId="49" fontId="5" fillId="4" borderId="4" xfId="0" applyNumberFormat="1" applyFont="1" applyFill="1" applyBorder="1" applyAlignment="1">
      <alignment horizontal="left" vertical="center" wrapText="1"/>
    </xf>
    <xf numFmtId="49" fontId="8" fillId="3" borderId="4" xfId="0" applyNumberFormat="1" applyFont="1" applyFill="1" applyBorder="1" applyAlignment="1">
      <alignment horizontal="left" vertical="center" wrapText="1"/>
    </xf>
    <xf numFmtId="49" fontId="8" fillId="0" borderId="4" xfId="0" applyNumberFormat="1" applyFont="1" applyBorder="1" applyAlignment="1">
      <alignment horizontal="left" vertical="center" wrapText="1"/>
    </xf>
    <xf numFmtId="49" fontId="4" fillId="3" borderId="0" xfId="0" applyNumberFormat="1" applyFont="1" applyFill="1" applyAlignment="1">
      <alignment horizontal="left" vertical="center" wrapText="1"/>
    </xf>
    <xf numFmtId="49" fontId="6" fillId="3" borderId="0" xfId="0" applyNumberFormat="1" applyFont="1" applyFill="1" applyAlignment="1">
      <alignment horizontal="left" vertical="center" wrapText="1"/>
    </xf>
    <xf numFmtId="49" fontId="0" fillId="13" borderId="0" xfId="0" applyNumberFormat="1" applyFill="1" applyAlignment="1">
      <alignment horizontal="left" vertical="center"/>
    </xf>
    <xf numFmtId="49" fontId="0" fillId="0" borderId="0" xfId="0" applyNumberFormat="1" applyAlignment="1">
      <alignment horizontal="left" vertical="center"/>
    </xf>
    <xf numFmtId="167" fontId="8" fillId="3" borderId="3" xfId="0" applyNumberFormat="1" applyFont="1" applyFill="1" applyBorder="1" applyAlignment="1">
      <alignment horizontal="center" vertical="center" wrapText="1"/>
    </xf>
    <xf numFmtId="167" fontId="8" fillId="3" borderId="4" xfId="0" applyNumberFormat="1" applyFont="1" applyFill="1" applyBorder="1" applyAlignment="1">
      <alignment horizontal="center" vertical="center" wrapText="1"/>
    </xf>
    <xf numFmtId="2" fontId="8" fillId="3" borderId="3" xfId="0" applyNumberFormat="1" applyFont="1" applyFill="1" applyBorder="1" applyAlignment="1">
      <alignment horizontal="center" vertical="center" wrapText="1"/>
    </xf>
    <xf numFmtId="2" fontId="8" fillId="3" borderId="4" xfId="0" applyNumberFormat="1" applyFont="1" applyFill="1" applyBorder="1" applyAlignment="1">
      <alignment horizontal="center" vertical="center" wrapText="1"/>
    </xf>
    <xf numFmtId="167" fontId="6" fillId="3" borderId="0" xfId="0" applyNumberFormat="1" applyFont="1" applyFill="1" applyAlignment="1">
      <alignment horizontal="center" vertical="center" wrapText="1"/>
    </xf>
    <xf numFmtId="49" fontId="6" fillId="0" borderId="3" xfId="0" applyNumberFormat="1" applyFont="1" applyBorder="1" applyAlignment="1">
      <alignment vertical="center" wrapText="1"/>
    </xf>
    <xf numFmtId="49" fontId="6" fillId="0" borderId="4" xfId="0" applyNumberFormat="1" applyFont="1" applyBorder="1" applyAlignment="1">
      <alignment vertical="center" wrapText="1"/>
    </xf>
    <xf numFmtId="49" fontId="8" fillId="0" borderId="4" xfId="0" applyNumberFormat="1" applyFont="1" applyBorder="1" applyAlignment="1">
      <alignment vertical="center" wrapText="1"/>
    </xf>
    <xf numFmtId="49" fontId="6" fillId="0" borderId="0" xfId="0" applyNumberFormat="1" applyFont="1" applyAlignment="1">
      <alignment vertical="center" wrapText="1"/>
    </xf>
    <xf numFmtId="49" fontId="4" fillId="0" borderId="0" xfId="0" applyNumberFormat="1" applyFont="1" applyAlignment="1">
      <alignment vertical="center" wrapText="1"/>
    </xf>
    <xf numFmtId="49" fontId="0" fillId="0" borderId="0" xfId="0" applyNumberFormat="1" applyAlignment="1">
      <alignment vertical="center"/>
    </xf>
    <xf numFmtId="10" fontId="6" fillId="0" borderId="3" xfId="0" applyNumberFormat="1" applyFont="1" applyBorder="1" applyAlignment="1">
      <alignment horizontal="right" vertical="center" wrapText="1"/>
    </xf>
    <xf numFmtId="10" fontId="6" fillId="0" borderId="4" xfId="0" applyNumberFormat="1" applyFont="1" applyBorder="1" applyAlignment="1">
      <alignment horizontal="right" vertical="center" wrapText="1"/>
    </xf>
    <xf numFmtId="0" fontId="6" fillId="13" borderId="0" xfId="0" applyFont="1" applyFill="1" applyAlignment="1">
      <alignment horizontal="right" vertical="center" wrapText="1"/>
    </xf>
    <xf numFmtId="0" fontId="0" fillId="13" borderId="0" xfId="0" applyFill="1" applyAlignment="1">
      <alignment vertical="center"/>
    </xf>
    <xf numFmtId="0" fontId="3" fillId="13" borderId="0" xfId="0" applyFont="1" applyFill="1" applyAlignment="1">
      <alignment vertical="center" wrapText="1"/>
    </xf>
    <xf numFmtId="0" fontId="30" fillId="13" borderId="0" xfId="0" applyFont="1" applyFill="1" applyAlignment="1">
      <alignment horizontal="center" vertical="center"/>
    </xf>
    <xf numFmtId="4" fontId="0" fillId="13" borderId="0" xfId="0" applyNumberFormat="1" applyFill="1" applyAlignment="1">
      <alignment vertical="center"/>
    </xf>
    <xf numFmtId="44" fontId="0" fillId="13" borderId="0" xfId="0" applyNumberFormat="1" applyFill="1" applyAlignment="1">
      <alignment vertical="center"/>
    </xf>
    <xf numFmtId="165" fontId="6" fillId="19" borderId="4" xfId="0" applyNumberFormat="1" applyFont="1" applyFill="1" applyBorder="1" applyAlignment="1">
      <alignment horizontal="right" vertical="top" wrapText="1"/>
    </xf>
    <xf numFmtId="165" fontId="8" fillId="18" borderId="4" xfId="0" applyNumberFormat="1" applyFont="1" applyFill="1" applyBorder="1" applyAlignment="1">
      <alignment horizontal="right" vertical="top" wrapText="1"/>
    </xf>
    <xf numFmtId="4" fontId="0" fillId="0" borderId="0" xfId="0" applyNumberFormat="1"/>
    <xf numFmtId="10" fontId="0" fillId="13" borderId="0" xfId="0" applyNumberFormat="1" applyFill="1" applyAlignment="1">
      <alignment vertical="center"/>
    </xf>
    <xf numFmtId="0" fontId="0" fillId="0" borderId="0" xfId="0" applyAlignment="1">
      <alignment vertical="top"/>
    </xf>
    <xf numFmtId="0" fontId="3" fillId="0" borderId="4" xfId="0" applyFont="1" applyBorder="1" applyAlignment="1">
      <alignment horizontal="right" vertical="top" wrapText="1"/>
    </xf>
    <xf numFmtId="4" fontId="6" fillId="0" borderId="0" xfId="0" applyNumberFormat="1" applyFont="1" applyAlignment="1">
      <alignment horizontal="right" vertical="top" wrapText="1"/>
    </xf>
    <xf numFmtId="4" fontId="8" fillId="0" borderId="4" xfId="0" applyNumberFormat="1" applyFont="1" applyBorder="1" applyAlignment="1">
      <alignment horizontal="right" vertical="top" wrapText="1"/>
    </xf>
    <xf numFmtId="4" fontId="4" fillId="4" borderId="3" xfId="0" applyNumberFormat="1" applyFont="1" applyFill="1" applyBorder="1" applyAlignment="1">
      <alignment horizontal="right" vertical="top" wrapText="1"/>
    </xf>
    <xf numFmtId="4" fontId="4" fillId="4" borderId="4" xfId="0" applyNumberFormat="1" applyFont="1" applyFill="1" applyBorder="1" applyAlignment="1">
      <alignment horizontal="right" vertical="top" wrapText="1"/>
    </xf>
    <xf numFmtId="2" fontId="0" fillId="0" borderId="0" xfId="0" applyNumberFormat="1"/>
    <xf numFmtId="0" fontId="4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0" fontId="5" fillId="0" borderId="4" xfId="0" applyFont="1" applyBorder="1" applyAlignment="1">
      <alignment horizontal="center" vertical="center" wrapText="1"/>
    </xf>
    <xf numFmtId="0" fontId="5" fillId="0" borderId="4" xfId="0" applyFont="1" applyBorder="1" applyAlignment="1">
      <alignment horizontal="left" vertical="center" wrapText="1"/>
    </xf>
    <xf numFmtId="0" fontId="4" fillId="3" borderId="0" xfId="0" applyFont="1" applyFill="1" applyAlignment="1">
      <alignment horizontal="center" vertical="center" wrapText="1"/>
    </xf>
    <xf numFmtId="44" fontId="4" fillId="0" borderId="0" xfId="1" applyFont="1" applyAlignment="1">
      <alignment horizontal="center" vertical="center" wrapText="1"/>
    </xf>
    <xf numFmtId="44" fontId="4" fillId="17" borderId="0" xfId="1" applyFont="1" applyFill="1" applyBorder="1" applyAlignment="1" applyProtection="1">
      <alignment horizontal="center" vertical="center" wrapText="1"/>
    </xf>
    <xf numFmtId="0" fontId="4" fillId="0" borderId="0" xfId="0" applyFont="1" applyAlignment="1">
      <alignment horizontal="right" vertical="center" wrapText="1"/>
    </xf>
    <xf numFmtId="0" fontId="3" fillId="15" borderId="2" xfId="0" applyFont="1" applyFill="1" applyBorder="1" applyAlignment="1">
      <alignment horizontal="center" vertical="center" wrapText="1"/>
    </xf>
    <xf numFmtId="0" fontId="5" fillId="0" borderId="3" xfId="0" applyFont="1" applyBorder="1" applyAlignment="1">
      <alignment horizontal="center" vertical="center" wrapText="1"/>
    </xf>
    <xf numFmtId="0" fontId="5" fillId="0" borderId="3" xfId="0" applyFont="1" applyBorder="1" applyAlignment="1">
      <alignment horizontal="left" vertical="center" wrapText="1"/>
    </xf>
    <xf numFmtId="0" fontId="2" fillId="0" borderId="0" xfId="0" applyFont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3" fillId="0" borderId="0" xfId="0" applyFont="1" applyAlignment="1">
      <alignment vertical="top" wrapText="1"/>
    </xf>
    <xf numFmtId="0" fontId="4" fillId="0" borderId="0" xfId="0" applyFont="1" applyAlignment="1">
      <alignment vertical="top" wrapText="1"/>
    </xf>
    <xf numFmtId="0" fontId="3" fillId="14" borderId="2" xfId="0" applyFont="1" applyFill="1" applyBorder="1" applyAlignment="1">
      <alignment horizontal="center" vertical="center" wrapText="1"/>
    </xf>
    <xf numFmtId="44" fontId="4" fillId="3" borderId="0" xfId="1" applyFont="1" applyFill="1" applyAlignment="1">
      <alignment horizontal="center" vertical="center" wrapText="1"/>
    </xf>
    <xf numFmtId="0" fontId="3" fillId="3" borderId="0" xfId="0" applyFont="1" applyFill="1" applyAlignment="1">
      <alignment horizontal="left" vertical="center" wrapText="1"/>
    </xf>
    <xf numFmtId="0" fontId="4" fillId="3" borderId="0" xfId="0" applyFont="1" applyFill="1" applyAlignment="1">
      <alignment horizontal="left" vertical="center" wrapText="1"/>
    </xf>
    <xf numFmtId="0" fontId="3" fillId="3" borderId="1" xfId="0" applyFont="1" applyFill="1" applyBorder="1" applyAlignment="1">
      <alignment horizontal="left" vertical="center" wrapText="1"/>
    </xf>
    <xf numFmtId="44" fontId="3" fillId="16" borderId="2" xfId="0" applyNumberFormat="1" applyFont="1" applyFill="1" applyBorder="1" applyAlignment="1">
      <alignment horizontal="center" vertical="center" wrapText="1"/>
    </xf>
    <xf numFmtId="0" fontId="3" fillId="3" borderId="0" xfId="0" applyFont="1" applyFill="1" applyAlignment="1">
      <alignment horizontal="left" vertical="top" wrapText="1"/>
    </xf>
    <xf numFmtId="0" fontId="4" fillId="3" borderId="0" xfId="0" applyFont="1" applyFill="1" applyAlignment="1">
      <alignment horizontal="left" vertical="top" wrapText="1"/>
    </xf>
    <xf numFmtId="10" fontId="4" fillId="3" borderId="0" xfId="0" applyNumberFormat="1" applyFont="1" applyFill="1" applyAlignment="1">
      <alignment horizontal="left" vertical="top" wrapText="1"/>
    </xf>
    <xf numFmtId="49" fontId="3" fillId="14" borderId="2" xfId="0" applyNumberFormat="1" applyFont="1" applyFill="1" applyBorder="1" applyAlignment="1">
      <alignment horizontal="left" vertical="center" wrapText="1"/>
    </xf>
    <xf numFmtId="0" fontId="4" fillId="3" borderId="0" xfId="0" applyFont="1" applyFill="1" applyAlignment="1">
      <alignment horizontal="right" vertical="top" wrapText="1"/>
    </xf>
    <xf numFmtId="0" fontId="6" fillId="3" borderId="0" xfId="0" applyFont="1" applyFill="1" applyAlignment="1">
      <alignment horizontal="right" vertical="top" wrapText="1"/>
    </xf>
    <xf numFmtId="0" fontId="6" fillId="7" borderId="25" xfId="0" applyFont="1" applyFill="1" applyBorder="1" applyAlignment="1">
      <alignment horizontal="left" vertical="top" wrapText="1"/>
    </xf>
    <xf numFmtId="0" fontId="6" fillId="7" borderId="26" xfId="0" applyFont="1" applyFill="1" applyBorder="1" applyAlignment="1">
      <alignment horizontal="left" vertical="top" wrapText="1"/>
    </xf>
    <xf numFmtId="44" fontId="4" fillId="3" borderId="0" xfId="1" applyFont="1" applyFill="1" applyBorder="1" applyAlignment="1" applyProtection="1">
      <alignment horizontal="center" vertical="center" wrapText="1"/>
    </xf>
    <xf numFmtId="0" fontId="3" fillId="3" borderId="25" xfId="0" applyFont="1" applyFill="1" applyBorder="1" applyAlignment="1">
      <alignment horizontal="left" vertical="top" wrapText="1"/>
    </xf>
    <xf numFmtId="0" fontId="3" fillId="3" borderId="26" xfId="0" applyFont="1" applyFill="1" applyBorder="1" applyAlignment="1">
      <alignment horizontal="left" vertical="top" wrapText="1"/>
    </xf>
    <xf numFmtId="0" fontId="8" fillId="3" borderId="25" xfId="0" applyFont="1" applyFill="1" applyBorder="1" applyAlignment="1">
      <alignment horizontal="left" vertical="top" wrapText="1"/>
    </xf>
    <xf numFmtId="0" fontId="8" fillId="3" borderId="26" xfId="0" applyFont="1" applyFill="1" applyBorder="1" applyAlignment="1">
      <alignment horizontal="left" vertical="top" wrapText="1"/>
    </xf>
    <xf numFmtId="0" fontId="6" fillId="6" borderId="25" xfId="0" applyFont="1" applyFill="1" applyBorder="1" applyAlignment="1">
      <alignment horizontal="left" vertical="top" wrapText="1"/>
    </xf>
    <xf numFmtId="0" fontId="6" fillId="6" borderId="26" xfId="0" applyFont="1" applyFill="1" applyBorder="1" applyAlignment="1">
      <alignment horizontal="left" vertical="top" wrapText="1"/>
    </xf>
    <xf numFmtId="0" fontId="5" fillId="4" borderId="25" xfId="0" applyFont="1" applyFill="1" applyBorder="1" applyAlignment="1">
      <alignment horizontal="left" vertical="top" wrapText="1"/>
    </xf>
    <xf numFmtId="0" fontId="5" fillId="4" borderId="26" xfId="0" applyFont="1" applyFill="1" applyBorder="1" applyAlignment="1">
      <alignment horizontal="left" vertical="top" wrapText="1"/>
    </xf>
    <xf numFmtId="0" fontId="3" fillId="14" borderId="12" xfId="0" applyFont="1" applyFill="1" applyBorder="1" applyAlignment="1">
      <alignment horizontal="center" wrapText="1"/>
    </xf>
    <xf numFmtId="0" fontId="3" fillId="14" borderId="13" xfId="0" applyFont="1" applyFill="1" applyBorder="1" applyAlignment="1">
      <alignment horizontal="center" wrapText="1"/>
    </xf>
    <xf numFmtId="0" fontId="3" fillId="14" borderId="14" xfId="0" applyFont="1" applyFill="1" applyBorder="1" applyAlignment="1">
      <alignment horizontal="center" wrapText="1"/>
    </xf>
    <xf numFmtId="0" fontId="5" fillId="4" borderId="27" xfId="0" applyFont="1" applyFill="1" applyBorder="1" applyAlignment="1">
      <alignment horizontal="left" vertical="top" wrapText="1"/>
    </xf>
    <xf numFmtId="0" fontId="5" fillId="4" borderId="28" xfId="0" applyFont="1" applyFill="1" applyBorder="1" applyAlignment="1">
      <alignment horizontal="left" vertical="top" wrapText="1"/>
    </xf>
    <xf numFmtId="0" fontId="2" fillId="0" borderId="15" xfId="0" applyFont="1" applyBorder="1" applyAlignment="1">
      <alignment horizontal="center" vertical="center" wrapText="1"/>
    </xf>
    <xf numFmtId="0" fontId="4" fillId="3" borderId="15" xfId="0" applyFont="1" applyFill="1" applyBorder="1" applyAlignment="1">
      <alignment horizontal="left" vertical="top" wrapText="1"/>
    </xf>
    <xf numFmtId="0" fontId="6" fillId="6" borderId="4" xfId="0" applyFont="1" applyFill="1" applyBorder="1" applyAlignment="1">
      <alignment horizontal="left" vertical="top" wrapText="1"/>
    </xf>
    <xf numFmtId="0" fontId="6" fillId="7" borderId="4" xfId="0" applyFont="1" applyFill="1" applyBorder="1" applyAlignment="1">
      <alignment horizontal="left" vertical="top" wrapText="1"/>
    </xf>
    <xf numFmtId="0" fontId="3" fillId="3" borderId="4" xfId="0" applyFont="1" applyFill="1" applyBorder="1" applyAlignment="1">
      <alignment horizontal="left" vertical="top" wrapText="1"/>
    </xf>
    <xf numFmtId="0" fontId="8" fillId="3" borderId="4" xfId="0" applyFont="1" applyFill="1" applyBorder="1" applyAlignment="1">
      <alignment horizontal="left" vertical="top" wrapText="1"/>
    </xf>
    <xf numFmtId="0" fontId="3" fillId="3" borderId="0" xfId="0" applyFont="1" applyFill="1" applyAlignment="1">
      <alignment horizontal="center" wrapText="1"/>
    </xf>
    <xf numFmtId="0" fontId="3" fillId="14" borderId="20" xfId="0" applyFont="1" applyFill="1" applyBorder="1" applyAlignment="1">
      <alignment horizontal="center" wrapText="1"/>
    </xf>
    <xf numFmtId="0" fontId="3" fillId="14" borderId="21" xfId="0" applyFont="1" applyFill="1" applyBorder="1" applyAlignment="1">
      <alignment horizontal="center" wrapText="1"/>
    </xf>
    <xf numFmtId="0" fontId="3" fillId="14" borderId="22" xfId="0" applyFont="1" applyFill="1" applyBorder="1" applyAlignment="1">
      <alignment horizontal="center" wrapText="1"/>
    </xf>
    <xf numFmtId="0" fontId="3" fillId="14" borderId="17" xfId="0" applyFont="1" applyFill="1" applyBorder="1" applyAlignment="1">
      <alignment horizontal="center" wrapText="1"/>
    </xf>
    <xf numFmtId="0" fontId="3" fillId="14" borderId="18" xfId="0" applyFont="1" applyFill="1" applyBorder="1" applyAlignment="1">
      <alignment horizontal="center" wrapText="1"/>
    </xf>
    <xf numFmtId="0" fontId="3" fillId="14" borderId="19" xfId="0" applyFont="1" applyFill="1" applyBorder="1" applyAlignment="1">
      <alignment horizontal="center" wrapText="1"/>
    </xf>
    <xf numFmtId="0" fontId="3" fillId="3" borderId="3" xfId="0" applyFont="1" applyFill="1" applyBorder="1" applyAlignment="1">
      <alignment horizontal="left" vertical="top" wrapText="1"/>
    </xf>
    <xf numFmtId="0" fontId="2" fillId="3" borderId="0" xfId="0" applyFont="1" applyFill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 wrapText="1"/>
    </xf>
    <xf numFmtId="0" fontId="4" fillId="3" borderId="0" xfId="0" applyFont="1" applyFill="1" applyAlignment="1">
      <alignment horizontal="right" vertical="center" wrapText="1"/>
    </xf>
    <xf numFmtId="44" fontId="4" fillId="3" borderId="0" xfId="1" applyFont="1" applyFill="1" applyBorder="1" applyAlignment="1" applyProtection="1">
      <alignment horizontal="right" vertical="center" wrapText="1"/>
    </xf>
    <xf numFmtId="0" fontId="3" fillId="0" borderId="0" xfId="0" applyFont="1" applyAlignment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0" borderId="1" xfId="0" applyFont="1" applyBorder="1" applyAlignment="1">
      <alignment horizontal="left" vertical="top" wrapText="1"/>
    </xf>
    <xf numFmtId="49" fontId="3" fillId="15" borderId="2" xfId="0" applyNumberFormat="1" applyFont="1" applyFill="1" applyBorder="1" applyAlignment="1">
      <alignment horizontal="center" vertical="center" wrapText="1"/>
    </xf>
    <xf numFmtId="0" fontId="13" fillId="0" borderId="2" xfId="0" applyFont="1" applyBorder="1" applyAlignment="1">
      <alignment horizontal="center" vertical="center" wrapText="1"/>
    </xf>
    <xf numFmtId="0" fontId="11" fillId="0" borderId="0" xfId="0" applyFont="1" applyAlignment="1">
      <alignment horizontal="left" vertical="center" wrapText="1"/>
    </xf>
    <xf numFmtId="0" fontId="28" fillId="14" borderId="12" xfId="0" applyFont="1" applyFill="1" applyBorder="1" applyAlignment="1">
      <alignment horizontal="center" vertical="center"/>
    </xf>
    <xf numFmtId="0" fontId="28" fillId="14" borderId="13" xfId="0" applyFont="1" applyFill="1" applyBorder="1" applyAlignment="1">
      <alignment horizontal="center" vertical="center"/>
    </xf>
    <xf numFmtId="0" fontId="28" fillId="14" borderId="14" xfId="0" applyFont="1" applyFill="1" applyBorder="1" applyAlignment="1">
      <alignment horizontal="center" vertical="center"/>
    </xf>
    <xf numFmtId="0" fontId="28" fillId="14" borderId="12" xfId="0" applyFont="1" applyFill="1" applyBorder="1" applyAlignment="1">
      <alignment horizontal="center" vertical="center" wrapText="1"/>
    </xf>
    <xf numFmtId="0" fontId="28" fillId="14" borderId="13" xfId="0" applyFont="1" applyFill="1" applyBorder="1" applyAlignment="1">
      <alignment horizontal="center" vertical="center" wrapText="1"/>
    </xf>
    <xf numFmtId="0" fontId="28" fillId="14" borderId="14" xfId="0" applyFont="1" applyFill="1" applyBorder="1" applyAlignment="1">
      <alignment horizontal="center" vertical="center" wrapText="1"/>
    </xf>
    <xf numFmtId="0" fontId="21" fillId="0" borderId="8" xfId="0" applyFont="1" applyBorder="1" applyAlignment="1">
      <alignment horizontal="left" vertical="center" wrapText="1"/>
    </xf>
    <xf numFmtId="0" fontId="14" fillId="8" borderId="0" xfId="0" applyFont="1" applyFill="1" applyAlignment="1">
      <alignment horizontal="left" vertical="center" wrapText="1"/>
    </xf>
    <xf numFmtId="0" fontId="14" fillId="9" borderId="7" xfId="0" applyFont="1" applyFill="1" applyBorder="1" applyAlignment="1">
      <alignment horizontal="center" vertical="center" wrapText="1"/>
    </xf>
    <xf numFmtId="0" fontId="15" fillId="0" borderId="7" xfId="0" applyFont="1" applyBorder="1" applyAlignment="1">
      <alignment horizontal="center" vertical="center" wrapText="1"/>
    </xf>
    <xf numFmtId="0" fontId="16" fillId="8" borderId="7" xfId="0" applyFont="1" applyFill="1" applyBorder="1" applyAlignment="1">
      <alignment horizontal="center" vertical="center" wrapText="1"/>
    </xf>
    <xf numFmtId="0" fontId="17" fillId="9" borderId="7" xfId="0" applyFont="1" applyFill="1" applyBorder="1" applyAlignment="1">
      <alignment horizontal="center" vertical="center" wrapText="1"/>
    </xf>
    <xf numFmtId="167" fontId="25" fillId="0" borderId="11" xfId="0" applyNumberFormat="1" applyFont="1" applyBorder="1" applyAlignment="1">
      <alignment horizontal="center" vertical="center" wrapText="1"/>
    </xf>
    <xf numFmtId="167" fontId="25" fillId="0" borderId="3" xfId="0" applyNumberFormat="1" applyFont="1" applyBorder="1" applyAlignment="1">
      <alignment horizontal="center" vertical="center" wrapText="1"/>
    </xf>
    <xf numFmtId="167" fontId="25" fillId="3" borderId="11" xfId="0" applyNumberFormat="1" applyFont="1" applyFill="1" applyBorder="1" applyAlignment="1">
      <alignment horizontal="center" vertical="center" wrapText="1"/>
    </xf>
    <xf numFmtId="167" fontId="25" fillId="3" borderId="3" xfId="0" applyNumberFormat="1" applyFont="1" applyFill="1" applyBorder="1" applyAlignment="1">
      <alignment horizontal="center" vertical="center" wrapText="1"/>
    </xf>
    <xf numFmtId="0" fontId="7" fillId="15" borderId="12" xfId="0" applyFont="1" applyFill="1" applyBorder="1" applyAlignment="1">
      <alignment horizontal="center" wrapText="1"/>
    </xf>
    <xf numFmtId="0" fontId="7" fillId="15" borderId="13" xfId="0" applyFont="1" applyFill="1" applyBorder="1" applyAlignment="1">
      <alignment horizontal="center" wrapText="1"/>
    </xf>
    <xf numFmtId="0" fontId="7" fillId="15" borderId="14" xfId="0" applyFont="1" applyFill="1" applyBorder="1" applyAlignment="1">
      <alignment horizontal="center" wrapText="1"/>
    </xf>
    <xf numFmtId="0" fontId="7" fillId="0" borderId="0" xfId="0" applyFont="1" applyAlignment="1">
      <alignment horizontal="left" vertical="top" wrapText="1"/>
    </xf>
    <xf numFmtId="0" fontId="7" fillId="0" borderId="15" xfId="0" applyFont="1" applyBorder="1" applyAlignment="1">
      <alignment horizontal="left" vertical="top" wrapText="1"/>
    </xf>
    <xf numFmtId="0" fontId="25" fillId="3" borderId="11" xfId="0" applyFont="1" applyFill="1" applyBorder="1" applyAlignment="1">
      <alignment horizontal="left" vertical="center" wrapText="1"/>
    </xf>
    <xf numFmtId="0" fontId="25" fillId="3" borderId="3" xfId="0" applyFont="1" applyFill="1" applyBorder="1" applyAlignment="1">
      <alignment horizontal="left" vertical="center" wrapText="1"/>
    </xf>
    <xf numFmtId="0" fontId="25" fillId="0" borderId="11" xfId="0" applyFont="1" applyBorder="1" applyAlignment="1">
      <alignment horizontal="left" vertical="center" wrapText="1"/>
    </xf>
    <xf numFmtId="0" fontId="25" fillId="0" borderId="3" xfId="0" applyFont="1" applyBorder="1" applyAlignment="1">
      <alignment horizontal="left" vertical="center" wrapText="1"/>
    </xf>
    <xf numFmtId="0" fontId="25" fillId="3" borderId="11" xfId="0" applyFont="1" applyFill="1" applyBorder="1" applyAlignment="1">
      <alignment horizontal="center" vertical="center" wrapText="1"/>
    </xf>
    <xf numFmtId="0" fontId="25" fillId="3" borderId="3" xfId="0" applyFont="1" applyFill="1" applyBorder="1" applyAlignment="1">
      <alignment horizontal="center" vertical="center" wrapText="1"/>
    </xf>
    <xf numFmtId="0" fontId="25" fillId="0" borderId="11" xfId="0" applyFont="1" applyBorder="1" applyAlignment="1">
      <alignment horizontal="center" vertical="center" wrapText="1"/>
    </xf>
    <xf numFmtId="0" fontId="25" fillId="0" borderId="3" xfId="0" applyFont="1" applyBorder="1" applyAlignment="1">
      <alignment horizontal="center" vertical="center" wrapText="1"/>
    </xf>
    <xf numFmtId="0" fontId="7" fillId="3" borderId="0" xfId="0" applyFont="1" applyFill="1" applyAlignment="1">
      <alignment horizontal="right" vertical="top" wrapText="1"/>
    </xf>
    <xf numFmtId="0" fontId="27" fillId="0" borderId="0" xfId="0" applyFont="1" applyAlignment="1">
      <alignment horizontal="center" vertical="top" wrapText="1"/>
    </xf>
    <xf numFmtId="0" fontId="29" fillId="0" borderId="0" xfId="0" applyFont="1" applyAlignment="1">
      <alignment horizontal="center" vertical="center" wrapText="1"/>
    </xf>
    <xf numFmtId="0" fontId="29" fillId="0" borderId="15" xfId="0" applyFont="1" applyBorder="1" applyAlignment="1">
      <alignment horizontal="center" vertical="center" wrapText="1"/>
    </xf>
    <xf numFmtId="0" fontId="0" fillId="0" borderId="0" xfId="0" applyAlignment="1">
      <alignment vertical="center"/>
    </xf>
    <xf numFmtId="4" fontId="4" fillId="3" borderId="0" xfId="0" applyNumberFormat="1" applyFont="1" applyFill="1" applyAlignment="1">
      <alignment horizontal="right" vertical="center" wrapText="1"/>
    </xf>
  </cellXfs>
  <cellStyles count="3">
    <cellStyle name="Moeda" xfId="1" builtinId="4"/>
    <cellStyle name="Normal" xfId="0" builtinId="0"/>
    <cellStyle name="Porcentagem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116681</xdr:colOff>
      <xdr:row>70</xdr:row>
      <xdr:rowOff>395630</xdr:rowOff>
    </xdr:from>
    <xdr:to>
      <xdr:col>5</xdr:col>
      <xdr:colOff>371475</xdr:colOff>
      <xdr:row>71</xdr:row>
      <xdr:rowOff>123946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CAC81333-F819-0170-D0FC-CEF354B58D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724275" y="22088818"/>
          <a:ext cx="2540794" cy="490316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369794</xdr:colOff>
      <xdr:row>133</xdr:row>
      <xdr:rowOff>403412</xdr:rowOff>
    </xdr:from>
    <xdr:to>
      <xdr:col>4</xdr:col>
      <xdr:colOff>838636</xdr:colOff>
      <xdr:row>134</xdr:row>
      <xdr:rowOff>131728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504FABAE-D25B-4A04-8451-30D6E663AF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84794" y="12259236"/>
          <a:ext cx="2543175" cy="490316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3228975</xdr:colOff>
      <xdr:row>576</xdr:row>
      <xdr:rowOff>457200</xdr:rowOff>
    </xdr:from>
    <xdr:to>
      <xdr:col>4</xdr:col>
      <xdr:colOff>57150</xdr:colOff>
      <xdr:row>577</xdr:row>
      <xdr:rowOff>185516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6D01C7DF-7F40-44B6-B089-2BA7A7D20A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410075" y="233276775"/>
          <a:ext cx="2543175" cy="49031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2377016</xdr:colOff>
      <xdr:row>577</xdr:row>
      <xdr:rowOff>386291</xdr:rowOff>
    </xdr:from>
    <xdr:to>
      <xdr:col>4</xdr:col>
      <xdr:colOff>348191</xdr:colOff>
      <xdr:row>578</xdr:row>
      <xdr:rowOff>114607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A417E115-A9EC-49F9-B1DA-CAD37BB30C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26516" y="22357291"/>
          <a:ext cx="2543175" cy="49031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578</xdr:row>
      <xdr:rowOff>44823</xdr:rowOff>
    </xdr:from>
    <xdr:to>
      <xdr:col>7</xdr:col>
      <xdr:colOff>795057</xdr:colOff>
      <xdr:row>580</xdr:row>
      <xdr:rowOff>165345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DAD16031-1584-4E07-9439-F22DEF8B86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95882" y="21526499"/>
          <a:ext cx="2543175" cy="49031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2619375</xdr:colOff>
      <xdr:row>5138</xdr:row>
      <xdr:rowOff>114300</xdr:rowOff>
    </xdr:from>
    <xdr:to>
      <xdr:col>4</xdr:col>
      <xdr:colOff>590550</xdr:colOff>
      <xdr:row>5141</xdr:row>
      <xdr:rowOff>33116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5C57FA8B-E42D-4DB8-90C0-C5B86D9AB1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057775" y="1290313650"/>
          <a:ext cx="2543175" cy="49031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2688166</xdr:colOff>
      <xdr:row>6175</xdr:row>
      <xdr:rowOff>433917</xdr:rowOff>
    </xdr:from>
    <xdr:to>
      <xdr:col>4</xdr:col>
      <xdr:colOff>659341</xdr:colOff>
      <xdr:row>6176</xdr:row>
      <xdr:rowOff>162233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EACACC84-5F52-44D6-89B9-20EDF66CB1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122333" y="1817782750"/>
          <a:ext cx="2543175" cy="490316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3968750</xdr:colOff>
      <xdr:row>477</xdr:row>
      <xdr:rowOff>0</xdr:rowOff>
    </xdr:from>
    <xdr:to>
      <xdr:col>3</xdr:col>
      <xdr:colOff>1939925</xdr:colOff>
      <xdr:row>479</xdr:row>
      <xdr:rowOff>125191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5D5540F6-99E3-4D0B-9363-874A3C4699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492750" y="194468750"/>
          <a:ext cx="2543175" cy="490316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1857375</xdr:colOff>
      <xdr:row>911</xdr:row>
      <xdr:rowOff>571500</xdr:rowOff>
    </xdr:from>
    <xdr:to>
      <xdr:col>6</xdr:col>
      <xdr:colOff>706966</xdr:colOff>
      <xdr:row>912</xdr:row>
      <xdr:rowOff>299816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5289E3AC-3958-4924-BF81-CDED19D527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953375" y="323199125"/>
          <a:ext cx="2543175" cy="490316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1419150</xdr:colOff>
      <xdr:row>19</xdr:row>
      <xdr:rowOff>276210</xdr:rowOff>
    </xdr:from>
    <xdr:to>
      <xdr:col>3</xdr:col>
      <xdr:colOff>837750</xdr:colOff>
      <xdr:row>23</xdr:row>
      <xdr:rowOff>141900</xdr:rowOff>
    </xdr:to>
    <xdr:pic>
      <xdr:nvPicPr>
        <xdr:cNvPr id="2" name="Imagem 2">
          <a:extLst>
            <a:ext uri="{FF2B5EF4-FFF2-40B4-BE49-F238E27FC236}">
              <a16:creationId xmlns:a16="http://schemas.microsoft.com/office/drawing/2014/main" id="{54C1E44E-87A0-4CA0-8B34-2B06DC89856E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3333675" y="6086460"/>
          <a:ext cx="2409450" cy="656265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1</xdr:col>
      <xdr:colOff>533520</xdr:colOff>
      <xdr:row>23</xdr:row>
      <xdr:rowOff>162000</xdr:rowOff>
    </xdr:from>
    <xdr:to>
      <xdr:col>3</xdr:col>
      <xdr:colOff>1037880</xdr:colOff>
      <xdr:row>31</xdr:row>
      <xdr:rowOff>18720</xdr:rowOff>
    </xdr:to>
    <xdr:sp macro="" textlink="">
      <xdr:nvSpPr>
        <xdr:cNvPr id="3" name="Retângulo 3">
          <a:extLst>
            <a:ext uri="{FF2B5EF4-FFF2-40B4-BE49-F238E27FC236}">
              <a16:creationId xmlns:a16="http://schemas.microsoft.com/office/drawing/2014/main" id="{132C59E5-AA26-4689-AECF-E1EF66F4EF95}"/>
            </a:ext>
          </a:extLst>
        </xdr:cNvPr>
        <xdr:cNvSpPr/>
      </xdr:nvSpPr>
      <xdr:spPr>
        <a:xfrm>
          <a:off x="2448045" y="6991425"/>
          <a:ext cx="3495210" cy="1533120"/>
        </a:xfrm>
        <a:prstGeom prst="rect">
          <a:avLst/>
        </a:prstGeom>
        <a:noFill/>
        <a:ln w="3175">
          <a:solidFill>
            <a:srgbClr val="6C6C6C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vertOverflow="clip" horzOverflow="clip" lIns="90000" tIns="45000" rIns="90000" bIns="45000" anchor="b">
          <a:noAutofit/>
        </a:bodyPr>
        <a:lstStyle/>
        <a:p>
          <a:pPr algn="ctr">
            <a:lnSpc>
              <a:spcPct val="100000"/>
            </a:lnSpc>
          </a:pPr>
          <a:r>
            <a:rPr lang="pt-BR" sz="1100" b="0" strike="noStrike" spc="-1">
              <a:solidFill>
                <a:srgbClr val="000000"/>
              </a:solidFill>
              <a:latin typeface="Calibri"/>
            </a:rPr>
            <a:t>RESPONSÁVEL TÉCNICO</a:t>
          </a:r>
          <a:endParaRPr lang="pt-BR" sz="1100" b="0" strike="noStrike" spc="-1">
            <a:latin typeface="Times New Roman"/>
          </a:endParaRPr>
        </a:p>
        <a:p>
          <a:pPr algn="ctr">
            <a:lnSpc>
              <a:spcPct val="100000"/>
            </a:lnSpc>
          </a:pPr>
          <a:r>
            <a:rPr lang="pt-BR" sz="1050" b="0" strike="noStrike" spc="-1">
              <a:solidFill>
                <a:srgbClr val="000000"/>
              </a:solidFill>
              <a:latin typeface="Calibri"/>
            </a:rPr>
            <a:t>ENG. RAPHAEL ALEXANDRE DA SILVA</a:t>
          </a:r>
          <a:endParaRPr lang="pt-BR" sz="1050" b="0" strike="noStrike" spc="-1">
            <a:latin typeface="Times New Roman"/>
          </a:endParaRPr>
        </a:p>
        <a:p>
          <a:pPr algn="ctr">
            <a:lnSpc>
              <a:spcPct val="100000"/>
            </a:lnSpc>
          </a:pPr>
          <a:r>
            <a:rPr lang="pt-BR" sz="1050" b="0" strike="noStrike" spc="-1">
              <a:solidFill>
                <a:srgbClr val="000000"/>
              </a:solidFill>
              <a:latin typeface="Calibri"/>
            </a:rPr>
            <a:t>CREA/RN 211091523-4 </a:t>
          </a:r>
          <a:endParaRPr lang="pt-BR" sz="1050" b="0" strike="noStrike" spc="-1">
            <a:latin typeface="Times New Roman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1009575</xdr:colOff>
      <xdr:row>19</xdr:row>
      <xdr:rowOff>342885</xdr:rowOff>
    </xdr:from>
    <xdr:to>
      <xdr:col>3</xdr:col>
      <xdr:colOff>428175</xdr:colOff>
      <xdr:row>23</xdr:row>
      <xdr:rowOff>75225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FDA4B9FA-940A-4864-BBAE-1D51D6CFDDE2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2924100" y="6153135"/>
          <a:ext cx="2409450" cy="656265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1</xdr:col>
      <xdr:colOff>533520</xdr:colOff>
      <xdr:row>23</xdr:row>
      <xdr:rowOff>162000</xdr:rowOff>
    </xdr:from>
    <xdr:to>
      <xdr:col>3</xdr:col>
      <xdr:colOff>1037880</xdr:colOff>
      <xdr:row>31</xdr:row>
      <xdr:rowOff>18720</xdr:rowOff>
    </xdr:to>
    <xdr:sp macro="" textlink="">
      <xdr:nvSpPr>
        <xdr:cNvPr id="3" name="Retângulo 2">
          <a:extLst>
            <a:ext uri="{FF2B5EF4-FFF2-40B4-BE49-F238E27FC236}">
              <a16:creationId xmlns:a16="http://schemas.microsoft.com/office/drawing/2014/main" id="{FC99F113-E8C2-4A37-B3C2-A0BE90A263EA}"/>
            </a:ext>
          </a:extLst>
        </xdr:cNvPr>
        <xdr:cNvSpPr/>
      </xdr:nvSpPr>
      <xdr:spPr>
        <a:xfrm>
          <a:off x="2448045" y="6991425"/>
          <a:ext cx="3495210" cy="1533120"/>
        </a:xfrm>
        <a:prstGeom prst="rect">
          <a:avLst/>
        </a:prstGeom>
        <a:noFill/>
        <a:ln w="3175">
          <a:solidFill>
            <a:srgbClr val="6C6C6C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vertOverflow="clip" horzOverflow="clip" lIns="90000" tIns="45000" rIns="90000" bIns="45000" anchor="b">
          <a:noAutofit/>
        </a:bodyPr>
        <a:lstStyle/>
        <a:p>
          <a:pPr algn="ctr">
            <a:lnSpc>
              <a:spcPct val="100000"/>
            </a:lnSpc>
          </a:pPr>
          <a:r>
            <a:rPr lang="pt-BR" sz="1100" b="0" strike="noStrike" spc="-1">
              <a:solidFill>
                <a:srgbClr val="000000"/>
              </a:solidFill>
              <a:latin typeface="Calibri"/>
            </a:rPr>
            <a:t>RESPONSÁVEL TÉCNICO</a:t>
          </a:r>
          <a:endParaRPr lang="pt-BR" sz="1100" b="0" strike="noStrike" spc="-1">
            <a:latin typeface="Times New Roman"/>
          </a:endParaRPr>
        </a:p>
        <a:p>
          <a:pPr algn="ctr">
            <a:lnSpc>
              <a:spcPct val="100000"/>
            </a:lnSpc>
          </a:pPr>
          <a:r>
            <a:rPr lang="pt-BR" sz="1050" b="0" strike="noStrike" spc="-1">
              <a:solidFill>
                <a:srgbClr val="000000"/>
              </a:solidFill>
              <a:latin typeface="Calibri"/>
            </a:rPr>
            <a:t>ENG. RAPHAEL ALEXANDRE DA SILVA</a:t>
          </a:r>
          <a:endParaRPr lang="pt-BR" sz="1050" b="0" strike="noStrike" spc="-1">
            <a:latin typeface="Times New Roman"/>
          </a:endParaRPr>
        </a:p>
        <a:p>
          <a:pPr algn="ctr">
            <a:lnSpc>
              <a:spcPct val="100000"/>
            </a:lnSpc>
          </a:pPr>
          <a:r>
            <a:rPr lang="pt-BR" sz="1050" b="0" strike="noStrike" spc="-1">
              <a:solidFill>
                <a:srgbClr val="000000"/>
              </a:solidFill>
              <a:latin typeface="Calibri"/>
            </a:rPr>
            <a:t>CREA/RN 211091523-4 </a:t>
          </a:r>
          <a:endParaRPr lang="pt-BR" sz="1050" b="0" strike="noStrike" spc="-1">
            <a:latin typeface="Times New Roman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8E8EAC-5B9A-40BB-96CA-FA6FD6E8EDD2}">
  <sheetPr>
    <tabColor rgb="FF92D050"/>
  </sheetPr>
  <dimension ref="A1:AMJ72"/>
  <sheetViews>
    <sheetView showGridLines="0" tabSelected="1" view="pageBreakPreview" zoomScale="80" zoomScaleNormal="100" zoomScaleSheetLayoutView="80" workbookViewId="0">
      <selection sqref="A1:D2"/>
    </sheetView>
  </sheetViews>
  <sheetFormatPr defaultColWidth="10.28515625" defaultRowHeight="15" x14ac:dyDescent="0.25"/>
  <cols>
    <col min="1" max="3" width="5.7109375" style="4" customWidth="1"/>
    <col min="4" max="4" width="37" style="2" customWidth="1"/>
    <col min="5" max="5" width="34.28515625" style="2" customWidth="1"/>
    <col min="6" max="6" width="5.7109375" style="2" customWidth="1"/>
    <col min="7" max="8" width="7.140625" style="2" customWidth="1"/>
    <col min="9" max="9" width="11.42578125" style="2" customWidth="1"/>
    <col min="10" max="11" width="15.7109375" style="4" customWidth="1"/>
    <col min="12" max="12" width="11.7109375" style="2" customWidth="1"/>
    <col min="13" max="13" width="12" style="2" customWidth="1"/>
    <col min="14" max="1024" width="10.28515625" style="2"/>
  </cols>
  <sheetData>
    <row r="1" spans="1:1024" ht="15" customHeight="1" x14ac:dyDescent="0.25">
      <c r="A1" s="214" t="s">
        <v>0</v>
      </c>
      <c r="B1" s="214"/>
      <c r="C1" s="214"/>
      <c r="D1" s="214"/>
      <c r="E1" s="1" t="s">
        <v>1</v>
      </c>
      <c r="F1" s="216" t="s">
        <v>2</v>
      </c>
      <c r="G1" s="216"/>
      <c r="H1" s="216"/>
      <c r="I1" s="216" t="s">
        <v>3</v>
      </c>
      <c r="J1" s="216"/>
      <c r="K1" s="216"/>
    </row>
    <row r="2" spans="1:1024" ht="79.5" customHeight="1" x14ac:dyDescent="0.25">
      <c r="A2" s="215"/>
      <c r="B2" s="215"/>
      <c r="C2" s="215"/>
      <c r="D2" s="215"/>
      <c r="E2" s="3" t="s">
        <v>4</v>
      </c>
      <c r="F2" s="217" t="s">
        <v>5</v>
      </c>
      <c r="G2" s="217"/>
      <c r="H2" s="217"/>
      <c r="I2" s="217" t="s">
        <v>6</v>
      </c>
      <c r="J2" s="217"/>
      <c r="K2" s="217"/>
    </row>
    <row r="3" spans="1:1024" ht="14.25" customHeight="1" x14ac:dyDescent="0.25">
      <c r="A3" s="211" t="s">
        <v>7</v>
      </c>
      <c r="B3" s="211"/>
      <c r="C3" s="211"/>
      <c r="D3" s="211"/>
      <c r="E3" s="211"/>
      <c r="F3" s="211"/>
      <c r="G3" s="211"/>
      <c r="H3" s="211"/>
      <c r="I3" s="211"/>
      <c r="J3" s="211"/>
      <c r="K3" s="211"/>
    </row>
    <row r="4" spans="1:1024" s="5" customFormat="1" x14ac:dyDescent="0.25">
      <c r="A4" s="211" t="s">
        <v>8</v>
      </c>
      <c r="B4" s="211"/>
      <c r="C4" s="211"/>
      <c r="D4" s="211" t="s">
        <v>9</v>
      </c>
      <c r="E4" s="211"/>
      <c r="F4" s="211"/>
      <c r="G4" s="211"/>
      <c r="H4" s="211"/>
      <c r="I4" s="211"/>
      <c r="J4" s="143" t="s">
        <v>10</v>
      </c>
      <c r="K4" s="143" t="s">
        <v>11</v>
      </c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  <c r="DH4" s="4"/>
      <c r="DI4" s="4"/>
      <c r="DJ4" s="4"/>
      <c r="DK4" s="4"/>
      <c r="DL4" s="4"/>
      <c r="DM4" s="4"/>
      <c r="DN4" s="4"/>
      <c r="DO4" s="4"/>
      <c r="DP4" s="4"/>
      <c r="DQ4" s="4"/>
      <c r="DR4" s="4"/>
      <c r="DS4" s="4"/>
      <c r="DT4" s="4"/>
      <c r="DU4" s="4"/>
      <c r="DV4" s="4"/>
      <c r="DW4" s="4"/>
      <c r="DX4" s="4"/>
      <c r="DY4" s="4"/>
      <c r="DZ4" s="4"/>
      <c r="EA4" s="4"/>
      <c r="EB4" s="4"/>
      <c r="EC4" s="4"/>
      <c r="ED4" s="4"/>
      <c r="EE4" s="4"/>
      <c r="EF4" s="4"/>
      <c r="EG4" s="4"/>
      <c r="EH4" s="4"/>
      <c r="EI4" s="4"/>
      <c r="EJ4" s="4"/>
      <c r="EK4" s="4"/>
      <c r="EL4" s="4"/>
      <c r="EM4" s="4"/>
      <c r="EN4" s="4"/>
      <c r="EO4" s="4"/>
      <c r="EP4" s="4"/>
      <c r="EQ4" s="4"/>
      <c r="ER4" s="4"/>
      <c r="ES4" s="4"/>
      <c r="ET4" s="4"/>
      <c r="EU4" s="4"/>
      <c r="EV4" s="4"/>
      <c r="EW4" s="4"/>
      <c r="EX4" s="4"/>
      <c r="EY4" s="4"/>
      <c r="EZ4" s="4"/>
      <c r="FA4" s="4"/>
      <c r="FB4" s="4"/>
      <c r="FC4" s="4"/>
      <c r="FD4" s="4"/>
      <c r="FE4" s="4"/>
      <c r="FF4" s="4"/>
      <c r="FG4" s="4"/>
      <c r="FH4" s="4"/>
      <c r="FI4" s="4"/>
      <c r="FJ4" s="4"/>
      <c r="FK4" s="4"/>
      <c r="FL4" s="4"/>
      <c r="FM4" s="4"/>
      <c r="FN4" s="4"/>
      <c r="FO4" s="4"/>
      <c r="FP4" s="4"/>
      <c r="FQ4" s="4"/>
      <c r="FR4" s="4"/>
      <c r="FS4" s="4"/>
      <c r="FT4" s="4"/>
      <c r="FU4" s="4"/>
      <c r="FV4" s="4"/>
      <c r="FW4" s="4"/>
      <c r="FX4" s="4"/>
      <c r="FY4" s="4"/>
      <c r="FZ4" s="4"/>
      <c r="GA4" s="4"/>
      <c r="GB4" s="4"/>
      <c r="GC4" s="4"/>
      <c r="GD4" s="4"/>
      <c r="GE4" s="4"/>
      <c r="GF4" s="4"/>
      <c r="GG4" s="4"/>
      <c r="GH4" s="4"/>
      <c r="GI4" s="4"/>
      <c r="GJ4" s="4"/>
      <c r="GK4" s="4"/>
      <c r="GL4" s="4"/>
      <c r="GM4" s="4"/>
      <c r="GN4" s="4"/>
      <c r="GO4" s="4"/>
      <c r="GP4" s="4"/>
      <c r="GQ4" s="4"/>
      <c r="GR4" s="4"/>
      <c r="GS4" s="4"/>
      <c r="GT4" s="4"/>
      <c r="GU4" s="4"/>
      <c r="GV4" s="4"/>
      <c r="GW4" s="4"/>
      <c r="GX4" s="4"/>
      <c r="GY4" s="4"/>
      <c r="GZ4" s="4"/>
      <c r="HA4" s="4"/>
      <c r="HB4" s="4"/>
      <c r="HC4" s="4"/>
      <c r="HD4" s="4"/>
      <c r="HE4" s="4"/>
      <c r="HF4" s="4"/>
      <c r="HG4" s="4"/>
      <c r="HH4" s="4"/>
      <c r="HI4" s="4"/>
      <c r="HJ4" s="4"/>
      <c r="HK4" s="4"/>
      <c r="HL4" s="4"/>
      <c r="HM4" s="4"/>
      <c r="HN4" s="4"/>
      <c r="HO4" s="4"/>
      <c r="HP4" s="4"/>
      <c r="HQ4" s="4"/>
      <c r="HR4" s="4"/>
      <c r="HS4" s="4"/>
      <c r="HT4" s="4"/>
      <c r="HU4" s="4"/>
      <c r="HV4" s="4"/>
      <c r="HW4" s="4"/>
      <c r="HX4" s="4"/>
      <c r="HY4" s="4"/>
      <c r="HZ4" s="4"/>
      <c r="IA4" s="4"/>
      <c r="IB4" s="4"/>
      <c r="IC4" s="4"/>
      <c r="ID4" s="4"/>
      <c r="IE4" s="4"/>
      <c r="IF4" s="4"/>
      <c r="IG4" s="4"/>
      <c r="IH4" s="4"/>
      <c r="II4" s="4"/>
      <c r="IJ4" s="4"/>
      <c r="IK4" s="4"/>
      <c r="IL4" s="4"/>
      <c r="IM4" s="4"/>
      <c r="IN4" s="4"/>
      <c r="IO4" s="4"/>
      <c r="IP4" s="4"/>
      <c r="IQ4" s="4"/>
      <c r="IR4" s="4"/>
      <c r="IS4" s="4"/>
      <c r="IT4" s="4"/>
      <c r="IU4" s="4"/>
      <c r="IV4" s="4"/>
      <c r="IW4" s="4"/>
      <c r="IX4" s="4"/>
      <c r="IY4" s="4"/>
      <c r="IZ4" s="4"/>
      <c r="JA4" s="4"/>
      <c r="JB4" s="4"/>
      <c r="JC4" s="4"/>
      <c r="JD4" s="4"/>
      <c r="JE4" s="4"/>
      <c r="JF4" s="4"/>
      <c r="JG4" s="4"/>
      <c r="JH4" s="4"/>
      <c r="JI4" s="4"/>
      <c r="JJ4" s="4"/>
      <c r="JK4" s="4"/>
      <c r="JL4" s="4"/>
      <c r="JM4" s="4"/>
      <c r="JN4" s="4"/>
      <c r="JO4" s="4"/>
      <c r="JP4" s="4"/>
      <c r="JQ4" s="4"/>
      <c r="JR4" s="4"/>
      <c r="JS4" s="4"/>
      <c r="JT4" s="4"/>
      <c r="JU4" s="4"/>
      <c r="JV4" s="4"/>
      <c r="JW4" s="4"/>
      <c r="JX4" s="4"/>
      <c r="JY4" s="4"/>
      <c r="JZ4" s="4"/>
      <c r="KA4" s="4"/>
      <c r="KB4" s="4"/>
      <c r="KC4" s="4"/>
      <c r="KD4" s="4"/>
      <c r="KE4" s="4"/>
      <c r="KF4" s="4"/>
      <c r="KG4" s="4"/>
      <c r="KH4" s="4"/>
      <c r="KI4" s="4"/>
      <c r="KJ4" s="4"/>
      <c r="KK4" s="4"/>
      <c r="KL4" s="4"/>
      <c r="KM4" s="4"/>
      <c r="KN4" s="4"/>
      <c r="KO4" s="4"/>
      <c r="KP4" s="4"/>
      <c r="KQ4" s="4"/>
      <c r="KR4" s="4"/>
      <c r="KS4" s="4"/>
      <c r="KT4" s="4"/>
      <c r="KU4" s="4"/>
      <c r="KV4" s="4"/>
      <c r="KW4" s="4"/>
      <c r="KX4" s="4"/>
      <c r="KY4" s="4"/>
      <c r="KZ4" s="4"/>
      <c r="LA4" s="4"/>
      <c r="LB4" s="4"/>
      <c r="LC4" s="4"/>
      <c r="LD4" s="4"/>
      <c r="LE4" s="4"/>
      <c r="LF4" s="4"/>
      <c r="LG4" s="4"/>
      <c r="LH4" s="4"/>
      <c r="LI4" s="4"/>
      <c r="LJ4" s="4"/>
      <c r="LK4" s="4"/>
      <c r="LL4" s="4"/>
      <c r="LM4" s="4"/>
      <c r="LN4" s="4"/>
      <c r="LO4" s="4"/>
      <c r="LP4" s="4"/>
      <c r="LQ4" s="4"/>
      <c r="LR4" s="4"/>
      <c r="LS4" s="4"/>
      <c r="LT4" s="4"/>
      <c r="LU4" s="4"/>
      <c r="LV4" s="4"/>
      <c r="LW4" s="4"/>
      <c r="LX4" s="4"/>
      <c r="LY4" s="4"/>
      <c r="LZ4" s="4"/>
      <c r="MA4" s="4"/>
      <c r="MB4" s="4"/>
      <c r="MC4" s="4"/>
      <c r="MD4" s="4"/>
      <c r="ME4" s="4"/>
      <c r="MF4" s="4"/>
      <c r="MG4" s="4"/>
      <c r="MH4" s="4"/>
      <c r="MI4" s="4"/>
      <c r="MJ4" s="4"/>
      <c r="MK4" s="4"/>
      <c r="ML4" s="4"/>
      <c r="MM4" s="4"/>
      <c r="MN4" s="4"/>
      <c r="MO4" s="4"/>
      <c r="MP4" s="4"/>
      <c r="MQ4" s="4"/>
      <c r="MR4" s="4"/>
      <c r="MS4" s="4"/>
      <c r="MT4" s="4"/>
      <c r="MU4" s="4"/>
      <c r="MV4" s="4"/>
      <c r="MW4" s="4"/>
      <c r="MX4" s="4"/>
      <c r="MY4" s="4"/>
      <c r="MZ4" s="4"/>
      <c r="NA4" s="4"/>
      <c r="NB4" s="4"/>
      <c r="NC4" s="4"/>
      <c r="ND4" s="4"/>
      <c r="NE4" s="4"/>
      <c r="NF4" s="4"/>
      <c r="NG4" s="4"/>
      <c r="NH4" s="4"/>
      <c r="NI4" s="4"/>
      <c r="NJ4" s="4"/>
      <c r="NK4" s="4"/>
      <c r="NL4" s="4"/>
      <c r="NM4" s="4"/>
      <c r="NN4" s="4"/>
      <c r="NO4" s="4"/>
      <c r="NP4" s="4"/>
      <c r="NQ4" s="4"/>
      <c r="NR4" s="4"/>
      <c r="NS4" s="4"/>
      <c r="NT4" s="4"/>
      <c r="NU4" s="4"/>
      <c r="NV4" s="4"/>
      <c r="NW4" s="4"/>
      <c r="NX4" s="4"/>
      <c r="NY4" s="4"/>
      <c r="NZ4" s="4"/>
      <c r="OA4" s="4"/>
      <c r="OB4" s="4"/>
      <c r="OC4" s="4"/>
      <c r="OD4" s="4"/>
      <c r="OE4" s="4"/>
      <c r="OF4" s="4"/>
      <c r="OG4" s="4"/>
      <c r="OH4" s="4"/>
      <c r="OI4" s="4"/>
      <c r="OJ4" s="4"/>
      <c r="OK4" s="4"/>
      <c r="OL4" s="4"/>
      <c r="OM4" s="4"/>
      <c r="ON4" s="4"/>
      <c r="OO4" s="4"/>
      <c r="OP4" s="4"/>
      <c r="OQ4" s="4"/>
      <c r="OR4" s="4"/>
      <c r="OS4" s="4"/>
      <c r="OT4" s="4"/>
      <c r="OU4" s="4"/>
      <c r="OV4" s="4"/>
      <c r="OW4" s="4"/>
      <c r="OX4" s="4"/>
      <c r="OY4" s="4"/>
      <c r="OZ4" s="4"/>
      <c r="PA4" s="4"/>
      <c r="PB4" s="4"/>
      <c r="PC4" s="4"/>
      <c r="PD4" s="4"/>
      <c r="PE4" s="4"/>
      <c r="PF4" s="4"/>
      <c r="PG4" s="4"/>
      <c r="PH4" s="4"/>
      <c r="PI4" s="4"/>
      <c r="PJ4" s="4"/>
      <c r="PK4" s="4"/>
      <c r="PL4" s="4"/>
      <c r="PM4" s="4"/>
      <c r="PN4" s="4"/>
      <c r="PO4" s="4"/>
      <c r="PP4" s="4"/>
      <c r="PQ4" s="4"/>
      <c r="PR4" s="4"/>
      <c r="PS4" s="4"/>
      <c r="PT4" s="4"/>
      <c r="PU4" s="4"/>
      <c r="PV4" s="4"/>
      <c r="PW4" s="4"/>
      <c r="PX4" s="4"/>
      <c r="PY4" s="4"/>
      <c r="PZ4" s="4"/>
      <c r="QA4" s="4"/>
      <c r="QB4" s="4"/>
      <c r="QC4" s="4"/>
      <c r="QD4" s="4"/>
      <c r="QE4" s="4"/>
      <c r="QF4" s="4"/>
      <c r="QG4" s="4"/>
      <c r="QH4" s="4"/>
      <c r="QI4" s="4"/>
      <c r="QJ4" s="4"/>
      <c r="QK4" s="4"/>
      <c r="QL4" s="4"/>
      <c r="QM4" s="4"/>
      <c r="QN4" s="4"/>
      <c r="QO4" s="4"/>
      <c r="QP4" s="4"/>
      <c r="QQ4" s="4"/>
      <c r="QR4" s="4"/>
      <c r="QS4" s="4"/>
      <c r="QT4" s="4"/>
      <c r="QU4" s="4"/>
      <c r="QV4" s="4"/>
      <c r="QW4" s="4"/>
      <c r="QX4" s="4"/>
      <c r="QY4" s="4"/>
      <c r="QZ4" s="4"/>
      <c r="RA4" s="4"/>
      <c r="RB4" s="4"/>
      <c r="RC4" s="4"/>
      <c r="RD4" s="4"/>
      <c r="RE4" s="4"/>
      <c r="RF4" s="4"/>
      <c r="RG4" s="4"/>
      <c r="RH4" s="4"/>
      <c r="RI4" s="4"/>
      <c r="RJ4" s="4"/>
      <c r="RK4" s="4"/>
      <c r="RL4" s="4"/>
      <c r="RM4" s="4"/>
      <c r="RN4" s="4"/>
      <c r="RO4" s="4"/>
      <c r="RP4" s="4"/>
      <c r="RQ4" s="4"/>
      <c r="RR4" s="4"/>
      <c r="RS4" s="4"/>
      <c r="RT4" s="4"/>
      <c r="RU4" s="4"/>
      <c r="RV4" s="4"/>
      <c r="RW4" s="4"/>
      <c r="RX4" s="4"/>
      <c r="RY4" s="4"/>
      <c r="RZ4" s="4"/>
      <c r="SA4" s="4"/>
      <c r="SB4" s="4"/>
      <c r="SC4" s="4"/>
      <c r="SD4" s="4"/>
      <c r="SE4" s="4"/>
      <c r="SF4" s="4"/>
      <c r="SG4" s="4"/>
      <c r="SH4" s="4"/>
      <c r="SI4" s="4"/>
      <c r="SJ4" s="4"/>
      <c r="SK4" s="4"/>
      <c r="SL4" s="4"/>
      <c r="SM4" s="4"/>
      <c r="SN4" s="4"/>
      <c r="SO4" s="4"/>
      <c r="SP4" s="4"/>
      <c r="SQ4" s="4"/>
      <c r="SR4" s="4"/>
      <c r="SS4" s="4"/>
      <c r="ST4" s="4"/>
      <c r="SU4" s="4"/>
      <c r="SV4" s="4"/>
      <c r="SW4" s="4"/>
      <c r="SX4" s="4"/>
      <c r="SY4" s="4"/>
      <c r="SZ4" s="4"/>
      <c r="TA4" s="4"/>
      <c r="TB4" s="4"/>
      <c r="TC4" s="4"/>
      <c r="TD4" s="4"/>
      <c r="TE4" s="4"/>
      <c r="TF4" s="4"/>
      <c r="TG4" s="4"/>
      <c r="TH4" s="4"/>
      <c r="TI4" s="4"/>
      <c r="TJ4" s="4"/>
      <c r="TK4" s="4"/>
      <c r="TL4" s="4"/>
      <c r="TM4" s="4"/>
      <c r="TN4" s="4"/>
      <c r="TO4" s="4"/>
      <c r="TP4" s="4"/>
      <c r="TQ4" s="4"/>
      <c r="TR4" s="4"/>
      <c r="TS4" s="4"/>
      <c r="TT4" s="4"/>
      <c r="TU4" s="4"/>
      <c r="TV4" s="4"/>
      <c r="TW4" s="4"/>
      <c r="TX4" s="4"/>
      <c r="TY4" s="4"/>
      <c r="TZ4" s="4"/>
      <c r="UA4" s="4"/>
      <c r="UB4" s="4"/>
      <c r="UC4" s="4"/>
      <c r="UD4" s="4"/>
      <c r="UE4" s="4"/>
      <c r="UF4" s="4"/>
      <c r="UG4" s="4"/>
      <c r="UH4" s="4"/>
      <c r="UI4" s="4"/>
      <c r="UJ4" s="4"/>
      <c r="UK4" s="4"/>
      <c r="UL4" s="4"/>
      <c r="UM4" s="4"/>
      <c r="UN4" s="4"/>
      <c r="UO4" s="4"/>
      <c r="UP4" s="4"/>
      <c r="UQ4" s="4"/>
      <c r="UR4" s="4"/>
      <c r="US4" s="4"/>
      <c r="UT4" s="4"/>
      <c r="UU4" s="4"/>
      <c r="UV4" s="4"/>
      <c r="UW4" s="4"/>
      <c r="UX4" s="4"/>
      <c r="UY4" s="4"/>
      <c r="UZ4" s="4"/>
      <c r="VA4" s="4"/>
      <c r="VB4" s="4"/>
      <c r="VC4" s="4"/>
      <c r="VD4" s="4"/>
      <c r="VE4" s="4"/>
      <c r="VF4" s="4"/>
      <c r="VG4" s="4"/>
      <c r="VH4" s="4"/>
      <c r="VI4" s="4"/>
      <c r="VJ4" s="4"/>
      <c r="VK4" s="4"/>
      <c r="VL4" s="4"/>
      <c r="VM4" s="4"/>
      <c r="VN4" s="4"/>
      <c r="VO4" s="4"/>
      <c r="VP4" s="4"/>
      <c r="VQ4" s="4"/>
      <c r="VR4" s="4"/>
      <c r="VS4" s="4"/>
      <c r="VT4" s="4"/>
      <c r="VU4" s="4"/>
      <c r="VV4" s="4"/>
      <c r="VW4" s="4"/>
      <c r="VX4" s="4"/>
      <c r="VY4" s="4"/>
      <c r="VZ4" s="4"/>
      <c r="WA4" s="4"/>
      <c r="WB4" s="4"/>
      <c r="WC4" s="4"/>
      <c r="WD4" s="4"/>
      <c r="WE4" s="4"/>
      <c r="WF4" s="4"/>
      <c r="WG4" s="4"/>
      <c r="WH4" s="4"/>
      <c r="WI4" s="4"/>
      <c r="WJ4" s="4"/>
      <c r="WK4" s="4"/>
      <c r="WL4" s="4"/>
      <c r="WM4" s="4"/>
      <c r="WN4" s="4"/>
      <c r="WO4" s="4"/>
      <c r="WP4" s="4"/>
      <c r="WQ4" s="4"/>
      <c r="WR4" s="4"/>
      <c r="WS4" s="4"/>
      <c r="WT4" s="4"/>
      <c r="WU4" s="4"/>
      <c r="WV4" s="4"/>
      <c r="WW4" s="4"/>
      <c r="WX4" s="4"/>
      <c r="WY4" s="4"/>
      <c r="WZ4" s="4"/>
      <c r="XA4" s="4"/>
      <c r="XB4" s="4"/>
      <c r="XC4" s="4"/>
      <c r="XD4" s="4"/>
      <c r="XE4" s="4"/>
      <c r="XF4" s="4"/>
      <c r="XG4" s="4"/>
      <c r="XH4" s="4"/>
      <c r="XI4" s="4"/>
      <c r="XJ4" s="4"/>
      <c r="XK4" s="4"/>
      <c r="XL4" s="4"/>
      <c r="XM4" s="4"/>
      <c r="XN4" s="4"/>
      <c r="XO4" s="4"/>
      <c r="XP4" s="4"/>
      <c r="XQ4" s="4"/>
      <c r="XR4" s="4"/>
      <c r="XS4" s="4"/>
      <c r="XT4" s="4"/>
      <c r="XU4" s="4"/>
      <c r="XV4" s="4"/>
      <c r="XW4" s="4"/>
      <c r="XX4" s="4"/>
      <c r="XY4" s="4"/>
      <c r="XZ4" s="4"/>
      <c r="YA4" s="4"/>
      <c r="YB4" s="4"/>
      <c r="YC4" s="4"/>
      <c r="YD4" s="4"/>
      <c r="YE4" s="4"/>
      <c r="YF4" s="4"/>
      <c r="YG4" s="4"/>
      <c r="YH4" s="4"/>
      <c r="YI4" s="4"/>
      <c r="YJ4" s="4"/>
      <c r="YK4" s="4"/>
      <c r="YL4" s="4"/>
      <c r="YM4" s="4"/>
      <c r="YN4" s="4"/>
      <c r="YO4" s="4"/>
      <c r="YP4" s="4"/>
      <c r="YQ4" s="4"/>
      <c r="YR4" s="4"/>
      <c r="YS4" s="4"/>
      <c r="YT4" s="4"/>
      <c r="YU4" s="4"/>
      <c r="YV4" s="4"/>
      <c r="YW4" s="4"/>
      <c r="YX4" s="4"/>
      <c r="YY4" s="4"/>
      <c r="YZ4" s="4"/>
      <c r="ZA4" s="4"/>
      <c r="ZB4" s="4"/>
      <c r="ZC4" s="4"/>
      <c r="ZD4" s="4"/>
      <c r="ZE4" s="4"/>
      <c r="ZF4" s="4"/>
      <c r="ZG4" s="4"/>
      <c r="ZH4" s="4"/>
      <c r="ZI4" s="4"/>
      <c r="ZJ4" s="4"/>
      <c r="ZK4" s="4"/>
      <c r="ZL4" s="4"/>
      <c r="ZM4" s="4"/>
      <c r="ZN4" s="4"/>
      <c r="ZO4" s="4"/>
      <c r="ZP4" s="4"/>
      <c r="ZQ4" s="4"/>
      <c r="ZR4" s="4"/>
      <c r="ZS4" s="4"/>
      <c r="ZT4" s="4"/>
      <c r="ZU4" s="4"/>
      <c r="ZV4" s="4"/>
      <c r="ZW4" s="4"/>
      <c r="ZX4" s="4"/>
      <c r="ZY4" s="4"/>
      <c r="ZZ4" s="4"/>
      <c r="AAA4" s="4"/>
      <c r="AAB4" s="4"/>
      <c r="AAC4" s="4"/>
      <c r="AAD4" s="4"/>
      <c r="AAE4" s="4"/>
      <c r="AAF4" s="4"/>
      <c r="AAG4" s="4"/>
      <c r="AAH4" s="4"/>
      <c r="AAI4" s="4"/>
      <c r="AAJ4" s="4"/>
      <c r="AAK4" s="4"/>
      <c r="AAL4" s="4"/>
      <c r="AAM4" s="4"/>
      <c r="AAN4" s="4"/>
      <c r="AAO4" s="4"/>
      <c r="AAP4" s="4"/>
      <c r="AAQ4" s="4"/>
      <c r="AAR4" s="4"/>
      <c r="AAS4" s="4"/>
      <c r="AAT4" s="4"/>
      <c r="AAU4" s="4"/>
      <c r="AAV4" s="4"/>
      <c r="AAW4" s="4"/>
      <c r="AAX4" s="4"/>
      <c r="AAY4" s="4"/>
      <c r="AAZ4" s="4"/>
      <c r="ABA4" s="4"/>
      <c r="ABB4" s="4"/>
      <c r="ABC4" s="4"/>
      <c r="ABD4" s="4"/>
      <c r="ABE4" s="4"/>
      <c r="ABF4" s="4"/>
      <c r="ABG4" s="4"/>
      <c r="ABH4" s="4"/>
      <c r="ABI4" s="4"/>
      <c r="ABJ4" s="4"/>
      <c r="ABK4" s="4"/>
      <c r="ABL4" s="4"/>
      <c r="ABM4" s="4"/>
      <c r="ABN4" s="4"/>
      <c r="ABO4" s="4"/>
      <c r="ABP4" s="4"/>
      <c r="ABQ4" s="4"/>
      <c r="ABR4" s="4"/>
      <c r="ABS4" s="4"/>
      <c r="ABT4" s="4"/>
      <c r="ABU4" s="4"/>
      <c r="ABV4" s="4"/>
      <c r="ABW4" s="4"/>
      <c r="ABX4" s="4"/>
      <c r="ABY4" s="4"/>
      <c r="ABZ4" s="4"/>
      <c r="ACA4" s="4"/>
      <c r="ACB4" s="4"/>
      <c r="ACC4" s="4"/>
      <c r="ACD4" s="4"/>
      <c r="ACE4" s="4"/>
      <c r="ACF4" s="4"/>
      <c r="ACG4" s="4"/>
      <c r="ACH4" s="4"/>
      <c r="ACI4" s="4"/>
      <c r="ACJ4" s="4"/>
      <c r="ACK4" s="4"/>
      <c r="ACL4" s="4"/>
      <c r="ACM4" s="4"/>
      <c r="ACN4" s="4"/>
      <c r="ACO4" s="4"/>
      <c r="ACP4" s="4"/>
      <c r="ACQ4" s="4"/>
      <c r="ACR4" s="4"/>
      <c r="ACS4" s="4"/>
      <c r="ACT4" s="4"/>
      <c r="ACU4" s="4"/>
      <c r="ACV4" s="4"/>
      <c r="ACW4" s="4"/>
      <c r="ACX4" s="4"/>
      <c r="ACY4" s="4"/>
      <c r="ACZ4" s="4"/>
      <c r="ADA4" s="4"/>
      <c r="ADB4" s="4"/>
      <c r="ADC4" s="4"/>
      <c r="ADD4" s="4"/>
      <c r="ADE4" s="4"/>
      <c r="ADF4" s="4"/>
      <c r="ADG4" s="4"/>
      <c r="ADH4" s="4"/>
      <c r="ADI4" s="4"/>
      <c r="ADJ4" s="4"/>
      <c r="ADK4" s="4"/>
      <c r="ADL4" s="4"/>
      <c r="ADM4" s="4"/>
      <c r="ADN4" s="4"/>
      <c r="ADO4" s="4"/>
      <c r="ADP4" s="4"/>
      <c r="ADQ4" s="4"/>
      <c r="ADR4" s="4"/>
      <c r="ADS4" s="4"/>
      <c r="ADT4" s="4"/>
      <c r="ADU4" s="4"/>
      <c r="ADV4" s="4"/>
      <c r="ADW4" s="4"/>
      <c r="ADX4" s="4"/>
      <c r="ADY4" s="4"/>
      <c r="ADZ4" s="4"/>
      <c r="AEA4" s="4"/>
      <c r="AEB4" s="4"/>
      <c r="AEC4" s="4"/>
      <c r="AED4" s="4"/>
      <c r="AEE4" s="4"/>
      <c r="AEF4" s="4"/>
      <c r="AEG4" s="4"/>
      <c r="AEH4" s="4"/>
      <c r="AEI4" s="4"/>
      <c r="AEJ4" s="4"/>
      <c r="AEK4" s="4"/>
      <c r="AEL4" s="4"/>
      <c r="AEM4" s="4"/>
      <c r="AEN4" s="4"/>
      <c r="AEO4" s="4"/>
      <c r="AEP4" s="4"/>
      <c r="AEQ4" s="4"/>
      <c r="AER4" s="4"/>
      <c r="AES4" s="4"/>
      <c r="AET4" s="4"/>
      <c r="AEU4" s="4"/>
      <c r="AEV4" s="4"/>
      <c r="AEW4" s="4"/>
      <c r="AEX4" s="4"/>
      <c r="AEY4" s="4"/>
      <c r="AEZ4" s="4"/>
      <c r="AFA4" s="4"/>
      <c r="AFB4" s="4"/>
      <c r="AFC4" s="4"/>
      <c r="AFD4" s="4"/>
      <c r="AFE4" s="4"/>
      <c r="AFF4" s="4"/>
      <c r="AFG4" s="4"/>
      <c r="AFH4" s="4"/>
      <c r="AFI4" s="4"/>
      <c r="AFJ4" s="4"/>
      <c r="AFK4" s="4"/>
      <c r="AFL4" s="4"/>
      <c r="AFM4" s="4"/>
      <c r="AFN4" s="4"/>
      <c r="AFO4" s="4"/>
      <c r="AFP4" s="4"/>
      <c r="AFQ4" s="4"/>
      <c r="AFR4" s="4"/>
      <c r="AFS4" s="4"/>
      <c r="AFT4" s="4"/>
      <c r="AFU4" s="4"/>
      <c r="AFV4" s="4"/>
      <c r="AFW4" s="4"/>
      <c r="AFX4" s="4"/>
      <c r="AFY4" s="4"/>
      <c r="AFZ4" s="4"/>
      <c r="AGA4" s="4"/>
      <c r="AGB4" s="4"/>
      <c r="AGC4" s="4"/>
      <c r="AGD4" s="4"/>
      <c r="AGE4" s="4"/>
      <c r="AGF4" s="4"/>
      <c r="AGG4" s="4"/>
      <c r="AGH4" s="4"/>
      <c r="AGI4" s="4"/>
      <c r="AGJ4" s="4"/>
      <c r="AGK4" s="4"/>
      <c r="AGL4" s="4"/>
      <c r="AGM4" s="4"/>
      <c r="AGN4" s="4"/>
      <c r="AGO4" s="4"/>
      <c r="AGP4" s="4"/>
      <c r="AGQ4" s="4"/>
      <c r="AGR4" s="4"/>
      <c r="AGS4" s="4"/>
      <c r="AGT4" s="4"/>
      <c r="AGU4" s="4"/>
      <c r="AGV4" s="4"/>
      <c r="AGW4" s="4"/>
      <c r="AGX4" s="4"/>
      <c r="AGY4" s="4"/>
      <c r="AGZ4" s="4"/>
      <c r="AHA4" s="4"/>
      <c r="AHB4" s="4"/>
      <c r="AHC4" s="4"/>
      <c r="AHD4" s="4"/>
      <c r="AHE4" s="4"/>
      <c r="AHF4" s="4"/>
      <c r="AHG4" s="4"/>
      <c r="AHH4" s="4"/>
      <c r="AHI4" s="4"/>
      <c r="AHJ4" s="4"/>
      <c r="AHK4" s="4"/>
      <c r="AHL4" s="4"/>
      <c r="AHM4" s="4"/>
      <c r="AHN4" s="4"/>
      <c r="AHO4" s="4"/>
      <c r="AHP4" s="4"/>
      <c r="AHQ4" s="4"/>
      <c r="AHR4" s="4"/>
      <c r="AHS4" s="4"/>
      <c r="AHT4" s="4"/>
      <c r="AHU4" s="4"/>
      <c r="AHV4" s="4"/>
      <c r="AHW4" s="4"/>
      <c r="AHX4" s="4"/>
      <c r="AHY4" s="4"/>
      <c r="AHZ4" s="4"/>
      <c r="AIA4" s="4"/>
      <c r="AIB4" s="4"/>
      <c r="AIC4" s="4"/>
      <c r="AID4" s="4"/>
      <c r="AIE4" s="4"/>
      <c r="AIF4" s="4"/>
      <c r="AIG4" s="4"/>
      <c r="AIH4" s="4"/>
      <c r="AII4" s="4"/>
      <c r="AIJ4" s="4"/>
      <c r="AIK4" s="4"/>
      <c r="AIL4" s="4"/>
      <c r="AIM4" s="4"/>
      <c r="AIN4" s="4"/>
      <c r="AIO4" s="4"/>
      <c r="AIP4" s="4"/>
      <c r="AIQ4" s="4"/>
      <c r="AIR4" s="4"/>
      <c r="AIS4" s="4"/>
      <c r="AIT4" s="4"/>
      <c r="AIU4" s="4"/>
      <c r="AIV4" s="4"/>
      <c r="AIW4" s="4"/>
      <c r="AIX4" s="4"/>
      <c r="AIY4" s="4"/>
      <c r="AIZ4" s="4"/>
      <c r="AJA4" s="4"/>
      <c r="AJB4" s="4"/>
      <c r="AJC4" s="4"/>
      <c r="AJD4" s="4"/>
      <c r="AJE4" s="4"/>
      <c r="AJF4" s="4"/>
      <c r="AJG4" s="4"/>
      <c r="AJH4" s="4"/>
      <c r="AJI4" s="4"/>
      <c r="AJJ4" s="4"/>
      <c r="AJK4" s="4"/>
      <c r="AJL4" s="4"/>
      <c r="AJM4" s="4"/>
      <c r="AJN4" s="4"/>
      <c r="AJO4" s="4"/>
      <c r="AJP4" s="4"/>
      <c r="AJQ4" s="4"/>
      <c r="AJR4" s="4"/>
      <c r="AJS4" s="4"/>
      <c r="AJT4" s="4"/>
      <c r="AJU4" s="4"/>
      <c r="AJV4" s="4"/>
      <c r="AJW4" s="4"/>
      <c r="AJX4" s="4"/>
      <c r="AJY4" s="4"/>
      <c r="AJZ4" s="4"/>
      <c r="AKA4" s="4"/>
      <c r="AKB4" s="4"/>
      <c r="AKC4" s="4"/>
      <c r="AKD4" s="4"/>
      <c r="AKE4" s="4"/>
      <c r="AKF4" s="4"/>
      <c r="AKG4" s="4"/>
      <c r="AKH4" s="4"/>
      <c r="AKI4" s="4"/>
      <c r="AKJ4" s="4"/>
      <c r="AKK4" s="4"/>
      <c r="AKL4" s="4"/>
      <c r="AKM4" s="4"/>
      <c r="AKN4" s="4"/>
      <c r="AKO4" s="4"/>
      <c r="AKP4" s="4"/>
      <c r="AKQ4" s="4"/>
      <c r="AKR4" s="4"/>
      <c r="AKS4" s="4"/>
      <c r="AKT4" s="4"/>
      <c r="AKU4" s="4"/>
      <c r="AKV4" s="4"/>
      <c r="AKW4" s="4"/>
      <c r="AKX4" s="4"/>
      <c r="AKY4" s="4"/>
      <c r="AKZ4" s="4"/>
      <c r="ALA4" s="4"/>
      <c r="ALB4" s="4"/>
      <c r="ALC4" s="4"/>
      <c r="ALD4" s="4"/>
      <c r="ALE4" s="4"/>
      <c r="ALF4" s="4"/>
      <c r="ALG4" s="4"/>
      <c r="ALH4" s="4"/>
      <c r="ALI4" s="4"/>
      <c r="ALJ4" s="4"/>
      <c r="ALK4" s="4"/>
      <c r="ALL4" s="4"/>
      <c r="ALM4" s="4"/>
      <c r="ALN4" s="4"/>
      <c r="ALO4" s="4"/>
      <c r="ALP4" s="4"/>
      <c r="ALQ4" s="4"/>
      <c r="ALR4" s="4"/>
      <c r="ALS4" s="4"/>
      <c r="ALT4" s="4"/>
      <c r="ALU4" s="4"/>
      <c r="ALV4" s="4"/>
      <c r="ALW4" s="4"/>
      <c r="ALX4" s="4"/>
      <c r="ALY4" s="4"/>
      <c r="ALZ4" s="4"/>
      <c r="AMA4" s="4"/>
      <c r="AMB4" s="4"/>
      <c r="AMC4" s="4"/>
      <c r="AMD4" s="4"/>
      <c r="AME4" s="4"/>
      <c r="AMF4" s="4"/>
      <c r="AMG4" s="4"/>
      <c r="AMH4" s="4"/>
      <c r="AMI4" s="4"/>
      <c r="AMJ4" s="4"/>
    </row>
    <row r="5" spans="1:1024" ht="24" customHeight="1" x14ac:dyDescent="0.25">
      <c r="A5" s="212" t="s">
        <v>12</v>
      </c>
      <c r="B5" s="212"/>
      <c r="C5" s="212"/>
      <c r="D5" s="213" t="s">
        <v>13</v>
      </c>
      <c r="E5" s="213"/>
      <c r="F5" s="213"/>
      <c r="G5" s="213"/>
      <c r="H5" s="213"/>
      <c r="I5" s="213"/>
      <c r="J5" s="6">
        <f>'Sintético Simples'!I5</f>
        <v>148695.91999999998</v>
      </c>
      <c r="K5" s="7">
        <f t="shared" ref="K5:K36" si="0">J5/$J$70</f>
        <v>2.0887642694468023E-2</v>
      </c>
      <c r="M5" s="8"/>
    </row>
    <row r="6" spans="1:1024" ht="24" customHeight="1" x14ac:dyDescent="0.25">
      <c r="A6" s="205" t="s">
        <v>14</v>
      </c>
      <c r="B6" s="205"/>
      <c r="C6" s="205"/>
      <c r="D6" s="206" t="s">
        <v>15</v>
      </c>
      <c r="E6" s="206"/>
      <c r="F6" s="206"/>
      <c r="G6" s="206"/>
      <c r="H6" s="206"/>
      <c r="I6" s="206"/>
      <c r="J6" s="6">
        <f>'Sintético Simples'!I6</f>
        <v>8563</v>
      </c>
      <c r="K6" s="7">
        <f t="shared" si="0"/>
        <v>1.2028634302321791E-3</v>
      </c>
      <c r="M6" s="8"/>
    </row>
    <row r="7" spans="1:1024" ht="24" customHeight="1" x14ac:dyDescent="0.25">
      <c r="A7" s="205" t="s">
        <v>16</v>
      </c>
      <c r="B7" s="205"/>
      <c r="C7" s="205"/>
      <c r="D7" s="206" t="s">
        <v>17</v>
      </c>
      <c r="E7" s="206"/>
      <c r="F7" s="206"/>
      <c r="G7" s="206"/>
      <c r="H7" s="206"/>
      <c r="I7" s="206"/>
      <c r="J7" s="6">
        <f>'Sintético Simples'!I10</f>
        <v>68179.149999999994</v>
      </c>
      <c r="K7" s="7">
        <f t="shared" si="0"/>
        <v>9.5772750483842425E-3</v>
      </c>
      <c r="M7" s="8"/>
    </row>
    <row r="8" spans="1:1024" ht="24" customHeight="1" x14ac:dyDescent="0.25">
      <c r="A8" s="205" t="s">
        <v>18</v>
      </c>
      <c r="B8" s="205"/>
      <c r="C8" s="205"/>
      <c r="D8" s="206" t="s">
        <v>19</v>
      </c>
      <c r="E8" s="206"/>
      <c r="F8" s="206"/>
      <c r="G8" s="206"/>
      <c r="H8" s="206"/>
      <c r="I8" s="206"/>
      <c r="J8" s="6">
        <f>'Sintético Simples'!I13</f>
        <v>36042.81</v>
      </c>
      <c r="K8" s="7">
        <f t="shared" si="0"/>
        <v>5.0630127375693897E-3</v>
      </c>
      <c r="M8" s="8"/>
    </row>
    <row r="9" spans="1:1024" ht="24" customHeight="1" x14ac:dyDescent="0.25">
      <c r="A9" s="205" t="s">
        <v>20</v>
      </c>
      <c r="B9" s="205"/>
      <c r="C9" s="205"/>
      <c r="D9" s="206" t="s">
        <v>21</v>
      </c>
      <c r="E9" s="206"/>
      <c r="F9" s="206"/>
      <c r="G9" s="206"/>
      <c r="H9" s="206"/>
      <c r="I9" s="206"/>
      <c r="J9" s="6">
        <f>'Sintético Simples'!I21</f>
        <v>35910.959999999999</v>
      </c>
      <c r="K9" s="7">
        <f t="shared" si="0"/>
        <v>5.0444914782822115E-3</v>
      </c>
      <c r="M9" s="8"/>
    </row>
    <row r="10" spans="1:1024" ht="24" customHeight="1" x14ac:dyDescent="0.25">
      <c r="A10" s="205" t="s">
        <v>22</v>
      </c>
      <c r="B10" s="205"/>
      <c r="C10" s="205"/>
      <c r="D10" s="206" t="s">
        <v>23</v>
      </c>
      <c r="E10" s="206"/>
      <c r="F10" s="206"/>
      <c r="G10" s="206"/>
      <c r="H10" s="206"/>
      <c r="I10" s="206"/>
      <c r="J10" s="6">
        <f>'Sintético Simples'!I27</f>
        <v>21583.75</v>
      </c>
      <c r="K10" s="7">
        <f t="shared" si="0"/>
        <v>3.0319168004523879E-3</v>
      </c>
      <c r="M10" s="8"/>
    </row>
    <row r="11" spans="1:1024" ht="24" customHeight="1" x14ac:dyDescent="0.25">
      <c r="A11" s="205" t="s">
        <v>24</v>
      </c>
      <c r="B11" s="205"/>
      <c r="C11" s="205"/>
      <c r="D11" s="206" t="s">
        <v>25</v>
      </c>
      <c r="E11" s="206"/>
      <c r="F11" s="206"/>
      <c r="G11" s="206"/>
      <c r="H11" s="206"/>
      <c r="I11" s="206"/>
      <c r="J11" s="6">
        <f>'Sintético Simples'!I29</f>
        <v>166673.46</v>
      </c>
      <c r="K11" s="7">
        <f t="shared" si="0"/>
        <v>2.341298725029381E-2</v>
      </c>
      <c r="M11" s="8"/>
    </row>
    <row r="12" spans="1:1024" ht="24" customHeight="1" x14ac:dyDescent="0.25">
      <c r="A12" s="205" t="s">
        <v>26</v>
      </c>
      <c r="B12" s="205"/>
      <c r="C12" s="205"/>
      <c r="D12" s="206" t="s">
        <v>27</v>
      </c>
      <c r="E12" s="206"/>
      <c r="F12" s="206"/>
      <c r="G12" s="206"/>
      <c r="H12" s="206"/>
      <c r="I12" s="206"/>
      <c r="J12" s="6">
        <f>'Sintético Simples'!I30</f>
        <v>47622.85</v>
      </c>
      <c r="K12" s="7">
        <f t="shared" si="0"/>
        <v>6.6896864076179527E-3</v>
      </c>
      <c r="M12" s="8"/>
    </row>
    <row r="13" spans="1:1024" ht="24" customHeight="1" x14ac:dyDescent="0.25">
      <c r="A13" s="205" t="s">
        <v>28</v>
      </c>
      <c r="B13" s="205"/>
      <c r="C13" s="205"/>
      <c r="D13" s="206" t="s">
        <v>29</v>
      </c>
      <c r="E13" s="206"/>
      <c r="F13" s="206"/>
      <c r="G13" s="206"/>
      <c r="H13" s="206"/>
      <c r="I13" s="206"/>
      <c r="J13" s="6">
        <f>'Sintético Simples'!I33</f>
        <v>119050.60999999999</v>
      </c>
      <c r="K13" s="7">
        <f t="shared" si="0"/>
        <v>1.6723300842675856E-2</v>
      </c>
      <c r="M13" s="8"/>
    </row>
    <row r="14" spans="1:1024" ht="24" customHeight="1" x14ac:dyDescent="0.25">
      <c r="A14" s="205" t="s">
        <v>30</v>
      </c>
      <c r="B14" s="205"/>
      <c r="C14" s="205"/>
      <c r="D14" s="206" t="s">
        <v>31</v>
      </c>
      <c r="E14" s="206"/>
      <c r="F14" s="206"/>
      <c r="G14" s="206"/>
      <c r="H14" s="206"/>
      <c r="I14" s="206"/>
      <c r="J14" s="6">
        <f>'Sintético Simples'!I36</f>
        <v>1117987.52</v>
      </c>
      <c r="K14" s="7">
        <f t="shared" si="0"/>
        <v>0.15704616410883651</v>
      </c>
      <c r="M14" s="8"/>
    </row>
    <row r="15" spans="1:1024" ht="24" customHeight="1" x14ac:dyDescent="0.25">
      <c r="A15" s="205" t="s">
        <v>32</v>
      </c>
      <c r="B15" s="205"/>
      <c r="C15" s="205"/>
      <c r="D15" s="206" t="s">
        <v>33</v>
      </c>
      <c r="E15" s="206"/>
      <c r="F15" s="206"/>
      <c r="G15" s="206"/>
      <c r="H15" s="206"/>
      <c r="I15" s="206"/>
      <c r="J15" s="6">
        <f>'Sintético Simples'!I37</f>
        <v>151606.19999999998</v>
      </c>
      <c r="K15" s="7">
        <f t="shared" si="0"/>
        <v>2.1296456122441406E-2</v>
      </c>
      <c r="M15" s="8"/>
    </row>
    <row r="16" spans="1:1024" ht="24" customHeight="1" x14ac:dyDescent="0.25">
      <c r="A16" s="205" t="s">
        <v>34</v>
      </c>
      <c r="B16" s="205"/>
      <c r="C16" s="205"/>
      <c r="D16" s="206" t="s">
        <v>35</v>
      </c>
      <c r="E16" s="206"/>
      <c r="F16" s="206"/>
      <c r="G16" s="206"/>
      <c r="H16" s="206"/>
      <c r="I16" s="206"/>
      <c r="J16" s="6">
        <f>'Sintético Simples'!I43</f>
        <v>321626.94999999995</v>
      </c>
      <c r="K16" s="7">
        <f t="shared" si="0"/>
        <v>4.5179644555893204E-2</v>
      </c>
      <c r="M16" s="8"/>
    </row>
    <row r="17" spans="1:13" ht="24" customHeight="1" x14ac:dyDescent="0.25">
      <c r="A17" s="205" t="s">
        <v>36</v>
      </c>
      <c r="B17" s="205"/>
      <c r="C17" s="205"/>
      <c r="D17" s="206" t="s">
        <v>37</v>
      </c>
      <c r="E17" s="206"/>
      <c r="F17" s="206"/>
      <c r="G17" s="206"/>
      <c r="H17" s="206"/>
      <c r="I17" s="206"/>
      <c r="J17" s="6">
        <f>'Sintético Simples'!I53</f>
        <v>364405.38</v>
      </c>
      <c r="K17" s="7">
        <f t="shared" si="0"/>
        <v>5.1188824638778552E-2</v>
      </c>
      <c r="M17" s="8"/>
    </row>
    <row r="18" spans="1:13" ht="24" customHeight="1" x14ac:dyDescent="0.25">
      <c r="A18" s="205" t="s">
        <v>38</v>
      </c>
      <c r="B18" s="205"/>
      <c r="C18" s="205"/>
      <c r="D18" s="206" t="s">
        <v>39</v>
      </c>
      <c r="E18" s="206"/>
      <c r="F18" s="206"/>
      <c r="G18" s="206"/>
      <c r="H18" s="206"/>
      <c r="I18" s="206"/>
      <c r="J18" s="6">
        <f>'Sintético Simples'!I62</f>
        <v>280348.99</v>
      </c>
      <c r="K18" s="7">
        <f t="shared" si="0"/>
        <v>3.9381238791723332E-2</v>
      </c>
      <c r="M18" s="8"/>
    </row>
    <row r="19" spans="1:13" ht="24" customHeight="1" x14ac:dyDescent="0.25">
      <c r="A19" s="205" t="s">
        <v>40</v>
      </c>
      <c r="B19" s="205"/>
      <c r="C19" s="205"/>
      <c r="D19" s="206" t="s">
        <v>41</v>
      </c>
      <c r="E19" s="206"/>
      <c r="F19" s="206"/>
      <c r="G19" s="206"/>
      <c r="H19" s="206"/>
      <c r="I19" s="206"/>
      <c r="J19" s="6">
        <f>'Sintético Simples'!I67</f>
        <v>158472.67999999996</v>
      </c>
      <c r="K19" s="7">
        <f t="shared" si="0"/>
        <v>2.2261005659568657E-2</v>
      </c>
      <c r="M19" s="8"/>
    </row>
    <row r="20" spans="1:13" ht="24" customHeight="1" x14ac:dyDescent="0.25">
      <c r="A20" s="205" t="s">
        <v>42</v>
      </c>
      <c r="B20" s="205"/>
      <c r="C20" s="205"/>
      <c r="D20" s="206" t="s">
        <v>43</v>
      </c>
      <c r="E20" s="206"/>
      <c r="F20" s="206"/>
      <c r="G20" s="206"/>
      <c r="H20" s="206"/>
      <c r="I20" s="206"/>
      <c r="J20" s="6">
        <f>'Sintético Simples'!I68</f>
        <v>100162.30999999998</v>
      </c>
      <c r="K20" s="7">
        <f t="shared" si="0"/>
        <v>1.4070019827931669E-2</v>
      </c>
      <c r="M20" s="8"/>
    </row>
    <row r="21" spans="1:13" ht="24" customHeight="1" x14ac:dyDescent="0.25">
      <c r="A21" s="205" t="s">
        <v>44</v>
      </c>
      <c r="B21" s="205"/>
      <c r="C21" s="205"/>
      <c r="D21" s="206" t="s">
        <v>45</v>
      </c>
      <c r="E21" s="206"/>
      <c r="F21" s="206"/>
      <c r="G21" s="206"/>
      <c r="H21" s="206"/>
      <c r="I21" s="206"/>
      <c r="J21" s="6">
        <f>'Sintético Simples'!I72</f>
        <v>41435.349999999991</v>
      </c>
      <c r="K21" s="7">
        <f t="shared" si="0"/>
        <v>5.8205146833902738E-3</v>
      </c>
      <c r="M21" s="8"/>
    </row>
    <row r="22" spans="1:13" ht="24" customHeight="1" x14ac:dyDescent="0.25">
      <c r="A22" s="205" t="s">
        <v>46</v>
      </c>
      <c r="B22" s="205"/>
      <c r="C22" s="205"/>
      <c r="D22" s="206" t="s">
        <v>47</v>
      </c>
      <c r="E22" s="206"/>
      <c r="F22" s="206"/>
      <c r="G22" s="206"/>
      <c r="H22" s="206"/>
      <c r="I22" s="206"/>
      <c r="J22" s="6">
        <f>'Sintético Simples'!I81</f>
        <v>16875.02</v>
      </c>
      <c r="K22" s="7">
        <f t="shared" si="0"/>
        <v>2.370471148246716E-3</v>
      </c>
      <c r="M22" s="8"/>
    </row>
    <row r="23" spans="1:13" ht="24" customHeight="1" x14ac:dyDescent="0.25">
      <c r="A23" s="205" t="s">
        <v>48</v>
      </c>
      <c r="B23" s="205"/>
      <c r="C23" s="205"/>
      <c r="D23" s="206" t="s">
        <v>49</v>
      </c>
      <c r="E23" s="206"/>
      <c r="F23" s="206"/>
      <c r="G23" s="206"/>
      <c r="H23" s="206"/>
      <c r="I23" s="206"/>
      <c r="J23" s="6">
        <f>'Sintético Simples'!I85</f>
        <v>91456.15</v>
      </c>
      <c r="K23" s="7">
        <f t="shared" si="0"/>
        <v>1.2847046397854573E-2</v>
      </c>
      <c r="M23" s="8"/>
    </row>
    <row r="24" spans="1:13" ht="24" customHeight="1" x14ac:dyDescent="0.25">
      <c r="A24" s="205" t="s">
        <v>50</v>
      </c>
      <c r="B24" s="205"/>
      <c r="C24" s="205"/>
      <c r="D24" s="206" t="s">
        <v>51</v>
      </c>
      <c r="E24" s="206"/>
      <c r="F24" s="206"/>
      <c r="G24" s="206"/>
      <c r="H24" s="206"/>
      <c r="I24" s="206"/>
      <c r="J24" s="6">
        <f>'Sintético Simples'!I86</f>
        <v>60989.369999999995</v>
      </c>
      <c r="K24" s="7">
        <f t="shared" si="0"/>
        <v>8.5673108496904776E-3</v>
      </c>
      <c r="M24" s="8"/>
    </row>
    <row r="25" spans="1:13" ht="24" customHeight="1" x14ac:dyDescent="0.25">
      <c r="A25" s="205" t="s">
        <v>52</v>
      </c>
      <c r="B25" s="205"/>
      <c r="C25" s="205"/>
      <c r="D25" s="206" t="s">
        <v>53</v>
      </c>
      <c r="E25" s="206"/>
      <c r="F25" s="206"/>
      <c r="G25" s="206"/>
      <c r="H25" s="206"/>
      <c r="I25" s="206"/>
      <c r="J25" s="6">
        <f>'Sintético Simples'!I90</f>
        <v>18011.53</v>
      </c>
      <c r="K25" s="7">
        <f t="shared" si="0"/>
        <v>2.530119205830877E-3</v>
      </c>
      <c r="M25" s="8"/>
    </row>
    <row r="26" spans="1:13" ht="24" customHeight="1" x14ac:dyDescent="0.25">
      <c r="A26" s="205" t="s">
        <v>54</v>
      </c>
      <c r="B26" s="205"/>
      <c r="C26" s="205"/>
      <c r="D26" s="206" t="s">
        <v>55</v>
      </c>
      <c r="E26" s="206"/>
      <c r="F26" s="206"/>
      <c r="G26" s="206"/>
      <c r="H26" s="206"/>
      <c r="I26" s="206"/>
      <c r="J26" s="6">
        <f>'Sintético Simples'!I93</f>
        <v>12455.25</v>
      </c>
      <c r="K26" s="7">
        <f t="shared" si="0"/>
        <v>1.7496163423332185E-3</v>
      </c>
      <c r="M26" s="8"/>
    </row>
    <row r="27" spans="1:13" ht="24" customHeight="1" x14ac:dyDescent="0.25">
      <c r="A27" s="205" t="s">
        <v>56</v>
      </c>
      <c r="B27" s="205"/>
      <c r="C27" s="205"/>
      <c r="D27" s="206" t="s">
        <v>57</v>
      </c>
      <c r="E27" s="206"/>
      <c r="F27" s="206"/>
      <c r="G27" s="206"/>
      <c r="H27" s="206"/>
      <c r="I27" s="206"/>
      <c r="J27" s="6">
        <f>'Sintético Simples'!I96</f>
        <v>332137.50999999995</v>
      </c>
      <c r="K27" s="7">
        <f t="shared" si="0"/>
        <v>4.6656086019779823E-2</v>
      </c>
      <c r="M27" s="8"/>
    </row>
    <row r="28" spans="1:13" ht="24" customHeight="1" x14ac:dyDescent="0.25">
      <c r="A28" s="205" t="s">
        <v>58</v>
      </c>
      <c r="B28" s="205"/>
      <c r="C28" s="205"/>
      <c r="D28" s="206" t="s">
        <v>59</v>
      </c>
      <c r="E28" s="206"/>
      <c r="F28" s="206"/>
      <c r="G28" s="206"/>
      <c r="H28" s="206"/>
      <c r="I28" s="206"/>
      <c r="J28" s="6">
        <f>'Sintético Simples'!I97</f>
        <v>332137.50999999995</v>
      </c>
      <c r="K28" s="7">
        <f t="shared" si="0"/>
        <v>4.6656086019779823E-2</v>
      </c>
      <c r="M28" s="8"/>
    </row>
    <row r="29" spans="1:13" ht="24" customHeight="1" x14ac:dyDescent="0.25">
      <c r="A29" s="205" t="s">
        <v>60</v>
      </c>
      <c r="B29" s="205"/>
      <c r="C29" s="205"/>
      <c r="D29" s="206" t="s">
        <v>61</v>
      </c>
      <c r="E29" s="206"/>
      <c r="F29" s="206"/>
      <c r="G29" s="206"/>
      <c r="H29" s="206"/>
      <c r="I29" s="206"/>
      <c r="J29" s="6">
        <f>'Sintético Simples'!I103</f>
        <v>795659.84000000008</v>
      </c>
      <c r="K29" s="7">
        <f t="shared" si="0"/>
        <v>0.11176808646974039</v>
      </c>
      <c r="M29" s="8"/>
    </row>
    <row r="30" spans="1:13" ht="24" customHeight="1" x14ac:dyDescent="0.25">
      <c r="A30" s="205" t="s">
        <v>62</v>
      </c>
      <c r="B30" s="205"/>
      <c r="C30" s="205"/>
      <c r="D30" s="206" t="s">
        <v>63</v>
      </c>
      <c r="E30" s="206"/>
      <c r="F30" s="206"/>
      <c r="G30" s="206"/>
      <c r="H30" s="206"/>
      <c r="I30" s="206"/>
      <c r="J30" s="6">
        <f>'Sintético Simples'!I104</f>
        <v>756938.3</v>
      </c>
      <c r="K30" s="7">
        <f t="shared" si="0"/>
        <v>0.10632878664161093</v>
      </c>
      <c r="M30" s="8"/>
    </row>
    <row r="31" spans="1:13" ht="24" customHeight="1" x14ac:dyDescent="0.25">
      <c r="A31" s="205" t="s">
        <v>64</v>
      </c>
      <c r="B31" s="205"/>
      <c r="C31" s="205"/>
      <c r="D31" s="206" t="s">
        <v>65</v>
      </c>
      <c r="E31" s="206"/>
      <c r="F31" s="206"/>
      <c r="G31" s="206"/>
      <c r="H31" s="206"/>
      <c r="I31" s="206"/>
      <c r="J31" s="6">
        <f>'Sintético Simples'!I109</f>
        <v>10300.26</v>
      </c>
      <c r="K31" s="7">
        <f t="shared" si="0"/>
        <v>1.4469001606777188E-3</v>
      </c>
      <c r="M31" s="8"/>
    </row>
    <row r="32" spans="1:13" ht="24" customHeight="1" x14ac:dyDescent="0.25">
      <c r="A32" s="205" t="s">
        <v>66</v>
      </c>
      <c r="B32" s="205"/>
      <c r="C32" s="205"/>
      <c r="D32" s="206" t="s">
        <v>67</v>
      </c>
      <c r="E32" s="206"/>
      <c r="F32" s="206"/>
      <c r="G32" s="206"/>
      <c r="H32" s="206"/>
      <c r="I32" s="206"/>
      <c r="J32" s="6">
        <f>'Sintético Simples'!I111</f>
        <v>28421.279999999999</v>
      </c>
      <c r="K32" s="7">
        <f t="shared" si="0"/>
        <v>3.9923996674517369E-3</v>
      </c>
      <c r="M32" s="8"/>
    </row>
    <row r="33" spans="1:13" ht="24" customHeight="1" x14ac:dyDescent="0.25">
      <c r="A33" s="205" t="s">
        <v>68</v>
      </c>
      <c r="B33" s="205"/>
      <c r="C33" s="205"/>
      <c r="D33" s="206" t="s">
        <v>69</v>
      </c>
      <c r="E33" s="206"/>
      <c r="F33" s="206"/>
      <c r="G33" s="206"/>
      <c r="H33" s="206"/>
      <c r="I33" s="206"/>
      <c r="J33" s="6">
        <f>'Sintético Simples'!I113</f>
        <v>846326.15</v>
      </c>
      <c r="K33" s="7">
        <f t="shared" si="0"/>
        <v>0.11888529439264205</v>
      </c>
      <c r="M33" s="8"/>
    </row>
    <row r="34" spans="1:13" ht="24" customHeight="1" x14ac:dyDescent="0.25">
      <c r="A34" s="205" t="s">
        <v>70</v>
      </c>
      <c r="B34" s="205"/>
      <c r="C34" s="205"/>
      <c r="D34" s="206" t="s">
        <v>71</v>
      </c>
      <c r="E34" s="206"/>
      <c r="F34" s="206"/>
      <c r="G34" s="206"/>
      <c r="H34" s="206"/>
      <c r="I34" s="206"/>
      <c r="J34" s="6">
        <f>'Sintético Simples'!I114</f>
        <v>47729.8</v>
      </c>
      <c r="K34" s="7">
        <f t="shared" si="0"/>
        <v>6.7047099091785438E-3</v>
      </c>
      <c r="M34" s="8"/>
    </row>
    <row r="35" spans="1:13" ht="24" customHeight="1" x14ac:dyDescent="0.25">
      <c r="A35" s="205" t="s">
        <v>72</v>
      </c>
      <c r="B35" s="205"/>
      <c r="C35" s="205"/>
      <c r="D35" s="206" t="s">
        <v>73</v>
      </c>
      <c r="E35" s="206"/>
      <c r="F35" s="206"/>
      <c r="G35" s="206"/>
      <c r="H35" s="206"/>
      <c r="I35" s="206"/>
      <c r="J35" s="6">
        <f>'Sintético Simples'!I116</f>
        <v>798596.35</v>
      </c>
      <c r="K35" s="7">
        <f t="shared" si="0"/>
        <v>0.11218058448346349</v>
      </c>
      <c r="M35" s="8"/>
    </row>
    <row r="36" spans="1:13" ht="39" customHeight="1" x14ac:dyDescent="0.25">
      <c r="A36" s="205" t="s">
        <v>74</v>
      </c>
      <c r="B36" s="205"/>
      <c r="C36" s="205"/>
      <c r="D36" s="206" t="s">
        <v>75</v>
      </c>
      <c r="E36" s="206"/>
      <c r="F36" s="206"/>
      <c r="G36" s="206"/>
      <c r="H36" s="206"/>
      <c r="I36" s="206"/>
      <c r="J36" s="6">
        <f>'Sintético Simples'!I130</f>
        <v>1585815.23</v>
      </c>
      <c r="K36" s="7">
        <f t="shared" si="0"/>
        <v>0.22276295074999791</v>
      </c>
      <c r="M36" s="8"/>
    </row>
    <row r="37" spans="1:13" ht="24" customHeight="1" x14ac:dyDescent="0.25">
      <c r="A37" s="205" t="s">
        <v>76</v>
      </c>
      <c r="B37" s="205"/>
      <c r="C37" s="205"/>
      <c r="D37" s="206" t="s">
        <v>77</v>
      </c>
      <c r="E37" s="206"/>
      <c r="F37" s="206"/>
      <c r="G37" s="206"/>
      <c r="H37" s="206"/>
      <c r="I37" s="206"/>
      <c r="J37" s="6">
        <f>'Sintético Simples'!I131</f>
        <v>111791.65999999999</v>
      </c>
      <c r="K37" s="7">
        <f t="shared" ref="K37:K66" si="1">J37/$J$70</f>
        <v>1.5703620182056462E-2</v>
      </c>
      <c r="M37" s="8"/>
    </row>
    <row r="38" spans="1:13" ht="24" customHeight="1" x14ac:dyDescent="0.25">
      <c r="A38" s="205" t="s">
        <v>78</v>
      </c>
      <c r="B38" s="205"/>
      <c r="C38" s="205"/>
      <c r="D38" s="206" t="s">
        <v>79</v>
      </c>
      <c r="E38" s="206"/>
      <c r="F38" s="206"/>
      <c r="G38" s="206"/>
      <c r="H38" s="206"/>
      <c r="I38" s="206"/>
      <c r="J38" s="6">
        <f>'Sintético Simples'!I154</f>
        <v>21585.979999999996</v>
      </c>
      <c r="K38" s="7">
        <f t="shared" si="1"/>
        <v>3.0322300534536039E-3</v>
      </c>
      <c r="M38" s="8"/>
    </row>
    <row r="39" spans="1:13" ht="24" customHeight="1" x14ac:dyDescent="0.25">
      <c r="A39" s="205" t="s">
        <v>80</v>
      </c>
      <c r="B39" s="205"/>
      <c r="C39" s="205"/>
      <c r="D39" s="206" t="s">
        <v>81</v>
      </c>
      <c r="E39" s="206"/>
      <c r="F39" s="206"/>
      <c r="G39" s="206"/>
      <c r="H39" s="206"/>
      <c r="I39" s="206"/>
      <c r="J39" s="6">
        <f>'Sintético Simples'!I193</f>
        <v>36435.939999999995</v>
      </c>
      <c r="K39" s="7">
        <f t="shared" si="1"/>
        <v>5.1182365727121173E-3</v>
      </c>
      <c r="M39" s="8"/>
    </row>
    <row r="40" spans="1:13" ht="24" customHeight="1" x14ac:dyDescent="0.25">
      <c r="A40" s="205" t="s">
        <v>82</v>
      </c>
      <c r="B40" s="205"/>
      <c r="C40" s="205"/>
      <c r="D40" s="206" t="s">
        <v>83</v>
      </c>
      <c r="E40" s="206"/>
      <c r="F40" s="206"/>
      <c r="G40" s="206"/>
      <c r="H40" s="206"/>
      <c r="I40" s="206"/>
      <c r="J40" s="6">
        <f>'Sintético Simples'!I213</f>
        <v>32999.740000000005</v>
      </c>
      <c r="K40" s="7">
        <f t="shared" si="1"/>
        <v>4.6355460064428419E-3</v>
      </c>
      <c r="M40" s="8"/>
    </row>
    <row r="41" spans="1:13" ht="24" customHeight="1" x14ac:dyDescent="0.25">
      <c r="A41" s="205" t="s">
        <v>84</v>
      </c>
      <c r="B41" s="205"/>
      <c r="C41" s="205"/>
      <c r="D41" s="206" t="s">
        <v>85</v>
      </c>
      <c r="E41" s="206"/>
      <c r="F41" s="206"/>
      <c r="G41" s="206"/>
      <c r="H41" s="206"/>
      <c r="I41" s="206"/>
      <c r="J41" s="6">
        <f>'Sintético Simples'!I245</f>
        <v>4579.46</v>
      </c>
      <c r="K41" s="7">
        <f t="shared" si="1"/>
        <v>6.4328681118895885E-4</v>
      </c>
      <c r="M41" s="8"/>
    </row>
    <row r="42" spans="1:13" ht="25.5" customHeight="1" x14ac:dyDescent="0.25">
      <c r="A42" s="205" t="s">
        <v>86</v>
      </c>
      <c r="B42" s="205"/>
      <c r="C42" s="205"/>
      <c r="D42" s="206" t="s">
        <v>87</v>
      </c>
      <c r="E42" s="206"/>
      <c r="F42" s="206"/>
      <c r="G42" s="206"/>
      <c r="H42" s="206"/>
      <c r="I42" s="206"/>
      <c r="J42" s="6">
        <f>'Sintético Simples'!I253</f>
        <v>229951.03999999995</v>
      </c>
      <c r="K42" s="7">
        <f t="shared" si="1"/>
        <v>3.2301727987838022E-2</v>
      </c>
      <c r="M42" s="8"/>
    </row>
    <row r="43" spans="1:13" ht="24" customHeight="1" x14ac:dyDescent="0.25">
      <c r="A43" s="205" t="s">
        <v>88</v>
      </c>
      <c r="B43" s="205"/>
      <c r="C43" s="205"/>
      <c r="D43" s="206" t="s">
        <v>89</v>
      </c>
      <c r="E43" s="206"/>
      <c r="F43" s="206"/>
      <c r="G43" s="206"/>
      <c r="H43" s="206"/>
      <c r="I43" s="206"/>
      <c r="J43" s="6">
        <f>'Sintético Simples'!I304</f>
        <v>24226.920000000002</v>
      </c>
      <c r="K43" s="7">
        <f t="shared" si="1"/>
        <v>3.403208699656731E-3</v>
      </c>
      <c r="M43" s="8"/>
    </row>
    <row r="44" spans="1:13" ht="24" customHeight="1" x14ac:dyDescent="0.25">
      <c r="A44" s="205" t="s">
        <v>90</v>
      </c>
      <c r="B44" s="205"/>
      <c r="C44" s="205"/>
      <c r="D44" s="206" t="s">
        <v>91</v>
      </c>
      <c r="E44" s="206"/>
      <c r="F44" s="206"/>
      <c r="G44" s="206"/>
      <c r="H44" s="206"/>
      <c r="I44" s="206"/>
      <c r="J44" s="6">
        <f>'Sintético Simples'!I322</f>
        <v>360577.18</v>
      </c>
      <c r="K44" s="7">
        <f t="shared" si="1"/>
        <v>5.0651068970950119E-2</v>
      </c>
      <c r="M44" s="8"/>
    </row>
    <row r="45" spans="1:13" ht="24" customHeight="1" x14ac:dyDescent="0.25">
      <c r="A45" s="205" t="s">
        <v>92</v>
      </c>
      <c r="B45" s="205"/>
      <c r="C45" s="205"/>
      <c r="D45" s="206" t="s">
        <v>93</v>
      </c>
      <c r="E45" s="206"/>
      <c r="F45" s="206"/>
      <c r="G45" s="206"/>
      <c r="H45" s="206"/>
      <c r="I45" s="206"/>
      <c r="J45" s="6">
        <f>'Sintético Simples'!I380</f>
        <v>419961.13000000012</v>
      </c>
      <c r="K45" s="7">
        <f t="shared" si="1"/>
        <v>5.8992862944760277E-2</v>
      </c>
      <c r="M45" s="8"/>
    </row>
    <row r="46" spans="1:13" ht="24" customHeight="1" x14ac:dyDescent="0.25">
      <c r="A46" s="205" t="s">
        <v>94</v>
      </c>
      <c r="B46" s="205"/>
      <c r="C46" s="205"/>
      <c r="D46" s="206" t="s">
        <v>95</v>
      </c>
      <c r="E46" s="206"/>
      <c r="F46" s="206"/>
      <c r="G46" s="206"/>
      <c r="H46" s="206"/>
      <c r="I46" s="206"/>
      <c r="J46" s="6">
        <f>'Sintético Simples'!I405</f>
        <v>42720.330000000009</v>
      </c>
      <c r="K46" s="7">
        <f t="shared" si="1"/>
        <v>6.0010186481899664E-3</v>
      </c>
      <c r="M46" s="8"/>
    </row>
    <row r="47" spans="1:13" ht="24" customHeight="1" x14ac:dyDescent="0.25">
      <c r="A47" s="205" t="s">
        <v>96</v>
      </c>
      <c r="B47" s="205"/>
      <c r="C47" s="205"/>
      <c r="D47" s="206" t="s">
        <v>97</v>
      </c>
      <c r="E47" s="206"/>
      <c r="F47" s="206"/>
      <c r="G47" s="206"/>
      <c r="H47" s="206"/>
      <c r="I47" s="206"/>
      <c r="J47" s="6">
        <f>'Sintético Simples'!I410</f>
        <v>61487.47</v>
      </c>
      <c r="K47" s="7">
        <f t="shared" si="1"/>
        <v>8.6372800514420423E-3</v>
      </c>
      <c r="M47" s="8"/>
    </row>
    <row r="48" spans="1:13" ht="24" customHeight="1" x14ac:dyDescent="0.25">
      <c r="A48" s="205" t="s">
        <v>5029</v>
      </c>
      <c r="B48" s="205"/>
      <c r="C48" s="205"/>
      <c r="D48" s="206" t="s">
        <v>1199</v>
      </c>
      <c r="E48" s="206"/>
      <c r="F48" s="206"/>
      <c r="G48" s="206"/>
      <c r="H48" s="206"/>
      <c r="I48" s="206"/>
      <c r="J48" s="6">
        <f>'Sintético Simples'!I411</f>
        <v>39942.68</v>
      </c>
      <c r="K48" s="7">
        <f t="shared" si="1"/>
        <v>5.6108360478180847E-3</v>
      </c>
      <c r="M48" s="8"/>
    </row>
    <row r="49" spans="1:13" ht="24" customHeight="1" x14ac:dyDescent="0.25">
      <c r="A49" s="205" t="s">
        <v>5030</v>
      </c>
      <c r="B49" s="205"/>
      <c r="C49" s="205"/>
      <c r="D49" s="206" t="s">
        <v>1234</v>
      </c>
      <c r="E49" s="206"/>
      <c r="F49" s="206"/>
      <c r="G49" s="206"/>
      <c r="H49" s="206"/>
      <c r="I49" s="206"/>
      <c r="J49" s="6">
        <f>'Sintético Simples'!I423</f>
        <v>21544.790000000005</v>
      </c>
      <c r="K49" s="7">
        <f t="shared" si="1"/>
        <v>3.0264440036239584E-3</v>
      </c>
      <c r="M49" s="8"/>
    </row>
    <row r="50" spans="1:13" ht="24" customHeight="1" x14ac:dyDescent="0.25">
      <c r="A50" s="205" t="s">
        <v>98</v>
      </c>
      <c r="B50" s="205"/>
      <c r="C50" s="205"/>
      <c r="D50" s="206" t="s">
        <v>99</v>
      </c>
      <c r="E50" s="206"/>
      <c r="F50" s="206"/>
      <c r="G50" s="206"/>
      <c r="H50" s="206"/>
      <c r="I50" s="206"/>
      <c r="J50" s="6">
        <f>'Sintético Simples'!I430</f>
        <v>39991.939999999988</v>
      </c>
      <c r="K50" s="7">
        <f t="shared" si="1"/>
        <v>5.6177557082844193E-3</v>
      </c>
      <c r="M50" s="8"/>
    </row>
    <row r="51" spans="1:13" ht="24" customHeight="1" x14ac:dyDescent="0.25">
      <c r="A51" s="205" t="s">
        <v>100</v>
      </c>
      <c r="B51" s="205"/>
      <c r="C51" s="205"/>
      <c r="D51" s="206" t="s">
        <v>101</v>
      </c>
      <c r="E51" s="206"/>
      <c r="F51" s="206"/>
      <c r="G51" s="206"/>
      <c r="H51" s="206"/>
      <c r="I51" s="206"/>
      <c r="J51" s="6">
        <f>'Sintético Simples'!I456</f>
        <v>109920.14999999998</v>
      </c>
      <c r="K51" s="7">
        <f t="shared" si="1"/>
        <v>1.544072505904889E-2</v>
      </c>
      <c r="M51" s="8"/>
    </row>
    <row r="52" spans="1:13" ht="24" customHeight="1" x14ac:dyDescent="0.25">
      <c r="A52" s="205" t="s">
        <v>102</v>
      </c>
      <c r="B52" s="205"/>
      <c r="C52" s="205"/>
      <c r="D52" s="206" t="s">
        <v>103</v>
      </c>
      <c r="E52" s="206"/>
      <c r="F52" s="206"/>
      <c r="G52" s="206"/>
      <c r="H52" s="206"/>
      <c r="I52" s="206"/>
      <c r="J52" s="6">
        <f>'Sintético Simples'!I471</f>
        <v>89586.29</v>
      </c>
      <c r="K52" s="7">
        <f t="shared" si="1"/>
        <v>1.2584383053973462E-2</v>
      </c>
      <c r="M52" s="8"/>
    </row>
    <row r="53" spans="1:13" ht="24" customHeight="1" x14ac:dyDescent="0.25">
      <c r="A53" s="205" t="s">
        <v>104</v>
      </c>
      <c r="B53" s="205"/>
      <c r="C53" s="205"/>
      <c r="D53" s="206" t="s">
        <v>105</v>
      </c>
      <c r="E53" s="206"/>
      <c r="F53" s="206"/>
      <c r="G53" s="206"/>
      <c r="H53" s="206"/>
      <c r="I53" s="206"/>
      <c r="J53" s="6">
        <f>'Sintético Simples'!I479</f>
        <v>555536.15</v>
      </c>
      <c r="K53" s="7">
        <f t="shared" si="1"/>
        <v>7.8037383978392896E-2</v>
      </c>
      <c r="M53" s="8"/>
    </row>
    <row r="54" spans="1:13" ht="24" customHeight="1" x14ac:dyDescent="0.25">
      <c r="A54" s="205" t="s">
        <v>106</v>
      </c>
      <c r="B54" s="205"/>
      <c r="C54" s="205"/>
      <c r="D54" s="206" t="s">
        <v>107</v>
      </c>
      <c r="E54" s="206"/>
      <c r="F54" s="206"/>
      <c r="G54" s="206"/>
      <c r="H54" s="206"/>
      <c r="I54" s="206"/>
      <c r="J54" s="6">
        <f>'Sintético Simples'!I480</f>
        <v>304184.04000000004</v>
      </c>
      <c r="K54" s="7">
        <f t="shared" si="1"/>
        <v>4.2729400651206638E-2</v>
      </c>
      <c r="M54" s="8"/>
    </row>
    <row r="55" spans="1:13" ht="24" customHeight="1" x14ac:dyDescent="0.25">
      <c r="A55" s="205" t="s">
        <v>108</v>
      </c>
      <c r="B55" s="205"/>
      <c r="C55" s="205"/>
      <c r="D55" s="206" t="s">
        <v>109</v>
      </c>
      <c r="E55" s="206"/>
      <c r="F55" s="206"/>
      <c r="G55" s="206"/>
      <c r="H55" s="206"/>
      <c r="I55" s="206"/>
      <c r="J55" s="6">
        <f>'Sintético Simples'!I490</f>
        <v>11789.14</v>
      </c>
      <c r="K55" s="7">
        <f t="shared" si="1"/>
        <v>1.6560464066200386E-3</v>
      </c>
      <c r="M55" s="8"/>
    </row>
    <row r="56" spans="1:13" ht="24" customHeight="1" x14ac:dyDescent="0.25">
      <c r="A56" s="205" t="s">
        <v>110</v>
      </c>
      <c r="B56" s="205"/>
      <c r="C56" s="205"/>
      <c r="D56" s="206" t="s">
        <v>111</v>
      </c>
      <c r="E56" s="206"/>
      <c r="F56" s="206"/>
      <c r="G56" s="206"/>
      <c r="H56" s="206"/>
      <c r="I56" s="206"/>
      <c r="J56" s="6">
        <f>'Sintético Simples'!I492</f>
        <v>239562.97</v>
      </c>
      <c r="K56" s="7">
        <f t="shared" si="1"/>
        <v>3.3651936920566228E-2</v>
      </c>
      <c r="M56" s="8"/>
    </row>
    <row r="57" spans="1:13" ht="24" customHeight="1" x14ac:dyDescent="0.25">
      <c r="A57" s="205" t="s">
        <v>112</v>
      </c>
      <c r="B57" s="205"/>
      <c r="C57" s="205"/>
      <c r="D57" s="206" t="s">
        <v>113</v>
      </c>
      <c r="E57" s="206"/>
      <c r="F57" s="206"/>
      <c r="G57" s="206"/>
      <c r="H57" s="206"/>
      <c r="I57" s="206"/>
      <c r="J57" s="6">
        <f>'Sintético Simples'!I495</f>
        <v>694992.89</v>
      </c>
      <c r="K57" s="7">
        <f t="shared" si="1"/>
        <v>9.7627178751883162E-2</v>
      </c>
      <c r="M57" s="8"/>
    </row>
    <row r="58" spans="1:13" ht="24" customHeight="1" x14ac:dyDescent="0.25">
      <c r="A58" s="205" t="s">
        <v>114</v>
      </c>
      <c r="B58" s="205"/>
      <c r="C58" s="205"/>
      <c r="D58" s="206" t="s">
        <v>115</v>
      </c>
      <c r="E58" s="206"/>
      <c r="F58" s="206"/>
      <c r="G58" s="206"/>
      <c r="H58" s="206"/>
      <c r="I58" s="206"/>
      <c r="J58" s="6">
        <f>'Sintético Simples'!I496</f>
        <v>245153.6</v>
      </c>
      <c r="K58" s="7">
        <f t="shared" si="1"/>
        <v>3.4437265004060205E-2</v>
      </c>
      <c r="M58" s="8"/>
    </row>
    <row r="59" spans="1:13" ht="24" customHeight="1" x14ac:dyDescent="0.25">
      <c r="A59" s="205" t="s">
        <v>116</v>
      </c>
      <c r="B59" s="205"/>
      <c r="C59" s="205"/>
      <c r="D59" s="206" t="s">
        <v>117</v>
      </c>
      <c r="E59" s="206"/>
      <c r="F59" s="206"/>
      <c r="G59" s="206"/>
      <c r="H59" s="206"/>
      <c r="I59" s="206"/>
      <c r="J59" s="6">
        <f>'Sintético Simples'!I513</f>
        <v>412532.83</v>
      </c>
      <c r="K59" s="7">
        <f t="shared" si="1"/>
        <v>5.7949393317434129E-2</v>
      </c>
      <c r="M59" s="8"/>
    </row>
    <row r="60" spans="1:13" ht="24" customHeight="1" x14ac:dyDescent="0.25">
      <c r="A60" s="205" t="s">
        <v>118</v>
      </c>
      <c r="B60" s="205"/>
      <c r="C60" s="205"/>
      <c r="D60" s="206" t="s">
        <v>119</v>
      </c>
      <c r="E60" s="206"/>
      <c r="F60" s="206"/>
      <c r="G60" s="206"/>
      <c r="H60" s="206"/>
      <c r="I60" s="206"/>
      <c r="J60" s="6">
        <f>'Sintético Simples'!I538</f>
        <v>37306.46</v>
      </c>
      <c r="K60" s="7">
        <f t="shared" si="1"/>
        <v>5.2405204303888333E-3</v>
      </c>
      <c r="M60" s="8"/>
    </row>
    <row r="61" spans="1:13" ht="24" customHeight="1" x14ac:dyDescent="0.25">
      <c r="A61" s="205" t="s">
        <v>120</v>
      </c>
      <c r="B61" s="205"/>
      <c r="C61" s="205"/>
      <c r="D61" s="206" t="s">
        <v>121</v>
      </c>
      <c r="E61" s="206"/>
      <c r="F61" s="206"/>
      <c r="G61" s="206"/>
      <c r="H61" s="206"/>
      <c r="I61" s="206"/>
      <c r="J61" s="6">
        <f>'Sintético Simples'!I542</f>
        <v>68576.69</v>
      </c>
      <c r="K61" s="7">
        <f t="shared" si="1"/>
        <v>9.6331183659195112E-3</v>
      </c>
      <c r="M61" s="8"/>
    </row>
    <row r="62" spans="1:13" ht="24" customHeight="1" x14ac:dyDescent="0.25">
      <c r="A62" s="205" t="s">
        <v>122</v>
      </c>
      <c r="B62" s="205"/>
      <c r="C62" s="205"/>
      <c r="D62" s="206" t="s">
        <v>123</v>
      </c>
      <c r="E62" s="206"/>
      <c r="F62" s="206"/>
      <c r="G62" s="206"/>
      <c r="H62" s="206"/>
      <c r="I62" s="206"/>
      <c r="J62" s="6">
        <f>'Sintético Simples'!I543</f>
        <v>5414.76</v>
      </c>
      <c r="K62" s="7">
        <f t="shared" si="1"/>
        <v>7.6062323805722225E-4</v>
      </c>
      <c r="M62" s="8"/>
    </row>
    <row r="63" spans="1:13" ht="24" customHeight="1" x14ac:dyDescent="0.25">
      <c r="A63" s="205" t="s">
        <v>124</v>
      </c>
      <c r="B63" s="205"/>
      <c r="C63" s="205"/>
      <c r="D63" s="206" t="s">
        <v>125</v>
      </c>
      <c r="E63" s="206"/>
      <c r="F63" s="206"/>
      <c r="G63" s="206"/>
      <c r="H63" s="206"/>
      <c r="I63" s="206"/>
      <c r="J63" s="6">
        <f>'Sintético Simples'!I547</f>
        <v>63161.93</v>
      </c>
      <c r="K63" s="7">
        <f t="shared" si="1"/>
        <v>8.8724951278622895E-3</v>
      </c>
      <c r="M63" s="8"/>
    </row>
    <row r="64" spans="1:13" ht="24" customHeight="1" x14ac:dyDescent="0.25">
      <c r="A64" s="205" t="s">
        <v>126</v>
      </c>
      <c r="B64" s="205"/>
      <c r="C64" s="205"/>
      <c r="D64" s="206" t="s">
        <v>127</v>
      </c>
      <c r="E64" s="206"/>
      <c r="F64" s="206"/>
      <c r="G64" s="206"/>
      <c r="H64" s="206"/>
      <c r="I64" s="206"/>
      <c r="J64" s="6">
        <f>'Sintético Simples'!I551</f>
        <v>159625.56</v>
      </c>
      <c r="K64" s="7">
        <f t="shared" si="1"/>
        <v>2.242295324703171E-2</v>
      </c>
      <c r="M64" s="8"/>
    </row>
    <row r="65" spans="1:13" ht="24" customHeight="1" x14ac:dyDescent="0.25">
      <c r="A65" s="205" t="s">
        <v>128</v>
      </c>
      <c r="B65" s="205"/>
      <c r="C65" s="205"/>
      <c r="D65" s="206" t="s">
        <v>129</v>
      </c>
      <c r="E65" s="206"/>
      <c r="F65" s="206"/>
      <c r="G65" s="206"/>
      <c r="H65" s="206"/>
      <c r="I65" s="206"/>
      <c r="J65" s="6">
        <f>'Sintético Simples'!I565</f>
        <v>13136.71</v>
      </c>
      <c r="K65" s="7">
        <f t="shared" si="1"/>
        <v>1.8453425262834717E-3</v>
      </c>
      <c r="M65" s="8"/>
    </row>
    <row r="66" spans="1:13" ht="24" customHeight="1" x14ac:dyDescent="0.25">
      <c r="A66" s="205" t="s">
        <v>130</v>
      </c>
      <c r="B66" s="205"/>
      <c r="C66" s="205"/>
      <c r="D66" s="206" t="s">
        <v>131</v>
      </c>
      <c r="E66" s="206"/>
      <c r="F66" s="206"/>
      <c r="G66" s="206"/>
      <c r="H66" s="206"/>
      <c r="I66" s="206"/>
      <c r="J66" s="6">
        <f>'Sintético Simples'!I567</f>
        <v>362170.19000000006</v>
      </c>
      <c r="K66" s="7">
        <f t="shared" si="1"/>
        <v>5.0874842586855089E-2</v>
      </c>
      <c r="M66" s="8"/>
    </row>
    <row r="67" spans="1:13" x14ac:dyDescent="0.25">
      <c r="A67" s="9"/>
      <c r="B67" s="9"/>
      <c r="C67" s="9"/>
      <c r="D67" s="9"/>
      <c r="E67" s="9"/>
      <c r="F67" s="9"/>
      <c r="G67" s="9"/>
      <c r="H67" s="9"/>
      <c r="I67" s="9"/>
      <c r="J67" s="104"/>
      <c r="K67" s="9"/>
      <c r="M67" s="8"/>
    </row>
    <row r="68" spans="1:13" ht="14.25" customHeight="1" x14ac:dyDescent="0.25">
      <c r="A68" s="203"/>
      <c r="B68" s="203"/>
      <c r="C68" s="203"/>
      <c r="D68" s="11"/>
      <c r="E68" s="207"/>
      <c r="F68" s="207"/>
      <c r="G68" s="210" t="s">
        <v>132</v>
      </c>
      <c r="H68" s="210"/>
      <c r="I68" s="210"/>
      <c r="J68" s="209">
        <v>5868354.2999999998</v>
      </c>
      <c r="K68" s="209"/>
    </row>
    <row r="69" spans="1:13" ht="14.25" customHeight="1" x14ac:dyDescent="0.25">
      <c r="A69" s="203"/>
      <c r="B69" s="203"/>
      <c r="C69" s="203"/>
      <c r="D69" s="11"/>
      <c r="E69" s="207"/>
      <c r="F69" s="207"/>
      <c r="G69" s="210" t="s">
        <v>133</v>
      </c>
      <c r="H69" s="210"/>
      <c r="I69" s="210"/>
      <c r="J69" s="208">
        <f>J70-J68</f>
        <v>1250492.1000000006</v>
      </c>
      <c r="K69" s="208"/>
    </row>
    <row r="70" spans="1:13" ht="14.25" customHeight="1" x14ac:dyDescent="0.25">
      <c r="A70" s="203"/>
      <c r="B70" s="203"/>
      <c r="C70" s="203"/>
      <c r="D70" s="11"/>
      <c r="E70" s="207"/>
      <c r="F70" s="207"/>
      <c r="G70" s="210" t="s">
        <v>134</v>
      </c>
      <c r="H70" s="210"/>
      <c r="I70" s="210"/>
      <c r="J70" s="208">
        <f>J5+J10+J11+J14+J19+J23+J27+J29+J33+J36+J53+J57+J61+J64+J65+J66</f>
        <v>7118846.4000000004</v>
      </c>
      <c r="K70" s="208"/>
    </row>
    <row r="71" spans="1:13" ht="60" customHeight="1" x14ac:dyDescent="0.25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</row>
    <row r="72" spans="1:13" ht="69.75" customHeight="1" x14ac:dyDescent="0.25">
      <c r="A72" s="204" t="s">
        <v>135</v>
      </c>
      <c r="B72" s="204"/>
      <c r="C72" s="204"/>
      <c r="D72" s="204"/>
      <c r="E72" s="204"/>
      <c r="F72" s="204"/>
      <c r="G72" s="204"/>
      <c r="H72" s="204"/>
      <c r="I72" s="204"/>
      <c r="J72" s="204"/>
      <c r="K72" s="204"/>
    </row>
  </sheetData>
  <mergeCells count="145">
    <mergeCell ref="A1:D2"/>
    <mergeCell ref="F1:H1"/>
    <mergeCell ref="I1:K1"/>
    <mergeCell ref="F2:H2"/>
    <mergeCell ref="I2:K2"/>
    <mergeCell ref="A3:K3"/>
    <mergeCell ref="A7:C7"/>
    <mergeCell ref="D7:I7"/>
    <mergeCell ref="A8:C8"/>
    <mergeCell ref="D8:I8"/>
    <mergeCell ref="A9:C9"/>
    <mergeCell ref="D9:I9"/>
    <mergeCell ref="A4:C4"/>
    <mergeCell ref="D4:I4"/>
    <mergeCell ref="A5:C5"/>
    <mergeCell ref="D5:I5"/>
    <mergeCell ref="A6:C6"/>
    <mergeCell ref="D6:I6"/>
    <mergeCell ref="A13:C13"/>
    <mergeCell ref="D13:I13"/>
    <mergeCell ref="A14:C14"/>
    <mergeCell ref="D14:I14"/>
    <mergeCell ref="A15:C15"/>
    <mergeCell ref="D15:I15"/>
    <mergeCell ref="A10:C10"/>
    <mergeCell ref="D10:I10"/>
    <mergeCell ref="A11:C11"/>
    <mergeCell ref="D11:I11"/>
    <mergeCell ref="A12:C12"/>
    <mergeCell ref="D12:I12"/>
    <mergeCell ref="A19:C19"/>
    <mergeCell ref="D19:I19"/>
    <mergeCell ref="A20:C20"/>
    <mergeCell ref="D20:I20"/>
    <mergeCell ref="A21:C21"/>
    <mergeCell ref="D21:I21"/>
    <mergeCell ref="A16:C16"/>
    <mergeCell ref="D16:I16"/>
    <mergeCell ref="A17:C17"/>
    <mergeCell ref="D17:I17"/>
    <mergeCell ref="A18:C18"/>
    <mergeCell ref="D18:I18"/>
    <mergeCell ref="A25:C25"/>
    <mergeCell ref="D25:I25"/>
    <mergeCell ref="A26:C26"/>
    <mergeCell ref="D26:I26"/>
    <mergeCell ref="A27:C27"/>
    <mergeCell ref="D27:I27"/>
    <mergeCell ref="A22:C22"/>
    <mergeCell ref="D22:I22"/>
    <mergeCell ref="A23:C23"/>
    <mergeCell ref="D23:I23"/>
    <mergeCell ref="A24:C24"/>
    <mergeCell ref="D24:I24"/>
    <mergeCell ref="A31:C31"/>
    <mergeCell ref="D31:I31"/>
    <mergeCell ref="A32:C32"/>
    <mergeCell ref="D32:I32"/>
    <mergeCell ref="A33:C33"/>
    <mergeCell ref="D33:I33"/>
    <mergeCell ref="A28:C28"/>
    <mergeCell ref="D28:I28"/>
    <mergeCell ref="A29:C29"/>
    <mergeCell ref="D29:I29"/>
    <mergeCell ref="A30:C30"/>
    <mergeCell ref="D30:I30"/>
    <mergeCell ref="A37:C37"/>
    <mergeCell ref="D37:I37"/>
    <mergeCell ref="A38:C38"/>
    <mergeCell ref="D38:I38"/>
    <mergeCell ref="A39:C39"/>
    <mergeCell ref="D39:I39"/>
    <mergeCell ref="A34:C34"/>
    <mergeCell ref="D34:I34"/>
    <mergeCell ref="A35:C35"/>
    <mergeCell ref="D35:I35"/>
    <mergeCell ref="A36:C36"/>
    <mergeCell ref="D36:I36"/>
    <mergeCell ref="A43:C43"/>
    <mergeCell ref="D43:I43"/>
    <mergeCell ref="A44:C44"/>
    <mergeCell ref="D44:I44"/>
    <mergeCell ref="A45:C45"/>
    <mergeCell ref="D45:I45"/>
    <mergeCell ref="A40:C40"/>
    <mergeCell ref="D40:I40"/>
    <mergeCell ref="A41:C41"/>
    <mergeCell ref="D41:I41"/>
    <mergeCell ref="A42:C42"/>
    <mergeCell ref="D42:I42"/>
    <mergeCell ref="A51:C51"/>
    <mergeCell ref="D51:I51"/>
    <mergeCell ref="A52:C52"/>
    <mergeCell ref="D52:I52"/>
    <mergeCell ref="A53:C53"/>
    <mergeCell ref="D53:I53"/>
    <mergeCell ref="A46:C46"/>
    <mergeCell ref="D46:I46"/>
    <mergeCell ref="A47:C47"/>
    <mergeCell ref="D47:I47"/>
    <mergeCell ref="A50:C50"/>
    <mergeCell ref="D50:I50"/>
    <mergeCell ref="A48:C48"/>
    <mergeCell ref="A49:C49"/>
    <mergeCell ref="D48:I48"/>
    <mergeCell ref="D49:I49"/>
    <mergeCell ref="A57:C57"/>
    <mergeCell ref="D57:I57"/>
    <mergeCell ref="A58:C58"/>
    <mergeCell ref="D58:I58"/>
    <mergeCell ref="A59:C59"/>
    <mergeCell ref="D59:I59"/>
    <mergeCell ref="A54:C54"/>
    <mergeCell ref="D54:I54"/>
    <mergeCell ref="A55:C55"/>
    <mergeCell ref="D55:I55"/>
    <mergeCell ref="A56:C56"/>
    <mergeCell ref="D56:I56"/>
    <mergeCell ref="A63:C63"/>
    <mergeCell ref="D63:I63"/>
    <mergeCell ref="A64:C64"/>
    <mergeCell ref="D64:I64"/>
    <mergeCell ref="A65:C65"/>
    <mergeCell ref="D65:I65"/>
    <mergeCell ref="A60:C60"/>
    <mergeCell ref="D60:I60"/>
    <mergeCell ref="A61:C61"/>
    <mergeCell ref="D61:I61"/>
    <mergeCell ref="A62:C62"/>
    <mergeCell ref="D62:I62"/>
    <mergeCell ref="A70:C70"/>
    <mergeCell ref="A72:K72"/>
    <mergeCell ref="A66:C66"/>
    <mergeCell ref="D66:I66"/>
    <mergeCell ref="A68:C68"/>
    <mergeCell ref="A69:C69"/>
    <mergeCell ref="E68:F68"/>
    <mergeCell ref="E69:F69"/>
    <mergeCell ref="E70:F70"/>
    <mergeCell ref="J70:K70"/>
    <mergeCell ref="J69:K69"/>
    <mergeCell ref="J68:K68"/>
    <mergeCell ref="G68:I68"/>
    <mergeCell ref="G69:I69"/>
    <mergeCell ref="G70:I70"/>
  </mergeCells>
  <phoneticPr fontId="23" type="noConversion"/>
  <pageMargins left="0.51181102362204722" right="0.51181102362204722" top="0.78740157480314965" bottom="0.78740157480314965" header="0.31496062992125984" footer="0.31496062992125984"/>
  <pageSetup paperSize="9" scale="60" orientation="portrait" r:id="rId1"/>
  <headerFooter>
    <oddHeader>&amp;L&amp;"Swis721 BT,Negrito"&amp;16GEO ENGENHARIA LTDA____________________</oddHeader>
    <oddFooter>&amp;L_____________________________________________________________________________________
GEO ENGENHARIA LTDA
Rua 219, n.º 87 – Setor Universitário – Goiânia – Goiás&amp;C&amp;G&amp;RCNPJ:  03.956.712/0001-77
(62) 3202-3070</oddFooter>
  </headerFooter>
  <colBreaks count="1" manualBreakCount="1">
    <brk id="11" max="1048575" man="1"/>
  </colBreaks>
  <drawing r:id="rId2"/>
  <legacyDrawingHF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34410A-6C25-4562-BB6F-98ED9383821B}">
  <sheetPr>
    <tabColor rgb="FF92D050"/>
  </sheetPr>
  <dimension ref="A1:AMJ42"/>
  <sheetViews>
    <sheetView view="pageBreakPreview" zoomScaleNormal="100" zoomScaleSheetLayoutView="100" workbookViewId="0">
      <selection activeCell="A18" sqref="A18:F18"/>
    </sheetView>
  </sheetViews>
  <sheetFormatPr defaultColWidth="9.140625" defaultRowHeight="16.5" x14ac:dyDescent="0.25"/>
  <cols>
    <col min="1" max="1" width="20.5703125" style="68" customWidth="1"/>
    <col min="2" max="2" width="29" style="68" customWidth="1"/>
    <col min="3" max="3" width="17.85546875" style="68" customWidth="1"/>
    <col min="4" max="6" width="18" style="68" customWidth="1"/>
    <col min="7" max="1024" width="9.140625" style="68"/>
  </cols>
  <sheetData>
    <row r="1" spans="1:11" ht="16.5" customHeight="1" thickBot="1" x14ac:dyDescent="0.3">
      <c r="A1" s="273" t="s">
        <v>4835</v>
      </c>
      <c r="B1" s="274"/>
      <c r="C1" s="274"/>
      <c r="D1" s="274"/>
      <c r="E1" s="274"/>
      <c r="F1" s="275"/>
      <c r="G1" s="67"/>
      <c r="H1" s="67"/>
      <c r="I1" s="67"/>
      <c r="J1" s="69"/>
      <c r="K1" s="69"/>
    </row>
    <row r="2" spans="1:11" x14ac:dyDescent="0.25">
      <c r="A2" s="69"/>
      <c r="B2" s="69"/>
      <c r="C2" s="69"/>
      <c r="D2" s="69"/>
      <c r="E2" s="69"/>
      <c r="F2" s="69"/>
    </row>
    <row r="3" spans="1:11" x14ac:dyDescent="0.25">
      <c r="A3" s="277" t="s">
        <v>4836</v>
      </c>
      <c r="B3" s="277"/>
      <c r="C3" s="277"/>
      <c r="D3" s="277"/>
      <c r="E3" s="277"/>
      <c r="F3" s="277"/>
    </row>
    <row r="4" spans="1:11" x14ac:dyDescent="0.25">
      <c r="A4" s="278" t="s">
        <v>4837</v>
      </c>
      <c r="B4" s="278"/>
      <c r="C4" s="278"/>
      <c r="D4" s="278"/>
      <c r="E4" s="278"/>
      <c r="F4" s="278"/>
    </row>
    <row r="5" spans="1:11" x14ac:dyDescent="0.25">
      <c r="A5" s="279" t="s">
        <v>4838</v>
      </c>
      <c r="B5" s="279" t="s">
        <v>4839</v>
      </c>
      <c r="C5" s="280" t="s">
        <v>4840</v>
      </c>
      <c r="D5" s="280"/>
      <c r="E5" s="280" t="s">
        <v>4841</v>
      </c>
      <c r="F5" s="280"/>
      <c r="H5" s="73"/>
    </row>
    <row r="6" spans="1:11" x14ac:dyDescent="0.25">
      <c r="A6" s="279"/>
      <c r="B6" s="279"/>
      <c r="C6" s="79" t="s">
        <v>4842</v>
      </c>
      <c r="D6" s="79" t="s">
        <v>4843</v>
      </c>
      <c r="E6" s="79" t="s">
        <v>4842</v>
      </c>
      <c r="F6" s="79" t="s">
        <v>4843</v>
      </c>
    </row>
    <row r="7" spans="1:11" x14ac:dyDescent="0.25">
      <c r="A7" s="281" t="s">
        <v>4844</v>
      </c>
      <c r="B7" s="281"/>
      <c r="C7" s="281"/>
      <c r="D7" s="281"/>
      <c r="E7" s="281"/>
      <c r="F7" s="281"/>
    </row>
    <row r="8" spans="1:11" x14ac:dyDescent="0.25">
      <c r="A8" s="80" t="s">
        <v>4845</v>
      </c>
      <c r="B8" s="81" t="s">
        <v>4846</v>
      </c>
      <c r="C8" s="82">
        <v>0</v>
      </c>
      <c r="D8" s="82">
        <v>0</v>
      </c>
      <c r="E8" s="82">
        <v>0.2</v>
      </c>
      <c r="F8" s="82">
        <v>0.2</v>
      </c>
    </row>
    <row r="9" spans="1:11" x14ac:dyDescent="0.25">
      <c r="A9" s="83" t="s">
        <v>4847</v>
      </c>
      <c r="B9" s="84" t="s">
        <v>4848</v>
      </c>
      <c r="C9" s="85">
        <v>1.4999999999999999E-2</v>
      </c>
      <c r="D9" s="85">
        <v>1.4999999999999999E-2</v>
      </c>
      <c r="E9" s="85">
        <v>1.4999999999999999E-2</v>
      </c>
      <c r="F9" s="85">
        <v>1.4999999999999999E-2</v>
      </c>
    </row>
    <row r="10" spans="1:11" x14ac:dyDescent="0.25">
      <c r="A10" s="80" t="s">
        <v>4849</v>
      </c>
      <c r="B10" s="81" t="s">
        <v>4850</v>
      </c>
      <c r="C10" s="82">
        <v>0.01</v>
      </c>
      <c r="D10" s="82">
        <v>0.01</v>
      </c>
      <c r="E10" s="82">
        <v>0.01</v>
      </c>
      <c r="F10" s="82">
        <v>0.01</v>
      </c>
    </row>
    <row r="11" spans="1:11" x14ac:dyDescent="0.25">
      <c r="A11" s="83" t="s">
        <v>4851</v>
      </c>
      <c r="B11" s="84" t="s">
        <v>4852</v>
      </c>
      <c r="C11" s="85">
        <v>2E-3</v>
      </c>
      <c r="D11" s="85">
        <v>2E-3</v>
      </c>
      <c r="E11" s="85">
        <v>2E-3</v>
      </c>
      <c r="F11" s="85">
        <v>2E-3</v>
      </c>
    </row>
    <row r="12" spans="1:11" x14ac:dyDescent="0.25">
      <c r="A12" s="80" t="s">
        <v>4853</v>
      </c>
      <c r="B12" s="81" t="s">
        <v>4854</v>
      </c>
      <c r="C12" s="82">
        <v>6.0000000000000001E-3</v>
      </c>
      <c r="D12" s="82">
        <v>6.0000000000000001E-3</v>
      </c>
      <c r="E12" s="82">
        <v>6.0000000000000001E-3</v>
      </c>
      <c r="F12" s="82">
        <v>6.0000000000000001E-3</v>
      </c>
    </row>
    <row r="13" spans="1:11" x14ac:dyDescent="0.25">
      <c r="A13" s="83" t="s">
        <v>4855</v>
      </c>
      <c r="B13" s="84" t="s">
        <v>4856</v>
      </c>
      <c r="C13" s="85">
        <v>2.5000000000000001E-2</v>
      </c>
      <c r="D13" s="85">
        <v>2.5000000000000001E-2</v>
      </c>
      <c r="E13" s="85">
        <v>2.5000000000000001E-2</v>
      </c>
      <c r="F13" s="85">
        <v>2.5000000000000001E-2</v>
      </c>
    </row>
    <row r="14" spans="1:11" x14ac:dyDescent="0.25">
      <c r="A14" s="80" t="s">
        <v>4857</v>
      </c>
      <c r="B14" s="81" t="s">
        <v>4858</v>
      </c>
      <c r="C14" s="82">
        <v>0.03</v>
      </c>
      <c r="D14" s="82">
        <v>0.03</v>
      </c>
      <c r="E14" s="82">
        <v>0.03</v>
      </c>
      <c r="F14" s="82">
        <v>0.03</v>
      </c>
    </row>
    <row r="15" spans="1:11" x14ac:dyDescent="0.25">
      <c r="A15" s="83" t="s">
        <v>4859</v>
      </c>
      <c r="B15" s="84" t="s">
        <v>4860</v>
      </c>
      <c r="C15" s="85">
        <v>0.08</v>
      </c>
      <c r="D15" s="85">
        <v>0.08</v>
      </c>
      <c r="E15" s="85">
        <v>0.08</v>
      </c>
      <c r="F15" s="85">
        <v>0.08</v>
      </c>
    </row>
    <row r="16" spans="1:11" x14ac:dyDescent="0.25">
      <c r="A16" s="80" t="s">
        <v>4861</v>
      </c>
      <c r="B16" s="81" t="s">
        <v>4862</v>
      </c>
      <c r="C16" s="82">
        <v>0.01</v>
      </c>
      <c r="D16" s="82">
        <v>0.01</v>
      </c>
      <c r="E16" s="82">
        <v>0.01</v>
      </c>
      <c r="F16" s="82">
        <v>0.01</v>
      </c>
    </row>
    <row r="17" spans="1:6" x14ac:dyDescent="0.25">
      <c r="A17" s="86" t="s">
        <v>4863</v>
      </c>
      <c r="B17" s="86" t="s">
        <v>10</v>
      </c>
      <c r="C17" s="87">
        <v>0.17799999999999999</v>
      </c>
      <c r="D17" s="87">
        <v>0.17799999999999999</v>
      </c>
      <c r="E17" s="87">
        <v>0.378</v>
      </c>
      <c r="F17" s="87">
        <v>0.378</v>
      </c>
    </row>
    <row r="18" spans="1:6" x14ac:dyDescent="0.25">
      <c r="A18" s="281" t="s">
        <v>4864</v>
      </c>
      <c r="B18" s="281"/>
      <c r="C18" s="281"/>
      <c r="D18" s="281"/>
      <c r="E18" s="281"/>
      <c r="F18" s="281"/>
    </row>
    <row r="19" spans="1:6" x14ac:dyDescent="0.25">
      <c r="A19" s="80" t="s">
        <v>4865</v>
      </c>
      <c r="B19" s="81" t="s">
        <v>4866</v>
      </c>
      <c r="C19" s="82">
        <v>0.1782</v>
      </c>
      <c r="D19" s="80" t="s">
        <v>4867</v>
      </c>
      <c r="E19" s="82">
        <v>0.1782</v>
      </c>
      <c r="F19" s="80" t="s">
        <v>4867</v>
      </c>
    </row>
    <row r="20" spans="1:6" x14ac:dyDescent="0.25">
      <c r="A20" s="83" t="s">
        <v>4868</v>
      </c>
      <c r="B20" s="84" t="s">
        <v>4869</v>
      </c>
      <c r="C20" s="85">
        <v>3.6999999999999998E-2</v>
      </c>
      <c r="D20" s="83" t="s">
        <v>4867</v>
      </c>
      <c r="E20" s="85">
        <v>3.6999999999999998E-2</v>
      </c>
      <c r="F20" s="83" t="s">
        <v>4867</v>
      </c>
    </row>
    <row r="21" spans="1:6" x14ac:dyDescent="0.25">
      <c r="A21" s="80" t="s">
        <v>4870</v>
      </c>
      <c r="B21" s="81" t="s">
        <v>4871</v>
      </c>
      <c r="C21" s="82">
        <v>8.9999999999999993E-3</v>
      </c>
      <c r="D21" s="82">
        <v>6.8999999999999999E-3</v>
      </c>
      <c r="E21" s="82">
        <v>8.9999999999999993E-3</v>
      </c>
      <c r="F21" s="82">
        <v>6.8999999999999999E-3</v>
      </c>
    </row>
    <row r="22" spans="1:6" x14ac:dyDescent="0.25">
      <c r="A22" s="83" t="s">
        <v>4872</v>
      </c>
      <c r="B22" s="84" t="s">
        <v>4873</v>
      </c>
      <c r="C22" s="85">
        <v>0.1087</v>
      </c>
      <c r="D22" s="85">
        <v>8.3299999999999999E-2</v>
      </c>
      <c r="E22" s="85">
        <v>0.1087</v>
      </c>
      <c r="F22" s="85">
        <v>8.3299999999999999E-2</v>
      </c>
    </row>
    <row r="23" spans="1:6" x14ac:dyDescent="0.25">
      <c r="A23" s="80" t="s">
        <v>4874</v>
      </c>
      <c r="B23" s="81" t="s">
        <v>4875</v>
      </c>
      <c r="C23" s="82">
        <v>6.9999999999999999E-4</v>
      </c>
      <c r="D23" s="82">
        <v>5.9999999999999995E-4</v>
      </c>
      <c r="E23" s="82">
        <v>6.9999999999999999E-4</v>
      </c>
      <c r="F23" s="82">
        <v>5.9999999999999995E-4</v>
      </c>
    </row>
    <row r="24" spans="1:6" x14ac:dyDescent="0.25">
      <c r="A24" s="83" t="s">
        <v>4876</v>
      </c>
      <c r="B24" s="84" t="s">
        <v>4877</v>
      </c>
      <c r="C24" s="85">
        <v>7.1999999999999998E-3</v>
      </c>
      <c r="D24" s="85">
        <v>5.5999999999999999E-3</v>
      </c>
      <c r="E24" s="85">
        <v>7.1999999999999998E-3</v>
      </c>
      <c r="F24" s="85">
        <v>5.5999999999999999E-3</v>
      </c>
    </row>
    <row r="25" spans="1:6" x14ac:dyDescent="0.25">
      <c r="A25" s="80" t="s">
        <v>4878</v>
      </c>
      <c r="B25" s="81" t="s">
        <v>4879</v>
      </c>
      <c r="C25" s="82">
        <v>1.38E-2</v>
      </c>
      <c r="D25" s="80" t="s">
        <v>4867</v>
      </c>
      <c r="E25" s="82">
        <v>1.38E-2</v>
      </c>
      <c r="F25" s="80" t="s">
        <v>4867</v>
      </c>
    </row>
    <row r="26" spans="1:6" x14ac:dyDescent="0.25">
      <c r="A26" s="83" t="s">
        <v>4880</v>
      </c>
      <c r="B26" s="84" t="s">
        <v>4881</v>
      </c>
      <c r="C26" s="85">
        <v>1.1000000000000001E-3</v>
      </c>
      <c r="D26" s="85">
        <v>8.9999999999999998E-4</v>
      </c>
      <c r="E26" s="85">
        <v>1.1000000000000001E-3</v>
      </c>
      <c r="F26" s="85">
        <v>8.9999999999999998E-4</v>
      </c>
    </row>
    <row r="27" spans="1:6" x14ac:dyDescent="0.25">
      <c r="A27" s="80" t="s">
        <v>4882</v>
      </c>
      <c r="B27" s="81" t="s">
        <v>4883</v>
      </c>
      <c r="C27" s="82">
        <v>0.1009</v>
      </c>
      <c r="D27" s="82">
        <v>7.7299999999999994E-2</v>
      </c>
      <c r="E27" s="82">
        <v>0.1009</v>
      </c>
      <c r="F27" s="82">
        <v>7.7299999999999994E-2</v>
      </c>
    </row>
    <row r="28" spans="1:6" x14ac:dyDescent="0.25">
      <c r="A28" s="83" t="s">
        <v>4884</v>
      </c>
      <c r="B28" s="84" t="s">
        <v>4885</v>
      </c>
      <c r="C28" s="85">
        <v>2.9999999999999997E-4</v>
      </c>
      <c r="D28" s="85">
        <v>2.9999999999999997E-4</v>
      </c>
      <c r="E28" s="85">
        <v>2.9999999999999997E-4</v>
      </c>
      <c r="F28" s="85">
        <v>2.9999999999999997E-4</v>
      </c>
    </row>
    <row r="29" spans="1:6" x14ac:dyDescent="0.25">
      <c r="A29" s="79" t="s">
        <v>4886</v>
      </c>
      <c r="B29" s="79" t="s">
        <v>10</v>
      </c>
      <c r="C29" s="88">
        <v>0.45689999999999997</v>
      </c>
      <c r="D29" s="88">
        <v>0.1749</v>
      </c>
      <c r="E29" s="88">
        <v>0.45689999999999997</v>
      </c>
      <c r="F29" s="88">
        <v>0.1749</v>
      </c>
    </row>
    <row r="30" spans="1:6" x14ac:dyDescent="0.25">
      <c r="A30" s="281" t="s">
        <v>4887</v>
      </c>
      <c r="B30" s="281"/>
      <c r="C30" s="281"/>
      <c r="D30" s="281"/>
      <c r="E30" s="281"/>
      <c r="F30" s="281"/>
    </row>
    <row r="31" spans="1:6" x14ac:dyDescent="0.25">
      <c r="A31" s="80" t="s">
        <v>4888</v>
      </c>
      <c r="B31" s="81" t="s">
        <v>4889</v>
      </c>
      <c r="C31" s="82">
        <v>5.8599999999999999E-2</v>
      </c>
      <c r="D31" s="82">
        <v>4.4999999999999998E-2</v>
      </c>
      <c r="E31" s="82">
        <v>5.8599999999999999E-2</v>
      </c>
      <c r="F31" s="82">
        <v>4.4999999999999998E-2</v>
      </c>
    </row>
    <row r="32" spans="1:6" x14ac:dyDescent="0.25">
      <c r="A32" s="83" t="s">
        <v>4890</v>
      </c>
      <c r="B32" s="84" t="s">
        <v>4891</v>
      </c>
      <c r="C32" s="85">
        <v>1.4E-3</v>
      </c>
      <c r="D32" s="85">
        <v>1.1000000000000001E-3</v>
      </c>
      <c r="E32" s="85">
        <v>1.4E-3</v>
      </c>
      <c r="F32" s="85">
        <v>1.1000000000000001E-3</v>
      </c>
    </row>
    <row r="33" spans="1:6" x14ac:dyDescent="0.25">
      <c r="A33" s="80" t="s">
        <v>4892</v>
      </c>
      <c r="B33" s="81" t="s">
        <v>4893</v>
      </c>
      <c r="C33" s="82">
        <v>3.2899999999999999E-2</v>
      </c>
      <c r="D33" s="82">
        <v>2.52E-2</v>
      </c>
      <c r="E33" s="82">
        <v>3.2899999999999999E-2</v>
      </c>
      <c r="F33" s="82">
        <v>2.52E-2</v>
      </c>
    </row>
    <row r="34" spans="1:6" x14ac:dyDescent="0.25">
      <c r="A34" s="83" t="s">
        <v>4894</v>
      </c>
      <c r="B34" s="84" t="s">
        <v>4895</v>
      </c>
      <c r="C34" s="85">
        <v>3.6799999999999999E-2</v>
      </c>
      <c r="D34" s="85">
        <v>2.8199999999999999E-2</v>
      </c>
      <c r="E34" s="85">
        <v>3.6799999999999999E-2</v>
      </c>
      <c r="F34" s="85">
        <v>2.8199999999999999E-2</v>
      </c>
    </row>
    <row r="35" spans="1:6" x14ac:dyDescent="0.25">
      <c r="A35" s="80" t="s">
        <v>4896</v>
      </c>
      <c r="B35" s="81" t="s">
        <v>4897</v>
      </c>
      <c r="C35" s="82">
        <v>4.8999999999999998E-3</v>
      </c>
      <c r="D35" s="82">
        <v>3.8E-3</v>
      </c>
      <c r="E35" s="82">
        <v>4.8999999999999998E-3</v>
      </c>
      <c r="F35" s="82">
        <v>3.8E-3</v>
      </c>
    </row>
    <row r="36" spans="1:6" x14ac:dyDescent="0.25">
      <c r="A36" s="86" t="s">
        <v>4898</v>
      </c>
      <c r="B36" s="86" t="s">
        <v>10</v>
      </c>
      <c r="C36" s="87">
        <v>0.1346</v>
      </c>
      <c r="D36" s="87">
        <v>0.1033</v>
      </c>
      <c r="E36" s="87">
        <v>0.1346</v>
      </c>
      <c r="F36" s="87">
        <v>0.1033</v>
      </c>
    </row>
    <row r="37" spans="1:6" x14ac:dyDescent="0.25">
      <c r="A37" s="281" t="s">
        <v>4899</v>
      </c>
      <c r="B37" s="281"/>
      <c r="C37" s="281"/>
      <c r="D37" s="281"/>
      <c r="E37" s="281"/>
      <c r="F37" s="281"/>
    </row>
    <row r="38" spans="1:6" x14ac:dyDescent="0.25">
      <c r="A38" s="80" t="s">
        <v>4900</v>
      </c>
      <c r="B38" s="81" t="s">
        <v>4901</v>
      </c>
      <c r="C38" s="82">
        <v>8.1299999999999997E-2</v>
      </c>
      <c r="D38" s="82">
        <v>3.1099999999999999E-2</v>
      </c>
      <c r="E38" s="82">
        <v>0.17269999999999999</v>
      </c>
      <c r="F38" s="82">
        <v>6.6100000000000006E-2</v>
      </c>
    </row>
    <row r="39" spans="1:6" ht="51" x14ac:dyDescent="0.25">
      <c r="A39" s="83" t="s">
        <v>4902</v>
      </c>
      <c r="B39" s="84" t="s">
        <v>4903</v>
      </c>
      <c r="C39" s="85">
        <v>4.8999999999999998E-3</v>
      </c>
      <c r="D39" s="85">
        <v>3.8E-3</v>
      </c>
      <c r="E39" s="85">
        <v>5.1999999999999998E-3</v>
      </c>
      <c r="F39" s="85">
        <v>4.0000000000000001E-3</v>
      </c>
    </row>
    <row r="40" spans="1:6" x14ac:dyDescent="0.25">
      <c r="A40" s="79" t="s">
        <v>4904</v>
      </c>
      <c r="B40" s="79" t="s">
        <v>10</v>
      </c>
      <c r="C40" s="88">
        <v>8.6199999999999999E-2</v>
      </c>
      <c r="D40" s="88">
        <v>3.49E-2</v>
      </c>
      <c r="E40" s="88">
        <v>0.1779</v>
      </c>
      <c r="F40" s="88">
        <v>7.0099999999999996E-2</v>
      </c>
    </row>
    <row r="41" spans="1:6" x14ac:dyDescent="0.25">
      <c r="A41" s="281" t="s">
        <v>4905</v>
      </c>
      <c r="B41" s="281"/>
      <c r="C41" s="89">
        <v>0.85570000000000002</v>
      </c>
      <c r="D41" s="89">
        <v>0.49109999999999998</v>
      </c>
      <c r="E41" s="89">
        <v>1.1474</v>
      </c>
      <c r="F41" s="89">
        <v>0.72629999999999995</v>
      </c>
    </row>
    <row r="42" spans="1:6" x14ac:dyDescent="0.25">
      <c r="A42" s="276" t="s">
        <v>4906</v>
      </c>
      <c r="B42" s="276"/>
      <c r="C42" s="276"/>
      <c r="D42" s="276"/>
      <c r="E42" s="276"/>
      <c r="F42" s="276"/>
    </row>
  </sheetData>
  <mergeCells count="13">
    <mergeCell ref="A1:F1"/>
    <mergeCell ref="A42:F42"/>
    <mergeCell ref="A3:F3"/>
    <mergeCell ref="A4:F4"/>
    <mergeCell ref="A5:A6"/>
    <mergeCell ref="B5:B6"/>
    <mergeCell ref="C5:D5"/>
    <mergeCell ref="E5:F5"/>
    <mergeCell ref="A7:F7"/>
    <mergeCell ref="A18:F18"/>
    <mergeCell ref="A30:F30"/>
    <mergeCell ref="A37:F37"/>
    <mergeCell ref="A41:B41"/>
  </mergeCells>
  <pageMargins left="0.51181102362204722" right="0.51181102362204722" top="0.78740157480314965" bottom="0.78740157480314965" header="0.31496062992125984" footer="0.31496062992125984"/>
  <pageSetup paperSize="9" scale="60" orientation="portrait" r:id="rId1"/>
  <headerFooter>
    <oddHeader>&amp;L&amp;"Swis721 BT,Negrito"&amp;16GEO ENGENHARIA LTDA____________________</oddHeader>
    <oddFooter>&amp;L_____________________________________________________________________________________
GEO ENGENHARIA LTDA
Rua 219, n.º 87 – Setor Universitário – Goiânia – Goiás&amp;C&amp;G&amp;RCNPJ:  03.956.712/0001-77
(62) 3202-3070</oddFooter>
  </headerFooter>
  <legacyDrawingHF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B90B84-5D11-49D0-BDFA-5B693D6475CF}">
  <sheetPr>
    <tabColor rgb="FF92D050"/>
  </sheetPr>
  <dimension ref="A1:K138"/>
  <sheetViews>
    <sheetView view="pageBreakPreview" zoomScale="90" zoomScaleNormal="100" zoomScaleSheetLayoutView="90" workbookViewId="0">
      <selection activeCell="I138" sqref="I138"/>
    </sheetView>
  </sheetViews>
  <sheetFormatPr defaultColWidth="13.85546875" defaultRowHeight="12.75" x14ac:dyDescent="0.2"/>
  <cols>
    <col min="1" max="1" width="8.140625" style="112" bestFit="1" customWidth="1"/>
    <col min="2" max="2" width="75.140625" style="112" customWidth="1"/>
    <col min="3" max="3" width="15.5703125" style="112" bestFit="1" customWidth="1"/>
    <col min="4" max="5" width="15.42578125" style="112" bestFit="1" customWidth="1"/>
    <col min="6" max="11" width="16.42578125" style="112" bestFit="1" customWidth="1"/>
    <col min="12" max="16384" width="13.85546875" style="111"/>
  </cols>
  <sheetData>
    <row r="1" spans="1:11" ht="15" customHeight="1" x14ac:dyDescent="0.2">
      <c r="A1" s="301" t="s">
        <v>0</v>
      </c>
      <c r="B1" s="301"/>
      <c r="C1" s="289" t="s">
        <v>1</v>
      </c>
      <c r="D1" s="289"/>
      <c r="E1" s="289"/>
      <c r="F1" s="289" t="s">
        <v>2</v>
      </c>
      <c r="G1" s="289"/>
      <c r="I1" s="289" t="s">
        <v>3</v>
      </c>
      <c r="J1" s="289"/>
      <c r="K1" s="289"/>
    </row>
    <row r="2" spans="1:11" ht="68.25" customHeight="1" thickBot="1" x14ac:dyDescent="0.25">
      <c r="A2" s="302"/>
      <c r="B2" s="302"/>
      <c r="C2" s="290" t="s">
        <v>4</v>
      </c>
      <c r="D2" s="290"/>
      <c r="E2" s="290"/>
      <c r="F2" s="289" t="s">
        <v>5</v>
      </c>
      <c r="G2" s="289"/>
      <c r="I2" s="290" t="s">
        <v>6</v>
      </c>
      <c r="J2" s="290"/>
      <c r="K2" s="290"/>
    </row>
    <row r="3" spans="1:11" ht="15" customHeight="1" thickBot="1" x14ac:dyDescent="0.25">
      <c r="A3" s="286" t="s">
        <v>4907</v>
      </c>
      <c r="B3" s="287"/>
      <c r="C3" s="287"/>
      <c r="D3" s="287"/>
      <c r="E3" s="287"/>
      <c r="F3" s="287"/>
      <c r="G3" s="287"/>
      <c r="H3" s="287"/>
      <c r="I3" s="287"/>
      <c r="J3" s="287"/>
      <c r="K3" s="288"/>
    </row>
    <row r="4" spans="1:11" ht="15" customHeight="1" x14ac:dyDescent="0.2">
      <c r="A4" s="113" t="s">
        <v>8</v>
      </c>
      <c r="B4" s="113" t="s">
        <v>9</v>
      </c>
      <c r="C4" s="113" t="s">
        <v>4908</v>
      </c>
      <c r="D4" s="113" t="s">
        <v>4909</v>
      </c>
      <c r="E4" s="113" t="s">
        <v>4910</v>
      </c>
      <c r="F4" s="113" t="s">
        <v>4911</v>
      </c>
      <c r="G4" s="113" t="s">
        <v>4912</v>
      </c>
      <c r="H4" s="113" t="s">
        <v>4913</v>
      </c>
      <c r="I4" s="113" t="s">
        <v>4914</v>
      </c>
      <c r="J4" s="113" t="s">
        <v>4915</v>
      </c>
      <c r="K4" s="113" t="s">
        <v>4916</v>
      </c>
    </row>
    <row r="5" spans="1:11" ht="15" customHeight="1" thickBot="1" x14ac:dyDescent="0.25">
      <c r="A5" s="295" t="s">
        <v>12</v>
      </c>
      <c r="B5" s="291" t="s">
        <v>13</v>
      </c>
      <c r="C5" s="284">
        <f>Resumo!J5</f>
        <v>148695.91999999998</v>
      </c>
      <c r="D5" s="114">
        <f>D6/$C$5</f>
        <v>0.36367174701229193</v>
      </c>
      <c r="E5" s="114">
        <f t="shared" ref="E5:K5" si="0">E6/$C$5</f>
        <v>8.7613331959612614E-2</v>
      </c>
      <c r="F5" s="114">
        <f t="shared" si="0"/>
        <v>8.7613331959612614E-2</v>
      </c>
      <c r="G5" s="114">
        <f t="shared" si="0"/>
        <v>8.7613331959612614E-2</v>
      </c>
      <c r="H5" s="114">
        <f t="shared" si="0"/>
        <v>8.7613331959612614E-2</v>
      </c>
      <c r="I5" s="114">
        <f t="shared" si="0"/>
        <v>8.7613331959612614E-2</v>
      </c>
      <c r="J5" s="114">
        <f t="shared" si="0"/>
        <v>8.7613331959612614E-2</v>
      </c>
      <c r="K5" s="114">
        <f t="shared" si="0"/>
        <v>0.11064826123003242</v>
      </c>
    </row>
    <row r="6" spans="1:11" ht="15" customHeight="1" thickTop="1" x14ac:dyDescent="0.2">
      <c r="A6" s="296"/>
      <c r="B6" s="292"/>
      <c r="C6" s="285"/>
      <c r="D6" s="126">
        <f>D8+D10+D12+D14</f>
        <v>54076.504999999997</v>
      </c>
      <c r="E6" s="126">
        <f t="shared" ref="E6:K6" si="1">E8+E10+E12+E14</f>
        <v>13027.744999999999</v>
      </c>
      <c r="F6" s="126">
        <f t="shared" si="1"/>
        <v>13027.744999999999</v>
      </c>
      <c r="G6" s="126">
        <f t="shared" si="1"/>
        <v>13027.744999999999</v>
      </c>
      <c r="H6" s="126">
        <f t="shared" si="1"/>
        <v>13027.744999999999</v>
      </c>
      <c r="I6" s="126">
        <f t="shared" si="1"/>
        <v>13027.744999999999</v>
      </c>
      <c r="J6" s="126">
        <f t="shared" si="1"/>
        <v>13027.744999999999</v>
      </c>
      <c r="K6" s="126">
        <f t="shared" si="1"/>
        <v>16452.945</v>
      </c>
    </row>
    <row r="7" spans="1:11" ht="15" customHeight="1" thickBot="1" x14ac:dyDescent="0.25">
      <c r="A7" s="295" t="s">
        <v>14</v>
      </c>
      <c r="B7" s="291" t="s">
        <v>15</v>
      </c>
      <c r="C7" s="284">
        <f>Resumo!J6</f>
        <v>8563</v>
      </c>
      <c r="D7" s="120">
        <v>0.6</v>
      </c>
      <c r="E7" s="121"/>
      <c r="F7" s="121"/>
      <c r="G7" s="121"/>
      <c r="H7" s="121"/>
      <c r="I7" s="121"/>
      <c r="J7" s="121"/>
      <c r="K7" s="120">
        <v>0.4</v>
      </c>
    </row>
    <row r="8" spans="1:11" ht="15" customHeight="1" thickTop="1" x14ac:dyDescent="0.2">
      <c r="A8" s="296"/>
      <c r="B8" s="292"/>
      <c r="C8" s="285"/>
      <c r="D8" s="126">
        <f>$C$7*D7</f>
        <v>5137.8</v>
      </c>
      <c r="E8" s="126"/>
      <c r="F8" s="126"/>
      <c r="G8" s="126"/>
      <c r="H8" s="126"/>
      <c r="I8" s="126"/>
      <c r="J8" s="126"/>
      <c r="K8" s="126">
        <f t="shared" ref="K8" si="2">$C$7*K7</f>
        <v>3425.2000000000003</v>
      </c>
    </row>
    <row r="9" spans="1:11" ht="15" customHeight="1" thickBot="1" x14ac:dyDescent="0.25">
      <c r="A9" s="295" t="s">
        <v>16</v>
      </c>
      <c r="B9" s="291" t="s">
        <v>17</v>
      </c>
      <c r="C9" s="284">
        <f>Resumo!J7</f>
        <v>68179.149999999994</v>
      </c>
      <c r="D9" s="120">
        <v>0.125</v>
      </c>
      <c r="E9" s="120">
        <v>0.125</v>
      </c>
      <c r="F9" s="120">
        <v>0.125</v>
      </c>
      <c r="G9" s="120">
        <v>0.125</v>
      </c>
      <c r="H9" s="120">
        <v>0.125</v>
      </c>
      <c r="I9" s="120">
        <v>0.125</v>
      </c>
      <c r="J9" s="120">
        <v>0.125</v>
      </c>
      <c r="K9" s="120">
        <v>0.125</v>
      </c>
    </row>
    <row r="10" spans="1:11" ht="15" customHeight="1" thickTop="1" x14ac:dyDescent="0.2">
      <c r="A10" s="296"/>
      <c r="B10" s="292"/>
      <c r="C10" s="285"/>
      <c r="D10" s="126">
        <f>$C$9*D9</f>
        <v>8522.3937499999993</v>
      </c>
      <c r="E10" s="126">
        <f t="shared" ref="E10:K10" si="3">$C$9*E9</f>
        <v>8522.3937499999993</v>
      </c>
      <c r="F10" s="126">
        <f t="shared" si="3"/>
        <v>8522.3937499999993</v>
      </c>
      <c r="G10" s="126">
        <f t="shared" si="3"/>
        <v>8522.3937499999993</v>
      </c>
      <c r="H10" s="126">
        <f t="shared" si="3"/>
        <v>8522.3937499999993</v>
      </c>
      <c r="I10" s="126">
        <f t="shared" si="3"/>
        <v>8522.3937499999993</v>
      </c>
      <c r="J10" s="126">
        <f t="shared" si="3"/>
        <v>8522.3937499999993</v>
      </c>
      <c r="K10" s="126">
        <f t="shared" si="3"/>
        <v>8522.3937499999993</v>
      </c>
    </row>
    <row r="11" spans="1:11" ht="15" customHeight="1" thickBot="1" x14ac:dyDescent="0.25">
      <c r="A11" s="295" t="s">
        <v>18</v>
      </c>
      <c r="B11" s="291" t="s">
        <v>19</v>
      </c>
      <c r="C11" s="284">
        <f>Resumo!J8</f>
        <v>36042.81</v>
      </c>
      <c r="D11" s="120">
        <v>0.125</v>
      </c>
      <c r="E11" s="120">
        <v>0.125</v>
      </c>
      <c r="F11" s="120">
        <v>0.125</v>
      </c>
      <c r="G11" s="120">
        <v>0.125</v>
      </c>
      <c r="H11" s="120">
        <v>0.125</v>
      </c>
      <c r="I11" s="120">
        <v>0.125</v>
      </c>
      <c r="J11" s="120">
        <v>0.125</v>
      </c>
      <c r="K11" s="120">
        <v>0.125</v>
      </c>
    </row>
    <row r="12" spans="1:11" ht="15" customHeight="1" thickTop="1" x14ac:dyDescent="0.2">
      <c r="A12" s="296"/>
      <c r="B12" s="292"/>
      <c r="C12" s="285"/>
      <c r="D12" s="126">
        <f>$C$11*D11</f>
        <v>4505.3512499999997</v>
      </c>
      <c r="E12" s="126">
        <f t="shared" ref="E12:K12" si="4">$C$11*E11</f>
        <v>4505.3512499999997</v>
      </c>
      <c r="F12" s="126">
        <f t="shared" si="4"/>
        <v>4505.3512499999997</v>
      </c>
      <c r="G12" s="126">
        <f t="shared" si="4"/>
        <v>4505.3512499999997</v>
      </c>
      <c r="H12" s="126">
        <f t="shared" si="4"/>
        <v>4505.3512499999997</v>
      </c>
      <c r="I12" s="126">
        <f t="shared" si="4"/>
        <v>4505.3512499999997</v>
      </c>
      <c r="J12" s="126">
        <f t="shared" si="4"/>
        <v>4505.3512499999997</v>
      </c>
      <c r="K12" s="126">
        <f t="shared" si="4"/>
        <v>4505.3512499999997</v>
      </c>
    </row>
    <row r="13" spans="1:11" ht="15" customHeight="1" thickBot="1" x14ac:dyDescent="0.25">
      <c r="A13" s="295" t="s">
        <v>20</v>
      </c>
      <c r="B13" s="291" t="s">
        <v>21</v>
      </c>
      <c r="C13" s="284">
        <f>Resumo!J9</f>
        <v>35910.959999999999</v>
      </c>
      <c r="D13" s="120">
        <v>1</v>
      </c>
      <c r="E13" s="121"/>
      <c r="F13" s="121"/>
      <c r="G13" s="121"/>
      <c r="H13" s="121"/>
      <c r="I13" s="121"/>
      <c r="J13" s="121"/>
      <c r="K13" s="121"/>
    </row>
    <row r="14" spans="1:11" ht="15" customHeight="1" thickTop="1" x14ac:dyDescent="0.2">
      <c r="A14" s="296"/>
      <c r="B14" s="292"/>
      <c r="C14" s="285"/>
      <c r="D14" s="126">
        <f>$C$13*D13</f>
        <v>35910.959999999999</v>
      </c>
      <c r="E14" s="126"/>
      <c r="F14" s="126"/>
      <c r="G14" s="126"/>
      <c r="H14" s="126"/>
      <c r="I14" s="126"/>
      <c r="J14" s="126"/>
      <c r="K14" s="126"/>
    </row>
    <row r="15" spans="1:11" ht="15" customHeight="1" thickBot="1" x14ac:dyDescent="0.25">
      <c r="A15" s="295" t="s">
        <v>22</v>
      </c>
      <c r="B15" s="291" t="s">
        <v>23</v>
      </c>
      <c r="C15" s="284">
        <f>Resumo!J10</f>
        <v>21583.75</v>
      </c>
      <c r="D15" s="114">
        <v>0.4</v>
      </c>
      <c r="E15" s="114">
        <v>0.4</v>
      </c>
      <c r="F15" s="114">
        <v>0.2</v>
      </c>
      <c r="G15" s="121"/>
      <c r="H15" s="121"/>
      <c r="I15" s="121"/>
      <c r="J15" s="121"/>
      <c r="K15" s="121"/>
    </row>
    <row r="16" spans="1:11" ht="15" customHeight="1" thickTop="1" x14ac:dyDescent="0.2">
      <c r="A16" s="296"/>
      <c r="B16" s="292"/>
      <c r="C16" s="285"/>
      <c r="D16" s="126">
        <f>$C$15*D15</f>
        <v>8633.5</v>
      </c>
      <c r="E16" s="126">
        <f t="shared" ref="E16:F16" si="5">$C$15*E15</f>
        <v>8633.5</v>
      </c>
      <c r="F16" s="126">
        <f t="shared" si="5"/>
        <v>4316.75</v>
      </c>
      <c r="G16" s="126"/>
      <c r="H16" s="126"/>
      <c r="I16" s="126"/>
      <c r="J16" s="126"/>
      <c r="K16" s="126"/>
    </row>
    <row r="17" spans="1:11" ht="15" customHeight="1" thickBot="1" x14ac:dyDescent="0.25">
      <c r="A17" s="295" t="s">
        <v>24</v>
      </c>
      <c r="B17" s="291" t="s">
        <v>25</v>
      </c>
      <c r="C17" s="284">
        <f>Resumo!J11</f>
        <v>166673.46</v>
      </c>
      <c r="D17" s="114">
        <f>D18/$C$17</f>
        <v>0.64286272691525093</v>
      </c>
      <c r="E17" s="114">
        <f t="shared" ref="E17:F17" si="6">E18/$C$17</f>
        <v>0.21428236385084942</v>
      </c>
      <c r="F17" s="114">
        <f t="shared" si="6"/>
        <v>0.14285490923389962</v>
      </c>
      <c r="G17" s="121"/>
      <c r="H17" s="121"/>
      <c r="I17" s="121"/>
      <c r="J17" s="121"/>
      <c r="K17" s="121"/>
    </row>
    <row r="18" spans="1:11" ht="15" customHeight="1" thickTop="1" x14ac:dyDescent="0.2">
      <c r="A18" s="296"/>
      <c r="B18" s="292"/>
      <c r="C18" s="285"/>
      <c r="D18" s="126">
        <f>D20+D22</f>
        <v>107148.155</v>
      </c>
      <c r="E18" s="126">
        <f t="shared" ref="E18:F18" si="7">E20+E22</f>
        <v>35715.182999999997</v>
      </c>
      <c r="F18" s="126">
        <f t="shared" si="7"/>
        <v>23810.121999999999</v>
      </c>
      <c r="G18" s="126"/>
      <c r="H18" s="126"/>
      <c r="I18" s="126"/>
      <c r="J18" s="126"/>
      <c r="K18" s="126"/>
    </row>
    <row r="19" spans="1:11" ht="15" customHeight="1" thickBot="1" x14ac:dyDescent="0.25">
      <c r="A19" s="295" t="s">
        <v>26</v>
      </c>
      <c r="B19" s="291" t="s">
        <v>27</v>
      </c>
      <c r="C19" s="284">
        <f>Resumo!J12</f>
        <v>47622.85</v>
      </c>
      <c r="D19" s="120">
        <v>1</v>
      </c>
      <c r="E19" s="121"/>
      <c r="F19" s="121"/>
      <c r="G19" s="121"/>
      <c r="H19" s="121"/>
      <c r="I19" s="121"/>
      <c r="J19" s="121"/>
      <c r="K19" s="121"/>
    </row>
    <row r="20" spans="1:11" ht="15" customHeight="1" thickTop="1" x14ac:dyDescent="0.2">
      <c r="A20" s="296"/>
      <c r="B20" s="292"/>
      <c r="C20" s="285"/>
      <c r="D20" s="126">
        <f>$C$19*D19</f>
        <v>47622.85</v>
      </c>
      <c r="E20" s="126"/>
      <c r="F20" s="126"/>
      <c r="G20" s="126"/>
      <c r="H20" s="126"/>
      <c r="I20" s="126"/>
      <c r="J20" s="126"/>
      <c r="K20" s="126"/>
    </row>
    <row r="21" spans="1:11" ht="15" customHeight="1" thickBot="1" x14ac:dyDescent="0.25">
      <c r="A21" s="295" t="s">
        <v>28</v>
      </c>
      <c r="B21" s="291" t="s">
        <v>29</v>
      </c>
      <c r="C21" s="284">
        <f>Resumo!J13</f>
        <v>119050.60999999999</v>
      </c>
      <c r="D21" s="120">
        <v>0.5</v>
      </c>
      <c r="E21" s="120">
        <v>0.3</v>
      </c>
      <c r="F21" s="120">
        <v>0.2</v>
      </c>
      <c r="G21" s="121"/>
      <c r="H21" s="121"/>
      <c r="I21" s="121"/>
      <c r="J21" s="121"/>
      <c r="K21" s="121"/>
    </row>
    <row r="22" spans="1:11" ht="15" customHeight="1" thickTop="1" x14ac:dyDescent="0.2">
      <c r="A22" s="296"/>
      <c r="B22" s="292"/>
      <c r="C22" s="285"/>
      <c r="D22" s="126">
        <f>$C$21*D21</f>
        <v>59525.304999999993</v>
      </c>
      <c r="E22" s="126">
        <f t="shared" ref="E22:F22" si="8">$C$21*E21</f>
        <v>35715.182999999997</v>
      </c>
      <c r="F22" s="126">
        <f t="shared" si="8"/>
        <v>23810.121999999999</v>
      </c>
      <c r="G22" s="126"/>
      <c r="H22" s="126"/>
      <c r="I22" s="126"/>
      <c r="J22" s="126"/>
      <c r="K22" s="126"/>
    </row>
    <row r="23" spans="1:11" ht="15" customHeight="1" thickBot="1" x14ac:dyDescent="0.25">
      <c r="A23" s="295" t="s">
        <v>30</v>
      </c>
      <c r="B23" s="291" t="s">
        <v>31</v>
      </c>
      <c r="C23" s="284">
        <f>Resumo!J14</f>
        <v>1117987.52</v>
      </c>
      <c r="D23" s="121"/>
      <c r="E23" s="121"/>
      <c r="F23" s="121"/>
      <c r="G23" s="114">
        <f>G24/$C$23</f>
        <v>1.3560634379890036E-2</v>
      </c>
      <c r="H23" s="114">
        <f t="shared" ref="H23:K23" si="9">H24/$C$23</f>
        <v>2.7121268759780073E-2</v>
      </c>
      <c r="I23" s="114">
        <f t="shared" si="9"/>
        <v>0.33393700584421548</v>
      </c>
      <c r="J23" s="114">
        <f t="shared" si="9"/>
        <v>0.38039727581216642</v>
      </c>
      <c r="K23" s="114">
        <f t="shared" si="9"/>
        <v>0.24498381520394788</v>
      </c>
    </row>
    <row r="24" spans="1:11" ht="15" customHeight="1" thickTop="1" x14ac:dyDescent="0.2">
      <c r="A24" s="296"/>
      <c r="B24" s="292"/>
      <c r="C24" s="285"/>
      <c r="D24" s="126"/>
      <c r="E24" s="126"/>
      <c r="F24" s="126"/>
      <c r="G24" s="126">
        <f>G26+G28+G30+G32</f>
        <v>15160.619999999999</v>
      </c>
      <c r="H24" s="126">
        <f t="shared" ref="H24:K24" si="10">H26+H28+H30+H32</f>
        <v>30321.239999999998</v>
      </c>
      <c r="I24" s="126">
        <f t="shared" si="10"/>
        <v>373337.40499999997</v>
      </c>
      <c r="J24" s="126">
        <f t="shared" si="10"/>
        <v>425279.40699999995</v>
      </c>
      <c r="K24" s="126">
        <f t="shared" si="10"/>
        <v>273888.848</v>
      </c>
    </row>
    <row r="25" spans="1:11" ht="15" customHeight="1" thickBot="1" x14ac:dyDescent="0.25">
      <c r="A25" s="295" t="s">
        <v>32</v>
      </c>
      <c r="B25" s="291" t="s">
        <v>33</v>
      </c>
      <c r="C25" s="284">
        <f>Resumo!J15</f>
        <v>151606.19999999998</v>
      </c>
      <c r="D25" s="121"/>
      <c r="E25" s="121"/>
      <c r="F25" s="121"/>
      <c r="G25" s="120">
        <v>0.1</v>
      </c>
      <c r="H25" s="120">
        <v>0.2</v>
      </c>
      <c r="I25" s="120">
        <v>0.2</v>
      </c>
      <c r="J25" s="120">
        <v>0.2</v>
      </c>
      <c r="K25" s="120">
        <v>0.3</v>
      </c>
    </row>
    <row r="26" spans="1:11" ht="15" customHeight="1" thickTop="1" x14ac:dyDescent="0.2">
      <c r="A26" s="296"/>
      <c r="B26" s="292"/>
      <c r="C26" s="285"/>
      <c r="D26" s="126"/>
      <c r="E26" s="126"/>
      <c r="F26" s="126"/>
      <c r="G26" s="126">
        <f>$C$25*G25</f>
        <v>15160.619999999999</v>
      </c>
      <c r="H26" s="126">
        <f t="shared" ref="H26:K26" si="11">$C$25*H25</f>
        <v>30321.239999999998</v>
      </c>
      <c r="I26" s="126">
        <f t="shared" si="11"/>
        <v>30321.239999999998</v>
      </c>
      <c r="J26" s="126">
        <f t="shared" si="11"/>
        <v>30321.239999999998</v>
      </c>
      <c r="K26" s="126">
        <f t="shared" si="11"/>
        <v>45481.859999999993</v>
      </c>
    </row>
    <row r="27" spans="1:11" ht="15" customHeight="1" thickBot="1" x14ac:dyDescent="0.25">
      <c r="A27" s="295" t="s">
        <v>34</v>
      </c>
      <c r="B27" s="291" t="s">
        <v>35</v>
      </c>
      <c r="C27" s="284">
        <f>Resumo!J16</f>
        <v>321626.94999999995</v>
      </c>
      <c r="D27" s="121"/>
      <c r="E27" s="121"/>
      <c r="F27" s="121"/>
      <c r="G27" s="121"/>
      <c r="H27" s="121"/>
      <c r="I27" s="120">
        <v>0.5</v>
      </c>
      <c r="J27" s="120">
        <v>0.4</v>
      </c>
      <c r="K27" s="120">
        <v>0.1</v>
      </c>
    </row>
    <row r="28" spans="1:11" ht="15" customHeight="1" thickTop="1" x14ac:dyDescent="0.2">
      <c r="A28" s="296"/>
      <c r="B28" s="292"/>
      <c r="C28" s="285"/>
      <c r="D28" s="126"/>
      <c r="E28" s="126"/>
      <c r="F28" s="126"/>
      <c r="G28" s="126"/>
      <c r="H28" s="126"/>
      <c r="I28" s="126">
        <f>$C$27*I27</f>
        <v>160813.47499999998</v>
      </c>
      <c r="J28" s="126">
        <f t="shared" ref="J28:K28" si="12">$C$27*J27</f>
        <v>128650.77999999998</v>
      </c>
      <c r="K28" s="126">
        <f t="shared" si="12"/>
        <v>32162.694999999996</v>
      </c>
    </row>
    <row r="29" spans="1:11" ht="15" customHeight="1" thickBot="1" x14ac:dyDescent="0.25">
      <c r="A29" s="295" t="s">
        <v>36</v>
      </c>
      <c r="B29" s="291" t="s">
        <v>37</v>
      </c>
      <c r="C29" s="284">
        <f>Resumo!J17</f>
        <v>364405.38</v>
      </c>
      <c r="D29" s="121"/>
      <c r="E29" s="121"/>
      <c r="F29" s="121"/>
      <c r="G29" s="121"/>
      <c r="H29" s="121"/>
      <c r="I29" s="120">
        <v>0.5</v>
      </c>
      <c r="J29" s="120">
        <v>0.5</v>
      </c>
      <c r="K29" s="121"/>
    </row>
    <row r="30" spans="1:11" ht="15" customHeight="1" thickTop="1" x14ac:dyDescent="0.2">
      <c r="A30" s="296"/>
      <c r="B30" s="292"/>
      <c r="C30" s="285"/>
      <c r="D30" s="126"/>
      <c r="E30" s="126"/>
      <c r="F30" s="126"/>
      <c r="G30" s="126"/>
      <c r="H30" s="126"/>
      <c r="I30" s="126">
        <f>$C$29*I29</f>
        <v>182202.69</v>
      </c>
      <c r="J30" s="126">
        <f>$C$29*J29</f>
        <v>182202.69</v>
      </c>
      <c r="K30" s="126"/>
    </row>
    <row r="31" spans="1:11" ht="15" customHeight="1" thickBot="1" x14ac:dyDescent="0.25">
      <c r="A31" s="295" t="s">
        <v>38</v>
      </c>
      <c r="B31" s="291" t="s">
        <v>39</v>
      </c>
      <c r="C31" s="284">
        <f>Resumo!J18</f>
        <v>280348.99</v>
      </c>
      <c r="D31" s="121"/>
      <c r="E31" s="121"/>
      <c r="F31" s="121"/>
      <c r="G31" s="121"/>
      <c r="H31" s="121"/>
      <c r="I31" s="121"/>
      <c r="J31" s="120">
        <v>0.3</v>
      </c>
      <c r="K31" s="120">
        <v>0.7</v>
      </c>
    </row>
    <row r="32" spans="1:11" ht="15" customHeight="1" thickTop="1" x14ac:dyDescent="0.2">
      <c r="A32" s="296"/>
      <c r="B32" s="292"/>
      <c r="C32" s="285"/>
      <c r="D32" s="126"/>
      <c r="E32" s="126"/>
      <c r="F32" s="126"/>
      <c r="G32" s="126"/>
      <c r="H32" s="126"/>
      <c r="I32" s="126"/>
      <c r="J32" s="126">
        <f>$C$31*J31</f>
        <v>84104.697</v>
      </c>
      <c r="K32" s="126">
        <f>$C$31*K31</f>
        <v>196244.29299999998</v>
      </c>
    </row>
    <row r="33" spans="1:11" ht="15" customHeight="1" thickBot="1" x14ac:dyDescent="0.25">
      <c r="A33" s="295" t="s">
        <v>40</v>
      </c>
      <c r="B33" s="291" t="s">
        <v>41</v>
      </c>
      <c r="C33" s="284">
        <f>Resumo!J19</f>
        <v>158472.67999999996</v>
      </c>
      <c r="D33" s="123"/>
      <c r="E33" s="123"/>
      <c r="F33" s="124">
        <f>F34/$C$33</f>
        <v>0.29541326618569214</v>
      </c>
      <c r="G33" s="124">
        <f t="shared" ref="G33:H33" si="13">G34/$C$33</f>
        <v>0.42614668345357704</v>
      </c>
      <c r="H33" s="124">
        <f t="shared" si="13"/>
        <v>0.278440050360731</v>
      </c>
      <c r="I33" s="123"/>
      <c r="J33" s="123"/>
      <c r="K33" s="123"/>
    </row>
    <row r="34" spans="1:11" ht="15" customHeight="1" thickTop="1" x14ac:dyDescent="0.2">
      <c r="A34" s="296"/>
      <c r="B34" s="292"/>
      <c r="C34" s="285"/>
      <c r="D34" s="126"/>
      <c r="E34" s="126"/>
      <c r="F34" s="126">
        <f>F36+F38+F40</f>
        <v>46814.932000000001</v>
      </c>
      <c r="G34" s="126">
        <f t="shared" ref="G34:H34" si="14">G36+G38+G40</f>
        <v>67532.606999999989</v>
      </c>
      <c r="H34" s="126">
        <f t="shared" si="14"/>
        <v>44125.140999999996</v>
      </c>
      <c r="I34" s="126"/>
      <c r="J34" s="126"/>
      <c r="K34" s="126"/>
    </row>
    <row r="35" spans="1:11" ht="15" customHeight="1" thickBot="1" x14ac:dyDescent="0.25">
      <c r="A35" s="295" t="s">
        <v>42</v>
      </c>
      <c r="B35" s="291" t="s">
        <v>43</v>
      </c>
      <c r="C35" s="284">
        <f>Resumo!J20</f>
        <v>100162.30999999998</v>
      </c>
      <c r="D35" s="121"/>
      <c r="E35" s="121"/>
      <c r="F35" s="120">
        <v>0.4</v>
      </c>
      <c r="G35" s="120">
        <v>0.4</v>
      </c>
      <c r="H35" s="120">
        <v>0.2</v>
      </c>
      <c r="I35" s="121"/>
      <c r="J35" s="121"/>
      <c r="K35" s="121"/>
    </row>
    <row r="36" spans="1:11" ht="15" customHeight="1" thickTop="1" x14ac:dyDescent="0.2">
      <c r="A36" s="296"/>
      <c r="B36" s="292"/>
      <c r="C36" s="285"/>
      <c r="D36" s="126"/>
      <c r="E36" s="126"/>
      <c r="F36" s="126">
        <f>$C$35*F35</f>
        <v>40064.923999999999</v>
      </c>
      <c r="G36" s="126">
        <f t="shared" ref="G36:H36" si="15">$C$35*G35</f>
        <v>40064.923999999999</v>
      </c>
      <c r="H36" s="126">
        <f t="shared" si="15"/>
        <v>20032.462</v>
      </c>
      <c r="I36" s="126"/>
      <c r="J36" s="126"/>
      <c r="K36" s="126"/>
    </row>
    <row r="37" spans="1:11" ht="15" customHeight="1" thickBot="1" x14ac:dyDescent="0.25">
      <c r="A37" s="295" t="s">
        <v>44</v>
      </c>
      <c r="B37" s="291" t="s">
        <v>45</v>
      </c>
      <c r="C37" s="284">
        <f>Resumo!J21</f>
        <v>41435.349999999991</v>
      </c>
      <c r="D37" s="121"/>
      <c r="E37" s="121"/>
      <c r="F37" s="121"/>
      <c r="G37" s="120">
        <v>0.5</v>
      </c>
      <c r="H37" s="120">
        <v>0.5</v>
      </c>
      <c r="I37" s="121"/>
      <c r="J37" s="121"/>
      <c r="K37" s="121"/>
    </row>
    <row r="38" spans="1:11" ht="15" customHeight="1" thickTop="1" x14ac:dyDescent="0.2">
      <c r="A38" s="296"/>
      <c r="B38" s="292"/>
      <c r="C38" s="285"/>
      <c r="D38" s="126"/>
      <c r="E38" s="126"/>
      <c r="F38" s="126"/>
      <c r="G38" s="126">
        <f>$C$37*G37</f>
        <v>20717.674999999996</v>
      </c>
      <c r="H38" s="126">
        <f>$C$37*H37</f>
        <v>20717.674999999996</v>
      </c>
      <c r="I38" s="126"/>
      <c r="J38" s="126"/>
      <c r="K38" s="126"/>
    </row>
    <row r="39" spans="1:11" ht="15" customHeight="1" thickBot="1" x14ac:dyDescent="0.25">
      <c r="A39" s="297" t="s">
        <v>5026</v>
      </c>
      <c r="B39" s="293" t="s">
        <v>47</v>
      </c>
      <c r="C39" s="282">
        <f>Resumo!J22</f>
        <v>16875.02</v>
      </c>
      <c r="D39" s="152"/>
      <c r="E39" s="152"/>
      <c r="F39" s="120">
        <v>0.4</v>
      </c>
      <c r="G39" s="120">
        <v>0.4</v>
      </c>
      <c r="H39" s="120">
        <v>0.2</v>
      </c>
      <c r="I39" s="123"/>
      <c r="J39" s="123"/>
      <c r="K39" s="123"/>
    </row>
    <row r="40" spans="1:11" ht="15" customHeight="1" thickTop="1" x14ac:dyDescent="0.2">
      <c r="A40" s="298"/>
      <c r="B40" s="294"/>
      <c r="C40" s="283"/>
      <c r="D40" s="153"/>
      <c r="E40" s="153"/>
      <c r="F40" s="153">
        <f>$C$39*F39</f>
        <v>6750.0080000000007</v>
      </c>
      <c r="G40" s="153">
        <f t="shared" ref="G40:H40" si="16">$C$39*G39</f>
        <v>6750.0080000000007</v>
      </c>
      <c r="H40" s="153">
        <f t="shared" si="16"/>
        <v>3375.0040000000004</v>
      </c>
      <c r="I40" s="153"/>
      <c r="J40" s="153"/>
      <c r="K40" s="153"/>
    </row>
    <row r="41" spans="1:11" ht="15" customHeight="1" thickBot="1" x14ac:dyDescent="0.25">
      <c r="A41" s="295" t="s">
        <v>48</v>
      </c>
      <c r="B41" s="291" t="s">
        <v>49</v>
      </c>
      <c r="C41" s="284">
        <f>Resumo!J23</f>
        <v>91456.15</v>
      </c>
      <c r="D41" s="114">
        <f>D42/$C$41</f>
        <v>0.38267046557284556</v>
      </c>
      <c r="E41" s="114">
        <f t="shared" ref="E41:G41" si="17">E42/$C$41</f>
        <v>0.46595294575597157</v>
      </c>
      <c r="F41" s="114">
        <f t="shared" si="17"/>
        <v>0.11732953442715444</v>
      </c>
      <c r="G41" s="114">
        <f t="shared" si="17"/>
        <v>3.4047054244028423E-2</v>
      </c>
      <c r="H41" s="121"/>
      <c r="I41" s="121"/>
      <c r="J41" s="121"/>
      <c r="K41" s="121"/>
    </row>
    <row r="42" spans="1:11" ht="15" customHeight="1" thickTop="1" x14ac:dyDescent="0.2">
      <c r="A42" s="296"/>
      <c r="B42" s="292"/>
      <c r="C42" s="285"/>
      <c r="D42" s="126">
        <f>D44+D46+D48</f>
        <v>34997.567499999997</v>
      </c>
      <c r="E42" s="126">
        <f t="shared" ref="E42:G42" si="18">E44+E46+E48</f>
        <v>42614.262499999997</v>
      </c>
      <c r="F42" s="126">
        <f t="shared" si="18"/>
        <v>10730.5075</v>
      </c>
      <c r="G42" s="126">
        <f t="shared" si="18"/>
        <v>3113.8125</v>
      </c>
      <c r="H42" s="126"/>
      <c r="I42" s="126"/>
      <c r="J42" s="126"/>
      <c r="K42" s="126"/>
    </row>
    <row r="43" spans="1:11" ht="15" customHeight="1" thickBot="1" x14ac:dyDescent="0.25">
      <c r="A43" s="295" t="s">
        <v>50</v>
      </c>
      <c r="B43" s="291" t="s">
        <v>51</v>
      </c>
      <c r="C43" s="284">
        <f>Resumo!J24</f>
        <v>60989.369999999995</v>
      </c>
      <c r="D43" s="120">
        <v>0.5</v>
      </c>
      <c r="E43" s="120">
        <v>0.5</v>
      </c>
      <c r="F43" s="121"/>
      <c r="G43" s="121"/>
      <c r="H43" s="121"/>
      <c r="I43" s="121"/>
      <c r="J43" s="121"/>
      <c r="K43" s="121"/>
    </row>
    <row r="44" spans="1:11" ht="15" customHeight="1" thickTop="1" x14ac:dyDescent="0.2">
      <c r="A44" s="296"/>
      <c r="B44" s="292"/>
      <c r="C44" s="285"/>
      <c r="D44" s="126">
        <f>$C$43*D43</f>
        <v>30494.684999999998</v>
      </c>
      <c r="E44" s="126">
        <f>$C$43*E43</f>
        <v>30494.684999999998</v>
      </c>
      <c r="F44" s="126"/>
      <c r="G44" s="126"/>
      <c r="H44" s="126"/>
      <c r="I44" s="126"/>
      <c r="J44" s="126"/>
      <c r="K44" s="126"/>
    </row>
    <row r="45" spans="1:11" ht="15" customHeight="1" thickBot="1" x14ac:dyDescent="0.25">
      <c r="A45" s="295" t="s">
        <v>52</v>
      </c>
      <c r="B45" s="291" t="s">
        <v>53</v>
      </c>
      <c r="C45" s="284">
        <f>Resumo!J25</f>
        <v>18011.53</v>
      </c>
      <c r="D45" s="120">
        <v>0.25</v>
      </c>
      <c r="E45" s="120">
        <v>0.5</v>
      </c>
      <c r="F45" s="120">
        <v>0.25</v>
      </c>
      <c r="G45" s="121"/>
      <c r="H45" s="121"/>
      <c r="I45" s="121"/>
      <c r="J45" s="121"/>
      <c r="K45" s="121"/>
    </row>
    <row r="46" spans="1:11" ht="15" customHeight="1" thickTop="1" x14ac:dyDescent="0.2">
      <c r="A46" s="296"/>
      <c r="B46" s="292"/>
      <c r="C46" s="285"/>
      <c r="D46" s="126">
        <f>$C$45*D45</f>
        <v>4502.8824999999997</v>
      </c>
      <c r="E46" s="126">
        <f t="shared" ref="E46:F46" si="19">$C$45*E45</f>
        <v>9005.7649999999994</v>
      </c>
      <c r="F46" s="126">
        <f t="shared" si="19"/>
        <v>4502.8824999999997</v>
      </c>
      <c r="G46" s="126"/>
      <c r="H46" s="126"/>
      <c r="I46" s="126"/>
      <c r="J46" s="126"/>
      <c r="K46" s="126"/>
    </row>
    <row r="47" spans="1:11" ht="15" customHeight="1" thickBot="1" x14ac:dyDescent="0.25">
      <c r="A47" s="295" t="s">
        <v>54</v>
      </c>
      <c r="B47" s="291" t="s">
        <v>55</v>
      </c>
      <c r="C47" s="284">
        <f>Resumo!J26</f>
        <v>12455.25</v>
      </c>
      <c r="D47" s="121"/>
      <c r="E47" s="120">
        <v>0.25</v>
      </c>
      <c r="F47" s="120">
        <v>0.5</v>
      </c>
      <c r="G47" s="120">
        <v>0.25</v>
      </c>
      <c r="H47" s="121"/>
      <c r="I47" s="121"/>
      <c r="J47" s="121"/>
      <c r="K47" s="121"/>
    </row>
    <row r="48" spans="1:11" ht="15" customHeight="1" thickTop="1" x14ac:dyDescent="0.2">
      <c r="A48" s="296"/>
      <c r="B48" s="292"/>
      <c r="C48" s="285"/>
      <c r="D48" s="126"/>
      <c r="E48" s="126">
        <f>$C$47*E47</f>
        <v>3113.8125</v>
      </c>
      <c r="F48" s="126">
        <f t="shared" ref="F48:G48" si="20">$C$47*F47</f>
        <v>6227.625</v>
      </c>
      <c r="G48" s="126">
        <f t="shared" si="20"/>
        <v>3113.8125</v>
      </c>
      <c r="H48" s="126"/>
      <c r="I48" s="126"/>
      <c r="J48" s="126"/>
      <c r="K48" s="126"/>
    </row>
    <row r="49" spans="1:11" ht="15" customHeight="1" thickBot="1" x14ac:dyDescent="0.25">
      <c r="A49" s="295" t="s">
        <v>56</v>
      </c>
      <c r="B49" s="291" t="s">
        <v>57</v>
      </c>
      <c r="C49" s="284">
        <f>Resumo!J27</f>
        <v>332137.50999999995</v>
      </c>
      <c r="D49" s="121"/>
      <c r="E49" s="121"/>
      <c r="F49" s="121"/>
      <c r="G49" s="121"/>
      <c r="H49" s="114">
        <v>0.25</v>
      </c>
      <c r="I49" s="114">
        <v>0.25</v>
      </c>
      <c r="J49" s="114">
        <v>0.4</v>
      </c>
      <c r="K49" s="114">
        <v>0.1</v>
      </c>
    </row>
    <row r="50" spans="1:11" ht="15" customHeight="1" thickTop="1" x14ac:dyDescent="0.2">
      <c r="A50" s="296"/>
      <c r="B50" s="292"/>
      <c r="C50" s="285"/>
      <c r="D50" s="126"/>
      <c r="E50" s="126"/>
      <c r="F50" s="126"/>
      <c r="G50" s="126"/>
      <c r="H50" s="126">
        <f>$C$49*H49</f>
        <v>83034.377499999988</v>
      </c>
      <c r="I50" s="126">
        <f t="shared" ref="I50:K50" si="21">$C$49*I49</f>
        <v>83034.377499999988</v>
      </c>
      <c r="J50" s="126">
        <f t="shared" si="21"/>
        <v>132855.00399999999</v>
      </c>
      <c r="K50" s="126">
        <f t="shared" si="21"/>
        <v>33213.750999999997</v>
      </c>
    </row>
    <row r="51" spans="1:11" ht="15" customHeight="1" thickBot="1" x14ac:dyDescent="0.25">
      <c r="A51" s="295" t="s">
        <v>58</v>
      </c>
      <c r="B51" s="291" t="s">
        <v>59</v>
      </c>
      <c r="C51" s="284">
        <f>Resumo!J28</f>
        <v>332137.50999999995</v>
      </c>
      <c r="D51" s="122"/>
      <c r="E51" s="122"/>
      <c r="F51" s="122"/>
      <c r="G51" s="122"/>
      <c r="H51" s="125">
        <v>0.25</v>
      </c>
      <c r="I51" s="125">
        <v>0.25</v>
      </c>
      <c r="J51" s="125">
        <v>0.4</v>
      </c>
      <c r="K51" s="125">
        <v>0.1</v>
      </c>
    </row>
    <row r="52" spans="1:11" ht="15" customHeight="1" thickTop="1" x14ac:dyDescent="0.2">
      <c r="A52" s="296"/>
      <c r="B52" s="292"/>
      <c r="C52" s="285"/>
      <c r="D52" s="126"/>
      <c r="E52" s="126"/>
      <c r="F52" s="126"/>
      <c r="G52" s="126"/>
      <c r="H52" s="126">
        <f>$C$51*H51</f>
        <v>83034.377499999988</v>
      </c>
      <c r="I52" s="126">
        <f t="shared" ref="I52:K52" si="22">$C$51*I51</f>
        <v>83034.377499999988</v>
      </c>
      <c r="J52" s="126">
        <f t="shared" si="22"/>
        <v>132855.00399999999</v>
      </c>
      <c r="K52" s="126">
        <f t="shared" si="22"/>
        <v>33213.750999999997</v>
      </c>
    </row>
    <row r="53" spans="1:11" ht="15" customHeight="1" thickBot="1" x14ac:dyDescent="0.25">
      <c r="A53" s="295" t="s">
        <v>60</v>
      </c>
      <c r="B53" s="291" t="s">
        <v>61</v>
      </c>
      <c r="C53" s="284">
        <f>Resumo!J29</f>
        <v>795659.84000000008</v>
      </c>
      <c r="D53" s="121"/>
      <c r="E53" s="114">
        <f>E54/$C$53</f>
        <v>0.11299360038078583</v>
      </c>
      <c r="F53" s="114">
        <f t="shared" ref="F53:J53" si="23">F54/$C$53</f>
        <v>0.25893009756531132</v>
      </c>
      <c r="G53" s="114">
        <f t="shared" si="23"/>
        <v>0.24106990243468868</v>
      </c>
      <c r="H53" s="114">
        <f t="shared" si="23"/>
        <v>0.24106990243468868</v>
      </c>
      <c r="I53" s="114">
        <f t="shared" si="23"/>
        <v>0.14464194146081322</v>
      </c>
      <c r="J53" s="114">
        <f t="shared" si="23"/>
        <v>1.2945557237122839E-3</v>
      </c>
      <c r="K53" s="121"/>
    </row>
    <row r="54" spans="1:11" ht="15" customHeight="1" thickTop="1" x14ac:dyDescent="0.2">
      <c r="A54" s="296"/>
      <c r="B54" s="292"/>
      <c r="C54" s="285"/>
      <c r="D54" s="126"/>
      <c r="E54" s="126">
        <f>E56+E58+E60</f>
        <v>89904.47</v>
      </c>
      <c r="F54" s="126">
        <f t="shared" ref="F54:J54" si="24">F56+F58+F60</f>
        <v>206020.28000000003</v>
      </c>
      <c r="G54" s="126">
        <f t="shared" si="24"/>
        <v>191809.64</v>
      </c>
      <c r="H54" s="126">
        <f t="shared" si="24"/>
        <v>191809.64</v>
      </c>
      <c r="I54" s="126">
        <f t="shared" si="24"/>
        <v>115085.78400000001</v>
      </c>
      <c r="J54" s="126">
        <f t="shared" si="24"/>
        <v>1030.0260000000001</v>
      </c>
      <c r="K54" s="126"/>
    </row>
    <row r="55" spans="1:11" ht="15" customHeight="1" thickBot="1" x14ac:dyDescent="0.25">
      <c r="A55" s="295" t="s">
        <v>62</v>
      </c>
      <c r="B55" s="291" t="s">
        <v>63</v>
      </c>
      <c r="C55" s="284">
        <f>Resumo!J30</f>
        <v>756938.3</v>
      </c>
      <c r="D55" s="121"/>
      <c r="E55" s="120">
        <v>0.1</v>
      </c>
      <c r="F55" s="120">
        <v>0.25</v>
      </c>
      <c r="G55" s="120">
        <v>0.25</v>
      </c>
      <c r="H55" s="120">
        <v>0.25</v>
      </c>
      <c r="I55" s="120">
        <v>0.15</v>
      </c>
      <c r="J55" s="121"/>
      <c r="K55" s="121"/>
    </row>
    <row r="56" spans="1:11" ht="15" customHeight="1" thickTop="1" x14ac:dyDescent="0.2">
      <c r="A56" s="296"/>
      <c r="B56" s="292"/>
      <c r="C56" s="285"/>
      <c r="D56" s="126"/>
      <c r="E56" s="126">
        <f>$C$55*E55</f>
        <v>75693.83</v>
      </c>
      <c r="F56" s="126">
        <f t="shared" ref="F56:I56" si="25">$C$55*F55</f>
        <v>189234.57500000001</v>
      </c>
      <c r="G56" s="126">
        <f t="shared" si="25"/>
        <v>189234.57500000001</v>
      </c>
      <c r="H56" s="126">
        <f t="shared" si="25"/>
        <v>189234.57500000001</v>
      </c>
      <c r="I56" s="126">
        <f t="shared" si="25"/>
        <v>113540.74500000001</v>
      </c>
      <c r="J56" s="126"/>
      <c r="K56" s="126"/>
    </row>
    <row r="57" spans="1:11" ht="15" customHeight="1" thickBot="1" x14ac:dyDescent="0.25">
      <c r="A57" s="295" t="s">
        <v>64</v>
      </c>
      <c r="B57" s="291" t="s">
        <v>65</v>
      </c>
      <c r="C57" s="284">
        <f>Resumo!J31</f>
        <v>10300.26</v>
      </c>
      <c r="D57" s="121"/>
      <c r="E57" s="121"/>
      <c r="F57" s="120">
        <v>0.25</v>
      </c>
      <c r="G57" s="120">
        <v>0.25</v>
      </c>
      <c r="H57" s="120">
        <v>0.25</v>
      </c>
      <c r="I57" s="120">
        <v>0.15</v>
      </c>
      <c r="J57" s="120">
        <v>0.1</v>
      </c>
      <c r="K57" s="121"/>
    </row>
    <row r="58" spans="1:11" ht="15" customHeight="1" thickTop="1" x14ac:dyDescent="0.2">
      <c r="A58" s="296"/>
      <c r="B58" s="292"/>
      <c r="C58" s="285"/>
      <c r="D58" s="126"/>
      <c r="E58" s="126">
        <f t="shared" ref="E58" si="26">$C$5*E57</f>
        <v>0</v>
      </c>
      <c r="F58" s="126">
        <f>$C$57*F57</f>
        <v>2575.0650000000001</v>
      </c>
      <c r="G58" s="126">
        <f t="shared" ref="G58:J58" si="27">$C$57*G57</f>
        <v>2575.0650000000001</v>
      </c>
      <c r="H58" s="126">
        <f t="shared" si="27"/>
        <v>2575.0650000000001</v>
      </c>
      <c r="I58" s="126">
        <f t="shared" si="27"/>
        <v>1545.039</v>
      </c>
      <c r="J58" s="126">
        <f t="shared" si="27"/>
        <v>1030.0260000000001</v>
      </c>
      <c r="K58" s="126"/>
    </row>
    <row r="59" spans="1:11" ht="15" customHeight="1" thickBot="1" x14ac:dyDescent="0.25">
      <c r="A59" s="295" t="s">
        <v>66</v>
      </c>
      <c r="B59" s="291" t="s">
        <v>67</v>
      </c>
      <c r="C59" s="284">
        <f>Resumo!J32</f>
        <v>28421.279999999999</v>
      </c>
      <c r="D59" s="121"/>
      <c r="E59" s="120">
        <v>0.5</v>
      </c>
      <c r="F59" s="120">
        <v>0.5</v>
      </c>
      <c r="G59" s="121"/>
      <c r="H59" s="121"/>
      <c r="I59" s="121"/>
      <c r="J59" s="121"/>
      <c r="K59" s="121"/>
    </row>
    <row r="60" spans="1:11" ht="15" customHeight="1" thickTop="1" x14ac:dyDescent="0.2">
      <c r="A60" s="296"/>
      <c r="B60" s="292"/>
      <c r="C60" s="285"/>
      <c r="D60" s="126"/>
      <c r="E60" s="126">
        <f>$C$59*E59</f>
        <v>14210.64</v>
      </c>
      <c r="F60" s="126">
        <f>$C$59*F59</f>
        <v>14210.64</v>
      </c>
      <c r="G60" s="126"/>
      <c r="H60" s="126"/>
      <c r="I60" s="126"/>
      <c r="J60" s="126"/>
      <c r="K60" s="126"/>
    </row>
    <row r="61" spans="1:11" ht="15" customHeight="1" thickBot="1" x14ac:dyDescent="0.25">
      <c r="A61" s="295" t="s">
        <v>68</v>
      </c>
      <c r="B61" s="291" t="s">
        <v>69</v>
      </c>
      <c r="C61" s="284">
        <f>Resumo!J33</f>
        <v>846326.15</v>
      </c>
      <c r="D61" s="114">
        <f>D62/$C$61</f>
        <v>9.2297346005437736E-2</v>
      </c>
      <c r="E61" s="114">
        <f t="shared" ref="E61:I61" si="28">E62/$C$61</f>
        <v>0.15281982306702918</v>
      </c>
      <c r="F61" s="114">
        <f t="shared" si="28"/>
        <v>0.18872070773188329</v>
      </c>
      <c r="G61" s="114">
        <f t="shared" si="28"/>
        <v>0.37744141546376658</v>
      </c>
      <c r="H61" s="114">
        <f t="shared" si="28"/>
        <v>9.4360353865941646E-2</v>
      </c>
      <c r="I61" s="114">
        <f t="shared" si="28"/>
        <v>9.4360353865941646E-2</v>
      </c>
      <c r="J61" s="121"/>
      <c r="K61" s="121"/>
    </row>
    <row r="62" spans="1:11" ht="15" customHeight="1" thickTop="1" x14ac:dyDescent="0.2">
      <c r="A62" s="296"/>
      <c r="B62" s="292"/>
      <c r="C62" s="285"/>
      <c r="D62" s="126">
        <f>D64+D66</f>
        <v>78113.657500000001</v>
      </c>
      <c r="E62" s="126">
        <f t="shared" ref="E62:I62" si="29">E64+E66</f>
        <v>129335.41249999999</v>
      </c>
      <c r="F62" s="126">
        <f t="shared" si="29"/>
        <v>159719.27000000002</v>
      </c>
      <c r="G62" s="126">
        <f t="shared" si="29"/>
        <v>319438.54000000004</v>
      </c>
      <c r="H62" s="126">
        <f t="shared" si="29"/>
        <v>79859.635000000009</v>
      </c>
      <c r="I62" s="126">
        <f t="shared" si="29"/>
        <v>79859.635000000009</v>
      </c>
      <c r="J62" s="126"/>
      <c r="K62" s="126"/>
    </row>
    <row r="63" spans="1:11" ht="15" customHeight="1" thickBot="1" x14ac:dyDescent="0.25">
      <c r="A63" s="295" t="s">
        <v>70</v>
      </c>
      <c r="B63" s="291" t="s">
        <v>71</v>
      </c>
      <c r="C63" s="284">
        <f>Resumo!J34</f>
        <v>47729.8</v>
      </c>
      <c r="D63" s="120">
        <v>0.8</v>
      </c>
      <c r="E63" s="120">
        <v>0.2</v>
      </c>
      <c r="F63" s="121"/>
      <c r="G63" s="121"/>
      <c r="H63" s="121"/>
      <c r="I63" s="121"/>
      <c r="J63" s="121"/>
      <c r="K63" s="121"/>
    </row>
    <row r="64" spans="1:11" ht="15" customHeight="1" thickTop="1" x14ac:dyDescent="0.2">
      <c r="A64" s="296"/>
      <c r="B64" s="292"/>
      <c r="C64" s="285"/>
      <c r="D64" s="126">
        <f>$C$63*D63</f>
        <v>38183.840000000004</v>
      </c>
      <c r="E64" s="126">
        <f>$C$63*E63</f>
        <v>9545.9600000000009</v>
      </c>
      <c r="F64" s="126"/>
      <c r="G64" s="126"/>
      <c r="H64" s="126"/>
      <c r="I64" s="126"/>
      <c r="J64" s="126"/>
      <c r="K64" s="126"/>
    </row>
    <row r="65" spans="1:11" ht="15" customHeight="1" thickBot="1" x14ac:dyDescent="0.25">
      <c r="A65" s="295" t="s">
        <v>72</v>
      </c>
      <c r="B65" s="291" t="s">
        <v>73</v>
      </c>
      <c r="C65" s="284">
        <f>Resumo!J35</f>
        <v>798596.35</v>
      </c>
      <c r="D65" s="120">
        <v>0.05</v>
      </c>
      <c r="E65" s="120">
        <v>0.15</v>
      </c>
      <c r="F65" s="120">
        <v>0.2</v>
      </c>
      <c r="G65" s="120">
        <v>0.4</v>
      </c>
      <c r="H65" s="120">
        <v>0.1</v>
      </c>
      <c r="I65" s="120">
        <v>0.1</v>
      </c>
      <c r="J65" s="121"/>
      <c r="K65" s="121"/>
    </row>
    <row r="66" spans="1:11" ht="15" customHeight="1" thickTop="1" x14ac:dyDescent="0.2">
      <c r="A66" s="296"/>
      <c r="B66" s="292"/>
      <c r="C66" s="285"/>
      <c r="D66" s="126">
        <f>$C$65*D65</f>
        <v>39929.817500000005</v>
      </c>
      <c r="E66" s="126">
        <f t="shared" ref="E66:I66" si="30">$C$65*E65</f>
        <v>119789.45249999998</v>
      </c>
      <c r="F66" s="126">
        <f t="shared" si="30"/>
        <v>159719.27000000002</v>
      </c>
      <c r="G66" s="126">
        <f t="shared" si="30"/>
        <v>319438.54000000004</v>
      </c>
      <c r="H66" s="126">
        <f t="shared" si="30"/>
        <v>79859.635000000009</v>
      </c>
      <c r="I66" s="126">
        <f t="shared" si="30"/>
        <v>79859.635000000009</v>
      </c>
      <c r="J66" s="126"/>
      <c r="K66" s="126"/>
    </row>
    <row r="67" spans="1:11" ht="15" customHeight="1" thickBot="1" x14ac:dyDescent="0.25">
      <c r="A67" s="295" t="s">
        <v>74</v>
      </c>
      <c r="B67" s="291" t="s">
        <v>75</v>
      </c>
      <c r="C67" s="284">
        <f>Resumo!J36</f>
        <v>1585815.23</v>
      </c>
      <c r="D67" s="114">
        <f>D68/$C$67</f>
        <v>3.7087002248048784E-2</v>
      </c>
      <c r="E67" s="114">
        <f t="shared" ref="E67:K67" si="31">E68/$C$67</f>
        <v>8.0248685718575172E-2</v>
      </c>
      <c r="F67" s="114">
        <f t="shared" si="31"/>
        <v>0.15494040437485268</v>
      </c>
      <c r="G67" s="114">
        <f t="shared" si="31"/>
        <v>0.15900372138562449</v>
      </c>
      <c r="H67" s="114">
        <f t="shared" si="31"/>
        <v>0.17827984348466627</v>
      </c>
      <c r="I67" s="114">
        <f t="shared" si="31"/>
        <v>0.13610653430286454</v>
      </c>
      <c r="J67" s="114">
        <f t="shared" si="31"/>
        <v>0.11722657058855462</v>
      </c>
      <c r="K67" s="114">
        <f t="shared" si="31"/>
        <v>0.13710723789681348</v>
      </c>
    </row>
    <row r="68" spans="1:11" ht="15" customHeight="1" thickTop="1" x14ac:dyDescent="0.2">
      <c r="A68" s="296"/>
      <c r="B68" s="292"/>
      <c r="C68" s="285"/>
      <c r="D68" s="126">
        <f>D70+D72+D74+D76+D78+D80+D82+D84+D86+D88+D90+D96+D98+D100</f>
        <v>58813.133000000002</v>
      </c>
      <c r="E68" s="126">
        <f t="shared" ref="E68:K68" si="32">E70+E72+E74+E76+E78+E80+E82+E84+E86+E88+E90+E96+E98+E100</f>
        <v>127259.588</v>
      </c>
      <c r="F68" s="126">
        <f t="shared" si="32"/>
        <v>245706.853</v>
      </c>
      <c r="G68" s="126">
        <f t="shared" si="32"/>
        <v>252150.52300000002</v>
      </c>
      <c r="H68" s="126">
        <f t="shared" si="32"/>
        <v>282718.89100000006</v>
      </c>
      <c r="I68" s="126">
        <f t="shared" si="32"/>
        <v>215839.815</v>
      </c>
      <c r="J68" s="126">
        <f t="shared" si="32"/>
        <v>185899.68099999998</v>
      </c>
      <c r="K68" s="126">
        <f t="shared" si="32"/>
        <v>217426.74599999998</v>
      </c>
    </row>
    <row r="69" spans="1:11" ht="15" customHeight="1" thickBot="1" x14ac:dyDescent="0.25">
      <c r="A69" s="295" t="s">
        <v>76</v>
      </c>
      <c r="B69" s="291" t="s">
        <v>77</v>
      </c>
      <c r="C69" s="284">
        <f>Resumo!J37</f>
        <v>111791.65999999999</v>
      </c>
      <c r="D69" s="121"/>
      <c r="E69" s="121"/>
      <c r="F69" s="121"/>
      <c r="G69" s="121"/>
      <c r="H69" s="121"/>
      <c r="I69" s="120">
        <v>0.3</v>
      </c>
      <c r="J69" s="120">
        <v>0.3</v>
      </c>
      <c r="K69" s="120">
        <v>0.4</v>
      </c>
    </row>
    <row r="70" spans="1:11" ht="15" customHeight="1" thickTop="1" x14ac:dyDescent="0.2">
      <c r="A70" s="296"/>
      <c r="B70" s="292"/>
      <c r="C70" s="285"/>
      <c r="D70" s="126"/>
      <c r="E70" s="126"/>
      <c r="F70" s="126"/>
      <c r="G70" s="126"/>
      <c r="H70" s="126"/>
      <c r="I70" s="126">
        <f>$C$69*I69</f>
        <v>33537.497999999992</v>
      </c>
      <c r="J70" s="126">
        <f t="shared" ref="J70:K70" si="33">$C$69*J69</f>
        <v>33537.497999999992</v>
      </c>
      <c r="K70" s="126">
        <f t="shared" si="33"/>
        <v>44716.663999999997</v>
      </c>
    </row>
    <row r="71" spans="1:11" ht="15" customHeight="1" thickBot="1" x14ac:dyDescent="0.25">
      <c r="A71" s="295" t="s">
        <v>78</v>
      </c>
      <c r="B71" s="291" t="s">
        <v>79</v>
      </c>
      <c r="C71" s="284">
        <f>Resumo!J38</f>
        <v>21585.979999999996</v>
      </c>
      <c r="D71" s="120">
        <v>0.25</v>
      </c>
      <c r="E71" s="120">
        <v>0.25</v>
      </c>
      <c r="F71" s="120">
        <v>0.4</v>
      </c>
      <c r="G71" s="120">
        <v>0.1</v>
      </c>
      <c r="H71" s="121"/>
      <c r="I71" s="121"/>
      <c r="J71" s="121"/>
      <c r="K71" s="121"/>
    </row>
    <row r="72" spans="1:11" ht="15" customHeight="1" thickTop="1" x14ac:dyDescent="0.2">
      <c r="A72" s="296"/>
      <c r="B72" s="292"/>
      <c r="C72" s="285"/>
      <c r="D72" s="126">
        <f>$C$71*D71</f>
        <v>5396.494999999999</v>
      </c>
      <c r="E72" s="126">
        <f t="shared" ref="E72:G72" si="34">$C$71*E71</f>
        <v>5396.494999999999</v>
      </c>
      <c r="F72" s="126">
        <f t="shared" si="34"/>
        <v>8634.391999999998</v>
      </c>
      <c r="G72" s="126">
        <f t="shared" si="34"/>
        <v>2158.5979999999995</v>
      </c>
      <c r="H72" s="126"/>
      <c r="I72" s="126"/>
      <c r="J72" s="126"/>
      <c r="K72" s="126"/>
    </row>
    <row r="73" spans="1:11" ht="15" customHeight="1" thickBot="1" x14ac:dyDescent="0.25">
      <c r="A73" s="295" t="s">
        <v>80</v>
      </c>
      <c r="B73" s="291" t="s">
        <v>81</v>
      </c>
      <c r="C73" s="284">
        <f>Resumo!J39</f>
        <v>36435.939999999995</v>
      </c>
      <c r="D73" s="120">
        <v>0.25</v>
      </c>
      <c r="E73" s="120">
        <v>0.25</v>
      </c>
      <c r="F73" s="120">
        <v>0.25</v>
      </c>
      <c r="G73" s="120">
        <v>0.15</v>
      </c>
      <c r="H73" s="120">
        <v>0.1</v>
      </c>
      <c r="I73" s="121"/>
      <c r="J73" s="121"/>
      <c r="K73" s="121"/>
    </row>
    <row r="74" spans="1:11" ht="15" customHeight="1" thickTop="1" x14ac:dyDescent="0.2">
      <c r="A74" s="296"/>
      <c r="B74" s="292"/>
      <c r="C74" s="285"/>
      <c r="D74" s="126">
        <f>$C$73*D73</f>
        <v>9108.9849999999988</v>
      </c>
      <c r="E74" s="126">
        <f t="shared" ref="E74:H74" si="35">$C$73*E73</f>
        <v>9108.9849999999988</v>
      </c>
      <c r="F74" s="126">
        <f t="shared" si="35"/>
        <v>9108.9849999999988</v>
      </c>
      <c r="G74" s="126">
        <f t="shared" si="35"/>
        <v>5465.3909999999987</v>
      </c>
      <c r="H74" s="126">
        <f t="shared" si="35"/>
        <v>3643.5939999999996</v>
      </c>
      <c r="I74" s="126"/>
      <c r="J74" s="126"/>
      <c r="K74" s="126"/>
    </row>
    <row r="75" spans="1:11" ht="15" customHeight="1" thickBot="1" x14ac:dyDescent="0.25">
      <c r="A75" s="295" t="s">
        <v>82</v>
      </c>
      <c r="B75" s="291" t="s">
        <v>83</v>
      </c>
      <c r="C75" s="284">
        <f>Resumo!J40</f>
        <v>32999.740000000005</v>
      </c>
      <c r="D75" s="120">
        <v>0.25</v>
      </c>
      <c r="E75" s="120">
        <v>0.25</v>
      </c>
      <c r="F75" s="120">
        <v>0.2</v>
      </c>
      <c r="G75" s="120">
        <v>0.2</v>
      </c>
      <c r="H75" s="120">
        <v>0.1</v>
      </c>
      <c r="I75" s="121"/>
      <c r="J75" s="121"/>
      <c r="K75" s="121"/>
    </row>
    <row r="76" spans="1:11" ht="15" customHeight="1" thickTop="1" x14ac:dyDescent="0.2">
      <c r="A76" s="296"/>
      <c r="B76" s="292"/>
      <c r="C76" s="285"/>
      <c r="D76" s="126">
        <f>$C$75*D75</f>
        <v>8249.9350000000013</v>
      </c>
      <c r="E76" s="126">
        <f t="shared" ref="E76:H76" si="36">$C$75*E75</f>
        <v>8249.9350000000013</v>
      </c>
      <c r="F76" s="126">
        <f t="shared" si="36"/>
        <v>6599.9480000000012</v>
      </c>
      <c r="G76" s="126">
        <f t="shared" si="36"/>
        <v>6599.9480000000012</v>
      </c>
      <c r="H76" s="126">
        <f t="shared" si="36"/>
        <v>3299.9740000000006</v>
      </c>
      <c r="I76" s="126"/>
      <c r="J76" s="126"/>
      <c r="K76" s="126"/>
    </row>
    <row r="77" spans="1:11" ht="15" customHeight="1" thickBot="1" x14ac:dyDescent="0.25">
      <c r="A77" s="295" t="s">
        <v>84</v>
      </c>
      <c r="B77" s="291" t="s">
        <v>85</v>
      </c>
      <c r="C77" s="284">
        <f>Resumo!J41</f>
        <v>4579.46</v>
      </c>
      <c r="D77" s="121"/>
      <c r="E77" s="121"/>
      <c r="F77" s="121"/>
      <c r="G77" s="120">
        <v>0.5</v>
      </c>
      <c r="H77" s="120">
        <v>0.4</v>
      </c>
      <c r="I77" s="120">
        <v>0.1</v>
      </c>
      <c r="J77" s="121"/>
      <c r="K77" s="121"/>
    </row>
    <row r="78" spans="1:11" ht="15" customHeight="1" thickTop="1" x14ac:dyDescent="0.2">
      <c r="A78" s="296"/>
      <c r="B78" s="292"/>
      <c r="C78" s="285"/>
      <c r="D78" s="126"/>
      <c r="E78" s="126"/>
      <c r="F78" s="126"/>
      <c r="G78" s="126">
        <f>$C$77*G77</f>
        <v>2289.73</v>
      </c>
      <c r="H78" s="126">
        <f t="shared" ref="H78:I78" si="37">$C$77*H77</f>
        <v>1831.7840000000001</v>
      </c>
      <c r="I78" s="126">
        <f t="shared" si="37"/>
        <v>457.94600000000003</v>
      </c>
      <c r="J78" s="126"/>
      <c r="K78" s="126"/>
    </row>
    <row r="79" spans="1:11" ht="15" customHeight="1" thickBot="1" x14ac:dyDescent="0.25">
      <c r="A79" s="295" t="s">
        <v>86</v>
      </c>
      <c r="B79" s="291" t="s">
        <v>87</v>
      </c>
      <c r="C79" s="284">
        <f>Resumo!J42</f>
        <v>229951.03999999995</v>
      </c>
      <c r="D79" s="121"/>
      <c r="E79" s="121"/>
      <c r="F79" s="120">
        <v>0.2</v>
      </c>
      <c r="G79" s="120">
        <v>0.25</v>
      </c>
      <c r="H79" s="120">
        <v>0.25</v>
      </c>
      <c r="I79" s="120">
        <v>0.1</v>
      </c>
      <c r="J79" s="120">
        <v>0.1</v>
      </c>
      <c r="K79" s="120">
        <v>0.1</v>
      </c>
    </row>
    <row r="80" spans="1:11" ht="15" customHeight="1" thickTop="1" x14ac:dyDescent="0.2">
      <c r="A80" s="296"/>
      <c r="B80" s="292"/>
      <c r="C80" s="285"/>
      <c r="D80" s="126"/>
      <c r="E80" s="126"/>
      <c r="F80" s="126">
        <f>$C$79*F79</f>
        <v>45990.207999999991</v>
      </c>
      <c r="G80" s="126">
        <f t="shared" ref="G80:K80" si="38">$C$79*G79</f>
        <v>57487.759999999987</v>
      </c>
      <c r="H80" s="126">
        <f t="shared" si="38"/>
        <v>57487.759999999987</v>
      </c>
      <c r="I80" s="126">
        <f t="shared" si="38"/>
        <v>22995.103999999996</v>
      </c>
      <c r="J80" s="126">
        <f t="shared" si="38"/>
        <v>22995.103999999996</v>
      </c>
      <c r="K80" s="126">
        <f t="shared" si="38"/>
        <v>22995.103999999996</v>
      </c>
    </row>
    <row r="81" spans="1:11" ht="15" customHeight="1" thickBot="1" x14ac:dyDescent="0.25">
      <c r="A81" s="295" t="s">
        <v>88</v>
      </c>
      <c r="B81" s="291" t="s">
        <v>89</v>
      </c>
      <c r="C81" s="284">
        <f>Resumo!J43</f>
        <v>24226.920000000002</v>
      </c>
      <c r="D81" s="121"/>
      <c r="E81" s="120">
        <v>0.1</v>
      </c>
      <c r="F81" s="120">
        <v>0.3</v>
      </c>
      <c r="G81" s="120">
        <v>0.3</v>
      </c>
      <c r="H81" s="120">
        <v>0.3</v>
      </c>
      <c r="I81" s="121"/>
      <c r="J81" s="121"/>
      <c r="K81" s="121"/>
    </row>
    <row r="82" spans="1:11" ht="15" customHeight="1" thickTop="1" x14ac:dyDescent="0.2">
      <c r="A82" s="296"/>
      <c r="B82" s="292"/>
      <c r="C82" s="285"/>
      <c r="D82" s="126"/>
      <c r="E82" s="126">
        <f>$C$81*E81</f>
        <v>2422.6920000000005</v>
      </c>
      <c r="F82" s="126">
        <f t="shared" ref="F82:H82" si="39">$C$81*F81</f>
        <v>7268.076</v>
      </c>
      <c r="G82" s="126">
        <f t="shared" si="39"/>
        <v>7268.076</v>
      </c>
      <c r="H82" s="126">
        <f t="shared" si="39"/>
        <v>7268.076</v>
      </c>
      <c r="I82" s="126"/>
      <c r="J82" s="126"/>
      <c r="K82" s="126"/>
    </row>
    <row r="83" spans="1:11" ht="15" customHeight="1" thickBot="1" x14ac:dyDescent="0.25">
      <c r="A83" s="295" t="s">
        <v>90</v>
      </c>
      <c r="B83" s="291" t="s">
        <v>91</v>
      </c>
      <c r="C83" s="284">
        <f>Resumo!J44</f>
        <v>360577.18</v>
      </c>
      <c r="D83" s="120">
        <v>0.1</v>
      </c>
      <c r="E83" s="120">
        <v>0.15</v>
      </c>
      <c r="F83" s="120">
        <v>0.2</v>
      </c>
      <c r="G83" s="120">
        <v>0.15</v>
      </c>
      <c r="H83" s="120">
        <v>0.15</v>
      </c>
      <c r="I83" s="120">
        <v>0.1</v>
      </c>
      <c r="J83" s="120">
        <v>0.1</v>
      </c>
      <c r="K83" s="120">
        <v>0.05</v>
      </c>
    </row>
    <row r="84" spans="1:11" ht="15" customHeight="1" thickTop="1" x14ac:dyDescent="0.2">
      <c r="A84" s="296"/>
      <c r="B84" s="292"/>
      <c r="C84" s="285"/>
      <c r="D84" s="126">
        <f>$C$83*D83</f>
        <v>36057.718000000001</v>
      </c>
      <c r="E84" s="126">
        <f t="shared" ref="E84:K84" si="40">$C$83*E83</f>
        <v>54086.576999999997</v>
      </c>
      <c r="F84" s="126">
        <f t="shared" si="40"/>
        <v>72115.436000000002</v>
      </c>
      <c r="G84" s="126">
        <f t="shared" si="40"/>
        <v>54086.576999999997</v>
      </c>
      <c r="H84" s="126">
        <f t="shared" si="40"/>
        <v>54086.576999999997</v>
      </c>
      <c r="I84" s="126">
        <f t="shared" si="40"/>
        <v>36057.718000000001</v>
      </c>
      <c r="J84" s="126">
        <f t="shared" si="40"/>
        <v>36057.718000000001</v>
      </c>
      <c r="K84" s="126">
        <f t="shared" si="40"/>
        <v>18028.859</v>
      </c>
    </row>
    <row r="85" spans="1:11" ht="15" customHeight="1" thickBot="1" x14ac:dyDescent="0.25">
      <c r="A85" s="295" t="s">
        <v>92</v>
      </c>
      <c r="B85" s="291" t="s">
        <v>93</v>
      </c>
      <c r="C85" s="284">
        <f>Resumo!J45</f>
        <v>419961.13000000012</v>
      </c>
      <c r="D85" s="121"/>
      <c r="E85" s="120">
        <v>0.1</v>
      </c>
      <c r="F85" s="120">
        <v>0.2</v>
      </c>
      <c r="G85" s="120">
        <v>0.2</v>
      </c>
      <c r="H85" s="120">
        <v>0.3</v>
      </c>
      <c r="I85" s="120">
        <v>0.2</v>
      </c>
      <c r="J85" s="121"/>
      <c r="K85" s="121"/>
    </row>
    <row r="86" spans="1:11" ht="15" customHeight="1" thickTop="1" x14ac:dyDescent="0.2">
      <c r="A86" s="296"/>
      <c r="B86" s="292"/>
      <c r="C86" s="285"/>
      <c r="D86" s="126"/>
      <c r="E86" s="126">
        <f>$C$85*E85</f>
        <v>41996.113000000012</v>
      </c>
      <c r="F86" s="126">
        <f t="shared" ref="F86:I86" si="41">$C$85*F85</f>
        <v>83992.226000000024</v>
      </c>
      <c r="G86" s="126">
        <f t="shared" si="41"/>
        <v>83992.226000000024</v>
      </c>
      <c r="H86" s="126">
        <f t="shared" si="41"/>
        <v>125988.33900000004</v>
      </c>
      <c r="I86" s="126">
        <f t="shared" si="41"/>
        <v>83992.226000000024</v>
      </c>
      <c r="J86" s="126"/>
      <c r="K86" s="126"/>
    </row>
    <row r="87" spans="1:11" ht="15" customHeight="1" thickBot="1" x14ac:dyDescent="0.25">
      <c r="A87" s="295" t="s">
        <v>94</v>
      </c>
      <c r="B87" s="291" t="s">
        <v>95</v>
      </c>
      <c r="C87" s="284">
        <f>Resumo!J46</f>
        <v>42720.330000000009</v>
      </c>
      <c r="D87" s="121"/>
      <c r="E87" s="121"/>
      <c r="F87" s="121"/>
      <c r="G87" s="120">
        <v>0.3</v>
      </c>
      <c r="H87" s="120">
        <v>0.3</v>
      </c>
      <c r="I87" s="120">
        <v>0.3</v>
      </c>
      <c r="J87" s="120">
        <v>0.05</v>
      </c>
      <c r="K87" s="120">
        <v>0.05</v>
      </c>
    </row>
    <row r="88" spans="1:11" ht="15" customHeight="1" thickTop="1" x14ac:dyDescent="0.2">
      <c r="A88" s="296"/>
      <c r="B88" s="292"/>
      <c r="C88" s="285"/>
      <c r="D88" s="126"/>
      <c r="E88" s="126"/>
      <c r="F88" s="126"/>
      <c r="G88" s="126">
        <f>$C$87*G87</f>
        <v>12816.099000000002</v>
      </c>
      <c r="H88" s="126">
        <f t="shared" ref="H88:K88" si="42">$C$87*H87</f>
        <v>12816.099000000002</v>
      </c>
      <c r="I88" s="126">
        <f t="shared" si="42"/>
        <v>12816.099000000002</v>
      </c>
      <c r="J88" s="126">
        <f t="shared" si="42"/>
        <v>2136.0165000000006</v>
      </c>
      <c r="K88" s="126">
        <f t="shared" si="42"/>
        <v>2136.0165000000006</v>
      </c>
    </row>
    <row r="89" spans="1:11" ht="15" customHeight="1" thickBot="1" x14ac:dyDescent="0.25">
      <c r="A89" s="295" t="s">
        <v>96</v>
      </c>
      <c r="B89" s="291" t="s">
        <v>97</v>
      </c>
      <c r="C89" s="284">
        <f>Resumo!J47</f>
        <v>61487.47</v>
      </c>
      <c r="D89" s="121"/>
      <c r="E89" s="121"/>
      <c r="F89" s="121"/>
      <c r="G89" s="154">
        <f>G90/$C$89</f>
        <v>0.12992136446661409</v>
      </c>
      <c r="H89" s="154">
        <f>H90/$C$89</f>
        <v>0.20000000000000004</v>
      </c>
      <c r="I89" s="123"/>
      <c r="J89" s="123"/>
      <c r="K89" s="154">
        <f>K90/$C$89</f>
        <v>0.67007863553338598</v>
      </c>
    </row>
    <row r="90" spans="1:11" ht="15" customHeight="1" thickTop="1" x14ac:dyDescent="0.2">
      <c r="A90" s="296"/>
      <c r="B90" s="292"/>
      <c r="C90" s="285"/>
      <c r="D90" s="126"/>
      <c r="E90" s="126"/>
      <c r="F90" s="126"/>
      <c r="G90" s="153">
        <f>G92+G94</f>
        <v>7988.5360000000001</v>
      </c>
      <c r="H90" s="153">
        <f t="shared" ref="H90:K90" si="43">H92+H94</f>
        <v>12297.494000000002</v>
      </c>
      <c r="I90" s="153"/>
      <c r="J90" s="153"/>
      <c r="K90" s="153">
        <f t="shared" si="43"/>
        <v>41201.440000000002</v>
      </c>
    </row>
    <row r="91" spans="1:11" ht="15" customHeight="1" thickBot="1" x14ac:dyDescent="0.25">
      <c r="A91" s="295" t="s">
        <v>1198</v>
      </c>
      <c r="B91" s="291" t="s">
        <v>1199</v>
      </c>
      <c r="C91" s="284">
        <f>Resumo!J48</f>
        <v>39942.68</v>
      </c>
      <c r="D91" s="121"/>
      <c r="E91" s="121"/>
      <c r="F91" s="121"/>
      <c r="G91" s="156">
        <v>0.2</v>
      </c>
      <c r="H91" s="157">
        <v>0.2</v>
      </c>
      <c r="I91" s="121"/>
      <c r="J91" s="121"/>
      <c r="K91" s="157">
        <v>0.6</v>
      </c>
    </row>
    <row r="92" spans="1:11" ht="15" customHeight="1" thickTop="1" x14ac:dyDescent="0.2">
      <c r="A92" s="296"/>
      <c r="B92" s="292"/>
      <c r="C92" s="285"/>
      <c r="D92" s="126"/>
      <c r="E92" s="126"/>
      <c r="F92" s="126"/>
      <c r="G92" s="126">
        <f>$C$91*G91</f>
        <v>7988.5360000000001</v>
      </c>
      <c r="H92" s="126">
        <f>$C$91*H91</f>
        <v>7988.5360000000001</v>
      </c>
      <c r="I92" s="126"/>
      <c r="J92" s="126"/>
      <c r="K92" s="126">
        <f>$C$91*K91</f>
        <v>23965.608</v>
      </c>
    </row>
    <row r="93" spans="1:11" ht="15" customHeight="1" thickBot="1" x14ac:dyDescent="0.25">
      <c r="A93" s="295" t="s">
        <v>1233</v>
      </c>
      <c r="B93" s="291" t="s">
        <v>1234</v>
      </c>
      <c r="C93" s="284">
        <f>Resumo!J49</f>
        <v>21544.790000000005</v>
      </c>
      <c r="D93" s="121"/>
      <c r="E93" s="121"/>
      <c r="F93" s="121"/>
      <c r="G93" s="121"/>
      <c r="H93" s="157">
        <v>0.2</v>
      </c>
      <c r="I93" s="121"/>
      <c r="J93" s="121"/>
      <c r="K93" s="157">
        <v>0.8</v>
      </c>
    </row>
    <row r="94" spans="1:11" ht="15" customHeight="1" thickTop="1" x14ac:dyDescent="0.2">
      <c r="A94" s="296"/>
      <c r="B94" s="292"/>
      <c r="C94" s="285"/>
      <c r="D94" s="126"/>
      <c r="E94" s="126"/>
      <c r="F94" s="126"/>
      <c r="G94" s="126"/>
      <c r="H94" s="126">
        <f>$C$93*H93</f>
        <v>4308.9580000000014</v>
      </c>
      <c r="I94" s="126"/>
      <c r="J94" s="126"/>
      <c r="K94" s="126">
        <f>$C$93*K93</f>
        <v>17235.832000000006</v>
      </c>
    </row>
    <row r="95" spans="1:11" ht="15" customHeight="1" thickBot="1" x14ac:dyDescent="0.25">
      <c r="A95" s="295" t="s">
        <v>98</v>
      </c>
      <c r="B95" s="291" t="s">
        <v>99</v>
      </c>
      <c r="C95" s="284">
        <f>Resumo!J50</f>
        <v>39991.939999999988</v>
      </c>
      <c r="D95" s="121"/>
      <c r="E95" s="120">
        <v>0.15</v>
      </c>
      <c r="F95" s="120">
        <v>0.3</v>
      </c>
      <c r="G95" s="120">
        <v>0.3</v>
      </c>
      <c r="H95" s="120">
        <v>0.1</v>
      </c>
      <c r="I95" s="120">
        <v>0.1</v>
      </c>
      <c r="J95" s="120">
        <v>0.05</v>
      </c>
      <c r="K95" s="121"/>
    </row>
    <row r="96" spans="1:11" ht="15" customHeight="1" thickTop="1" x14ac:dyDescent="0.2">
      <c r="A96" s="296"/>
      <c r="B96" s="292"/>
      <c r="C96" s="285"/>
      <c r="D96" s="126"/>
      <c r="E96" s="126">
        <f>$C$95*E95</f>
        <v>5998.7909999999983</v>
      </c>
      <c r="F96" s="126">
        <f t="shared" ref="F96:J96" si="44">$C$95*F95</f>
        <v>11997.581999999997</v>
      </c>
      <c r="G96" s="126">
        <f t="shared" si="44"/>
        <v>11997.581999999997</v>
      </c>
      <c r="H96" s="126">
        <f t="shared" si="44"/>
        <v>3999.1939999999991</v>
      </c>
      <c r="I96" s="126">
        <f t="shared" si="44"/>
        <v>3999.1939999999991</v>
      </c>
      <c r="J96" s="126">
        <f t="shared" si="44"/>
        <v>1999.5969999999995</v>
      </c>
      <c r="K96" s="126"/>
    </row>
    <row r="97" spans="1:11" ht="15" customHeight="1" thickBot="1" x14ac:dyDescent="0.25">
      <c r="A97" s="295" t="s">
        <v>100</v>
      </c>
      <c r="B97" s="291" t="s">
        <v>101</v>
      </c>
      <c r="C97" s="284">
        <f>Resumo!J51</f>
        <v>109920.14999999998</v>
      </c>
      <c r="D97" s="121"/>
      <c r="E97" s="121"/>
      <c r="F97" s="121"/>
      <c r="G97" s="121"/>
      <c r="H97" s="121"/>
      <c r="I97" s="120">
        <v>0.2</v>
      </c>
      <c r="J97" s="120">
        <v>0.2</v>
      </c>
      <c r="K97" s="120">
        <v>0.6</v>
      </c>
    </row>
    <row r="98" spans="1:11" ht="15" customHeight="1" thickTop="1" x14ac:dyDescent="0.2">
      <c r="A98" s="296"/>
      <c r="B98" s="292"/>
      <c r="C98" s="285"/>
      <c r="D98" s="126"/>
      <c r="E98" s="126"/>
      <c r="F98" s="126"/>
      <c r="G98" s="126"/>
      <c r="H98" s="126"/>
      <c r="I98" s="126">
        <f>$C$97*I97</f>
        <v>21984.03</v>
      </c>
      <c r="J98" s="126">
        <f t="shared" ref="J98:K98" si="45">$C$97*J97</f>
        <v>21984.03</v>
      </c>
      <c r="K98" s="126">
        <f t="shared" si="45"/>
        <v>65952.089999999982</v>
      </c>
    </row>
    <row r="99" spans="1:11" ht="15" customHeight="1" thickBot="1" x14ac:dyDescent="0.25">
      <c r="A99" s="295" t="s">
        <v>102</v>
      </c>
      <c r="B99" s="291" t="s">
        <v>103</v>
      </c>
      <c r="C99" s="284">
        <f>Resumo!J52</f>
        <v>89586.29</v>
      </c>
      <c r="D99" s="121"/>
      <c r="E99" s="121"/>
      <c r="F99" s="121"/>
      <c r="G99" s="121"/>
      <c r="H99" s="121"/>
      <c r="I99" s="121"/>
      <c r="J99" s="120">
        <v>0.75</v>
      </c>
      <c r="K99" s="120">
        <v>0.25</v>
      </c>
    </row>
    <row r="100" spans="1:11" ht="15" customHeight="1" thickTop="1" x14ac:dyDescent="0.2">
      <c r="A100" s="296"/>
      <c r="B100" s="292"/>
      <c r="C100" s="285"/>
      <c r="D100" s="126"/>
      <c r="E100" s="126"/>
      <c r="F100" s="126"/>
      <c r="G100" s="126"/>
      <c r="H100" s="126"/>
      <c r="I100" s="126"/>
      <c r="J100" s="126">
        <f>$C$99*J99</f>
        <v>67189.717499999999</v>
      </c>
      <c r="K100" s="126">
        <f>$C$99*K99</f>
        <v>22396.572499999998</v>
      </c>
    </row>
    <row r="101" spans="1:11" ht="15" customHeight="1" thickBot="1" x14ac:dyDescent="0.25">
      <c r="A101" s="295">
        <v>11</v>
      </c>
      <c r="B101" s="291" t="s">
        <v>105</v>
      </c>
      <c r="C101" s="284">
        <f>Resumo!J53</f>
        <v>555536.15</v>
      </c>
      <c r="D101" s="121"/>
      <c r="E101" s="121"/>
      <c r="F101" s="114">
        <f>F102/$C$101</f>
        <v>0.15092994308291188</v>
      </c>
      <c r="G101" s="114">
        <f t="shared" ref="G101:K101" si="46">G102/$C$101</f>
        <v>0.16154053971105209</v>
      </c>
      <c r="H101" s="114">
        <f t="shared" si="46"/>
        <v>0.15742741763969817</v>
      </c>
      <c r="I101" s="114">
        <f t="shared" si="46"/>
        <v>0.11943930111478795</v>
      </c>
      <c r="J101" s="114">
        <f t="shared" si="46"/>
        <v>0.27377519896769997</v>
      </c>
      <c r="K101" s="114">
        <f t="shared" si="46"/>
        <v>0.13688759948384999</v>
      </c>
    </row>
    <row r="102" spans="1:11" ht="15" customHeight="1" thickTop="1" x14ac:dyDescent="0.2">
      <c r="A102" s="296"/>
      <c r="B102" s="292"/>
      <c r="C102" s="285"/>
      <c r="D102" s="126"/>
      <c r="E102" s="126"/>
      <c r="F102" s="126">
        <f>F104+F106+F108</f>
        <v>83847.039499999999</v>
      </c>
      <c r="G102" s="126">
        <f t="shared" ref="G102:K102" si="47">G104+G106+G108</f>
        <v>89741.609499999991</v>
      </c>
      <c r="H102" s="126">
        <f t="shared" si="47"/>
        <v>87456.621500000008</v>
      </c>
      <c r="I102" s="126">
        <f t="shared" si="47"/>
        <v>66352.849500000011</v>
      </c>
      <c r="J102" s="126">
        <f t="shared" si="47"/>
        <v>152092.02000000002</v>
      </c>
      <c r="K102" s="126">
        <f t="shared" si="47"/>
        <v>76046.010000000009</v>
      </c>
    </row>
    <row r="103" spans="1:11" ht="15" customHeight="1" thickBot="1" x14ac:dyDescent="0.25">
      <c r="A103" s="295" t="s">
        <v>106</v>
      </c>
      <c r="B103" s="291" t="s">
        <v>107</v>
      </c>
      <c r="C103" s="284">
        <f>Resumo!J54</f>
        <v>304184.04000000004</v>
      </c>
      <c r="D103" s="121"/>
      <c r="E103" s="121"/>
      <c r="F103" s="121"/>
      <c r="G103" s="121"/>
      <c r="H103" s="120">
        <v>0.15</v>
      </c>
      <c r="I103" s="120">
        <v>0.1</v>
      </c>
      <c r="J103" s="120">
        <v>0.5</v>
      </c>
      <c r="K103" s="120">
        <v>0.25</v>
      </c>
    </row>
    <row r="104" spans="1:11" ht="15" customHeight="1" thickTop="1" x14ac:dyDescent="0.2">
      <c r="A104" s="296"/>
      <c r="B104" s="292"/>
      <c r="C104" s="285"/>
      <c r="D104" s="126"/>
      <c r="E104" s="126"/>
      <c r="F104" s="126"/>
      <c r="G104" s="126"/>
      <c r="H104" s="126">
        <f>$C$103*H103</f>
        <v>45627.606000000007</v>
      </c>
      <c r="I104" s="126">
        <f t="shared" ref="I104:K104" si="48">$C$103*I103</f>
        <v>30418.404000000006</v>
      </c>
      <c r="J104" s="126">
        <f t="shared" si="48"/>
        <v>152092.02000000002</v>
      </c>
      <c r="K104" s="126">
        <f t="shared" si="48"/>
        <v>76046.010000000009</v>
      </c>
    </row>
    <row r="105" spans="1:11" ht="15" customHeight="1" thickBot="1" x14ac:dyDescent="0.25">
      <c r="A105" s="295" t="s">
        <v>108</v>
      </c>
      <c r="B105" s="291" t="s">
        <v>109</v>
      </c>
      <c r="C105" s="284">
        <f>Resumo!J55</f>
        <v>11789.14</v>
      </c>
      <c r="D105" s="121"/>
      <c r="E105" s="121"/>
      <c r="F105" s="121"/>
      <c r="G105" s="120">
        <v>0.5</v>
      </c>
      <c r="H105" s="120">
        <v>0.5</v>
      </c>
      <c r="I105" s="121"/>
      <c r="J105" s="121"/>
      <c r="K105" s="121"/>
    </row>
    <row r="106" spans="1:11" ht="15" customHeight="1" thickTop="1" x14ac:dyDescent="0.2">
      <c r="A106" s="296"/>
      <c r="B106" s="292"/>
      <c r="C106" s="285"/>
      <c r="D106" s="126"/>
      <c r="E106" s="126"/>
      <c r="F106" s="126"/>
      <c r="G106" s="126">
        <f>$C$105*G105</f>
        <v>5894.57</v>
      </c>
      <c r="H106" s="126">
        <f>$C$105*H105</f>
        <v>5894.57</v>
      </c>
      <c r="I106" s="126"/>
      <c r="J106" s="126"/>
      <c r="K106" s="126"/>
    </row>
    <row r="107" spans="1:11" ht="15" customHeight="1" thickBot="1" x14ac:dyDescent="0.25">
      <c r="A107" s="295" t="s">
        <v>110</v>
      </c>
      <c r="B107" s="291" t="s">
        <v>111</v>
      </c>
      <c r="C107" s="284">
        <f>Resumo!J56</f>
        <v>239562.97</v>
      </c>
      <c r="D107" s="121"/>
      <c r="E107" s="121"/>
      <c r="F107" s="120">
        <v>0.35</v>
      </c>
      <c r="G107" s="120">
        <v>0.35</v>
      </c>
      <c r="H107" s="120">
        <v>0.15</v>
      </c>
      <c r="I107" s="120">
        <v>0.15</v>
      </c>
      <c r="J107" s="121"/>
      <c r="K107" s="121"/>
    </row>
    <row r="108" spans="1:11" ht="15" customHeight="1" thickTop="1" x14ac:dyDescent="0.2">
      <c r="A108" s="296"/>
      <c r="B108" s="292"/>
      <c r="C108" s="285"/>
      <c r="D108" s="126"/>
      <c r="E108" s="126"/>
      <c r="F108" s="126">
        <f>$C$107*F107</f>
        <v>83847.039499999999</v>
      </c>
      <c r="G108" s="126">
        <f t="shared" ref="G108:I108" si="49">$C$107*G107</f>
        <v>83847.039499999999</v>
      </c>
      <c r="H108" s="126">
        <f t="shared" si="49"/>
        <v>35934.445500000002</v>
      </c>
      <c r="I108" s="126">
        <f t="shared" si="49"/>
        <v>35934.445500000002</v>
      </c>
      <c r="J108" s="126"/>
      <c r="K108" s="126"/>
    </row>
    <row r="109" spans="1:11" ht="15" customHeight="1" thickBot="1" x14ac:dyDescent="0.25">
      <c r="A109" s="295" t="s">
        <v>112</v>
      </c>
      <c r="B109" s="291" t="s">
        <v>113</v>
      </c>
      <c r="C109" s="284">
        <f>Resumo!J57</f>
        <v>694992.89</v>
      </c>
      <c r="D109" s="123"/>
      <c r="E109" s="124">
        <f>E110/$C$109</f>
        <v>1.3419727214763304E-2</v>
      </c>
      <c r="F109" s="124">
        <f t="shared" ref="F109:K109" si="50">F110/$C$109</f>
        <v>2.6839454429526607E-2</v>
      </c>
      <c r="G109" s="124">
        <f t="shared" si="50"/>
        <v>0.10245650067010037</v>
      </c>
      <c r="H109" s="124">
        <f t="shared" si="50"/>
        <v>8.9036773455337073E-2</v>
      </c>
      <c r="I109" s="124">
        <f t="shared" si="50"/>
        <v>8.9036773455337073E-2</v>
      </c>
      <c r="J109" s="124">
        <f t="shared" si="50"/>
        <v>0.26540807417468687</v>
      </c>
      <c r="K109" s="124">
        <f t="shared" si="50"/>
        <v>0.41380269660024871</v>
      </c>
    </row>
    <row r="110" spans="1:11" ht="15" customHeight="1" thickTop="1" x14ac:dyDescent="0.2">
      <c r="A110" s="296"/>
      <c r="B110" s="292"/>
      <c r="C110" s="285"/>
      <c r="D110" s="126"/>
      <c r="E110" s="126">
        <f>E112+E114+E116</f>
        <v>9326.6149999999998</v>
      </c>
      <c r="F110" s="126">
        <f t="shared" ref="F110:K110" si="51">F112+F114+F116</f>
        <v>18653.23</v>
      </c>
      <c r="G110" s="126">
        <f t="shared" si="51"/>
        <v>71206.539499999999</v>
      </c>
      <c r="H110" s="126">
        <f t="shared" si="51"/>
        <v>61879.924500000001</v>
      </c>
      <c r="I110" s="126">
        <f t="shared" si="51"/>
        <v>61879.924500000001</v>
      </c>
      <c r="J110" s="126">
        <f t="shared" si="51"/>
        <v>184456.72450000001</v>
      </c>
      <c r="K110" s="126">
        <f t="shared" si="51"/>
        <v>287589.93200000003</v>
      </c>
    </row>
    <row r="111" spans="1:11" ht="15" customHeight="1" thickBot="1" x14ac:dyDescent="0.25">
      <c r="A111" s="295" t="s">
        <v>114</v>
      </c>
      <c r="B111" s="291" t="s">
        <v>115</v>
      </c>
      <c r="C111" s="284">
        <f>Resumo!J58</f>
        <v>245153.6</v>
      </c>
      <c r="D111" s="121"/>
      <c r="E111" s="121"/>
      <c r="F111" s="121"/>
      <c r="G111" s="121"/>
      <c r="H111" s="121"/>
      <c r="I111" s="121"/>
      <c r="J111" s="120">
        <v>0.5</v>
      </c>
      <c r="K111" s="120">
        <v>0.5</v>
      </c>
    </row>
    <row r="112" spans="1:11" ht="15" customHeight="1" thickTop="1" x14ac:dyDescent="0.2">
      <c r="A112" s="296"/>
      <c r="B112" s="292"/>
      <c r="C112" s="285"/>
      <c r="D112" s="126"/>
      <c r="E112" s="126"/>
      <c r="F112" s="126"/>
      <c r="G112" s="126"/>
      <c r="H112" s="126"/>
      <c r="I112" s="126"/>
      <c r="J112" s="126">
        <f>$C$111*J111</f>
        <v>122576.8</v>
      </c>
      <c r="K112" s="126">
        <f>$C$111*K111</f>
        <v>122576.8</v>
      </c>
    </row>
    <row r="113" spans="1:11" ht="15" customHeight="1" thickBot="1" x14ac:dyDescent="0.25">
      <c r="A113" s="295" t="s">
        <v>116</v>
      </c>
      <c r="B113" s="291" t="s">
        <v>117</v>
      </c>
      <c r="C113" s="284">
        <f>Resumo!J59</f>
        <v>412532.83</v>
      </c>
      <c r="D113" s="121"/>
      <c r="E113" s="121"/>
      <c r="F113" s="121"/>
      <c r="G113" s="120">
        <v>0.15</v>
      </c>
      <c r="H113" s="120">
        <v>0.15</v>
      </c>
      <c r="I113" s="120">
        <v>0.15</v>
      </c>
      <c r="J113" s="120">
        <v>0.15</v>
      </c>
      <c r="K113" s="120">
        <v>0.4</v>
      </c>
    </row>
    <row r="114" spans="1:11" ht="15" customHeight="1" thickTop="1" x14ac:dyDescent="0.2">
      <c r="A114" s="296"/>
      <c r="B114" s="292"/>
      <c r="C114" s="285"/>
      <c r="D114" s="126"/>
      <c r="E114" s="126"/>
      <c r="F114" s="126"/>
      <c r="G114" s="126">
        <f>$C$113*G113</f>
        <v>61879.924500000001</v>
      </c>
      <c r="H114" s="126">
        <f t="shared" ref="H114:K114" si="52">$C$113*H113</f>
        <v>61879.924500000001</v>
      </c>
      <c r="I114" s="126">
        <f t="shared" si="52"/>
        <v>61879.924500000001</v>
      </c>
      <c r="J114" s="126">
        <f t="shared" si="52"/>
        <v>61879.924500000001</v>
      </c>
      <c r="K114" s="126">
        <f t="shared" si="52"/>
        <v>165013.13200000001</v>
      </c>
    </row>
    <row r="115" spans="1:11" ht="15" customHeight="1" thickBot="1" x14ac:dyDescent="0.25">
      <c r="A115" s="295" t="s">
        <v>118</v>
      </c>
      <c r="B115" s="291" t="s">
        <v>119</v>
      </c>
      <c r="C115" s="284">
        <f>Resumo!J60</f>
        <v>37306.46</v>
      </c>
      <c r="D115" s="121"/>
      <c r="E115" s="120">
        <v>0.25</v>
      </c>
      <c r="F115" s="120">
        <v>0.5</v>
      </c>
      <c r="G115" s="120">
        <v>0.25</v>
      </c>
      <c r="H115" s="121"/>
      <c r="I115" s="121"/>
      <c r="J115" s="121"/>
      <c r="K115" s="121"/>
    </row>
    <row r="116" spans="1:11" ht="15" customHeight="1" thickTop="1" x14ac:dyDescent="0.2">
      <c r="A116" s="296"/>
      <c r="B116" s="292"/>
      <c r="C116" s="285"/>
      <c r="D116" s="126"/>
      <c r="E116" s="126">
        <f>$C$115*E115</f>
        <v>9326.6149999999998</v>
      </c>
      <c r="F116" s="126">
        <f t="shared" ref="F116:G116" si="53">$C$115*F115</f>
        <v>18653.23</v>
      </c>
      <c r="G116" s="126">
        <f t="shared" si="53"/>
        <v>9326.6149999999998</v>
      </c>
      <c r="H116" s="126"/>
      <c r="I116" s="126"/>
      <c r="J116" s="126"/>
      <c r="K116" s="126"/>
    </row>
    <row r="117" spans="1:11" ht="15" customHeight="1" thickBot="1" x14ac:dyDescent="0.25">
      <c r="A117" s="295" t="s">
        <v>120</v>
      </c>
      <c r="B117" s="291" t="s">
        <v>121</v>
      </c>
      <c r="C117" s="284">
        <f>Resumo!J61</f>
        <v>68576.69</v>
      </c>
      <c r="D117" s="121"/>
      <c r="E117" s="121"/>
      <c r="F117" s="121"/>
      <c r="G117" s="121"/>
      <c r="H117" s="124">
        <f>H118/$C$117</f>
        <v>3.9479595763516728E-2</v>
      </c>
      <c r="I117" s="124">
        <f t="shared" ref="I117:K117" si="54">I118/$C$117</f>
        <v>3.9479595763516728E-2</v>
      </c>
      <c r="J117" s="124">
        <f t="shared" si="54"/>
        <v>0.46052040423648327</v>
      </c>
      <c r="K117" s="124">
        <f t="shared" si="54"/>
        <v>0.46052040423648327</v>
      </c>
    </row>
    <row r="118" spans="1:11" ht="15" customHeight="1" thickTop="1" x14ac:dyDescent="0.2">
      <c r="A118" s="296"/>
      <c r="B118" s="292"/>
      <c r="C118" s="285"/>
      <c r="D118" s="126"/>
      <c r="E118" s="126"/>
      <c r="F118" s="126"/>
      <c r="G118" s="126"/>
      <c r="H118" s="126">
        <f>H120+H122</f>
        <v>2707.38</v>
      </c>
      <c r="I118" s="126">
        <f t="shared" ref="I118:K118" si="55">I120+I122</f>
        <v>2707.38</v>
      </c>
      <c r="J118" s="126">
        <f t="shared" si="55"/>
        <v>31580.965</v>
      </c>
      <c r="K118" s="126">
        <f t="shared" si="55"/>
        <v>31580.965</v>
      </c>
    </row>
    <row r="119" spans="1:11" ht="15" customHeight="1" thickBot="1" x14ac:dyDescent="0.25">
      <c r="A119" s="297" t="s">
        <v>5027</v>
      </c>
      <c r="B119" s="293" t="s">
        <v>123</v>
      </c>
      <c r="C119" s="282">
        <f>Resumo!J62</f>
        <v>5414.76</v>
      </c>
      <c r="D119" s="123"/>
      <c r="E119" s="123"/>
      <c r="F119" s="123"/>
      <c r="G119" s="123"/>
      <c r="H119" s="154">
        <v>0.5</v>
      </c>
      <c r="I119" s="154">
        <v>0.5</v>
      </c>
      <c r="J119" s="123"/>
      <c r="K119" s="123"/>
    </row>
    <row r="120" spans="1:11" ht="15" customHeight="1" thickTop="1" x14ac:dyDescent="0.2">
      <c r="A120" s="298"/>
      <c r="B120" s="294"/>
      <c r="C120" s="283"/>
      <c r="D120" s="153"/>
      <c r="E120" s="153"/>
      <c r="F120" s="153"/>
      <c r="G120" s="153"/>
      <c r="H120" s="153">
        <f>$C$119*H119</f>
        <v>2707.38</v>
      </c>
      <c r="I120" s="153">
        <f>$C$119*I119</f>
        <v>2707.38</v>
      </c>
      <c r="J120" s="153"/>
      <c r="K120" s="153"/>
    </row>
    <row r="121" spans="1:11" ht="15" customHeight="1" thickBot="1" x14ac:dyDescent="0.25">
      <c r="A121" s="297" t="s">
        <v>5028</v>
      </c>
      <c r="B121" s="293" t="s">
        <v>125</v>
      </c>
      <c r="C121" s="282">
        <f>Resumo!J63</f>
        <v>63161.93</v>
      </c>
      <c r="D121" s="123"/>
      <c r="E121" s="123"/>
      <c r="F121" s="123"/>
      <c r="G121" s="123"/>
      <c r="H121" s="123"/>
      <c r="I121" s="123"/>
      <c r="J121" s="154">
        <v>0.5</v>
      </c>
      <c r="K121" s="154">
        <v>0.5</v>
      </c>
    </row>
    <row r="122" spans="1:11" ht="15" customHeight="1" thickTop="1" x14ac:dyDescent="0.2">
      <c r="A122" s="298"/>
      <c r="B122" s="294"/>
      <c r="C122" s="283"/>
      <c r="D122" s="153"/>
      <c r="E122" s="153"/>
      <c r="F122" s="153"/>
      <c r="G122" s="153"/>
      <c r="H122" s="153"/>
      <c r="I122" s="153"/>
      <c r="J122" s="153">
        <f>$C$121*J121</f>
        <v>31580.965</v>
      </c>
      <c r="K122" s="153">
        <f>$C$121*K121</f>
        <v>31580.965</v>
      </c>
    </row>
    <row r="123" spans="1:11" ht="15" customHeight="1" thickBot="1" x14ac:dyDescent="0.25">
      <c r="A123" s="295" t="s">
        <v>126</v>
      </c>
      <c r="B123" s="291" t="s">
        <v>127</v>
      </c>
      <c r="C123" s="284">
        <f>Resumo!J64</f>
        <v>159625.56</v>
      </c>
      <c r="D123" s="121"/>
      <c r="E123" s="121"/>
      <c r="F123" s="121"/>
      <c r="G123" s="121"/>
      <c r="H123" s="121"/>
      <c r="I123" s="121"/>
      <c r="J123" s="124">
        <v>0.4</v>
      </c>
      <c r="K123" s="124">
        <v>0.6</v>
      </c>
    </row>
    <row r="124" spans="1:11" ht="15" customHeight="1" thickTop="1" x14ac:dyDescent="0.2">
      <c r="A124" s="296"/>
      <c r="B124" s="292"/>
      <c r="C124" s="285"/>
      <c r="D124" s="126"/>
      <c r="E124" s="126"/>
      <c r="F124" s="126"/>
      <c r="G124" s="126"/>
      <c r="H124" s="126"/>
      <c r="I124" s="126"/>
      <c r="J124" s="126">
        <f>$C$123*J123</f>
        <v>63850.224000000002</v>
      </c>
      <c r="K124" s="126">
        <f>$C$123*K123</f>
        <v>95775.335999999996</v>
      </c>
    </row>
    <row r="125" spans="1:11" ht="15" customHeight="1" thickBot="1" x14ac:dyDescent="0.25">
      <c r="A125" s="295" t="s">
        <v>128</v>
      </c>
      <c r="B125" s="291" t="s">
        <v>129</v>
      </c>
      <c r="C125" s="284">
        <f>Resumo!J65</f>
        <v>13136.71</v>
      </c>
      <c r="D125" s="121"/>
      <c r="E125" s="121"/>
      <c r="F125" s="121"/>
      <c r="G125" s="121"/>
      <c r="H125" s="121"/>
      <c r="I125" s="121"/>
      <c r="J125" s="121"/>
      <c r="K125" s="124">
        <v>1</v>
      </c>
    </row>
    <row r="126" spans="1:11" ht="15" customHeight="1" thickTop="1" x14ac:dyDescent="0.2">
      <c r="A126" s="296"/>
      <c r="B126" s="292"/>
      <c r="C126" s="285"/>
      <c r="D126" s="126"/>
      <c r="E126" s="126"/>
      <c r="F126" s="126"/>
      <c r="G126" s="126"/>
      <c r="H126" s="126"/>
      <c r="I126" s="126"/>
      <c r="J126" s="126"/>
      <c r="K126" s="126">
        <f>$C$125*K125</f>
        <v>13136.71</v>
      </c>
    </row>
    <row r="127" spans="1:11" ht="15" customHeight="1" thickBot="1" x14ac:dyDescent="0.25">
      <c r="A127" s="295" t="s">
        <v>130</v>
      </c>
      <c r="B127" s="291" t="s">
        <v>131</v>
      </c>
      <c r="C127" s="284">
        <f>Resumo!J66</f>
        <v>362170.19000000006</v>
      </c>
      <c r="D127" s="124">
        <v>0.125</v>
      </c>
      <c r="E127" s="124">
        <v>0.125</v>
      </c>
      <c r="F127" s="124">
        <v>0.125</v>
      </c>
      <c r="G127" s="124">
        <v>0.125</v>
      </c>
      <c r="H127" s="124">
        <v>0.125</v>
      </c>
      <c r="I127" s="124">
        <v>0.125</v>
      </c>
      <c r="J127" s="124">
        <v>0.125</v>
      </c>
      <c r="K127" s="124">
        <v>0.125</v>
      </c>
    </row>
    <row r="128" spans="1:11" ht="15" customHeight="1" thickTop="1" x14ac:dyDescent="0.2">
      <c r="A128" s="296"/>
      <c r="B128" s="292"/>
      <c r="C128" s="285"/>
      <c r="D128" s="126">
        <f>$C$127*D127</f>
        <v>45271.273750000008</v>
      </c>
      <c r="E128" s="126">
        <f t="shared" ref="E128:K128" si="56">$C$127*E127</f>
        <v>45271.273750000008</v>
      </c>
      <c r="F128" s="126">
        <f t="shared" si="56"/>
        <v>45271.273750000008</v>
      </c>
      <c r="G128" s="126">
        <f t="shared" si="56"/>
        <v>45271.273750000008</v>
      </c>
      <c r="H128" s="126">
        <f t="shared" si="56"/>
        <v>45271.273750000008</v>
      </c>
      <c r="I128" s="126">
        <f t="shared" si="56"/>
        <v>45271.273750000008</v>
      </c>
      <c r="J128" s="126">
        <f t="shared" si="56"/>
        <v>45271.273750000008</v>
      </c>
      <c r="K128" s="126">
        <f t="shared" si="56"/>
        <v>45271.273750000008</v>
      </c>
    </row>
    <row r="129" spans="1:11" ht="15" customHeight="1" x14ac:dyDescent="0.2">
      <c r="A129" s="299" t="s">
        <v>4917</v>
      </c>
      <c r="B129" s="299"/>
      <c r="C129" s="115"/>
      <c r="D129" s="158">
        <f>D130/($D$130+$E$130+$F$130+$G$130+$H$130+$I$130+$J$130+$K$130)</f>
        <v>5.4370296815225573E-2</v>
      </c>
      <c r="E129" s="158">
        <f t="shared" ref="E129:K129" si="57">E130/($D$130+$E$130+$F$130+$G$130+$H$130+$I$130+$J$130+$K$130)</f>
        <v>7.03889396672472E-2</v>
      </c>
      <c r="F129" s="158">
        <f t="shared" si="57"/>
        <v>0.12051362742564582</v>
      </c>
      <c r="G129" s="158">
        <f t="shared" si="57"/>
        <v>0.15008792860736536</v>
      </c>
      <c r="H129" s="158">
        <f t="shared" si="57"/>
        <v>0.12954512816149538</v>
      </c>
      <c r="I129" s="158">
        <f t="shared" si="57"/>
        <v>0.14839429450957109</v>
      </c>
      <c r="J129" s="158">
        <f t="shared" si="57"/>
        <v>0.17353135618293433</v>
      </c>
      <c r="K129" s="158">
        <f t="shared" si="57"/>
        <v>0.15316842863051516</v>
      </c>
    </row>
    <row r="130" spans="1:11" ht="15" customHeight="1" x14ac:dyDescent="0.2">
      <c r="A130" s="299" t="s">
        <v>4918</v>
      </c>
      <c r="B130" s="299"/>
      <c r="C130" s="115"/>
      <c r="D130" s="155">
        <f>D6+D16+D18+D24+D34+D42+D50+D54+D62+D68+D102+D110+D118+D124+D126+D128</f>
        <v>387053.79175000003</v>
      </c>
      <c r="E130" s="155">
        <f t="shared" ref="E130:K130" si="58">E6+E16+E18+E24+E34+E42+E50+E54+E62+E68+E102+E110+E118+E124+E126+E128</f>
        <v>501088.04974999995</v>
      </c>
      <c r="F130" s="155">
        <f t="shared" si="58"/>
        <v>857918.0027500001</v>
      </c>
      <c r="G130" s="155">
        <f t="shared" si="58"/>
        <v>1068452.91025</v>
      </c>
      <c r="H130" s="155">
        <f t="shared" si="58"/>
        <v>922211.86925000011</v>
      </c>
      <c r="I130" s="155">
        <f t="shared" si="58"/>
        <v>1056396.1892500001</v>
      </c>
      <c r="J130" s="155">
        <f t="shared" si="58"/>
        <v>1235343.0702499999</v>
      </c>
      <c r="K130" s="155">
        <f t="shared" si="58"/>
        <v>1090382.51675</v>
      </c>
    </row>
    <row r="131" spans="1:11" ht="15" customHeight="1" x14ac:dyDescent="0.2">
      <c r="A131" s="299" t="s">
        <v>4919</v>
      </c>
      <c r="B131" s="299"/>
      <c r="C131" s="115"/>
      <c r="D131" s="158">
        <f>D129</f>
        <v>5.4370296815225573E-2</v>
      </c>
      <c r="E131" s="158">
        <f>D131+E129</f>
        <v>0.12475923648247278</v>
      </c>
      <c r="F131" s="158">
        <f t="shared" ref="F131:K131" si="59">E131+F129</f>
        <v>0.24527286390811859</v>
      </c>
      <c r="G131" s="158">
        <f t="shared" si="59"/>
        <v>0.39536079251548395</v>
      </c>
      <c r="H131" s="158">
        <f t="shared" si="59"/>
        <v>0.52490592067697928</v>
      </c>
      <c r="I131" s="158">
        <f t="shared" si="59"/>
        <v>0.67330021518655037</v>
      </c>
      <c r="J131" s="158">
        <f t="shared" si="59"/>
        <v>0.84683157136948473</v>
      </c>
      <c r="K131" s="158">
        <f t="shared" si="59"/>
        <v>0.99999999999999989</v>
      </c>
    </row>
    <row r="132" spans="1:11" ht="15" customHeight="1" x14ac:dyDescent="0.2">
      <c r="A132" s="299" t="s">
        <v>4920</v>
      </c>
      <c r="B132" s="299"/>
      <c r="C132" s="115"/>
      <c r="D132" s="155">
        <f>D130</f>
        <v>387053.79175000003</v>
      </c>
      <c r="E132" s="155">
        <f>D132+E130</f>
        <v>888141.84149999998</v>
      </c>
      <c r="F132" s="155">
        <f t="shared" ref="F132:K132" si="60">E132+F130</f>
        <v>1746059.8442500001</v>
      </c>
      <c r="G132" s="155">
        <f t="shared" si="60"/>
        <v>2814512.7544999998</v>
      </c>
      <c r="H132" s="155">
        <f t="shared" si="60"/>
        <v>3736724.6237499998</v>
      </c>
      <c r="I132" s="155">
        <f t="shared" si="60"/>
        <v>4793120.8130000001</v>
      </c>
      <c r="J132" s="155">
        <f t="shared" si="60"/>
        <v>6028463.88325</v>
      </c>
      <c r="K132" s="155">
        <f t="shared" si="60"/>
        <v>7118846.4000000004</v>
      </c>
    </row>
    <row r="133" spans="1:11" ht="15" customHeight="1" x14ac:dyDescent="0.2">
      <c r="A133" s="116"/>
      <c r="B133" s="116"/>
      <c r="C133" s="116"/>
      <c r="D133" s="116"/>
      <c r="E133" s="116"/>
      <c r="F133" s="116"/>
      <c r="G133" s="116"/>
    </row>
    <row r="134" spans="1:11" s="119" customFormat="1" ht="60" customHeight="1" x14ac:dyDescent="0.2">
      <c r="A134" s="117"/>
      <c r="B134" s="117"/>
      <c r="C134" s="117"/>
      <c r="D134" s="117"/>
      <c r="E134" s="117"/>
      <c r="F134" s="117"/>
      <c r="G134" s="117"/>
      <c r="H134" s="118"/>
      <c r="I134" s="118"/>
      <c r="J134" s="118"/>
      <c r="K134" s="118"/>
    </row>
    <row r="135" spans="1:11" ht="69.75" customHeight="1" x14ac:dyDescent="0.2">
      <c r="A135" s="300" t="s">
        <v>5025</v>
      </c>
      <c r="B135" s="300"/>
      <c r="C135" s="300"/>
      <c r="D135" s="300"/>
      <c r="E135" s="300"/>
      <c r="F135" s="300"/>
      <c r="G135" s="300"/>
      <c r="H135" s="300"/>
      <c r="I135" s="300"/>
      <c r="J135" s="300"/>
      <c r="K135" s="300"/>
    </row>
    <row r="138" spans="1:11" x14ac:dyDescent="0.2">
      <c r="K138" s="111"/>
    </row>
  </sheetData>
  <mergeCells count="199">
    <mergeCell ref="A130:B130"/>
    <mergeCell ref="A131:B131"/>
    <mergeCell ref="A132:B132"/>
    <mergeCell ref="A135:K135"/>
    <mergeCell ref="F1:G1"/>
    <mergeCell ref="F2:G2"/>
    <mergeCell ref="A129:B129"/>
    <mergeCell ref="A5:A6"/>
    <mergeCell ref="B5:B6"/>
    <mergeCell ref="C5:C6"/>
    <mergeCell ref="A7:A8"/>
    <mergeCell ref="A9:A10"/>
    <mergeCell ref="A11:A12"/>
    <mergeCell ref="A1:B2"/>
    <mergeCell ref="A23:A24"/>
    <mergeCell ref="A25:A26"/>
    <mergeCell ref="A27:A28"/>
    <mergeCell ref="A29:A30"/>
    <mergeCell ref="A31:A32"/>
    <mergeCell ref="A13:A14"/>
    <mergeCell ref="A15:A16"/>
    <mergeCell ref="A17:A18"/>
    <mergeCell ref="A19:A20"/>
    <mergeCell ref="A21:A22"/>
    <mergeCell ref="A43:A44"/>
    <mergeCell ref="A45:A46"/>
    <mergeCell ref="A47:A48"/>
    <mergeCell ref="A49:A50"/>
    <mergeCell ref="A51:A52"/>
    <mergeCell ref="A33:A34"/>
    <mergeCell ref="A35:A36"/>
    <mergeCell ref="A37:A38"/>
    <mergeCell ref="A39:A40"/>
    <mergeCell ref="A41:A42"/>
    <mergeCell ref="A63:A64"/>
    <mergeCell ref="A65:A66"/>
    <mergeCell ref="A67:A68"/>
    <mergeCell ref="A69:A70"/>
    <mergeCell ref="A71:A72"/>
    <mergeCell ref="A53:A54"/>
    <mergeCell ref="A55:A56"/>
    <mergeCell ref="A57:A58"/>
    <mergeCell ref="A59:A60"/>
    <mergeCell ref="A61:A62"/>
    <mergeCell ref="A83:A84"/>
    <mergeCell ref="A85:A86"/>
    <mergeCell ref="A87:A88"/>
    <mergeCell ref="A89:A90"/>
    <mergeCell ref="A91:A92"/>
    <mergeCell ref="A73:A74"/>
    <mergeCell ref="A75:A76"/>
    <mergeCell ref="A77:A78"/>
    <mergeCell ref="A79:A80"/>
    <mergeCell ref="A81:A82"/>
    <mergeCell ref="A119:A120"/>
    <mergeCell ref="A121:A122"/>
    <mergeCell ref="A103:A104"/>
    <mergeCell ref="A105:A106"/>
    <mergeCell ref="A107:A108"/>
    <mergeCell ref="A109:A110"/>
    <mergeCell ref="A111:A112"/>
    <mergeCell ref="A93:A94"/>
    <mergeCell ref="A95:A96"/>
    <mergeCell ref="A97:A98"/>
    <mergeCell ref="A99:A100"/>
    <mergeCell ref="A101:A102"/>
    <mergeCell ref="B33:B34"/>
    <mergeCell ref="B35:B36"/>
    <mergeCell ref="B37:B38"/>
    <mergeCell ref="B39:B40"/>
    <mergeCell ref="B41:B42"/>
    <mergeCell ref="A123:A124"/>
    <mergeCell ref="A125:A126"/>
    <mergeCell ref="A127:A128"/>
    <mergeCell ref="B7:B8"/>
    <mergeCell ref="B9:B10"/>
    <mergeCell ref="B11:B12"/>
    <mergeCell ref="B13:B14"/>
    <mergeCell ref="B15:B16"/>
    <mergeCell ref="B17:B18"/>
    <mergeCell ref="B19:B20"/>
    <mergeCell ref="B21:B22"/>
    <mergeCell ref="B23:B24"/>
    <mergeCell ref="B25:B26"/>
    <mergeCell ref="B27:B28"/>
    <mergeCell ref="B29:B30"/>
    <mergeCell ref="B31:B32"/>
    <mergeCell ref="A113:A114"/>
    <mergeCell ref="A115:A116"/>
    <mergeCell ref="A117:A118"/>
    <mergeCell ref="B53:B54"/>
    <mergeCell ref="B55:B56"/>
    <mergeCell ref="B57:B58"/>
    <mergeCell ref="B59:B60"/>
    <mergeCell ref="B61:B62"/>
    <mergeCell ref="B43:B44"/>
    <mergeCell ref="B45:B46"/>
    <mergeCell ref="B47:B48"/>
    <mergeCell ref="B49:B50"/>
    <mergeCell ref="B51:B52"/>
    <mergeCell ref="B73:B74"/>
    <mergeCell ref="B75:B76"/>
    <mergeCell ref="B77:B78"/>
    <mergeCell ref="B79:B80"/>
    <mergeCell ref="B81:B82"/>
    <mergeCell ref="B63:B64"/>
    <mergeCell ref="B65:B66"/>
    <mergeCell ref="B67:B68"/>
    <mergeCell ref="B69:B70"/>
    <mergeCell ref="B71:B72"/>
    <mergeCell ref="B111:B112"/>
    <mergeCell ref="B93:B94"/>
    <mergeCell ref="B95:B96"/>
    <mergeCell ref="B97:B98"/>
    <mergeCell ref="B99:B100"/>
    <mergeCell ref="B101:B102"/>
    <mergeCell ref="B83:B84"/>
    <mergeCell ref="B85:B86"/>
    <mergeCell ref="B87:B88"/>
    <mergeCell ref="B89:B90"/>
    <mergeCell ref="B91:B92"/>
    <mergeCell ref="B123:B124"/>
    <mergeCell ref="B125:B126"/>
    <mergeCell ref="B127:B128"/>
    <mergeCell ref="C7:C8"/>
    <mergeCell ref="C9:C10"/>
    <mergeCell ref="C11:C12"/>
    <mergeCell ref="C13:C14"/>
    <mergeCell ref="C15:C16"/>
    <mergeCell ref="C17:C18"/>
    <mergeCell ref="C19:C20"/>
    <mergeCell ref="C21:C22"/>
    <mergeCell ref="C23:C24"/>
    <mergeCell ref="C25:C26"/>
    <mergeCell ref="C27:C28"/>
    <mergeCell ref="C29:C30"/>
    <mergeCell ref="B113:B114"/>
    <mergeCell ref="B115:B116"/>
    <mergeCell ref="B117:B118"/>
    <mergeCell ref="B119:B120"/>
    <mergeCell ref="B121:B122"/>
    <mergeCell ref="B103:B104"/>
    <mergeCell ref="B105:B106"/>
    <mergeCell ref="B107:B108"/>
    <mergeCell ref="B109:B110"/>
    <mergeCell ref="C41:C42"/>
    <mergeCell ref="C43:C44"/>
    <mergeCell ref="C45:C46"/>
    <mergeCell ref="C47:C48"/>
    <mergeCell ref="C49:C50"/>
    <mergeCell ref="C31:C32"/>
    <mergeCell ref="C33:C34"/>
    <mergeCell ref="C35:C36"/>
    <mergeCell ref="C37:C38"/>
    <mergeCell ref="C39:C40"/>
    <mergeCell ref="C61:C62"/>
    <mergeCell ref="C63:C64"/>
    <mergeCell ref="C65:C66"/>
    <mergeCell ref="C67:C68"/>
    <mergeCell ref="C69:C70"/>
    <mergeCell ref="C51:C52"/>
    <mergeCell ref="C53:C54"/>
    <mergeCell ref="C55:C56"/>
    <mergeCell ref="C57:C58"/>
    <mergeCell ref="C59:C60"/>
    <mergeCell ref="C97:C98"/>
    <mergeCell ref="C81:C82"/>
    <mergeCell ref="C83:C84"/>
    <mergeCell ref="C85:C86"/>
    <mergeCell ref="C87:C88"/>
    <mergeCell ref="C71:C72"/>
    <mergeCell ref="C73:C74"/>
    <mergeCell ref="C75:C76"/>
    <mergeCell ref="C77:C78"/>
    <mergeCell ref="C79:C80"/>
    <mergeCell ref="C119:C120"/>
    <mergeCell ref="C121:C122"/>
    <mergeCell ref="C127:C128"/>
    <mergeCell ref="A3:K3"/>
    <mergeCell ref="I1:K1"/>
    <mergeCell ref="I2:K2"/>
    <mergeCell ref="C1:E1"/>
    <mergeCell ref="C2:E2"/>
    <mergeCell ref="C123:C124"/>
    <mergeCell ref="C125:C126"/>
    <mergeCell ref="C109:C110"/>
    <mergeCell ref="C111:C112"/>
    <mergeCell ref="C113:C114"/>
    <mergeCell ref="C115:C116"/>
    <mergeCell ref="C117:C118"/>
    <mergeCell ref="C99:C100"/>
    <mergeCell ref="C101:C102"/>
    <mergeCell ref="C103:C104"/>
    <mergeCell ref="C105:C106"/>
    <mergeCell ref="C107:C108"/>
    <mergeCell ref="C89:C90"/>
    <mergeCell ref="C91:C92"/>
    <mergeCell ref="C93:C94"/>
    <mergeCell ref="C95:C96"/>
  </mergeCells>
  <pageMargins left="0.51181102362204722" right="0.51181102362204722" top="0.78740157480314965" bottom="0.78740157480314965" header="0.31496062992125984" footer="0.31496062992125984"/>
  <pageSetup paperSize="9" scale="40" orientation="portrait" r:id="rId1"/>
  <headerFooter>
    <oddHeader>&amp;L&amp;"Swis721 BT,Negrito"&amp;16GEO ENGENHARIA LTDA____________________</oddHeader>
    <oddFooter>&amp;L_____________________________________________________________________________________
GEO ENGENHARIA LTDA
Rua 219, n.º 87 – Setor Universitário – Goiânia – Goiás&amp;C&amp;G&amp;RCNPJ:  03.956.712/0001-77
(62) 3202-3070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306259-81CB-459D-B47E-71EC14CC9246}">
  <sheetPr>
    <tabColor rgb="FF92D050"/>
  </sheetPr>
  <dimension ref="A1:AMJ578"/>
  <sheetViews>
    <sheetView view="pageBreakPreview" zoomScaleNormal="100" zoomScaleSheetLayoutView="100" workbookViewId="0">
      <selection activeCell="F3" sqref="F3"/>
    </sheetView>
  </sheetViews>
  <sheetFormatPr defaultColWidth="10.28515625" defaultRowHeight="15" x14ac:dyDescent="0.25"/>
  <cols>
    <col min="1" max="1" width="17.7109375" style="2" customWidth="1"/>
    <col min="2" max="2" width="68.5703125" style="2" customWidth="1"/>
    <col min="3" max="3" width="5.7109375" style="2" customWidth="1"/>
    <col min="4" max="4" width="11.42578125" style="4" customWidth="1"/>
    <col min="5" max="5" width="68.5703125" style="2" customWidth="1"/>
    <col min="6" max="6" width="22.28515625" style="2" customWidth="1"/>
    <col min="7" max="1024" width="10.28515625" style="2"/>
  </cols>
  <sheetData>
    <row r="1" spans="1:10" ht="38.25" customHeight="1" x14ac:dyDescent="0.25">
      <c r="A1" s="260" t="s">
        <v>0</v>
      </c>
      <c r="B1" s="260"/>
      <c r="C1" s="260"/>
      <c r="D1" s="260"/>
      <c r="E1" s="260"/>
      <c r="F1" s="303"/>
      <c r="G1" s="303"/>
      <c r="H1" s="303"/>
      <c r="I1" s="303"/>
      <c r="J1" s="303"/>
    </row>
    <row r="2" spans="1:10" ht="14.25" customHeight="1" x14ac:dyDescent="0.25">
      <c r="A2" s="218" t="s">
        <v>4921</v>
      </c>
      <c r="B2" s="218"/>
      <c r="C2" s="218"/>
      <c r="D2" s="218"/>
      <c r="E2" s="218"/>
    </row>
    <row r="3" spans="1:10" ht="30" customHeight="1" x14ac:dyDescent="0.25">
      <c r="A3" s="145" t="s">
        <v>8</v>
      </c>
      <c r="B3" s="145" t="s">
        <v>9</v>
      </c>
      <c r="C3" s="144" t="s">
        <v>139</v>
      </c>
      <c r="D3" s="144" t="s">
        <v>140</v>
      </c>
      <c r="E3" s="145" t="s">
        <v>4921</v>
      </c>
    </row>
    <row r="4" spans="1:10" ht="24" customHeight="1" x14ac:dyDescent="0.25">
      <c r="A4" s="91" t="s">
        <v>12</v>
      </c>
      <c r="B4" s="91" t="s">
        <v>13</v>
      </c>
      <c r="C4" s="90"/>
      <c r="D4" s="90"/>
      <c r="E4" s="91"/>
    </row>
    <row r="5" spans="1:10" ht="24" customHeight="1" x14ac:dyDescent="0.25">
      <c r="A5" s="16" t="s">
        <v>14</v>
      </c>
      <c r="B5" s="16" t="s">
        <v>15</v>
      </c>
      <c r="C5" s="15"/>
      <c r="D5" s="15"/>
      <c r="E5" s="16"/>
    </row>
    <row r="6" spans="1:10" ht="24" customHeight="1" x14ac:dyDescent="0.25">
      <c r="A6" s="18" t="s">
        <v>143</v>
      </c>
      <c r="B6" s="18" t="s">
        <v>146</v>
      </c>
      <c r="C6" s="17" t="s">
        <v>147</v>
      </c>
      <c r="D6" s="19">
        <v>3086.77</v>
      </c>
      <c r="E6" s="18" t="s">
        <v>4922</v>
      </c>
    </row>
    <row r="7" spans="1:10" ht="25.5" customHeight="1" x14ac:dyDescent="0.25">
      <c r="A7" s="18" t="s">
        <v>148</v>
      </c>
      <c r="B7" s="18" t="s">
        <v>150</v>
      </c>
      <c r="C7" s="17" t="s">
        <v>151</v>
      </c>
      <c r="D7" s="17" t="s">
        <v>3996</v>
      </c>
      <c r="E7" s="18" t="s">
        <v>4923</v>
      </c>
    </row>
    <row r="8" spans="1:10" ht="24" customHeight="1" x14ac:dyDescent="0.25">
      <c r="A8" s="18" t="s">
        <v>152</v>
      </c>
      <c r="B8" s="18" t="s">
        <v>154</v>
      </c>
      <c r="C8" s="17" t="s">
        <v>147</v>
      </c>
      <c r="D8" s="17" t="s">
        <v>4079</v>
      </c>
      <c r="E8" s="18" t="s">
        <v>4922</v>
      </c>
    </row>
    <row r="9" spans="1:10" ht="24" customHeight="1" x14ac:dyDescent="0.25">
      <c r="A9" s="16" t="s">
        <v>16</v>
      </c>
      <c r="B9" s="16" t="s">
        <v>17</v>
      </c>
      <c r="C9" s="15"/>
      <c r="D9" s="15"/>
      <c r="E9" s="16"/>
    </row>
    <row r="10" spans="1:10" ht="25.5" customHeight="1" x14ac:dyDescent="0.25">
      <c r="A10" s="18" t="s">
        <v>155</v>
      </c>
      <c r="B10" s="18" t="s">
        <v>158</v>
      </c>
      <c r="C10" s="17" t="s">
        <v>159</v>
      </c>
      <c r="D10" s="17" t="s">
        <v>4025</v>
      </c>
      <c r="E10" s="18" t="s">
        <v>4924</v>
      </c>
    </row>
    <row r="11" spans="1:10" ht="24" customHeight="1" x14ac:dyDescent="0.25">
      <c r="A11" s="18" t="s">
        <v>160</v>
      </c>
      <c r="B11" s="18" t="s">
        <v>163</v>
      </c>
      <c r="C11" s="17" t="s">
        <v>164</v>
      </c>
      <c r="D11" s="17" t="s">
        <v>4065</v>
      </c>
      <c r="E11" s="18" t="s">
        <v>4925</v>
      </c>
    </row>
    <row r="12" spans="1:10" ht="24" customHeight="1" x14ac:dyDescent="0.25">
      <c r="A12" s="16" t="s">
        <v>18</v>
      </c>
      <c r="B12" s="16" t="s">
        <v>19</v>
      </c>
      <c r="C12" s="15"/>
      <c r="D12" s="15"/>
      <c r="E12" s="16"/>
    </row>
    <row r="13" spans="1:10" ht="24" customHeight="1" x14ac:dyDescent="0.25">
      <c r="A13" s="18" t="s">
        <v>165</v>
      </c>
      <c r="B13" s="18" t="s">
        <v>167</v>
      </c>
      <c r="C13" s="17" t="s">
        <v>164</v>
      </c>
      <c r="D13" s="17" t="s">
        <v>3996</v>
      </c>
      <c r="E13" s="18" t="s">
        <v>4926</v>
      </c>
    </row>
    <row r="14" spans="1:10" ht="24" customHeight="1" x14ac:dyDescent="0.25">
      <c r="A14" s="18" t="s">
        <v>168</v>
      </c>
      <c r="B14" s="18" t="s">
        <v>170</v>
      </c>
      <c r="C14" s="17" t="s">
        <v>164</v>
      </c>
      <c r="D14" s="17" t="s">
        <v>3996</v>
      </c>
      <c r="E14" s="18" t="s">
        <v>4926</v>
      </c>
    </row>
    <row r="15" spans="1:10" ht="24" customHeight="1" x14ac:dyDescent="0.25">
      <c r="A15" s="18" t="s">
        <v>171</v>
      </c>
      <c r="B15" s="18" t="s">
        <v>173</v>
      </c>
      <c r="C15" s="17" t="s">
        <v>164</v>
      </c>
      <c r="D15" s="17" t="s">
        <v>3996</v>
      </c>
      <c r="E15" s="18" t="s">
        <v>4926</v>
      </c>
    </row>
    <row r="16" spans="1:10" ht="25.5" customHeight="1" x14ac:dyDescent="0.25">
      <c r="A16" s="18" t="s">
        <v>174</v>
      </c>
      <c r="B16" s="18" t="s">
        <v>176</v>
      </c>
      <c r="C16" s="17" t="s">
        <v>177</v>
      </c>
      <c r="D16" s="17" t="s">
        <v>4070</v>
      </c>
      <c r="E16" s="18" t="s">
        <v>4927</v>
      </c>
    </row>
    <row r="17" spans="1:5" ht="24" customHeight="1" x14ac:dyDescent="0.25">
      <c r="A17" s="18" t="s">
        <v>178</v>
      </c>
      <c r="B17" s="18" t="s">
        <v>180</v>
      </c>
      <c r="C17" s="17" t="s">
        <v>164</v>
      </c>
      <c r="D17" s="17" t="s">
        <v>4181</v>
      </c>
      <c r="E17" s="18" t="s">
        <v>4928</v>
      </c>
    </row>
    <row r="18" spans="1:5" ht="24" customHeight="1" x14ac:dyDescent="0.25">
      <c r="A18" s="18" t="s">
        <v>181</v>
      </c>
      <c r="B18" s="18" t="s">
        <v>183</v>
      </c>
      <c r="C18" s="17" t="s">
        <v>184</v>
      </c>
      <c r="D18" s="17" t="s">
        <v>4104</v>
      </c>
      <c r="E18" s="18" t="s">
        <v>4929</v>
      </c>
    </row>
    <row r="19" spans="1:5" ht="24" customHeight="1" x14ac:dyDescent="0.25">
      <c r="A19" s="18" t="s">
        <v>185</v>
      </c>
      <c r="B19" s="18" t="s">
        <v>187</v>
      </c>
      <c r="C19" s="17" t="s">
        <v>184</v>
      </c>
      <c r="D19" s="17" t="s">
        <v>4104</v>
      </c>
      <c r="E19" s="18" t="s">
        <v>4929</v>
      </c>
    </row>
    <row r="20" spans="1:5" ht="24" customHeight="1" x14ac:dyDescent="0.25">
      <c r="A20" s="16" t="s">
        <v>20</v>
      </c>
      <c r="B20" s="16" t="s">
        <v>21</v>
      </c>
      <c r="C20" s="15"/>
      <c r="D20" s="15"/>
      <c r="E20" s="16"/>
    </row>
    <row r="21" spans="1:5" ht="25.5" customHeight="1" x14ac:dyDescent="0.25">
      <c r="A21" s="18" t="s">
        <v>188</v>
      </c>
      <c r="B21" s="18" t="s">
        <v>190</v>
      </c>
      <c r="C21" s="17" t="s">
        <v>164</v>
      </c>
      <c r="D21" s="17" t="s">
        <v>4072</v>
      </c>
      <c r="E21" s="18" t="s">
        <v>4930</v>
      </c>
    </row>
    <row r="22" spans="1:5" ht="25.5" customHeight="1" x14ac:dyDescent="0.25">
      <c r="A22" s="18" t="s">
        <v>191</v>
      </c>
      <c r="B22" s="18" t="s">
        <v>193</v>
      </c>
      <c r="C22" s="17" t="s">
        <v>159</v>
      </c>
      <c r="D22" s="17" t="s">
        <v>4219</v>
      </c>
      <c r="E22" s="18" t="s">
        <v>4931</v>
      </c>
    </row>
    <row r="23" spans="1:5" ht="39" customHeight="1" x14ac:dyDescent="0.25">
      <c r="A23" s="18" t="s">
        <v>194</v>
      </c>
      <c r="B23" s="18" t="s">
        <v>1662</v>
      </c>
      <c r="C23" s="17" t="s">
        <v>198</v>
      </c>
      <c r="D23" s="17" t="s">
        <v>4073</v>
      </c>
      <c r="E23" s="18" t="s">
        <v>4932</v>
      </c>
    </row>
    <row r="24" spans="1:5" ht="24" customHeight="1" x14ac:dyDescent="0.25">
      <c r="A24" s="18" t="s">
        <v>199</v>
      </c>
      <c r="B24" s="18" t="s">
        <v>1676</v>
      </c>
      <c r="C24" s="17" t="s">
        <v>159</v>
      </c>
      <c r="D24" s="17" t="s">
        <v>4036</v>
      </c>
      <c r="E24" s="18" t="s">
        <v>4933</v>
      </c>
    </row>
    <row r="25" spans="1:5" ht="25.5" customHeight="1" x14ac:dyDescent="0.25">
      <c r="A25" s="18" t="s">
        <v>202</v>
      </c>
      <c r="B25" s="18" t="s">
        <v>205</v>
      </c>
      <c r="C25" s="17" t="s">
        <v>159</v>
      </c>
      <c r="D25" s="17" t="s">
        <v>4206</v>
      </c>
      <c r="E25" s="18" t="s">
        <v>4934</v>
      </c>
    </row>
    <row r="26" spans="1:5" ht="24" customHeight="1" x14ac:dyDescent="0.25">
      <c r="A26" s="16" t="s">
        <v>22</v>
      </c>
      <c r="B26" s="16" t="s">
        <v>23</v>
      </c>
      <c r="C26" s="15"/>
      <c r="D26" s="15"/>
      <c r="E26" s="16"/>
    </row>
    <row r="27" spans="1:5" ht="24" customHeight="1" x14ac:dyDescent="0.25">
      <c r="A27" s="18" t="s">
        <v>206</v>
      </c>
      <c r="B27" s="18" t="s">
        <v>208</v>
      </c>
      <c r="C27" s="17" t="s">
        <v>164</v>
      </c>
      <c r="D27" s="17" t="s">
        <v>4058</v>
      </c>
      <c r="E27" s="18" t="s">
        <v>4935</v>
      </c>
    </row>
    <row r="28" spans="1:5" ht="24" customHeight="1" x14ac:dyDescent="0.25">
      <c r="A28" s="16" t="s">
        <v>24</v>
      </c>
      <c r="B28" s="16" t="s">
        <v>25</v>
      </c>
      <c r="C28" s="15"/>
      <c r="D28" s="15"/>
      <c r="E28" s="16"/>
    </row>
    <row r="29" spans="1:5" ht="24" customHeight="1" x14ac:dyDescent="0.25">
      <c r="A29" s="16" t="s">
        <v>26</v>
      </c>
      <c r="B29" s="16" t="s">
        <v>27</v>
      </c>
      <c r="C29" s="15"/>
      <c r="D29" s="15"/>
      <c r="E29" s="16"/>
    </row>
    <row r="30" spans="1:5" ht="25.5" customHeight="1" x14ac:dyDescent="0.25">
      <c r="A30" s="18" t="s">
        <v>209</v>
      </c>
      <c r="B30" s="18" t="s">
        <v>211</v>
      </c>
      <c r="C30" s="17" t="s">
        <v>212</v>
      </c>
      <c r="D30" s="17" t="s">
        <v>4214</v>
      </c>
      <c r="E30" s="18" t="s">
        <v>4930</v>
      </c>
    </row>
    <row r="31" spans="1:5" ht="24" customHeight="1" x14ac:dyDescent="0.25">
      <c r="A31" s="18" t="s">
        <v>213</v>
      </c>
      <c r="B31" s="18" t="s">
        <v>215</v>
      </c>
      <c r="C31" s="17" t="s">
        <v>159</v>
      </c>
      <c r="D31" s="17" t="s">
        <v>4031</v>
      </c>
      <c r="E31" s="18" t="s">
        <v>4930</v>
      </c>
    </row>
    <row r="32" spans="1:5" ht="24" customHeight="1" x14ac:dyDescent="0.25">
      <c r="A32" s="16" t="s">
        <v>28</v>
      </c>
      <c r="B32" s="16" t="s">
        <v>29</v>
      </c>
      <c r="C32" s="15"/>
      <c r="D32" s="15"/>
      <c r="E32" s="16"/>
    </row>
    <row r="33" spans="1:5" ht="51.75" customHeight="1" x14ac:dyDescent="0.25">
      <c r="A33" s="18" t="s">
        <v>216</v>
      </c>
      <c r="B33" s="18" t="s">
        <v>218</v>
      </c>
      <c r="C33" s="17" t="s">
        <v>159</v>
      </c>
      <c r="D33" s="17" t="s">
        <v>4047</v>
      </c>
      <c r="E33" s="18" t="s">
        <v>4930</v>
      </c>
    </row>
    <row r="34" spans="1:5" ht="51.75" customHeight="1" x14ac:dyDescent="0.25">
      <c r="A34" s="18" t="s">
        <v>219</v>
      </c>
      <c r="B34" s="18" t="s">
        <v>221</v>
      </c>
      <c r="C34" s="17" t="s">
        <v>159</v>
      </c>
      <c r="D34" s="17" t="s">
        <v>4012</v>
      </c>
      <c r="E34" s="18" t="s">
        <v>4930</v>
      </c>
    </row>
    <row r="35" spans="1:5" ht="24" customHeight="1" x14ac:dyDescent="0.25">
      <c r="A35" s="16" t="s">
        <v>30</v>
      </c>
      <c r="B35" s="16" t="s">
        <v>31</v>
      </c>
      <c r="C35" s="15"/>
      <c r="D35" s="15"/>
      <c r="E35" s="16"/>
    </row>
    <row r="36" spans="1:5" ht="24" customHeight="1" x14ac:dyDescent="0.25">
      <c r="A36" s="16" t="s">
        <v>32</v>
      </c>
      <c r="B36" s="16" t="s">
        <v>33</v>
      </c>
      <c r="C36" s="15"/>
      <c r="D36" s="15"/>
      <c r="E36" s="16"/>
    </row>
    <row r="37" spans="1:5" ht="64.5" customHeight="1" x14ac:dyDescent="0.25">
      <c r="A37" s="18" t="s">
        <v>222</v>
      </c>
      <c r="B37" s="18" t="s">
        <v>224</v>
      </c>
      <c r="C37" s="17" t="s">
        <v>164</v>
      </c>
      <c r="D37" s="17" t="s">
        <v>4010</v>
      </c>
      <c r="E37" s="18" t="s">
        <v>4930</v>
      </c>
    </row>
    <row r="38" spans="1:5" ht="64.5" customHeight="1" x14ac:dyDescent="0.25">
      <c r="A38" s="18" t="s">
        <v>225</v>
      </c>
      <c r="B38" s="18" t="s">
        <v>227</v>
      </c>
      <c r="C38" s="17" t="s">
        <v>164</v>
      </c>
      <c r="D38" s="17" t="s">
        <v>3996</v>
      </c>
      <c r="E38" s="18" t="s">
        <v>4930</v>
      </c>
    </row>
    <row r="39" spans="1:5" ht="24" customHeight="1" x14ac:dyDescent="0.25">
      <c r="A39" s="18" t="s">
        <v>228</v>
      </c>
      <c r="B39" s="18" t="s">
        <v>1836</v>
      </c>
      <c r="C39" s="17" t="s">
        <v>164</v>
      </c>
      <c r="D39" s="17" t="s">
        <v>4086</v>
      </c>
      <c r="E39" s="18" t="s">
        <v>4930</v>
      </c>
    </row>
    <row r="40" spans="1:5" ht="24" customHeight="1" x14ac:dyDescent="0.25">
      <c r="A40" s="18" t="s">
        <v>231</v>
      </c>
      <c r="B40" s="18" t="s">
        <v>1857</v>
      </c>
      <c r="C40" s="17" t="s">
        <v>164</v>
      </c>
      <c r="D40" s="17" t="s">
        <v>4041</v>
      </c>
      <c r="E40" s="18" t="s">
        <v>4930</v>
      </c>
    </row>
    <row r="41" spans="1:5" ht="25.5" customHeight="1" x14ac:dyDescent="0.25">
      <c r="A41" s="18" t="s">
        <v>234</v>
      </c>
      <c r="B41" s="18" t="s">
        <v>1864</v>
      </c>
      <c r="C41" s="17" t="s">
        <v>164</v>
      </c>
      <c r="D41" s="17" t="s">
        <v>4093</v>
      </c>
      <c r="E41" s="18" t="s">
        <v>4930</v>
      </c>
    </row>
    <row r="42" spans="1:5" ht="24" customHeight="1" x14ac:dyDescent="0.25">
      <c r="A42" s="16" t="s">
        <v>34</v>
      </c>
      <c r="B42" s="16" t="s">
        <v>35</v>
      </c>
      <c r="C42" s="15"/>
      <c r="D42" s="15"/>
      <c r="E42" s="16"/>
    </row>
    <row r="43" spans="1:5" ht="39" customHeight="1" x14ac:dyDescent="0.25">
      <c r="A43" s="18" t="s">
        <v>237</v>
      </c>
      <c r="B43" s="18" t="s">
        <v>239</v>
      </c>
      <c r="C43" s="17" t="s">
        <v>159</v>
      </c>
      <c r="D43" s="17" t="s">
        <v>4048</v>
      </c>
      <c r="E43" s="18" t="s">
        <v>4930</v>
      </c>
    </row>
    <row r="44" spans="1:5" ht="25.5" customHeight="1" x14ac:dyDescent="0.25">
      <c r="A44" s="18" t="s">
        <v>240</v>
      </c>
      <c r="B44" s="18" t="s">
        <v>242</v>
      </c>
      <c r="C44" s="17" t="s">
        <v>159</v>
      </c>
      <c r="D44" s="17" t="s">
        <v>4043</v>
      </c>
      <c r="E44" s="18" t="s">
        <v>4930</v>
      </c>
    </row>
    <row r="45" spans="1:5" ht="24" customHeight="1" x14ac:dyDescent="0.25">
      <c r="A45" s="18" t="s">
        <v>243</v>
      </c>
      <c r="B45" s="18" t="s">
        <v>245</v>
      </c>
      <c r="C45" s="17" t="s">
        <v>159</v>
      </c>
      <c r="D45" s="17" t="s">
        <v>3997</v>
      </c>
      <c r="E45" s="18" t="s">
        <v>4930</v>
      </c>
    </row>
    <row r="46" spans="1:5" ht="25.5" customHeight="1" x14ac:dyDescent="0.25">
      <c r="A46" s="18" t="s">
        <v>246</v>
      </c>
      <c r="B46" s="18" t="s">
        <v>248</v>
      </c>
      <c r="C46" s="17" t="s">
        <v>159</v>
      </c>
      <c r="D46" s="17" t="s">
        <v>4098</v>
      </c>
      <c r="E46" s="18" t="s">
        <v>4930</v>
      </c>
    </row>
    <row r="47" spans="1:5" ht="25.5" customHeight="1" x14ac:dyDescent="0.25">
      <c r="A47" s="18" t="s">
        <v>249</v>
      </c>
      <c r="B47" s="18" t="s">
        <v>251</v>
      </c>
      <c r="C47" s="17" t="s">
        <v>159</v>
      </c>
      <c r="D47" s="17" t="s">
        <v>4154</v>
      </c>
      <c r="E47" s="18" t="s">
        <v>4930</v>
      </c>
    </row>
    <row r="48" spans="1:5" ht="39" customHeight="1" x14ac:dyDescent="0.25">
      <c r="A48" s="18" t="s">
        <v>252</v>
      </c>
      <c r="B48" s="18" t="s">
        <v>254</v>
      </c>
      <c r="C48" s="17" t="s">
        <v>255</v>
      </c>
      <c r="D48" s="17" t="s">
        <v>4129</v>
      </c>
      <c r="E48" s="18" t="s">
        <v>4930</v>
      </c>
    </row>
    <row r="49" spans="1:5" ht="24" customHeight="1" x14ac:dyDescent="0.25">
      <c r="A49" s="18" t="s">
        <v>256</v>
      </c>
      <c r="B49" s="18" t="s">
        <v>258</v>
      </c>
      <c r="C49" s="17" t="s">
        <v>259</v>
      </c>
      <c r="D49" s="17" t="s">
        <v>4053</v>
      </c>
      <c r="E49" s="18" t="s">
        <v>4930</v>
      </c>
    </row>
    <row r="50" spans="1:5" ht="24" customHeight="1" x14ac:dyDescent="0.25">
      <c r="A50" s="18" t="s">
        <v>260</v>
      </c>
      <c r="B50" s="18" t="s">
        <v>262</v>
      </c>
      <c r="C50" s="17" t="s">
        <v>164</v>
      </c>
      <c r="D50" s="17" t="s">
        <v>4118</v>
      </c>
      <c r="E50" s="18" t="s">
        <v>4930</v>
      </c>
    </row>
    <row r="51" spans="1:5" ht="24" customHeight="1" x14ac:dyDescent="0.25">
      <c r="A51" s="18" t="s">
        <v>263</v>
      </c>
      <c r="B51" s="18" t="s">
        <v>265</v>
      </c>
      <c r="C51" s="17" t="s">
        <v>266</v>
      </c>
      <c r="D51" s="17" t="s">
        <v>4192</v>
      </c>
      <c r="E51" s="18" t="s">
        <v>4930</v>
      </c>
    </row>
    <row r="52" spans="1:5" ht="24" customHeight="1" x14ac:dyDescent="0.25">
      <c r="A52" s="16" t="s">
        <v>36</v>
      </c>
      <c r="B52" s="16" t="s">
        <v>37</v>
      </c>
      <c r="C52" s="15"/>
      <c r="D52" s="15"/>
      <c r="E52" s="16"/>
    </row>
    <row r="53" spans="1:5" ht="25.5" customHeight="1" x14ac:dyDescent="0.25">
      <c r="A53" s="18" t="s">
        <v>267</v>
      </c>
      <c r="B53" s="18" t="s">
        <v>269</v>
      </c>
      <c r="C53" s="17" t="s">
        <v>164</v>
      </c>
      <c r="D53" s="17" t="s">
        <v>4086</v>
      </c>
      <c r="E53" s="18" t="s">
        <v>4930</v>
      </c>
    </row>
    <row r="54" spans="1:5" ht="24" customHeight="1" x14ac:dyDescent="0.25">
      <c r="A54" s="18" t="s">
        <v>270</v>
      </c>
      <c r="B54" s="18" t="s">
        <v>272</v>
      </c>
      <c r="C54" s="17" t="s">
        <v>255</v>
      </c>
      <c r="D54" s="17" t="s">
        <v>4049</v>
      </c>
      <c r="E54" s="18" t="s">
        <v>4930</v>
      </c>
    </row>
    <row r="55" spans="1:5" ht="24" customHeight="1" x14ac:dyDescent="0.25">
      <c r="A55" s="18" t="s">
        <v>273</v>
      </c>
      <c r="B55" s="18" t="s">
        <v>275</v>
      </c>
      <c r="C55" s="17" t="s">
        <v>255</v>
      </c>
      <c r="D55" s="17" t="s">
        <v>4045</v>
      </c>
      <c r="E55" s="18" t="s">
        <v>4930</v>
      </c>
    </row>
    <row r="56" spans="1:5" ht="24" customHeight="1" x14ac:dyDescent="0.25">
      <c r="A56" s="18" t="s">
        <v>276</v>
      </c>
      <c r="B56" s="18" t="s">
        <v>278</v>
      </c>
      <c r="C56" s="17" t="s">
        <v>255</v>
      </c>
      <c r="D56" s="17" t="s">
        <v>4080</v>
      </c>
      <c r="E56" s="18" t="s">
        <v>4930</v>
      </c>
    </row>
    <row r="57" spans="1:5" ht="24" customHeight="1" x14ac:dyDescent="0.25">
      <c r="A57" s="18" t="s">
        <v>279</v>
      </c>
      <c r="B57" s="18" t="s">
        <v>281</v>
      </c>
      <c r="C57" s="17" t="s">
        <v>159</v>
      </c>
      <c r="D57" s="17" t="s">
        <v>4028</v>
      </c>
      <c r="E57" s="18" t="s">
        <v>4930</v>
      </c>
    </row>
    <row r="58" spans="1:5" ht="25.5" customHeight="1" x14ac:dyDescent="0.25">
      <c r="A58" s="18" t="s">
        <v>282</v>
      </c>
      <c r="B58" s="18" t="s">
        <v>284</v>
      </c>
      <c r="C58" s="17" t="s">
        <v>159</v>
      </c>
      <c r="D58" s="17" t="s">
        <v>4936</v>
      </c>
      <c r="E58" s="18" t="s">
        <v>4930</v>
      </c>
    </row>
    <row r="59" spans="1:5" ht="25.5" customHeight="1" x14ac:dyDescent="0.25">
      <c r="A59" s="18" t="s">
        <v>285</v>
      </c>
      <c r="B59" s="18" t="s">
        <v>1922</v>
      </c>
      <c r="C59" s="17" t="s">
        <v>159</v>
      </c>
      <c r="D59" s="17" t="s">
        <v>4028</v>
      </c>
      <c r="E59" s="18" t="s">
        <v>4930</v>
      </c>
    </row>
    <row r="60" spans="1:5" ht="25.5" customHeight="1" x14ac:dyDescent="0.25">
      <c r="A60" s="18" t="s">
        <v>287</v>
      </c>
      <c r="B60" s="18" t="s">
        <v>1923</v>
      </c>
      <c r="C60" s="17" t="s">
        <v>159</v>
      </c>
      <c r="D60" s="17" t="s">
        <v>4002</v>
      </c>
      <c r="E60" s="18" t="s">
        <v>4930</v>
      </c>
    </row>
    <row r="61" spans="1:5" ht="24" customHeight="1" x14ac:dyDescent="0.25">
      <c r="A61" s="16" t="s">
        <v>38</v>
      </c>
      <c r="B61" s="16" t="s">
        <v>39</v>
      </c>
      <c r="C61" s="15"/>
      <c r="D61" s="15"/>
      <c r="E61" s="16"/>
    </row>
    <row r="62" spans="1:5" ht="25.5" customHeight="1" x14ac:dyDescent="0.25">
      <c r="A62" s="18" t="s">
        <v>290</v>
      </c>
      <c r="B62" s="18" t="s">
        <v>1926</v>
      </c>
      <c r="C62" s="17" t="s">
        <v>159</v>
      </c>
      <c r="D62" s="17" t="s">
        <v>4007</v>
      </c>
      <c r="E62" s="18" t="s">
        <v>4930</v>
      </c>
    </row>
    <row r="63" spans="1:5" ht="25.5" customHeight="1" x14ac:dyDescent="0.25">
      <c r="A63" s="18" t="s">
        <v>293</v>
      </c>
      <c r="B63" s="18" t="s">
        <v>295</v>
      </c>
      <c r="C63" s="17" t="s">
        <v>159</v>
      </c>
      <c r="D63" s="17" t="s">
        <v>4001</v>
      </c>
      <c r="E63" s="18" t="s">
        <v>4930</v>
      </c>
    </row>
    <row r="64" spans="1:5" ht="24" customHeight="1" x14ac:dyDescent="0.25">
      <c r="A64" s="18" t="s">
        <v>296</v>
      </c>
      <c r="B64" s="18" t="s">
        <v>1937</v>
      </c>
      <c r="C64" s="17" t="s">
        <v>159</v>
      </c>
      <c r="D64" s="17" t="s">
        <v>4099</v>
      </c>
      <c r="E64" s="18" t="s">
        <v>4930</v>
      </c>
    </row>
    <row r="65" spans="1:5" ht="24" customHeight="1" x14ac:dyDescent="0.25">
      <c r="A65" s="18" t="s">
        <v>299</v>
      </c>
      <c r="B65" s="18" t="s">
        <v>301</v>
      </c>
      <c r="C65" s="17" t="s">
        <v>164</v>
      </c>
      <c r="D65" s="17" t="s">
        <v>3996</v>
      </c>
      <c r="E65" s="18" t="s">
        <v>4930</v>
      </c>
    </row>
    <row r="66" spans="1:5" ht="24" customHeight="1" x14ac:dyDescent="0.25">
      <c r="A66" s="16" t="s">
        <v>40</v>
      </c>
      <c r="B66" s="16" t="s">
        <v>41</v>
      </c>
      <c r="C66" s="15"/>
      <c r="D66" s="15"/>
      <c r="E66" s="16"/>
    </row>
    <row r="67" spans="1:5" ht="24" customHeight="1" x14ac:dyDescent="0.25">
      <c r="A67" s="16" t="s">
        <v>42</v>
      </c>
      <c r="B67" s="16" t="s">
        <v>43</v>
      </c>
      <c r="C67" s="15"/>
      <c r="D67" s="15"/>
      <c r="E67" s="16"/>
    </row>
    <row r="68" spans="1:5" ht="25.5" customHeight="1" x14ac:dyDescent="0.25">
      <c r="A68" s="18" t="s">
        <v>302</v>
      </c>
      <c r="B68" s="18" t="s">
        <v>304</v>
      </c>
      <c r="C68" s="17" t="s">
        <v>159</v>
      </c>
      <c r="D68" s="17" t="s">
        <v>4015</v>
      </c>
      <c r="E68" s="18" t="s">
        <v>4937</v>
      </c>
    </row>
    <row r="69" spans="1:5" ht="25.5" customHeight="1" x14ac:dyDescent="0.25">
      <c r="A69" s="18" t="s">
        <v>305</v>
      </c>
      <c r="B69" s="18" t="s">
        <v>307</v>
      </c>
      <c r="C69" s="17" t="s">
        <v>159</v>
      </c>
      <c r="D69" s="17" t="s">
        <v>4088</v>
      </c>
      <c r="E69" s="18" t="s">
        <v>4938</v>
      </c>
    </row>
    <row r="70" spans="1:5" ht="25.5" customHeight="1" x14ac:dyDescent="0.25">
      <c r="A70" s="18" t="s">
        <v>308</v>
      </c>
      <c r="B70" s="18" t="s">
        <v>1962</v>
      </c>
      <c r="C70" s="17" t="s">
        <v>159</v>
      </c>
      <c r="D70" s="17" t="s">
        <v>4102</v>
      </c>
      <c r="E70" s="18" t="s">
        <v>4930</v>
      </c>
    </row>
    <row r="71" spans="1:5" ht="24" customHeight="1" x14ac:dyDescent="0.25">
      <c r="A71" s="16" t="s">
        <v>44</v>
      </c>
      <c r="B71" s="16" t="s">
        <v>45</v>
      </c>
      <c r="C71" s="15"/>
      <c r="D71" s="15"/>
      <c r="E71" s="16"/>
    </row>
    <row r="72" spans="1:5" ht="51.75" customHeight="1" x14ac:dyDescent="0.25">
      <c r="A72" s="18" t="s">
        <v>311</v>
      </c>
      <c r="B72" s="18" t="s">
        <v>313</v>
      </c>
      <c r="C72" s="17" t="s">
        <v>164</v>
      </c>
      <c r="D72" s="17" t="s">
        <v>4008</v>
      </c>
      <c r="E72" s="18" t="s">
        <v>4939</v>
      </c>
    </row>
    <row r="73" spans="1:5" ht="24" customHeight="1" x14ac:dyDescent="0.25">
      <c r="A73" s="18" t="s">
        <v>314</v>
      </c>
      <c r="B73" s="18" t="s">
        <v>316</v>
      </c>
      <c r="C73" s="17" t="s">
        <v>259</v>
      </c>
      <c r="D73" s="17" t="s">
        <v>4109</v>
      </c>
      <c r="E73" s="18" t="s">
        <v>4939</v>
      </c>
    </row>
    <row r="74" spans="1:5" ht="39" customHeight="1" x14ac:dyDescent="0.25">
      <c r="A74" s="18" t="s">
        <v>317</v>
      </c>
      <c r="B74" s="18" t="s">
        <v>319</v>
      </c>
      <c r="C74" s="17" t="s">
        <v>159</v>
      </c>
      <c r="D74" s="17" t="s">
        <v>4940</v>
      </c>
      <c r="E74" s="18" t="s">
        <v>4939</v>
      </c>
    </row>
    <row r="75" spans="1:5" ht="39" customHeight="1" x14ac:dyDescent="0.25">
      <c r="A75" s="18" t="s">
        <v>320</v>
      </c>
      <c r="B75" s="18" t="s">
        <v>322</v>
      </c>
      <c r="C75" s="17" t="s">
        <v>255</v>
      </c>
      <c r="D75" s="17" t="s">
        <v>4212</v>
      </c>
      <c r="E75" s="18" t="s">
        <v>4939</v>
      </c>
    </row>
    <row r="76" spans="1:5" ht="39" customHeight="1" x14ac:dyDescent="0.25">
      <c r="A76" s="18" t="s">
        <v>323</v>
      </c>
      <c r="B76" s="18" t="s">
        <v>325</v>
      </c>
      <c r="C76" s="17" t="s">
        <v>159</v>
      </c>
      <c r="D76" s="17" t="s">
        <v>4168</v>
      </c>
      <c r="E76" s="18" t="s">
        <v>4939</v>
      </c>
    </row>
    <row r="77" spans="1:5" ht="39" customHeight="1" x14ac:dyDescent="0.25">
      <c r="A77" s="18" t="s">
        <v>326</v>
      </c>
      <c r="B77" s="18" t="s">
        <v>319</v>
      </c>
      <c r="C77" s="17" t="s">
        <v>159</v>
      </c>
      <c r="D77" s="17" t="s">
        <v>4177</v>
      </c>
      <c r="E77" s="18" t="s">
        <v>4939</v>
      </c>
    </row>
    <row r="78" spans="1:5" ht="39" customHeight="1" x14ac:dyDescent="0.25">
      <c r="A78" s="18" t="s">
        <v>327</v>
      </c>
      <c r="B78" s="18" t="s">
        <v>329</v>
      </c>
      <c r="C78" s="17" t="s">
        <v>259</v>
      </c>
      <c r="D78" s="17" t="s">
        <v>4122</v>
      </c>
      <c r="E78" s="18" t="s">
        <v>4939</v>
      </c>
    </row>
    <row r="79" spans="1:5" ht="25.5" customHeight="1" x14ac:dyDescent="0.25">
      <c r="A79" s="18" t="s">
        <v>330</v>
      </c>
      <c r="B79" s="18" t="s">
        <v>332</v>
      </c>
      <c r="C79" s="17" t="s">
        <v>159</v>
      </c>
      <c r="D79" s="17" t="s">
        <v>4115</v>
      </c>
      <c r="E79" s="18" t="s">
        <v>4939</v>
      </c>
    </row>
    <row r="80" spans="1:5" ht="24" customHeight="1" x14ac:dyDescent="0.25">
      <c r="A80" s="16" t="s">
        <v>46</v>
      </c>
      <c r="B80" s="16" t="s">
        <v>47</v>
      </c>
      <c r="C80" s="15"/>
      <c r="D80" s="15"/>
      <c r="E80" s="16"/>
    </row>
    <row r="81" spans="1:5" ht="24" customHeight="1" x14ac:dyDescent="0.25">
      <c r="A81" s="18" t="s">
        <v>333</v>
      </c>
      <c r="B81" s="18" t="s">
        <v>335</v>
      </c>
      <c r="C81" s="17" t="s">
        <v>159</v>
      </c>
      <c r="D81" s="17" t="s">
        <v>4081</v>
      </c>
      <c r="E81" s="18" t="s">
        <v>4941</v>
      </c>
    </row>
    <row r="82" spans="1:5" ht="39" customHeight="1" x14ac:dyDescent="0.25">
      <c r="A82" s="18" t="s">
        <v>336</v>
      </c>
      <c r="B82" s="18" t="s">
        <v>338</v>
      </c>
      <c r="C82" s="17" t="s">
        <v>255</v>
      </c>
      <c r="D82" s="17" t="s">
        <v>4162</v>
      </c>
      <c r="E82" s="18" t="s">
        <v>4941</v>
      </c>
    </row>
    <row r="83" spans="1:5" ht="25.5" customHeight="1" x14ac:dyDescent="0.25">
      <c r="A83" s="18" t="s">
        <v>339</v>
      </c>
      <c r="B83" s="18" t="s">
        <v>341</v>
      </c>
      <c r="C83" s="17" t="s">
        <v>255</v>
      </c>
      <c r="D83" s="17" t="s">
        <v>4158</v>
      </c>
      <c r="E83" s="18" t="s">
        <v>4941</v>
      </c>
    </row>
    <row r="84" spans="1:5" ht="24" customHeight="1" x14ac:dyDescent="0.25">
      <c r="A84" s="16" t="s">
        <v>48</v>
      </c>
      <c r="B84" s="16" t="s">
        <v>49</v>
      </c>
      <c r="C84" s="15"/>
      <c r="D84" s="15"/>
      <c r="E84" s="16"/>
    </row>
    <row r="85" spans="1:5" ht="24" customHeight="1" x14ac:dyDescent="0.25">
      <c r="A85" s="16" t="s">
        <v>50</v>
      </c>
      <c r="B85" s="16" t="s">
        <v>51</v>
      </c>
      <c r="C85" s="15"/>
      <c r="D85" s="15"/>
      <c r="E85" s="16"/>
    </row>
    <row r="86" spans="1:5" ht="25.5" customHeight="1" x14ac:dyDescent="0.25">
      <c r="A86" s="18" t="s">
        <v>342</v>
      </c>
      <c r="B86" s="18" t="s">
        <v>344</v>
      </c>
      <c r="C86" s="17" t="s">
        <v>159</v>
      </c>
      <c r="D86" s="17" t="s">
        <v>4187</v>
      </c>
      <c r="E86" s="18" t="s">
        <v>4942</v>
      </c>
    </row>
    <row r="87" spans="1:5" ht="51.75" customHeight="1" x14ac:dyDescent="0.25">
      <c r="A87" s="18" t="s">
        <v>345</v>
      </c>
      <c r="B87" s="18" t="s">
        <v>347</v>
      </c>
      <c r="C87" s="17" t="s">
        <v>159</v>
      </c>
      <c r="D87" s="17" t="s">
        <v>4187</v>
      </c>
      <c r="E87" s="18" t="s">
        <v>4942</v>
      </c>
    </row>
    <row r="88" spans="1:5" ht="39" customHeight="1" x14ac:dyDescent="0.25">
      <c r="A88" s="18" t="s">
        <v>348</v>
      </c>
      <c r="B88" s="18" t="s">
        <v>350</v>
      </c>
      <c r="C88" s="17" t="s">
        <v>159</v>
      </c>
      <c r="D88" s="17" t="s">
        <v>4187</v>
      </c>
      <c r="E88" s="18" t="s">
        <v>4942</v>
      </c>
    </row>
    <row r="89" spans="1:5" ht="24" customHeight="1" x14ac:dyDescent="0.25">
      <c r="A89" s="16" t="s">
        <v>52</v>
      </c>
      <c r="B89" s="16" t="s">
        <v>53</v>
      </c>
      <c r="C89" s="15"/>
      <c r="D89" s="15"/>
      <c r="E89" s="16"/>
    </row>
    <row r="90" spans="1:5" ht="51.75" customHeight="1" x14ac:dyDescent="0.25">
      <c r="A90" s="18" t="s">
        <v>351</v>
      </c>
      <c r="B90" s="18" t="s">
        <v>347</v>
      </c>
      <c r="C90" s="17" t="s">
        <v>159</v>
      </c>
      <c r="D90" s="17" t="s">
        <v>4943</v>
      </c>
      <c r="E90" s="18" t="s">
        <v>4944</v>
      </c>
    </row>
    <row r="91" spans="1:5" ht="39" customHeight="1" x14ac:dyDescent="0.25">
      <c r="A91" s="18" t="s">
        <v>352</v>
      </c>
      <c r="B91" s="18" t="s">
        <v>350</v>
      </c>
      <c r="C91" s="17" t="s">
        <v>159</v>
      </c>
      <c r="D91" s="17" t="s">
        <v>4943</v>
      </c>
      <c r="E91" s="18" t="s">
        <v>4944</v>
      </c>
    </row>
    <row r="92" spans="1:5" ht="24" customHeight="1" x14ac:dyDescent="0.25">
      <c r="A92" s="16" t="s">
        <v>54</v>
      </c>
      <c r="B92" s="16" t="s">
        <v>55</v>
      </c>
      <c r="C92" s="15"/>
      <c r="D92" s="15"/>
      <c r="E92" s="16"/>
    </row>
    <row r="93" spans="1:5" ht="51.75" customHeight="1" x14ac:dyDescent="0.25">
      <c r="A93" s="18" t="s">
        <v>353</v>
      </c>
      <c r="B93" s="18" t="s">
        <v>347</v>
      </c>
      <c r="C93" s="17" t="s">
        <v>159</v>
      </c>
      <c r="D93" s="17" t="s">
        <v>4945</v>
      </c>
      <c r="E93" s="18" t="s">
        <v>4946</v>
      </c>
    </row>
    <row r="94" spans="1:5" ht="39" customHeight="1" x14ac:dyDescent="0.25">
      <c r="A94" s="18" t="s">
        <v>354</v>
      </c>
      <c r="B94" s="18" t="s">
        <v>350</v>
      </c>
      <c r="C94" s="17" t="s">
        <v>159</v>
      </c>
      <c r="D94" s="17" t="s">
        <v>4945</v>
      </c>
      <c r="E94" s="18" t="s">
        <v>4946</v>
      </c>
    </row>
    <row r="95" spans="1:5" ht="24" customHeight="1" x14ac:dyDescent="0.25">
      <c r="A95" s="16" t="s">
        <v>56</v>
      </c>
      <c r="B95" s="16" t="s">
        <v>57</v>
      </c>
      <c r="C95" s="15"/>
      <c r="D95" s="15"/>
      <c r="E95" s="16"/>
    </row>
    <row r="96" spans="1:5" ht="24" customHeight="1" x14ac:dyDescent="0.25">
      <c r="A96" s="16" t="s">
        <v>58</v>
      </c>
      <c r="B96" s="16" t="s">
        <v>59</v>
      </c>
      <c r="C96" s="15"/>
      <c r="D96" s="15"/>
      <c r="E96" s="16"/>
    </row>
    <row r="97" spans="1:5" ht="24" customHeight="1" x14ac:dyDescent="0.25">
      <c r="A97" s="18" t="s">
        <v>355</v>
      </c>
      <c r="B97" s="18" t="s">
        <v>2042</v>
      </c>
      <c r="C97" s="17" t="s">
        <v>159</v>
      </c>
      <c r="D97" s="17" t="s">
        <v>4000</v>
      </c>
      <c r="E97" s="18" t="s">
        <v>4930</v>
      </c>
    </row>
    <row r="98" spans="1:5" ht="25.5" customHeight="1" x14ac:dyDescent="0.25">
      <c r="A98" s="18" t="s">
        <v>358</v>
      </c>
      <c r="B98" s="18" t="s">
        <v>2053</v>
      </c>
      <c r="C98" s="17" t="s">
        <v>159</v>
      </c>
      <c r="D98" s="17" t="s">
        <v>4078</v>
      </c>
      <c r="E98" s="18" t="s">
        <v>4930</v>
      </c>
    </row>
    <row r="99" spans="1:5" ht="24" customHeight="1" x14ac:dyDescent="0.25">
      <c r="A99" s="18" t="s">
        <v>361</v>
      </c>
      <c r="B99" s="18" t="s">
        <v>363</v>
      </c>
      <c r="C99" s="17" t="s">
        <v>159</v>
      </c>
      <c r="D99" s="17" t="s">
        <v>4013</v>
      </c>
      <c r="E99" s="18" t="s">
        <v>4930</v>
      </c>
    </row>
    <row r="100" spans="1:5" ht="25.5" customHeight="1" x14ac:dyDescent="0.25">
      <c r="A100" s="18" t="s">
        <v>364</v>
      </c>
      <c r="B100" s="18" t="s">
        <v>366</v>
      </c>
      <c r="C100" s="17" t="s">
        <v>159</v>
      </c>
      <c r="D100" s="17" t="s">
        <v>4061</v>
      </c>
      <c r="E100" s="18" t="s">
        <v>4930</v>
      </c>
    </row>
    <row r="101" spans="1:5" ht="24" customHeight="1" x14ac:dyDescent="0.25">
      <c r="A101" s="18" t="s">
        <v>367</v>
      </c>
      <c r="B101" s="18" t="s">
        <v>369</v>
      </c>
      <c r="C101" s="17" t="s">
        <v>159</v>
      </c>
      <c r="D101" s="17" t="s">
        <v>4056</v>
      </c>
      <c r="E101" s="18" t="s">
        <v>4930</v>
      </c>
    </row>
    <row r="102" spans="1:5" ht="24" customHeight="1" x14ac:dyDescent="0.25">
      <c r="A102" s="16" t="s">
        <v>60</v>
      </c>
      <c r="B102" s="16" t="s">
        <v>61</v>
      </c>
      <c r="C102" s="15"/>
      <c r="D102" s="15"/>
      <c r="E102" s="16"/>
    </row>
    <row r="103" spans="1:5" ht="24" customHeight="1" x14ac:dyDescent="0.25">
      <c r="A103" s="16" t="s">
        <v>62</v>
      </c>
      <c r="B103" s="16" t="s">
        <v>63</v>
      </c>
      <c r="C103" s="15"/>
      <c r="D103" s="15"/>
      <c r="E103" s="16"/>
    </row>
    <row r="104" spans="1:5" ht="25.5" customHeight="1" x14ac:dyDescent="0.25">
      <c r="A104" s="18" t="s">
        <v>370</v>
      </c>
      <c r="B104" s="18" t="s">
        <v>2081</v>
      </c>
      <c r="C104" s="17" t="s">
        <v>159</v>
      </c>
      <c r="D104" s="17" t="s">
        <v>4014</v>
      </c>
      <c r="E104" s="18" t="s">
        <v>4930</v>
      </c>
    </row>
    <row r="105" spans="1:5" ht="24" customHeight="1" x14ac:dyDescent="0.25">
      <c r="A105" s="18" t="s">
        <v>373</v>
      </c>
      <c r="B105" s="18" t="s">
        <v>375</v>
      </c>
      <c r="C105" s="17" t="s">
        <v>159</v>
      </c>
      <c r="D105" s="17" t="s">
        <v>3994</v>
      </c>
      <c r="E105" s="18" t="s">
        <v>4930</v>
      </c>
    </row>
    <row r="106" spans="1:5" ht="24" customHeight="1" x14ac:dyDescent="0.25">
      <c r="A106" s="18" t="s">
        <v>376</v>
      </c>
      <c r="B106" s="18" t="s">
        <v>378</v>
      </c>
      <c r="C106" s="17" t="s">
        <v>159</v>
      </c>
      <c r="D106" s="17" t="s">
        <v>4039</v>
      </c>
      <c r="E106" s="18" t="s">
        <v>4930</v>
      </c>
    </row>
    <row r="107" spans="1:5" ht="25.5" customHeight="1" x14ac:dyDescent="0.25">
      <c r="A107" s="18" t="s">
        <v>379</v>
      </c>
      <c r="B107" s="18" t="s">
        <v>381</v>
      </c>
      <c r="C107" s="17" t="s">
        <v>159</v>
      </c>
      <c r="D107" s="17" t="s">
        <v>4947</v>
      </c>
      <c r="E107" s="18" t="s">
        <v>4930</v>
      </c>
    </row>
    <row r="108" spans="1:5" ht="24" customHeight="1" x14ac:dyDescent="0.25">
      <c r="A108" s="16" t="s">
        <v>64</v>
      </c>
      <c r="B108" s="16" t="s">
        <v>65</v>
      </c>
      <c r="C108" s="15"/>
      <c r="D108" s="15"/>
      <c r="E108" s="16"/>
    </row>
    <row r="109" spans="1:5" ht="24" customHeight="1" x14ac:dyDescent="0.25">
      <c r="A109" s="18" t="s">
        <v>382</v>
      </c>
      <c r="B109" s="18" t="s">
        <v>384</v>
      </c>
      <c r="C109" s="17" t="s">
        <v>159</v>
      </c>
      <c r="D109" s="17" t="s">
        <v>4089</v>
      </c>
      <c r="E109" s="18" t="s">
        <v>4930</v>
      </c>
    </row>
    <row r="110" spans="1:5" ht="24" customHeight="1" x14ac:dyDescent="0.25">
      <c r="A110" s="16" t="s">
        <v>66</v>
      </c>
      <c r="B110" s="16" t="s">
        <v>67</v>
      </c>
      <c r="C110" s="15"/>
      <c r="D110" s="15"/>
      <c r="E110" s="16"/>
    </row>
    <row r="111" spans="1:5" ht="51.75" customHeight="1" x14ac:dyDescent="0.25">
      <c r="A111" s="18" t="s">
        <v>385</v>
      </c>
      <c r="B111" s="18" t="s">
        <v>387</v>
      </c>
      <c r="C111" s="17" t="s">
        <v>159</v>
      </c>
      <c r="D111" s="17" t="s">
        <v>4948</v>
      </c>
      <c r="E111" s="18" t="s">
        <v>4930</v>
      </c>
    </row>
    <row r="112" spans="1:5" ht="24" customHeight="1" x14ac:dyDescent="0.25">
      <c r="A112" s="16" t="s">
        <v>68</v>
      </c>
      <c r="B112" s="16" t="s">
        <v>69</v>
      </c>
      <c r="C112" s="15"/>
      <c r="D112" s="15"/>
      <c r="E112" s="16"/>
    </row>
    <row r="113" spans="1:5" ht="24" customHeight="1" x14ac:dyDescent="0.25">
      <c r="A113" s="16" t="s">
        <v>70</v>
      </c>
      <c r="B113" s="16" t="s">
        <v>71</v>
      </c>
      <c r="C113" s="15"/>
      <c r="D113" s="15"/>
      <c r="E113" s="16"/>
    </row>
    <row r="114" spans="1:5" ht="25.5" customHeight="1" x14ac:dyDescent="0.25">
      <c r="A114" s="18" t="s">
        <v>388</v>
      </c>
      <c r="B114" s="18" t="s">
        <v>390</v>
      </c>
      <c r="C114" s="17" t="s">
        <v>159</v>
      </c>
      <c r="D114" s="17" t="s">
        <v>4030</v>
      </c>
      <c r="E114" s="18" t="s">
        <v>4930</v>
      </c>
    </row>
    <row r="115" spans="1:5" ht="24" customHeight="1" x14ac:dyDescent="0.25">
      <c r="A115" s="16" t="s">
        <v>72</v>
      </c>
      <c r="B115" s="16" t="s">
        <v>73</v>
      </c>
      <c r="C115" s="15"/>
      <c r="D115" s="15"/>
      <c r="E115" s="16"/>
    </row>
    <row r="116" spans="1:5" ht="24" customHeight="1" x14ac:dyDescent="0.25">
      <c r="A116" s="18" t="s">
        <v>391</v>
      </c>
      <c r="B116" s="18" t="s">
        <v>393</v>
      </c>
      <c r="C116" s="17" t="s">
        <v>159</v>
      </c>
      <c r="D116" s="17" t="s">
        <v>4017</v>
      </c>
      <c r="E116" s="18" t="s">
        <v>4930</v>
      </c>
    </row>
    <row r="117" spans="1:5" ht="25.5" customHeight="1" x14ac:dyDescent="0.25">
      <c r="A117" s="18" t="s">
        <v>394</v>
      </c>
      <c r="B117" s="18" t="s">
        <v>396</v>
      </c>
      <c r="C117" s="17" t="s">
        <v>159</v>
      </c>
      <c r="D117" s="17" t="s">
        <v>4005</v>
      </c>
      <c r="E117" s="18" t="s">
        <v>4930</v>
      </c>
    </row>
    <row r="118" spans="1:5" ht="25.5" customHeight="1" x14ac:dyDescent="0.25">
      <c r="A118" s="18" t="s">
        <v>397</v>
      </c>
      <c r="B118" s="18" t="s">
        <v>381</v>
      </c>
      <c r="C118" s="17" t="s">
        <v>159</v>
      </c>
      <c r="D118" s="17" t="s">
        <v>4949</v>
      </c>
      <c r="E118" s="18" t="s">
        <v>4930</v>
      </c>
    </row>
    <row r="119" spans="1:5" ht="25.5" customHeight="1" x14ac:dyDescent="0.25">
      <c r="A119" s="18" t="s">
        <v>398</v>
      </c>
      <c r="B119" s="18" t="s">
        <v>400</v>
      </c>
      <c r="C119" s="17" t="s">
        <v>255</v>
      </c>
      <c r="D119" s="17" t="s">
        <v>4003</v>
      </c>
      <c r="E119" s="18" t="s">
        <v>4930</v>
      </c>
    </row>
    <row r="120" spans="1:5" ht="25.5" customHeight="1" x14ac:dyDescent="0.25">
      <c r="A120" s="18" t="s">
        <v>401</v>
      </c>
      <c r="B120" s="18" t="s">
        <v>403</v>
      </c>
      <c r="C120" s="17" t="s">
        <v>159</v>
      </c>
      <c r="D120" s="17" t="s">
        <v>4202</v>
      </c>
      <c r="E120" s="18" t="s">
        <v>4930</v>
      </c>
    </row>
    <row r="121" spans="1:5" ht="39" customHeight="1" x14ac:dyDescent="0.25">
      <c r="A121" s="18" t="s">
        <v>404</v>
      </c>
      <c r="B121" s="18" t="s">
        <v>406</v>
      </c>
      <c r="C121" s="17" t="s">
        <v>159</v>
      </c>
      <c r="D121" s="17" t="s">
        <v>3998</v>
      </c>
      <c r="E121" s="18" t="s">
        <v>4930</v>
      </c>
    </row>
    <row r="122" spans="1:5" ht="25.5" customHeight="1" x14ac:dyDescent="0.25">
      <c r="A122" s="18" t="s">
        <v>407</v>
      </c>
      <c r="B122" s="18" t="s">
        <v>409</v>
      </c>
      <c r="C122" s="17" t="s">
        <v>159</v>
      </c>
      <c r="D122" s="17" t="s">
        <v>4024</v>
      </c>
      <c r="E122" s="18" t="s">
        <v>4930</v>
      </c>
    </row>
    <row r="123" spans="1:5" ht="25.5" customHeight="1" x14ac:dyDescent="0.25">
      <c r="A123" s="18" t="s">
        <v>410</v>
      </c>
      <c r="B123" s="18" t="s">
        <v>2145</v>
      </c>
      <c r="C123" s="17" t="s">
        <v>159</v>
      </c>
      <c r="D123" s="17" t="s">
        <v>4004</v>
      </c>
      <c r="E123" s="18" t="s">
        <v>4930</v>
      </c>
    </row>
    <row r="124" spans="1:5" ht="24" customHeight="1" x14ac:dyDescent="0.25">
      <c r="A124" s="18" t="s">
        <v>413</v>
      </c>
      <c r="B124" s="18" t="s">
        <v>415</v>
      </c>
      <c r="C124" s="17" t="s">
        <v>159</v>
      </c>
      <c r="D124" s="17" t="s">
        <v>4042</v>
      </c>
      <c r="E124" s="18" t="s">
        <v>4930</v>
      </c>
    </row>
    <row r="125" spans="1:5" ht="24" customHeight="1" x14ac:dyDescent="0.25">
      <c r="A125" s="18" t="s">
        <v>416</v>
      </c>
      <c r="B125" s="18" t="s">
        <v>2152</v>
      </c>
      <c r="C125" s="17" t="s">
        <v>164</v>
      </c>
      <c r="D125" s="17" t="s">
        <v>4205</v>
      </c>
      <c r="E125" s="18" t="s">
        <v>4930</v>
      </c>
    </row>
    <row r="126" spans="1:5" ht="25.5" customHeight="1" x14ac:dyDescent="0.25">
      <c r="A126" s="18" t="s">
        <v>419</v>
      </c>
      <c r="B126" s="18" t="s">
        <v>421</v>
      </c>
      <c r="C126" s="17" t="s">
        <v>164</v>
      </c>
      <c r="D126" s="17" t="s">
        <v>4057</v>
      </c>
      <c r="E126" s="18" t="s">
        <v>4930</v>
      </c>
    </row>
    <row r="127" spans="1:5" ht="24" customHeight="1" x14ac:dyDescent="0.25">
      <c r="A127" s="18" t="s">
        <v>422</v>
      </c>
      <c r="B127" s="18" t="s">
        <v>2156</v>
      </c>
      <c r="C127" s="17" t="s">
        <v>255</v>
      </c>
      <c r="D127" s="17" t="s">
        <v>4084</v>
      </c>
      <c r="E127" s="18" t="s">
        <v>4930</v>
      </c>
    </row>
    <row r="128" spans="1:5" ht="24" customHeight="1" x14ac:dyDescent="0.25">
      <c r="A128" s="18" t="s">
        <v>425</v>
      </c>
      <c r="B128" s="18" t="s">
        <v>427</v>
      </c>
      <c r="C128" s="17" t="s">
        <v>255</v>
      </c>
      <c r="D128" s="17" t="s">
        <v>4229</v>
      </c>
      <c r="E128" s="18" t="s">
        <v>4930</v>
      </c>
    </row>
    <row r="129" spans="1:5" ht="39" customHeight="1" x14ac:dyDescent="0.25">
      <c r="A129" s="16" t="s">
        <v>74</v>
      </c>
      <c r="B129" s="16" t="s">
        <v>75</v>
      </c>
      <c r="C129" s="15"/>
      <c r="D129" s="15"/>
      <c r="E129" s="16"/>
    </row>
    <row r="130" spans="1:5" ht="24" customHeight="1" x14ac:dyDescent="0.25">
      <c r="A130" s="16" t="s">
        <v>76</v>
      </c>
      <c r="B130" s="16" t="s">
        <v>77</v>
      </c>
      <c r="C130" s="15"/>
      <c r="D130" s="15"/>
      <c r="E130" s="16"/>
    </row>
    <row r="131" spans="1:5" ht="24" customHeight="1" x14ac:dyDescent="0.25">
      <c r="A131" s="18" t="s">
        <v>428</v>
      </c>
      <c r="B131" s="18" t="s">
        <v>430</v>
      </c>
      <c r="C131" s="17" t="s">
        <v>164</v>
      </c>
      <c r="D131" s="17" t="s">
        <v>4072</v>
      </c>
      <c r="E131" s="18" t="s">
        <v>4930</v>
      </c>
    </row>
    <row r="132" spans="1:5" ht="39" customHeight="1" x14ac:dyDescent="0.25">
      <c r="A132" s="18" t="s">
        <v>431</v>
      </c>
      <c r="B132" s="18" t="s">
        <v>433</v>
      </c>
      <c r="C132" s="17" t="s">
        <v>164</v>
      </c>
      <c r="D132" s="17" t="s">
        <v>4072</v>
      </c>
      <c r="E132" s="18" t="s">
        <v>4930</v>
      </c>
    </row>
    <row r="133" spans="1:5" ht="24" customHeight="1" x14ac:dyDescent="0.25">
      <c r="A133" s="18" t="s">
        <v>434</v>
      </c>
      <c r="B133" s="18" t="s">
        <v>436</v>
      </c>
      <c r="C133" s="17" t="s">
        <v>164</v>
      </c>
      <c r="D133" s="17" t="s">
        <v>4050</v>
      </c>
      <c r="E133" s="18" t="s">
        <v>4930</v>
      </c>
    </row>
    <row r="134" spans="1:5" ht="24" customHeight="1" x14ac:dyDescent="0.25">
      <c r="A134" s="18" t="s">
        <v>437</v>
      </c>
      <c r="B134" s="18" t="s">
        <v>439</v>
      </c>
      <c r="C134" s="17" t="s">
        <v>164</v>
      </c>
      <c r="D134" s="17" t="s">
        <v>4086</v>
      </c>
      <c r="E134" s="18" t="s">
        <v>4930</v>
      </c>
    </row>
    <row r="135" spans="1:5" ht="39" customHeight="1" x14ac:dyDescent="0.25">
      <c r="A135" s="18" t="s">
        <v>440</v>
      </c>
      <c r="B135" s="18" t="s">
        <v>442</v>
      </c>
      <c r="C135" s="17" t="s">
        <v>164</v>
      </c>
      <c r="D135" s="17" t="s">
        <v>4076</v>
      </c>
      <c r="E135" s="18" t="s">
        <v>4930</v>
      </c>
    </row>
    <row r="136" spans="1:5" ht="25.5" customHeight="1" x14ac:dyDescent="0.25">
      <c r="A136" s="18" t="s">
        <v>443</v>
      </c>
      <c r="B136" s="18" t="s">
        <v>2186</v>
      </c>
      <c r="C136" s="17" t="s">
        <v>164</v>
      </c>
      <c r="D136" s="17" t="s">
        <v>4050</v>
      </c>
      <c r="E136" s="18" t="s">
        <v>4930</v>
      </c>
    </row>
    <row r="137" spans="1:5" ht="24" customHeight="1" x14ac:dyDescent="0.25">
      <c r="A137" s="18" t="s">
        <v>446</v>
      </c>
      <c r="B137" s="18" t="s">
        <v>448</v>
      </c>
      <c r="C137" s="17" t="s">
        <v>164</v>
      </c>
      <c r="D137" s="17" t="s">
        <v>4086</v>
      </c>
      <c r="E137" s="18" t="s">
        <v>4930</v>
      </c>
    </row>
    <row r="138" spans="1:5" ht="24" customHeight="1" x14ac:dyDescent="0.25">
      <c r="A138" s="18" t="s">
        <v>449</v>
      </c>
      <c r="B138" s="18" t="s">
        <v>451</v>
      </c>
      <c r="C138" s="17" t="s">
        <v>164</v>
      </c>
      <c r="D138" s="17" t="s">
        <v>4050</v>
      </c>
      <c r="E138" s="18" t="s">
        <v>4930</v>
      </c>
    </row>
    <row r="139" spans="1:5" ht="25.5" customHeight="1" x14ac:dyDescent="0.25">
      <c r="A139" s="18" t="s">
        <v>452</v>
      </c>
      <c r="B139" s="18" t="s">
        <v>454</v>
      </c>
      <c r="C139" s="17" t="s">
        <v>164</v>
      </c>
      <c r="D139" s="17" t="s">
        <v>4207</v>
      </c>
      <c r="E139" s="18" t="s">
        <v>4930</v>
      </c>
    </row>
    <row r="140" spans="1:5" ht="25.5" customHeight="1" x14ac:dyDescent="0.25">
      <c r="A140" s="18" t="s">
        <v>455</v>
      </c>
      <c r="B140" s="18" t="s">
        <v>457</v>
      </c>
      <c r="C140" s="17" t="s">
        <v>164</v>
      </c>
      <c r="D140" s="17" t="s">
        <v>4157</v>
      </c>
      <c r="E140" s="18" t="s">
        <v>4930</v>
      </c>
    </row>
    <row r="141" spans="1:5" ht="51.75" customHeight="1" x14ac:dyDescent="0.25">
      <c r="A141" s="18" t="s">
        <v>458</v>
      </c>
      <c r="B141" s="18" t="s">
        <v>460</v>
      </c>
      <c r="C141" s="17" t="s">
        <v>164</v>
      </c>
      <c r="D141" s="17" t="s">
        <v>4086</v>
      </c>
      <c r="E141" s="18" t="s">
        <v>4930</v>
      </c>
    </row>
    <row r="142" spans="1:5" ht="25.5" customHeight="1" x14ac:dyDescent="0.25">
      <c r="A142" s="18" t="s">
        <v>461</v>
      </c>
      <c r="B142" s="18" t="s">
        <v>2208</v>
      </c>
      <c r="C142" s="17" t="s">
        <v>164</v>
      </c>
      <c r="D142" s="17" t="s">
        <v>4138</v>
      </c>
      <c r="E142" s="18" t="s">
        <v>4930</v>
      </c>
    </row>
    <row r="143" spans="1:5" ht="39" customHeight="1" x14ac:dyDescent="0.25">
      <c r="A143" s="18" t="s">
        <v>464</v>
      </c>
      <c r="B143" s="18" t="s">
        <v>466</v>
      </c>
      <c r="C143" s="17" t="s">
        <v>164</v>
      </c>
      <c r="D143" s="17" t="s">
        <v>4138</v>
      </c>
      <c r="E143" s="18" t="s">
        <v>4930</v>
      </c>
    </row>
    <row r="144" spans="1:5" ht="24" customHeight="1" x14ac:dyDescent="0.25">
      <c r="A144" s="18" t="s">
        <v>467</v>
      </c>
      <c r="B144" s="18" t="s">
        <v>469</v>
      </c>
      <c r="C144" s="17" t="s">
        <v>164</v>
      </c>
      <c r="D144" s="17" t="s">
        <v>4086</v>
      </c>
      <c r="E144" s="18" t="s">
        <v>4930</v>
      </c>
    </row>
    <row r="145" spans="1:5" ht="39" customHeight="1" x14ac:dyDescent="0.25">
      <c r="A145" s="18" t="s">
        <v>470</v>
      </c>
      <c r="B145" s="18" t="s">
        <v>472</v>
      </c>
      <c r="C145" s="17" t="s">
        <v>164</v>
      </c>
      <c r="D145" s="17" t="s">
        <v>4123</v>
      </c>
      <c r="E145" s="18" t="s">
        <v>4930</v>
      </c>
    </row>
    <row r="146" spans="1:5" ht="25.5" customHeight="1" x14ac:dyDescent="0.25">
      <c r="A146" s="18" t="s">
        <v>473</v>
      </c>
      <c r="B146" s="18" t="s">
        <v>475</v>
      </c>
      <c r="C146" s="17" t="s">
        <v>164</v>
      </c>
      <c r="D146" s="17" t="s">
        <v>4094</v>
      </c>
      <c r="E146" s="18" t="s">
        <v>4930</v>
      </c>
    </row>
    <row r="147" spans="1:5" ht="25.5" customHeight="1" x14ac:dyDescent="0.25">
      <c r="A147" s="18" t="s">
        <v>476</v>
      </c>
      <c r="B147" s="18" t="s">
        <v>478</v>
      </c>
      <c r="C147" s="17" t="s">
        <v>164</v>
      </c>
      <c r="D147" s="17" t="s">
        <v>4094</v>
      </c>
      <c r="E147" s="18" t="s">
        <v>4930</v>
      </c>
    </row>
    <row r="148" spans="1:5" ht="24" customHeight="1" x14ac:dyDescent="0.25">
      <c r="A148" s="18" t="s">
        <v>479</v>
      </c>
      <c r="B148" s="18" t="s">
        <v>481</v>
      </c>
      <c r="C148" s="17" t="s">
        <v>164</v>
      </c>
      <c r="D148" s="17" t="s">
        <v>4118</v>
      </c>
      <c r="E148" s="18" t="s">
        <v>4930</v>
      </c>
    </row>
    <row r="149" spans="1:5" ht="25.5" customHeight="1" x14ac:dyDescent="0.25">
      <c r="A149" s="18" t="s">
        <v>482</v>
      </c>
      <c r="B149" s="18" t="s">
        <v>484</v>
      </c>
      <c r="C149" s="17" t="s">
        <v>164</v>
      </c>
      <c r="D149" s="17" t="s">
        <v>4090</v>
      </c>
      <c r="E149" s="18" t="s">
        <v>4930</v>
      </c>
    </row>
    <row r="150" spans="1:5" ht="24" customHeight="1" x14ac:dyDescent="0.25">
      <c r="A150" s="18" t="s">
        <v>485</v>
      </c>
      <c r="B150" s="18" t="s">
        <v>487</v>
      </c>
      <c r="C150" s="17" t="s">
        <v>488</v>
      </c>
      <c r="D150" s="17" t="s">
        <v>4182</v>
      </c>
      <c r="E150" s="18" t="s">
        <v>4930</v>
      </c>
    </row>
    <row r="151" spans="1:5" ht="24" customHeight="1" x14ac:dyDescent="0.25">
      <c r="A151" s="18" t="s">
        <v>489</v>
      </c>
      <c r="B151" s="18" t="s">
        <v>491</v>
      </c>
      <c r="C151" s="17" t="s">
        <v>266</v>
      </c>
      <c r="D151" s="17" t="s">
        <v>4041</v>
      </c>
      <c r="E151" s="18" t="s">
        <v>4950</v>
      </c>
    </row>
    <row r="152" spans="1:5" ht="25.5" customHeight="1" x14ac:dyDescent="0.25">
      <c r="A152" s="18" t="s">
        <v>492</v>
      </c>
      <c r="B152" s="18" t="s">
        <v>494</v>
      </c>
      <c r="C152" s="17" t="s">
        <v>164</v>
      </c>
      <c r="D152" s="17" t="s">
        <v>4072</v>
      </c>
      <c r="E152" s="18" t="s">
        <v>4930</v>
      </c>
    </row>
    <row r="153" spans="1:5" ht="24" customHeight="1" x14ac:dyDescent="0.25">
      <c r="A153" s="16" t="s">
        <v>78</v>
      </c>
      <c r="B153" s="16" t="s">
        <v>79</v>
      </c>
      <c r="C153" s="15"/>
      <c r="D153" s="15"/>
      <c r="E153" s="16"/>
    </row>
    <row r="154" spans="1:5" ht="39" customHeight="1" x14ac:dyDescent="0.25">
      <c r="A154" s="18" t="s">
        <v>495</v>
      </c>
      <c r="B154" s="18" t="s">
        <v>497</v>
      </c>
      <c r="C154" s="17" t="s">
        <v>164</v>
      </c>
      <c r="D154" s="17" t="s">
        <v>4041</v>
      </c>
      <c r="E154" s="18" t="s">
        <v>4951</v>
      </c>
    </row>
    <row r="155" spans="1:5" ht="25.5" customHeight="1" x14ac:dyDescent="0.25">
      <c r="A155" s="18" t="s">
        <v>498</v>
      </c>
      <c r="B155" s="18" t="s">
        <v>500</v>
      </c>
      <c r="C155" s="17" t="s">
        <v>255</v>
      </c>
      <c r="D155" s="17" t="s">
        <v>4213</v>
      </c>
      <c r="E155" s="18" t="s">
        <v>4951</v>
      </c>
    </row>
    <row r="156" spans="1:5" ht="39" customHeight="1" x14ac:dyDescent="0.25">
      <c r="A156" s="18" t="s">
        <v>501</v>
      </c>
      <c r="B156" s="18" t="s">
        <v>503</v>
      </c>
      <c r="C156" s="17" t="s">
        <v>164</v>
      </c>
      <c r="D156" s="17" t="s">
        <v>4152</v>
      </c>
      <c r="E156" s="18" t="s">
        <v>4951</v>
      </c>
    </row>
    <row r="157" spans="1:5" ht="39" customHeight="1" x14ac:dyDescent="0.25">
      <c r="A157" s="18" t="s">
        <v>504</v>
      </c>
      <c r="B157" s="18" t="s">
        <v>506</v>
      </c>
      <c r="C157" s="17" t="s">
        <v>164</v>
      </c>
      <c r="D157" s="17" t="s">
        <v>4094</v>
      </c>
      <c r="E157" s="18" t="s">
        <v>4951</v>
      </c>
    </row>
    <row r="158" spans="1:5" ht="51.75" customHeight="1" x14ac:dyDescent="0.25">
      <c r="A158" s="18" t="s">
        <v>507</v>
      </c>
      <c r="B158" s="18" t="s">
        <v>509</v>
      </c>
      <c r="C158" s="17" t="s">
        <v>164</v>
      </c>
      <c r="D158" s="17" t="s">
        <v>4220</v>
      </c>
      <c r="E158" s="18" t="s">
        <v>4951</v>
      </c>
    </row>
    <row r="159" spans="1:5" ht="39" customHeight="1" x14ac:dyDescent="0.25">
      <c r="A159" s="18" t="s">
        <v>510</v>
      </c>
      <c r="B159" s="18" t="s">
        <v>512</v>
      </c>
      <c r="C159" s="17" t="s">
        <v>164</v>
      </c>
      <c r="D159" s="17" t="s">
        <v>4200</v>
      </c>
      <c r="E159" s="18" t="s">
        <v>4951</v>
      </c>
    </row>
    <row r="160" spans="1:5" ht="39" customHeight="1" x14ac:dyDescent="0.25">
      <c r="A160" s="18" t="s">
        <v>513</v>
      </c>
      <c r="B160" s="18" t="s">
        <v>515</v>
      </c>
      <c r="C160" s="17" t="s">
        <v>164</v>
      </c>
      <c r="D160" s="17" t="s">
        <v>4072</v>
      </c>
      <c r="E160" s="18" t="s">
        <v>4951</v>
      </c>
    </row>
    <row r="161" spans="1:5" ht="39" customHeight="1" x14ac:dyDescent="0.25">
      <c r="A161" s="18" t="s">
        <v>516</v>
      </c>
      <c r="B161" s="18" t="s">
        <v>518</v>
      </c>
      <c r="C161" s="17" t="s">
        <v>164</v>
      </c>
      <c r="D161" s="17" t="s">
        <v>4072</v>
      </c>
      <c r="E161" s="18" t="s">
        <v>4951</v>
      </c>
    </row>
    <row r="162" spans="1:5" ht="39" customHeight="1" x14ac:dyDescent="0.25">
      <c r="A162" s="18" t="s">
        <v>519</v>
      </c>
      <c r="B162" s="18" t="s">
        <v>521</v>
      </c>
      <c r="C162" s="17" t="s">
        <v>164</v>
      </c>
      <c r="D162" s="17" t="s">
        <v>4008</v>
      </c>
      <c r="E162" s="18" t="s">
        <v>4951</v>
      </c>
    </row>
    <row r="163" spans="1:5" ht="51.75" customHeight="1" x14ac:dyDescent="0.25">
      <c r="A163" s="18" t="s">
        <v>522</v>
      </c>
      <c r="B163" s="18" t="s">
        <v>524</v>
      </c>
      <c r="C163" s="17" t="s">
        <v>164</v>
      </c>
      <c r="D163" s="17" t="s">
        <v>4093</v>
      </c>
      <c r="E163" s="18" t="s">
        <v>4951</v>
      </c>
    </row>
    <row r="164" spans="1:5" ht="25.5" customHeight="1" x14ac:dyDescent="0.25">
      <c r="A164" s="18" t="s">
        <v>525</v>
      </c>
      <c r="B164" s="18" t="s">
        <v>527</v>
      </c>
      <c r="C164" s="17" t="s">
        <v>164</v>
      </c>
      <c r="D164" s="17" t="s">
        <v>4152</v>
      </c>
      <c r="E164" s="18" t="s">
        <v>4951</v>
      </c>
    </row>
    <row r="165" spans="1:5" ht="25.5" customHeight="1" x14ac:dyDescent="0.25">
      <c r="A165" s="18" t="s">
        <v>528</v>
      </c>
      <c r="B165" s="18" t="s">
        <v>530</v>
      </c>
      <c r="C165" s="17" t="s">
        <v>164</v>
      </c>
      <c r="D165" s="17" t="s">
        <v>4072</v>
      </c>
      <c r="E165" s="18" t="s">
        <v>4951</v>
      </c>
    </row>
    <row r="166" spans="1:5" ht="25.5" customHeight="1" x14ac:dyDescent="0.25">
      <c r="A166" s="18" t="s">
        <v>531</v>
      </c>
      <c r="B166" s="18" t="s">
        <v>533</v>
      </c>
      <c r="C166" s="17" t="s">
        <v>255</v>
      </c>
      <c r="D166" s="17" t="s">
        <v>4173</v>
      </c>
      <c r="E166" s="18" t="s">
        <v>4951</v>
      </c>
    </row>
    <row r="167" spans="1:5" ht="25.5" customHeight="1" x14ac:dyDescent="0.25">
      <c r="A167" s="18" t="s">
        <v>534</v>
      </c>
      <c r="B167" s="18" t="s">
        <v>536</v>
      </c>
      <c r="C167" s="17" t="s">
        <v>255</v>
      </c>
      <c r="D167" s="17" t="s">
        <v>4161</v>
      </c>
      <c r="E167" s="18" t="s">
        <v>4951</v>
      </c>
    </row>
    <row r="168" spans="1:5" ht="25.5" customHeight="1" x14ac:dyDescent="0.25">
      <c r="A168" s="18" t="s">
        <v>537</v>
      </c>
      <c r="B168" s="18" t="s">
        <v>539</v>
      </c>
      <c r="C168" s="17" t="s">
        <v>164</v>
      </c>
      <c r="D168" s="17" t="s">
        <v>4220</v>
      </c>
      <c r="E168" s="18" t="s">
        <v>4951</v>
      </c>
    </row>
    <row r="169" spans="1:5" ht="39" customHeight="1" x14ac:dyDescent="0.25">
      <c r="A169" s="18" t="s">
        <v>540</v>
      </c>
      <c r="B169" s="18" t="s">
        <v>542</v>
      </c>
      <c r="C169" s="17" t="s">
        <v>164</v>
      </c>
      <c r="D169" s="17" t="s">
        <v>4072</v>
      </c>
      <c r="E169" s="18" t="s">
        <v>4951</v>
      </c>
    </row>
    <row r="170" spans="1:5" ht="51.75" customHeight="1" x14ac:dyDescent="0.25">
      <c r="A170" s="18" t="s">
        <v>543</v>
      </c>
      <c r="B170" s="18" t="s">
        <v>545</v>
      </c>
      <c r="C170" s="17" t="s">
        <v>164</v>
      </c>
      <c r="D170" s="17" t="s">
        <v>4174</v>
      </c>
      <c r="E170" s="18" t="s">
        <v>4951</v>
      </c>
    </row>
    <row r="171" spans="1:5" ht="39" customHeight="1" x14ac:dyDescent="0.25">
      <c r="A171" s="18" t="s">
        <v>546</v>
      </c>
      <c r="B171" s="18" t="s">
        <v>548</v>
      </c>
      <c r="C171" s="17" t="s">
        <v>164</v>
      </c>
      <c r="D171" s="17" t="s">
        <v>4210</v>
      </c>
      <c r="E171" s="18" t="s">
        <v>4951</v>
      </c>
    </row>
    <row r="172" spans="1:5" ht="64.5" customHeight="1" x14ac:dyDescent="0.25">
      <c r="A172" s="18" t="s">
        <v>549</v>
      </c>
      <c r="B172" s="18" t="s">
        <v>551</v>
      </c>
      <c r="C172" s="17" t="s">
        <v>164</v>
      </c>
      <c r="D172" s="17" t="s">
        <v>3996</v>
      </c>
      <c r="E172" s="18" t="s">
        <v>4951</v>
      </c>
    </row>
    <row r="173" spans="1:5" ht="39" customHeight="1" x14ac:dyDescent="0.25">
      <c r="A173" s="18" t="s">
        <v>552</v>
      </c>
      <c r="B173" s="18" t="s">
        <v>554</v>
      </c>
      <c r="C173" s="17" t="s">
        <v>164</v>
      </c>
      <c r="D173" s="17" t="s">
        <v>4093</v>
      </c>
      <c r="E173" s="18" t="s">
        <v>4951</v>
      </c>
    </row>
    <row r="174" spans="1:5" ht="64.5" customHeight="1" x14ac:dyDescent="0.25">
      <c r="A174" s="18" t="s">
        <v>555</v>
      </c>
      <c r="B174" s="18" t="s">
        <v>557</v>
      </c>
      <c r="C174" s="17" t="s">
        <v>164</v>
      </c>
      <c r="D174" s="17" t="s">
        <v>4094</v>
      </c>
      <c r="E174" s="18" t="s">
        <v>4951</v>
      </c>
    </row>
    <row r="175" spans="1:5" ht="39" customHeight="1" x14ac:dyDescent="0.25">
      <c r="A175" s="18" t="s">
        <v>558</v>
      </c>
      <c r="B175" s="18" t="s">
        <v>560</v>
      </c>
      <c r="C175" s="17" t="s">
        <v>164</v>
      </c>
      <c r="D175" s="17" t="s">
        <v>4093</v>
      </c>
      <c r="E175" s="18" t="s">
        <v>4951</v>
      </c>
    </row>
    <row r="176" spans="1:5" ht="51.75" customHeight="1" x14ac:dyDescent="0.25">
      <c r="A176" s="18" t="s">
        <v>561</v>
      </c>
      <c r="B176" s="18" t="s">
        <v>524</v>
      </c>
      <c r="C176" s="17" t="s">
        <v>164</v>
      </c>
      <c r="D176" s="17" t="s">
        <v>3996</v>
      </c>
      <c r="E176" s="18" t="s">
        <v>4951</v>
      </c>
    </row>
    <row r="177" spans="1:5" ht="64.5" customHeight="1" x14ac:dyDescent="0.25">
      <c r="A177" s="18" t="s">
        <v>562</v>
      </c>
      <c r="B177" s="18" t="s">
        <v>564</v>
      </c>
      <c r="C177" s="17" t="s">
        <v>164</v>
      </c>
      <c r="D177" s="17" t="s">
        <v>3996</v>
      </c>
      <c r="E177" s="18" t="s">
        <v>4951</v>
      </c>
    </row>
    <row r="178" spans="1:5" ht="25.5" customHeight="1" x14ac:dyDescent="0.25">
      <c r="A178" s="18" t="s">
        <v>565</v>
      </c>
      <c r="B178" s="18" t="s">
        <v>567</v>
      </c>
      <c r="C178" s="17" t="s">
        <v>255</v>
      </c>
      <c r="D178" s="17" t="s">
        <v>4211</v>
      </c>
      <c r="E178" s="18" t="s">
        <v>4951</v>
      </c>
    </row>
    <row r="179" spans="1:5" ht="39" customHeight="1" x14ac:dyDescent="0.25">
      <c r="A179" s="18" t="s">
        <v>568</v>
      </c>
      <c r="B179" s="18" t="s">
        <v>570</v>
      </c>
      <c r="C179" s="17" t="s">
        <v>164</v>
      </c>
      <c r="D179" s="17" t="s">
        <v>4138</v>
      </c>
      <c r="E179" s="18" t="s">
        <v>4951</v>
      </c>
    </row>
    <row r="180" spans="1:5" ht="25.5" customHeight="1" x14ac:dyDescent="0.25">
      <c r="A180" s="18" t="s">
        <v>571</v>
      </c>
      <c r="B180" s="18" t="s">
        <v>573</v>
      </c>
      <c r="C180" s="17" t="s">
        <v>164</v>
      </c>
      <c r="D180" s="17" t="s">
        <v>4072</v>
      </c>
      <c r="E180" s="18" t="s">
        <v>4951</v>
      </c>
    </row>
    <row r="181" spans="1:5" ht="39" customHeight="1" x14ac:dyDescent="0.25">
      <c r="A181" s="18" t="s">
        <v>574</v>
      </c>
      <c r="B181" s="18" t="s">
        <v>576</v>
      </c>
      <c r="C181" s="17" t="s">
        <v>164</v>
      </c>
      <c r="D181" s="17" t="s">
        <v>4072</v>
      </c>
      <c r="E181" s="18" t="s">
        <v>4951</v>
      </c>
    </row>
    <row r="182" spans="1:5" ht="64.5" customHeight="1" x14ac:dyDescent="0.25">
      <c r="A182" s="18" t="s">
        <v>577</v>
      </c>
      <c r="B182" s="18" t="s">
        <v>579</v>
      </c>
      <c r="C182" s="17" t="s">
        <v>164</v>
      </c>
      <c r="D182" s="17" t="s">
        <v>4086</v>
      </c>
      <c r="E182" s="18" t="s">
        <v>4951</v>
      </c>
    </row>
    <row r="183" spans="1:5" ht="64.5" customHeight="1" x14ac:dyDescent="0.25">
      <c r="A183" s="18" t="s">
        <v>580</v>
      </c>
      <c r="B183" s="18" t="s">
        <v>582</v>
      </c>
      <c r="C183" s="17" t="s">
        <v>164</v>
      </c>
      <c r="D183" s="17" t="s">
        <v>4094</v>
      </c>
      <c r="E183" s="18" t="s">
        <v>4951</v>
      </c>
    </row>
    <row r="184" spans="1:5" ht="25.5" customHeight="1" x14ac:dyDescent="0.25">
      <c r="A184" s="18" t="s">
        <v>583</v>
      </c>
      <c r="B184" s="18" t="s">
        <v>585</v>
      </c>
      <c r="C184" s="17" t="s">
        <v>164</v>
      </c>
      <c r="D184" s="17" t="s">
        <v>4138</v>
      </c>
      <c r="E184" s="18" t="s">
        <v>4951</v>
      </c>
    </row>
    <row r="185" spans="1:5" ht="25.5" customHeight="1" x14ac:dyDescent="0.25">
      <c r="A185" s="18" t="s">
        <v>586</v>
      </c>
      <c r="B185" s="18" t="s">
        <v>588</v>
      </c>
      <c r="C185" s="17" t="s">
        <v>164</v>
      </c>
      <c r="D185" s="17" t="s">
        <v>4138</v>
      </c>
      <c r="E185" s="18" t="s">
        <v>4951</v>
      </c>
    </row>
    <row r="186" spans="1:5" ht="51.75" customHeight="1" x14ac:dyDescent="0.25">
      <c r="A186" s="18" t="s">
        <v>589</v>
      </c>
      <c r="B186" s="18" t="s">
        <v>591</v>
      </c>
      <c r="C186" s="17" t="s">
        <v>164</v>
      </c>
      <c r="D186" s="17" t="s">
        <v>4094</v>
      </c>
      <c r="E186" s="18" t="s">
        <v>4951</v>
      </c>
    </row>
    <row r="187" spans="1:5" ht="25.5" customHeight="1" x14ac:dyDescent="0.25">
      <c r="A187" s="18" t="s">
        <v>592</v>
      </c>
      <c r="B187" s="18" t="s">
        <v>2335</v>
      </c>
      <c r="C187" s="17" t="s">
        <v>596</v>
      </c>
      <c r="D187" s="17" t="s">
        <v>4008</v>
      </c>
      <c r="E187" s="18" t="s">
        <v>4951</v>
      </c>
    </row>
    <row r="188" spans="1:5" ht="25.5" customHeight="1" x14ac:dyDescent="0.25">
      <c r="A188" s="18" t="s">
        <v>597</v>
      </c>
      <c r="B188" s="18" t="s">
        <v>2339</v>
      </c>
      <c r="C188" s="17" t="s">
        <v>164</v>
      </c>
      <c r="D188" s="17" t="s">
        <v>4138</v>
      </c>
      <c r="E188" s="18" t="s">
        <v>4951</v>
      </c>
    </row>
    <row r="189" spans="1:5" ht="25.5" customHeight="1" x14ac:dyDescent="0.25">
      <c r="A189" s="18" t="s">
        <v>600</v>
      </c>
      <c r="B189" s="18" t="s">
        <v>602</v>
      </c>
      <c r="C189" s="17" t="s">
        <v>164</v>
      </c>
      <c r="D189" s="17" t="s">
        <v>4094</v>
      </c>
      <c r="E189" s="18" t="s">
        <v>4951</v>
      </c>
    </row>
    <row r="190" spans="1:5" ht="24" customHeight="1" x14ac:dyDescent="0.25">
      <c r="A190" s="18" t="s">
        <v>603</v>
      </c>
      <c r="B190" s="18" t="s">
        <v>605</v>
      </c>
      <c r="C190" s="17" t="s">
        <v>255</v>
      </c>
      <c r="D190" s="17" t="s">
        <v>4178</v>
      </c>
      <c r="E190" s="18" t="s">
        <v>4951</v>
      </c>
    </row>
    <row r="191" spans="1:5" ht="24" customHeight="1" x14ac:dyDescent="0.25">
      <c r="A191" s="18" t="s">
        <v>606</v>
      </c>
      <c r="B191" s="18" t="s">
        <v>608</v>
      </c>
      <c r="C191" s="17" t="s">
        <v>164</v>
      </c>
      <c r="D191" s="17" t="s">
        <v>4094</v>
      </c>
      <c r="E191" s="18" t="s">
        <v>4951</v>
      </c>
    </row>
    <row r="192" spans="1:5" ht="24" customHeight="1" x14ac:dyDescent="0.25">
      <c r="A192" s="16" t="s">
        <v>80</v>
      </c>
      <c r="B192" s="16" t="s">
        <v>81</v>
      </c>
      <c r="C192" s="15"/>
      <c r="D192" s="15"/>
      <c r="E192" s="16"/>
    </row>
    <row r="193" spans="1:5" ht="39" customHeight="1" x14ac:dyDescent="0.25">
      <c r="A193" s="18" t="s">
        <v>609</v>
      </c>
      <c r="B193" s="18" t="s">
        <v>611</v>
      </c>
      <c r="C193" s="17" t="s">
        <v>164</v>
      </c>
      <c r="D193" s="17" t="s">
        <v>4065</v>
      </c>
      <c r="E193" s="18" t="s">
        <v>4952</v>
      </c>
    </row>
    <row r="194" spans="1:5" ht="24" customHeight="1" x14ac:dyDescent="0.25">
      <c r="A194" s="18" t="s">
        <v>612</v>
      </c>
      <c r="B194" s="18" t="s">
        <v>614</v>
      </c>
      <c r="C194" s="17" t="s">
        <v>164</v>
      </c>
      <c r="D194" s="17" t="s">
        <v>4065</v>
      </c>
      <c r="E194" s="18" t="s">
        <v>4952</v>
      </c>
    </row>
    <row r="195" spans="1:5" ht="25.5" customHeight="1" x14ac:dyDescent="0.25">
      <c r="A195" s="18" t="s">
        <v>615</v>
      </c>
      <c r="B195" s="18" t="s">
        <v>2388</v>
      </c>
      <c r="C195" s="17" t="s">
        <v>164</v>
      </c>
      <c r="D195" s="17" t="s">
        <v>3996</v>
      </c>
      <c r="E195" s="18" t="s">
        <v>4952</v>
      </c>
    </row>
    <row r="196" spans="1:5" ht="39" customHeight="1" x14ac:dyDescent="0.25">
      <c r="A196" s="18" t="s">
        <v>618</v>
      </c>
      <c r="B196" s="18" t="s">
        <v>620</v>
      </c>
      <c r="C196" s="17" t="s">
        <v>164</v>
      </c>
      <c r="D196" s="17" t="s">
        <v>3996</v>
      </c>
      <c r="E196" s="18" t="s">
        <v>4952</v>
      </c>
    </row>
    <row r="197" spans="1:5" ht="39" customHeight="1" x14ac:dyDescent="0.25">
      <c r="A197" s="18" t="s">
        <v>621</v>
      </c>
      <c r="B197" s="18" t="s">
        <v>623</v>
      </c>
      <c r="C197" s="17" t="s">
        <v>164</v>
      </c>
      <c r="D197" s="17" t="s">
        <v>4174</v>
      </c>
      <c r="E197" s="18" t="s">
        <v>4952</v>
      </c>
    </row>
    <row r="198" spans="1:5" ht="51.75" customHeight="1" x14ac:dyDescent="0.25">
      <c r="A198" s="18" t="s">
        <v>624</v>
      </c>
      <c r="B198" s="18" t="s">
        <v>626</v>
      </c>
      <c r="C198" s="17" t="s">
        <v>164</v>
      </c>
      <c r="D198" s="17" t="s">
        <v>4124</v>
      </c>
      <c r="E198" s="18" t="s">
        <v>4952</v>
      </c>
    </row>
    <row r="199" spans="1:5" ht="51.75" customHeight="1" x14ac:dyDescent="0.25">
      <c r="A199" s="18" t="s">
        <v>627</v>
      </c>
      <c r="B199" s="18" t="s">
        <v>629</v>
      </c>
      <c r="C199" s="17" t="s">
        <v>164</v>
      </c>
      <c r="D199" s="17" t="s">
        <v>4151</v>
      </c>
      <c r="E199" s="18" t="s">
        <v>4952</v>
      </c>
    </row>
    <row r="200" spans="1:5" ht="51.75" customHeight="1" x14ac:dyDescent="0.25">
      <c r="A200" s="18" t="s">
        <v>630</v>
      </c>
      <c r="B200" s="18" t="s">
        <v>632</v>
      </c>
      <c r="C200" s="17" t="s">
        <v>164</v>
      </c>
      <c r="D200" s="17" t="s">
        <v>4073</v>
      </c>
      <c r="E200" s="18" t="s">
        <v>4952</v>
      </c>
    </row>
    <row r="201" spans="1:5" ht="51.75" customHeight="1" x14ac:dyDescent="0.25">
      <c r="A201" s="18" t="s">
        <v>633</v>
      </c>
      <c r="B201" s="18" t="s">
        <v>635</v>
      </c>
      <c r="C201" s="17" t="s">
        <v>164</v>
      </c>
      <c r="D201" s="17" t="s">
        <v>4174</v>
      </c>
      <c r="E201" s="18" t="s">
        <v>4952</v>
      </c>
    </row>
    <row r="202" spans="1:5" ht="39" customHeight="1" x14ac:dyDescent="0.25">
      <c r="A202" s="18" t="s">
        <v>636</v>
      </c>
      <c r="B202" s="18" t="s">
        <v>638</v>
      </c>
      <c r="C202" s="17" t="s">
        <v>255</v>
      </c>
      <c r="D202" s="17" t="s">
        <v>4137</v>
      </c>
      <c r="E202" s="18" t="s">
        <v>4952</v>
      </c>
    </row>
    <row r="203" spans="1:5" ht="39" customHeight="1" x14ac:dyDescent="0.25">
      <c r="A203" s="18" t="s">
        <v>639</v>
      </c>
      <c r="B203" s="18" t="s">
        <v>641</v>
      </c>
      <c r="C203" s="17" t="s">
        <v>255</v>
      </c>
      <c r="D203" s="17" t="s">
        <v>4953</v>
      </c>
      <c r="E203" s="18" t="s">
        <v>4952</v>
      </c>
    </row>
    <row r="204" spans="1:5" ht="51.75" customHeight="1" x14ac:dyDescent="0.25">
      <c r="A204" s="18" t="s">
        <v>642</v>
      </c>
      <c r="B204" s="18" t="s">
        <v>644</v>
      </c>
      <c r="C204" s="17" t="s">
        <v>164</v>
      </c>
      <c r="D204" s="17" t="s">
        <v>4151</v>
      </c>
      <c r="E204" s="18" t="s">
        <v>4952</v>
      </c>
    </row>
    <row r="205" spans="1:5" ht="51.75" customHeight="1" x14ac:dyDescent="0.25">
      <c r="A205" s="18" t="s">
        <v>645</v>
      </c>
      <c r="B205" s="18" t="s">
        <v>647</v>
      </c>
      <c r="C205" s="17" t="s">
        <v>164</v>
      </c>
      <c r="D205" s="17" t="s">
        <v>4093</v>
      </c>
      <c r="E205" s="18" t="s">
        <v>4952</v>
      </c>
    </row>
    <row r="206" spans="1:5" ht="39" customHeight="1" x14ac:dyDescent="0.25">
      <c r="A206" s="18" t="s">
        <v>648</v>
      </c>
      <c r="B206" s="18" t="s">
        <v>650</v>
      </c>
      <c r="C206" s="17" t="s">
        <v>164</v>
      </c>
      <c r="D206" s="17" t="s">
        <v>3996</v>
      </c>
      <c r="E206" s="18" t="s">
        <v>4952</v>
      </c>
    </row>
    <row r="207" spans="1:5" ht="25.5" customHeight="1" x14ac:dyDescent="0.25">
      <c r="A207" s="18" t="s">
        <v>651</v>
      </c>
      <c r="B207" s="18" t="s">
        <v>2335</v>
      </c>
      <c r="C207" s="17" t="s">
        <v>596</v>
      </c>
      <c r="D207" s="17" t="s">
        <v>4132</v>
      </c>
      <c r="E207" s="18" t="s">
        <v>4954</v>
      </c>
    </row>
    <row r="208" spans="1:5" ht="24" customHeight="1" x14ac:dyDescent="0.25">
      <c r="A208" s="18" t="s">
        <v>652</v>
      </c>
      <c r="B208" s="18" t="s">
        <v>2437</v>
      </c>
      <c r="C208" s="17" t="s">
        <v>655</v>
      </c>
      <c r="D208" s="17" t="s">
        <v>4186</v>
      </c>
      <c r="E208" s="18" t="s">
        <v>4955</v>
      </c>
    </row>
    <row r="209" spans="1:5" ht="24" customHeight="1" x14ac:dyDescent="0.25">
      <c r="A209" s="18" t="s">
        <v>656</v>
      </c>
      <c r="B209" s="18" t="s">
        <v>2438</v>
      </c>
      <c r="C209" s="17" t="s">
        <v>596</v>
      </c>
      <c r="D209" s="17" t="s">
        <v>4228</v>
      </c>
      <c r="E209" s="18" t="s">
        <v>4956</v>
      </c>
    </row>
    <row r="210" spans="1:5" ht="24" customHeight="1" x14ac:dyDescent="0.25">
      <c r="A210" s="18" t="s">
        <v>659</v>
      </c>
      <c r="B210" s="18" t="s">
        <v>2439</v>
      </c>
      <c r="C210" s="17" t="s">
        <v>596</v>
      </c>
      <c r="D210" s="17" t="s">
        <v>4186</v>
      </c>
      <c r="E210" s="18" t="s">
        <v>4957</v>
      </c>
    </row>
    <row r="211" spans="1:5" ht="24" customHeight="1" x14ac:dyDescent="0.25">
      <c r="A211" s="18" t="s">
        <v>662</v>
      </c>
      <c r="B211" s="18" t="s">
        <v>2440</v>
      </c>
      <c r="C211" s="17" t="s">
        <v>596</v>
      </c>
      <c r="D211" s="17" t="s">
        <v>4058</v>
      </c>
      <c r="E211" s="18" t="s">
        <v>4958</v>
      </c>
    </row>
    <row r="212" spans="1:5" ht="24" customHeight="1" x14ac:dyDescent="0.25">
      <c r="A212" s="16" t="s">
        <v>82</v>
      </c>
      <c r="B212" s="16" t="s">
        <v>83</v>
      </c>
      <c r="C212" s="15"/>
      <c r="D212" s="15"/>
      <c r="E212" s="16"/>
    </row>
    <row r="213" spans="1:5" ht="51.75" customHeight="1" x14ac:dyDescent="0.25">
      <c r="A213" s="18" t="s">
        <v>665</v>
      </c>
      <c r="B213" s="18" t="s">
        <v>667</v>
      </c>
      <c r="C213" s="17" t="s">
        <v>164</v>
      </c>
      <c r="D213" s="17" t="s">
        <v>4123</v>
      </c>
      <c r="E213" s="18" t="s">
        <v>4952</v>
      </c>
    </row>
    <row r="214" spans="1:5" ht="25.5" customHeight="1" x14ac:dyDescent="0.25">
      <c r="A214" s="18" t="s">
        <v>668</v>
      </c>
      <c r="B214" s="18" t="s">
        <v>670</v>
      </c>
      <c r="C214" s="17" t="s">
        <v>212</v>
      </c>
      <c r="D214" s="17" t="s">
        <v>4167</v>
      </c>
      <c r="E214" s="18" t="s">
        <v>4959</v>
      </c>
    </row>
    <row r="215" spans="1:5" ht="24" customHeight="1" x14ac:dyDescent="0.25">
      <c r="A215" s="18" t="s">
        <v>671</v>
      </c>
      <c r="B215" s="18" t="s">
        <v>673</v>
      </c>
      <c r="C215" s="17" t="s">
        <v>212</v>
      </c>
      <c r="D215" s="17" t="s">
        <v>4193</v>
      </c>
      <c r="E215" s="18" t="s">
        <v>4960</v>
      </c>
    </row>
    <row r="216" spans="1:5" ht="25.5" customHeight="1" x14ac:dyDescent="0.25">
      <c r="A216" s="18" t="s">
        <v>674</v>
      </c>
      <c r="B216" s="18" t="s">
        <v>2443</v>
      </c>
      <c r="C216" s="17" t="s">
        <v>164</v>
      </c>
      <c r="D216" s="17" t="s">
        <v>4094</v>
      </c>
      <c r="E216" s="18" t="s">
        <v>4952</v>
      </c>
    </row>
    <row r="217" spans="1:5" ht="51.75" customHeight="1" x14ac:dyDescent="0.25">
      <c r="A217" s="18" t="s">
        <v>677</v>
      </c>
      <c r="B217" s="18" t="s">
        <v>679</v>
      </c>
      <c r="C217" s="17" t="s">
        <v>164</v>
      </c>
      <c r="D217" s="17" t="s">
        <v>4219</v>
      </c>
      <c r="E217" s="18" t="s">
        <v>4952</v>
      </c>
    </row>
    <row r="218" spans="1:5" ht="25.5" customHeight="1" x14ac:dyDescent="0.25">
      <c r="A218" s="18" t="s">
        <v>680</v>
      </c>
      <c r="B218" s="18" t="s">
        <v>682</v>
      </c>
      <c r="C218" s="17" t="s">
        <v>488</v>
      </c>
      <c r="D218" s="17" t="s">
        <v>4093</v>
      </c>
      <c r="E218" s="18" t="s">
        <v>4952</v>
      </c>
    </row>
    <row r="219" spans="1:5" ht="25.5" customHeight="1" x14ac:dyDescent="0.25">
      <c r="A219" s="18" t="s">
        <v>683</v>
      </c>
      <c r="B219" s="18" t="s">
        <v>685</v>
      </c>
      <c r="C219" s="17" t="s">
        <v>488</v>
      </c>
      <c r="D219" s="17" t="s">
        <v>4094</v>
      </c>
      <c r="E219" s="18" t="s">
        <v>4952</v>
      </c>
    </row>
    <row r="220" spans="1:5" ht="51.75" customHeight="1" x14ac:dyDescent="0.25">
      <c r="A220" s="18" t="s">
        <v>686</v>
      </c>
      <c r="B220" s="18" t="s">
        <v>688</v>
      </c>
      <c r="C220" s="17" t="s">
        <v>164</v>
      </c>
      <c r="D220" s="17" t="s">
        <v>4118</v>
      </c>
      <c r="E220" s="18" t="s">
        <v>4952</v>
      </c>
    </row>
    <row r="221" spans="1:5" ht="51.75" customHeight="1" x14ac:dyDescent="0.25">
      <c r="A221" s="18" t="s">
        <v>689</v>
      </c>
      <c r="B221" s="18" t="s">
        <v>632</v>
      </c>
      <c r="C221" s="17" t="s">
        <v>164</v>
      </c>
      <c r="D221" s="17" t="s">
        <v>4220</v>
      </c>
      <c r="E221" s="18" t="s">
        <v>4952</v>
      </c>
    </row>
    <row r="222" spans="1:5" ht="51.75" customHeight="1" x14ac:dyDescent="0.25">
      <c r="A222" s="18" t="s">
        <v>690</v>
      </c>
      <c r="B222" s="18" t="s">
        <v>692</v>
      </c>
      <c r="C222" s="17" t="s">
        <v>164</v>
      </c>
      <c r="D222" s="17" t="s">
        <v>4198</v>
      </c>
      <c r="E222" s="18" t="s">
        <v>4952</v>
      </c>
    </row>
    <row r="223" spans="1:5" ht="51.75" customHeight="1" x14ac:dyDescent="0.25">
      <c r="A223" s="18" t="s">
        <v>693</v>
      </c>
      <c r="B223" s="18" t="s">
        <v>695</v>
      </c>
      <c r="C223" s="17" t="s">
        <v>164</v>
      </c>
      <c r="D223" s="17" t="s">
        <v>4093</v>
      </c>
      <c r="E223" s="18" t="s">
        <v>4952</v>
      </c>
    </row>
    <row r="224" spans="1:5" ht="51.75" customHeight="1" x14ac:dyDescent="0.25">
      <c r="A224" s="18" t="s">
        <v>696</v>
      </c>
      <c r="B224" s="18" t="s">
        <v>644</v>
      </c>
      <c r="C224" s="17" t="s">
        <v>164</v>
      </c>
      <c r="D224" s="17" t="s">
        <v>4132</v>
      </c>
      <c r="E224" s="18" t="s">
        <v>4952</v>
      </c>
    </row>
    <row r="225" spans="1:5" ht="51.75" customHeight="1" x14ac:dyDescent="0.25">
      <c r="A225" s="18" t="s">
        <v>697</v>
      </c>
      <c r="B225" s="18" t="s">
        <v>699</v>
      </c>
      <c r="C225" s="17" t="s">
        <v>164</v>
      </c>
      <c r="D225" s="17" t="s">
        <v>4132</v>
      </c>
      <c r="E225" s="18" t="s">
        <v>4952</v>
      </c>
    </row>
    <row r="226" spans="1:5" ht="39" customHeight="1" x14ac:dyDescent="0.25">
      <c r="A226" s="18" t="s">
        <v>700</v>
      </c>
      <c r="B226" s="18" t="s">
        <v>702</v>
      </c>
      <c r="C226" s="17" t="s">
        <v>164</v>
      </c>
      <c r="D226" s="17" t="s">
        <v>3996</v>
      </c>
      <c r="E226" s="18" t="s">
        <v>4952</v>
      </c>
    </row>
    <row r="227" spans="1:5" ht="51.75" customHeight="1" x14ac:dyDescent="0.25">
      <c r="A227" s="18" t="s">
        <v>703</v>
      </c>
      <c r="B227" s="18" t="s">
        <v>705</v>
      </c>
      <c r="C227" s="17" t="s">
        <v>164</v>
      </c>
      <c r="D227" s="17" t="s">
        <v>4073</v>
      </c>
      <c r="E227" s="18" t="s">
        <v>4952</v>
      </c>
    </row>
    <row r="228" spans="1:5" ht="51.75" customHeight="1" x14ac:dyDescent="0.25">
      <c r="A228" s="18" t="s">
        <v>706</v>
      </c>
      <c r="B228" s="18" t="s">
        <v>667</v>
      </c>
      <c r="C228" s="17" t="s">
        <v>164</v>
      </c>
      <c r="D228" s="17" t="s">
        <v>4961</v>
      </c>
      <c r="E228" s="18" t="s">
        <v>4952</v>
      </c>
    </row>
    <row r="229" spans="1:5" ht="39" customHeight="1" x14ac:dyDescent="0.25">
      <c r="A229" s="18" t="s">
        <v>707</v>
      </c>
      <c r="B229" s="18" t="s">
        <v>709</v>
      </c>
      <c r="C229" s="17" t="s">
        <v>255</v>
      </c>
      <c r="D229" s="17" t="s">
        <v>4111</v>
      </c>
      <c r="E229" s="18" t="s">
        <v>4952</v>
      </c>
    </row>
    <row r="230" spans="1:5" ht="39" customHeight="1" x14ac:dyDescent="0.25">
      <c r="A230" s="18" t="s">
        <v>710</v>
      </c>
      <c r="B230" s="18" t="s">
        <v>712</v>
      </c>
      <c r="C230" s="17" t="s">
        <v>255</v>
      </c>
      <c r="D230" s="17" t="s">
        <v>4170</v>
      </c>
      <c r="E230" s="18" t="s">
        <v>4952</v>
      </c>
    </row>
    <row r="231" spans="1:5" ht="39" customHeight="1" x14ac:dyDescent="0.25">
      <c r="A231" s="18" t="s">
        <v>713</v>
      </c>
      <c r="B231" s="18" t="s">
        <v>715</v>
      </c>
      <c r="C231" s="17" t="s">
        <v>255</v>
      </c>
      <c r="D231" s="17" t="s">
        <v>4143</v>
      </c>
      <c r="E231" s="18" t="s">
        <v>4952</v>
      </c>
    </row>
    <row r="232" spans="1:5" ht="51.75" customHeight="1" x14ac:dyDescent="0.25">
      <c r="A232" s="18" t="s">
        <v>716</v>
      </c>
      <c r="B232" s="18" t="s">
        <v>718</v>
      </c>
      <c r="C232" s="17" t="s">
        <v>159</v>
      </c>
      <c r="D232" s="17" t="s">
        <v>4189</v>
      </c>
      <c r="E232" s="18" t="s">
        <v>4952</v>
      </c>
    </row>
    <row r="233" spans="1:5" ht="51.75" customHeight="1" x14ac:dyDescent="0.25">
      <c r="A233" s="18" t="s">
        <v>719</v>
      </c>
      <c r="B233" s="18" t="s">
        <v>721</v>
      </c>
      <c r="C233" s="17" t="s">
        <v>164</v>
      </c>
      <c r="D233" s="17" t="s">
        <v>4152</v>
      </c>
      <c r="E233" s="18" t="s">
        <v>4952</v>
      </c>
    </row>
    <row r="234" spans="1:5" ht="51.75" customHeight="1" x14ac:dyDescent="0.25">
      <c r="A234" s="18" t="s">
        <v>722</v>
      </c>
      <c r="B234" s="18" t="s">
        <v>647</v>
      </c>
      <c r="C234" s="17" t="s">
        <v>164</v>
      </c>
      <c r="D234" s="17" t="s">
        <v>3996</v>
      </c>
      <c r="E234" s="18" t="s">
        <v>4952</v>
      </c>
    </row>
    <row r="235" spans="1:5" ht="51.75" customHeight="1" x14ac:dyDescent="0.25">
      <c r="A235" s="18" t="s">
        <v>723</v>
      </c>
      <c r="B235" s="18" t="s">
        <v>725</v>
      </c>
      <c r="C235" s="17" t="s">
        <v>164</v>
      </c>
      <c r="D235" s="17" t="s">
        <v>4124</v>
      </c>
      <c r="E235" s="18" t="s">
        <v>4952</v>
      </c>
    </row>
    <row r="236" spans="1:5" ht="39" customHeight="1" x14ac:dyDescent="0.25">
      <c r="A236" s="18" t="s">
        <v>726</v>
      </c>
      <c r="B236" s="18" t="s">
        <v>728</v>
      </c>
      <c r="C236" s="17" t="s">
        <v>164</v>
      </c>
      <c r="D236" s="17" t="s">
        <v>4094</v>
      </c>
      <c r="E236" s="18" t="s">
        <v>4952</v>
      </c>
    </row>
    <row r="237" spans="1:5" ht="51.75" customHeight="1" x14ac:dyDescent="0.25">
      <c r="A237" s="18" t="s">
        <v>729</v>
      </c>
      <c r="B237" s="18" t="s">
        <v>731</v>
      </c>
      <c r="C237" s="17" t="s">
        <v>164</v>
      </c>
      <c r="D237" s="17" t="s">
        <v>4153</v>
      </c>
      <c r="E237" s="18" t="s">
        <v>4952</v>
      </c>
    </row>
    <row r="238" spans="1:5" ht="39" customHeight="1" x14ac:dyDescent="0.25">
      <c r="A238" s="18" t="s">
        <v>732</v>
      </c>
      <c r="B238" s="18" t="s">
        <v>734</v>
      </c>
      <c r="C238" s="17" t="s">
        <v>164</v>
      </c>
      <c r="D238" s="17" t="s">
        <v>4176</v>
      </c>
      <c r="E238" s="18" t="s">
        <v>4952</v>
      </c>
    </row>
    <row r="239" spans="1:5" ht="39" customHeight="1" x14ac:dyDescent="0.25">
      <c r="A239" s="18" t="s">
        <v>735</v>
      </c>
      <c r="B239" s="18" t="s">
        <v>737</v>
      </c>
      <c r="C239" s="17" t="s">
        <v>164</v>
      </c>
      <c r="D239" s="17" t="s">
        <v>4138</v>
      </c>
      <c r="E239" s="18" t="s">
        <v>4952</v>
      </c>
    </row>
    <row r="240" spans="1:5" ht="39" customHeight="1" x14ac:dyDescent="0.25">
      <c r="A240" s="18" t="s">
        <v>738</v>
      </c>
      <c r="B240" s="18" t="s">
        <v>740</v>
      </c>
      <c r="C240" s="17" t="s">
        <v>255</v>
      </c>
      <c r="D240" s="17" t="s">
        <v>4962</v>
      </c>
      <c r="E240" s="18" t="s">
        <v>4952</v>
      </c>
    </row>
    <row r="241" spans="1:5" ht="39" customHeight="1" x14ac:dyDescent="0.25">
      <c r="A241" s="18" t="s">
        <v>741</v>
      </c>
      <c r="B241" s="18" t="s">
        <v>743</v>
      </c>
      <c r="C241" s="17" t="s">
        <v>164</v>
      </c>
      <c r="D241" s="17" t="s">
        <v>4216</v>
      </c>
      <c r="E241" s="18" t="s">
        <v>4952</v>
      </c>
    </row>
    <row r="242" spans="1:5" ht="39" customHeight="1" x14ac:dyDescent="0.25">
      <c r="A242" s="18" t="s">
        <v>744</v>
      </c>
      <c r="B242" s="18" t="s">
        <v>746</v>
      </c>
      <c r="C242" s="17" t="s">
        <v>164</v>
      </c>
      <c r="D242" s="17" t="s">
        <v>4138</v>
      </c>
      <c r="E242" s="18" t="s">
        <v>4952</v>
      </c>
    </row>
    <row r="243" spans="1:5" ht="25.5" customHeight="1" x14ac:dyDescent="0.25">
      <c r="A243" s="18" t="s">
        <v>747</v>
      </c>
      <c r="B243" s="18" t="s">
        <v>2335</v>
      </c>
      <c r="C243" s="17" t="s">
        <v>596</v>
      </c>
      <c r="D243" s="17" t="s">
        <v>4073</v>
      </c>
      <c r="E243" s="18" t="s">
        <v>4952</v>
      </c>
    </row>
    <row r="244" spans="1:5" ht="24" customHeight="1" x14ac:dyDescent="0.25">
      <c r="A244" s="16" t="s">
        <v>84</v>
      </c>
      <c r="B244" s="16" t="s">
        <v>85</v>
      </c>
      <c r="C244" s="15"/>
      <c r="D244" s="15"/>
      <c r="E244" s="16"/>
    </row>
    <row r="245" spans="1:5" ht="39" customHeight="1" x14ac:dyDescent="0.25">
      <c r="A245" s="18" t="s">
        <v>748</v>
      </c>
      <c r="B245" s="18" t="s">
        <v>750</v>
      </c>
      <c r="C245" s="17" t="s">
        <v>164</v>
      </c>
      <c r="D245" s="17" t="s">
        <v>4008</v>
      </c>
      <c r="E245" s="18" t="s">
        <v>4952</v>
      </c>
    </row>
    <row r="246" spans="1:5" ht="39" customHeight="1" x14ac:dyDescent="0.25">
      <c r="A246" s="18" t="s">
        <v>751</v>
      </c>
      <c r="B246" s="18" t="s">
        <v>2523</v>
      </c>
      <c r="C246" s="17" t="s">
        <v>596</v>
      </c>
      <c r="D246" s="17" t="s">
        <v>3996</v>
      </c>
      <c r="E246" s="18" t="s">
        <v>4952</v>
      </c>
    </row>
    <row r="247" spans="1:5" ht="25.5" customHeight="1" x14ac:dyDescent="0.25">
      <c r="A247" s="18" t="s">
        <v>754</v>
      </c>
      <c r="B247" s="18" t="s">
        <v>2531</v>
      </c>
      <c r="C247" s="17" t="s">
        <v>596</v>
      </c>
      <c r="D247" s="17" t="s">
        <v>4094</v>
      </c>
      <c r="E247" s="18" t="s">
        <v>4952</v>
      </c>
    </row>
    <row r="248" spans="1:5" ht="39" customHeight="1" x14ac:dyDescent="0.25">
      <c r="A248" s="18" t="s">
        <v>757</v>
      </c>
      <c r="B248" s="18" t="s">
        <v>759</v>
      </c>
      <c r="C248" s="17" t="s">
        <v>164</v>
      </c>
      <c r="D248" s="17" t="s">
        <v>4093</v>
      </c>
      <c r="E248" s="18" t="s">
        <v>4952</v>
      </c>
    </row>
    <row r="249" spans="1:5" ht="25.5" customHeight="1" x14ac:dyDescent="0.25">
      <c r="A249" s="18" t="s">
        <v>760</v>
      </c>
      <c r="B249" s="18" t="s">
        <v>2544</v>
      </c>
      <c r="C249" s="17" t="s">
        <v>596</v>
      </c>
      <c r="D249" s="17" t="s">
        <v>3996</v>
      </c>
      <c r="E249" s="18" t="s">
        <v>4952</v>
      </c>
    </row>
    <row r="250" spans="1:5" ht="25.5" customHeight="1" x14ac:dyDescent="0.25">
      <c r="A250" s="18" t="s">
        <v>763</v>
      </c>
      <c r="B250" s="18" t="s">
        <v>2547</v>
      </c>
      <c r="C250" s="17" t="s">
        <v>766</v>
      </c>
      <c r="D250" s="17" t="s">
        <v>4151</v>
      </c>
      <c r="E250" s="18" t="s">
        <v>4952</v>
      </c>
    </row>
    <row r="251" spans="1:5" ht="39" customHeight="1" x14ac:dyDescent="0.25">
      <c r="A251" s="18" t="s">
        <v>767</v>
      </c>
      <c r="B251" s="18" t="s">
        <v>769</v>
      </c>
      <c r="C251" s="17" t="s">
        <v>255</v>
      </c>
      <c r="D251" s="17" t="s">
        <v>4188</v>
      </c>
      <c r="E251" s="18" t="s">
        <v>4952</v>
      </c>
    </row>
    <row r="252" spans="1:5" ht="25.5" customHeight="1" x14ac:dyDescent="0.25">
      <c r="A252" s="16" t="s">
        <v>86</v>
      </c>
      <c r="B252" s="16" t="s">
        <v>87</v>
      </c>
      <c r="C252" s="15"/>
      <c r="D252" s="15"/>
      <c r="E252" s="16"/>
    </row>
    <row r="253" spans="1:5" ht="39" customHeight="1" x14ac:dyDescent="0.25">
      <c r="A253" s="18" t="s">
        <v>770</v>
      </c>
      <c r="B253" s="18" t="s">
        <v>772</v>
      </c>
      <c r="C253" s="17" t="s">
        <v>164</v>
      </c>
      <c r="D253" s="17" t="s">
        <v>4036</v>
      </c>
      <c r="E253" s="18" t="s">
        <v>4963</v>
      </c>
    </row>
    <row r="254" spans="1:5" ht="39" customHeight="1" x14ac:dyDescent="0.25">
      <c r="A254" s="18" t="s">
        <v>773</v>
      </c>
      <c r="B254" s="18" t="s">
        <v>775</v>
      </c>
      <c r="C254" s="17" t="s">
        <v>164</v>
      </c>
      <c r="D254" s="17" t="s">
        <v>4072</v>
      </c>
      <c r="E254" s="18" t="s">
        <v>4963</v>
      </c>
    </row>
    <row r="255" spans="1:5" ht="25.5" customHeight="1" x14ac:dyDescent="0.25">
      <c r="A255" s="18" t="s">
        <v>776</v>
      </c>
      <c r="B255" s="18" t="s">
        <v>778</v>
      </c>
      <c r="C255" s="17" t="s">
        <v>259</v>
      </c>
      <c r="D255" s="17" t="s">
        <v>4073</v>
      </c>
      <c r="E255" s="18" t="s">
        <v>4964</v>
      </c>
    </row>
    <row r="256" spans="1:5" ht="51.75" customHeight="1" x14ac:dyDescent="0.25">
      <c r="A256" s="18" t="s">
        <v>779</v>
      </c>
      <c r="B256" s="18" t="s">
        <v>781</v>
      </c>
      <c r="C256" s="17" t="s">
        <v>255</v>
      </c>
      <c r="D256" s="17" t="s">
        <v>4100</v>
      </c>
      <c r="E256" s="18" t="s">
        <v>4964</v>
      </c>
    </row>
    <row r="257" spans="1:5" ht="25.5" customHeight="1" x14ac:dyDescent="0.25">
      <c r="A257" s="18" t="s">
        <v>782</v>
      </c>
      <c r="B257" s="18" t="s">
        <v>784</v>
      </c>
      <c r="C257" s="17" t="s">
        <v>164</v>
      </c>
      <c r="D257" s="17" t="s">
        <v>4132</v>
      </c>
      <c r="E257" s="18" t="s">
        <v>4964</v>
      </c>
    </row>
    <row r="258" spans="1:5" ht="51.75" customHeight="1" x14ac:dyDescent="0.25">
      <c r="A258" s="18" t="s">
        <v>785</v>
      </c>
      <c r="B258" s="18" t="s">
        <v>787</v>
      </c>
      <c r="C258" s="17" t="s">
        <v>255</v>
      </c>
      <c r="D258" s="17" t="s">
        <v>4087</v>
      </c>
      <c r="E258" s="18" t="s">
        <v>4964</v>
      </c>
    </row>
    <row r="259" spans="1:5" ht="51.75" customHeight="1" x14ac:dyDescent="0.25">
      <c r="A259" s="18" t="s">
        <v>788</v>
      </c>
      <c r="B259" s="18" t="s">
        <v>790</v>
      </c>
      <c r="C259" s="17" t="s">
        <v>255</v>
      </c>
      <c r="D259" s="17" t="s">
        <v>4074</v>
      </c>
      <c r="E259" s="18" t="s">
        <v>4964</v>
      </c>
    </row>
    <row r="260" spans="1:5" ht="39" customHeight="1" x14ac:dyDescent="0.25">
      <c r="A260" s="18" t="s">
        <v>791</v>
      </c>
      <c r="B260" s="18" t="s">
        <v>793</v>
      </c>
      <c r="C260" s="17" t="s">
        <v>255</v>
      </c>
      <c r="D260" s="17" t="s">
        <v>4211</v>
      </c>
      <c r="E260" s="18" t="s">
        <v>4964</v>
      </c>
    </row>
    <row r="261" spans="1:5" ht="25.5" customHeight="1" x14ac:dyDescent="0.25">
      <c r="A261" s="18" t="s">
        <v>794</v>
      </c>
      <c r="B261" s="18" t="s">
        <v>796</v>
      </c>
      <c r="C261" s="17" t="s">
        <v>255</v>
      </c>
      <c r="D261" s="17" t="s">
        <v>4218</v>
      </c>
      <c r="E261" s="18" t="s">
        <v>4964</v>
      </c>
    </row>
    <row r="262" spans="1:5" ht="39" customHeight="1" x14ac:dyDescent="0.25">
      <c r="A262" s="18" t="s">
        <v>797</v>
      </c>
      <c r="B262" s="18" t="s">
        <v>799</v>
      </c>
      <c r="C262" s="17" t="s">
        <v>255</v>
      </c>
      <c r="D262" s="17" t="s">
        <v>4965</v>
      </c>
      <c r="E262" s="18" t="s">
        <v>4964</v>
      </c>
    </row>
    <row r="263" spans="1:5" ht="39" customHeight="1" x14ac:dyDescent="0.25">
      <c r="A263" s="18" t="s">
        <v>800</v>
      </c>
      <c r="B263" s="18" t="s">
        <v>802</v>
      </c>
      <c r="C263" s="17" t="s">
        <v>164</v>
      </c>
      <c r="D263" s="17" t="s">
        <v>4172</v>
      </c>
      <c r="E263" s="18" t="s">
        <v>4964</v>
      </c>
    </row>
    <row r="264" spans="1:5" ht="39" customHeight="1" x14ac:dyDescent="0.25">
      <c r="A264" s="18" t="s">
        <v>803</v>
      </c>
      <c r="B264" s="18" t="s">
        <v>734</v>
      </c>
      <c r="C264" s="17" t="s">
        <v>164</v>
      </c>
      <c r="D264" s="17" t="s">
        <v>4966</v>
      </c>
      <c r="E264" s="18" t="s">
        <v>4964</v>
      </c>
    </row>
    <row r="265" spans="1:5" ht="39" customHeight="1" x14ac:dyDescent="0.25">
      <c r="A265" s="18" t="s">
        <v>804</v>
      </c>
      <c r="B265" s="18" t="s">
        <v>740</v>
      </c>
      <c r="C265" s="17" t="s">
        <v>255</v>
      </c>
      <c r="D265" s="17" t="s">
        <v>4019</v>
      </c>
      <c r="E265" s="18" t="s">
        <v>4964</v>
      </c>
    </row>
    <row r="266" spans="1:5" ht="64.5" customHeight="1" x14ac:dyDescent="0.25">
      <c r="A266" s="18" t="s">
        <v>805</v>
      </c>
      <c r="B266" s="18" t="s">
        <v>2589</v>
      </c>
      <c r="C266" s="17" t="s">
        <v>808</v>
      </c>
      <c r="D266" s="17" t="s">
        <v>4139</v>
      </c>
      <c r="E266" s="18" t="s">
        <v>4964</v>
      </c>
    </row>
    <row r="267" spans="1:5" ht="64.5" customHeight="1" x14ac:dyDescent="0.25">
      <c r="A267" s="18" t="s">
        <v>809</v>
      </c>
      <c r="B267" s="18" t="s">
        <v>2593</v>
      </c>
      <c r="C267" s="17" t="s">
        <v>808</v>
      </c>
      <c r="D267" s="17" t="s">
        <v>4068</v>
      </c>
      <c r="E267" s="18" t="s">
        <v>4964</v>
      </c>
    </row>
    <row r="268" spans="1:5" ht="64.5" customHeight="1" x14ac:dyDescent="0.25">
      <c r="A268" s="18" t="s">
        <v>812</v>
      </c>
      <c r="B268" s="18" t="s">
        <v>2596</v>
      </c>
      <c r="C268" s="17" t="s">
        <v>808</v>
      </c>
      <c r="D268" s="17" t="s">
        <v>4117</v>
      </c>
      <c r="E268" s="18" t="s">
        <v>4964</v>
      </c>
    </row>
    <row r="269" spans="1:5" ht="78" customHeight="1" x14ac:dyDescent="0.25">
      <c r="A269" s="18" t="s">
        <v>815</v>
      </c>
      <c r="B269" s="18" t="s">
        <v>2599</v>
      </c>
      <c r="C269" s="17" t="s">
        <v>808</v>
      </c>
      <c r="D269" s="17" t="s">
        <v>4069</v>
      </c>
      <c r="E269" s="18" t="s">
        <v>4964</v>
      </c>
    </row>
    <row r="270" spans="1:5" ht="51.75" customHeight="1" x14ac:dyDescent="0.25">
      <c r="A270" s="18" t="s">
        <v>818</v>
      </c>
      <c r="B270" s="18" t="s">
        <v>820</v>
      </c>
      <c r="C270" s="17" t="s">
        <v>255</v>
      </c>
      <c r="D270" s="17" t="s">
        <v>4125</v>
      </c>
      <c r="E270" s="18" t="s">
        <v>4964</v>
      </c>
    </row>
    <row r="271" spans="1:5" ht="78" customHeight="1" x14ac:dyDescent="0.25">
      <c r="A271" s="18" t="s">
        <v>821</v>
      </c>
      <c r="B271" s="18" t="s">
        <v>2606</v>
      </c>
      <c r="C271" s="17" t="s">
        <v>808</v>
      </c>
      <c r="D271" s="17" t="s">
        <v>4062</v>
      </c>
      <c r="E271" s="18" t="s">
        <v>4964</v>
      </c>
    </row>
    <row r="272" spans="1:5" ht="78" customHeight="1" x14ac:dyDescent="0.25">
      <c r="A272" s="18" t="s">
        <v>824</v>
      </c>
      <c r="B272" s="18" t="s">
        <v>2609</v>
      </c>
      <c r="C272" s="17" t="s">
        <v>808</v>
      </c>
      <c r="D272" s="17" t="s">
        <v>4073</v>
      </c>
      <c r="E272" s="18" t="s">
        <v>4964</v>
      </c>
    </row>
    <row r="273" spans="1:5" ht="25.5" customHeight="1" x14ac:dyDescent="0.25">
      <c r="A273" s="18" t="s">
        <v>827</v>
      </c>
      <c r="B273" s="18" t="s">
        <v>2612</v>
      </c>
      <c r="C273" s="17" t="s">
        <v>808</v>
      </c>
      <c r="D273" s="17" t="s">
        <v>4134</v>
      </c>
      <c r="E273" s="18" t="s">
        <v>4964</v>
      </c>
    </row>
    <row r="274" spans="1:5" ht="39" customHeight="1" x14ac:dyDescent="0.25">
      <c r="A274" s="18" t="s">
        <v>830</v>
      </c>
      <c r="B274" s="18" t="s">
        <v>2621</v>
      </c>
      <c r="C274" s="17" t="s">
        <v>255</v>
      </c>
      <c r="D274" s="17" t="s">
        <v>4156</v>
      </c>
      <c r="E274" s="18" t="s">
        <v>4964</v>
      </c>
    </row>
    <row r="275" spans="1:5" ht="25.5" customHeight="1" x14ac:dyDescent="0.25">
      <c r="A275" s="18" t="s">
        <v>833</v>
      </c>
      <c r="B275" s="18" t="s">
        <v>2622</v>
      </c>
      <c r="C275" s="17" t="s">
        <v>808</v>
      </c>
      <c r="D275" s="17" t="s">
        <v>4190</v>
      </c>
      <c r="E275" s="18" t="s">
        <v>4964</v>
      </c>
    </row>
    <row r="276" spans="1:5" ht="25.5" customHeight="1" x14ac:dyDescent="0.25">
      <c r="A276" s="18" t="s">
        <v>836</v>
      </c>
      <c r="B276" s="18" t="s">
        <v>838</v>
      </c>
      <c r="C276" s="17" t="s">
        <v>164</v>
      </c>
      <c r="D276" s="17" t="s">
        <v>4205</v>
      </c>
      <c r="E276" s="18" t="s">
        <v>4964</v>
      </c>
    </row>
    <row r="277" spans="1:5" ht="24" customHeight="1" x14ac:dyDescent="0.25">
      <c r="A277" s="18" t="s">
        <v>839</v>
      </c>
      <c r="B277" s="18" t="s">
        <v>2625</v>
      </c>
      <c r="C277" s="17" t="s">
        <v>596</v>
      </c>
      <c r="D277" s="17" t="s">
        <v>4094</v>
      </c>
      <c r="E277" s="18" t="s">
        <v>4964</v>
      </c>
    </row>
    <row r="278" spans="1:5" ht="24" customHeight="1" x14ac:dyDescent="0.25">
      <c r="A278" s="18" t="s">
        <v>842</v>
      </c>
      <c r="B278" s="18" t="s">
        <v>2626</v>
      </c>
      <c r="C278" s="17" t="s">
        <v>596</v>
      </c>
      <c r="D278" s="17" t="s">
        <v>4093</v>
      </c>
      <c r="E278" s="18" t="s">
        <v>4964</v>
      </c>
    </row>
    <row r="279" spans="1:5" ht="24" customHeight="1" x14ac:dyDescent="0.25">
      <c r="A279" s="18" t="s">
        <v>845</v>
      </c>
      <c r="B279" s="18" t="s">
        <v>2627</v>
      </c>
      <c r="C279" s="17" t="s">
        <v>596</v>
      </c>
      <c r="D279" s="17" t="s">
        <v>3996</v>
      </c>
      <c r="E279" s="18" t="s">
        <v>4964</v>
      </c>
    </row>
    <row r="280" spans="1:5" ht="24" customHeight="1" x14ac:dyDescent="0.25">
      <c r="A280" s="18" t="s">
        <v>848</v>
      </c>
      <c r="B280" s="18" t="s">
        <v>2628</v>
      </c>
      <c r="C280" s="17" t="s">
        <v>596</v>
      </c>
      <c r="D280" s="17" t="s">
        <v>3996</v>
      </c>
      <c r="E280" s="18" t="s">
        <v>4964</v>
      </c>
    </row>
    <row r="281" spans="1:5" ht="24" customHeight="1" x14ac:dyDescent="0.25">
      <c r="A281" s="18" t="s">
        <v>851</v>
      </c>
      <c r="B281" s="18" t="s">
        <v>2629</v>
      </c>
      <c r="C281" s="17" t="s">
        <v>596</v>
      </c>
      <c r="D281" s="17" t="s">
        <v>4094</v>
      </c>
      <c r="E281" s="18" t="s">
        <v>4964</v>
      </c>
    </row>
    <row r="282" spans="1:5" ht="39" customHeight="1" x14ac:dyDescent="0.25">
      <c r="A282" s="18" t="s">
        <v>854</v>
      </c>
      <c r="B282" s="18" t="s">
        <v>2630</v>
      </c>
      <c r="C282" s="17" t="s">
        <v>596</v>
      </c>
      <c r="D282" s="17" t="s">
        <v>4094</v>
      </c>
      <c r="E282" s="18" t="s">
        <v>4964</v>
      </c>
    </row>
    <row r="283" spans="1:5" ht="39" customHeight="1" x14ac:dyDescent="0.25">
      <c r="A283" s="18" t="s">
        <v>857</v>
      </c>
      <c r="B283" s="18" t="s">
        <v>2631</v>
      </c>
      <c r="C283" s="17" t="s">
        <v>596</v>
      </c>
      <c r="D283" s="17" t="s">
        <v>4093</v>
      </c>
      <c r="E283" s="18" t="s">
        <v>4964</v>
      </c>
    </row>
    <row r="284" spans="1:5" ht="39" customHeight="1" x14ac:dyDescent="0.25">
      <c r="A284" s="18" t="s">
        <v>860</v>
      </c>
      <c r="B284" s="18" t="s">
        <v>2632</v>
      </c>
      <c r="C284" s="17" t="s">
        <v>596</v>
      </c>
      <c r="D284" s="17" t="s">
        <v>3996</v>
      </c>
      <c r="E284" s="18" t="s">
        <v>4964</v>
      </c>
    </row>
    <row r="285" spans="1:5" ht="39" customHeight="1" x14ac:dyDescent="0.25">
      <c r="A285" s="18" t="s">
        <v>863</v>
      </c>
      <c r="B285" s="18" t="s">
        <v>2633</v>
      </c>
      <c r="C285" s="17" t="s">
        <v>596</v>
      </c>
      <c r="D285" s="17" t="s">
        <v>3996</v>
      </c>
      <c r="E285" s="18" t="s">
        <v>4964</v>
      </c>
    </row>
    <row r="286" spans="1:5" ht="39" customHeight="1" x14ac:dyDescent="0.25">
      <c r="A286" s="18" t="s">
        <v>866</v>
      </c>
      <c r="B286" s="18" t="s">
        <v>2634</v>
      </c>
      <c r="C286" s="17" t="s">
        <v>596</v>
      </c>
      <c r="D286" s="17" t="s">
        <v>4094</v>
      </c>
      <c r="E286" s="18" t="s">
        <v>4964</v>
      </c>
    </row>
    <row r="287" spans="1:5" ht="24" customHeight="1" x14ac:dyDescent="0.25">
      <c r="A287" s="18" t="s">
        <v>869</v>
      </c>
      <c r="B287" s="18" t="s">
        <v>871</v>
      </c>
      <c r="C287" s="17" t="s">
        <v>596</v>
      </c>
      <c r="D287" s="17" t="s">
        <v>4094</v>
      </c>
      <c r="E287" s="18" t="s">
        <v>4964</v>
      </c>
    </row>
    <row r="288" spans="1:5" ht="24" customHeight="1" x14ac:dyDescent="0.25">
      <c r="A288" s="18" t="s">
        <v>872</v>
      </c>
      <c r="B288" s="18" t="s">
        <v>874</v>
      </c>
      <c r="C288" s="17" t="s">
        <v>596</v>
      </c>
      <c r="D288" s="17" t="s">
        <v>4093</v>
      </c>
      <c r="E288" s="18" t="s">
        <v>4964</v>
      </c>
    </row>
    <row r="289" spans="1:5" ht="24" customHeight="1" x14ac:dyDescent="0.25">
      <c r="A289" s="18" t="s">
        <v>875</v>
      </c>
      <c r="B289" s="18" t="s">
        <v>877</v>
      </c>
      <c r="C289" s="17" t="s">
        <v>596</v>
      </c>
      <c r="D289" s="17" t="s">
        <v>4138</v>
      </c>
      <c r="E289" s="18" t="s">
        <v>4964</v>
      </c>
    </row>
    <row r="290" spans="1:5" ht="24" customHeight="1" x14ac:dyDescent="0.25">
      <c r="A290" s="18" t="s">
        <v>878</v>
      </c>
      <c r="B290" s="18" t="s">
        <v>880</v>
      </c>
      <c r="C290" s="17" t="s">
        <v>596</v>
      </c>
      <c r="D290" s="17" t="s">
        <v>3996</v>
      </c>
      <c r="E290" s="18" t="s">
        <v>4964</v>
      </c>
    </row>
    <row r="291" spans="1:5" ht="24" customHeight="1" x14ac:dyDescent="0.25">
      <c r="A291" s="18" t="s">
        <v>881</v>
      </c>
      <c r="B291" s="18" t="s">
        <v>883</v>
      </c>
      <c r="C291" s="17" t="s">
        <v>596</v>
      </c>
      <c r="D291" s="17" t="s">
        <v>4065</v>
      </c>
      <c r="E291" s="18" t="s">
        <v>4964</v>
      </c>
    </row>
    <row r="292" spans="1:5" ht="24" customHeight="1" x14ac:dyDescent="0.25">
      <c r="A292" s="18" t="s">
        <v>884</v>
      </c>
      <c r="B292" s="18" t="s">
        <v>886</v>
      </c>
      <c r="C292" s="17" t="s">
        <v>596</v>
      </c>
      <c r="D292" s="17" t="s">
        <v>4008</v>
      </c>
      <c r="E292" s="18" t="s">
        <v>4964</v>
      </c>
    </row>
    <row r="293" spans="1:5" ht="24" customHeight="1" x14ac:dyDescent="0.25">
      <c r="A293" s="18" t="s">
        <v>887</v>
      </c>
      <c r="B293" s="18" t="s">
        <v>889</v>
      </c>
      <c r="C293" s="17" t="s">
        <v>596</v>
      </c>
      <c r="D293" s="17" t="s">
        <v>4094</v>
      </c>
      <c r="E293" s="18" t="s">
        <v>4964</v>
      </c>
    </row>
    <row r="294" spans="1:5" ht="25.5" customHeight="1" x14ac:dyDescent="0.25">
      <c r="A294" s="18" t="s">
        <v>890</v>
      </c>
      <c r="B294" s="18" t="s">
        <v>2635</v>
      </c>
      <c r="C294" s="17" t="s">
        <v>164</v>
      </c>
      <c r="D294" s="17" t="s">
        <v>4138</v>
      </c>
      <c r="E294" s="18" t="s">
        <v>4964</v>
      </c>
    </row>
    <row r="295" spans="1:5" ht="25.5" customHeight="1" x14ac:dyDescent="0.25">
      <c r="A295" s="18" t="s">
        <v>893</v>
      </c>
      <c r="B295" s="18" t="s">
        <v>895</v>
      </c>
      <c r="C295" s="17" t="s">
        <v>596</v>
      </c>
      <c r="D295" s="17" t="s">
        <v>4072</v>
      </c>
      <c r="E295" s="18" t="s">
        <v>4964</v>
      </c>
    </row>
    <row r="296" spans="1:5" ht="25.5" customHeight="1" x14ac:dyDescent="0.25">
      <c r="A296" s="18" t="s">
        <v>896</v>
      </c>
      <c r="B296" s="18" t="s">
        <v>898</v>
      </c>
      <c r="C296" s="17" t="s">
        <v>596</v>
      </c>
      <c r="D296" s="17" t="s">
        <v>4093</v>
      </c>
      <c r="E296" s="18" t="s">
        <v>4964</v>
      </c>
    </row>
    <row r="297" spans="1:5" ht="24" customHeight="1" x14ac:dyDescent="0.25">
      <c r="A297" s="18" t="s">
        <v>899</v>
      </c>
      <c r="B297" s="18" t="s">
        <v>2643</v>
      </c>
      <c r="C297" s="17" t="s">
        <v>255</v>
      </c>
      <c r="D297" s="17" t="s">
        <v>4132</v>
      </c>
      <c r="E297" s="18" t="s">
        <v>4964</v>
      </c>
    </row>
    <row r="298" spans="1:5" ht="39" customHeight="1" x14ac:dyDescent="0.25">
      <c r="A298" s="18" t="s">
        <v>902</v>
      </c>
      <c r="B298" s="18" t="s">
        <v>904</v>
      </c>
      <c r="C298" s="17" t="s">
        <v>596</v>
      </c>
      <c r="D298" s="17" t="s">
        <v>4053</v>
      </c>
      <c r="E298" s="18" t="s">
        <v>4964</v>
      </c>
    </row>
    <row r="299" spans="1:5" ht="24" customHeight="1" x14ac:dyDescent="0.25">
      <c r="A299" s="18" t="s">
        <v>905</v>
      </c>
      <c r="B299" s="18" t="s">
        <v>2649</v>
      </c>
      <c r="C299" s="17" t="s">
        <v>255</v>
      </c>
      <c r="D299" s="17" t="s">
        <v>4203</v>
      </c>
      <c r="E299" s="18" t="s">
        <v>4964</v>
      </c>
    </row>
    <row r="300" spans="1:5" ht="25.5" customHeight="1" x14ac:dyDescent="0.25">
      <c r="A300" s="18" t="s">
        <v>908</v>
      </c>
      <c r="B300" s="18" t="s">
        <v>910</v>
      </c>
      <c r="C300" s="17" t="s">
        <v>164</v>
      </c>
      <c r="D300" s="17" t="s">
        <v>4041</v>
      </c>
      <c r="E300" s="18" t="s">
        <v>4964</v>
      </c>
    </row>
    <row r="301" spans="1:5" ht="25.5" customHeight="1" x14ac:dyDescent="0.25">
      <c r="A301" s="18" t="s">
        <v>911</v>
      </c>
      <c r="B301" s="18" t="s">
        <v>913</v>
      </c>
      <c r="C301" s="17" t="s">
        <v>255</v>
      </c>
      <c r="D301" s="17" t="s">
        <v>4184</v>
      </c>
      <c r="E301" s="18" t="s">
        <v>4964</v>
      </c>
    </row>
    <row r="302" spans="1:5" ht="39" customHeight="1" x14ac:dyDescent="0.25">
      <c r="A302" s="18" t="s">
        <v>914</v>
      </c>
      <c r="B302" s="18" t="s">
        <v>916</v>
      </c>
      <c r="C302" s="17" t="s">
        <v>255</v>
      </c>
      <c r="D302" s="17" t="s">
        <v>4221</v>
      </c>
      <c r="E302" s="18" t="s">
        <v>4964</v>
      </c>
    </row>
    <row r="303" spans="1:5" ht="24" customHeight="1" x14ac:dyDescent="0.25">
      <c r="A303" s="16" t="s">
        <v>88</v>
      </c>
      <c r="B303" s="16" t="s">
        <v>89</v>
      </c>
      <c r="C303" s="15"/>
      <c r="D303" s="15"/>
      <c r="E303" s="16"/>
    </row>
    <row r="304" spans="1:5" ht="25.5" customHeight="1" x14ac:dyDescent="0.25">
      <c r="A304" s="18" t="s">
        <v>917</v>
      </c>
      <c r="B304" s="18" t="s">
        <v>919</v>
      </c>
      <c r="C304" s="17" t="s">
        <v>164</v>
      </c>
      <c r="D304" s="17" t="s">
        <v>4072</v>
      </c>
      <c r="E304" s="18" t="s">
        <v>4967</v>
      </c>
    </row>
    <row r="305" spans="1:5" ht="25.5" customHeight="1" x14ac:dyDescent="0.25">
      <c r="A305" s="18" t="s">
        <v>920</v>
      </c>
      <c r="B305" s="18" t="s">
        <v>922</v>
      </c>
      <c r="C305" s="17" t="s">
        <v>164</v>
      </c>
      <c r="D305" s="17" t="s">
        <v>4094</v>
      </c>
      <c r="E305" s="18" t="s">
        <v>4967</v>
      </c>
    </row>
    <row r="306" spans="1:5" ht="24" customHeight="1" x14ac:dyDescent="0.25">
      <c r="A306" s="18" t="s">
        <v>923</v>
      </c>
      <c r="B306" s="18" t="s">
        <v>925</v>
      </c>
      <c r="C306" s="17" t="s">
        <v>164</v>
      </c>
      <c r="D306" s="17" t="s">
        <v>4132</v>
      </c>
      <c r="E306" s="18" t="s">
        <v>4967</v>
      </c>
    </row>
    <row r="307" spans="1:5" ht="25.5" customHeight="1" x14ac:dyDescent="0.25">
      <c r="A307" s="18" t="s">
        <v>926</v>
      </c>
      <c r="B307" s="18" t="s">
        <v>928</v>
      </c>
      <c r="C307" s="17" t="s">
        <v>164</v>
      </c>
      <c r="D307" s="17" t="s">
        <v>4094</v>
      </c>
      <c r="E307" s="18" t="s">
        <v>4967</v>
      </c>
    </row>
    <row r="308" spans="1:5" ht="25.5" customHeight="1" x14ac:dyDescent="0.25">
      <c r="A308" s="18" t="s">
        <v>929</v>
      </c>
      <c r="B308" s="18" t="s">
        <v>931</v>
      </c>
      <c r="C308" s="17" t="s">
        <v>164</v>
      </c>
      <c r="D308" s="17" t="s">
        <v>3996</v>
      </c>
      <c r="E308" s="18" t="s">
        <v>4967</v>
      </c>
    </row>
    <row r="309" spans="1:5" ht="25.5" customHeight="1" x14ac:dyDescent="0.25">
      <c r="A309" s="18" t="s">
        <v>932</v>
      </c>
      <c r="B309" s="18" t="s">
        <v>2670</v>
      </c>
      <c r="C309" s="17" t="s">
        <v>808</v>
      </c>
      <c r="D309" s="17" t="s">
        <v>4127</v>
      </c>
      <c r="E309" s="18" t="s">
        <v>4967</v>
      </c>
    </row>
    <row r="310" spans="1:5" ht="25.5" customHeight="1" x14ac:dyDescent="0.25">
      <c r="A310" s="18" t="s">
        <v>935</v>
      </c>
      <c r="B310" s="18" t="s">
        <v>937</v>
      </c>
      <c r="C310" s="17" t="s">
        <v>255</v>
      </c>
      <c r="D310" s="17" t="s">
        <v>4112</v>
      </c>
      <c r="E310" s="18" t="s">
        <v>4967</v>
      </c>
    </row>
    <row r="311" spans="1:5" ht="24" customHeight="1" x14ac:dyDescent="0.25">
      <c r="A311" s="18" t="s">
        <v>938</v>
      </c>
      <c r="B311" s="18" t="s">
        <v>940</v>
      </c>
      <c r="C311" s="17" t="s">
        <v>164</v>
      </c>
      <c r="D311" s="17" t="s">
        <v>4036</v>
      </c>
      <c r="E311" s="18" t="s">
        <v>4967</v>
      </c>
    </row>
    <row r="312" spans="1:5" ht="25.5" customHeight="1" x14ac:dyDescent="0.25">
      <c r="A312" s="18" t="s">
        <v>941</v>
      </c>
      <c r="B312" s="18" t="s">
        <v>943</v>
      </c>
      <c r="C312" s="17" t="s">
        <v>255</v>
      </c>
      <c r="D312" s="17" t="s">
        <v>4196</v>
      </c>
      <c r="E312" s="18" t="s">
        <v>4967</v>
      </c>
    </row>
    <row r="313" spans="1:5" ht="39" customHeight="1" x14ac:dyDescent="0.25">
      <c r="A313" s="18" t="s">
        <v>944</v>
      </c>
      <c r="B313" s="18" t="s">
        <v>946</v>
      </c>
      <c r="C313" s="17" t="s">
        <v>255</v>
      </c>
      <c r="D313" s="17" t="s">
        <v>4968</v>
      </c>
      <c r="E313" s="18" t="s">
        <v>4967</v>
      </c>
    </row>
    <row r="314" spans="1:5" ht="39" customHeight="1" x14ac:dyDescent="0.25">
      <c r="A314" s="18" t="s">
        <v>947</v>
      </c>
      <c r="B314" s="18" t="s">
        <v>949</v>
      </c>
      <c r="C314" s="17" t="s">
        <v>164</v>
      </c>
      <c r="D314" s="17" t="s">
        <v>4072</v>
      </c>
      <c r="E314" s="18" t="s">
        <v>4967</v>
      </c>
    </row>
    <row r="315" spans="1:5" ht="39" customHeight="1" x14ac:dyDescent="0.25">
      <c r="A315" s="18" t="s">
        <v>950</v>
      </c>
      <c r="B315" s="18" t="s">
        <v>952</v>
      </c>
      <c r="C315" s="17" t="s">
        <v>164</v>
      </c>
      <c r="D315" s="17" t="s">
        <v>4072</v>
      </c>
      <c r="E315" s="18" t="s">
        <v>4967</v>
      </c>
    </row>
    <row r="316" spans="1:5" ht="25.5" customHeight="1" x14ac:dyDescent="0.25">
      <c r="A316" s="18" t="s">
        <v>953</v>
      </c>
      <c r="B316" s="18" t="s">
        <v>955</v>
      </c>
      <c r="C316" s="17" t="s">
        <v>164</v>
      </c>
      <c r="D316" s="17" t="s">
        <v>4148</v>
      </c>
      <c r="E316" s="18" t="s">
        <v>4967</v>
      </c>
    </row>
    <row r="317" spans="1:5" ht="25.5" customHeight="1" x14ac:dyDescent="0.25">
      <c r="A317" s="18" t="s">
        <v>956</v>
      </c>
      <c r="B317" s="18" t="s">
        <v>958</v>
      </c>
      <c r="C317" s="17" t="s">
        <v>255</v>
      </c>
      <c r="D317" s="17" t="s">
        <v>4199</v>
      </c>
      <c r="E317" s="18" t="s">
        <v>4969</v>
      </c>
    </row>
    <row r="318" spans="1:5" ht="24" customHeight="1" x14ac:dyDescent="0.25">
      <c r="A318" s="18" t="s">
        <v>959</v>
      </c>
      <c r="B318" s="18" t="s">
        <v>961</v>
      </c>
      <c r="C318" s="17" t="s">
        <v>164</v>
      </c>
      <c r="D318" s="17" t="s">
        <v>4094</v>
      </c>
      <c r="E318" s="18" t="s">
        <v>4967</v>
      </c>
    </row>
    <row r="319" spans="1:5" ht="24" customHeight="1" x14ac:dyDescent="0.25">
      <c r="A319" s="18" t="s">
        <v>962</v>
      </c>
      <c r="B319" s="18" t="s">
        <v>2708</v>
      </c>
      <c r="C319" s="17" t="s">
        <v>164</v>
      </c>
      <c r="D319" s="17" t="s">
        <v>4094</v>
      </c>
      <c r="E319" s="18" t="s">
        <v>4967</v>
      </c>
    </row>
    <row r="320" spans="1:5" ht="51.75" customHeight="1" x14ac:dyDescent="0.25">
      <c r="A320" s="18" t="s">
        <v>965</v>
      </c>
      <c r="B320" s="18" t="s">
        <v>967</v>
      </c>
      <c r="C320" s="17" t="s">
        <v>159</v>
      </c>
      <c r="D320" s="17" t="s">
        <v>4041</v>
      </c>
      <c r="E320" s="18" t="s">
        <v>4970</v>
      </c>
    </row>
    <row r="321" spans="1:5" ht="24" customHeight="1" x14ac:dyDescent="0.25">
      <c r="A321" s="16" t="s">
        <v>90</v>
      </c>
      <c r="B321" s="16" t="s">
        <v>91</v>
      </c>
      <c r="C321" s="15"/>
      <c r="D321" s="15"/>
      <c r="E321" s="16"/>
    </row>
    <row r="322" spans="1:5" ht="25.5" customHeight="1" x14ac:dyDescent="0.25">
      <c r="A322" s="18" t="s">
        <v>968</v>
      </c>
      <c r="B322" s="18" t="s">
        <v>970</v>
      </c>
      <c r="C322" s="17" t="s">
        <v>255</v>
      </c>
      <c r="D322" s="17" t="s">
        <v>4133</v>
      </c>
      <c r="E322" s="18" t="s">
        <v>4971</v>
      </c>
    </row>
    <row r="323" spans="1:5" ht="25.5" customHeight="1" x14ac:dyDescent="0.25">
      <c r="A323" s="18" t="s">
        <v>971</v>
      </c>
      <c r="B323" s="18" t="s">
        <v>2335</v>
      </c>
      <c r="C323" s="17" t="s">
        <v>596</v>
      </c>
      <c r="D323" s="17" t="s">
        <v>4219</v>
      </c>
      <c r="E323" s="18" t="s">
        <v>4972</v>
      </c>
    </row>
    <row r="324" spans="1:5" ht="39" customHeight="1" x14ac:dyDescent="0.25">
      <c r="A324" s="18" t="s">
        <v>972</v>
      </c>
      <c r="B324" s="18" t="s">
        <v>974</v>
      </c>
      <c r="C324" s="17" t="s">
        <v>164</v>
      </c>
      <c r="D324" s="17" t="s">
        <v>4973</v>
      </c>
      <c r="E324" s="18" t="s">
        <v>4972</v>
      </c>
    </row>
    <row r="325" spans="1:5" ht="39" customHeight="1" x14ac:dyDescent="0.25">
      <c r="A325" s="18" t="s">
        <v>975</v>
      </c>
      <c r="B325" s="18" t="s">
        <v>977</v>
      </c>
      <c r="C325" s="17" t="s">
        <v>164</v>
      </c>
      <c r="D325" s="17" t="s">
        <v>4974</v>
      </c>
      <c r="E325" s="18" t="s">
        <v>4972</v>
      </c>
    </row>
    <row r="326" spans="1:5" ht="39" customHeight="1" x14ac:dyDescent="0.25">
      <c r="A326" s="18" t="s">
        <v>978</v>
      </c>
      <c r="B326" s="18" t="s">
        <v>980</v>
      </c>
      <c r="C326" s="17" t="s">
        <v>164</v>
      </c>
      <c r="D326" s="17" t="s">
        <v>4008</v>
      </c>
      <c r="E326" s="18" t="s">
        <v>4972</v>
      </c>
    </row>
    <row r="327" spans="1:5" ht="39" customHeight="1" x14ac:dyDescent="0.25">
      <c r="A327" s="18" t="s">
        <v>981</v>
      </c>
      <c r="B327" s="18" t="s">
        <v>983</v>
      </c>
      <c r="C327" s="17" t="s">
        <v>164</v>
      </c>
      <c r="D327" s="17" t="s">
        <v>4975</v>
      </c>
      <c r="E327" s="18" t="s">
        <v>4972</v>
      </c>
    </row>
    <row r="328" spans="1:5" ht="39" customHeight="1" x14ac:dyDescent="0.25">
      <c r="A328" s="18" t="s">
        <v>984</v>
      </c>
      <c r="B328" s="18" t="s">
        <v>986</v>
      </c>
      <c r="C328" s="17" t="s">
        <v>164</v>
      </c>
      <c r="D328" s="17" t="s">
        <v>4076</v>
      </c>
      <c r="E328" s="18" t="s">
        <v>4972</v>
      </c>
    </row>
    <row r="329" spans="1:5" ht="51.75" customHeight="1" x14ac:dyDescent="0.25">
      <c r="A329" s="18" t="s">
        <v>987</v>
      </c>
      <c r="B329" s="18" t="s">
        <v>989</v>
      </c>
      <c r="C329" s="17" t="s">
        <v>164</v>
      </c>
      <c r="D329" s="17" t="s">
        <v>3996</v>
      </c>
      <c r="E329" s="18" t="s">
        <v>4972</v>
      </c>
    </row>
    <row r="330" spans="1:5" ht="25.5" customHeight="1" x14ac:dyDescent="0.25">
      <c r="A330" s="18" t="s">
        <v>990</v>
      </c>
      <c r="B330" s="18" t="s">
        <v>992</v>
      </c>
      <c r="C330" s="17" t="s">
        <v>164</v>
      </c>
      <c r="D330" s="17" t="s">
        <v>4093</v>
      </c>
      <c r="E330" s="18" t="s">
        <v>4972</v>
      </c>
    </row>
    <row r="331" spans="1:5" ht="25.5" customHeight="1" x14ac:dyDescent="0.25">
      <c r="A331" s="18" t="s">
        <v>993</v>
      </c>
      <c r="B331" s="18" t="s">
        <v>995</v>
      </c>
      <c r="C331" s="17" t="s">
        <v>164</v>
      </c>
      <c r="D331" s="17" t="s">
        <v>4138</v>
      </c>
      <c r="E331" s="18" t="s">
        <v>4972</v>
      </c>
    </row>
    <row r="332" spans="1:5" ht="25.5" customHeight="1" x14ac:dyDescent="0.25">
      <c r="A332" s="18" t="s">
        <v>996</v>
      </c>
      <c r="B332" s="18" t="s">
        <v>998</v>
      </c>
      <c r="C332" s="17" t="s">
        <v>164</v>
      </c>
      <c r="D332" s="17" t="s">
        <v>4094</v>
      </c>
      <c r="E332" s="18" t="s">
        <v>4972</v>
      </c>
    </row>
    <row r="333" spans="1:5" ht="25.5" customHeight="1" x14ac:dyDescent="0.25">
      <c r="A333" s="18" t="s">
        <v>999</v>
      </c>
      <c r="B333" s="18" t="s">
        <v>1001</v>
      </c>
      <c r="C333" s="17" t="s">
        <v>164</v>
      </c>
      <c r="D333" s="17" t="s">
        <v>3996</v>
      </c>
      <c r="E333" s="18" t="s">
        <v>4972</v>
      </c>
    </row>
    <row r="334" spans="1:5" ht="25.5" customHeight="1" x14ac:dyDescent="0.25">
      <c r="A334" s="18" t="s">
        <v>1002</v>
      </c>
      <c r="B334" s="18" t="s">
        <v>1004</v>
      </c>
      <c r="C334" s="17" t="s">
        <v>164</v>
      </c>
      <c r="D334" s="17" t="s">
        <v>4138</v>
      </c>
      <c r="E334" s="18" t="s">
        <v>4972</v>
      </c>
    </row>
    <row r="335" spans="1:5" ht="25.5" customHeight="1" x14ac:dyDescent="0.25">
      <c r="A335" s="18" t="s">
        <v>1005</v>
      </c>
      <c r="B335" s="18" t="s">
        <v>1007</v>
      </c>
      <c r="C335" s="17" t="s">
        <v>164</v>
      </c>
      <c r="D335" s="17" t="s">
        <v>4093</v>
      </c>
      <c r="E335" s="18" t="s">
        <v>4972</v>
      </c>
    </row>
    <row r="336" spans="1:5" ht="39" customHeight="1" x14ac:dyDescent="0.25">
      <c r="A336" s="18" t="s">
        <v>1008</v>
      </c>
      <c r="B336" s="18" t="s">
        <v>1010</v>
      </c>
      <c r="C336" s="17" t="s">
        <v>164</v>
      </c>
      <c r="D336" s="17" t="s">
        <v>4094</v>
      </c>
      <c r="E336" s="18" t="s">
        <v>4972</v>
      </c>
    </row>
    <row r="337" spans="1:5" ht="24" customHeight="1" x14ac:dyDescent="0.25">
      <c r="A337" s="18" t="s">
        <v>1011</v>
      </c>
      <c r="B337" s="18" t="s">
        <v>1013</v>
      </c>
      <c r="C337" s="17" t="s">
        <v>164</v>
      </c>
      <c r="D337" s="17" t="s">
        <v>4094</v>
      </c>
      <c r="E337" s="18" t="s">
        <v>4972</v>
      </c>
    </row>
    <row r="338" spans="1:5" ht="39" customHeight="1" x14ac:dyDescent="0.25">
      <c r="A338" s="18" t="s">
        <v>1014</v>
      </c>
      <c r="B338" s="18" t="s">
        <v>1016</v>
      </c>
      <c r="C338" s="17" t="s">
        <v>164</v>
      </c>
      <c r="D338" s="17" t="s">
        <v>4094</v>
      </c>
      <c r="E338" s="18" t="s">
        <v>4972</v>
      </c>
    </row>
    <row r="339" spans="1:5" ht="25.5" customHeight="1" x14ac:dyDescent="0.25">
      <c r="A339" s="18" t="s">
        <v>1017</v>
      </c>
      <c r="B339" s="18" t="s">
        <v>1019</v>
      </c>
      <c r="C339" s="17" t="s">
        <v>164</v>
      </c>
      <c r="D339" s="17" t="s">
        <v>4166</v>
      </c>
      <c r="E339" s="18" t="s">
        <v>4972</v>
      </c>
    </row>
    <row r="340" spans="1:5" ht="25.5" customHeight="1" x14ac:dyDescent="0.25">
      <c r="A340" s="18" t="s">
        <v>1020</v>
      </c>
      <c r="B340" s="18" t="s">
        <v>1022</v>
      </c>
      <c r="C340" s="17" t="s">
        <v>164</v>
      </c>
      <c r="D340" s="17" t="s">
        <v>4008</v>
      </c>
      <c r="E340" s="18" t="s">
        <v>4972</v>
      </c>
    </row>
    <row r="341" spans="1:5" ht="25.5" customHeight="1" x14ac:dyDescent="0.25">
      <c r="A341" s="18" t="s">
        <v>1023</v>
      </c>
      <c r="B341" s="18" t="s">
        <v>1025</v>
      </c>
      <c r="C341" s="17" t="s">
        <v>164</v>
      </c>
      <c r="D341" s="17" t="s">
        <v>4094</v>
      </c>
      <c r="E341" s="18" t="s">
        <v>4972</v>
      </c>
    </row>
    <row r="342" spans="1:5" ht="25.5" customHeight="1" x14ac:dyDescent="0.25">
      <c r="A342" s="18" t="s">
        <v>1026</v>
      </c>
      <c r="B342" s="18" t="s">
        <v>1028</v>
      </c>
      <c r="C342" s="17" t="s">
        <v>164</v>
      </c>
      <c r="D342" s="17" t="s">
        <v>3996</v>
      </c>
      <c r="E342" s="18" t="s">
        <v>4972</v>
      </c>
    </row>
    <row r="343" spans="1:5" ht="25.5" customHeight="1" x14ac:dyDescent="0.25">
      <c r="A343" s="18" t="s">
        <v>1029</v>
      </c>
      <c r="B343" s="18" t="s">
        <v>1031</v>
      </c>
      <c r="C343" s="17" t="s">
        <v>164</v>
      </c>
      <c r="D343" s="17" t="s">
        <v>3996</v>
      </c>
      <c r="E343" s="18" t="s">
        <v>4972</v>
      </c>
    </row>
    <row r="344" spans="1:5" ht="39" customHeight="1" x14ac:dyDescent="0.25">
      <c r="A344" s="18" t="s">
        <v>1032</v>
      </c>
      <c r="B344" s="18" t="s">
        <v>1034</v>
      </c>
      <c r="C344" s="17" t="s">
        <v>255</v>
      </c>
      <c r="D344" s="17" t="s">
        <v>4138</v>
      </c>
      <c r="E344" s="18" t="s">
        <v>4972</v>
      </c>
    </row>
    <row r="345" spans="1:5" ht="25.5" customHeight="1" x14ac:dyDescent="0.25">
      <c r="A345" s="18" t="s">
        <v>1035</v>
      </c>
      <c r="B345" s="18" t="s">
        <v>2752</v>
      </c>
      <c r="C345" s="17" t="s">
        <v>164</v>
      </c>
      <c r="D345" s="17" t="s">
        <v>3996</v>
      </c>
      <c r="E345" s="18" t="s">
        <v>4972</v>
      </c>
    </row>
    <row r="346" spans="1:5" ht="24" customHeight="1" x14ac:dyDescent="0.25">
      <c r="A346" s="18" t="s">
        <v>1038</v>
      </c>
      <c r="B346" s="18" t="s">
        <v>1040</v>
      </c>
      <c r="C346" s="17" t="s">
        <v>164</v>
      </c>
      <c r="D346" s="17" t="s">
        <v>3996</v>
      </c>
      <c r="E346" s="18" t="s">
        <v>4972</v>
      </c>
    </row>
    <row r="347" spans="1:5" ht="25.5" customHeight="1" x14ac:dyDescent="0.25">
      <c r="A347" s="18" t="s">
        <v>1041</v>
      </c>
      <c r="B347" s="18" t="s">
        <v>2757</v>
      </c>
      <c r="C347" s="17" t="s">
        <v>488</v>
      </c>
      <c r="D347" s="17" t="s">
        <v>4094</v>
      </c>
      <c r="E347" s="18" t="s">
        <v>4972</v>
      </c>
    </row>
    <row r="348" spans="1:5" ht="39" customHeight="1" x14ac:dyDescent="0.25">
      <c r="A348" s="18" t="s">
        <v>1044</v>
      </c>
      <c r="B348" s="18" t="s">
        <v>1046</v>
      </c>
      <c r="C348" s="17" t="s">
        <v>255</v>
      </c>
      <c r="D348" s="17" t="s">
        <v>4138</v>
      </c>
      <c r="E348" s="18" t="s">
        <v>4972</v>
      </c>
    </row>
    <row r="349" spans="1:5" ht="25.5" customHeight="1" x14ac:dyDescent="0.25">
      <c r="A349" s="18" t="s">
        <v>1047</v>
      </c>
      <c r="B349" s="18" t="s">
        <v>2764</v>
      </c>
      <c r="C349" s="17" t="s">
        <v>488</v>
      </c>
      <c r="D349" s="17" t="s">
        <v>4094</v>
      </c>
      <c r="E349" s="18" t="s">
        <v>4972</v>
      </c>
    </row>
    <row r="350" spans="1:5" ht="24" customHeight="1" x14ac:dyDescent="0.25">
      <c r="A350" s="18" t="s">
        <v>1050</v>
      </c>
      <c r="B350" s="18" t="s">
        <v>1052</v>
      </c>
      <c r="C350" s="17" t="s">
        <v>164</v>
      </c>
      <c r="D350" s="17" t="s">
        <v>4094</v>
      </c>
      <c r="E350" s="18" t="s">
        <v>4972</v>
      </c>
    </row>
    <row r="351" spans="1:5" ht="24" customHeight="1" x14ac:dyDescent="0.25">
      <c r="A351" s="18" t="s">
        <v>1053</v>
      </c>
      <c r="B351" s="18" t="s">
        <v>1055</v>
      </c>
      <c r="C351" s="17" t="s">
        <v>164</v>
      </c>
      <c r="D351" s="17" t="s">
        <v>4141</v>
      </c>
      <c r="E351" s="18" t="s">
        <v>4972</v>
      </c>
    </row>
    <row r="352" spans="1:5" ht="39" customHeight="1" x14ac:dyDescent="0.25">
      <c r="A352" s="18" t="s">
        <v>1056</v>
      </c>
      <c r="B352" s="18" t="s">
        <v>946</v>
      </c>
      <c r="C352" s="17" t="s">
        <v>255</v>
      </c>
      <c r="D352" s="17" t="s">
        <v>4976</v>
      </c>
      <c r="E352" s="18" t="s">
        <v>4972</v>
      </c>
    </row>
    <row r="353" spans="1:5" ht="39" customHeight="1" x14ac:dyDescent="0.25">
      <c r="A353" s="18" t="s">
        <v>1057</v>
      </c>
      <c r="B353" s="18" t="s">
        <v>1059</v>
      </c>
      <c r="C353" s="17" t="s">
        <v>255</v>
      </c>
      <c r="D353" s="17" t="s">
        <v>4977</v>
      </c>
      <c r="E353" s="18" t="s">
        <v>4972</v>
      </c>
    </row>
    <row r="354" spans="1:5" ht="24" customHeight="1" x14ac:dyDescent="0.25">
      <c r="A354" s="18" t="s">
        <v>1060</v>
      </c>
      <c r="B354" s="18" t="s">
        <v>1062</v>
      </c>
      <c r="C354" s="17" t="s">
        <v>488</v>
      </c>
      <c r="D354" s="17" t="s">
        <v>4126</v>
      </c>
      <c r="E354" s="18" t="s">
        <v>4972</v>
      </c>
    </row>
    <row r="355" spans="1:5" ht="39" customHeight="1" x14ac:dyDescent="0.25">
      <c r="A355" s="18" t="s">
        <v>1063</v>
      </c>
      <c r="B355" s="18" t="s">
        <v>1065</v>
      </c>
      <c r="C355" s="17" t="s">
        <v>164</v>
      </c>
      <c r="D355" s="17" t="s">
        <v>4041</v>
      </c>
      <c r="E355" s="18" t="s">
        <v>4972</v>
      </c>
    </row>
    <row r="356" spans="1:5" ht="39" customHeight="1" x14ac:dyDescent="0.25">
      <c r="A356" s="18" t="s">
        <v>1066</v>
      </c>
      <c r="B356" s="18" t="s">
        <v>1068</v>
      </c>
      <c r="C356" s="17" t="s">
        <v>164</v>
      </c>
      <c r="D356" s="17" t="s">
        <v>4077</v>
      </c>
      <c r="E356" s="18" t="s">
        <v>4972</v>
      </c>
    </row>
    <row r="357" spans="1:5" ht="39" customHeight="1" x14ac:dyDescent="0.25">
      <c r="A357" s="18" t="s">
        <v>1069</v>
      </c>
      <c r="B357" s="18" t="s">
        <v>1071</v>
      </c>
      <c r="C357" s="17" t="s">
        <v>164</v>
      </c>
      <c r="D357" s="17" t="s">
        <v>4093</v>
      </c>
      <c r="E357" s="18" t="s">
        <v>4972</v>
      </c>
    </row>
    <row r="358" spans="1:5" ht="39" customHeight="1" x14ac:dyDescent="0.25">
      <c r="A358" s="18" t="s">
        <v>1072</v>
      </c>
      <c r="B358" s="18" t="s">
        <v>1074</v>
      </c>
      <c r="C358" s="17" t="s">
        <v>164</v>
      </c>
      <c r="D358" s="17" t="s">
        <v>4076</v>
      </c>
      <c r="E358" s="18" t="s">
        <v>4972</v>
      </c>
    </row>
    <row r="359" spans="1:5" ht="24" customHeight="1" x14ac:dyDescent="0.25">
      <c r="A359" s="18" t="s">
        <v>1075</v>
      </c>
      <c r="B359" s="18" t="s">
        <v>2788</v>
      </c>
      <c r="C359" s="17" t="s">
        <v>164</v>
      </c>
      <c r="D359" s="17" t="s">
        <v>4093</v>
      </c>
      <c r="E359" s="18" t="s">
        <v>4972</v>
      </c>
    </row>
    <row r="360" spans="1:5" ht="39" customHeight="1" x14ac:dyDescent="0.25">
      <c r="A360" s="18" t="s">
        <v>1078</v>
      </c>
      <c r="B360" s="18" t="s">
        <v>1080</v>
      </c>
      <c r="C360" s="17" t="s">
        <v>164</v>
      </c>
      <c r="D360" s="17" t="s">
        <v>3996</v>
      </c>
      <c r="E360" s="18" t="s">
        <v>4972</v>
      </c>
    </row>
    <row r="361" spans="1:5" ht="39" customHeight="1" x14ac:dyDescent="0.25">
      <c r="A361" s="18" t="s">
        <v>1081</v>
      </c>
      <c r="B361" s="18" t="s">
        <v>1083</v>
      </c>
      <c r="C361" s="17" t="s">
        <v>164</v>
      </c>
      <c r="D361" s="17" t="s">
        <v>3996</v>
      </c>
      <c r="E361" s="18" t="s">
        <v>4972</v>
      </c>
    </row>
    <row r="362" spans="1:5" ht="24" customHeight="1" x14ac:dyDescent="0.25">
      <c r="A362" s="18" t="s">
        <v>1084</v>
      </c>
      <c r="B362" s="18" t="s">
        <v>2795</v>
      </c>
      <c r="C362" s="17" t="s">
        <v>255</v>
      </c>
      <c r="D362" s="17" t="s">
        <v>4113</v>
      </c>
      <c r="E362" s="18" t="s">
        <v>4972</v>
      </c>
    </row>
    <row r="363" spans="1:5" ht="39" customHeight="1" x14ac:dyDescent="0.25">
      <c r="A363" s="18" t="s">
        <v>1087</v>
      </c>
      <c r="B363" s="18" t="s">
        <v>1089</v>
      </c>
      <c r="C363" s="17" t="s">
        <v>164</v>
      </c>
      <c r="D363" s="17" t="s">
        <v>4164</v>
      </c>
      <c r="E363" s="18" t="s">
        <v>4972</v>
      </c>
    </row>
    <row r="364" spans="1:5" ht="39" customHeight="1" x14ac:dyDescent="0.25">
      <c r="A364" s="18" t="s">
        <v>1090</v>
      </c>
      <c r="B364" s="18" t="s">
        <v>1092</v>
      </c>
      <c r="C364" s="17" t="s">
        <v>164</v>
      </c>
      <c r="D364" s="17" t="s">
        <v>4157</v>
      </c>
      <c r="E364" s="18" t="s">
        <v>4972</v>
      </c>
    </row>
    <row r="365" spans="1:5" ht="25.5" customHeight="1" x14ac:dyDescent="0.25">
      <c r="A365" s="18" t="s">
        <v>1093</v>
      </c>
      <c r="B365" s="18" t="s">
        <v>1095</v>
      </c>
      <c r="C365" s="17" t="s">
        <v>164</v>
      </c>
      <c r="D365" s="17" t="s">
        <v>4086</v>
      </c>
      <c r="E365" s="18" t="s">
        <v>4972</v>
      </c>
    </row>
    <row r="366" spans="1:5" ht="24" customHeight="1" x14ac:dyDescent="0.25">
      <c r="A366" s="18" t="s">
        <v>1096</v>
      </c>
      <c r="B366" s="18" t="s">
        <v>2802</v>
      </c>
      <c r="C366" s="17" t="s">
        <v>255</v>
      </c>
      <c r="D366" s="17" t="s">
        <v>4038</v>
      </c>
      <c r="E366" s="18" t="s">
        <v>4972</v>
      </c>
    </row>
    <row r="367" spans="1:5" ht="24" customHeight="1" x14ac:dyDescent="0.25">
      <c r="A367" s="18" t="s">
        <v>1099</v>
      </c>
      <c r="B367" s="18" t="s">
        <v>1101</v>
      </c>
      <c r="C367" s="17" t="s">
        <v>488</v>
      </c>
      <c r="D367" s="17" t="s">
        <v>4008</v>
      </c>
      <c r="E367" s="18" t="s">
        <v>4972</v>
      </c>
    </row>
    <row r="368" spans="1:5" ht="39" customHeight="1" x14ac:dyDescent="0.25">
      <c r="A368" s="18" t="s">
        <v>1102</v>
      </c>
      <c r="B368" s="18" t="s">
        <v>1104</v>
      </c>
      <c r="C368" s="17" t="s">
        <v>164</v>
      </c>
      <c r="D368" s="17" t="s">
        <v>4094</v>
      </c>
      <c r="E368" s="18" t="s">
        <v>4972</v>
      </c>
    </row>
    <row r="369" spans="1:5" ht="39" customHeight="1" x14ac:dyDescent="0.25">
      <c r="A369" s="18" t="s">
        <v>1105</v>
      </c>
      <c r="B369" s="18" t="s">
        <v>1107</v>
      </c>
      <c r="C369" s="17" t="s">
        <v>164</v>
      </c>
      <c r="D369" s="17" t="s">
        <v>4041</v>
      </c>
      <c r="E369" s="18" t="s">
        <v>4972</v>
      </c>
    </row>
    <row r="370" spans="1:5" ht="25.5" customHeight="1" x14ac:dyDescent="0.25">
      <c r="A370" s="18" t="s">
        <v>1108</v>
      </c>
      <c r="B370" s="18" t="s">
        <v>1110</v>
      </c>
      <c r="C370" s="17" t="s">
        <v>164</v>
      </c>
      <c r="D370" s="17" t="s">
        <v>4094</v>
      </c>
      <c r="E370" s="18" t="s">
        <v>4972</v>
      </c>
    </row>
    <row r="371" spans="1:5" ht="39" customHeight="1" x14ac:dyDescent="0.25">
      <c r="A371" s="18" t="s">
        <v>1111</v>
      </c>
      <c r="B371" s="18" t="s">
        <v>1113</v>
      </c>
      <c r="C371" s="17" t="s">
        <v>255</v>
      </c>
      <c r="D371" s="17" t="s">
        <v>4144</v>
      </c>
      <c r="E371" s="18" t="s">
        <v>4972</v>
      </c>
    </row>
    <row r="372" spans="1:5" ht="39" customHeight="1" x14ac:dyDescent="0.25">
      <c r="A372" s="18" t="s">
        <v>1114</v>
      </c>
      <c r="B372" s="18" t="s">
        <v>1116</v>
      </c>
      <c r="C372" s="17" t="s">
        <v>255</v>
      </c>
      <c r="D372" s="17" t="s">
        <v>4092</v>
      </c>
      <c r="E372" s="18" t="s">
        <v>4972</v>
      </c>
    </row>
    <row r="373" spans="1:5" ht="39" customHeight="1" x14ac:dyDescent="0.25">
      <c r="A373" s="18" t="s">
        <v>1117</v>
      </c>
      <c r="B373" s="18" t="s">
        <v>799</v>
      </c>
      <c r="C373" s="17" t="s">
        <v>255</v>
      </c>
      <c r="D373" s="17" t="s">
        <v>4978</v>
      </c>
      <c r="E373" s="18" t="s">
        <v>4972</v>
      </c>
    </row>
    <row r="374" spans="1:5" ht="39" customHeight="1" x14ac:dyDescent="0.25">
      <c r="A374" s="18" t="s">
        <v>1118</v>
      </c>
      <c r="B374" s="18" t="s">
        <v>1120</v>
      </c>
      <c r="C374" s="17" t="s">
        <v>255</v>
      </c>
      <c r="D374" s="17" t="s">
        <v>4979</v>
      </c>
      <c r="E374" s="18" t="s">
        <v>4972</v>
      </c>
    </row>
    <row r="375" spans="1:5" ht="39" customHeight="1" x14ac:dyDescent="0.25">
      <c r="A375" s="18" t="s">
        <v>1121</v>
      </c>
      <c r="B375" s="18" t="s">
        <v>1123</v>
      </c>
      <c r="C375" s="17" t="s">
        <v>255</v>
      </c>
      <c r="D375" s="17" t="s">
        <v>4195</v>
      </c>
      <c r="E375" s="18" t="s">
        <v>4972</v>
      </c>
    </row>
    <row r="376" spans="1:5" ht="51.75" customHeight="1" x14ac:dyDescent="0.25">
      <c r="A376" s="18" t="s">
        <v>1124</v>
      </c>
      <c r="B376" s="18" t="s">
        <v>1126</v>
      </c>
      <c r="C376" s="17" t="s">
        <v>164</v>
      </c>
      <c r="D376" s="17" t="s">
        <v>4094</v>
      </c>
      <c r="E376" s="18" t="s">
        <v>4972</v>
      </c>
    </row>
    <row r="377" spans="1:5" ht="51.75" customHeight="1" x14ac:dyDescent="0.25">
      <c r="A377" s="18" t="s">
        <v>1127</v>
      </c>
      <c r="B377" s="18" t="s">
        <v>1129</v>
      </c>
      <c r="C377" s="17" t="s">
        <v>164</v>
      </c>
      <c r="D377" s="17" t="s">
        <v>4041</v>
      </c>
      <c r="E377" s="18" t="s">
        <v>4972</v>
      </c>
    </row>
    <row r="378" spans="1:5" ht="39" customHeight="1" x14ac:dyDescent="0.25">
      <c r="A378" s="18" t="s">
        <v>1130</v>
      </c>
      <c r="B378" s="18" t="s">
        <v>2825</v>
      </c>
      <c r="C378" s="17" t="s">
        <v>596</v>
      </c>
      <c r="D378" s="17" t="s">
        <v>3996</v>
      </c>
      <c r="E378" s="18" t="s">
        <v>4972</v>
      </c>
    </row>
    <row r="379" spans="1:5" ht="24" customHeight="1" x14ac:dyDescent="0.25">
      <c r="A379" s="16" t="s">
        <v>92</v>
      </c>
      <c r="B379" s="16" t="s">
        <v>93</v>
      </c>
      <c r="C379" s="15"/>
      <c r="D379" s="15"/>
      <c r="E379" s="16"/>
    </row>
    <row r="380" spans="1:5" ht="25.5" customHeight="1" x14ac:dyDescent="0.25">
      <c r="A380" s="18" t="s">
        <v>1133</v>
      </c>
      <c r="B380" s="18" t="s">
        <v>1135</v>
      </c>
      <c r="C380" s="17" t="s">
        <v>164</v>
      </c>
      <c r="D380" s="17" t="s">
        <v>4980</v>
      </c>
      <c r="E380" s="18" t="s">
        <v>4981</v>
      </c>
    </row>
    <row r="381" spans="1:5" ht="39" customHeight="1" x14ac:dyDescent="0.25">
      <c r="A381" s="18" t="s">
        <v>1136</v>
      </c>
      <c r="B381" s="18" t="s">
        <v>977</v>
      </c>
      <c r="C381" s="17" t="s">
        <v>164</v>
      </c>
      <c r="D381" s="17" t="s">
        <v>4151</v>
      </c>
      <c r="E381" s="18" t="s">
        <v>4982</v>
      </c>
    </row>
    <row r="382" spans="1:5" ht="39" customHeight="1" x14ac:dyDescent="0.25">
      <c r="A382" s="18" t="s">
        <v>1137</v>
      </c>
      <c r="B382" s="18" t="s">
        <v>974</v>
      </c>
      <c r="C382" s="17" t="s">
        <v>164</v>
      </c>
      <c r="D382" s="17" t="s">
        <v>4983</v>
      </c>
      <c r="E382" s="18" t="s">
        <v>4982</v>
      </c>
    </row>
    <row r="383" spans="1:5" ht="39" customHeight="1" x14ac:dyDescent="0.25">
      <c r="A383" s="18" t="s">
        <v>1138</v>
      </c>
      <c r="B383" s="18" t="s">
        <v>1140</v>
      </c>
      <c r="C383" s="17" t="s">
        <v>164</v>
      </c>
      <c r="D383" s="17" t="s">
        <v>4138</v>
      </c>
      <c r="E383" s="18" t="s">
        <v>4982</v>
      </c>
    </row>
    <row r="384" spans="1:5" ht="39" customHeight="1" x14ac:dyDescent="0.25">
      <c r="A384" s="18" t="s">
        <v>1141</v>
      </c>
      <c r="B384" s="18" t="s">
        <v>980</v>
      </c>
      <c r="C384" s="17" t="s">
        <v>164</v>
      </c>
      <c r="D384" s="17" t="s">
        <v>4138</v>
      </c>
      <c r="E384" s="18" t="s">
        <v>4982</v>
      </c>
    </row>
    <row r="385" spans="1:5" ht="39" customHeight="1" x14ac:dyDescent="0.25">
      <c r="A385" s="18" t="s">
        <v>1142</v>
      </c>
      <c r="B385" s="18" t="s">
        <v>983</v>
      </c>
      <c r="C385" s="17" t="s">
        <v>164</v>
      </c>
      <c r="D385" s="17" t="s">
        <v>4073</v>
      </c>
      <c r="E385" s="18" t="s">
        <v>4982</v>
      </c>
    </row>
    <row r="386" spans="1:5" ht="25.5" customHeight="1" x14ac:dyDescent="0.25">
      <c r="A386" s="18" t="s">
        <v>1143</v>
      </c>
      <c r="B386" s="18" t="s">
        <v>2828</v>
      </c>
      <c r="C386" s="17" t="s">
        <v>164</v>
      </c>
      <c r="D386" s="17" t="s">
        <v>4072</v>
      </c>
      <c r="E386" s="18" t="s">
        <v>4982</v>
      </c>
    </row>
    <row r="387" spans="1:5" ht="39" customHeight="1" x14ac:dyDescent="0.25">
      <c r="A387" s="18" t="s">
        <v>1146</v>
      </c>
      <c r="B387" s="18" t="s">
        <v>1148</v>
      </c>
      <c r="C387" s="17" t="s">
        <v>255</v>
      </c>
      <c r="D387" s="17" t="s">
        <v>3995</v>
      </c>
      <c r="E387" s="18" t="s">
        <v>4982</v>
      </c>
    </row>
    <row r="388" spans="1:5" ht="25.5" customHeight="1" x14ac:dyDescent="0.25">
      <c r="A388" s="18" t="s">
        <v>1149</v>
      </c>
      <c r="B388" s="18" t="s">
        <v>1151</v>
      </c>
      <c r="C388" s="17" t="s">
        <v>164</v>
      </c>
      <c r="D388" s="17" t="s">
        <v>3996</v>
      </c>
      <c r="E388" s="18" t="s">
        <v>4982</v>
      </c>
    </row>
    <row r="389" spans="1:5" ht="25.5" customHeight="1" x14ac:dyDescent="0.25">
      <c r="A389" s="18" t="s">
        <v>1152</v>
      </c>
      <c r="B389" s="18" t="s">
        <v>1154</v>
      </c>
      <c r="C389" s="17" t="s">
        <v>596</v>
      </c>
      <c r="D389" s="17" t="s">
        <v>3996</v>
      </c>
      <c r="E389" s="18" t="s">
        <v>4982</v>
      </c>
    </row>
    <row r="390" spans="1:5" ht="51.75" customHeight="1" x14ac:dyDescent="0.25">
      <c r="A390" s="18" t="s">
        <v>1155</v>
      </c>
      <c r="B390" s="18" t="s">
        <v>2837</v>
      </c>
      <c r="C390" s="17" t="s">
        <v>159</v>
      </c>
      <c r="D390" s="17" t="s">
        <v>4984</v>
      </c>
      <c r="E390" s="18" t="s">
        <v>4982</v>
      </c>
    </row>
    <row r="391" spans="1:5" ht="24" customHeight="1" x14ac:dyDescent="0.25">
      <c r="A391" s="18" t="s">
        <v>1158</v>
      </c>
      <c r="B391" s="18" t="s">
        <v>2842</v>
      </c>
      <c r="C391" s="17" t="s">
        <v>596</v>
      </c>
      <c r="D391" s="17" t="s">
        <v>4010</v>
      </c>
      <c r="E391" s="18" t="s">
        <v>4982</v>
      </c>
    </row>
    <row r="392" spans="1:5" ht="51.75" customHeight="1" x14ac:dyDescent="0.25">
      <c r="A392" s="18" t="s">
        <v>1161</v>
      </c>
      <c r="B392" s="18" t="s">
        <v>1163</v>
      </c>
      <c r="C392" s="17" t="s">
        <v>255</v>
      </c>
      <c r="D392" s="17" t="s">
        <v>4108</v>
      </c>
      <c r="E392" s="18" t="s">
        <v>4982</v>
      </c>
    </row>
    <row r="393" spans="1:5" ht="51.75" customHeight="1" x14ac:dyDescent="0.25">
      <c r="A393" s="18" t="s">
        <v>1164</v>
      </c>
      <c r="B393" s="18" t="s">
        <v>2848</v>
      </c>
      <c r="C393" s="17" t="s">
        <v>159</v>
      </c>
      <c r="D393" s="17" t="s">
        <v>4033</v>
      </c>
      <c r="E393" s="18" t="s">
        <v>4982</v>
      </c>
    </row>
    <row r="394" spans="1:5" ht="39" customHeight="1" x14ac:dyDescent="0.25">
      <c r="A394" s="18" t="s">
        <v>1166</v>
      </c>
      <c r="B394" s="18" t="s">
        <v>952</v>
      </c>
      <c r="C394" s="17" t="s">
        <v>164</v>
      </c>
      <c r="D394" s="17" t="s">
        <v>4151</v>
      </c>
      <c r="E394" s="18" t="s">
        <v>4982</v>
      </c>
    </row>
    <row r="395" spans="1:5" ht="64.5" customHeight="1" x14ac:dyDescent="0.25">
      <c r="A395" s="18" t="s">
        <v>1167</v>
      </c>
      <c r="B395" s="18" t="s">
        <v>1169</v>
      </c>
      <c r="C395" s="17" t="s">
        <v>255</v>
      </c>
      <c r="D395" s="17" t="s">
        <v>4108</v>
      </c>
      <c r="E395" s="18" t="s">
        <v>4982</v>
      </c>
    </row>
    <row r="396" spans="1:5" ht="25.5" customHeight="1" x14ac:dyDescent="0.25">
      <c r="A396" s="18" t="s">
        <v>1170</v>
      </c>
      <c r="B396" s="18" t="s">
        <v>1172</v>
      </c>
      <c r="C396" s="17" t="s">
        <v>255</v>
      </c>
      <c r="D396" s="17" t="s">
        <v>4108</v>
      </c>
      <c r="E396" s="18" t="s">
        <v>4982</v>
      </c>
    </row>
    <row r="397" spans="1:5" ht="39" customHeight="1" x14ac:dyDescent="0.25">
      <c r="A397" s="18" t="s">
        <v>1173</v>
      </c>
      <c r="B397" s="18" t="s">
        <v>1175</v>
      </c>
      <c r="C397" s="17" t="s">
        <v>255</v>
      </c>
      <c r="D397" s="17" t="s">
        <v>4106</v>
      </c>
      <c r="E397" s="18" t="s">
        <v>4982</v>
      </c>
    </row>
    <row r="398" spans="1:5" ht="39" customHeight="1" x14ac:dyDescent="0.25">
      <c r="A398" s="18" t="s">
        <v>1176</v>
      </c>
      <c r="B398" s="18" t="s">
        <v>1059</v>
      </c>
      <c r="C398" s="17" t="s">
        <v>255</v>
      </c>
      <c r="D398" s="17" t="s">
        <v>4985</v>
      </c>
      <c r="E398" s="18" t="s">
        <v>4982</v>
      </c>
    </row>
    <row r="399" spans="1:5" ht="25.5" customHeight="1" x14ac:dyDescent="0.25">
      <c r="A399" s="18" t="s">
        <v>1176</v>
      </c>
      <c r="B399" s="18" t="s">
        <v>2335</v>
      </c>
      <c r="C399" s="17" t="s">
        <v>596</v>
      </c>
      <c r="D399" s="17" t="s">
        <v>4219</v>
      </c>
      <c r="E399" s="18" t="s">
        <v>4982</v>
      </c>
    </row>
    <row r="400" spans="1:5" ht="39" customHeight="1" x14ac:dyDescent="0.25">
      <c r="A400" s="18" t="s">
        <v>1177</v>
      </c>
      <c r="B400" s="18" t="s">
        <v>1179</v>
      </c>
      <c r="C400" s="17" t="s">
        <v>255</v>
      </c>
      <c r="D400" s="17" t="s">
        <v>4204</v>
      </c>
      <c r="E400" s="18" t="s">
        <v>4982</v>
      </c>
    </row>
    <row r="401" spans="1:5" ht="24" customHeight="1" x14ac:dyDescent="0.25">
      <c r="A401" s="18" t="s">
        <v>1177</v>
      </c>
      <c r="B401" s="18" t="s">
        <v>2853</v>
      </c>
      <c r="C401" s="17" t="s">
        <v>164</v>
      </c>
      <c r="D401" s="17" t="s">
        <v>4041</v>
      </c>
      <c r="E401" s="18" t="s">
        <v>4982</v>
      </c>
    </row>
    <row r="402" spans="1:5" ht="24" customHeight="1" x14ac:dyDescent="0.25">
      <c r="A402" s="18" t="s">
        <v>1182</v>
      </c>
      <c r="B402" s="18" t="s">
        <v>1184</v>
      </c>
      <c r="C402" s="17" t="s">
        <v>164</v>
      </c>
      <c r="D402" s="17" t="s">
        <v>4041</v>
      </c>
      <c r="E402" s="18" t="s">
        <v>4982</v>
      </c>
    </row>
    <row r="403" spans="1:5" ht="24" customHeight="1" x14ac:dyDescent="0.25">
      <c r="A403" s="18" t="s">
        <v>1185</v>
      </c>
      <c r="B403" s="18" t="s">
        <v>1187</v>
      </c>
      <c r="C403" s="17" t="s">
        <v>266</v>
      </c>
      <c r="D403" s="17" t="s">
        <v>4197</v>
      </c>
      <c r="E403" s="18" t="s">
        <v>4982</v>
      </c>
    </row>
    <row r="404" spans="1:5" ht="24" customHeight="1" x14ac:dyDescent="0.25">
      <c r="A404" s="16" t="s">
        <v>94</v>
      </c>
      <c r="B404" s="16" t="s">
        <v>95</v>
      </c>
      <c r="C404" s="15"/>
      <c r="D404" s="15"/>
      <c r="E404" s="16"/>
    </row>
    <row r="405" spans="1:5" ht="25.5" customHeight="1" x14ac:dyDescent="0.25">
      <c r="A405" s="18" t="s">
        <v>1188</v>
      </c>
      <c r="B405" s="18" t="s">
        <v>1135</v>
      </c>
      <c r="C405" s="17" t="s">
        <v>164</v>
      </c>
      <c r="D405" s="17" t="s">
        <v>4986</v>
      </c>
      <c r="E405" s="18" t="s">
        <v>4987</v>
      </c>
    </row>
    <row r="406" spans="1:5" ht="25.5" customHeight="1" x14ac:dyDescent="0.25">
      <c r="A406" s="18" t="s">
        <v>1189</v>
      </c>
      <c r="B406" s="18" t="s">
        <v>1191</v>
      </c>
      <c r="C406" s="17" t="s">
        <v>255</v>
      </c>
      <c r="D406" s="17" t="s">
        <v>4063</v>
      </c>
      <c r="E406" s="18" t="s">
        <v>4987</v>
      </c>
    </row>
    <row r="407" spans="1:5" ht="39" customHeight="1" x14ac:dyDescent="0.25">
      <c r="A407" s="18" t="s">
        <v>1192</v>
      </c>
      <c r="B407" s="18" t="s">
        <v>1194</v>
      </c>
      <c r="C407" s="17" t="s">
        <v>255</v>
      </c>
      <c r="D407" s="17" t="s">
        <v>4064</v>
      </c>
      <c r="E407" s="18" t="s">
        <v>4982</v>
      </c>
    </row>
    <row r="408" spans="1:5" ht="24" customHeight="1" x14ac:dyDescent="0.25">
      <c r="A408" s="18" t="s">
        <v>1195</v>
      </c>
      <c r="B408" s="18" t="s">
        <v>1197</v>
      </c>
      <c r="C408" s="17" t="s">
        <v>164</v>
      </c>
      <c r="D408" s="17" t="s">
        <v>3996</v>
      </c>
      <c r="E408" s="18" t="s">
        <v>4987</v>
      </c>
    </row>
    <row r="409" spans="1:5" ht="24" customHeight="1" x14ac:dyDescent="0.25">
      <c r="A409" s="16" t="s">
        <v>96</v>
      </c>
      <c r="B409" s="16" t="s">
        <v>97</v>
      </c>
      <c r="C409" s="15"/>
      <c r="D409" s="15"/>
      <c r="E409" s="16"/>
    </row>
    <row r="410" spans="1:5" ht="24" customHeight="1" x14ac:dyDescent="0.25">
      <c r="A410" s="16" t="s">
        <v>1198</v>
      </c>
      <c r="B410" s="16" t="s">
        <v>1199</v>
      </c>
      <c r="C410" s="15"/>
      <c r="D410" s="15"/>
      <c r="E410" s="16"/>
    </row>
    <row r="411" spans="1:5" ht="25.5" customHeight="1" x14ac:dyDescent="0.25">
      <c r="A411" s="18" t="s">
        <v>1200</v>
      </c>
      <c r="B411" s="18" t="s">
        <v>1202</v>
      </c>
      <c r="C411" s="17" t="s">
        <v>164</v>
      </c>
      <c r="D411" s="17" t="s">
        <v>4086</v>
      </c>
      <c r="E411" s="18" t="s">
        <v>4988</v>
      </c>
    </row>
    <row r="412" spans="1:5" ht="25.5" customHeight="1" x14ac:dyDescent="0.25">
      <c r="A412" s="18" t="s">
        <v>1203</v>
      </c>
      <c r="B412" s="18" t="s">
        <v>1205</v>
      </c>
      <c r="C412" s="17" t="s">
        <v>164</v>
      </c>
      <c r="D412" s="17" t="s">
        <v>4086</v>
      </c>
      <c r="E412" s="18" t="s">
        <v>4988</v>
      </c>
    </row>
    <row r="413" spans="1:5" ht="24" customHeight="1" x14ac:dyDescent="0.25">
      <c r="A413" s="18" t="s">
        <v>1206</v>
      </c>
      <c r="B413" s="18" t="s">
        <v>1208</v>
      </c>
      <c r="C413" s="17" t="s">
        <v>164</v>
      </c>
      <c r="D413" s="17" t="s">
        <v>4065</v>
      </c>
      <c r="E413" s="18" t="s">
        <v>4988</v>
      </c>
    </row>
    <row r="414" spans="1:5" ht="25.5" customHeight="1" x14ac:dyDescent="0.25">
      <c r="A414" s="18" t="s">
        <v>1209</v>
      </c>
      <c r="B414" s="18" t="s">
        <v>1211</v>
      </c>
      <c r="C414" s="17" t="s">
        <v>255</v>
      </c>
      <c r="D414" s="17" t="s">
        <v>3996</v>
      </c>
      <c r="E414" s="18" t="s">
        <v>4988</v>
      </c>
    </row>
    <row r="415" spans="1:5" ht="24" customHeight="1" x14ac:dyDescent="0.25">
      <c r="A415" s="18" t="s">
        <v>1212</v>
      </c>
      <c r="B415" s="18" t="s">
        <v>1214</v>
      </c>
      <c r="C415" s="17" t="s">
        <v>255</v>
      </c>
      <c r="D415" s="17" t="s">
        <v>4019</v>
      </c>
      <c r="E415" s="18" t="s">
        <v>4988</v>
      </c>
    </row>
    <row r="416" spans="1:5" ht="24" customHeight="1" x14ac:dyDescent="0.25">
      <c r="A416" s="18" t="s">
        <v>1215</v>
      </c>
      <c r="B416" s="18" t="s">
        <v>2896</v>
      </c>
      <c r="C416" s="17" t="s">
        <v>808</v>
      </c>
      <c r="D416" s="17" t="s">
        <v>4097</v>
      </c>
      <c r="E416" s="18" t="s">
        <v>4988</v>
      </c>
    </row>
    <row r="417" spans="1:5" ht="24" customHeight="1" x14ac:dyDescent="0.25">
      <c r="A417" s="18" t="s">
        <v>1218</v>
      </c>
      <c r="B417" s="18" t="s">
        <v>2900</v>
      </c>
      <c r="C417" s="17" t="s">
        <v>164</v>
      </c>
      <c r="D417" s="17" t="s">
        <v>4086</v>
      </c>
      <c r="E417" s="18" t="s">
        <v>4988</v>
      </c>
    </row>
    <row r="418" spans="1:5" ht="25.5" customHeight="1" x14ac:dyDescent="0.25">
      <c r="A418" s="18" t="s">
        <v>1221</v>
      </c>
      <c r="B418" s="18" t="s">
        <v>2901</v>
      </c>
      <c r="C418" s="17" t="s">
        <v>596</v>
      </c>
      <c r="D418" s="17" t="s">
        <v>3996</v>
      </c>
      <c r="E418" s="18" t="s">
        <v>4988</v>
      </c>
    </row>
    <row r="419" spans="1:5" ht="24" customHeight="1" x14ac:dyDescent="0.25">
      <c r="A419" s="18" t="s">
        <v>1224</v>
      </c>
      <c r="B419" s="18" t="s">
        <v>2909</v>
      </c>
      <c r="C419" s="17" t="s">
        <v>596</v>
      </c>
      <c r="D419" s="17" t="s">
        <v>3996</v>
      </c>
      <c r="E419" s="18" t="s">
        <v>4988</v>
      </c>
    </row>
    <row r="420" spans="1:5" ht="25.5" customHeight="1" x14ac:dyDescent="0.25">
      <c r="A420" s="18" t="s">
        <v>1227</v>
      </c>
      <c r="B420" s="18" t="s">
        <v>1229</v>
      </c>
      <c r="C420" s="17" t="s">
        <v>164</v>
      </c>
      <c r="D420" s="17" t="s">
        <v>4086</v>
      </c>
      <c r="E420" s="18" t="s">
        <v>4988</v>
      </c>
    </row>
    <row r="421" spans="1:5" ht="25.5" customHeight="1" x14ac:dyDescent="0.25">
      <c r="A421" s="18" t="s">
        <v>1230</v>
      </c>
      <c r="B421" s="18" t="s">
        <v>1232</v>
      </c>
      <c r="C421" s="17" t="s">
        <v>164</v>
      </c>
      <c r="D421" s="17" t="s">
        <v>4094</v>
      </c>
      <c r="E421" s="18" t="s">
        <v>4988</v>
      </c>
    </row>
    <row r="422" spans="1:5" ht="24" customHeight="1" x14ac:dyDescent="0.25">
      <c r="A422" s="16" t="s">
        <v>1233</v>
      </c>
      <c r="B422" s="16" t="s">
        <v>1234</v>
      </c>
      <c r="C422" s="15"/>
      <c r="D422" s="15"/>
      <c r="E422" s="16"/>
    </row>
    <row r="423" spans="1:5" ht="24" customHeight="1" x14ac:dyDescent="0.25">
      <c r="A423" s="18" t="s">
        <v>1235</v>
      </c>
      <c r="B423" s="18" t="s">
        <v>2915</v>
      </c>
      <c r="C423" s="17" t="s">
        <v>164</v>
      </c>
      <c r="D423" s="17" t="s">
        <v>3996</v>
      </c>
      <c r="E423" s="18" t="s">
        <v>4988</v>
      </c>
    </row>
    <row r="424" spans="1:5" ht="24" customHeight="1" x14ac:dyDescent="0.25">
      <c r="A424" s="18" t="s">
        <v>1238</v>
      </c>
      <c r="B424" s="18" t="s">
        <v>2916</v>
      </c>
      <c r="C424" s="17" t="s">
        <v>164</v>
      </c>
      <c r="D424" s="17" t="s">
        <v>3996</v>
      </c>
      <c r="E424" s="18" t="s">
        <v>4988</v>
      </c>
    </row>
    <row r="425" spans="1:5" ht="64.5" customHeight="1" x14ac:dyDescent="0.25">
      <c r="A425" s="18" t="s">
        <v>1241</v>
      </c>
      <c r="B425" s="18" t="s">
        <v>2917</v>
      </c>
      <c r="C425" s="17" t="s">
        <v>596</v>
      </c>
      <c r="D425" s="17" t="s">
        <v>3996</v>
      </c>
      <c r="E425" s="18" t="s">
        <v>4988</v>
      </c>
    </row>
    <row r="426" spans="1:5" ht="51.75" customHeight="1" x14ac:dyDescent="0.25">
      <c r="A426" s="18" t="s">
        <v>1244</v>
      </c>
      <c r="B426" s="18" t="s">
        <v>2918</v>
      </c>
      <c r="C426" s="17" t="s">
        <v>596</v>
      </c>
      <c r="D426" s="17" t="s">
        <v>3996</v>
      </c>
      <c r="E426" s="18" t="s">
        <v>4988</v>
      </c>
    </row>
    <row r="427" spans="1:5" ht="25.5" customHeight="1" x14ac:dyDescent="0.25">
      <c r="A427" s="18" t="s">
        <v>1247</v>
      </c>
      <c r="B427" s="18" t="s">
        <v>2924</v>
      </c>
      <c r="C427" s="17" t="s">
        <v>596</v>
      </c>
      <c r="D427" s="17" t="s">
        <v>4094</v>
      </c>
      <c r="E427" s="18" t="s">
        <v>4988</v>
      </c>
    </row>
    <row r="428" spans="1:5" ht="25.5" customHeight="1" x14ac:dyDescent="0.25">
      <c r="A428" s="18" t="s">
        <v>1250</v>
      </c>
      <c r="B428" s="18" t="s">
        <v>2929</v>
      </c>
      <c r="C428" s="17" t="s">
        <v>808</v>
      </c>
      <c r="D428" s="17" t="s">
        <v>4191</v>
      </c>
      <c r="E428" s="18" t="s">
        <v>4988</v>
      </c>
    </row>
    <row r="429" spans="1:5" ht="24" customHeight="1" x14ac:dyDescent="0.25">
      <c r="A429" s="16" t="s">
        <v>98</v>
      </c>
      <c r="B429" s="16" t="s">
        <v>99</v>
      </c>
      <c r="C429" s="15"/>
      <c r="D429" s="15"/>
      <c r="E429" s="16"/>
    </row>
    <row r="430" spans="1:5" ht="25.5" customHeight="1" x14ac:dyDescent="0.25">
      <c r="A430" s="18" t="s">
        <v>1253</v>
      </c>
      <c r="B430" s="18" t="s">
        <v>1255</v>
      </c>
      <c r="C430" s="17" t="s">
        <v>164</v>
      </c>
      <c r="D430" s="17" t="s">
        <v>4094</v>
      </c>
      <c r="E430" s="18" t="s">
        <v>4989</v>
      </c>
    </row>
    <row r="431" spans="1:5" ht="39" customHeight="1" x14ac:dyDescent="0.25">
      <c r="A431" s="18" t="s">
        <v>1256</v>
      </c>
      <c r="B431" s="18" t="s">
        <v>1258</v>
      </c>
      <c r="C431" s="17" t="s">
        <v>164</v>
      </c>
      <c r="D431" s="17" t="s">
        <v>4094</v>
      </c>
      <c r="E431" s="18" t="s">
        <v>4989</v>
      </c>
    </row>
    <row r="432" spans="1:5" ht="25.5" customHeight="1" x14ac:dyDescent="0.25">
      <c r="A432" s="18" t="s">
        <v>1259</v>
      </c>
      <c r="B432" s="18" t="s">
        <v>1261</v>
      </c>
      <c r="C432" s="17" t="s">
        <v>164</v>
      </c>
      <c r="D432" s="17" t="s">
        <v>4138</v>
      </c>
      <c r="E432" s="18" t="s">
        <v>4989</v>
      </c>
    </row>
    <row r="433" spans="1:5" ht="39" customHeight="1" x14ac:dyDescent="0.25">
      <c r="A433" s="18" t="s">
        <v>1262</v>
      </c>
      <c r="B433" s="18" t="s">
        <v>1264</v>
      </c>
      <c r="C433" s="17" t="s">
        <v>164</v>
      </c>
      <c r="D433" s="17" t="s">
        <v>4138</v>
      </c>
      <c r="E433" s="18" t="s">
        <v>4989</v>
      </c>
    </row>
    <row r="434" spans="1:5" ht="51.75" customHeight="1" x14ac:dyDescent="0.25">
      <c r="A434" s="18" t="s">
        <v>1265</v>
      </c>
      <c r="B434" s="18" t="s">
        <v>1267</v>
      </c>
      <c r="C434" s="17" t="s">
        <v>164</v>
      </c>
      <c r="D434" s="17" t="s">
        <v>4151</v>
      </c>
      <c r="E434" s="18" t="s">
        <v>4989</v>
      </c>
    </row>
    <row r="435" spans="1:5" ht="39" customHeight="1" x14ac:dyDescent="0.25">
      <c r="A435" s="18" t="s">
        <v>1268</v>
      </c>
      <c r="B435" s="18" t="s">
        <v>1270</v>
      </c>
      <c r="C435" s="17" t="s">
        <v>164</v>
      </c>
      <c r="D435" s="17" t="s">
        <v>4094</v>
      </c>
      <c r="E435" s="18" t="s">
        <v>4989</v>
      </c>
    </row>
    <row r="436" spans="1:5" ht="25.5" customHeight="1" x14ac:dyDescent="0.25">
      <c r="A436" s="18" t="s">
        <v>1271</v>
      </c>
      <c r="B436" s="18" t="s">
        <v>1273</v>
      </c>
      <c r="C436" s="17" t="s">
        <v>164</v>
      </c>
      <c r="D436" s="17" t="s">
        <v>4093</v>
      </c>
      <c r="E436" s="18" t="s">
        <v>4989</v>
      </c>
    </row>
    <row r="437" spans="1:5" ht="25.5" customHeight="1" x14ac:dyDescent="0.25">
      <c r="A437" s="18" t="s">
        <v>1274</v>
      </c>
      <c r="B437" s="18" t="s">
        <v>1276</v>
      </c>
      <c r="C437" s="17" t="s">
        <v>164</v>
      </c>
      <c r="D437" s="17" t="s">
        <v>3996</v>
      </c>
      <c r="E437" s="18" t="s">
        <v>4989</v>
      </c>
    </row>
    <row r="438" spans="1:5" ht="25.5" customHeight="1" x14ac:dyDescent="0.25">
      <c r="A438" s="18" t="s">
        <v>1277</v>
      </c>
      <c r="B438" s="18" t="s">
        <v>1279</v>
      </c>
      <c r="C438" s="17" t="s">
        <v>164</v>
      </c>
      <c r="D438" s="17" t="s">
        <v>3996</v>
      </c>
      <c r="E438" s="18" t="s">
        <v>4989</v>
      </c>
    </row>
    <row r="439" spans="1:5" ht="25.5" customHeight="1" x14ac:dyDescent="0.25">
      <c r="A439" s="18" t="s">
        <v>1280</v>
      </c>
      <c r="B439" s="18" t="s">
        <v>1282</v>
      </c>
      <c r="C439" s="17" t="s">
        <v>164</v>
      </c>
      <c r="D439" s="17" t="s">
        <v>3996</v>
      </c>
      <c r="E439" s="18" t="s">
        <v>4989</v>
      </c>
    </row>
    <row r="440" spans="1:5" ht="24" customHeight="1" x14ac:dyDescent="0.25">
      <c r="A440" s="18" t="s">
        <v>1283</v>
      </c>
      <c r="B440" s="18" t="s">
        <v>1285</v>
      </c>
      <c r="C440" s="17" t="s">
        <v>488</v>
      </c>
      <c r="D440" s="17" t="s">
        <v>3996</v>
      </c>
      <c r="E440" s="18" t="s">
        <v>4989</v>
      </c>
    </row>
    <row r="441" spans="1:5" ht="39" customHeight="1" x14ac:dyDescent="0.25">
      <c r="A441" s="18" t="s">
        <v>1286</v>
      </c>
      <c r="B441" s="18" t="s">
        <v>1288</v>
      </c>
      <c r="C441" s="17" t="s">
        <v>164</v>
      </c>
      <c r="D441" s="17" t="s">
        <v>3996</v>
      </c>
      <c r="E441" s="18" t="s">
        <v>4989</v>
      </c>
    </row>
    <row r="442" spans="1:5" ht="64.5" customHeight="1" x14ac:dyDescent="0.25">
      <c r="A442" s="18" t="s">
        <v>1289</v>
      </c>
      <c r="B442" s="18" t="s">
        <v>1291</v>
      </c>
      <c r="C442" s="17" t="s">
        <v>164</v>
      </c>
      <c r="D442" s="17" t="s">
        <v>4086</v>
      </c>
      <c r="E442" s="18" t="s">
        <v>4990</v>
      </c>
    </row>
    <row r="443" spans="1:5" ht="39" customHeight="1" x14ac:dyDescent="0.25">
      <c r="A443" s="18" t="s">
        <v>1292</v>
      </c>
      <c r="B443" s="18" t="s">
        <v>952</v>
      </c>
      <c r="C443" s="17" t="s">
        <v>164</v>
      </c>
      <c r="D443" s="17" t="s">
        <v>3996</v>
      </c>
      <c r="E443" s="18" t="s">
        <v>4989</v>
      </c>
    </row>
    <row r="444" spans="1:5" ht="39" customHeight="1" x14ac:dyDescent="0.25">
      <c r="A444" s="18" t="s">
        <v>1293</v>
      </c>
      <c r="B444" s="18" t="s">
        <v>1295</v>
      </c>
      <c r="C444" s="17" t="s">
        <v>164</v>
      </c>
      <c r="D444" s="17" t="s">
        <v>4140</v>
      </c>
      <c r="E444" s="18" t="s">
        <v>4989</v>
      </c>
    </row>
    <row r="445" spans="1:5" ht="51.75" customHeight="1" x14ac:dyDescent="0.25">
      <c r="A445" s="18" t="s">
        <v>1296</v>
      </c>
      <c r="B445" s="18" t="s">
        <v>1298</v>
      </c>
      <c r="C445" s="17" t="s">
        <v>159</v>
      </c>
      <c r="D445" s="17" t="s">
        <v>4209</v>
      </c>
      <c r="E445" s="18" t="s">
        <v>4989</v>
      </c>
    </row>
    <row r="446" spans="1:5" ht="39" customHeight="1" x14ac:dyDescent="0.25">
      <c r="A446" s="18" t="s">
        <v>1299</v>
      </c>
      <c r="B446" s="18" t="s">
        <v>1301</v>
      </c>
      <c r="C446" s="17" t="s">
        <v>164</v>
      </c>
      <c r="D446" s="17" t="s">
        <v>4132</v>
      </c>
      <c r="E446" s="18" t="s">
        <v>4989</v>
      </c>
    </row>
    <row r="447" spans="1:5" ht="39" customHeight="1" x14ac:dyDescent="0.25">
      <c r="A447" s="18" t="s">
        <v>1302</v>
      </c>
      <c r="B447" s="18" t="s">
        <v>1304</v>
      </c>
      <c r="C447" s="17" t="s">
        <v>164</v>
      </c>
      <c r="D447" s="17" t="s">
        <v>4138</v>
      </c>
      <c r="E447" s="18" t="s">
        <v>4989</v>
      </c>
    </row>
    <row r="448" spans="1:5" ht="24" customHeight="1" x14ac:dyDescent="0.25">
      <c r="A448" s="18" t="s">
        <v>1305</v>
      </c>
      <c r="B448" s="18" t="s">
        <v>1307</v>
      </c>
      <c r="C448" s="17" t="s">
        <v>164</v>
      </c>
      <c r="D448" s="17" t="s">
        <v>4036</v>
      </c>
      <c r="E448" s="18" t="s">
        <v>4989</v>
      </c>
    </row>
    <row r="449" spans="1:5" ht="39" customHeight="1" x14ac:dyDescent="0.25">
      <c r="A449" s="18" t="s">
        <v>1308</v>
      </c>
      <c r="B449" s="18" t="s">
        <v>2977</v>
      </c>
      <c r="C449" s="17" t="s">
        <v>164</v>
      </c>
      <c r="D449" s="17" t="s">
        <v>4036</v>
      </c>
      <c r="E449" s="18" t="s">
        <v>4989</v>
      </c>
    </row>
    <row r="450" spans="1:5" ht="39" customHeight="1" x14ac:dyDescent="0.25">
      <c r="A450" s="18" t="s">
        <v>1311</v>
      </c>
      <c r="B450" s="18" t="s">
        <v>2980</v>
      </c>
      <c r="C450" s="17" t="s">
        <v>596</v>
      </c>
      <c r="D450" s="17" t="s">
        <v>4145</v>
      </c>
      <c r="E450" s="18" t="s">
        <v>4989</v>
      </c>
    </row>
    <row r="451" spans="1:5" ht="39" customHeight="1" x14ac:dyDescent="0.25">
      <c r="A451" s="18" t="s">
        <v>1314</v>
      </c>
      <c r="B451" s="18" t="s">
        <v>2984</v>
      </c>
      <c r="C451" s="17" t="s">
        <v>596</v>
      </c>
      <c r="D451" s="17" t="s">
        <v>3996</v>
      </c>
      <c r="E451" s="18" t="s">
        <v>4989</v>
      </c>
    </row>
    <row r="452" spans="1:5" ht="39" customHeight="1" x14ac:dyDescent="0.25">
      <c r="A452" s="18" t="s">
        <v>1317</v>
      </c>
      <c r="B452" s="18" t="s">
        <v>2987</v>
      </c>
      <c r="C452" s="17" t="s">
        <v>596</v>
      </c>
      <c r="D452" s="17" t="s">
        <v>4086</v>
      </c>
      <c r="E452" s="18" t="s">
        <v>4989</v>
      </c>
    </row>
    <row r="453" spans="1:5" ht="25.5" customHeight="1" x14ac:dyDescent="0.25">
      <c r="A453" s="18" t="s">
        <v>1320</v>
      </c>
      <c r="B453" s="18" t="s">
        <v>2990</v>
      </c>
      <c r="C453" s="17" t="s">
        <v>596</v>
      </c>
      <c r="D453" s="17" t="s">
        <v>4086</v>
      </c>
      <c r="E453" s="18" t="s">
        <v>4989</v>
      </c>
    </row>
    <row r="454" spans="1:5" ht="24" customHeight="1" x14ac:dyDescent="0.25">
      <c r="A454" s="18" t="s">
        <v>1323</v>
      </c>
      <c r="B454" s="18" t="s">
        <v>2993</v>
      </c>
      <c r="C454" s="17" t="s">
        <v>164</v>
      </c>
      <c r="D454" s="17" t="s">
        <v>3996</v>
      </c>
      <c r="E454" s="18" t="s">
        <v>4989</v>
      </c>
    </row>
    <row r="455" spans="1:5" ht="24" customHeight="1" x14ac:dyDescent="0.25">
      <c r="A455" s="16" t="s">
        <v>100</v>
      </c>
      <c r="B455" s="16" t="s">
        <v>101</v>
      </c>
      <c r="C455" s="15"/>
      <c r="D455" s="15"/>
      <c r="E455" s="16"/>
    </row>
    <row r="456" spans="1:5" ht="25.5" customHeight="1" x14ac:dyDescent="0.25">
      <c r="A456" s="18" t="s">
        <v>1326</v>
      </c>
      <c r="B456" s="18" t="s">
        <v>1328</v>
      </c>
      <c r="C456" s="17" t="s">
        <v>164</v>
      </c>
      <c r="D456" s="17" t="s">
        <v>4131</v>
      </c>
      <c r="E456" s="18" t="s">
        <v>4930</v>
      </c>
    </row>
    <row r="457" spans="1:5" ht="25.5" customHeight="1" x14ac:dyDescent="0.25">
      <c r="A457" s="18" t="s">
        <v>1329</v>
      </c>
      <c r="B457" s="18" t="s">
        <v>1331</v>
      </c>
      <c r="C457" s="17" t="s">
        <v>164</v>
      </c>
      <c r="D457" s="17" t="s">
        <v>4107</v>
      </c>
      <c r="E457" s="18" t="s">
        <v>4930</v>
      </c>
    </row>
    <row r="458" spans="1:5" ht="24" customHeight="1" x14ac:dyDescent="0.25">
      <c r="A458" s="18" t="s">
        <v>1332</v>
      </c>
      <c r="B458" s="18" t="s">
        <v>1334</v>
      </c>
      <c r="C458" s="17" t="s">
        <v>164</v>
      </c>
      <c r="D458" s="17" t="s">
        <v>4132</v>
      </c>
      <c r="E458" s="18" t="s">
        <v>4930</v>
      </c>
    </row>
    <row r="459" spans="1:5" ht="24" customHeight="1" x14ac:dyDescent="0.25">
      <c r="A459" s="18" t="s">
        <v>1335</v>
      </c>
      <c r="B459" s="18" t="s">
        <v>1337</v>
      </c>
      <c r="C459" s="17" t="s">
        <v>164</v>
      </c>
      <c r="D459" s="17" t="s">
        <v>4172</v>
      </c>
      <c r="E459" s="18" t="s">
        <v>4930</v>
      </c>
    </row>
    <row r="460" spans="1:5" ht="24" customHeight="1" x14ac:dyDescent="0.25">
      <c r="A460" s="18" t="s">
        <v>1338</v>
      </c>
      <c r="B460" s="18" t="s">
        <v>1340</v>
      </c>
      <c r="C460" s="17" t="s">
        <v>164</v>
      </c>
      <c r="D460" s="17" t="s">
        <v>4060</v>
      </c>
      <c r="E460" s="18" t="s">
        <v>4930</v>
      </c>
    </row>
    <row r="461" spans="1:5" ht="25.5" customHeight="1" x14ac:dyDescent="0.25">
      <c r="A461" s="18" t="s">
        <v>1341</v>
      </c>
      <c r="B461" s="18" t="s">
        <v>3007</v>
      </c>
      <c r="C461" s="17" t="s">
        <v>164</v>
      </c>
      <c r="D461" s="17" t="s">
        <v>4169</v>
      </c>
      <c r="E461" s="18" t="s">
        <v>4930</v>
      </c>
    </row>
    <row r="462" spans="1:5" ht="25.5" customHeight="1" x14ac:dyDescent="0.25">
      <c r="A462" s="18" t="s">
        <v>1344</v>
      </c>
      <c r="B462" s="18" t="s">
        <v>1346</v>
      </c>
      <c r="C462" s="17" t="s">
        <v>164</v>
      </c>
      <c r="D462" s="17" t="s">
        <v>4086</v>
      </c>
      <c r="E462" s="18" t="s">
        <v>4930</v>
      </c>
    </row>
    <row r="463" spans="1:5" ht="25.5" customHeight="1" x14ac:dyDescent="0.25">
      <c r="A463" s="18" t="s">
        <v>1347</v>
      </c>
      <c r="B463" s="18" t="s">
        <v>1349</v>
      </c>
      <c r="C463" s="17" t="s">
        <v>164</v>
      </c>
      <c r="D463" s="17" t="s">
        <v>4066</v>
      </c>
      <c r="E463" s="18" t="s">
        <v>4930</v>
      </c>
    </row>
    <row r="464" spans="1:5" ht="25.5" customHeight="1" x14ac:dyDescent="0.25">
      <c r="A464" s="18" t="s">
        <v>1350</v>
      </c>
      <c r="B464" s="18" t="s">
        <v>3015</v>
      </c>
      <c r="C464" s="17" t="s">
        <v>164</v>
      </c>
      <c r="D464" s="17" t="s">
        <v>4094</v>
      </c>
      <c r="E464" s="18" t="s">
        <v>4930</v>
      </c>
    </row>
    <row r="465" spans="1:5" ht="25.5" customHeight="1" x14ac:dyDescent="0.25">
      <c r="A465" s="18" t="s">
        <v>1353</v>
      </c>
      <c r="B465" s="18" t="s">
        <v>1355</v>
      </c>
      <c r="C465" s="17" t="s">
        <v>164</v>
      </c>
      <c r="D465" s="17" t="s">
        <v>4034</v>
      </c>
      <c r="E465" s="18" t="s">
        <v>4930</v>
      </c>
    </row>
    <row r="466" spans="1:5" ht="25.5" customHeight="1" x14ac:dyDescent="0.25">
      <c r="A466" s="18" t="s">
        <v>1356</v>
      </c>
      <c r="B466" s="18" t="s">
        <v>1358</v>
      </c>
      <c r="C466" s="17" t="s">
        <v>164</v>
      </c>
      <c r="D466" s="17" t="s">
        <v>4065</v>
      </c>
      <c r="E466" s="18" t="s">
        <v>4930</v>
      </c>
    </row>
    <row r="467" spans="1:5" ht="25.5" customHeight="1" x14ac:dyDescent="0.25">
      <c r="A467" s="18" t="s">
        <v>1359</v>
      </c>
      <c r="B467" s="18" t="s">
        <v>1361</v>
      </c>
      <c r="C467" s="17" t="s">
        <v>164</v>
      </c>
      <c r="D467" s="17" t="s">
        <v>4093</v>
      </c>
      <c r="E467" s="18" t="s">
        <v>4930</v>
      </c>
    </row>
    <row r="468" spans="1:5" ht="25.5" customHeight="1" x14ac:dyDescent="0.25">
      <c r="A468" s="18" t="s">
        <v>1362</v>
      </c>
      <c r="B468" s="18" t="s">
        <v>1364</v>
      </c>
      <c r="C468" s="17" t="s">
        <v>164</v>
      </c>
      <c r="D468" s="17" t="s">
        <v>4008</v>
      </c>
      <c r="E468" s="18" t="s">
        <v>4930</v>
      </c>
    </row>
    <row r="469" spans="1:5" ht="25.5" customHeight="1" x14ac:dyDescent="0.25">
      <c r="A469" s="18" t="s">
        <v>1365</v>
      </c>
      <c r="B469" s="18" t="s">
        <v>3032</v>
      </c>
      <c r="C469" s="17" t="s">
        <v>164</v>
      </c>
      <c r="D469" s="17" t="s">
        <v>4124</v>
      </c>
      <c r="E469" s="18" t="s">
        <v>4930</v>
      </c>
    </row>
    <row r="470" spans="1:5" ht="24" customHeight="1" x14ac:dyDescent="0.25">
      <c r="A470" s="16" t="s">
        <v>102</v>
      </c>
      <c r="B470" s="16" t="s">
        <v>103</v>
      </c>
      <c r="C470" s="15"/>
      <c r="D470" s="15"/>
      <c r="E470" s="16"/>
    </row>
    <row r="471" spans="1:5" ht="24" customHeight="1" x14ac:dyDescent="0.25">
      <c r="A471" s="18" t="s">
        <v>1368</v>
      </c>
      <c r="B471" s="18" t="s">
        <v>1370</v>
      </c>
      <c r="C471" s="17" t="s">
        <v>164</v>
      </c>
      <c r="D471" s="17" t="s">
        <v>3996</v>
      </c>
      <c r="E471" s="18" t="s">
        <v>4991</v>
      </c>
    </row>
    <row r="472" spans="1:5" ht="25.5" customHeight="1" x14ac:dyDescent="0.25">
      <c r="A472" s="18" t="s">
        <v>1371</v>
      </c>
      <c r="B472" s="18" t="s">
        <v>1373</v>
      </c>
      <c r="C472" s="17" t="s">
        <v>212</v>
      </c>
      <c r="D472" s="17" t="s">
        <v>4225</v>
      </c>
      <c r="E472" s="18" t="s">
        <v>4992</v>
      </c>
    </row>
    <row r="473" spans="1:5" ht="24" customHeight="1" x14ac:dyDescent="0.25">
      <c r="A473" s="18" t="s">
        <v>1374</v>
      </c>
      <c r="B473" s="18" t="s">
        <v>3073</v>
      </c>
      <c r="C473" s="17" t="s">
        <v>212</v>
      </c>
      <c r="D473" s="17" t="s">
        <v>4183</v>
      </c>
      <c r="E473" s="18" t="s">
        <v>4993</v>
      </c>
    </row>
    <row r="474" spans="1:5" ht="25.5" customHeight="1" x14ac:dyDescent="0.25">
      <c r="A474" s="18" t="s">
        <v>1377</v>
      </c>
      <c r="B474" s="18" t="s">
        <v>1379</v>
      </c>
      <c r="C474" s="17" t="s">
        <v>212</v>
      </c>
      <c r="D474" s="17" t="s">
        <v>4224</v>
      </c>
      <c r="E474" s="18" t="s">
        <v>4994</v>
      </c>
    </row>
    <row r="475" spans="1:5" ht="25.5" customHeight="1" x14ac:dyDescent="0.25">
      <c r="A475" s="18" t="s">
        <v>1380</v>
      </c>
      <c r="B475" s="18" t="s">
        <v>3081</v>
      </c>
      <c r="C475" s="17" t="s">
        <v>164</v>
      </c>
      <c r="D475" s="17" t="s">
        <v>4086</v>
      </c>
      <c r="E475" s="18" t="s">
        <v>4991</v>
      </c>
    </row>
    <row r="476" spans="1:5" ht="39" customHeight="1" x14ac:dyDescent="0.25">
      <c r="A476" s="18" t="s">
        <v>1383</v>
      </c>
      <c r="B476" s="18" t="s">
        <v>1385</v>
      </c>
      <c r="C476" s="17" t="s">
        <v>255</v>
      </c>
      <c r="D476" s="17" t="s">
        <v>4155</v>
      </c>
      <c r="E476" s="18" t="s">
        <v>4995</v>
      </c>
    </row>
    <row r="477" spans="1:5" ht="39" customHeight="1" x14ac:dyDescent="0.25">
      <c r="A477" s="18" t="s">
        <v>1386</v>
      </c>
      <c r="B477" s="18" t="s">
        <v>1388</v>
      </c>
      <c r="C477" s="17" t="s">
        <v>212</v>
      </c>
      <c r="D477" s="17" t="s">
        <v>4224</v>
      </c>
      <c r="E477" s="18" t="s">
        <v>4994</v>
      </c>
    </row>
    <row r="478" spans="1:5" ht="24" customHeight="1" x14ac:dyDescent="0.25">
      <c r="A478" s="16" t="s">
        <v>104</v>
      </c>
      <c r="B478" s="16" t="s">
        <v>105</v>
      </c>
      <c r="C478" s="15"/>
      <c r="D478" s="15"/>
      <c r="E478" s="16"/>
    </row>
    <row r="479" spans="1:5" ht="24" customHeight="1" x14ac:dyDescent="0.25">
      <c r="A479" s="16" t="s">
        <v>106</v>
      </c>
      <c r="B479" s="16" t="s">
        <v>107</v>
      </c>
      <c r="C479" s="15"/>
      <c r="D479" s="15"/>
      <c r="E479" s="16"/>
    </row>
    <row r="480" spans="1:5" ht="25.5" customHeight="1" x14ac:dyDescent="0.25">
      <c r="A480" s="18" t="s">
        <v>1389</v>
      </c>
      <c r="B480" s="18" t="s">
        <v>1391</v>
      </c>
      <c r="C480" s="17" t="s">
        <v>159</v>
      </c>
      <c r="D480" s="17" t="s">
        <v>4022</v>
      </c>
      <c r="E480" s="18" t="s">
        <v>4930</v>
      </c>
    </row>
    <row r="481" spans="1:5" ht="25.5" customHeight="1" x14ac:dyDescent="0.25">
      <c r="A481" s="18" t="s">
        <v>1392</v>
      </c>
      <c r="B481" s="18" t="s">
        <v>1394</v>
      </c>
      <c r="C481" s="17" t="s">
        <v>159</v>
      </c>
      <c r="D481" s="17" t="s">
        <v>4020</v>
      </c>
      <c r="E481" s="18" t="s">
        <v>4930</v>
      </c>
    </row>
    <row r="482" spans="1:5" ht="25.5" customHeight="1" x14ac:dyDescent="0.25">
      <c r="A482" s="18" t="s">
        <v>1395</v>
      </c>
      <c r="B482" s="18" t="s">
        <v>1397</v>
      </c>
      <c r="C482" s="17" t="s">
        <v>159</v>
      </c>
      <c r="D482" s="17" t="s">
        <v>4020</v>
      </c>
      <c r="E482" s="18" t="s">
        <v>4930</v>
      </c>
    </row>
    <row r="483" spans="1:5" ht="25.5" customHeight="1" x14ac:dyDescent="0.25">
      <c r="A483" s="18" t="s">
        <v>1395</v>
      </c>
      <c r="B483" s="18" t="s">
        <v>1399</v>
      </c>
      <c r="C483" s="17" t="s">
        <v>159</v>
      </c>
      <c r="D483" s="17" t="s">
        <v>4022</v>
      </c>
      <c r="E483" s="18" t="s">
        <v>4930</v>
      </c>
    </row>
    <row r="484" spans="1:5" ht="25.5" customHeight="1" x14ac:dyDescent="0.25">
      <c r="A484" s="18" t="s">
        <v>1400</v>
      </c>
      <c r="B484" s="18" t="s">
        <v>1402</v>
      </c>
      <c r="C484" s="17" t="s">
        <v>159</v>
      </c>
      <c r="D484" s="17" t="s">
        <v>4021</v>
      </c>
      <c r="E484" s="18" t="s">
        <v>4930</v>
      </c>
    </row>
    <row r="485" spans="1:5" ht="25.5" customHeight="1" x14ac:dyDescent="0.25">
      <c r="A485" s="18" t="s">
        <v>1403</v>
      </c>
      <c r="B485" s="18" t="s">
        <v>1405</v>
      </c>
      <c r="C485" s="17" t="s">
        <v>159</v>
      </c>
      <c r="D485" s="17" t="s">
        <v>4020</v>
      </c>
      <c r="E485" s="18" t="s">
        <v>4930</v>
      </c>
    </row>
    <row r="486" spans="1:5" ht="25.5" customHeight="1" x14ac:dyDescent="0.25">
      <c r="A486" s="18" t="s">
        <v>1406</v>
      </c>
      <c r="B486" s="18" t="s">
        <v>1408</v>
      </c>
      <c r="C486" s="17" t="s">
        <v>159</v>
      </c>
      <c r="D486" s="17" t="s">
        <v>4055</v>
      </c>
      <c r="E486" s="18" t="s">
        <v>4930</v>
      </c>
    </row>
    <row r="487" spans="1:5" ht="24" customHeight="1" x14ac:dyDescent="0.25">
      <c r="A487" s="18" t="s">
        <v>1409</v>
      </c>
      <c r="B487" s="18" t="s">
        <v>1411</v>
      </c>
      <c r="C487" s="17" t="s">
        <v>259</v>
      </c>
      <c r="D487" s="17" t="s">
        <v>4194</v>
      </c>
      <c r="E487" s="18" t="s">
        <v>4930</v>
      </c>
    </row>
    <row r="488" spans="1:5" ht="25.5" customHeight="1" x14ac:dyDescent="0.25">
      <c r="A488" s="18" t="s">
        <v>1412</v>
      </c>
      <c r="B488" s="18" t="s">
        <v>1414</v>
      </c>
      <c r="C488" s="17" t="s">
        <v>255</v>
      </c>
      <c r="D488" s="17" t="s">
        <v>4146</v>
      </c>
      <c r="E488" s="18" t="s">
        <v>4930</v>
      </c>
    </row>
    <row r="489" spans="1:5" ht="24" customHeight="1" x14ac:dyDescent="0.25">
      <c r="A489" s="16" t="s">
        <v>108</v>
      </c>
      <c r="B489" s="16" t="s">
        <v>109</v>
      </c>
      <c r="C489" s="15"/>
      <c r="D489" s="15"/>
      <c r="E489" s="16"/>
    </row>
    <row r="490" spans="1:5" ht="39" customHeight="1" x14ac:dyDescent="0.25">
      <c r="A490" s="18" t="s">
        <v>1415</v>
      </c>
      <c r="B490" s="18" t="s">
        <v>3098</v>
      </c>
      <c r="C490" s="17" t="s">
        <v>159</v>
      </c>
      <c r="D490" s="17" t="s">
        <v>4082</v>
      </c>
      <c r="E490" s="18" t="s">
        <v>4930</v>
      </c>
    </row>
    <row r="491" spans="1:5" ht="24" customHeight="1" x14ac:dyDescent="0.25">
      <c r="A491" s="16" t="s">
        <v>110</v>
      </c>
      <c r="B491" s="16" t="s">
        <v>111</v>
      </c>
      <c r="C491" s="15"/>
      <c r="D491" s="15"/>
      <c r="E491" s="16"/>
    </row>
    <row r="492" spans="1:5" ht="24" customHeight="1" x14ac:dyDescent="0.25">
      <c r="A492" s="18" t="s">
        <v>1418</v>
      </c>
      <c r="B492" s="18" t="s">
        <v>1420</v>
      </c>
      <c r="C492" s="17" t="s">
        <v>159</v>
      </c>
      <c r="D492" s="17" t="s">
        <v>3999</v>
      </c>
      <c r="E492" s="18" t="s">
        <v>4930</v>
      </c>
    </row>
    <row r="493" spans="1:5" ht="25.5" customHeight="1" x14ac:dyDescent="0.25">
      <c r="A493" s="18" t="s">
        <v>1421</v>
      </c>
      <c r="B493" s="18" t="s">
        <v>1423</v>
      </c>
      <c r="C493" s="17" t="s">
        <v>159</v>
      </c>
      <c r="D493" s="17" t="s">
        <v>4027</v>
      </c>
      <c r="E493" s="18" t="s">
        <v>4930</v>
      </c>
    </row>
    <row r="494" spans="1:5" ht="24" customHeight="1" x14ac:dyDescent="0.25">
      <c r="A494" s="16" t="s">
        <v>112</v>
      </c>
      <c r="B494" s="16" t="s">
        <v>113</v>
      </c>
      <c r="C494" s="15"/>
      <c r="D494" s="15"/>
      <c r="E494" s="16"/>
    </row>
    <row r="495" spans="1:5" ht="24" customHeight="1" x14ac:dyDescent="0.25">
      <c r="A495" s="16" t="s">
        <v>114</v>
      </c>
      <c r="B495" s="16" t="s">
        <v>115</v>
      </c>
      <c r="C495" s="15"/>
      <c r="D495" s="15"/>
      <c r="E495" s="16"/>
    </row>
    <row r="496" spans="1:5" ht="25.5" customHeight="1" x14ac:dyDescent="0.25">
      <c r="A496" s="18" t="s">
        <v>1424</v>
      </c>
      <c r="B496" s="18" t="s">
        <v>1426</v>
      </c>
      <c r="C496" s="17" t="s">
        <v>1427</v>
      </c>
      <c r="D496" s="17" t="s">
        <v>3996</v>
      </c>
      <c r="E496" s="18" t="s">
        <v>4996</v>
      </c>
    </row>
    <row r="497" spans="1:5" ht="25.5" customHeight="1" x14ac:dyDescent="0.25">
      <c r="A497" s="18" t="s">
        <v>1428</v>
      </c>
      <c r="B497" s="18" t="s">
        <v>3114</v>
      </c>
      <c r="C497" s="17" t="s">
        <v>212</v>
      </c>
      <c r="D497" s="17" t="s">
        <v>4094</v>
      </c>
      <c r="E497" s="18" t="s">
        <v>4997</v>
      </c>
    </row>
    <row r="498" spans="1:5" ht="24" customHeight="1" x14ac:dyDescent="0.25">
      <c r="A498" s="18" t="s">
        <v>1431</v>
      </c>
      <c r="B498" s="18" t="s">
        <v>3115</v>
      </c>
      <c r="C498" s="17" t="s">
        <v>212</v>
      </c>
      <c r="D498" s="17" t="s">
        <v>4040</v>
      </c>
      <c r="E498" s="18" t="s">
        <v>4998</v>
      </c>
    </row>
    <row r="499" spans="1:5" ht="39" customHeight="1" x14ac:dyDescent="0.25">
      <c r="A499" s="18" t="s">
        <v>1434</v>
      </c>
      <c r="B499" s="18" t="s">
        <v>1436</v>
      </c>
      <c r="C499" s="17" t="s">
        <v>259</v>
      </c>
      <c r="D499" s="17" t="s">
        <v>4208</v>
      </c>
      <c r="E499" s="18" t="s">
        <v>4999</v>
      </c>
    </row>
    <row r="500" spans="1:5" ht="51.75" customHeight="1" x14ac:dyDescent="0.25">
      <c r="A500" s="18" t="s">
        <v>1437</v>
      </c>
      <c r="B500" s="18" t="s">
        <v>1439</v>
      </c>
      <c r="C500" s="17" t="s">
        <v>159</v>
      </c>
      <c r="D500" s="17" t="s">
        <v>4227</v>
      </c>
      <c r="E500" s="18" t="s">
        <v>5000</v>
      </c>
    </row>
    <row r="501" spans="1:5" ht="24" customHeight="1" x14ac:dyDescent="0.25">
      <c r="A501" s="18" t="s">
        <v>1440</v>
      </c>
      <c r="B501" s="18" t="s">
        <v>3127</v>
      </c>
      <c r="C501" s="17" t="s">
        <v>159</v>
      </c>
      <c r="D501" s="17" t="s">
        <v>4160</v>
      </c>
      <c r="E501" s="18" t="s">
        <v>5001</v>
      </c>
    </row>
    <row r="502" spans="1:5" ht="24" customHeight="1" x14ac:dyDescent="0.25">
      <c r="A502" s="18" t="s">
        <v>1443</v>
      </c>
      <c r="B502" s="18" t="s">
        <v>1445</v>
      </c>
      <c r="C502" s="17" t="s">
        <v>159</v>
      </c>
      <c r="D502" s="17" t="s">
        <v>4160</v>
      </c>
      <c r="E502" s="18" t="s">
        <v>5001</v>
      </c>
    </row>
    <row r="503" spans="1:5" ht="25.5" customHeight="1" x14ac:dyDescent="0.25">
      <c r="A503" s="18" t="s">
        <v>1446</v>
      </c>
      <c r="B503" s="18" t="s">
        <v>1448</v>
      </c>
      <c r="C503" s="17" t="s">
        <v>159</v>
      </c>
      <c r="D503" s="17" t="s">
        <v>4160</v>
      </c>
      <c r="E503" s="18" t="s">
        <v>5001</v>
      </c>
    </row>
    <row r="504" spans="1:5" ht="25.5" customHeight="1" x14ac:dyDescent="0.25">
      <c r="A504" s="18" t="s">
        <v>1449</v>
      </c>
      <c r="B504" s="18" t="s">
        <v>3142</v>
      </c>
      <c r="C504" s="17" t="s">
        <v>808</v>
      </c>
      <c r="D504" s="17" t="s">
        <v>4183</v>
      </c>
      <c r="E504" s="18" t="s">
        <v>5002</v>
      </c>
    </row>
    <row r="505" spans="1:5" ht="39" customHeight="1" x14ac:dyDescent="0.25">
      <c r="A505" s="18" t="s">
        <v>1452</v>
      </c>
      <c r="B505" s="18" t="s">
        <v>1454</v>
      </c>
      <c r="C505" s="17" t="s">
        <v>164</v>
      </c>
      <c r="D505" s="17" t="s">
        <v>4086</v>
      </c>
      <c r="E505" s="18" t="s">
        <v>5003</v>
      </c>
    </row>
    <row r="506" spans="1:5" ht="39" customHeight="1" x14ac:dyDescent="0.25">
      <c r="A506" s="18" t="s">
        <v>1455</v>
      </c>
      <c r="B506" s="18" t="s">
        <v>946</v>
      </c>
      <c r="C506" s="17" t="s">
        <v>255</v>
      </c>
      <c r="D506" s="17" t="s">
        <v>4223</v>
      </c>
      <c r="E506" s="18" t="s">
        <v>5004</v>
      </c>
    </row>
    <row r="507" spans="1:5" ht="39" customHeight="1" x14ac:dyDescent="0.25">
      <c r="A507" s="18" t="s">
        <v>1456</v>
      </c>
      <c r="B507" s="18" t="s">
        <v>1120</v>
      </c>
      <c r="C507" s="17" t="s">
        <v>255</v>
      </c>
      <c r="D507" s="17" t="s">
        <v>5005</v>
      </c>
      <c r="E507" s="18" t="s">
        <v>5004</v>
      </c>
    </row>
    <row r="508" spans="1:5" ht="25.5" customHeight="1" x14ac:dyDescent="0.25">
      <c r="A508" s="18" t="s">
        <v>1457</v>
      </c>
      <c r="B508" s="18" t="s">
        <v>1459</v>
      </c>
      <c r="C508" s="17" t="s">
        <v>255</v>
      </c>
      <c r="D508" s="17" t="s">
        <v>4223</v>
      </c>
      <c r="E508" s="18" t="s">
        <v>5004</v>
      </c>
    </row>
    <row r="509" spans="1:5" ht="39" customHeight="1" x14ac:dyDescent="0.25">
      <c r="A509" s="18" t="s">
        <v>1460</v>
      </c>
      <c r="B509" s="18" t="s">
        <v>1462</v>
      </c>
      <c r="C509" s="17" t="s">
        <v>164</v>
      </c>
      <c r="D509" s="17" t="s">
        <v>3996</v>
      </c>
      <c r="E509" s="18" t="s">
        <v>5006</v>
      </c>
    </row>
    <row r="510" spans="1:5" ht="51.75" customHeight="1" x14ac:dyDescent="0.25">
      <c r="A510" s="18" t="s">
        <v>1463</v>
      </c>
      <c r="B510" s="18" t="s">
        <v>387</v>
      </c>
      <c r="C510" s="17" t="s">
        <v>159</v>
      </c>
      <c r="D510" s="17" t="s">
        <v>5007</v>
      </c>
      <c r="E510" s="18" t="s">
        <v>5004</v>
      </c>
    </row>
    <row r="511" spans="1:5" ht="51.75" customHeight="1" x14ac:dyDescent="0.25">
      <c r="A511" s="18" t="s">
        <v>1464</v>
      </c>
      <c r="B511" s="18" t="s">
        <v>1466</v>
      </c>
      <c r="C511" s="17" t="s">
        <v>259</v>
      </c>
      <c r="D511" s="17" t="s">
        <v>4185</v>
      </c>
      <c r="E511" s="18" t="s">
        <v>5008</v>
      </c>
    </row>
    <row r="512" spans="1:5" ht="24" customHeight="1" x14ac:dyDescent="0.25">
      <c r="A512" s="16" t="s">
        <v>116</v>
      </c>
      <c r="B512" s="16" t="s">
        <v>117</v>
      </c>
      <c r="C512" s="15"/>
      <c r="D512" s="15"/>
      <c r="E512" s="16"/>
    </row>
    <row r="513" spans="1:5" ht="39" customHeight="1" x14ac:dyDescent="0.25">
      <c r="A513" s="18" t="s">
        <v>1467</v>
      </c>
      <c r="B513" s="18" t="s">
        <v>1469</v>
      </c>
      <c r="C513" s="17" t="s">
        <v>164</v>
      </c>
      <c r="D513" s="17" t="s">
        <v>4072</v>
      </c>
      <c r="E513" s="18" t="s">
        <v>4930</v>
      </c>
    </row>
    <row r="514" spans="1:5" ht="39" customHeight="1" x14ac:dyDescent="0.25">
      <c r="A514" s="18" t="s">
        <v>1470</v>
      </c>
      <c r="B514" s="18" t="s">
        <v>1472</v>
      </c>
      <c r="C514" s="17" t="s">
        <v>164</v>
      </c>
      <c r="D514" s="17" t="s">
        <v>4036</v>
      </c>
      <c r="E514" s="18" t="s">
        <v>4930</v>
      </c>
    </row>
    <row r="515" spans="1:5" ht="25.5" customHeight="1" x14ac:dyDescent="0.25">
      <c r="A515" s="18" t="s">
        <v>1473</v>
      </c>
      <c r="B515" s="18" t="s">
        <v>1475</v>
      </c>
      <c r="C515" s="17" t="s">
        <v>159</v>
      </c>
      <c r="D515" s="17" t="s">
        <v>4019</v>
      </c>
      <c r="E515" s="18" t="s">
        <v>4930</v>
      </c>
    </row>
    <row r="516" spans="1:5" ht="25.5" customHeight="1" x14ac:dyDescent="0.25">
      <c r="A516" s="18" t="s">
        <v>1476</v>
      </c>
      <c r="B516" s="18" t="s">
        <v>3187</v>
      </c>
      <c r="C516" s="17" t="s">
        <v>255</v>
      </c>
      <c r="D516" s="17" t="s">
        <v>4085</v>
      </c>
      <c r="E516" s="18" t="s">
        <v>5009</v>
      </c>
    </row>
    <row r="517" spans="1:5" ht="39" customHeight="1" x14ac:dyDescent="0.25">
      <c r="A517" s="18" t="s">
        <v>1479</v>
      </c>
      <c r="B517" s="18" t="s">
        <v>1481</v>
      </c>
      <c r="C517" s="17" t="s">
        <v>159</v>
      </c>
      <c r="D517" s="17" t="s">
        <v>4011</v>
      </c>
      <c r="E517" s="18" t="s">
        <v>4930</v>
      </c>
    </row>
    <row r="518" spans="1:5" ht="25.5" customHeight="1" x14ac:dyDescent="0.25">
      <c r="A518" s="18" t="s">
        <v>1482</v>
      </c>
      <c r="B518" s="18" t="s">
        <v>3204</v>
      </c>
      <c r="C518" s="17" t="s">
        <v>255</v>
      </c>
      <c r="D518" s="17" t="s">
        <v>4215</v>
      </c>
      <c r="E518" s="18" t="s">
        <v>5010</v>
      </c>
    </row>
    <row r="519" spans="1:5" ht="39" customHeight="1" x14ac:dyDescent="0.25">
      <c r="A519" s="18" t="s">
        <v>1485</v>
      </c>
      <c r="B519" s="18" t="s">
        <v>1487</v>
      </c>
      <c r="C519" s="17" t="s">
        <v>212</v>
      </c>
      <c r="D519" s="17" t="s">
        <v>4147</v>
      </c>
      <c r="E519" s="18" t="s">
        <v>5010</v>
      </c>
    </row>
    <row r="520" spans="1:5" ht="25.5" customHeight="1" x14ac:dyDescent="0.25">
      <c r="A520" s="18" t="s">
        <v>1488</v>
      </c>
      <c r="B520" s="18" t="s">
        <v>1490</v>
      </c>
      <c r="C520" s="17" t="s">
        <v>159</v>
      </c>
      <c r="D520" s="17" t="s">
        <v>4207</v>
      </c>
      <c r="E520" s="18" t="s">
        <v>5010</v>
      </c>
    </row>
    <row r="521" spans="1:5" ht="24" customHeight="1" x14ac:dyDescent="0.25">
      <c r="A521" s="18" t="s">
        <v>1491</v>
      </c>
      <c r="B521" s="18" t="s">
        <v>1493</v>
      </c>
      <c r="C521" s="17" t="s">
        <v>596</v>
      </c>
      <c r="D521" s="17" t="s">
        <v>3996</v>
      </c>
      <c r="E521" s="18" t="s">
        <v>4930</v>
      </c>
    </row>
    <row r="522" spans="1:5" ht="25.5" customHeight="1" x14ac:dyDescent="0.25">
      <c r="A522" s="18" t="s">
        <v>1494</v>
      </c>
      <c r="B522" s="18" t="s">
        <v>1496</v>
      </c>
      <c r="C522" s="17" t="s">
        <v>259</v>
      </c>
      <c r="D522" s="17" t="s">
        <v>4114</v>
      </c>
      <c r="E522" s="18" t="s">
        <v>5010</v>
      </c>
    </row>
    <row r="523" spans="1:5" ht="25.5" customHeight="1" x14ac:dyDescent="0.25">
      <c r="A523" s="18" t="s">
        <v>1497</v>
      </c>
      <c r="B523" s="18" t="s">
        <v>1499</v>
      </c>
      <c r="C523" s="17" t="s">
        <v>159</v>
      </c>
      <c r="D523" s="17" t="s">
        <v>4044</v>
      </c>
      <c r="E523" s="18" t="s">
        <v>4930</v>
      </c>
    </row>
    <row r="524" spans="1:5" ht="24" customHeight="1" x14ac:dyDescent="0.25">
      <c r="A524" s="18" t="s">
        <v>1500</v>
      </c>
      <c r="B524" s="18" t="s">
        <v>1502</v>
      </c>
      <c r="C524" s="17" t="s">
        <v>159</v>
      </c>
      <c r="D524" s="17" t="s">
        <v>4029</v>
      </c>
      <c r="E524" s="18" t="s">
        <v>4930</v>
      </c>
    </row>
    <row r="525" spans="1:5" ht="24" customHeight="1" x14ac:dyDescent="0.25">
      <c r="A525" s="18" t="s">
        <v>1503</v>
      </c>
      <c r="B525" s="18" t="s">
        <v>1505</v>
      </c>
      <c r="C525" s="17" t="s">
        <v>159</v>
      </c>
      <c r="D525" s="17" t="s">
        <v>4096</v>
      </c>
      <c r="E525" s="18" t="s">
        <v>4930</v>
      </c>
    </row>
    <row r="526" spans="1:5" ht="24" customHeight="1" x14ac:dyDescent="0.25">
      <c r="A526" s="18" t="s">
        <v>1506</v>
      </c>
      <c r="B526" s="18" t="s">
        <v>1508</v>
      </c>
      <c r="C526" s="17" t="s">
        <v>159</v>
      </c>
      <c r="D526" s="17" t="s">
        <v>4037</v>
      </c>
      <c r="E526" s="18" t="s">
        <v>4930</v>
      </c>
    </row>
    <row r="527" spans="1:5" ht="25.5" customHeight="1" x14ac:dyDescent="0.25">
      <c r="A527" s="18" t="s">
        <v>1509</v>
      </c>
      <c r="B527" s="18" t="s">
        <v>3142</v>
      </c>
      <c r="C527" s="17" t="s">
        <v>808</v>
      </c>
      <c r="D527" s="17" t="s">
        <v>5011</v>
      </c>
      <c r="E527" s="18" t="s">
        <v>5012</v>
      </c>
    </row>
    <row r="528" spans="1:5" ht="25.5" customHeight="1" x14ac:dyDescent="0.25">
      <c r="A528" s="18" t="s">
        <v>1510</v>
      </c>
      <c r="B528" s="18" t="s">
        <v>1512</v>
      </c>
      <c r="C528" s="17" t="s">
        <v>159</v>
      </c>
      <c r="D528" s="17" t="s">
        <v>4026</v>
      </c>
      <c r="E528" s="18" t="s">
        <v>4930</v>
      </c>
    </row>
    <row r="529" spans="1:5" ht="24" customHeight="1" x14ac:dyDescent="0.25">
      <c r="A529" s="18" t="s">
        <v>1513</v>
      </c>
      <c r="B529" s="18" t="s">
        <v>1517</v>
      </c>
      <c r="C529" s="17" t="s">
        <v>164</v>
      </c>
      <c r="D529" s="17" t="s">
        <v>3996</v>
      </c>
      <c r="E529" s="18" t="s">
        <v>4930</v>
      </c>
    </row>
    <row r="530" spans="1:5" ht="25.5" customHeight="1" x14ac:dyDescent="0.25">
      <c r="A530" s="18" t="s">
        <v>1518</v>
      </c>
      <c r="B530" s="18" t="s">
        <v>3242</v>
      </c>
      <c r="C530" s="17" t="s">
        <v>164</v>
      </c>
      <c r="D530" s="17" t="s">
        <v>4076</v>
      </c>
      <c r="E530" s="18" t="s">
        <v>4930</v>
      </c>
    </row>
    <row r="531" spans="1:5" ht="25.5" customHeight="1" x14ac:dyDescent="0.25">
      <c r="A531" s="18" t="s">
        <v>1519</v>
      </c>
      <c r="B531" s="18" t="s">
        <v>3142</v>
      </c>
      <c r="C531" s="17" t="s">
        <v>808</v>
      </c>
      <c r="D531" s="17" t="s">
        <v>4202</v>
      </c>
      <c r="E531" s="18" t="s">
        <v>5013</v>
      </c>
    </row>
    <row r="532" spans="1:5" ht="24" customHeight="1" x14ac:dyDescent="0.25">
      <c r="A532" s="18" t="s">
        <v>1522</v>
      </c>
      <c r="B532" s="18" t="s">
        <v>1521</v>
      </c>
      <c r="C532" s="17" t="s">
        <v>159</v>
      </c>
      <c r="D532" s="17" t="s">
        <v>4171</v>
      </c>
      <c r="E532" s="18" t="s">
        <v>4930</v>
      </c>
    </row>
    <row r="533" spans="1:5" ht="25.5" customHeight="1" x14ac:dyDescent="0.25">
      <c r="A533" s="18" t="s">
        <v>1523</v>
      </c>
      <c r="B533" s="18" t="s">
        <v>3142</v>
      </c>
      <c r="C533" s="17" t="s">
        <v>808</v>
      </c>
      <c r="D533" s="17" t="s">
        <v>4138</v>
      </c>
      <c r="E533" s="18" t="s">
        <v>5014</v>
      </c>
    </row>
    <row r="534" spans="1:5" ht="39" customHeight="1" x14ac:dyDescent="0.25">
      <c r="A534" s="18" t="s">
        <v>1526</v>
      </c>
      <c r="B534" s="18" t="s">
        <v>1525</v>
      </c>
      <c r="C534" s="17" t="s">
        <v>159</v>
      </c>
      <c r="D534" s="17" t="s">
        <v>4226</v>
      </c>
      <c r="E534" s="18" t="s">
        <v>4930</v>
      </c>
    </row>
    <row r="535" spans="1:5" ht="24" customHeight="1" x14ac:dyDescent="0.25">
      <c r="A535" s="18" t="s">
        <v>1529</v>
      </c>
      <c r="B535" s="18" t="s">
        <v>1528</v>
      </c>
      <c r="C535" s="17" t="s">
        <v>159</v>
      </c>
      <c r="D535" s="17" t="s">
        <v>4177</v>
      </c>
      <c r="E535" s="18" t="s">
        <v>4930</v>
      </c>
    </row>
    <row r="536" spans="1:5" ht="25.5" customHeight="1" x14ac:dyDescent="0.25">
      <c r="A536" s="18" t="s">
        <v>1623</v>
      </c>
      <c r="B536" s="18" t="s">
        <v>1531</v>
      </c>
      <c r="C536" s="17" t="s">
        <v>212</v>
      </c>
      <c r="D536" s="17" t="s">
        <v>4124</v>
      </c>
      <c r="E536" s="18" t="s">
        <v>5015</v>
      </c>
    </row>
    <row r="537" spans="1:5" ht="24" customHeight="1" x14ac:dyDescent="0.25">
      <c r="A537" s="16" t="s">
        <v>118</v>
      </c>
      <c r="B537" s="16" t="s">
        <v>119</v>
      </c>
      <c r="C537" s="15"/>
      <c r="D537" s="15"/>
      <c r="E537" s="16"/>
    </row>
    <row r="538" spans="1:5" ht="51.75" customHeight="1" x14ac:dyDescent="0.25">
      <c r="A538" s="18" t="s">
        <v>1532</v>
      </c>
      <c r="B538" s="18" t="s">
        <v>1534</v>
      </c>
      <c r="C538" s="17" t="s">
        <v>159</v>
      </c>
      <c r="D538" s="17" t="s">
        <v>4130</v>
      </c>
      <c r="E538" s="18" t="s">
        <v>5016</v>
      </c>
    </row>
    <row r="539" spans="1:5" ht="51.75" customHeight="1" x14ac:dyDescent="0.25">
      <c r="A539" s="18" t="s">
        <v>1535</v>
      </c>
      <c r="B539" s="18" t="s">
        <v>1537</v>
      </c>
      <c r="C539" s="17" t="s">
        <v>159</v>
      </c>
      <c r="D539" s="17" t="s">
        <v>4083</v>
      </c>
      <c r="E539" s="18" t="s">
        <v>4939</v>
      </c>
    </row>
    <row r="540" spans="1:5" ht="25.5" customHeight="1" x14ac:dyDescent="0.25">
      <c r="A540" s="18" t="s">
        <v>1538</v>
      </c>
      <c r="B540" s="18" t="s">
        <v>3264</v>
      </c>
      <c r="C540" s="17" t="s">
        <v>212</v>
      </c>
      <c r="D540" s="17" t="s">
        <v>4059</v>
      </c>
      <c r="E540" s="18" t="s">
        <v>4939</v>
      </c>
    </row>
    <row r="541" spans="1:5" ht="24" customHeight="1" x14ac:dyDescent="0.25">
      <c r="A541" s="16" t="s">
        <v>120</v>
      </c>
      <c r="B541" s="16" t="s">
        <v>121</v>
      </c>
      <c r="C541" s="15"/>
      <c r="D541" s="15"/>
      <c r="E541" s="16"/>
    </row>
    <row r="542" spans="1:5" ht="24" customHeight="1" x14ac:dyDescent="0.25">
      <c r="A542" s="16" t="s">
        <v>122</v>
      </c>
      <c r="B542" s="16" t="s">
        <v>123</v>
      </c>
      <c r="C542" s="15"/>
      <c r="D542" s="15"/>
      <c r="E542" s="16"/>
    </row>
    <row r="543" spans="1:5" ht="39" customHeight="1" x14ac:dyDescent="0.25">
      <c r="A543" s="18" t="s">
        <v>1541</v>
      </c>
      <c r="B543" s="18" t="s">
        <v>1543</v>
      </c>
      <c r="C543" s="17" t="s">
        <v>159</v>
      </c>
      <c r="D543" s="17" t="s">
        <v>4119</v>
      </c>
      <c r="E543" s="18" t="s">
        <v>5017</v>
      </c>
    </row>
    <row r="544" spans="1:5" ht="39" customHeight="1" x14ac:dyDescent="0.25">
      <c r="A544" s="18" t="s">
        <v>1544</v>
      </c>
      <c r="B544" s="18" t="s">
        <v>1546</v>
      </c>
      <c r="C544" s="17" t="s">
        <v>159</v>
      </c>
      <c r="D544" s="17" t="s">
        <v>4119</v>
      </c>
      <c r="E544" s="18" t="s">
        <v>5017</v>
      </c>
    </row>
    <row r="545" spans="1:5" ht="39" customHeight="1" x14ac:dyDescent="0.25">
      <c r="A545" s="18" t="s">
        <v>1547</v>
      </c>
      <c r="B545" s="18" t="s">
        <v>1549</v>
      </c>
      <c r="C545" s="17" t="s">
        <v>159</v>
      </c>
      <c r="D545" s="17" t="s">
        <v>4119</v>
      </c>
      <c r="E545" s="18" t="s">
        <v>5017</v>
      </c>
    </row>
    <row r="546" spans="1:5" ht="24" customHeight="1" x14ac:dyDescent="0.25">
      <c r="A546" s="16" t="s">
        <v>124</v>
      </c>
      <c r="B546" s="16" t="s">
        <v>125</v>
      </c>
      <c r="C546" s="15"/>
      <c r="D546" s="15"/>
      <c r="E546" s="16"/>
    </row>
    <row r="547" spans="1:5" ht="25.5" customHeight="1" x14ac:dyDescent="0.25">
      <c r="A547" s="18" t="s">
        <v>1550</v>
      </c>
      <c r="B547" s="18" t="s">
        <v>1552</v>
      </c>
      <c r="C547" s="17" t="s">
        <v>159</v>
      </c>
      <c r="D547" s="17" t="s">
        <v>4023</v>
      </c>
      <c r="E547" s="18" t="s">
        <v>4930</v>
      </c>
    </row>
    <row r="548" spans="1:5" ht="51.75" customHeight="1" x14ac:dyDescent="0.25">
      <c r="A548" s="18" t="s">
        <v>1553</v>
      </c>
      <c r="B548" s="18" t="s">
        <v>1555</v>
      </c>
      <c r="C548" s="17" t="s">
        <v>159</v>
      </c>
      <c r="D548" s="17" t="s">
        <v>4150</v>
      </c>
      <c r="E548" s="18" t="s">
        <v>4930</v>
      </c>
    </row>
    <row r="549" spans="1:5" ht="64.5" customHeight="1" x14ac:dyDescent="0.25">
      <c r="A549" s="18" t="s">
        <v>1556</v>
      </c>
      <c r="B549" s="18" t="s">
        <v>1558</v>
      </c>
      <c r="C549" s="17" t="s">
        <v>255</v>
      </c>
      <c r="D549" s="17" t="s">
        <v>4121</v>
      </c>
      <c r="E549" s="18" t="s">
        <v>4930</v>
      </c>
    </row>
    <row r="550" spans="1:5" ht="24" customHeight="1" x14ac:dyDescent="0.25">
      <c r="A550" s="16" t="s">
        <v>126</v>
      </c>
      <c r="B550" s="16" t="s">
        <v>127</v>
      </c>
      <c r="C550" s="15"/>
      <c r="D550" s="15"/>
      <c r="E550" s="16"/>
    </row>
    <row r="551" spans="1:5" ht="25.5" customHeight="1" x14ac:dyDescent="0.25">
      <c r="A551" s="18" t="s">
        <v>1559</v>
      </c>
      <c r="B551" s="18" t="s">
        <v>1561</v>
      </c>
      <c r="C551" s="17" t="s">
        <v>159</v>
      </c>
      <c r="D551" s="17" t="s">
        <v>4149</v>
      </c>
      <c r="E551" s="18" t="s">
        <v>4930</v>
      </c>
    </row>
    <row r="552" spans="1:5" ht="24" customHeight="1" x14ac:dyDescent="0.25">
      <c r="A552" s="18" t="s">
        <v>1562</v>
      </c>
      <c r="B552" s="18" t="s">
        <v>1564</v>
      </c>
      <c r="C552" s="17" t="s">
        <v>159</v>
      </c>
      <c r="D552" s="17" t="s">
        <v>4009</v>
      </c>
      <c r="E552" s="18" t="s">
        <v>4930</v>
      </c>
    </row>
    <row r="553" spans="1:5" ht="25.5" customHeight="1" x14ac:dyDescent="0.25">
      <c r="A553" s="18" t="s">
        <v>1565</v>
      </c>
      <c r="B553" s="18" t="s">
        <v>1567</v>
      </c>
      <c r="C553" s="17" t="s">
        <v>164</v>
      </c>
      <c r="D553" s="17" t="s">
        <v>4086</v>
      </c>
      <c r="E553" s="18" t="s">
        <v>4930</v>
      </c>
    </row>
    <row r="554" spans="1:5" ht="24" customHeight="1" x14ac:dyDescent="0.25">
      <c r="A554" s="18" t="s">
        <v>1568</v>
      </c>
      <c r="B554" s="18" t="s">
        <v>1570</v>
      </c>
      <c r="C554" s="17" t="s">
        <v>159</v>
      </c>
      <c r="D554" s="17" t="s">
        <v>4135</v>
      </c>
      <c r="E554" s="18" t="s">
        <v>4930</v>
      </c>
    </row>
    <row r="555" spans="1:5" ht="25.5" customHeight="1" x14ac:dyDescent="0.25">
      <c r="A555" s="18" t="s">
        <v>1571</v>
      </c>
      <c r="B555" s="18" t="s">
        <v>1573</v>
      </c>
      <c r="C555" s="17" t="s">
        <v>164</v>
      </c>
      <c r="D555" s="17" t="s">
        <v>4095</v>
      </c>
      <c r="E555" s="18" t="s">
        <v>4930</v>
      </c>
    </row>
    <row r="556" spans="1:5" ht="24" customHeight="1" x14ac:dyDescent="0.25">
      <c r="A556" s="18" t="s">
        <v>1574</v>
      </c>
      <c r="B556" s="18" t="s">
        <v>1576</v>
      </c>
      <c r="C556" s="17" t="s">
        <v>159</v>
      </c>
      <c r="D556" s="17" t="s">
        <v>4179</v>
      </c>
      <c r="E556" s="18" t="s">
        <v>4930</v>
      </c>
    </row>
    <row r="557" spans="1:5" ht="25.5" customHeight="1" x14ac:dyDescent="0.25">
      <c r="A557" s="18" t="s">
        <v>1577</v>
      </c>
      <c r="B557" s="18" t="s">
        <v>1579</v>
      </c>
      <c r="C557" s="17" t="s">
        <v>159</v>
      </c>
      <c r="D557" s="17" t="s">
        <v>4054</v>
      </c>
      <c r="E557" s="18" t="s">
        <v>4930</v>
      </c>
    </row>
    <row r="558" spans="1:5" ht="25.5" customHeight="1" x14ac:dyDescent="0.25">
      <c r="A558" s="18" t="s">
        <v>1580</v>
      </c>
      <c r="B558" s="18" t="s">
        <v>1582</v>
      </c>
      <c r="C558" s="17" t="s">
        <v>159</v>
      </c>
      <c r="D558" s="17" t="s">
        <v>4076</v>
      </c>
      <c r="E558" s="18" t="s">
        <v>4930</v>
      </c>
    </row>
    <row r="559" spans="1:5" ht="25.5" customHeight="1" x14ac:dyDescent="0.25">
      <c r="A559" s="18" t="s">
        <v>1583</v>
      </c>
      <c r="B559" s="18" t="s">
        <v>1531</v>
      </c>
      <c r="C559" s="17" t="s">
        <v>212</v>
      </c>
      <c r="D559" s="17" t="s">
        <v>4050</v>
      </c>
      <c r="E559" s="18" t="s">
        <v>4930</v>
      </c>
    </row>
    <row r="560" spans="1:5" ht="25.5" customHeight="1" x14ac:dyDescent="0.25">
      <c r="A560" s="18" t="s">
        <v>1584</v>
      </c>
      <c r="B560" s="18" t="s">
        <v>3318</v>
      </c>
      <c r="C560" s="17" t="s">
        <v>212</v>
      </c>
      <c r="D560" s="17" t="s">
        <v>4163</v>
      </c>
      <c r="E560" s="18" t="s">
        <v>5018</v>
      </c>
    </row>
    <row r="561" spans="1:8" ht="39" customHeight="1" x14ac:dyDescent="0.25">
      <c r="A561" s="18" t="s">
        <v>1587</v>
      </c>
      <c r="B561" s="18" t="s">
        <v>1589</v>
      </c>
      <c r="C561" s="17" t="s">
        <v>212</v>
      </c>
      <c r="D561" s="17" t="s">
        <v>4175</v>
      </c>
      <c r="E561" s="18" t="s">
        <v>5019</v>
      </c>
    </row>
    <row r="562" spans="1:8" ht="24" customHeight="1" x14ac:dyDescent="0.25">
      <c r="A562" s="18" t="s">
        <v>1590</v>
      </c>
      <c r="B562" s="18" t="s">
        <v>1592</v>
      </c>
      <c r="C562" s="17" t="s">
        <v>255</v>
      </c>
      <c r="D562" s="17" t="s">
        <v>4142</v>
      </c>
      <c r="E562" s="18" t="s">
        <v>5020</v>
      </c>
    </row>
    <row r="563" spans="1:8" ht="25.5" customHeight="1" x14ac:dyDescent="0.25">
      <c r="A563" s="18" t="s">
        <v>1593</v>
      </c>
      <c r="B563" s="18" t="s">
        <v>1490</v>
      </c>
      <c r="C563" s="17" t="s">
        <v>159</v>
      </c>
      <c r="D563" s="17" t="s">
        <v>5021</v>
      </c>
      <c r="E563" s="18" t="s">
        <v>4930</v>
      </c>
    </row>
    <row r="564" spans="1:8" ht="24" customHeight="1" x14ac:dyDescent="0.25">
      <c r="A564" s="16" t="s">
        <v>128</v>
      </c>
      <c r="B564" s="16" t="s">
        <v>129</v>
      </c>
      <c r="C564" s="15"/>
      <c r="D564" s="15"/>
      <c r="E564" s="16"/>
    </row>
    <row r="565" spans="1:8" ht="24" customHeight="1" x14ac:dyDescent="0.25">
      <c r="A565" s="18" t="s">
        <v>1594</v>
      </c>
      <c r="B565" s="18" t="s">
        <v>1596</v>
      </c>
      <c r="C565" s="17" t="s">
        <v>159</v>
      </c>
      <c r="D565" s="17" t="s">
        <v>4079</v>
      </c>
      <c r="E565" s="18" t="s">
        <v>5022</v>
      </c>
    </row>
    <row r="566" spans="1:8" ht="24" customHeight="1" x14ac:dyDescent="0.25">
      <c r="A566" s="16" t="s">
        <v>130</v>
      </c>
      <c r="B566" s="16" t="s">
        <v>131</v>
      </c>
      <c r="C566" s="15"/>
      <c r="D566" s="15"/>
      <c r="E566" s="16"/>
    </row>
    <row r="567" spans="1:8" ht="24" customHeight="1" x14ac:dyDescent="0.25">
      <c r="A567" s="18" t="s">
        <v>1597</v>
      </c>
      <c r="B567" s="18" t="s">
        <v>1599</v>
      </c>
      <c r="C567" s="17" t="s">
        <v>1600</v>
      </c>
      <c r="D567" s="17" t="s">
        <v>4008</v>
      </c>
      <c r="E567" s="18" t="s">
        <v>5023</v>
      </c>
    </row>
    <row r="568" spans="1:8" ht="24" customHeight="1" x14ac:dyDescent="0.25">
      <c r="A568" s="18" t="s">
        <v>1601</v>
      </c>
      <c r="B568" s="18" t="s">
        <v>1603</v>
      </c>
      <c r="C568" s="17" t="s">
        <v>1604</v>
      </c>
      <c r="D568" s="17" t="s">
        <v>4008</v>
      </c>
      <c r="E568" s="18" t="s">
        <v>5023</v>
      </c>
    </row>
    <row r="569" spans="1:8" ht="24" customHeight="1" x14ac:dyDescent="0.25">
      <c r="A569" s="18" t="s">
        <v>1605</v>
      </c>
      <c r="B569" s="18" t="s">
        <v>1607</v>
      </c>
      <c r="C569" s="17" t="s">
        <v>1604</v>
      </c>
      <c r="D569" s="17" t="s">
        <v>4008</v>
      </c>
      <c r="E569" s="18" t="s">
        <v>5023</v>
      </c>
    </row>
    <row r="570" spans="1:8" ht="24" customHeight="1" x14ac:dyDescent="0.25">
      <c r="A570" s="18" t="s">
        <v>1608</v>
      </c>
      <c r="B570" s="18" t="s">
        <v>1610</v>
      </c>
      <c r="C570" s="17" t="s">
        <v>1604</v>
      </c>
      <c r="D570" s="17" t="s">
        <v>4008</v>
      </c>
      <c r="E570" s="18" t="s">
        <v>5023</v>
      </c>
    </row>
    <row r="571" spans="1:8" ht="25.5" customHeight="1" x14ac:dyDescent="0.25">
      <c r="A571" s="18" t="s">
        <v>1611</v>
      </c>
      <c r="B571" s="18" t="s">
        <v>1613</v>
      </c>
      <c r="C571" s="17" t="s">
        <v>266</v>
      </c>
      <c r="D571" s="17" t="s">
        <v>4051</v>
      </c>
      <c r="E571" s="18" t="s">
        <v>5023</v>
      </c>
    </row>
    <row r="572" spans="1:8" ht="24" customHeight="1" x14ac:dyDescent="0.25">
      <c r="A572" s="18" t="s">
        <v>1614</v>
      </c>
      <c r="B572" s="18" t="s">
        <v>1616</v>
      </c>
      <c r="C572" s="17" t="s">
        <v>266</v>
      </c>
      <c r="D572" s="17" t="s">
        <v>4006</v>
      </c>
      <c r="E572" s="18" t="s">
        <v>5024</v>
      </c>
    </row>
    <row r="573" spans="1:8" x14ac:dyDescent="0.25">
      <c r="A573" s="20"/>
      <c r="B573" s="20"/>
      <c r="C573" s="20"/>
      <c r="D573" s="20"/>
      <c r="E573" s="20"/>
      <c r="F573" s="20"/>
      <c r="G573" s="20"/>
      <c r="H573" s="20"/>
    </row>
    <row r="574" spans="1:8" ht="14.25" customHeight="1" x14ac:dyDescent="0.25">
      <c r="A574" s="262" t="s">
        <v>132</v>
      </c>
      <c r="B574" s="262"/>
      <c r="C574" s="262"/>
      <c r="D574" s="262"/>
      <c r="E574" s="109">
        <v>5835120</v>
      </c>
      <c r="F574" s="304">
        <v>6125892.46</v>
      </c>
      <c r="G574" s="304"/>
      <c r="H574" s="304"/>
    </row>
    <row r="575" spans="1:8" ht="14.25" customHeight="1" x14ac:dyDescent="0.25">
      <c r="A575" s="262" t="s">
        <v>133</v>
      </c>
      <c r="B575" s="262"/>
      <c r="C575" s="262"/>
      <c r="D575" s="262"/>
      <c r="E575" s="109">
        <v>1283726.3999999999</v>
      </c>
      <c r="F575" s="304">
        <v>1307328.3600000001</v>
      </c>
      <c r="G575" s="304"/>
      <c r="H575" s="304"/>
    </row>
    <row r="576" spans="1:8" ht="14.25" customHeight="1" x14ac:dyDescent="0.25">
      <c r="A576" s="262" t="s">
        <v>134</v>
      </c>
      <c r="B576" s="262"/>
      <c r="C576" s="262"/>
      <c r="D576" s="262"/>
      <c r="E576" s="109">
        <v>7118846.4000000004</v>
      </c>
      <c r="F576" s="304">
        <v>7433220.8200000003</v>
      </c>
      <c r="G576" s="304"/>
      <c r="H576" s="304"/>
    </row>
    <row r="577" spans="1:10" ht="60" customHeight="1" x14ac:dyDescent="0.25">
      <c r="A577" s="22"/>
      <c r="B577" s="22"/>
      <c r="C577" s="22"/>
      <c r="D577" s="22"/>
      <c r="E577" s="22"/>
      <c r="F577" s="22"/>
      <c r="G577" s="22"/>
      <c r="H577" s="22"/>
    </row>
    <row r="578" spans="1:10" ht="69.75" customHeight="1" x14ac:dyDescent="0.25">
      <c r="A578" s="204" t="s">
        <v>135</v>
      </c>
      <c r="B578" s="204"/>
      <c r="C578" s="204"/>
      <c r="D578" s="204"/>
      <c r="E578" s="204"/>
      <c r="F578" s="65"/>
      <c r="G578" s="65"/>
      <c r="H578" s="65"/>
      <c r="I578" s="65"/>
      <c r="J578" s="65"/>
    </row>
  </sheetData>
  <mergeCells count="11">
    <mergeCell ref="A578:E578"/>
    <mergeCell ref="A574:D574"/>
    <mergeCell ref="A575:D575"/>
    <mergeCell ref="A576:D576"/>
    <mergeCell ref="I1:J1"/>
    <mergeCell ref="A2:E2"/>
    <mergeCell ref="F575:H575"/>
    <mergeCell ref="F576:H576"/>
    <mergeCell ref="F574:H574"/>
    <mergeCell ref="A1:E1"/>
    <mergeCell ref="F1:H1"/>
  </mergeCells>
  <pageMargins left="0.51181102362204722" right="0.51181102362204722" top="0.78740157480314965" bottom="0.78740157480314965" header="0.31496062992125984" footer="0.31496062992125984"/>
  <pageSetup paperSize="9" scale="53" orientation="portrait" r:id="rId1"/>
  <headerFooter>
    <oddHeader>&amp;L&amp;"Swis721 BT,Negrito"&amp;16GEO ENGENHARIA LTDA____________________</oddHeader>
    <oddFooter>&amp;L_____________________________________________________________________________________
GEO ENGENHARIA LTDA
Rua 219, n.º 87 – Setor Universitário – Goiânia – Goiás&amp;C&amp;G&amp;RCNPJ:  03.956.712/0001-77
(62) 3202-3070</oddFooter>
  </headerFooter>
  <colBreaks count="1" manualBreakCount="1">
    <brk id="5" max="1048575" man="1"/>
  </colBreaks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DA2EFC-0598-42FF-B7F4-A5F3FD0229ED}">
  <sheetPr>
    <tabColor rgb="FF92D050"/>
  </sheetPr>
  <dimension ref="A1:AMI579"/>
  <sheetViews>
    <sheetView view="pageBreakPreview" zoomScale="90" zoomScaleNormal="100" zoomScaleSheetLayoutView="90" workbookViewId="0">
      <selection sqref="A1:D2"/>
    </sheetView>
  </sheetViews>
  <sheetFormatPr defaultColWidth="10.28515625" defaultRowHeight="15" x14ac:dyDescent="0.25"/>
  <cols>
    <col min="1" max="1" width="10.28515625" style="4" bestFit="1" customWidth="1"/>
    <col min="2" max="2" width="11.140625" style="4" bestFit="1" customWidth="1"/>
    <col min="3" max="3" width="13.85546875" style="4" bestFit="1" customWidth="1"/>
    <col min="4" max="4" width="68.5703125" style="24" customWidth="1"/>
    <col min="5" max="5" width="7.85546875" style="4" bestFit="1" customWidth="1"/>
    <col min="6" max="6" width="9.85546875" style="4" bestFit="1" customWidth="1"/>
    <col min="7" max="8" width="15" style="4" bestFit="1" customWidth="1"/>
    <col min="9" max="9" width="16.42578125" style="4" customWidth="1"/>
    <col min="10" max="10" width="10" style="4" bestFit="1" customWidth="1"/>
    <col min="11" max="12" width="10.28515625" style="4"/>
    <col min="13" max="13" width="15.42578125" style="4" customWidth="1"/>
    <col min="14" max="1023" width="10.28515625" style="4"/>
    <col min="1024" max="16384" width="10.28515625" style="2"/>
  </cols>
  <sheetData>
    <row r="1" spans="1:10" ht="15" customHeight="1" x14ac:dyDescent="0.25">
      <c r="A1" s="214" t="s">
        <v>0</v>
      </c>
      <c r="B1" s="214"/>
      <c r="C1" s="214"/>
      <c r="D1" s="214"/>
      <c r="E1" s="220" t="s">
        <v>1</v>
      </c>
      <c r="F1" s="220"/>
      <c r="G1" s="220"/>
      <c r="H1" s="132" t="s">
        <v>2</v>
      </c>
      <c r="I1" s="220" t="s">
        <v>3</v>
      </c>
      <c r="J1" s="220"/>
    </row>
    <row r="2" spans="1:10" ht="98.25" customHeight="1" x14ac:dyDescent="0.25">
      <c r="A2" s="214"/>
      <c r="B2" s="214"/>
      <c r="C2" s="214"/>
      <c r="D2" s="214"/>
      <c r="E2" s="222" t="s">
        <v>4</v>
      </c>
      <c r="F2" s="222"/>
      <c r="G2" s="222"/>
      <c r="H2" s="133" t="s">
        <v>5</v>
      </c>
      <c r="I2" s="221" t="s">
        <v>6</v>
      </c>
      <c r="J2" s="221"/>
    </row>
    <row r="3" spans="1:10" ht="14.25" customHeight="1" x14ac:dyDescent="0.25">
      <c r="A3" s="218" t="s">
        <v>136</v>
      </c>
      <c r="B3" s="218"/>
      <c r="C3" s="218"/>
      <c r="D3" s="218"/>
      <c r="E3" s="218"/>
      <c r="F3" s="218"/>
      <c r="G3" s="218"/>
      <c r="H3" s="218"/>
      <c r="I3" s="218"/>
      <c r="J3" s="218"/>
    </row>
    <row r="4" spans="1:10" s="4" customFormat="1" ht="30" customHeight="1" x14ac:dyDescent="0.25">
      <c r="A4" s="144" t="s">
        <v>8</v>
      </c>
      <c r="B4" s="144" t="s">
        <v>137</v>
      </c>
      <c r="C4" s="144" t="s">
        <v>138</v>
      </c>
      <c r="D4" s="144" t="s">
        <v>9</v>
      </c>
      <c r="E4" s="144" t="s">
        <v>139</v>
      </c>
      <c r="F4" s="144" t="s">
        <v>140</v>
      </c>
      <c r="G4" s="144" t="s">
        <v>141</v>
      </c>
      <c r="H4" s="144" t="s">
        <v>142</v>
      </c>
      <c r="I4" s="144" t="s">
        <v>10</v>
      </c>
      <c r="J4" s="144" t="s">
        <v>11</v>
      </c>
    </row>
    <row r="5" spans="1:10" ht="24" customHeight="1" x14ac:dyDescent="0.25">
      <c r="A5" s="90" t="s">
        <v>12</v>
      </c>
      <c r="B5" s="90"/>
      <c r="C5" s="90"/>
      <c r="D5" s="91" t="s">
        <v>13</v>
      </c>
      <c r="E5" s="90"/>
      <c r="F5" s="90"/>
      <c r="G5" s="90"/>
      <c r="H5" s="90"/>
      <c r="I5" s="131">
        <f>I6+I10+I13+I21</f>
        <v>148695.91999999998</v>
      </c>
      <c r="J5" s="92">
        <f>I5/$H$577</f>
        <v>2.0887642694468023E-2</v>
      </c>
    </row>
    <row r="6" spans="1:10" ht="24" customHeight="1" x14ac:dyDescent="0.25">
      <c r="A6" s="15" t="s">
        <v>14</v>
      </c>
      <c r="B6" s="15"/>
      <c r="C6" s="15"/>
      <c r="D6" s="16" t="s">
        <v>15</v>
      </c>
      <c r="E6" s="15"/>
      <c r="F6" s="15"/>
      <c r="G6" s="15"/>
      <c r="H6" s="15"/>
      <c r="I6" s="131">
        <f>SUM(I7:I9)</f>
        <v>8563</v>
      </c>
      <c r="J6" s="25">
        <f t="shared" ref="J6:J69" si="0">I6/$H$577</f>
        <v>1.2028634302321791E-3</v>
      </c>
    </row>
    <row r="7" spans="1:10" ht="24" customHeight="1" x14ac:dyDescent="0.25">
      <c r="A7" s="17" t="s">
        <v>143</v>
      </c>
      <c r="B7" s="17" t="s">
        <v>144</v>
      </c>
      <c r="C7" s="17" t="s">
        <v>145</v>
      </c>
      <c r="D7" s="18" t="s">
        <v>146</v>
      </c>
      <c r="E7" s="17" t="s">
        <v>147</v>
      </c>
      <c r="F7" s="128">
        <v>3086.77</v>
      </c>
      <c r="G7" s="130">
        <v>1.909339991803279</v>
      </c>
      <c r="H7" s="130">
        <v>2.3293947900000003</v>
      </c>
      <c r="I7" s="130">
        <f>TRUNC(F7*H7,(2))</f>
        <v>7190.3</v>
      </c>
      <c r="J7" s="26">
        <f t="shared" si="0"/>
        <v>1.0100372442366505E-3</v>
      </c>
    </row>
    <row r="8" spans="1:10" ht="25.5" customHeight="1" x14ac:dyDescent="0.25">
      <c r="A8" s="17" t="s">
        <v>148</v>
      </c>
      <c r="B8" s="17" t="s">
        <v>149</v>
      </c>
      <c r="C8" s="17" t="s">
        <v>145</v>
      </c>
      <c r="D8" s="18" t="s">
        <v>150</v>
      </c>
      <c r="E8" s="17" t="s">
        <v>151</v>
      </c>
      <c r="F8" s="128">
        <v>1</v>
      </c>
      <c r="G8" s="130">
        <v>229.92642770491804</v>
      </c>
      <c r="H8" s="130">
        <v>280.51024180000002</v>
      </c>
      <c r="I8" s="130">
        <f t="shared" ref="I8:I9" si="1">TRUNC(F8*H8,(2))</f>
        <v>280.51</v>
      </c>
      <c r="J8" s="26">
        <f t="shared" si="0"/>
        <v>3.9403856220299958E-5</v>
      </c>
    </row>
    <row r="9" spans="1:10" ht="24" customHeight="1" x14ac:dyDescent="0.25">
      <c r="A9" s="17" t="s">
        <v>152</v>
      </c>
      <c r="B9" s="17" t="s">
        <v>153</v>
      </c>
      <c r="C9" s="17" t="s">
        <v>145</v>
      </c>
      <c r="D9" s="18" t="s">
        <v>154</v>
      </c>
      <c r="E9" s="17" t="s">
        <v>147</v>
      </c>
      <c r="F9" s="128">
        <v>3086.77</v>
      </c>
      <c r="G9" s="130">
        <v>0.29002632786885246</v>
      </c>
      <c r="H9" s="130">
        <v>0.35383212000000003</v>
      </c>
      <c r="I9" s="130">
        <f t="shared" si="1"/>
        <v>1092.19</v>
      </c>
      <c r="J9" s="26">
        <f t="shared" si="0"/>
        <v>1.5342232977522875E-4</v>
      </c>
    </row>
    <row r="10" spans="1:10" ht="24" customHeight="1" collapsed="1" x14ac:dyDescent="0.25">
      <c r="A10" s="15" t="s">
        <v>16</v>
      </c>
      <c r="B10" s="15"/>
      <c r="C10" s="15"/>
      <c r="D10" s="16" t="s">
        <v>17</v>
      </c>
      <c r="E10" s="15"/>
      <c r="F10" s="129"/>
      <c r="G10" s="131"/>
      <c r="H10" s="131"/>
      <c r="I10" s="131">
        <f>SUM(I11:I12)</f>
        <v>68179.149999999994</v>
      </c>
      <c r="J10" s="25">
        <f t="shared" si="0"/>
        <v>9.5772750483842425E-3</v>
      </c>
    </row>
    <row r="11" spans="1:10" ht="25.5" customHeight="1" x14ac:dyDescent="0.25">
      <c r="A11" s="17" t="s">
        <v>155</v>
      </c>
      <c r="B11" s="17" t="s">
        <v>156</v>
      </c>
      <c r="C11" s="17" t="s">
        <v>157</v>
      </c>
      <c r="D11" s="18" t="s">
        <v>158</v>
      </c>
      <c r="E11" s="17" t="s">
        <v>159</v>
      </c>
      <c r="F11" s="128">
        <v>2195.3200000000002</v>
      </c>
      <c r="G11" s="130">
        <v>20.295341385964914</v>
      </c>
      <c r="H11" s="130">
        <v>23.136689180000001</v>
      </c>
      <c r="I11" s="130">
        <f t="shared" ref="I11:I12" si="2">TRUNC(F11*H11,(2))</f>
        <v>50792.43</v>
      </c>
      <c r="J11" s="26">
        <f t="shared" si="0"/>
        <v>7.1349242764951349E-3</v>
      </c>
    </row>
    <row r="12" spans="1:10" ht="24" customHeight="1" x14ac:dyDescent="0.25">
      <c r="A12" s="17" t="s">
        <v>160</v>
      </c>
      <c r="B12" s="17" t="s">
        <v>161</v>
      </c>
      <c r="C12" s="17" t="s">
        <v>162</v>
      </c>
      <c r="D12" s="18" t="s">
        <v>163</v>
      </c>
      <c r="E12" s="17" t="s">
        <v>164</v>
      </c>
      <c r="F12" s="128">
        <v>12</v>
      </c>
      <c r="G12" s="130">
        <v>1270.9591123245616</v>
      </c>
      <c r="H12" s="130">
        <v>1448.8933880500001</v>
      </c>
      <c r="I12" s="130">
        <f t="shared" si="2"/>
        <v>17386.72</v>
      </c>
      <c r="J12" s="26">
        <f t="shared" si="0"/>
        <v>2.4423507718891084E-3</v>
      </c>
    </row>
    <row r="13" spans="1:10" ht="24" customHeight="1" collapsed="1" x14ac:dyDescent="0.25">
      <c r="A13" s="15" t="s">
        <v>18</v>
      </c>
      <c r="B13" s="15"/>
      <c r="C13" s="15"/>
      <c r="D13" s="16" t="s">
        <v>19</v>
      </c>
      <c r="E13" s="15"/>
      <c r="F13" s="129"/>
      <c r="G13" s="131"/>
      <c r="H13" s="131"/>
      <c r="I13" s="131">
        <f>SUM(I14:I20)</f>
        <v>36042.81</v>
      </c>
      <c r="J13" s="25">
        <f t="shared" si="0"/>
        <v>5.0630127375693897E-3</v>
      </c>
    </row>
    <row r="14" spans="1:10" ht="24" customHeight="1" x14ac:dyDescent="0.25">
      <c r="A14" s="17" t="s">
        <v>165</v>
      </c>
      <c r="B14" s="17" t="s">
        <v>166</v>
      </c>
      <c r="C14" s="17" t="s">
        <v>162</v>
      </c>
      <c r="D14" s="18" t="s">
        <v>167</v>
      </c>
      <c r="E14" s="17" t="s">
        <v>164</v>
      </c>
      <c r="F14" s="128">
        <v>1</v>
      </c>
      <c r="G14" s="130">
        <v>1474.3005000000001</v>
      </c>
      <c r="H14" s="130">
        <v>1798.64661</v>
      </c>
      <c r="I14" s="130">
        <f t="shared" ref="I14:I20" si="3">TRUNC(F14*H14,(2))</f>
        <v>1798.64</v>
      </c>
      <c r="J14" s="26">
        <f t="shared" si="0"/>
        <v>2.5265891394987819E-4</v>
      </c>
    </row>
    <row r="15" spans="1:10" ht="24" customHeight="1" x14ac:dyDescent="0.25">
      <c r="A15" s="17" t="s">
        <v>168</v>
      </c>
      <c r="B15" s="17" t="s">
        <v>169</v>
      </c>
      <c r="C15" s="17" t="s">
        <v>162</v>
      </c>
      <c r="D15" s="18" t="s">
        <v>170</v>
      </c>
      <c r="E15" s="17" t="s">
        <v>164</v>
      </c>
      <c r="F15" s="128">
        <v>1</v>
      </c>
      <c r="G15" s="130">
        <v>1179.4404000000002</v>
      </c>
      <c r="H15" s="130">
        <v>1438.9172880000001</v>
      </c>
      <c r="I15" s="130">
        <f t="shared" si="3"/>
        <v>1438.91</v>
      </c>
      <c r="J15" s="26">
        <f t="shared" si="0"/>
        <v>2.0212685021550684E-4</v>
      </c>
    </row>
    <row r="16" spans="1:10" ht="24" customHeight="1" x14ac:dyDescent="0.25">
      <c r="A16" s="17" t="s">
        <v>171</v>
      </c>
      <c r="B16" s="17" t="s">
        <v>172</v>
      </c>
      <c r="C16" s="17" t="s">
        <v>145</v>
      </c>
      <c r="D16" s="18" t="s">
        <v>173</v>
      </c>
      <c r="E16" s="17" t="s">
        <v>164</v>
      </c>
      <c r="F16" s="128">
        <v>1</v>
      </c>
      <c r="G16" s="130">
        <v>1887.1046400000002</v>
      </c>
      <c r="H16" s="130">
        <v>2302.2676608000002</v>
      </c>
      <c r="I16" s="130">
        <f t="shared" si="3"/>
        <v>2302.2600000000002</v>
      </c>
      <c r="J16" s="26">
        <f t="shared" si="0"/>
        <v>3.2340352223360233E-4</v>
      </c>
    </row>
    <row r="17" spans="1:10" ht="25.5" customHeight="1" x14ac:dyDescent="0.25">
      <c r="A17" s="17" t="s">
        <v>174</v>
      </c>
      <c r="B17" s="17" t="s">
        <v>175</v>
      </c>
      <c r="C17" s="17" t="s">
        <v>157</v>
      </c>
      <c r="D17" s="18" t="s">
        <v>176</v>
      </c>
      <c r="E17" s="17" t="s">
        <v>177</v>
      </c>
      <c r="F17" s="128">
        <v>16000</v>
      </c>
      <c r="G17" s="130">
        <v>0.83785383606557384</v>
      </c>
      <c r="H17" s="130">
        <v>1.0221816800000001</v>
      </c>
      <c r="I17" s="130">
        <f t="shared" si="3"/>
        <v>16354.9</v>
      </c>
      <c r="J17" s="26">
        <f t="shared" si="0"/>
        <v>2.2974087486983845E-3</v>
      </c>
    </row>
    <row r="18" spans="1:10" ht="24" customHeight="1" x14ac:dyDescent="0.25">
      <c r="A18" s="17" t="s">
        <v>178</v>
      </c>
      <c r="B18" s="17" t="s">
        <v>179</v>
      </c>
      <c r="C18" s="17" t="s">
        <v>162</v>
      </c>
      <c r="D18" s="18" t="s">
        <v>180</v>
      </c>
      <c r="E18" s="17" t="s">
        <v>164</v>
      </c>
      <c r="F18" s="128">
        <v>66</v>
      </c>
      <c r="G18" s="130">
        <v>16.507331827868853</v>
      </c>
      <c r="H18" s="130">
        <v>20.13894483</v>
      </c>
      <c r="I18" s="130">
        <f t="shared" si="3"/>
        <v>1329.17</v>
      </c>
      <c r="J18" s="26">
        <f t="shared" si="0"/>
        <v>1.8671143122290151E-4</v>
      </c>
    </row>
    <row r="19" spans="1:10" ht="24" customHeight="1" x14ac:dyDescent="0.25">
      <c r="A19" s="17" t="s">
        <v>181</v>
      </c>
      <c r="B19" s="17" t="s">
        <v>182</v>
      </c>
      <c r="C19" s="17" t="s">
        <v>145</v>
      </c>
      <c r="D19" s="18" t="s">
        <v>183</v>
      </c>
      <c r="E19" s="17" t="s">
        <v>184</v>
      </c>
      <c r="F19" s="128">
        <v>560</v>
      </c>
      <c r="G19" s="130">
        <v>10.642354975409837</v>
      </c>
      <c r="H19" s="130">
        <v>12.983673070000002</v>
      </c>
      <c r="I19" s="130">
        <f t="shared" si="3"/>
        <v>7270.85</v>
      </c>
      <c r="J19" s="26">
        <f t="shared" si="0"/>
        <v>1.0213522797738689E-3</v>
      </c>
    </row>
    <row r="20" spans="1:10" ht="24" customHeight="1" x14ac:dyDescent="0.25">
      <c r="A20" s="17" t="s">
        <v>185</v>
      </c>
      <c r="B20" s="17" t="s">
        <v>186</v>
      </c>
      <c r="C20" s="17" t="s">
        <v>145</v>
      </c>
      <c r="D20" s="18" t="s">
        <v>187</v>
      </c>
      <c r="E20" s="17" t="s">
        <v>184</v>
      </c>
      <c r="F20" s="128">
        <v>560</v>
      </c>
      <c r="G20" s="130">
        <v>8.1207371803278683</v>
      </c>
      <c r="H20" s="130">
        <v>9.9072993599999997</v>
      </c>
      <c r="I20" s="130">
        <f t="shared" si="3"/>
        <v>5548.08</v>
      </c>
      <c r="J20" s="26">
        <f t="shared" si="0"/>
        <v>7.7935099147524798E-4</v>
      </c>
    </row>
    <row r="21" spans="1:10" ht="24" customHeight="1" collapsed="1" x14ac:dyDescent="0.25">
      <c r="A21" s="15" t="s">
        <v>20</v>
      </c>
      <c r="B21" s="15"/>
      <c r="C21" s="15"/>
      <c r="D21" s="16" t="s">
        <v>21</v>
      </c>
      <c r="E21" s="15"/>
      <c r="F21" s="129"/>
      <c r="G21" s="131"/>
      <c r="H21" s="131"/>
      <c r="I21" s="131">
        <f>SUM(I22:I26)</f>
        <v>35910.959999999999</v>
      </c>
      <c r="J21" s="25">
        <f t="shared" si="0"/>
        <v>5.0444914782822115E-3</v>
      </c>
    </row>
    <row r="22" spans="1:10" ht="25.5" customHeight="1" x14ac:dyDescent="0.25">
      <c r="A22" s="17" t="s">
        <v>188</v>
      </c>
      <c r="B22" s="17" t="s">
        <v>189</v>
      </c>
      <c r="C22" s="17" t="s">
        <v>157</v>
      </c>
      <c r="D22" s="18" t="s">
        <v>190</v>
      </c>
      <c r="E22" s="17" t="s">
        <v>164</v>
      </c>
      <c r="F22" s="128">
        <v>5</v>
      </c>
      <c r="G22" s="130">
        <v>11.037113032786888</v>
      </c>
      <c r="H22" s="130">
        <v>13.465277900000002</v>
      </c>
      <c r="I22" s="130">
        <f t="shared" ref="I22:I26" si="4">TRUNC(F22*H22,(2))</f>
        <v>67.319999999999993</v>
      </c>
      <c r="J22" s="26">
        <f t="shared" si="0"/>
        <v>9.4565883595971371E-6</v>
      </c>
    </row>
    <row r="23" spans="1:10" ht="25.5" customHeight="1" x14ac:dyDescent="0.25">
      <c r="A23" s="17" t="s">
        <v>191</v>
      </c>
      <c r="B23" s="17" t="s">
        <v>192</v>
      </c>
      <c r="C23" s="17" t="s">
        <v>157</v>
      </c>
      <c r="D23" s="18" t="s">
        <v>193</v>
      </c>
      <c r="E23" s="17" t="s">
        <v>159</v>
      </c>
      <c r="F23" s="128">
        <v>25</v>
      </c>
      <c r="G23" s="130">
        <v>2.3524357704918035</v>
      </c>
      <c r="H23" s="130">
        <v>2.8699716400000002</v>
      </c>
      <c r="I23" s="130">
        <f t="shared" si="4"/>
        <v>71.739999999999995</v>
      </c>
      <c r="J23" s="26">
        <f t="shared" si="0"/>
        <v>1.0077475474116143E-5</v>
      </c>
    </row>
    <row r="24" spans="1:10" ht="39" customHeight="1" x14ac:dyDescent="0.25">
      <c r="A24" s="17" t="s">
        <v>194</v>
      </c>
      <c r="B24" s="17" t="s">
        <v>195</v>
      </c>
      <c r="C24" s="17" t="s">
        <v>196</v>
      </c>
      <c r="D24" s="18" t="s">
        <v>197</v>
      </c>
      <c r="E24" s="17" t="s">
        <v>198</v>
      </c>
      <c r="F24" s="128">
        <v>10</v>
      </c>
      <c r="G24" s="130">
        <v>1230.2218616666669</v>
      </c>
      <c r="H24" s="130">
        <v>1402.4529223000002</v>
      </c>
      <c r="I24" s="130">
        <f t="shared" si="4"/>
        <v>14024.52</v>
      </c>
      <c r="J24" s="26">
        <f t="shared" si="0"/>
        <v>1.9700551482611001E-3</v>
      </c>
    </row>
    <row r="25" spans="1:10" ht="24" customHeight="1" x14ac:dyDescent="0.25">
      <c r="A25" s="17" t="s">
        <v>199</v>
      </c>
      <c r="B25" s="17" t="s">
        <v>200</v>
      </c>
      <c r="C25" s="17" t="s">
        <v>196</v>
      </c>
      <c r="D25" s="18" t="s">
        <v>201</v>
      </c>
      <c r="E25" s="17" t="s">
        <v>159</v>
      </c>
      <c r="F25" s="128">
        <v>18</v>
      </c>
      <c r="G25" s="130">
        <v>959.38292372950809</v>
      </c>
      <c r="H25" s="130">
        <v>1170.4471669499999</v>
      </c>
      <c r="I25" s="130">
        <f t="shared" si="4"/>
        <v>21068.04</v>
      </c>
      <c r="J25" s="26">
        <f t="shared" si="0"/>
        <v>2.9594738832965971E-3</v>
      </c>
    </row>
    <row r="26" spans="1:10" ht="25.5" customHeight="1" x14ac:dyDescent="0.25">
      <c r="A26" s="17" t="s">
        <v>202</v>
      </c>
      <c r="B26" s="17" t="s">
        <v>203</v>
      </c>
      <c r="C26" s="17" t="s">
        <v>204</v>
      </c>
      <c r="D26" s="18" t="s">
        <v>205</v>
      </c>
      <c r="E26" s="17" t="s">
        <v>159</v>
      </c>
      <c r="F26" s="128">
        <v>161.87</v>
      </c>
      <c r="G26" s="130">
        <v>3.4400345000000003</v>
      </c>
      <c r="H26" s="130">
        <v>4.1968420900000005</v>
      </c>
      <c r="I26" s="130">
        <f t="shared" si="4"/>
        <v>679.34</v>
      </c>
      <c r="J26" s="26">
        <f t="shared" si="0"/>
        <v>9.5428382890800956E-5</v>
      </c>
    </row>
    <row r="27" spans="1:10" ht="24" customHeight="1" collapsed="1" x14ac:dyDescent="0.25">
      <c r="A27" s="15" t="s">
        <v>22</v>
      </c>
      <c r="B27" s="15"/>
      <c r="C27" s="15"/>
      <c r="D27" s="16" t="s">
        <v>23</v>
      </c>
      <c r="E27" s="15"/>
      <c r="F27" s="129"/>
      <c r="G27" s="131"/>
      <c r="H27" s="131"/>
      <c r="I27" s="131">
        <f>SUM(I28)</f>
        <v>21583.75</v>
      </c>
      <c r="J27" s="25">
        <f t="shared" si="0"/>
        <v>3.0319168004523879E-3</v>
      </c>
    </row>
    <row r="28" spans="1:10" ht="24" customHeight="1" x14ac:dyDescent="0.25">
      <c r="A28" s="17" t="s">
        <v>206</v>
      </c>
      <c r="B28" s="17" t="s">
        <v>207</v>
      </c>
      <c r="C28" s="17" t="s">
        <v>162</v>
      </c>
      <c r="D28" s="18" t="s">
        <v>208</v>
      </c>
      <c r="E28" s="17" t="s">
        <v>164</v>
      </c>
      <c r="F28" s="128">
        <v>50</v>
      </c>
      <c r="G28" s="130">
        <v>353.83212000000003</v>
      </c>
      <c r="H28" s="130">
        <v>431.67518640000003</v>
      </c>
      <c r="I28" s="130">
        <f>TRUNC(F28*H28,(2))</f>
        <v>21583.75</v>
      </c>
      <c r="J28" s="26">
        <f t="shared" si="0"/>
        <v>3.0319168004523879E-3</v>
      </c>
    </row>
    <row r="29" spans="1:10" ht="24" customHeight="1" collapsed="1" x14ac:dyDescent="0.25">
      <c r="A29" s="15" t="s">
        <v>24</v>
      </c>
      <c r="B29" s="15"/>
      <c r="C29" s="15"/>
      <c r="D29" s="16" t="s">
        <v>25</v>
      </c>
      <c r="E29" s="15"/>
      <c r="F29" s="129"/>
      <c r="G29" s="131"/>
      <c r="H29" s="131"/>
      <c r="I29" s="131">
        <f>I30+I33</f>
        <v>166673.46</v>
      </c>
      <c r="J29" s="25">
        <f t="shared" si="0"/>
        <v>2.341298725029381E-2</v>
      </c>
    </row>
    <row r="30" spans="1:10" ht="24" customHeight="1" x14ac:dyDescent="0.25">
      <c r="A30" s="15" t="s">
        <v>26</v>
      </c>
      <c r="B30" s="15"/>
      <c r="C30" s="15"/>
      <c r="D30" s="16" t="s">
        <v>27</v>
      </c>
      <c r="E30" s="15"/>
      <c r="F30" s="129"/>
      <c r="G30" s="131"/>
      <c r="H30" s="131"/>
      <c r="I30" s="131">
        <f>SUM(I31:I32)</f>
        <v>47622.85</v>
      </c>
      <c r="J30" s="25">
        <f t="shared" si="0"/>
        <v>6.6896864076179527E-3</v>
      </c>
    </row>
    <row r="31" spans="1:10" ht="25.5" customHeight="1" x14ac:dyDescent="0.25">
      <c r="A31" s="17" t="s">
        <v>209</v>
      </c>
      <c r="B31" s="17" t="s">
        <v>210</v>
      </c>
      <c r="C31" s="17" t="s">
        <v>157</v>
      </c>
      <c r="D31" s="18" t="s">
        <v>211</v>
      </c>
      <c r="E31" s="17" t="s">
        <v>212</v>
      </c>
      <c r="F31" s="128">
        <v>7.94</v>
      </c>
      <c r="G31" s="130">
        <v>49.747571516393442</v>
      </c>
      <c r="H31" s="130">
        <v>60.692037249999998</v>
      </c>
      <c r="I31" s="130">
        <f t="shared" ref="I31:I32" si="5">TRUNC(F31*H31,(2))</f>
        <v>481.89</v>
      </c>
      <c r="J31" s="26">
        <f t="shared" si="0"/>
        <v>6.7692147424335491E-5</v>
      </c>
    </row>
    <row r="32" spans="1:10" ht="24" customHeight="1" x14ac:dyDescent="0.25">
      <c r="A32" s="17" t="s">
        <v>213</v>
      </c>
      <c r="B32" s="17" t="s">
        <v>214</v>
      </c>
      <c r="C32" s="17" t="s">
        <v>162</v>
      </c>
      <c r="D32" s="18" t="s">
        <v>215</v>
      </c>
      <c r="E32" s="17" t="s">
        <v>159</v>
      </c>
      <c r="F32" s="128">
        <v>481.65</v>
      </c>
      <c r="G32" s="130">
        <v>80.224504803278691</v>
      </c>
      <c r="H32" s="130">
        <v>97.873895860000005</v>
      </c>
      <c r="I32" s="130">
        <f t="shared" si="5"/>
        <v>47140.959999999999</v>
      </c>
      <c r="J32" s="26">
        <f t="shared" si="0"/>
        <v>6.6219942601936175E-3</v>
      </c>
    </row>
    <row r="33" spans="1:10" ht="24" customHeight="1" collapsed="1" x14ac:dyDescent="0.25">
      <c r="A33" s="15" t="s">
        <v>28</v>
      </c>
      <c r="B33" s="15"/>
      <c r="C33" s="15"/>
      <c r="D33" s="16" t="s">
        <v>29</v>
      </c>
      <c r="E33" s="15"/>
      <c r="F33" s="129"/>
      <c r="G33" s="131"/>
      <c r="H33" s="131"/>
      <c r="I33" s="131">
        <f>SUM(I34:I35)</f>
        <v>119050.60999999999</v>
      </c>
      <c r="J33" s="25">
        <f t="shared" si="0"/>
        <v>1.6723300842675856E-2</v>
      </c>
    </row>
    <row r="34" spans="1:10" ht="51.75" customHeight="1" x14ac:dyDescent="0.25">
      <c r="A34" s="17" t="s">
        <v>216</v>
      </c>
      <c r="B34" s="17" t="s">
        <v>217</v>
      </c>
      <c r="C34" s="17" t="s">
        <v>157</v>
      </c>
      <c r="D34" s="18" t="s">
        <v>218</v>
      </c>
      <c r="E34" s="17" t="s">
        <v>159</v>
      </c>
      <c r="F34" s="128">
        <v>275.24</v>
      </c>
      <c r="G34" s="130">
        <v>82.947529770491812</v>
      </c>
      <c r="H34" s="130">
        <v>101.19598632</v>
      </c>
      <c r="I34" s="130">
        <f t="shared" ref="I34:I35" si="6">TRUNC(F34*H34,(2))</f>
        <v>27853.18</v>
      </c>
      <c r="J34" s="26">
        <f t="shared" si="0"/>
        <v>3.9125974118503241E-3</v>
      </c>
    </row>
    <row r="35" spans="1:10" ht="51.75" customHeight="1" x14ac:dyDescent="0.25">
      <c r="A35" s="17" t="s">
        <v>219</v>
      </c>
      <c r="B35" s="17" t="s">
        <v>220</v>
      </c>
      <c r="C35" s="17" t="s">
        <v>157</v>
      </c>
      <c r="D35" s="18" t="s">
        <v>221</v>
      </c>
      <c r="E35" s="17" t="s">
        <v>159</v>
      </c>
      <c r="F35" s="128">
        <v>724.56</v>
      </c>
      <c r="G35" s="130">
        <v>103.16880985245903</v>
      </c>
      <c r="H35" s="130">
        <v>125.86594802000002</v>
      </c>
      <c r="I35" s="130">
        <f t="shared" si="6"/>
        <v>91197.43</v>
      </c>
      <c r="J35" s="26">
        <f t="shared" si="0"/>
        <v>1.2810703430825533E-2</v>
      </c>
    </row>
    <row r="36" spans="1:10" ht="24" customHeight="1" collapsed="1" x14ac:dyDescent="0.25">
      <c r="A36" s="15" t="s">
        <v>30</v>
      </c>
      <c r="B36" s="15"/>
      <c r="C36" s="15"/>
      <c r="D36" s="16" t="s">
        <v>31</v>
      </c>
      <c r="E36" s="15"/>
      <c r="F36" s="129"/>
      <c r="G36" s="131"/>
      <c r="H36" s="131"/>
      <c r="I36" s="131">
        <f>I37+I43+I53+I62</f>
        <v>1117987.52</v>
      </c>
      <c r="J36" s="25">
        <f t="shared" si="0"/>
        <v>0.15704616410883651</v>
      </c>
    </row>
    <row r="37" spans="1:10" ht="24" customHeight="1" x14ac:dyDescent="0.25">
      <c r="A37" s="15" t="s">
        <v>32</v>
      </c>
      <c r="B37" s="15"/>
      <c r="C37" s="15"/>
      <c r="D37" s="16" t="s">
        <v>33</v>
      </c>
      <c r="E37" s="15"/>
      <c r="F37" s="129"/>
      <c r="G37" s="131"/>
      <c r="H37" s="131"/>
      <c r="I37" s="131">
        <f>SUM(I38:I42)</f>
        <v>151606.19999999998</v>
      </c>
      <c r="J37" s="25">
        <f t="shared" si="0"/>
        <v>2.1296456122441406E-2</v>
      </c>
    </row>
    <row r="38" spans="1:10" ht="64.5" customHeight="1" x14ac:dyDescent="0.25">
      <c r="A38" s="17" t="s">
        <v>222</v>
      </c>
      <c r="B38" s="17" t="s">
        <v>223</v>
      </c>
      <c r="C38" s="17" t="s">
        <v>157</v>
      </c>
      <c r="D38" s="18" t="s">
        <v>224</v>
      </c>
      <c r="E38" s="17" t="s">
        <v>164</v>
      </c>
      <c r="F38" s="128">
        <v>68</v>
      </c>
      <c r="G38" s="130">
        <v>1124.0534276639344</v>
      </c>
      <c r="H38" s="130">
        <v>1371.3451817499999</v>
      </c>
      <c r="I38" s="130">
        <f t="shared" ref="I38:I42" si="7">TRUNC(F38*H38,(2))</f>
        <v>93251.47</v>
      </c>
      <c r="J38" s="26">
        <f t="shared" si="0"/>
        <v>1.3099238944107573E-2</v>
      </c>
    </row>
    <row r="39" spans="1:10" ht="64.5" customHeight="1" x14ac:dyDescent="0.25">
      <c r="A39" s="17" t="s">
        <v>225</v>
      </c>
      <c r="B39" s="17" t="s">
        <v>226</v>
      </c>
      <c r="C39" s="17" t="s">
        <v>157</v>
      </c>
      <c r="D39" s="18" t="s">
        <v>227</v>
      </c>
      <c r="E39" s="17" t="s">
        <v>164</v>
      </c>
      <c r="F39" s="128">
        <v>1</v>
      </c>
      <c r="G39" s="130">
        <v>1006.8586223442624</v>
      </c>
      <c r="H39" s="130">
        <v>1228.3675192600001</v>
      </c>
      <c r="I39" s="130">
        <f t="shared" si="7"/>
        <v>1228.3599999999999</v>
      </c>
      <c r="J39" s="26">
        <f t="shared" si="0"/>
        <v>1.7255042895714112E-4</v>
      </c>
    </row>
    <row r="40" spans="1:10" ht="24" customHeight="1" x14ac:dyDescent="0.25">
      <c r="A40" s="17" t="s">
        <v>228</v>
      </c>
      <c r="B40" s="17" t="s">
        <v>229</v>
      </c>
      <c r="C40" s="17" t="s">
        <v>162</v>
      </c>
      <c r="D40" s="18" t="s">
        <v>230</v>
      </c>
      <c r="E40" s="17" t="s">
        <v>164</v>
      </c>
      <c r="F40" s="128">
        <v>6</v>
      </c>
      <c r="G40" s="130">
        <v>1432.6333842295082</v>
      </c>
      <c r="H40" s="130">
        <v>1747.81272876</v>
      </c>
      <c r="I40" s="130">
        <f t="shared" si="7"/>
        <v>10486.87</v>
      </c>
      <c r="J40" s="26">
        <f t="shared" si="0"/>
        <v>1.4731136775194362E-3</v>
      </c>
    </row>
    <row r="41" spans="1:10" ht="24" customHeight="1" x14ac:dyDescent="0.25">
      <c r="A41" s="17" t="s">
        <v>231</v>
      </c>
      <c r="B41" s="17" t="s">
        <v>232</v>
      </c>
      <c r="C41" s="17" t="s">
        <v>162</v>
      </c>
      <c r="D41" s="18" t="s">
        <v>233</v>
      </c>
      <c r="E41" s="17" t="s">
        <v>164</v>
      </c>
      <c r="F41" s="128">
        <v>9</v>
      </c>
      <c r="G41" s="130">
        <v>3427.0074841065575</v>
      </c>
      <c r="H41" s="130">
        <v>4180.9491306099999</v>
      </c>
      <c r="I41" s="130">
        <f t="shared" si="7"/>
        <v>37628.54</v>
      </c>
      <c r="J41" s="26">
        <f t="shared" si="0"/>
        <v>5.2857637158739649E-3</v>
      </c>
    </row>
    <row r="42" spans="1:10" ht="25.5" customHeight="1" x14ac:dyDescent="0.25">
      <c r="A42" s="17" t="s">
        <v>234</v>
      </c>
      <c r="B42" s="17" t="s">
        <v>235</v>
      </c>
      <c r="C42" s="17" t="s">
        <v>162</v>
      </c>
      <c r="D42" s="18" t="s">
        <v>236</v>
      </c>
      <c r="E42" s="17" t="s">
        <v>164</v>
      </c>
      <c r="F42" s="128">
        <v>4</v>
      </c>
      <c r="G42" s="130">
        <v>1846.509010385246</v>
      </c>
      <c r="H42" s="130">
        <v>2252.7409926700002</v>
      </c>
      <c r="I42" s="130">
        <f t="shared" si="7"/>
        <v>9010.9599999999991</v>
      </c>
      <c r="J42" s="26">
        <f t="shared" si="0"/>
        <v>1.2657893559832952E-3</v>
      </c>
    </row>
    <row r="43" spans="1:10" ht="24" customHeight="1" collapsed="1" x14ac:dyDescent="0.25">
      <c r="A43" s="15" t="s">
        <v>34</v>
      </c>
      <c r="B43" s="15"/>
      <c r="C43" s="15"/>
      <c r="D43" s="16" t="s">
        <v>35</v>
      </c>
      <c r="E43" s="15"/>
      <c r="F43" s="129"/>
      <c r="G43" s="131"/>
      <c r="H43" s="131"/>
      <c r="I43" s="131">
        <f>SUM(I44:I52)</f>
        <v>321626.94999999995</v>
      </c>
      <c r="J43" s="25">
        <f t="shared" si="0"/>
        <v>4.5179644555893204E-2</v>
      </c>
    </row>
    <row r="44" spans="1:10" ht="39" customHeight="1" x14ac:dyDescent="0.25">
      <c r="A44" s="17" t="s">
        <v>237</v>
      </c>
      <c r="B44" s="17" t="s">
        <v>238</v>
      </c>
      <c r="C44" s="17" t="s">
        <v>157</v>
      </c>
      <c r="D44" s="18" t="s">
        <v>239</v>
      </c>
      <c r="E44" s="17" t="s">
        <v>159</v>
      </c>
      <c r="F44" s="128">
        <v>34.020000000000003</v>
      </c>
      <c r="G44" s="130">
        <v>668.54291088524599</v>
      </c>
      <c r="H44" s="130">
        <v>815.62235128000009</v>
      </c>
      <c r="I44" s="130">
        <f t="shared" ref="I44:I52" si="8">TRUNC(F44*H44,(2))</f>
        <v>27747.47</v>
      </c>
      <c r="J44" s="26">
        <f t="shared" si="0"/>
        <v>3.8977480958150745E-3</v>
      </c>
    </row>
    <row r="45" spans="1:10" ht="25.5" customHeight="1" x14ac:dyDescent="0.25">
      <c r="A45" s="17" t="s">
        <v>240</v>
      </c>
      <c r="B45" s="17" t="s">
        <v>241</v>
      </c>
      <c r="C45" s="17" t="s">
        <v>162</v>
      </c>
      <c r="D45" s="18" t="s">
        <v>242</v>
      </c>
      <c r="E45" s="17" t="s">
        <v>159</v>
      </c>
      <c r="F45" s="128">
        <v>51.03</v>
      </c>
      <c r="G45" s="130">
        <v>510.7685885245902</v>
      </c>
      <c r="H45" s="130">
        <v>623.13767800000005</v>
      </c>
      <c r="I45" s="130">
        <f t="shared" si="8"/>
        <v>31798.71</v>
      </c>
      <c r="J45" s="26">
        <f t="shared" si="0"/>
        <v>4.4668346826530767E-3</v>
      </c>
    </row>
    <row r="46" spans="1:10" ht="24" customHeight="1" x14ac:dyDescent="0.25">
      <c r="A46" s="17" t="s">
        <v>243</v>
      </c>
      <c r="B46" s="17" t="s">
        <v>244</v>
      </c>
      <c r="C46" s="17" t="s">
        <v>162</v>
      </c>
      <c r="D46" s="18" t="s">
        <v>245</v>
      </c>
      <c r="E46" s="17" t="s">
        <v>159</v>
      </c>
      <c r="F46" s="128">
        <v>328.8</v>
      </c>
      <c r="G46" s="130">
        <v>602.32023268852458</v>
      </c>
      <c r="H46" s="130">
        <v>734.83068388000004</v>
      </c>
      <c r="I46" s="130">
        <f t="shared" si="8"/>
        <v>241612.32</v>
      </c>
      <c r="J46" s="26">
        <f t="shared" si="0"/>
        <v>3.3939813619240332E-2</v>
      </c>
    </row>
    <row r="47" spans="1:10" ht="25.5" customHeight="1" x14ac:dyDescent="0.25">
      <c r="A47" s="17" t="s">
        <v>246</v>
      </c>
      <c r="B47" s="17" t="s">
        <v>247</v>
      </c>
      <c r="C47" s="17" t="s">
        <v>162</v>
      </c>
      <c r="D47" s="18" t="s">
        <v>248</v>
      </c>
      <c r="E47" s="17" t="s">
        <v>159</v>
      </c>
      <c r="F47" s="128">
        <v>7.8</v>
      </c>
      <c r="G47" s="130">
        <v>880.00432904918034</v>
      </c>
      <c r="H47" s="130">
        <v>1073.60528144</v>
      </c>
      <c r="I47" s="130">
        <f t="shared" si="8"/>
        <v>8374.1200000000008</v>
      </c>
      <c r="J47" s="26">
        <f t="shared" si="0"/>
        <v>1.1763310415013309E-3</v>
      </c>
    </row>
    <row r="48" spans="1:10" ht="25.5" customHeight="1" x14ac:dyDescent="0.25">
      <c r="A48" s="17" t="s">
        <v>249</v>
      </c>
      <c r="B48" s="17" t="s">
        <v>250</v>
      </c>
      <c r="C48" s="17" t="s">
        <v>204</v>
      </c>
      <c r="D48" s="18" t="s">
        <v>251</v>
      </c>
      <c r="E48" s="17" t="s">
        <v>159</v>
      </c>
      <c r="F48" s="128">
        <v>328.08</v>
      </c>
      <c r="G48" s="130">
        <v>6.1066654590163942</v>
      </c>
      <c r="H48" s="130">
        <v>7.4501318600000008</v>
      </c>
      <c r="I48" s="130">
        <f t="shared" si="8"/>
        <v>2444.23</v>
      </c>
      <c r="J48" s="26">
        <f t="shared" si="0"/>
        <v>3.4334636016307359E-4</v>
      </c>
    </row>
    <row r="49" spans="1:10" ht="39" customHeight="1" x14ac:dyDescent="0.25">
      <c r="A49" s="17" t="s">
        <v>252</v>
      </c>
      <c r="B49" s="17" t="s">
        <v>253</v>
      </c>
      <c r="C49" s="17" t="s">
        <v>157</v>
      </c>
      <c r="D49" s="18" t="s">
        <v>254</v>
      </c>
      <c r="E49" s="17" t="s">
        <v>255</v>
      </c>
      <c r="F49" s="128">
        <v>33.020000000000003</v>
      </c>
      <c r="G49" s="130">
        <v>104.87674267213116</v>
      </c>
      <c r="H49" s="130">
        <v>127.94962606000001</v>
      </c>
      <c r="I49" s="130">
        <f t="shared" si="8"/>
        <v>4224.8900000000003</v>
      </c>
      <c r="J49" s="26">
        <f t="shared" si="0"/>
        <v>5.9347958399551932E-4</v>
      </c>
    </row>
    <row r="50" spans="1:10" ht="24" customHeight="1" x14ac:dyDescent="0.25">
      <c r="A50" s="17" t="s">
        <v>256</v>
      </c>
      <c r="B50" s="17" t="s">
        <v>257</v>
      </c>
      <c r="C50" s="17" t="s">
        <v>157</v>
      </c>
      <c r="D50" s="18" t="s">
        <v>258</v>
      </c>
      <c r="E50" s="17" t="s">
        <v>259</v>
      </c>
      <c r="F50" s="128">
        <v>60</v>
      </c>
      <c r="G50" s="130">
        <v>50.198723581967215</v>
      </c>
      <c r="H50" s="130">
        <v>61.242442770000004</v>
      </c>
      <c r="I50" s="130">
        <f t="shared" si="8"/>
        <v>3674.54</v>
      </c>
      <c r="J50" s="26">
        <f t="shared" si="0"/>
        <v>5.1617070990603189E-4</v>
      </c>
    </row>
    <row r="51" spans="1:10" ht="24" customHeight="1" x14ac:dyDescent="0.25">
      <c r="A51" s="17" t="s">
        <v>260</v>
      </c>
      <c r="B51" s="17" t="s">
        <v>261</v>
      </c>
      <c r="C51" s="17" t="s">
        <v>157</v>
      </c>
      <c r="D51" s="18" t="s">
        <v>262</v>
      </c>
      <c r="E51" s="17" t="s">
        <v>164</v>
      </c>
      <c r="F51" s="128">
        <v>20</v>
      </c>
      <c r="G51" s="130">
        <v>27.0288425</v>
      </c>
      <c r="H51" s="130">
        <v>32.975187849999998</v>
      </c>
      <c r="I51" s="130">
        <f t="shared" si="8"/>
        <v>659.5</v>
      </c>
      <c r="J51" s="26">
        <f t="shared" si="0"/>
        <v>9.2641414485358182E-5</v>
      </c>
    </row>
    <row r="52" spans="1:10" ht="24" customHeight="1" x14ac:dyDescent="0.25">
      <c r="A52" s="17" t="s">
        <v>263</v>
      </c>
      <c r="B52" s="17" t="s">
        <v>264</v>
      </c>
      <c r="C52" s="17" t="s">
        <v>157</v>
      </c>
      <c r="D52" s="18" t="s">
        <v>265</v>
      </c>
      <c r="E52" s="17" t="s">
        <v>266</v>
      </c>
      <c r="F52" s="128">
        <v>70</v>
      </c>
      <c r="G52" s="130">
        <v>12.777270999999999</v>
      </c>
      <c r="H52" s="130">
        <v>15.588270619999999</v>
      </c>
      <c r="I52" s="130">
        <f t="shared" si="8"/>
        <v>1091.17</v>
      </c>
      <c r="J52" s="26">
        <f t="shared" si="0"/>
        <v>1.5327904813341667E-4</v>
      </c>
    </row>
    <row r="53" spans="1:10" ht="24" customHeight="1" collapsed="1" x14ac:dyDescent="0.25">
      <c r="A53" s="15" t="s">
        <v>36</v>
      </c>
      <c r="B53" s="15"/>
      <c r="C53" s="15"/>
      <c r="D53" s="16" t="s">
        <v>37</v>
      </c>
      <c r="E53" s="15"/>
      <c r="F53" s="129"/>
      <c r="G53" s="131"/>
      <c r="H53" s="131"/>
      <c r="I53" s="131">
        <f>SUM(I54:I61)</f>
        <v>364405.38</v>
      </c>
      <c r="J53" s="25">
        <f t="shared" si="0"/>
        <v>5.1188824638778552E-2</v>
      </c>
    </row>
    <row r="54" spans="1:10" ht="25.5" customHeight="1" x14ac:dyDescent="0.25">
      <c r="A54" s="17" t="s">
        <v>267</v>
      </c>
      <c r="B54" s="17" t="s">
        <v>268</v>
      </c>
      <c r="C54" s="17" t="s">
        <v>157</v>
      </c>
      <c r="D54" s="18" t="s">
        <v>269</v>
      </c>
      <c r="E54" s="17" t="s">
        <v>164</v>
      </c>
      <c r="F54" s="128">
        <v>6</v>
      </c>
      <c r="G54" s="130">
        <v>930.51724781967232</v>
      </c>
      <c r="H54" s="130">
        <v>1135.2310423400002</v>
      </c>
      <c r="I54" s="130">
        <f t="shared" ref="I54:I61" si="9">TRUNC(F54*H54,(2))</f>
        <v>6811.38</v>
      </c>
      <c r="J54" s="26">
        <f t="shared" si="0"/>
        <v>9.5680951902544207E-4</v>
      </c>
    </row>
    <row r="55" spans="1:10" ht="24" customHeight="1" x14ac:dyDescent="0.25">
      <c r="A55" s="17" t="s">
        <v>270</v>
      </c>
      <c r="B55" s="17" t="s">
        <v>271</v>
      </c>
      <c r="C55" s="17" t="s">
        <v>162</v>
      </c>
      <c r="D55" s="18" t="s">
        <v>272</v>
      </c>
      <c r="E55" s="17" t="s">
        <v>255</v>
      </c>
      <c r="F55" s="128">
        <v>23.1</v>
      </c>
      <c r="G55" s="130">
        <v>973.91646527049193</v>
      </c>
      <c r="H55" s="130">
        <v>1188.1780876300002</v>
      </c>
      <c r="I55" s="130">
        <f t="shared" si="9"/>
        <v>27446.91</v>
      </c>
      <c r="J55" s="26">
        <f t="shared" si="0"/>
        <v>3.8555277720277821E-3</v>
      </c>
    </row>
    <row r="56" spans="1:10" ht="24" customHeight="1" x14ac:dyDescent="0.25">
      <c r="A56" s="17" t="s">
        <v>273</v>
      </c>
      <c r="B56" s="17" t="s">
        <v>274</v>
      </c>
      <c r="C56" s="17" t="s">
        <v>162</v>
      </c>
      <c r="D56" s="18" t="s">
        <v>275</v>
      </c>
      <c r="E56" s="17" t="s">
        <v>255</v>
      </c>
      <c r="F56" s="128">
        <v>166.01</v>
      </c>
      <c r="G56" s="130">
        <v>147.84092063114755</v>
      </c>
      <c r="H56" s="130">
        <v>180.36592317</v>
      </c>
      <c r="I56" s="130">
        <f t="shared" si="9"/>
        <v>29942.54</v>
      </c>
      <c r="J56" s="26">
        <f t="shared" si="0"/>
        <v>4.2060944031606018E-3</v>
      </c>
    </row>
    <row r="57" spans="1:10" ht="24" customHeight="1" x14ac:dyDescent="0.25">
      <c r="A57" s="17" t="s">
        <v>276</v>
      </c>
      <c r="B57" s="17" t="s">
        <v>277</v>
      </c>
      <c r="C57" s="17" t="s">
        <v>162</v>
      </c>
      <c r="D57" s="18" t="s">
        <v>278</v>
      </c>
      <c r="E57" s="17" t="s">
        <v>255</v>
      </c>
      <c r="F57" s="128">
        <v>11.98</v>
      </c>
      <c r="G57" s="130">
        <v>867.58959095901662</v>
      </c>
      <c r="H57" s="130">
        <v>1058.4593009700002</v>
      </c>
      <c r="I57" s="130">
        <f t="shared" si="9"/>
        <v>12680.34</v>
      </c>
      <c r="J57" s="26">
        <f t="shared" si="0"/>
        <v>1.7812352293483955E-3</v>
      </c>
    </row>
    <row r="58" spans="1:10" ht="24" customHeight="1" x14ac:dyDescent="0.25">
      <c r="A58" s="17" t="s">
        <v>279</v>
      </c>
      <c r="B58" s="17" t="s">
        <v>280</v>
      </c>
      <c r="C58" s="17" t="s">
        <v>162</v>
      </c>
      <c r="D58" s="18" t="s">
        <v>281</v>
      </c>
      <c r="E58" s="17" t="s">
        <v>159</v>
      </c>
      <c r="F58" s="128">
        <v>725</v>
      </c>
      <c r="G58" s="130">
        <v>55.330578327868857</v>
      </c>
      <c r="H58" s="130">
        <v>67.503305560000001</v>
      </c>
      <c r="I58" s="130">
        <f t="shared" si="9"/>
        <v>48939.89</v>
      </c>
      <c r="J58" s="26">
        <f t="shared" si="0"/>
        <v>6.8746939110808734E-3</v>
      </c>
    </row>
    <row r="59" spans="1:10" ht="25.5" customHeight="1" x14ac:dyDescent="0.25">
      <c r="A59" s="17" t="s">
        <v>282</v>
      </c>
      <c r="B59" s="17" t="s">
        <v>283</v>
      </c>
      <c r="C59" s="17" t="s">
        <v>162</v>
      </c>
      <c r="D59" s="18" t="s">
        <v>284</v>
      </c>
      <c r="E59" s="17" t="s">
        <v>159</v>
      </c>
      <c r="F59" s="128">
        <v>68.790000000000006</v>
      </c>
      <c r="G59" s="130">
        <v>80.627319147540987</v>
      </c>
      <c r="H59" s="130">
        <v>98.365329360000004</v>
      </c>
      <c r="I59" s="130">
        <f t="shared" si="9"/>
        <v>6766.55</v>
      </c>
      <c r="J59" s="26">
        <f t="shared" si="0"/>
        <v>9.5051215039560345E-4</v>
      </c>
    </row>
    <row r="60" spans="1:10" ht="25.5" customHeight="1" x14ac:dyDescent="0.25">
      <c r="A60" s="17" t="s">
        <v>285</v>
      </c>
      <c r="B60" s="17" t="s">
        <v>283</v>
      </c>
      <c r="C60" s="17" t="s">
        <v>162</v>
      </c>
      <c r="D60" s="18" t="s">
        <v>286</v>
      </c>
      <c r="E60" s="17" t="s">
        <v>159</v>
      </c>
      <c r="F60" s="128">
        <v>725</v>
      </c>
      <c r="G60" s="130">
        <v>80.627319147540987</v>
      </c>
      <c r="H60" s="130">
        <v>98.365329360000004</v>
      </c>
      <c r="I60" s="130">
        <f t="shared" si="9"/>
        <v>71314.86</v>
      </c>
      <c r="J60" s="26">
        <f t="shared" si="0"/>
        <v>1.0017755123920077E-2</v>
      </c>
    </row>
    <row r="61" spans="1:10" ht="25.5" customHeight="1" x14ac:dyDescent="0.25">
      <c r="A61" s="17" t="s">
        <v>287</v>
      </c>
      <c r="B61" s="17" t="s">
        <v>288</v>
      </c>
      <c r="C61" s="17" t="s">
        <v>196</v>
      </c>
      <c r="D61" s="18" t="s">
        <v>289</v>
      </c>
      <c r="E61" s="17" t="s">
        <v>159</v>
      </c>
      <c r="F61" s="128">
        <v>204.92</v>
      </c>
      <c r="G61" s="130">
        <v>642.00550188524596</v>
      </c>
      <c r="H61" s="130">
        <v>783.24671230000001</v>
      </c>
      <c r="I61" s="130">
        <f t="shared" si="9"/>
        <v>160502.91</v>
      </c>
      <c r="J61" s="26">
        <f t="shared" si="0"/>
        <v>2.2546196529819776E-2</v>
      </c>
    </row>
    <row r="62" spans="1:10" ht="24" customHeight="1" collapsed="1" x14ac:dyDescent="0.25">
      <c r="A62" s="15" t="s">
        <v>38</v>
      </c>
      <c r="B62" s="15"/>
      <c r="C62" s="15"/>
      <c r="D62" s="16" t="s">
        <v>39</v>
      </c>
      <c r="E62" s="15"/>
      <c r="F62" s="129"/>
      <c r="G62" s="131"/>
      <c r="H62" s="131"/>
      <c r="I62" s="131">
        <f>SUM(I63:I66)</f>
        <v>280348.99</v>
      </c>
      <c r="J62" s="25">
        <f t="shared" si="0"/>
        <v>3.9381238791723332E-2</v>
      </c>
    </row>
    <row r="63" spans="1:10" ht="25.5" customHeight="1" x14ac:dyDescent="0.25">
      <c r="A63" s="17" t="s">
        <v>290</v>
      </c>
      <c r="B63" s="17" t="s">
        <v>291</v>
      </c>
      <c r="C63" s="17" t="s">
        <v>162</v>
      </c>
      <c r="D63" s="18" t="s">
        <v>292</v>
      </c>
      <c r="E63" s="17" t="s">
        <v>159</v>
      </c>
      <c r="F63" s="128">
        <v>73.3</v>
      </c>
      <c r="G63" s="130">
        <v>1157.4467368032788</v>
      </c>
      <c r="H63" s="130">
        <v>1412.0850189</v>
      </c>
      <c r="I63" s="130">
        <f t="shared" ref="I63:I66" si="10">TRUNC(F63*H63,(2))</f>
        <v>103505.83</v>
      </c>
      <c r="J63" s="26">
        <f t="shared" si="0"/>
        <v>1.4539691430903749E-2</v>
      </c>
    </row>
    <row r="64" spans="1:10" ht="25.5" customHeight="1" x14ac:dyDescent="0.25">
      <c r="A64" s="17" t="s">
        <v>293</v>
      </c>
      <c r="B64" s="17" t="s">
        <v>294</v>
      </c>
      <c r="C64" s="17" t="s">
        <v>157</v>
      </c>
      <c r="D64" s="18" t="s">
        <v>295</v>
      </c>
      <c r="E64" s="17" t="s">
        <v>159</v>
      </c>
      <c r="F64" s="128">
        <v>419.23</v>
      </c>
      <c r="G64" s="130">
        <v>326.77105235245904</v>
      </c>
      <c r="H64" s="130">
        <v>398.66068387000001</v>
      </c>
      <c r="I64" s="130">
        <f t="shared" si="10"/>
        <v>167130.51</v>
      </c>
      <c r="J64" s="26">
        <f t="shared" si="0"/>
        <v>2.3477190068323429E-2</v>
      </c>
    </row>
    <row r="65" spans="1:10" ht="24" customHeight="1" x14ac:dyDescent="0.25">
      <c r="A65" s="17" t="s">
        <v>296</v>
      </c>
      <c r="B65" s="17" t="s">
        <v>297</v>
      </c>
      <c r="C65" s="17" t="s">
        <v>162</v>
      </c>
      <c r="D65" s="18" t="s">
        <v>298</v>
      </c>
      <c r="E65" s="17" t="s">
        <v>159</v>
      </c>
      <c r="F65" s="128">
        <v>13.83</v>
      </c>
      <c r="G65" s="130">
        <v>490.86955991803279</v>
      </c>
      <c r="H65" s="130">
        <v>598.86086309999996</v>
      </c>
      <c r="I65" s="130">
        <f t="shared" si="10"/>
        <v>8282.24</v>
      </c>
      <c r="J65" s="26">
        <f t="shared" si="0"/>
        <v>1.1634244559624153E-3</v>
      </c>
    </row>
    <row r="66" spans="1:10" ht="24" customHeight="1" x14ac:dyDescent="0.25">
      <c r="A66" s="17" t="s">
        <v>299</v>
      </c>
      <c r="B66" s="17" t="s">
        <v>300</v>
      </c>
      <c r="C66" s="17" t="s">
        <v>162</v>
      </c>
      <c r="D66" s="18" t="s">
        <v>301</v>
      </c>
      <c r="E66" s="17" t="s">
        <v>164</v>
      </c>
      <c r="F66" s="128">
        <v>1</v>
      </c>
      <c r="G66" s="130">
        <v>1172.4717118442625</v>
      </c>
      <c r="H66" s="130">
        <v>1430.4154884500001</v>
      </c>
      <c r="I66" s="130">
        <f t="shared" si="10"/>
        <v>1430.41</v>
      </c>
      <c r="J66" s="26">
        <f t="shared" si="0"/>
        <v>2.0093283653373952E-4</v>
      </c>
    </row>
    <row r="67" spans="1:10" ht="24" customHeight="1" collapsed="1" x14ac:dyDescent="0.25">
      <c r="A67" s="15" t="s">
        <v>40</v>
      </c>
      <c r="B67" s="15"/>
      <c r="C67" s="15"/>
      <c r="D67" s="16" t="s">
        <v>41</v>
      </c>
      <c r="E67" s="15"/>
      <c r="F67" s="129"/>
      <c r="G67" s="131"/>
      <c r="H67" s="131"/>
      <c r="I67" s="131">
        <f>I68+I72+I81</f>
        <v>158472.67999999996</v>
      </c>
      <c r="J67" s="25">
        <f t="shared" si="0"/>
        <v>2.2261005659568657E-2</v>
      </c>
    </row>
    <row r="68" spans="1:10" ht="24" customHeight="1" x14ac:dyDescent="0.25">
      <c r="A68" s="15" t="s">
        <v>42</v>
      </c>
      <c r="B68" s="15"/>
      <c r="C68" s="15"/>
      <c r="D68" s="16" t="s">
        <v>43</v>
      </c>
      <c r="E68" s="15"/>
      <c r="F68" s="129"/>
      <c r="G68" s="131"/>
      <c r="H68" s="131"/>
      <c r="I68" s="131">
        <f>SUM(I69:I71)</f>
        <v>100162.30999999998</v>
      </c>
      <c r="J68" s="25">
        <f t="shared" si="0"/>
        <v>1.4070019827931669E-2</v>
      </c>
    </row>
    <row r="69" spans="1:10" ht="25.5" customHeight="1" x14ac:dyDescent="0.25">
      <c r="A69" s="17" t="s">
        <v>302</v>
      </c>
      <c r="B69" s="17" t="s">
        <v>303</v>
      </c>
      <c r="C69" s="17" t="s">
        <v>162</v>
      </c>
      <c r="D69" s="18" t="s">
        <v>304</v>
      </c>
      <c r="E69" s="17" t="s">
        <v>159</v>
      </c>
      <c r="F69" s="128">
        <v>228.06</v>
      </c>
      <c r="G69" s="130">
        <v>295.64155982786889</v>
      </c>
      <c r="H69" s="130">
        <v>360.68270299000005</v>
      </c>
      <c r="I69" s="130">
        <f t="shared" ref="I69:I71" si="11">TRUNC(F69*H69,(2))</f>
        <v>82257.289999999994</v>
      </c>
      <c r="J69" s="26">
        <f t="shared" si="0"/>
        <v>1.1554862315894327E-2</v>
      </c>
    </row>
    <row r="70" spans="1:10" ht="25.5" customHeight="1" x14ac:dyDescent="0.25">
      <c r="A70" s="17" t="s">
        <v>305</v>
      </c>
      <c r="B70" s="17" t="s">
        <v>306</v>
      </c>
      <c r="C70" s="17" t="s">
        <v>157</v>
      </c>
      <c r="D70" s="18" t="s">
        <v>307</v>
      </c>
      <c r="E70" s="17" t="s">
        <v>159</v>
      </c>
      <c r="F70" s="128">
        <v>286.18</v>
      </c>
      <c r="G70" s="130">
        <v>29.518235147540988</v>
      </c>
      <c r="H70" s="130">
        <v>36.012246880000006</v>
      </c>
      <c r="I70" s="130">
        <f t="shared" si="11"/>
        <v>10305.98</v>
      </c>
      <c r="J70" s="26">
        <f t="shared" ref="J70:J133" si="12">I70/$H$577</f>
        <v>1.447703661649449E-3</v>
      </c>
    </row>
    <row r="71" spans="1:10" ht="25.5" customHeight="1" x14ac:dyDescent="0.25">
      <c r="A71" s="17" t="s">
        <v>308</v>
      </c>
      <c r="B71" s="17" t="s">
        <v>309</v>
      </c>
      <c r="C71" s="17" t="s">
        <v>162</v>
      </c>
      <c r="D71" s="18" t="s">
        <v>310</v>
      </c>
      <c r="E71" s="17" t="s">
        <v>159</v>
      </c>
      <c r="F71" s="128">
        <v>9.57</v>
      </c>
      <c r="G71" s="130">
        <v>650.85936117213112</v>
      </c>
      <c r="H71" s="130">
        <v>794.04842063000001</v>
      </c>
      <c r="I71" s="130">
        <f t="shared" si="11"/>
        <v>7599.04</v>
      </c>
      <c r="J71" s="26">
        <f t="shared" si="12"/>
        <v>1.0674538503878943E-3</v>
      </c>
    </row>
    <row r="72" spans="1:10" ht="24" customHeight="1" collapsed="1" x14ac:dyDescent="0.25">
      <c r="A72" s="15" t="s">
        <v>44</v>
      </c>
      <c r="B72" s="15"/>
      <c r="C72" s="15"/>
      <c r="D72" s="16" t="s">
        <v>45</v>
      </c>
      <c r="E72" s="15"/>
      <c r="F72" s="129"/>
      <c r="G72" s="131"/>
      <c r="H72" s="131"/>
      <c r="I72" s="131">
        <f>SUM(I73:I80)</f>
        <v>41435.349999999991</v>
      </c>
      <c r="J72" s="25">
        <f t="shared" si="12"/>
        <v>5.8205146833902738E-3</v>
      </c>
    </row>
    <row r="73" spans="1:10" ht="51.75" customHeight="1" x14ac:dyDescent="0.25">
      <c r="A73" s="17" t="s">
        <v>311</v>
      </c>
      <c r="B73" s="17" t="s">
        <v>312</v>
      </c>
      <c r="C73" s="17" t="s">
        <v>157</v>
      </c>
      <c r="D73" s="18" t="s">
        <v>313</v>
      </c>
      <c r="E73" s="17" t="s">
        <v>164</v>
      </c>
      <c r="F73" s="128">
        <v>8</v>
      </c>
      <c r="G73" s="130">
        <v>1835.3268841885249</v>
      </c>
      <c r="H73" s="130">
        <v>2239.0987987100002</v>
      </c>
      <c r="I73" s="130">
        <f t="shared" ref="I73:I80" si="13">TRUNC(F73*H73,(2))</f>
        <v>17912.79</v>
      </c>
      <c r="J73" s="26">
        <f t="shared" si="12"/>
        <v>2.5162489810146766E-3</v>
      </c>
    </row>
    <row r="74" spans="1:10" ht="24" customHeight="1" x14ac:dyDescent="0.25">
      <c r="A74" s="17" t="s">
        <v>314</v>
      </c>
      <c r="B74" s="17" t="s">
        <v>315</v>
      </c>
      <c r="C74" s="17" t="s">
        <v>157</v>
      </c>
      <c r="D74" s="18" t="s">
        <v>316</v>
      </c>
      <c r="E74" s="17" t="s">
        <v>259</v>
      </c>
      <c r="F74" s="128">
        <v>465.28</v>
      </c>
      <c r="G74" s="130">
        <v>11.649390836065576</v>
      </c>
      <c r="H74" s="130">
        <v>14.212256820000002</v>
      </c>
      <c r="I74" s="130">
        <f t="shared" si="13"/>
        <v>6612.67</v>
      </c>
      <c r="J74" s="26">
        <f t="shared" si="12"/>
        <v>9.288962885896793E-4</v>
      </c>
    </row>
    <row r="75" spans="1:10" ht="39" customHeight="1" x14ac:dyDescent="0.25">
      <c r="A75" s="17" t="s">
        <v>317</v>
      </c>
      <c r="B75" s="17" t="s">
        <v>318</v>
      </c>
      <c r="C75" s="17" t="s">
        <v>157</v>
      </c>
      <c r="D75" s="18" t="s">
        <v>319</v>
      </c>
      <c r="E75" s="17" t="s">
        <v>159</v>
      </c>
      <c r="F75" s="128">
        <v>130.08000000000001</v>
      </c>
      <c r="G75" s="130">
        <v>20.986627336065578</v>
      </c>
      <c r="H75" s="130">
        <v>25.603685350000003</v>
      </c>
      <c r="I75" s="130">
        <f t="shared" si="13"/>
        <v>3330.52</v>
      </c>
      <c r="J75" s="26">
        <f t="shared" si="12"/>
        <v>4.6784546439996232E-4</v>
      </c>
    </row>
    <row r="76" spans="1:10" ht="39" customHeight="1" x14ac:dyDescent="0.25">
      <c r="A76" s="17" t="s">
        <v>320</v>
      </c>
      <c r="B76" s="17" t="s">
        <v>321</v>
      </c>
      <c r="C76" s="17" t="s">
        <v>157</v>
      </c>
      <c r="D76" s="18" t="s">
        <v>322</v>
      </c>
      <c r="E76" s="17" t="s">
        <v>255</v>
      </c>
      <c r="F76" s="128">
        <v>7.9</v>
      </c>
      <c r="G76" s="130">
        <v>58.126109877049181</v>
      </c>
      <c r="H76" s="130">
        <v>70.913854049999998</v>
      </c>
      <c r="I76" s="130">
        <f t="shared" si="13"/>
        <v>560.21</v>
      </c>
      <c r="J76" s="26">
        <f t="shared" si="12"/>
        <v>7.8693929960337388E-5</v>
      </c>
    </row>
    <row r="77" spans="1:10" ht="39" customHeight="1" x14ac:dyDescent="0.25">
      <c r="A77" s="17" t="s">
        <v>323</v>
      </c>
      <c r="B77" s="17" t="s">
        <v>324</v>
      </c>
      <c r="C77" s="17" t="s">
        <v>157</v>
      </c>
      <c r="D77" s="18" t="s">
        <v>325</v>
      </c>
      <c r="E77" s="17" t="s">
        <v>159</v>
      </c>
      <c r="F77" s="128">
        <v>27.81</v>
      </c>
      <c r="G77" s="130">
        <v>56.402064483606566</v>
      </c>
      <c r="H77" s="130">
        <v>68.810518670000008</v>
      </c>
      <c r="I77" s="130">
        <f t="shared" si="13"/>
        <v>1913.62</v>
      </c>
      <c r="J77" s="26">
        <f t="shared" si="12"/>
        <v>2.6881040725924355E-4</v>
      </c>
    </row>
    <row r="78" spans="1:10" ht="39" customHeight="1" x14ac:dyDescent="0.25">
      <c r="A78" s="17" t="s">
        <v>326</v>
      </c>
      <c r="B78" s="17" t="s">
        <v>318</v>
      </c>
      <c r="C78" s="17" t="s">
        <v>157</v>
      </c>
      <c r="D78" s="18" t="s">
        <v>319</v>
      </c>
      <c r="E78" s="17" t="s">
        <v>159</v>
      </c>
      <c r="F78" s="128">
        <v>13.9</v>
      </c>
      <c r="G78" s="130">
        <v>20.986627336065578</v>
      </c>
      <c r="H78" s="130">
        <v>25.603685350000003</v>
      </c>
      <c r="I78" s="130">
        <f t="shared" si="13"/>
        <v>355.89</v>
      </c>
      <c r="J78" s="26">
        <f t="shared" si="12"/>
        <v>4.9992650494608223E-5</v>
      </c>
    </row>
    <row r="79" spans="1:10" ht="39" customHeight="1" x14ac:dyDescent="0.25">
      <c r="A79" s="17" t="s">
        <v>327</v>
      </c>
      <c r="B79" s="17" t="s">
        <v>328</v>
      </c>
      <c r="C79" s="17" t="s">
        <v>157</v>
      </c>
      <c r="D79" s="18" t="s">
        <v>329</v>
      </c>
      <c r="E79" s="17" t="s">
        <v>259</v>
      </c>
      <c r="F79" s="128">
        <v>100.7</v>
      </c>
      <c r="G79" s="130">
        <v>40.72453020491804</v>
      </c>
      <c r="H79" s="130">
        <v>49.683926850000006</v>
      </c>
      <c r="I79" s="130">
        <f t="shared" si="13"/>
        <v>5003.17</v>
      </c>
      <c r="J79" s="26">
        <f t="shared" si="12"/>
        <v>7.0280628614209173E-4</v>
      </c>
    </row>
    <row r="80" spans="1:10" ht="25.5" customHeight="1" x14ac:dyDescent="0.25">
      <c r="A80" s="17" t="s">
        <v>330</v>
      </c>
      <c r="B80" s="17" t="s">
        <v>331</v>
      </c>
      <c r="C80" s="17" t="s">
        <v>162</v>
      </c>
      <c r="D80" s="18" t="s">
        <v>332</v>
      </c>
      <c r="E80" s="17" t="s">
        <v>159</v>
      </c>
      <c r="F80" s="128">
        <v>27.82</v>
      </c>
      <c r="G80" s="130">
        <v>169.31092518032787</v>
      </c>
      <c r="H80" s="130">
        <v>206.55932872</v>
      </c>
      <c r="I80" s="130">
        <f t="shared" si="13"/>
        <v>5746.48</v>
      </c>
      <c r="J80" s="26">
        <f t="shared" si="12"/>
        <v>8.0722067552967559E-4</v>
      </c>
    </row>
    <row r="81" spans="1:10" ht="24" customHeight="1" collapsed="1" x14ac:dyDescent="0.25">
      <c r="A81" s="15" t="s">
        <v>46</v>
      </c>
      <c r="B81" s="15"/>
      <c r="C81" s="15"/>
      <c r="D81" s="16" t="s">
        <v>47</v>
      </c>
      <c r="E81" s="15"/>
      <c r="F81" s="129"/>
      <c r="G81" s="131"/>
      <c r="H81" s="131"/>
      <c r="I81" s="131">
        <f>SUM(I82:I84)</f>
        <v>16875.02</v>
      </c>
      <c r="J81" s="25">
        <f t="shared" si="12"/>
        <v>2.370471148246716E-3</v>
      </c>
    </row>
    <row r="82" spans="1:10" ht="24" customHeight="1" x14ac:dyDescent="0.25">
      <c r="A82" s="17" t="s">
        <v>333</v>
      </c>
      <c r="B82" s="17" t="s">
        <v>334</v>
      </c>
      <c r="C82" s="17" t="s">
        <v>162</v>
      </c>
      <c r="D82" s="18" t="s">
        <v>335</v>
      </c>
      <c r="E82" s="17" t="s">
        <v>159</v>
      </c>
      <c r="F82" s="128">
        <v>56.06</v>
      </c>
      <c r="G82" s="130">
        <v>182.4265602295082</v>
      </c>
      <c r="H82" s="130">
        <v>222.56040347999999</v>
      </c>
      <c r="I82" s="130">
        <f t="shared" ref="I82:I84" si="14">TRUNC(F82*H82,(2))</f>
        <v>12476.73</v>
      </c>
      <c r="J82" s="26">
        <f t="shared" si="12"/>
        <v>1.7526336851431434E-3</v>
      </c>
    </row>
    <row r="83" spans="1:10" ht="39" customHeight="1" x14ac:dyDescent="0.25">
      <c r="A83" s="17" t="s">
        <v>336</v>
      </c>
      <c r="B83" s="17" t="s">
        <v>337</v>
      </c>
      <c r="C83" s="17" t="s">
        <v>157</v>
      </c>
      <c r="D83" s="18" t="s">
        <v>338</v>
      </c>
      <c r="E83" s="17" t="s">
        <v>255</v>
      </c>
      <c r="F83" s="128">
        <v>21.94</v>
      </c>
      <c r="G83" s="130">
        <v>78.903273754098365</v>
      </c>
      <c r="H83" s="130">
        <v>96.26199398</v>
      </c>
      <c r="I83" s="130">
        <f t="shared" si="14"/>
        <v>2111.98</v>
      </c>
      <c r="J83" s="26">
        <f t="shared" si="12"/>
        <v>2.9667447242575707E-4</v>
      </c>
    </row>
    <row r="84" spans="1:10" ht="25.5" customHeight="1" x14ac:dyDescent="0.25">
      <c r="A84" s="17" t="s">
        <v>339</v>
      </c>
      <c r="B84" s="17" t="s">
        <v>340</v>
      </c>
      <c r="C84" s="17" t="s">
        <v>157</v>
      </c>
      <c r="D84" s="18" t="s">
        <v>341</v>
      </c>
      <c r="E84" s="17" t="s">
        <v>255</v>
      </c>
      <c r="F84" s="128">
        <v>38.659999999999997</v>
      </c>
      <c r="G84" s="130">
        <v>48.474678188524599</v>
      </c>
      <c r="H84" s="130">
        <v>59.139107390000007</v>
      </c>
      <c r="I84" s="130">
        <f t="shared" si="14"/>
        <v>2286.31</v>
      </c>
      <c r="J84" s="26">
        <f t="shared" si="12"/>
        <v>3.2116299067781539E-4</v>
      </c>
    </row>
    <row r="85" spans="1:10" ht="24" customHeight="1" collapsed="1" x14ac:dyDescent="0.25">
      <c r="A85" s="15" t="s">
        <v>48</v>
      </c>
      <c r="B85" s="15"/>
      <c r="C85" s="15"/>
      <c r="D85" s="16" t="s">
        <v>49</v>
      </c>
      <c r="E85" s="15"/>
      <c r="F85" s="129"/>
      <c r="G85" s="131"/>
      <c r="H85" s="131"/>
      <c r="I85" s="131">
        <f>I86+I90+I93</f>
        <v>91456.15</v>
      </c>
      <c r="J85" s="25">
        <f t="shared" si="12"/>
        <v>1.2847046397854573E-2</v>
      </c>
    </row>
    <row r="86" spans="1:10" ht="24" customHeight="1" x14ac:dyDescent="0.25">
      <c r="A86" s="15" t="s">
        <v>50</v>
      </c>
      <c r="B86" s="15"/>
      <c r="C86" s="15"/>
      <c r="D86" s="16" t="s">
        <v>51</v>
      </c>
      <c r="E86" s="15"/>
      <c r="F86" s="129"/>
      <c r="G86" s="131"/>
      <c r="H86" s="131"/>
      <c r="I86" s="131">
        <f>SUM(I87:I89)</f>
        <v>60989.369999999995</v>
      </c>
      <c r="J86" s="25">
        <f t="shared" si="12"/>
        <v>8.5673108496904776E-3</v>
      </c>
    </row>
    <row r="87" spans="1:10" ht="25.5" customHeight="1" x14ac:dyDescent="0.25">
      <c r="A87" s="17" t="s">
        <v>342</v>
      </c>
      <c r="B87" s="17" t="s">
        <v>343</v>
      </c>
      <c r="C87" s="17" t="s">
        <v>157</v>
      </c>
      <c r="D87" s="18" t="s">
        <v>344</v>
      </c>
      <c r="E87" s="17" t="s">
        <v>159</v>
      </c>
      <c r="F87" s="128">
        <v>338.29</v>
      </c>
      <c r="G87" s="130">
        <v>2.9647135737704922</v>
      </c>
      <c r="H87" s="130">
        <v>3.6169505600000003</v>
      </c>
      <c r="I87" s="130">
        <f t="shared" ref="I87:I89" si="15">TRUNC(F87*H87,(2))</f>
        <v>1223.57</v>
      </c>
      <c r="J87" s="26">
        <f t="shared" si="12"/>
        <v>1.7187756712941577E-4</v>
      </c>
    </row>
    <row r="88" spans="1:10" ht="51.75" customHeight="1" x14ac:dyDescent="0.25">
      <c r="A88" s="17" t="s">
        <v>345</v>
      </c>
      <c r="B88" s="17" t="s">
        <v>346</v>
      </c>
      <c r="C88" s="17" t="s">
        <v>157</v>
      </c>
      <c r="D88" s="18" t="s">
        <v>347</v>
      </c>
      <c r="E88" s="17" t="s">
        <v>159</v>
      </c>
      <c r="F88" s="128">
        <v>338.29</v>
      </c>
      <c r="G88" s="130">
        <v>41.240132565573766</v>
      </c>
      <c r="H88" s="130">
        <v>50.312961729999998</v>
      </c>
      <c r="I88" s="130">
        <f t="shared" si="15"/>
        <v>17020.37</v>
      </c>
      <c r="J88" s="26">
        <f t="shared" si="12"/>
        <v>2.3908887822049365E-3</v>
      </c>
    </row>
    <row r="89" spans="1:10" ht="39" customHeight="1" x14ac:dyDescent="0.25">
      <c r="A89" s="17" t="s">
        <v>348</v>
      </c>
      <c r="B89" s="17" t="s">
        <v>349</v>
      </c>
      <c r="C89" s="17" t="s">
        <v>157</v>
      </c>
      <c r="D89" s="18" t="s">
        <v>350</v>
      </c>
      <c r="E89" s="17" t="s">
        <v>159</v>
      </c>
      <c r="F89" s="128">
        <v>338.29</v>
      </c>
      <c r="G89" s="130">
        <v>103.57162419672133</v>
      </c>
      <c r="H89" s="130">
        <v>126.35738152000002</v>
      </c>
      <c r="I89" s="130">
        <f t="shared" si="15"/>
        <v>42745.43</v>
      </c>
      <c r="J89" s="26">
        <f t="shared" si="12"/>
        <v>6.0045445003561251E-3</v>
      </c>
    </row>
    <row r="90" spans="1:10" ht="24" customHeight="1" collapsed="1" x14ac:dyDescent="0.25">
      <c r="A90" s="15" t="s">
        <v>52</v>
      </c>
      <c r="B90" s="15"/>
      <c r="C90" s="15"/>
      <c r="D90" s="16" t="s">
        <v>53</v>
      </c>
      <c r="E90" s="15"/>
      <c r="F90" s="129"/>
      <c r="G90" s="131"/>
      <c r="H90" s="131"/>
      <c r="I90" s="131">
        <f>SUM(I91:I92)</f>
        <v>18011.53</v>
      </c>
      <c r="J90" s="25">
        <f t="shared" si="12"/>
        <v>2.530119205830877E-3</v>
      </c>
    </row>
    <row r="91" spans="1:10" ht="51.75" customHeight="1" x14ac:dyDescent="0.25">
      <c r="A91" s="17" t="s">
        <v>351</v>
      </c>
      <c r="B91" s="17" t="s">
        <v>346</v>
      </c>
      <c r="C91" s="17" t="s">
        <v>157</v>
      </c>
      <c r="D91" s="18" t="s">
        <v>347</v>
      </c>
      <c r="E91" s="17" t="s">
        <v>159</v>
      </c>
      <c r="F91" s="128">
        <v>101.95</v>
      </c>
      <c r="G91" s="130">
        <v>41.240132565573766</v>
      </c>
      <c r="H91" s="130">
        <v>50.312961729999998</v>
      </c>
      <c r="I91" s="130">
        <f t="shared" ref="I91:I92" si="16">TRUNC(F91*H91,(2))</f>
        <v>5129.3999999999996</v>
      </c>
      <c r="J91" s="26">
        <f t="shared" si="12"/>
        <v>7.2053809167732562E-4</v>
      </c>
    </row>
    <row r="92" spans="1:10" ht="39" customHeight="1" x14ac:dyDescent="0.25">
      <c r="A92" s="17" t="s">
        <v>352</v>
      </c>
      <c r="B92" s="17" t="s">
        <v>349</v>
      </c>
      <c r="C92" s="17" t="s">
        <v>157</v>
      </c>
      <c r="D92" s="18" t="s">
        <v>350</v>
      </c>
      <c r="E92" s="17" t="s">
        <v>159</v>
      </c>
      <c r="F92" s="128">
        <v>101.95</v>
      </c>
      <c r="G92" s="130">
        <v>103.57162419672133</v>
      </c>
      <c r="H92" s="130">
        <v>126.35738152000002</v>
      </c>
      <c r="I92" s="130">
        <f t="shared" si="16"/>
        <v>12882.13</v>
      </c>
      <c r="J92" s="26">
        <f t="shared" si="12"/>
        <v>1.8095811141535514E-3</v>
      </c>
    </row>
    <row r="93" spans="1:10" ht="24" customHeight="1" collapsed="1" x14ac:dyDescent="0.25">
      <c r="A93" s="15" t="s">
        <v>54</v>
      </c>
      <c r="B93" s="15"/>
      <c r="C93" s="15"/>
      <c r="D93" s="16" t="s">
        <v>55</v>
      </c>
      <c r="E93" s="15"/>
      <c r="F93" s="129"/>
      <c r="G93" s="131"/>
      <c r="H93" s="131"/>
      <c r="I93" s="131">
        <f>SUM(I94:I95)</f>
        <v>12455.25</v>
      </c>
      <c r="J93" s="25">
        <f t="shared" si="12"/>
        <v>1.7496163423332185E-3</v>
      </c>
    </row>
    <row r="94" spans="1:10" ht="51.75" customHeight="1" x14ac:dyDescent="0.25">
      <c r="A94" s="17" t="s">
        <v>353</v>
      </c>
      <c r="B94" s="17" t="s">
        <v>346</v>
      </c>
      <c r="C94" s="17" t="s">
        <v>157</v>
      </c>
      <c r="D94" s="18" t="s">
        <v>347</v>
      </c>
      <c r="E94" s="17" t="s">
        <v>159</v>
      </c>
      <c r="F94" s="128">
        <v>70.5</v>
      </c>
      <c r="G94" s="130">
        <v>41.240132565573766</v>
      </c>
      <c r="H94" s="130">
        <v>50.312961729999998</v>
      </c>
      <c r="I94" s="130">
        <f t="shared" ref="I94:I95" si="17">TRUNC(F94*H94,(2))</f>
        <v>3547.06</v>
      </c>
      <c r="J94" s="26">
        <f t="shared" si="12"/>
        <v>4.9826331412347927E-4</v>
      </c>
    </row>
    <row r="95" spans="1:10" ht="39" customHeight="1" x14ac:dyDescent="0.25">
      <c r="A95" s="17" t="s">
        <v>354</v>
      </c>
      <c r="B95" s="17" t="s">
        <v>349</v>
      </c>
      <c r="C95" s="17" t="s">
        <v>157</v>
      </c>
      <c r="D95" s="18" t="s">
        <v>350</v>
      </c>
      <c r="E95" s="17" t="s">
        <v>159</v>
      </c>
      <c r="F95" s="128">
        <v>70.5</v>
      </c>
      <c r="G95" s="130">
        <v>103.57162419672133</v>
      </c>
      <c r="H95" s="130">
        <v>126.35738152000002</v>
      </c>
      <c r="I95" s="130">
        <f t="shared" si="17"/>
        <v>8908.19</v>
      </c>
      <c r="J95" s="26">
        <f t="shared" si="12"/>
        <v>1.2513530282097392E-3</v>
      </c>
    </row>
    <row r="96" spans="1:10" ht="24" customHeight="1" collapsed="1" x14ac:dyDescent="0.25">
      <c r="A96" s="15" t="s">
        <v>56</v>
      </c>
      <c r="B96" s="15"/>
      <c r="C96" s="15"/>
      <c r="D96" s="16" t="s">
        <v>57</v>
      </c>
      <c r="E96" s="15"/>
      <c r="F96" s="129"/>
      <c r="G96" s="131"/>
      <c r="H96" s="131"/>
      <c r="I96" s="131">
        <f>SUM(I97)</f>
        <v>332137.50999999995</v>
      </c>
      <c r="J96" s="25">
        <f t="shared" si="12"/>
        <v>4.6656086019779823E-2</v>
      </c>
    </row>
    <row r="97" spans="1:10" ht="24" customHeight="1" x14ac:dyDescent="0.25">
      <c r="A97" s="15" t="s">
        <v>58</v>
      </c>
      <c r="B97" s="15"/>
      <c r="C97" s="15"/>
      <c r="D97" s="16" t="s">
        <v>59</v>
      </c>
      <c r="E97" s="15"/>
      <c r="F97" s="129"/>
      <c r="G97" s="131"/>
      <c r="H97" s="131"/>
      <c r="I97" s="131">
        <f>SUM(I98:I102)</f>
        <v>332137.50999999995</v>
      </c>
      <c r="J97" s="25">
        <f t="shared" si="12"/>
        <v>4.6656086019779823E-2</v>
      </c>
    </row>
    <row r="98" spans="1:10" ht="24" customHeight="1" x14ac:dyDescent="0.25">
      <c r="A98" s="17" t="s">
        <v>355</v>
      </c>
      <c r="B98" s="17" t="s">
        <v>356</v>
      </c>
      <c r="C98" s="17" t="s">
        <v>162</v>
      </c>
      <c r="D98" s="18" t="s">
        <v>357</v>
      </c>
      <c r="E98" s="17" t="s">
        <v>159</v>
      </c>
      <c r="F98" s="128">
        <v>1322.32</v>
      </c>
      <c r="G98" s="130">
        <v>114.93098870491802</v>
      </c>
      <c r="H98" s="130">
        <v>140.21580621999999</v>
      </c>
      <c r="I98" s="130">
        <f t="shared" ref="I98:I102" si="18">TRUNC(F98*H98,(2))</f>
        <v>185410.16</v>
      </c>
      <c r="J98" s="26">
        <f t="shared" si="12"/>
        <v>2.6044972679843181E-2</v>
      </c>
    </row>
    <row r="99" spans="1:10" ht="25.5" customHeight="1" x14ac:dyDescent="0.25">
      <c r="A99" s="17" t="s">
        <v>358</v>
      </c>
      <c r="B99" s="17" t="s">
        <v>359</v>
      </c>
      <c r="C99" s="17" t="s">
        <v>196</v>
      </c>
      <c r="D99" s="18" t="s">
        <v>360</v>
      </c>
      <c r="E99" s="17" t="s">
        <v>159</v>
      </c>
      <c r="F99" s="128">
        <v>67.56</v>
      </c>
      <c r="G99" s="130">
        <v>162.23750529508197</v>
      </c>
      <c r="H99" s="130">
        <v>197.92975645999999</v>
      </c>
      <c r="I99" s="130">
        <f t="shared" si="18"/>
        <v>13372.13</v>
      </c>
      <c r="J99" s="26">
        <f t="shared" si="12"/>
        <v>1.8784124911024908E-3</v>
      </c>
    </row>
    <row r="100" spans="1:10" ht="24" customHeight="1" x14ac:dyDescent="0.25">
      <c r="A100" s="17" t="s">
        <v>361</v>
      </c>
      <c r="B100" s="17" t="s">
        <v>362</v>
      </c>
      <c r="C100" s="17" t="s">
        <v>162</v>
      </c>
      <c r="D100" s="18" t="s">
        <v>363</v>
      </c>
      <c r="E100" s="17" t="s">
        <v>159</v>
      </c>
      <c r="F100" s="128">
        <v>276.45</v>
      </c>
      <c r="G100" s="130">
        <v>269.54724660655739</v>
      </c>
      <c r="H100" s="130">
        <v>328.84764086000001</v>
      </c>
      <c r="I100" s="130">
        <f t="shared" si="18"/>
        <v>90909.93</v>
      </c>
      <c r="J100" s="26">
        <f t="shared" si="12"/>
        <v>1.2770317673942226E-2</v>
      </c>
    </row>
    <row r="101" spans="1:10" ht="25.5" customHeight="1" x14ac:dyDescent="0.25">
      <c r="A101" s="17" t="s">
        <v>364</v>
      </c>
      <c r="B101" s="17" t="s">
        <v>365</v>
      </c>
      <c r="C101" s="17" t="s">
        <v>157</v>
      </c>
      <c r="D101" s="18" t="s">
        <v>366</v>
      </c>
      <c r="E101" s="17" t="s">
        <v>159</v>
      </c>
      <c r="F101" s="128">
        <v>232.42</v>
      </c>
      <c r="G101" s="130">
        <v>71.451208385245906</v>
      </c>
      <c r="H101" s="130">
        <v>87.170474229999996</v>
      </c>
      <c r="I101" s="130">
        <f t="shared" si="18"/>
        <v>20260.16</v>
      </c>
      <c r="J101" s="26">
        <f t="shared" si="12"/>
        <v>2.845989204093517E-3</v>
      </c>
    </row>
    <row r="102" spans="1:10" ht="24" customHeight="1" x14ac:dyDescent="0.25">
      <c r="A102" s="17" t="s">
        <v>367</v>
      </c>
      <c r="B102" s="17" t="s">
        <v>368</v>
      </c>
      <c r="C102" s="17" t="s">
        <v>204</v>
      </c>
      <c r="D102" s="18" t="s">
        <v>369</v>
      </c>
      <c r="E102" s="17" t="s">
        <v>159</v>
      </c>
      <c r="F102" s="128">
        <v>939.32</v>
      </c>
      <c r="G102" s="130">
        <v>19.3592573852459</v>
      </c>
      <c r="H102" s="130">
        <v>23.61829401</v>
      </c>
      <c r="I102" s="130">
        <f t="shared" si="18"/>
        <v>22185.13</v>
      </c>
      <c r="J102" s="26">
        <f t="shared" si="12"/>
        <v>3.1163939707984146E-3</v>
      </c>
    </row>
    <row r="103" spans="1:10" ht="24" customHeight="1" collapsed="1" x14ac:dyDescent="0.25">
      <c r="A103" s="15" t="s">
        <v>60</v>
      </c>
      <c r="B103" s="15"/>
      <c r="C103" s="15"/>
      <c r="D103" s="16" t="s">
        <v>61</v>
      </c>
      <c r="E103" s="15"/>
      <c r="F103" s="129"/>
      <c r="G103" s="131"/>
      <c r="H103" s="131"/>
      <c r="I103" s="131">
        <f>I104+I109+I111</f>
        <v>795659.84000000008</v>
      </c>
      <c r="J103" s="25">
        <f t="shared" si="12"/>
        <v>0.11176808646974039</v>
      </c>
    </row>
    <row r="104" spans="1:10" ht="24" customHeight="1" x14ac:dyDescent="0.25">
      <c r="A104" s="15" t="s">
        <v>62</v>
      </c>
      <c r="B104" s="15"/>
      <c r="C104" s="15"/>
      <c r="D104" s="16" t="s">
        <v>63</v>
      </c>
      <c r="E104" s="15"/>
      <c r="F104" s="129"/>
      <c r="G104" s="131"/>
      <c r="H104" s="131"/>
      <c r="I104" s="131">
        <f>SUM(I105:I108)</f>
        <v>756938.3</v>
      </c>
      <c r="J104" s="25">
        <f t="shared" si="12"/>
        <v>0.10632878664161093</v>
      </c>
    </row>
    <row r="105" spans="1:10" ht="25.5" customHeight="1" x14ac:dyDescent="0.25">
      <c r="A105" s="17" t="s">
        <v>370</v>
      </c>
      <c r="B105" s="17" t="s">
        <v>371</v>
      </c>
      <c r="C105" s="17" t="s">
        <v>162</v>
      </c>
      <c r="D105" s="18" t="s">
        <v>372</v>
      </c>
      <c r="E105" s="17" t="s">
        <v>159</v>
      </c>
      <c r="F105" s="128">
        <v>359.49</v>
      </c>
      <c r="G105" s="130">
        <v>192.30356795081968</v>
      </c>
      <c r="H105" s="130">
        <v>234.61035290000001</v>
      </c>
      <c r="I105" s="130">
        <f t="shared" ref="I105:I108" si="19">TRUNC(F105*H105,(2))</f>
        <v>84340.07</v>
      </c>
      <c r="J105" s="26">
        <f t="shared" si="12"/>
        <v>1.1847435000142721E-2</v>
      </c>
    </row>
    <row r="106" spans="1:10" ht="24" customHeight="1" x14ac:dyDescent="0.25">
      <c r="A106" s="17" t="s">
        <v>373</v>
      </c>
      <c r="B106" s="17" t="s">
        <v>374</v>
      </c>
      <c r="C106" s="17" t="s">
        <v>145</v>
      </c>
      <c r="D106" s="18" t="s">
        <v>375</v>
      </c>
      <c r="E106" s="17" t="s">
        <v>159</v>
      </c>
      <c r="F106" s="128">
        <v>503.24</v>
      </c>
      <c r="G106" s="130">
        <v>1009.9522365081967</v>
      </c>
      <c r="H106" s="130">
        <v>1232.14172854</v>
      </c>
      <c r="I106" s="130">
        <f t="shared" si="19"/>
        <v>620063</v>
      </c>
      <c r="J106" s="26">
        <f t="shared" si="12"/>
        <v>8.7101612418551411E-2</v>
      </c>
    </row>
    <row r="107" spans="1:10" ht="24" customHeight="1" x14ac:dyDescent="0.25">
      <c r="A107" s="17" t="s">
        <v>376</v>
      </c>
      <c r="B107" s="17" t="s">
        <v>377</v>
      </c>
      <c r="C107" s="17" t="s">
        <v>162</v>
      </c>
      <c r="D107" s="18" t="s">
        <v>378</v>
      </c>
      <c r="E107" s="17" t="s">
        <v>159</v>
      </c>
      <c r="F107" s="128">
        <v>53.71</v>
      </c>
      <c r="G107" s="130">
        <v>596.97891448360656</v>
      </c>
      <c r="H107" s="130">
        <v>728.31427567000003</v>
      </c>
      <c r="I107" s="130">
        <f t="shared" si="19"/>
        <v>39117.75</v>
      </c>
      <c r="J107" s="26">
        <f t="shared" si="12"/>
        <v>5.4949563176415767E-3</v>
      </c>
    </row>
    <row r="108" spans="1:10" ht="25.5" customHeight="1" x14ac:dyDescent="0.25">
      <c r="A108" s="17" t="s">
        <v>379</v>
      </c>
      <c r="B108" s="17" t="s">
        <v>380</v>
      </c>
      <c r="C108" s="17" t="s">
        <v>157</v>
      </c>
      <c r="D108" s="18" t="s">
        <v>381</v>
      </c>
      <c r="E108" s="17" t="s">
        <v>159</v>
      </c>
      <c r="F108" s="128">
        <v>46.92</v>
      </c>
      <c r="G108" s="130">
        <v>234.39766692622956</v>
      </c>
      <c r="H108" s="130">
        <v>285.96515365000005</v>
      </c>
      <c r="I108" s="130">
        <f t="shared" si="19"/>
        <v>13417.48</v>
      </c>
      <c r="J108" s="26">
        <f t="shared" si="12"/>
        <v>1.8847829052752142E-3</v>
      </c>
    </row>
    <row r="109" spans="1:10" ht="24" customHeight="1" collapsed="1" x14ac:dyDescent="0.25">
      <c r="A109" s="15" t="s">
        <v>64</v>
      </c>
      <c r="B109" s="15"/>
      <c r="C109" s="15"/>
      <c r="D109" s="16" t="s">
        <v>65</v>
      </c>
      <c r="E109" s="15"/>
      <c r="F109" s="129"/>
      <c r="G109" s="131"/>
      <c r="H109" s="131"/>
      <c r="I109" s="131">
        <f>SUM(I110)</f>
        <v>10300.26</v>
      </c>
      <c r="J109" s="25">
        <f t="shared" si="12"/>
        <v>1.4469001606777188E-3</v>
      </c>
    </row>
    <row r="110" spans="1:10" ht="24" customHeight="1" x14ac:dyDescent="0.25">
      <c r="A110" s="17" t="s">
        <v>382</v>
      </c>
      <c r="B110" s="17" t="s">
        <v>383</v>
      </c>
      <c r="C110" s="17" t="s">
        <v>162</v>
      </c>
      <c r="D110" s="18" t="s">
        <v>384</v>
      </c>
      <c r="E110" s="17" t="s">
        <v>159</v>
      </c>
      <c r="F110" s="128">
        <v>23.6</v>
      </c>
      <c r="G110" s="130">
        <v>357.74747542622953</v>
      </c>
      <c r="H110" s="130">
        <v>436.45192002000005</v>
      </c>
      <c r="I110" s="130">
        <f>TRUNC(F110*H110,(2))</f>
        <v>10300.26</v>
      </c>
      <c r="J110" s="26">
        <f t="shared" si="12"/>
        <v>1.4469001606777188E-3</v>
      </c>
    </row>
    <row r="111" spans="1:10" ht="24" customHeight="1" collapsed="1" x14ac:dyDescent="0.25">
      <c r="A111" s="15" t="s">
        <v>66</v>
      </c>
      <c r="B111" s="15"/>
      <c r="C111" s="15"/>
      <c r="D111" s="16" t="s">
        <v>67</v>
      </c>
      <c r="E111" s="15"/>
      <c r="F111" s="129"/>
      <c r="G111" s="131"/>
      <c r="H111" s="131"/>
      <c r="I111" s="131">
        <f>SUM(I112)</f>
        <v>28421.279999999999</v>
      </c>
      <c r="J111" s="25">
        <f t="shared" si="12"/>
        <v>3.9923996674517369E-3</v>
      </c>
    </row>
    <row r="112" spans="1:10" ht="51.75" customHeight="1" x14ac:dyDescent="0.25">
      <c r="A112" s="17" t="s">
        <v>385</v>
      </c>
      <c r="B112" s="17" t="s">
        <v>386</v>
      </c>
      <c r="C112" s="17" t="s">
        <v>157</v>
      </c>
      <c r="D112" s="18" t="s">
        <v>387</v>
      </c>
      <c r="E112" s="17" t="s">
        <v>159</v>
      </c>
      <c r="F112" s="128">
        <v>550.48</v>
      </c>
      <c r="G112" s="130">
        <v>42.319675008196725</v>
      </c>
      <c r="H112" s="130">
        <v>51.630003510000002</v>
      </c>
      <c r="I112" s="130">
        <f>TRUNC(F112*H112,(2))</f>
        <v>28421.279999999999</v>
      </c>
      <c r="J112" s="26">
        <f t="shared" si="12"/>
        <v>3.9923996674517369E-3</v>
      </c>
    </row>
    <row r="113" spans="1:10" ht="24" customHeight="1" collapsed="1" x14ac:dyDescent="0.25">
      <c r="A113" s="15" t="s">
        <v>68</v>
      </c>
      <c r="B113" s="15"/>
      <c r="C113" s="15"/>
      <c r="D113" s="16" t="s">
        <v>69</v>
      </c>
      <c r="E113" s="15"/>
      <c r="F113" s="129"/>
      <c r="G113" s="131"/>
      <c r="H113" s="131"/>
      <c r="I113" s="131">
        <f>I114+I116</f>
        <v>846326.15</v>
      </c>
      <c r="J113" s="25">
        <f t="shared" si="12"/>
        <v>0.11888529439264205</v>
      </c>
    </row>
    <row r="114" spans="1:10" ht="24" customHeight="1" x14ac:dyDescent="0.25">
      <c r="A114" s="15" t="s">
        <v>70</v>
      </c>
      <c r="B114" s="15"/>
      <c r="C114" s="15"/>
      <c r="D114" s="16" t="s">
        <v>71</v>
      </c>
      <c r="E114" s="15"/>
      <c r="F114" s="129"/>
      <c r="G114" s="131"/>
      <c r="H114" s="131"/>
      <c r="I114" s="131">
        <f>SUM(I115)</f>
        <v>47729.8</v>
      </c>
      <c r="J114" s="25">
        <f t="shared" si="12"/>
        <v>6.7047099091785438E-3</v>
      </c>
    </row>
    <row r="115" spans="1:10" ht="25.5" customHeight="1" x14ac:dyDescent="0.25">
      <c r="A115" s="17" t="s">
        <v>388</v>
      </c>
      <c r="B115" s="17" t="s">
        <v>389</v>
      </c>
      <c r="C115" s="17" t="s">
        <v>162</v>
      </c>
      <c r="D115" s="18" t="s">
        <v>390</v>
      </c>
      <c r="E115" s="17" t="s">
        <v>159</v>
      </c>
      <c r="F115" s="128">
        <v>867.64</v>
      </c>
      <c r="G115" s="130">
        <v>45.091037696721315</v>
      </c>
      <c r="H115" s="130">
        <v>55.011065990000006</v>
      </c>
      <c r="I115" s="130">
        <f>TRUNC(F115*H115,(2))</f>
        <v>47729.8</v>
      </c>
      <c r="J115" s="26">
        <f t="shared" si="12"/>
        <v>6.7047099091785438E-3</v>
      </c>
    </row>
    <row r="116" spans="1:10" ht="24" customHeight="1" collapsed="1" x14ac:dyDescent="0.25">
      <c r="A116" s="15" t="s">
        <v>72</v>
      </c>
      <c r="B116" s="15"/>
      <c r="C116" s="15"/>
      <c r="D116" s="16" t="s">
        <v>73</v>
      </c>
      <c r="E116" s="15"/>
      <c r="F116" s="129"/>
      <c r="G116" s="131"/>
      <c r="H116" s="131"/>
      <c r="I116" s="131">
        <f>SUM(I117:I129)</f>
        <v>798596.35</v>
      </c>
      <c r="J116" s="25">
        <f t="shared" si="12"/>
        <v>0.11218058448346349</v>
      </c>
    </row>
    <row r="117" spans="1:10" ht="24" customHeight="1" x14ac:dyDescent="0.25">
      <c r="A117" s="17" t="s">
        <v>391</v>
      </c>
      <c r="B117" s="17" t="s">
        <v>392</v>
      </c>
      <c r="C117" s="17" t="s">
        <v>204</v>
      </c>
      <c r="D117" s="18" t="s">
        <v>393</v>
      </c>
      <c r="E117" s="17" t="s">
        <v>159</v>
      </c>
      <c r="F117" s="128">
        <v>2878.36</v>
      </c>
      <c r="G117" s="130">
        <v>21.74391830327869</v>
      </c>
      <c r="H117" s="130">
        <v>26.527580329999999</v>
      </c>
      <c r="I117" s="130">
        <f t="shared" ref="I117:I129" si="20">TRUNC(F117*H117,(2))</f>
        <v>76355.92</v>
      </c>
      <c r="J117" s="26">
        <f t="shared" si="12"/>
        <v>1.0725883901638894E-2</v>
      </c>
    </row>
    <row r="118" spans="1:10" ht="25.5" customHeight="1" x14ac:dyDescent="0.25">
      <c r="A118" s="17" t="s">
        <v>394</v>
      </c>
      <c r="B118" s="17" t="s">
        <v>395</v>
      </c>
      <c r="C118" s="17" t="s">
        <v>162</v>
      </c>
      <c r="D118" s="18" t="s">
        <v>396</v>
      </c>
      <c r="E118" s="17" t="s">
        <v>159</v>
      </c>
      <c r="F118" s="128">
        <v>266.83</v>
      </c>
      <c r="G118" s="130">
        <v>365.00618990983611</v>
      </c>
      <c r="H118" s="130">
        <v>445.30755169000003</v>
      </c>
      <c r="I118" s="130">
        <f t="shared" si="20"/>
        <v>118821.41</v>
      </c>
      <c r="J118" s="26">
        <f t="shared" si="12"/>
        <v>1.6691104614927496E-2</v>
      </c>
    </row>
    <row r="119" spans="1:10" ht="25.5" customHeight="1" x14ac:dyDescent="0.25">
      <c r="A119" s="17" t="s">
        <v>397</v>
      </c>
      <c r="B119" s="17" t="s">
        <v>380</v>
      </c>
      <c r="C119" s="17" t="s">
        <v>157</v>
      </c>
      <c r="D119" s="18" t="s">
        <v>381</v>
      </c>
      <c r="E119" s="17" t="s">
        <v>159</v>
      </c>
      <c r="F119" s="128">
        <v>41.11</v>
      </c>
      <c r="G119" s="130">
        <v>234.39766692622956</v>
      </c>
      <c r="H119" s="130">
        <v>285.96515365000005</v>
      </c>
      <c r="I119" s="130">
        <f t="shared" si="20"/>
        <v>11756.02</v>
      </c>
      <c r="J119" s="26">
        <f t="shared" si="12"/>
        <v>1.6513939674270819E-3</v>
      </c>
    </row>
    <row r="120" spans="1:10" ht="25.5" customHeight="1" x14ac:dyDescent="0.25">
      <c r="A120" s="17" t="s">
        <v>398</v>
      </c>
      <c r="B120" s="17" t="s">
        <v>399</v>
      </c>
      <c r="C120" s="17" t="s">
        <v>162</v>
      </c>
      <c r="D120" s="18" t="s">
        <v>400</v>
      </c>
      <c r="E120" s="17" t="s">
        <v>255</v>
      </c>
      <c r="F120" s="128">
        <v>1274.33</v>
      </c>
      <c r="G120" s="130">
        <v>80.345349106557393</v>
      </c>
      <c r="H120" s="130">
        <v>98.021325910000016</v>
      </c>
      <c r="I120" s="130">
        <f t="shared" si="20"/>
        <v>124911.51</v>
      </c>
      <c r="J120" s="26">
        <f t="shared" si="12"/>
        <v>1.75465943470841E-2</v>
      </c>
    </row>
    <row r="121" spans="1:10" ht="25.5" customHeight="1" x14ac:dyDescent="0.25">
      <c r="A121" s="17" t="s">
        <v>401</v>
      </c>
      <c r="B121" s="17" t="s">
        <v>402</v>
      </c>
      <c r="C121" s="17" t="s">
        <v>204</v>
      </c>
      <c r="D121" s="18" t="s">
        <v>403</v>
      </c>
      <c r="E121" s="17" t="s">
        <v>159</v>
      </c>
      <c r="F121" s="128">
        <v>4.5</v>
      </c>
      <c r="G121" s="130">
        <v>138.02030691803279</v>
      </c>
      <c r="H121" s="130">
        <v>168.38477444</v>
      </c>
      <c r="I121" s="130">
        <f t="shared" si="20"/>
        <v>757.73</v>
      </c>
      <c r="J121" s="26">
        <f t="shared" si="12"/>
        <v>1.0643999848065271E-4</v>
      </c>
    </row>
    <row r="122" spans="1:10" ht="39" customHeight="1" x14ac:dyDescent="0.25">
      <c r="A122" s="17" t="s">
        <v>404</v>
      </c>
      <c r="B122" s="17" t="s">
        <v>405</v>
      </c>
      <c r="C122" s="17" t="s">
        <v>157</v>
      </c>
      <c r="D122" s="18" t="s">
        <v>406</v>
      </c>
      <c r="E122" s="17" t="s">
        <v>159</v>
      </c>
      <c r="F122" s="128">
        <v>1456.36</v>
      </c>
      <c r="G122" s="130">
        <v>123.71234140983609</v>
      </c>
      <c r="H122" s="130">
        <v>150.92905652000002</v>
      </c>
      <c r="I122" s="130">
        <f t="shared" si="20"/>
        <v>219807.04</v>
      </c>
      <c r="J122" s="26">
        <f t="shared" si="12"/>
        <v>3.0876778012797128E-2</v>
      </c>
    </row>
    <row r="123" spans="1:10" ht="25.5" customHeight="1" x14ac:dyDescent="0.25">
      <c r="A123" s="17" t="s">
        <v>407</v>
      </c>
      <c r="B123" s="17" t="s">
        <v>408</v>
      </c>
      <c r="C123" s="17" t="s">
        <v>157</v>
      </c>
      <c r="D123" s="18" t="s">
        <v>409</v>
      </c>
      <c r="E123" s="17" t="s">
        <v>159</v>
      </c>
      <c r="F123" s="128">
        <v>232.94</v>
      </c>
      <c r="G123" s="130">
        <v>193.19781579508199</v>
      </c>
      <c r="H123" s="130">
        <v>235.70133527000002</v>
      </c>
      <c r="I123" s="130">
        <f t="shared" si="20"/>
        <v>54904.26</v>
      </c>
      <c r="J123" s="26">
        <f t="shared" si="12"/>
        <v>7.7125220738011712E-3</v>
      </c>
    </row>
    <row r="124" spans="1:10" ht="25.5" customHeight="1" x14ac:dyDescent="0.25">
      <c r="A124" s="17" t="s">
        <v>410</v>
      </c>
      <c r="B124" s="17" t="s">
        <v>411</v>
      </c>
      <c r="C124" s="17" t="s">
        <v>162</v>
      </c>
      <c r="D124" s="18" t="s">
        <v>412</v>
      </c>
      <c r="E124" s="17" t="s">
        <v>159</v>
      </c>
      <c r="F124" s="128">
        <v>473.24</v>
      </c>
      <c r="G124" s="130">
        <v>213.346589295082</v>
      </c>
      <c r="H124" s="130">
        <v>260.28283894000003</v>
      </c>
      <c r="I124" s="130">
        <f t="shared" si="20"/>
        <v>123176.25</v>
      </c>
      <c r="J124" s="26">
        <f t="shared" si="12"/>
        <v>1.7302838561034269E-2</v>
      </c>
    </row>
    <row r="125" spans="1:10" ht="24" customHeight="1" x14ac:dyDescent="0.25">
      <c r="A125" s="17" t="s">
        <v>413</v>
      </c>
      <c r="B125" s="17" t="s">
        <v>414</v>
      </c>
      <c r="C125" s="17" t="s">
        <v>162</v>
      </c>
      <c r="D125" s="18" t="s">
        <v>415</v>
      </c>
      <c r="E125" s="17" t="s">
        <v>159</v>
      </c>
      <c r="F125" s="128">
        <v>1672.73</v>
      </c>
      <c r="G125" s="130">
        <v>16.716795286885251</v>
      </c>
      <c r="H125" s="130">
        <v>20.394490250000004</v>
      </c>
      <c r="I125" s="130">
        <f t="shared" si="20"/>
        <v>34114.47</v>
      </c>
      <c r="J125" s="26">
        <f t="shared" si="12"/>
        <v>4.7921345795577212E-3</v>
      </c>
    </row>
    <row r="126" spans="1:10" ht="24" customHeight="1" x14ac:dyDescent="0.25">
      <c r="A126" s="17" t="s">
        <v>416</v>
      </c>
      <c r="B126" s="17" t="s">
        <v>417</v>
      </c>
      <c r="C126" s="17" t="s">
        <v>162</v>
      </c>
      <c r="D126" s="18" t="s">
        <v>418</v>
      </c>
      <c r="E126" s="17" t="s">
        <v>164</v>
      </c>
      <c r="F126" s="128">
        <v>100</v>
      </c>
      <c r="G126" s="130">
        <v>5.8408079918032794</v>
      </c>
      <c r="H126" s="130">
        <v>7.1257857500000004</v>
      </c>
      <c r="I126" s="130">
        <f t="shared" si="20"/>
        <v>712.57</v>
      </c>
      <c r="J126" s="26">
        <f t="shared" si="12"/>
        <v>1.0009627402552189E-4</v>
      </c>
    </row>
    <row r="127" spans="1:10" ht="25.5" customHeight="1" x14ac:dyDescent="0.25">
      <c r="A127" s="17" t="s">
        <v>419</v>
      </c>
      <c r="B127" s="17" t="s">
        <v>420</v>
      </c>
      <c r="C127" s="17" t="s">
        <v>162</v>
      </c>
      <c r="D127" s="18" t="s">
        <v>421</v>
      </c>
      <c r="E127" s="17" t="s">
        <v>164</v>
      </c>
      <c r="F127" s="128">
        <v>105</v>
      </c>
      <c r="G127" s="130">
        <v>170.85773226229509</v>
      </c>
      <c r="H127" s="130">
        <v>208.44643336000001</v>
      </c>
      <c r="I127" s="130">
        <f t="shared" si="20"/>
        <v>21886.87</v>
      </c>
      <c r="J127" s="26">
        <f t="shared" si="12"/>
        <v>3.0744967330661888E-3</v>
      </c>
    </row>
    <row r="128" spans="1:10" ht="24" customHeight="1" x14ac:dyDescent="0.25">
      <c r="A128" s="17" t="s">
        <v>422</v>
      </c>
      <c r="B128" s="17" t="s">
        <v>423</v>
      </c>
      <c r="C128" s="17" t="s">
        <v>162</v>
      </c>
      <c r="D128" s="18" t="s">
        <v>424</v>
      </c>
      <c r="E128" s="17" t="s">
        <v>255</v>
      </c>
      <c r="F128" s="128">
        <v>84.98</v>
      </c>
      <c r="G128" s="130">
        <v>108.92905497540984</v>
      </c>
      <c r="H128" s="130">
        <v>132.89344707000001</v>
      </c>
      <c r="I128" s="130">
        <f t="shared" si="20"/>
        <v>11293.28</v>
      </c>
      <c r="J128" s="26">
        <f t="shared" si="12"/>
        <v>1.5863918625916695E-3</v>
      </c>
    </row>
    <row r="129" spans="1:10" ht="24" customHeight="1" x14ac:dyDescent="0.25">
      <c r="A129" s="17" t="s">
        <v>425</v>
      </c>
      <c r="B129" s="17" t="s">
        <v>426</v>
      </c>
      <c r="C129" s="17" t="s">
        <v>162</v>
      </c>
      <c r="D129" s="18" t="s">
        <v>427</v>
      </c>
      <c r="E129" s="17" t="s">
        <v>255</v>
      </c>
      <c r="F129" s="128">
        <v>0.9</v>
      </c>
      <c r="G129" s="130">
        <v>90.190131680327866</v>
      </c>
      <c r="H129" s="130">
        <v>110.03196065</v>
      </c>
      <c r="I129" s="130">
        <f t="shared" si="20"/>
        <v>99.02</v>
      </c>
      <c r="J129" s="26">
        <f t="shared" si="12"/>
        <v>1.390955703159995E-5</v>
      </c>
    </row>
    <row r="130" spans="1:10" ht="39" customHeight="1" collapsed="1" x14ac:dyDescent="0.25">
      <c r="A130" s="15" t="s">
        <v>74</v>
      </c>
      <c r="B130" s="15"/>
      <c r="C130" s="15"/>
      <c r="D130" s="16" t="s">
        <v>75</v>
      </c>
      <c r="E130" s="15"/>
      <c r="F130" s="129"/>
      <c r="G130" s="131"/>
      <c r="H130" s="131"/>
      <c r="I130" s="131">
        <f>I131+I154+I193+I213+I245+I253+I304+I322+I380+I405+I410+I430+I456+I471</f>
        <v>1585815.23</v>
      </c>
      <c r="J130" s="25">
        <f t="shared" si="12"/>
        <v>0.22276295074999791</v>
      </c>
    </row>
    <row r="131" spans="1:10" ht="24" customHeight="1" x14ac:dyDescent="0.25">
      <c r="A131" s="15" t="s">
        <v>76</v>
      </c>
      <c r="B131" s="15"/>
      <c r="C131" s="15"/>
      <c r="D131" s="16" t="s">
        <v>77</v>
      </c>
      <c r="E131" s="15"/>
      <c r="F131" s="129"/>
      <c r="G131" s="131"/>
      <c r="H131" s="131"/>
      <c r="I131" s="131">
        <f>SUM(I132:I153)</f>
        <v>111791.65999999999</v>
      </c>
      <c r="J131" s="25">
        <f t="shared" si="12"/>
        <v>1.5703620182056462E-2</v>
      </c>
    </row>
    <row r="132" spans="1:10" ht="24" customHeight="1" x14ac:dyDescent="0.25">
      <c r="A132" s="17" t="s">
        <v>428</v>
      </c>
      <c r="B132" s="17" t="s">
        <v>429</v>
      </c>
      <c r="C132" s="17" t="s">
        <v>162</v>
      </c>
      <c r="D132" s="18" t="s">
        <v>430</v>
      </c>
      <c r="E132" s="17" t="s">
        <v>164</v>
      </c>
      <c r="F132" s="128">
        <v>5</v>
      </c>
      <c r="G132" s="130">
        <v>375.18933653278691</v>
      </c>
      <c r="H132" s="130">
        <v>457.73099057000002</v>
      </c>
      <c r="I132" s="130">
        <f t="shared" ref="I132:I153" si="21">TRUNC(F132*H132,(2))</f>
        <v>2288.65</v>
      </c>
      <c r="J132" s="26">
        <f t="shared" si="12"/>
        <v>3.2149169562079607E-4</v>
      </c>
    </row>
    <row r="133" spans="1:10" ht="39" customHeight="1" x14ac:dyDescent="0.25">
      <c r="A133" s="17" t="s">
        <v>431</v>
      </c>
      <c r="B133" s="17" t="s">
        <v>432</v>
      </c>
      <c r="C133" s="17" t="s">
        <v>157</v>
      </c>
      <c r="D133" s="18" t="s">
        <v>433</v>
      </c>
      <c r="E133" s="17" t="s">
        <v>164</v>
      </c>
      <c r="F133" s="128">
        <v>5</v>
      </c>
      <c r="G133" s="130">
        <v>1031.2852841803281</v>
      </c>
      <c r="H133" s="130">
        <v>1258.1680467000001</v>
      </c>
      <c r="I133" s="130">
        <f t="shared" si="21"/>
        <v>6290.84</v>
      </c>
      <c r="J133" s="26">
        <f t="shared" si="12"/>
        <v>8.8368812115401172E-4</v>
      </c>
    </row>
    <row r="134" spans="1:10" ht="24" customHeight="1" x14ac:dyDescent="0.25">
      <c r="A134" s="17" t="s">
        <v>434</v>
      </c>
      <c r="B134" s="17" t="s">
        <v>435</v>
      </c>
      <c r="C134" s="17" t="s">
        <v>162</v>
      </c>
      <c r="D134" s="18" t="s">
        <v>436</v>
      </c>
      <c r="E134" s="17" t="s">
        <v>164</v>
      </c>
      <c r="F134" s="128">
        <v>28</v>
      </c>
      <c r="G134" s="130">
        <v>111.14453386885248</v>
      </c>
      <c r="H134" s="130">
        <v>135.59633132000002</v>
      </c>
      <c r="I134" s="130">
        <f t="shared" si="21"/>
        <v>3796.69</v>
      </c>
      <c r="J134" s="26">
        <f t="shared" ref="J134:J197" si="22">I134/$H$577</f>
        <v>5.3332938887401754E-4</v>
      </c>
    </row>
    <row r="135" spans="1:10" ht="24" customHeight="1" x14ac:dyDescent="0.25">
      <c r="A135" s="17" t="s">
        <v>437</v>
      </c>
      <c r="B135" s="17" t="s">
        <v>438</v>
      </c>
      <c r="C135" s="17" t="s">
        <v>162</v>
      </c>
      <c r="D135" s="18" t="s">
        <v>439</v>
      </c>
      <c r="E135" s="17" t="s">
        <v>164</v>
      </c>
      <c r="F135" s="128">
        <v>6</v>
      </c>
      <c r="G135" s="130">
        <v>366.08573235245905</v>
      </c>
      <c r="H135" s="130">
        <v>446.62459347000004</v>
      </c>
      <c r="I135" s="130">
        <f t="shared" si="21"/>
        <v>2679.74</v>
      </c>
      <c r="J135" s="26">
        <f t="shared" si="22"/>
        <v>3.7642896747989952E-4</v>
      </c>
    </row>
    <row r="136" spans="1:10" ht="39" customHeight="1" x14ac:dyDescent="0.25">
      <c r="A136" s="17" t="s">
        <v>440</v>
      </c>
      <c r="B136" s="17" t="s">
        <v>441</v>
      </c>
      <c r="C136" s="17" t="s">
        <v>157</v>
      </c>
      <c r="D136" s="18" t="s">
        <v>442</v>
      </c>
      <c r="E136" s="17" t="s">
        <v>164</v>
      </c>
      <c r="F136" s="128">
        <v>17</v>
      </c>
      <c r="G136" s="130">
        <v>664.87730035245909</v>
      </c>
      <c r="H136" s="130">
        <v>811.15030643</v>
      </c>
      <c r="I136" s="130">
        <f t="shared" si="21"/>
        <v>13789.55</v>
      </c>
      <c r="J136" s="26">
        <f t="shared" si="22"/>
        <v>1.9370483959311158E-3</v>
      </c>
    </row>
    <row r="137" spans="1:10" ht="25.5" customHeight="1" x14ac:dyDescent="0.25">
      <c r="A137" s="17" t="s">
        <v>443</v>
      </c>
      <c r="B137" s="17" t="s">
        <v>444</v>
      </c>
      <c r="C137" s="17" t="s">
        <v>162</v>
      </c>
      <c r="D137" s="18" t="s">
        <v>445</v>
      </c>
      <c r="E137" s="17" t="s">
        <v>164</v>
      </c>
      <c r="F137" s="128">
        <v>28</v>
      </c>
      <c r="G137" s="130">
        <v>795.24413472950823</v>
      </c>
      <c r="H137" s="130">
        <v>970.19784436999998</v>
      </c>
      <c r="I137" s="130">
        <f t="shared" si="21"/>
        <v>27165.53</v>
      </c>
      <c r="J137" s="26">
        <f t="shared" si="22"/>
        <v>3.8160017049953484E-3</v>
      </c>
    </row>
    <row r="138" spans="1:10" ht="24" customHeight="1" x14ac:dyDescent="0.25">
      <c r="A138" s="17" t="s">
        <v>446</v>
      </c>
      <c r="B138" s="17" t="s">
        <v>447</v>
      </c>
      <c r="C138" s="17" t="s">
        <v>162</v>
      </c>
      <c r="D138" s="18" t="s">
        <v>448</v>
      </c>
      <c r="E138" s="17" t="s">
        <v>164</v>
      </c>
      <c r="F138" s="128">
        <v>6</v>
      </c>
      <c r="G138" s="130">
        <v>96.21623427049181</v>
      </c>
      <c r="H138" s="130">
        <v>117.38380581000001</v>
      </c>
      <c r="I138" s="130">
        <f t="shared" si="21"/>
        <v>704.3</v>
      </c>
      <c r="J138" s="26">
        <f t="shared" si="22"/>
        <v>9.893456894926121E-5</v>
      </c>
    </row>
    <row r="139" spans="1:10" ht="24" customHeight="1" x14ac:dyDescent="0.25">
      <c r="A139" s="17" t="s">
        <v>449</v>
      </c>
      <c r="B139" s="17" t="s">
        <v>450</v>
      </c>
      <c r="C139" s="17" t="s">
        <v>162</v>
      </c>
      <c r="D139" s="18" t="s">
        <v>451</v>
      </c>
      <c r="E139" s="17" t="s">
        <v>164</v>
      </c>
      <c r="F139" s="128">
        <v>28</v>
      </c>
      <c r="G139" s="130">
        <v>348.40218263934429</v>
      </c>
      <c r="H139" s="130">
        <v>425.05066282000001</v>
      </c>
      <c r="I139" s="130">
        <f t="shared" si="21"/>
        <v>11901.41</v>
      </c>
      <c r="J139" s="26">
        <f t="shared" si="22"/>
        <v>1.6718172202732171E-3</v>
      </c>
    </row>
    <row r="140" spans="1:10" ht="25.5" customHeight="1" x14ac:dyDescent="0.25">
      <c r="A140" s="17" t="s">
        <v>452</v>
      </c>
      <c r="B140" s="17" t="s">
        <v>453</v>
      </c>
      <c r="C140" s="17" t="s">
        <v>157</v>
      </c>
      <c r="D140" s="18" t="s">
        <v>454</v>
      </c>
      <c r="E140" s="17" t="s">
        <v>164</v>
      </c>
      <c r="F140" s="128">
        <v>51</v>
      </c>
      <c r="G140" s="130">
        <v>10.287878352459018</v>
      </c>
      <c r="H140" s="130">
        <v>12.551211590000001</v>
      </c>
      <c r="I140" s="130">
        <f t="shared" si="21"/>
        <v>640.11</v>
      </c>
      <c r="J140" s="26">
        <f t="shared" si="22"/>
        <v>8.991765856895016E-5</v>
      </c>
    </row>
    <row r="141" spans="1:10" ht="25.5" customHeight="1" x14ac:dyDescent="0.25">
      <c r="A141" s="17" t="s">
        <v>455</v>
      </c>
      <c r="B141" s="17" t="s">
        <v>456</v>
      </c>
      <c r="C141" s="17" t="s">
        <v>162</v>
      </c>
      <c r="D141" s="18" t="s">
        <v>457</v>
      </c>
      <c r="E141" s="17" t="s">
        <v>164</v>
      </c>
      <c r="F141" s="128">
        <v>19</v>
      </c>
      <c r="G141" s="130">
        <v>100.52634775409837</v>
      </c>
      <c r="H141" s="130">
        <v>122.64214426000001</v>
      </c>
      <c r="I141" s="130">
        <f t="shared" si="21"/>
        <v>2330.1999999999998</v>
      </c>
      <c r="J141" s="26">
        <f t="shared" si="22"/>
        <v>3.2732831544167039E-4</v>
      </c>
    </row>
    <row r="142" spans="1:10" ht="51.75" customHeight="1" x14ac:dyDescent="0.25">
      <c r="A142" s="17" t="s">
        <v>458</v>
      </c>
      <c r="B142" s="17" t="s">
        <v>459</v>
      </c>
      <c r="C142" s="17" t="s">
        <v>157</v>
      </c>
      <c r="D142" s="18" t="s">
        <v>460</v>
      </c>
      <c r="E142" s="17" t="s">
        <v>164</v>
      </c>
      <c r="F142" s="128">
        <v>6</v>
      </c>
      <c r="G142" s="130">
        <v>788.69437349180339</v>
      </c>
      <c r="H142" s="130">
        <v>962.20713566000006</v>
      </c>
      <c r="I142" s="130">
        <f t="shared" si="21"/>
        <v>5773.24</v>
      </c>
      <c r="J142" s="26">
        <f t="shared" si="22"/>
        <v>8.1097971154427486E-4</v>
      </c>
    </row>
    <row r="143" spans="1:10" ht="25.5" customHeight="1" x14ac:dyDescent="0.25">
      <c r="A143" s="17" t="s">
        <v>461</v>
      </c>
      <c r="B143" s="17" t="s">
        <v>462</v>
      </c>
      <c r="C143" s="17" t="s">
        <v>162</v>
      </c>
      <c r="D143" s="18" t="s">
        <v>463</v>
      </c>
      <c r="E143" s="17" t="s">
        <v>164</v>
      </c>
      <c r="F143" s="128">
        <v>3</v>
      </c>
      <c r="G143" s="130">
        <v>550.42163257377058</v>
      </c>
      <c r="H143" s="130">
        <v>671.51439174000006</v>
      </c>
      <c r="I143" s="130">
        <f t="shared" si="21"/>
        <v>2014.54</v>
      </c>
      <c r="J143" s="26">
        <f t="shared" si="22"/>
        <v>2.8298686146676797E-4</v>
      </c>
    </row>
    <row r="144" spans="1:10" ht="39" customHeight="1" x14ac:dyDescent="0.25">
      <c r="A144" s="17" t="s">
        <v>464</v>
      </c>
      <c r="B144" s="17" t="s">
        <v>465</v>
      </c>
      <c r="C144" s="17" t="s">
        <v>157</v>
      </c>
      <c r="D144" s="18" t="s">
        <v>466</v>
      </c>
      <c r="E144" s="17" t="s">
        <v>164</v>
      </c>
      <c r="F144" s="128">
        <v>3</v>
      </c>
      <c r="G144" s="130">
        <v>134.9830867622951</v>
      </c>
      <c r="H144" s="130">
        <v>164.67936585000001</v>
      </c>
      <c r="I144" s="130">
        <f t="shared" si="21"/>
        <v>494.03</v>
      </c>
      <c r="J144" s="26">
        <f t="shared" si="22"/>
        <v>6.939747990629492E-5</v>
      </c>
    </row>
    <row r="145" spans="1:10" ht="24" customHeight="1" x14ac:dyDescent="0.25">
      <c r="A145" s="17" t="s">
        <v>467</v>
      </c>
      <c r="B145" s="17" t="s">
        <v>468</v>
      </c>
      <c r="C145" s="17" t="s">
        <v>162</v>
      </c>
      <c r="D145" s="18" t="s">
        <v>469</v>
      </c>
      <c r="E145" s="17" t="s">
        <v>164</v>
      </c>
      <c r="F145" s="128">
        <v>6</v>
      </c>
      <c r="G145" s="130">
        <v>1257.5863827868852</v>
      </c>
      <c r="H145" s="130">
        <v>1534.2553869999999</v>
      </c>
      <c r="I145" s="130">
        <f t="shared" si="21"/>
        <v>9205.5300000000007</v>
      </c>
      <c r="J145" s="26">
        <f t="shared" si="22"/>
        <v>1.2931210315199385E-3</v>
      </c>
    </row>
    <row r="146" spans="1:10" ht="39" customHeight="1" x14ac:dyDescent="0.25">
      <c r="A146" s="17" t="s">
        <v>470</v>
      </c>
      <c r="B146" s="17" t="s">
        <v>471</v>
      </c>
      <c r="C146" s="17" t="s">
        <v>157</v>
      </c>
      <c r="D146" s="18" t="s">
        <v>472</v>
      </c>
      <c r="E146" s="17" t="s">
        <v>164</v>
      </c>
      <c r="F146" s="128">
        <v>27</v>
      </c>
      <c r="G146" s="130">
        <v>148.95268822131149</v>
      </c>
      <c r="H146" s="130">
        <v>181.72227963</v>
      </c>
      <c r="I146" s="130">
        <f t="shared" si="21"/>
        <v>4906.5</v>
      </c>
      <c r="J146" s="26">
        <f t="shared" si="22"/>
        <v>6.8922683877545104E-4</v>
      </c>
    </row>
    <row r="147" spans="1:10" ht="25.5" customHeight="1" x14ac:dyDescent="0.25">
      <c r="A147" s="17" t="s">
        <v>473</v>
      </c>
      <c r="B147" s="17" t="s">
        <v>474</v>
      </c>
      <c r="C147" s="17" t="s">
        <v>157</v>
      </c>
      <c r="D147" s="18" t="s">
        <v>475</v>
      </c>
      <c r="E147" s="17" t="s">
        <v>164</v>
      </c>
      <c r="F147" s="128">
        <v>2</v>
      </c>
      <c r="G147" s="130">
        <v>86.065312795081965</v>
      </c>
      <c r="H147" s="130">
        <v>104.99968161</v>
      </c>
      <c r="I147" s="130">
        <f t="shared" si="21"/>
        <v>209.99</v>
      </c>
      <c r="J147" s="26">
        <f t="shared" si="22"/>
        <v>2.9497756827566894E-5</v>
      </c>
    </row>
    <row r="148" spans="1:10" ht="25.5" customHeight="1" x14ac:dyDescent="0.25">
      <c r="A148" s="17" t="s">
        <v>476</v>
      </c>
      <c r="B148" s="17" t="s">
        <v>477</v>
      </c>
      <c r="C148" s="17" t="s">
        <v>157</v>
      </c>
      <c r="D148" s="18" t="s">
        <v>478</v>
      </c>
      <c r="E148" s="17" t="s">
        <v>164</v>
      </c>
      <c r="F148" s="128">
        <v>2</v>
      </c>
      <c r="G148" s="130">
        <v>30.710565606557381</v>
      </c>
      <c r="H148" s="130">
        <v>37.466890040000003</v>
      </c>
      <c r="I148" s="130">
        <f t="shared" si="21"/>
        <v>74.930000000000007</v>
      </c>
      <c r="J148" s="26">
        <f t="shared" si="22"/>
        <v>1.0525581785273525E-5</v>
      </c>
    </row>
    <row r="149" spans="1:10" ht="24" customHeight="1" x14ac:dyDescent="0.25">
      <c r="A149" s="17" t="s">
        <v>479</v>
      </c>
      <c r="B149" s="17" t="s">
        <v>480</v>
      </c>
      <c r="C149" s="17" t="s">
        <v>162</v>
      </c>
      <c r="D149" s="18" t="s">
        <v>481</v>
      </c>
      <c r="E149" s="17" t="s">
        <v>164</v>
      </c>
      <c r="F149" s="128">
        <v>20</v>
      </c>
      <c r="G149" s="130">
        <v>226.33332375409842</v>
      </c>
      <c r="H149" s="130">
        <v>276.12665498000007</v>
      </c>
      <c r="I149" s="130">
        <f t="shared" si="21"/>
        <v>5522.53</v>
      </c>
      <c r="J149" s="26">
        <f t="shared" si="22"/>
        <v>7.7576192682005324E-4</v>
      </c>
    </row>
    <row r="150" spans="1:10" ht="25.5" customHeight="1" x14ac:dyDescent="0.25">
      <c r="A150" s="17" t="s">
        <v>482</v>
      </c>
      <c r="B150" s="17" t="s">
        <v>483</v>
      </c>
      <c r="C150" s="17" t="s">
        <v>157</v>
      </c>
      <c r="D150" s="18" t="s">
        <v>484</v>
      </c>
      <c r="E150" s="17" t="s">
        <v>164</v>
      </c>
      <c r="F150" s="128">
        <v>22</v>
      </c>
      <c r="G150" s="130">
        <v>379.50750630327872</v>
      </c>
      <c r="H150" s="130">
        <v>462.99915769</v>
      </c>
      <c r="I150" s="130">
        <f t="shared" si="21"/>
        <v>10185.98</v>
      </c>
      <c r="J150" s="26">
        <f t="shared" si="22"/>
        <v>1.4308469979068517E-3</v>
      </c>
    </row>
    <row r="151" spans="1:10" ht="24" customHeight="1" x14ac:dyDescent="0.25">
      <c r="A151" s="17" t="s">
        <v>485</v>
      </c>
      <c r="B151" s="17" t="s">
        <v>486</v>
      </c>
      <c r="C151" s="17" t="s">
        <v>204</v>
      </c>
      <c r="D151" s="18" t="s">
        <v>487</v>
      </c>
      <c r="E151" s="17" t="s">
        <v>488</v>
      </c>
      <c r="F151" s="128">
        <v>23</v>
      </c>
      <c r="G151" s="130">
        <v>46.887589672131156</v>
      </c>
      <c r="H151" s="130">
        <v>57.202859400000008</v>
      </c>
      <c r="I151" s="130">
        <f t="shared" si="21"/>
        <v>1315.66</v>
      </c>
      <c r="J151" s="26">
        <f t="shared" si="22"/>
        <v>1.8481365182988074E-4</v>
      </c>
    </row>
    <row r="152" spans="1:10" ht="24" customHeight="1" x14ac:dyDescent="0.25">
      <c r="A152" s="17" t="s">
        <v>489</v>
      </c>
      <c r="B152" s="17" t="s">
        <v>490</v>
      </c>
      <c r="C152" s="17" t="s">
        <v>157</v>
      </c>
      <c r="D152" s="18" t="s">
        <v>491</v>
      </c>
      <c r="E152" s="17" t="s">
        <v>266</v>
      </c>
      <c r="F152" s="128">
        <v>9</v>
      </c>
      <c r="G152" s="130">
        <v>14.122670909836069</v>
      </c>
      <c r="H152" s="130">
        <v>17.229658510000004</v>
      </c>
      <c r="I152" s="130">
        <f t="shared" si="21"/>
        <v>155.06</v>
      </c>
      <c r="J152" s="26">
        <f t="shared" si="22"/>
        <v>2.1781618999392935E-5</v>
      </c>
    </row>
    <row r="153" spans="1:10" ht="25.5" customHeight="1" x14ac:dyDescent="0.25">
      <c r="A153" s="17" t="s">
        <v>492</v>
      </c>
      <c r="B153" s="17" t="s">
        <v>493</v>
      </c>
      <c r="C153" s="17" t="s">
        <v>157</v>
      </c>
      <c r="D153" s="18" t="s">
        <v>494</v>
      </c>
      <c r="E153" s="17" t="s">
        <v>164</v>
      </c>
      <c r="F153" s="128">
        <v>5</v>
      </c>
      <c r="G153" s="130">
        <v>56.829047688524597</v>
      </c>
      <c r="H153" s="130">
        <v>69.331438180000006</v>
      </c>
      <c r="I153" s="130">
        <f t="shared" si="21"/>
        <v>346.65</v>
      </c>
      <c r="J153" s="26">
        <f t="shared" si="22"/>
        <v>4.8694687386428226E-5</v>
      </c>
    </row>
    <row r="154" spans="1:10" ht="24" customHeight="1" collapsed="1" x14ac:dyDescent="0.25">
      <c r="A154" s="15" t="s">
        <v>78</v>
      </c>
      <c r="B154" s="15"/>
      <c r="C154" s="15"/>
      <c r="D154" s="16" t="s">
        <v>79</v>
      </c>
      <c r="E154" s="15"/>
      <c r="F154" s="129"/>
      <c r="G154" s="131"/>
      <c r="H154" s="131"/>
      <c r="I154" s="131">
        <f>SUM(I155:I192)</f>
        <v>21585.979999999996</v>
      </c>
      <c r="J154" s="25">
        <f t="shared" si="22"/>
        <v>3.0322300534536039E-3</v>
      </c>
    </row>
    <row r="155" spans="1:10" ht="39" customHeight="1" x14ac:dyDescent="0.25">
      <c r="A155" s="17" t="s">
        <v>495</v>
      </c>
      <c r="B155" s="17" t="s">
        <v>496</v>
      </c>
      <c r="C155" s="17" t="s">
        <v>157</v>
      </c>
      <c r="D155" s="18" t="s">
        <v>497</v>
      </c>
      <c r="E155" s="17" t="s">
        <v>164</v>
      </c>
      <c r="F155" s="128">
        <v>9</v>
      </c>
      <c r="G155" s="130">
        <v>9.3050113524590188</v>
      </c>
      <c r="H155" s="130">
        <v>11.352113850000002</v>
      </c>
      <c r="I155" s="130">
        <f t="shared" ref="I155:I192" si="23">TRUNC(F155*H155,(2))</f>
        <v>102.16</v>
      </c>
      <c r="J155" s="26">
        <f t="shared" si="22"/>
        <v>1.4350639732864583E-5</v>
      </c>
    </row>
    <row r="156" spans="1:10" ht="25.5" customHeight="1" x14ac:dyDescent="0.25">
      <c r="A156" s="17" t="s">
        <v>498</v>
      </c>
      <c r="B156" s="17" t="s">
        <v>499</v>
      </c>
      <c r="C156" s="17" t="s">
        <v>157</v>
      </c>
      <c r="D156" s="18" t="s">
        <v>500</v>
      </c>
      <c r="E156" s="17" t="s">
        <v>255</v>
      </c>
      <c r="F156" s="128">
        <v>31.15</v>
      </c>
      <c r="G156" s="130">
        <v>13.196197918032787</v>
      </c>
      <c r="H156" s="130">
        <v>16.099361460000001</v>
      </c>
      <c r="I156" s="130">
        <f t="shared" si="23"/>
        <v>501.49</v>
      </c>
      <c r="J156" s="26">
        <f t="shared" si="22"/>
        <v>7.0445402502293072E-5</v>
      </c>
    </row>
    <row r="157" spans="1:10" ht="39" customHeight="1" x14ac:dyDescent="0.25">
      <c r="A157" s="17" t="s">
        <v>501</v>
      </c>
      <c r="B157" s="17" t="s">
        <v>502</v>
      </c>
      <c r="C157" s="17" t="s">
        <v>157</v>
      </c>
      <c r="D157" s="18" t="s">
        <v>503</v>
      </c>
      <c r="E157" s="17" t="s">
        <v>164</v>
      </c>
      <c r="F157" s="128">
        <v>24</v>
      </c>
      <c r="G157" s="130">
        <v>87.886033631147555</v>
      </c>
      <c r="H157" s="130">
        <v>107.22096103000001</v>
      </c>
      <c r="I157" s="130">
        <f t="shared" si="23"/>
        <v>2573.3000000000002</v>
      </c>
      <c r="J157" s="26">
        <f t="shared" si="22"/>
        <v>3.6147710674021565E-4</v>
      </c>
    </row>
    <row r="158" spans="1:10" ht="39" customHeight="1" x14ac:dyDescent="0.25">
      <c r="A158" s="17" t="s">
        <v>504</v>
      </c>
      <c r="B158" s="17" t="s">
        <v>505</v>
      </c>
      <c r="C158" s="17" t="s">
        <v>157</v>
      </c>
      <c r="D158" s="18" t="s">
        <v>506</v>
      </c>
      <c r="E158" s="17" t="s">
        <v>164</v>
      </c>
      <c r="F158" s="128">
        <v>2</v>
      </c>
      <c r="G158" s="130">
        <v>83.455075844262296</v>
      </c>
      <c r="H158" s="130">
        <v>101.81519253</v>
      </c>
      <c r="I158" s="130">
        <f t="shared" si="23"/>
        <v>203.63</v>
      </c>
      <c r="J158" s="26">
        <f t="shared" si="22"/>
        <v>2.8604353649209231E-5</v>
      </c>
    </row>
    <row r="159" spans="1:10" ht="51.75" customHeight="1" x14ac:dyDescent="0.25">
      <c r="A159" s="17" t="s">
        <v>507</v>
      </c>
      <c r="B159" s="17" t="s">
        <v>508</v>
      </c>
      <c r="C159" s="17" t="s">
        <v>157</v>
      </c>
      <c r="D159" s="18" t="s">
        <v>509</v>
      </c>
      <c r="E159" s="17" t="s">
        <v>164</v>
      </c>
      <c r="F159" s="128">
        <v>36</v>
      </c>
      <c r="G159" s="130">
        <v>5.7844139836065569</v>
      </c>
      <c r="H159" s="130">
        <v>7.0569850599999997</v>
      </c>
      <c r="I159" s="130">
        <f t="shared" si="23"/>
        <v>254.05</v>
      </c>
      <c r="J159" s="26">
        <f t="shared" si="22"/>
        <v>3.5686961865057238E-5</v>
      </c>
    </row>
    <row r="160" spans="1:10" ht="39" customHeight="1" x14ac:dyDescent="0.25">
      <c r="A160" s="17" t="s">
        <v>510</v>
      </c>
      <c r="B160" s="17" t="s">
        <v>511</v>
      </c>
      <c r="C160" s="17" t="s">
        <v>157</v>
      </c>
      <c r="D160" s="18" t="s">
        <v>512</v>
      </c>
      <c r="E160" s="17" t="s">
        <v>164</v>
      </c>
      <c r="F160" s="128">
        <v>136</v>
      </c>
      <c r="G160" s="130">
        <v>5.0674044508196721</v>
      </c>
      <c r="H160" s="130">
        <v>6.1822334300000001</v>
      </c>
      <c r="I160" s="130">
        <f t="shared" si="23"/>
        <v>840.78</v>
      </c>
      <c r="J160" s="26">
        <f t="shared" si="22"/>
        <v>1.1810621451250865E-4</v>
      </c>
    </row>
    <row r="161" spans="1:10" ht="39" customHeight="1" x14ac:dyDescent="0.25">
      <c r="A161" s="17" t="s">
        <v>513</v>
      </c>
      <c r="B161" s="17" t="s">
        <v>514</v>
      </c>
      <c r="C161" s="17" t="s">
        <v>157</v>
      </c>
      <c r="D161" s="18" t="s">
        <v>515</v>
      </c>
      <c r="E161" s="17" t="s">
        <v>164</v>
      </c>
      <c r="F161" s="128">
        <v>5</v>
      </c>
      <c r="G161" s="130">
        <v>8.2899192049180339</v>
      </c>
      <c r="H161" s="130">
        <v>10.113701430000001</v>
      </c>
      <c r="I161" s="130">
        <f t="shared" si="23"/>
        <v>50.56</v>
      </c>
      <c r="J161" s="26">
        <f t="shared" si="22"/>
        <v>7.1022743235477032E-6</v>
      </c>
    </row>
    <row r="162" spans="1:10" ht="39" customHeight="1" x14ac:dyDescent="0.25">
      <c r="A162" s="17" t="s">
        <v>516</v>
      </c>
      <c r="B162" s="17" t="s">
        <v>517</v>
      </c>
      <c r="C162" s="17" t="s">
        <v>157</v>
      </c>
      <c r="D162" s="18" t="s">
        <v>518</v>
      </c>
      <c r="E162" s="17" t="s">
        <v>164</v>
      </c>
      <c r="F162" s="128">
        <v>5</v>
      </c>
      <c r="G162" s="130">
        <v>14.654385844262297</v>
      </c>
      <c r="H162" s="130">
        <v>17.878350730000001</v>
      </c>
      <c r="I162" s="130">
        <f t="shared" si="23"/>
        <v>89.39</v>
      </c>
      <c r="J162" s="26">
        <f t="shared" si="22"/>
        <v>1.255680976625651E-5</v>
      </c>
    </row>
    <row r="163" spans="1:10" ht="39" customHeight="1" x14ac:dyDescent="0.25">
      <c r="A163" s="17" t="s">
        <v>519</v>
      </c>
      <c r="B163" s="17" t="s">
        <v>520</v>
      </c>
      <c r="C163" s="17" t="s">
        <v>157</v>
      </c>
      <c r="D163" s="18" t="s">
        <v>521</v>
      </c>
      <c r="E163" s="17" t="s">
        <v>164</v>
      </c>
      <c r="F163" s="128">
        <v>8</v>
      </c>
      <c r="G163" s="130">
        <v>10.167034049180328</v>
      </c>
      <c r="H163" s="130">
        <v>12.403781540000001</v>
      </c>
      <c r="I163" s="130">
        <f t="shared" si="23"/>
        <v>99.23</v>
      </c>
      <c r="J163" s="26">
        <f t="shared" si="22"/>
        <v>1.3939056193149497E-5</v>
      </c>
    </row>
    <row r="164" spans="1:10" ht="51.75" customHeight="1" x14ac:dyDescent="0.25">
      <c r="A164" s="17" t="s">
        <v>522</v>
      </c>
      <c r="B164" s="17" t="s">
        <v>523</v>
      </c>
      <c r="C164" s="17" t="s">
        <v>157</v>
      </c>
      <c r="D164" s="18" t="s">
        <v>524</v>
      </c>
      <c r="E164" s="17" t="s">
        <v>164</v>
      </c>
      <c r="F164" s="128">
        <v>4</v>
      </c>
      <c r="G164" s="130">
        <v>26.029862926229505</v>
      </c>
      <c r="H164" s="130">
        <v>31.756432769999996</v>
      </c>
      <c r="I164" s="130">
        <f t="shared" si="23"/>
        <v>127.02</v>
      </c>
      <c r="J164" s="26">
        <f t="shared" si="22"/>
        <v>1.7842778571539341E-5</v>
      </c>
    </row>
    <row r="165" spans="1:10" ht="25.5" customHeight="1" x14ac:dyDescent="0.25">
      <c r="A165" s="17" t="s">
        <v>525</v>
      </c>
      <c r="B165" s="17" t="s">
        <v>526</v>
      </c>
      <c r="C165" s="17" t="s">
        <v>157</v>
      </c>
      <c r="D165" s="18" t="s">
        <v>527</v>
      </c>
      <c r="E165" s="17" t="s">
        <v>164</v>
      </c>
      <c r="F165" s="128">
        <v>24</v>
      </c>
      <c r="G165" s="130">
        <v>4.1328751721311479</v>
      </c>
      <c r="H165" s="130">
        <v>5.0421077099999998</v>
      </c>
      <c r="I165" s="130">
        <f t="shared" si="23"/>
        <v>121.01</v>
      </c>
      <c r="J165" s="26">
        <f t="shared" si="22"/>
        <v>1.6998540662430925E-5</v>
      </c>
    </row>
    <row r="166" spans="1:10" ht="25.5" customHeight="1" x14ac:dyDescent="0.25">
      <c r="A166" s="17" t="s">
        <v>528</v>
      </c>
      <c r="B166" s="17" t="s">
        <v>529</v>
      </c>
      <c r="C166" s="17" t="s">
        <v>157</v>
      </c>
      <c r="D166" s="18" t="s">
        <v>530</v>
      </c>
      <c r="E166" s="17" t="s">
        <v>164</v>
      </c>
      <c r="F166" s="128">
        <v>5</v>
      </c>
      <c r="G166" s="130">
        <v>11.939417163934428</v>
      </c>
      <c r="H166" s="130">
        <v>14.56608894</v>
      </c>
      <c r="I166" s="130">
        <f t="shared" si="23"/>
        <v>72.83</v>
      </c>
      <c r="J166" s="26">
        <f t="shared" si="22"/>
        <v>1.0230590169778069E-5</v>
      </c>
    </row>
    <row r="167" spans="1:10" ht="25.5" customHeight="1" x14ac:dyDescent="0.25">
      <c r="A167" s="17" t="s">
        <v>531</v>
      </c>
      <c r="B167" s="17" t="s">
        <v>532</v>
      </c>
      <c r="C167" s="17" t="s">
        <v>157</v>
      </c>
      <c r="D167" s="18" t="s">
        <v>533</v>
      </c>
      <c r="E167" s="17" t="s">
        <v>255</v>
      </c>
      <c r="F167" s="128">
        <v>214.36</v>
      </c>
      <c r="G167" s="130">
        <v>6.4853109426229514</v>
      </c>
      <c r="H167" s="130">
        <v>7.9120793500000008</v>
      </c>
      <c r="I167" s="130">
        <f t="shared" si="23"/>
        <v>1696.03</v>
      </c>
      <c r="J167" s="26">
        <f t="shared" si="22"/>
        <v>2.3824506172797884E-4</v>
      </c>
    </row>
    <row r="168" spans="1:10" ht="25.5" customHeight="1" x14ac:dyDescent="0.25">
      <c r="A168" s="17" t="s">
        <v>534</v>
      </c>
      <c r="B168" s="17" t="s">
        <v>535</v>
      </c>
      <c r="C168" s="17" t="s">
        <v>157</v>
      </c>
      <c r="D168" s="18" t="s">
        <v>536</v>
      </c>
      <c r="E168" s="17" t="s">
        <v>255</v>
      </c>
      <c r="F168" s="128">
        <v>78.95</v>
      </c>
      <c r="G168" s="130">
        <v>22.444815262295084</v>
      </c>
      <c r="H168" s="130">
        <v>27.382674620000003</v>
      </c>
      <c r="I168" s="130">
        <f t="shared" si="23"/>
        <v>2161.86</v>
      </c>
      <c r="J168" s="26">
        <f t="shared" si="22"/>
        <v>3.0368122565476341E-4</v>
      </c>
    </row>
    <row r="169" spans="1:10" ht="25.5" customHeight="1" x14ac:dyDescent="0.25">
      <c r="A169" s="17" t="s">
        <v>537</v>
      </c>
      <c r="B169" s="17" t="s">
        <v>538</v>
      </c>
      <c r="C169" s="17" t="s">
        <v>157</v>
      </c>
      <c r="D169" s="18" t="s">
        <v>539</v>
      </c>
      <c r="E169" s="17" t="s">
        <v>164</v>
      </c>
      <c r="F169" s="128">
        <v>36</v>
      </c>
      <c r="G169" s="130">
        <v>7.2264893360655744</v>
      </c>
      <c r="H169" s="130">
        <v>8.8163169900000007</v>
      </c>
      <c r="I169" s="130">
        <f t="shared" si="23"/>
        <v>317.38</v>
      </c>
      <c r="J169" s="26">
        <f t="shared" si="22"/>
        <v>4.4583066155213011E-5</v>
      </c>
    </row>
    <row r="170" spans="1:10" ht="39" customHeight="1" x14ac:dyDescent="0.25">
      <c r="A170" s="17" t="s">
        <v>540</v>
      </c>
      <c r="B170" s="17" t="s">
        <v>541</v>
      </c>
      <c r="C170" s="17" t="s">
        <v>157</v>
      </c>
      <c r="D170" s="18" t="s">
        <v>542</v>
      </c>
      <c r="E170" s="17" t="s">
        <v>164</v>
      </c>
      <c r="F170" s="128">
        <v>5</v>
      </c>
      <c r="G170" s="130">
        <v>21.671411721311475</v>
      </c>
      <c r="H170" s="130">
        <v>26.439122300000001</v>
      </c>
      <c r="I170" s="130">
        <f t="shared" si="23"/>
        <v>132.19</v>
      </c>
      <c r="J170" s="26">
        <f t="shared" si="22"/>
        <v>1.8569019834449582E-5</v>
      </c>
    </row>
    <row r="171" spans="1:10" ht="51.75" customHeight="1" x14ac:dyDescent="0.25">
      <c r="A171" s="17" t="s">
        <v>543</v>
      </c>
      <c r="B171" s="17" t="s">
        <v>544</v>
      </c>
      <c r="C171" s="17" t="s">
        <v>157</v>
      </c>
      <c r="D171" s="18" t="s">
        <v>545</v>
      </c>
      <c r="E171" s="17" t="s">
        <v>164</v>
      </c>
      <c r="F171" s="128">
        <v>11</v>
      </c>
      <c r="G171" s="130">
        <v>22.050057204918033</v>
      </c>
      <c r="H171" s="130">
        <v>26.901069790000001</v>
      </c>
      <c r="I171" s="130">
        <f t="shared" si="23"/>
        <v>295.91000000000003</v>
      </c>
      <c r="J171" s="26">
        <f t="shared" si="22"/>
        <v>4.1567128067266627E-5</v>
      </c>
    </row>
    <row r="172" spans="1:10" ht="39" customHeight="1" x14ac:dyDescent="0.25">
      <c r="A172" s="17" t="s">
        <v>546</v>
      </c>
      <c r="B172" s="17" t="s">
        <v>547</v>
      </c>
      <c r="C172" s="17" t="s">
        <v>157</v>
      </c>
      <c r="D172" s="18" t="s">
        <v>548</v>
      </c>
      <c r="E172" s="17" t="s">
        <v>164</v>
      </c>
      <c r="F172" s="128">
        <v>37</v>
      </c>
      <c r="G172" s="130">
        <v>13.64734998360656</v>
      </c>
      <c r="H172" s="130">
        <v>16.649766980000003</v>
      </c>
      <c r="I172" s="130">
        <f t="shared" si="23"/>
        <v>616.04</v>
      </c>
      <c r="J172" s="26">
        <f t="shared" si="22"/>
        <v>8.6536492766580822E-5</v>
      </c>
    </row>
    <row r="173" spans="1:10" ht="64.5" customHeight="1" x14ac:dyDescent="0.25">
      <c r="A173" s="17" t="s">
        <v>549</v>
      </c>
      <c r="B173" s="17" t="s">
        <v>550</v>
      </c>
      <c r="C173" s="17" t="s">
        <v>157</v>
      </c>
      <c r="D173" s="18" t="s">
        <v>551</v>
      </c>
      <c r="E173" s="17" t="s">
        <v>164</v>
      </c>
      <c r="F173" s="128">
        <v>1</v>
      </c>
      <c r="G173" s="130">
        <v>9.9736831639344263</v>
      </c>
      <c r="H173" s="130">
        <v>12.16789346</v>
      </c>
      <c r="I173" s="130">
        <f t="shared" si="23"/>
        <v>12.16</v>
      </c>
      <c r="J173" s="26">
        <f t="shared" si="22"/>
        <v>1.7081419259165362E-6</v>
      </c>
    </row>
    <row r="174" spans="1:10" ht="39" customHeight="1" x14ac:dyDescent="0.25">
      <c r="A174" s="17" t="s">
        <v>552</v>
      </c>
      <c r="B174" s="17" t="s">
        <v>553</v>
      </c>
      <c r="C174" s="17" t="s">
        <v>157</v>
      </c>
      <c r="D174" s="18" t="s">
        <v>554</v>
      </c>
      <c r="E174" s="17" t="s">
        <v>164</v>
      </c>
      <c r="F174" s="128">
        <v>4</v>
      </c>
      <c r="G174" s="130">
        <v>13.11563504918033</v>
      </c>
      <c r="H174" s="130">
        <v>16.001074760000002</v>
      </c>
      <c r="I174" s="130">
        <f t="shared" si="23"/>
        <v>64</v>
      </c>
      <c r="J174" s="26">
        <f t="shared" si="22"/>
        <v>8.9902206627186106E-6</v>
      </c>
    </row>
    <row r="175" spans="1:10" ht="64.5" customHeight="1" x14ac:dyDescent="0.25">
      <c r="A175" s="17" t="s">
        <v>555</v>
      </c>
      <c r="B175" s="17" t="s">
        <v>556</v>
      </c>
      <c r="C175" s="17" t="s">
        <v>157</v>
      </c>
      <c r="D175" s="18" t="s">
        <v>557</v>
      </c>
      <c r="E175" s="17" t="s">
        <v>164</v>
      </c>
      <c r="F175" s="128">
        <v>2</v>
      </c>
      <c r="G175" s="130">
        <v>14.726892426229512</v>
      </c>
      <c r="H175" s="130">
        <v>17.966808760000003</v>
      </c>
      <c r="I175" s="130">
        <f t="shared" si="23"/>
        <v>35.93</v>
      </c>
      <c r="J175" s="26">
        <f t="shared" si="22"/>
        <v>5.0471660689293704E-6</v>
      </c>
    </row>
    <row r="176" spans="1:10" ht="39" customHeight="1" x14ac:dyDescent="0.25">
      <c r="A176" s="17" t="s">
        <v>558</v>
      </c>
      <c r="B176" s="17" t="s">
        <v>559</v>
      </c>
      <c r="C176" s="17" t="s">
        <v>157</v>
      </c>
      <c r="D176" s="18" t="s">
        <v>560</v>
      </c>
      <c r="E176" s="17" t="s">
        <v>164</v>
      </c>
      <c r="F176" s="128">
        <v>4</v>
      </c>
      <c r="G176" s="130">
        <v>10.062302319672131</v>
      </c>
      <c r="H176" s="130">
        <v>12.27600883</v>
      </c>
      <c r="I176" s="130">
        <f t="shared" si="23"/>
        <v>49.1</v>
      </c>
      <c r="J176" s="26">
        <f t="shared" si="22"/>
        <v>6.8971849146794347E-6</v>
      </c>
    </row>
    <row r="177" spans="1:10" ht="51.75" customHeight="1" x14ac:dyDescent="0.25">
      <c r="A177" s="17" t="s">
        <v>561</v>
      </c>
      <c r="B177" s="17" t="s">
        <v>523</v>
      </c>
      <c r="C177" s="17" t="s">
        <v>157</v>
      </c>
      <c r="D177" s="18" t="s">
        <v>524</v>
      </c>
      <c r="E177" s="17" t="s">
        <v>164</v>
      </c>
      <c r="F177" s="128">
        <v>1</v>
      </c>
      <c r="G177" s="130">
        <v>26.029862926229505</v>
      </c>
      <c r="H177" s="130">
        <v>31.756432769999996</v>
      </c>
      <c r="I177" s="130">
        <f t="shared" si="23"/>
        <v>31.75</v>
      </c>
      <c r="J177" s="26">
        <f t="shared" si="22"/>
        <v>4.4599922818955611E-6</v>
      </c>
    </row>
    <row r="178" spans="1:10" ht="64.5" customHeight="1" x14ac:dyDescent="0.25">
      <c r="A178" s="17" t="s">
        <v>562</v>
      </c>
      <c r="B178" s="17" t="s">
        <v>563</v>
      </c>
      <c r="C178" s="17" t="s">
        <v>157</v>
      </c>
      <c r="D178" s="18" t="s">
        <v>564</v>
      </c>
      <c r="E178" s="17" t="s">
        <v>164</v>
      </c>
      <c r="F178" s="128">
        <v>1</v>
      </c>
      <c r="G178" s="130">
        <v>23.661314581967211</v>
      </c>
      <c r="H178" s="130">
        <v>28.866803789999999</v>
      </c>
      <c r="I178" s="130">
        <f t="shared" si="23"/>
        <v>28.86</v>
      </c>
      <c r="J178" s="26">
        <f t="shared" si="22"/>
        <v>4.0540276300946738E-6</v>
      </c>
    </row>
    <row r="179" spans="1:10" ht="25.5" customHeight="1" x14ac:dyDescent="0.25">
      <c r="A179" s="17" t="s">
        <v>565</v>
      </c>
      <c r="B179" s="17" t="s">
        <v>566</v>
      </c>
      <c r="C179" s="17" t="s">
        <v>157</v>
      </c>
      <c r="D179" s="18" t="s">
        <v>567</v>
      </c>
      <c r="E179" s="17" t="s">
        <v>255</v>
      </c>
      <c r="F179" s="128">
        <v>13.25</v>
      </c>
      <c r="G179" s="130">
        <v>36.213009549180327</v>
      </c>
      <c r="H179" s="130">
        <v>44.179871650000003</v>
      </c>
      <c r="I179" s="130">
        <f t="shared" si="23"/>
        <v>585.38</v>
      </c>
      <c r="J179" s="26">
        <f t="shared" si="22"/>
        <v>8.2229615180347189E-5</v>
      </c>
    </row>
    <row r="180" spans="1:10" ht="39" customHeight="1" x14ac:dyDescent="0.25">
      <c r="A180" s="17" t="s">
        <v>568</v>
      </c>
      <c r="B180" s="17" t="s">
        <v>569</v>
      </c>
      <c r="C180" s="17" t="s">
        <v>157</v>
      </c>
      <c r="D180" s="18" t="s">
        <v>570</v>
      </c>
      <c r="E180" s="17" t="s">
        <v>164</v>
      </c>
      <c r="F180" s="128">
        <v>3</v>
      </c>
      <c r="G180" s="130">
        <v>30.025781221311476</v>
      </c>
      <c r="H180" s="130">
        <v>36.631453090000001</v>
      </c>
      <c r="I180" s="130">
        <f t="shared" si="23"/>
        <v>109.89</v>
      </c>
      <c r="J180" s="26">
        <f t="shared" si="22"/>
        <v>1.5436489822283566E-5</v>
      </c>
    </row>
    <row r="181" spans="1:10" ht="25.5" customHeight="1" x14ac:dyDescent="0.25">
      <c r="A181" s="17" t="s">
        <v>571</v>
      </c>
      <c r="B181" s="17" t="s">
        <v>572</v>
      </c>
      <c r="C181" s="17" t="s">
        <v>157</v>
      </c>
      <c r="D181" s="18" t="s">
        <v>573</v>
      </c>
      <c r="E181" s="17" t="s">
        <v>164</v>
      </c>
      <c r="F181" s="128">
        <v>5</v>
      </c>
      <c r="G181" s="130">
        <v>53.985178418032788</v>
      </c>
      <c r="H181" s="130">
        <v>65.861917669999997</v>
      </c>
      <c r="I181" s="130">
        <f t="shared" si="23"/>
        <v>329.3</v>
      </c>
      <c r="J181" s="26">
        <f t="shared" si="22"/>
        <v>4.6257494753644352E-5</v>
      </c>
    </row>
    <row r="182" spans="1:10" ht="39" customHeight="1" x14ac:dyDescent="0.25">
      <c r="A182" s="17" t="s">
        <v>574</v>
      </c>
      <c r="B182" s="17" t="s">
        <v>575</v>
      </c>
      <c r="C182" s="17" t="s">
        <v>157</v>
      </c>
      <c r="D182" s="18" t="s">
        <v>576</v>
      </c>
      <c r="E182" s="17" t="s">
        <v>164</v>
      </c>
      <c r="F182" s="128">
        <v>5</v>
      </c>
      <c r="G182" s="130">
        <v>28.398411270491806</v>
      </c>
      <c r="H182" s="130">
        <v>34.646061750000001</v>
      </c>
      <c r="I182" s="130">
        <f t="shared" si="23"/>
        <v>173.23</v>
      </c>
      <c r="J182" s="26">
        <f t="shared" si="22"/>
        <v>2.4333998834417888E-5</v>
      </c>
    </row>
    <row r="183" spans="1:10" ht="64.5" customHeight="1" x14ac:dyDescent="0.25">
      <c r="A183" s="17" t="s">
        <v>577</v>
      </c>
      <c r="B183" s="17" t="s">
        <v>578</v>
      </c>
      <c r="C183" s="17" t="s">
        <v>157</v>
      </c>
      <c r="D183" s="18" t="s">
        <v>579</v>
      </c>
      <c r="E183" s="17" t="s">
        <v>164</v>
      </c>
      <c r="F183" s="128">
        <v>6</v>
      </c>
      <c r="G183" s="130">
        <v>28.51925557377049</v>
      </c>
      <c r="H183" s="130">
        <v>34.793491799999998</v>
      </c>
      <c r="I183" s="130">
        <f t="shared" si="23"/>
        <v>208.76</v>
      </c>
      <c r="J183" s="26">
        <f t="shared" si="22"/>
        <v>2.9324976024205266E-5</v>
      </c>
    </row>
    <row r="184" spans="1:10" ht="64.5" customHeight="1" x14ac:dyDescent="0.25">
      <c r="A184" s="17" t="s">
        <v>580</v>
      </c>
      <c r="B184" s="17" t="s">
        <v>581</v>
      </c>
      <c r="C184" s="17" t="s">
        <v>157</v>
      </c>
      <c r="D184" s="18" t="s">
        <v>582</v>
      </c>
      <c r="E184" s="17" t="s">
        <v>164</v>
      </c>
      <c r="F184" s="128">
        <v>2</v>
      </c>
      <c r="G184" s="130">
        <v>74.697891999999996</v>
      </c>
      <c r="H184" s="130">
        <v>91.131428239999991</v>
      </c>
      <c r="I184" s="130">
        <f t="shared" si="23"/>
        <v>182.26</v>
      </c>
      <c r="J184" s="26">
        <f t="shared" si="22"/>
        <v>2.5602462781048342E-5</v>
      </c>
    </row>
    <row r="185" spans="1:10" ht="25.5" customHeight="1" x14ac:dyDescent="0.25">
      <c r="A185" s="17" t="s">
        <v>583</v>
      </c>
      <c r="B185" s="17" t="s">
        <v>584</v>
      </c>
      <c r="C185" s="17" t="s">
        <v>157</v>
      </c>
      <c r="D185" s="18" t="s">
        <v>585</v>
      </c>
      <c r="E185" s="17" t="s">
        <v>164</v>
      </c>
      <c r="F185" s="128">
        <v>3</v>
      </c>
      <c r="G185" s="130">
        <v>143.42607541803281</v>
      </c>
      <c r="H185" s="130">
        <v>174.97981201000002</v>
      </c>
      <c r="I185" s="130">
        <f t="shared" si="23"/>
        <v>524.92999999999995</v>
      </c>
      <c r="J185" s="26">
        <f t="shared" si="22"/>
        <v>7.3738070820013744E-5</v>
      </c>
    </row>
    <row r="186" spans="1:10" ht="25.5" customHeight="1" x14ac:dyDescent="0.25">
      <c r="A186" s="17" t="s">
        <v>586</v>
      </c>
      <c r="B186" s="17" t="s">
        <v>587</v>
      </c>
      <c r="C186" s="17" t="s">
        <v>157</v>
      </c>
      <c r="D186" s="18" t="s">
        <v>588</v>
      </c>
      <c r="E186" s="17" t="s">
        <v>164</v>
      </c>
      <c r="F186" s="128">
        <v>3</v>
      </c>
      <c r="G186" s="130">
        <v>136.2479238032787</v>
      </c>
      <c r="H186" s="130">
        <v>166.22246704</v>
      </c>
      <c r="I186" s="130">
        <f t="shared" si="23"/>
        <v>498.66</v>
      </c>
      <c r="J186" s="26">
        <f t="shared" si="22"/>
        <v>7.0047866182363481E-5</v>
      </c>
    </row>
    <row r="187" spans="1:10" ht="51.75" customHeight="1" x14ac:dyDescent="0.25">
      <c r="A187" s="17" t="s">
        <v>589</v>
      </c>
      <c r="B187" s="17" t="s">
        <v>590</v>
      </c>
      <c r="C187" s="17" t="s">
        <v>157</v>
      </c>
      <c r="D187" s="18" t="s">
        <v>591</v>
      </c>
      <c r="E187" s="17" t="s">
        <v>164</v>
      </c>
      <c r="F187" s="128">
        <v>2</v>
      </c>
      <c r="G187" s="130">
        <v>1363.2848667213116</v>
      </c>
      <c r="H187" s="130">
        <v>1663.2075374000001</v>
      </c>
      <c r="I187" s="130">
        <f t="shared" si="23"/>
        <v>3326.41</v>
      </c>
      <c r="J187" s="26">
        <f t="shared" si="22"/>
        <v>4.6726812366677833E-4</v>
      </c>
    </row>
    <row r="188" spans="1:10" ht="25.5" customHeight="1" x14ac:dyDescent="0.25">
      <c r="A188" s="17" t="s">
        <v>592</v>
      </c>
      <c r="B188" s="17" t="s">
        <v>593</v>
      </c>
      <c r="C188" s="17" t="s">
        <v>594</v>
      </c>
      <c r="D188" s="18" t="s">
        <v>595</v>
      </c>
      <c r="E188" s="17" t="s">
        <v>596</v>
      </c>
      <c r="F188" s="128">
        <v>8</v>
      </c>
      <c r="G188" s="130">
        <v>63.886355000000002</v>
      </c>
      <c r="H188" s="130">
        <v>77.941353100000001</v>
      </c>
      <c r="I188" s="130">
        <f t="shared" si="23"/>
        <v>623.53</v>
      </c>
      <c r="J188" s="26">
        <f t="shared" si="22"/>
        <v>8.7588629528514606E-5</v>
      </c>
    </row>
    <row r="189" spans="1:10" ht="25.5" customHeight="1" x14ac:dyDescent="0.25">
      <c r="A189" s="17" t="s">
        <v>597</v>
      </c>
      <c r="B189" s="17" t="s">
        <v>598</v>
      </c>
      <c r="C189" s="17" t="s">
        <v>162</v>
      </c>
      <c r="D189" s="18" t="s">
        <v>599</v>
      </c>
      <c r="E189" s="17" t="s">
        <v>164</v>
      </c>
      <c r="F189" s="128">
        <v>3</v>
      </c>
      <c r="G189" s="130">
        <v>698.83454957377057</v>
      </c>
      <c r="H189" s="130">
        <v>852.57815048000009</v>
      </c>
      <c r="I189" s="130">
        <f t="shared" si="23"/>
        <v>2557.73</v>
      </c>
      <c r="J189" s="26">
        <f t="shared" si="22"/>
        <v>3.5928995461961366E-4</v>
      </c>
    </row>
    <row r="190" spans="1:10" ht="25.5" customHeight="1" x14ac:dyDescent="0.25">
      <c r="A190" s="17" t="s">
        <v>600</v>
      </c>
      <c r="B190" s="17" t="s">
        <v>601</v>
      </c>
      <c r="C190" s="17" t="s">
        <v>157</v>
      </c>
      <c r="D190" s="18" t="s">
        <v>602</v>
      </c>
      <c r="E190" s="17" t="s">
        <v>164</v>
      </c>
      <c r="F190" s="128">
        <v>2</v>
      </c>
      <c r="G190" s="130">
        <v>72.788552008196731</v>
      </c>
      <c r="H190" s="130">
        <v>88.80203345000001</v>
      </c>
      <c r="I190" s="130">
        <f t="shared" si="23"/>
        <v>177.6</v>
      </c>
      <c r="J190" s="26">
        <f t="shared" si="22"/>
        <v>2.4947862339044143E-5</v>
      </c>
    </row>
    <row r="191" spans="1:10" ht="24" customHeight="1" x14ac:dyDescent="0.25">
      <c r="A191" s="17" t="s">
        <v>603</v>
      </c>
      <c r="B191" s="17" t="s">
        <v>604</v>
      </c>
      <c r="C191" s="17" t="s">
        <v>162</v>
      </c>
      <c r="D191" s="18" t="s">
        <v>605</v>
      </c>
      <c r="E191" s="17" t="s">
        <v>255</v>
      </c>
      <c r="F191" s="128">
        <v>23.5</v>
      </c>
      <c r="G191" s="130">
        <v>50.061766704918035</v>
      </c>
      <c r="H191" s="130">
        <v>61.075355380000005</v>
      </c>
      <c r="I191" s="130">
        <f t="shared" si="23"/>
        <v>1435.27</v>
      </c>
      <c r="J191" s="26">
        <f t="shared" si="22"/>
        <v>2.0161553141531468E-4</v>
      </c>
    </row>
    <row r="192" spans="1:10" ht="24" customHeight="1" x14ac:dyDescent="0.25">
      <c r="A192" s="17" t="s">
        <v>606</v>
      </c>
      <c r="B192" s="17" t="s">
        <v>607</v>
      </c>
      <c r="C192" s="17" t="s">
        <v>162</v>
      </c>
      <c r="D192" s="18" t="s">
        <v>608</v>
      </c>
      <c r="E192" s="17" t="s">
        <v>164</v>
      </c>
      <c r="F192" s="128">
        <v>2</v>
      </c>
      <c r="G192" s="130">
        <v>154.2537249918033</v>
      </c>
      <c r="H192" s="130">
        <v>188.18954449</v>
      </c>
      <c r="I192" s="130">
        <f t="shared" si="23"/>
        <v>376.37</v>
      </c>
      <c r="J192" s="26">
        <f t="shared" si="22"/>
        <v>5.2869521106678179E-5</v>
      </c>
    </row>
    <row r="193" spans="1:10" ht="24" customHeight="1" collapsed="1" x14ac:dyDescent="0.25">
      <c r="A193" s="15" t="s">
        <v>80</v>
      </c>
      <c r="B193" s="15"/>
      <c r="C193" s="15"/>
      <c r="D193" s="16" t="s">
        <v>81</v>
      </c>
      <c r="E193" s="15"/>
      <c r="F193" s="129"/>
      <c r="G193" s="131"/>
      <c r="H193" s="131"/>
      <c r="I193" s="131">
        <f>SUM(I194:I212)</f>
        <v>36435.939999999995</v>
      </c>
      <c r="J193" s="25">
        <f t="shared" si="22"/>
        <v>5.1182365727121173E-3</v>
      </c>
    </row>
    <row r="194" spans="1:10" ht="39" customHeight="1" x14ac:dyDescent="0.25">
      <c r="A194" s="17" t="s">
        <v>609</v>
      </c>
      <c r="B194" s="17" t="s">
        <v>610</v>
      </c>
      <c r="C194" s="17" t="s">
        <v>157</v>
      </c>
      <c r="D194" s="18" t="s">
        <v>611</v>
      </c>
      <c r="E194" s="17" t="s">
        <v>164</v>
      </c>
      <c r="F194" s="128">
        <v>12</v>
      </c>
      <c r="G194" s="130">
        <v>174.28165418852458</v>
      </c>
      <c r="H194" s="130">
        <v>212.62361811</v>
      </c>
      <c r="I194" s="130">
        <f t="shared" ref="I194:I212" si="24">TRUNC(F194*H194,(2))</f>
        <v>2551.48</v>
      </c>
      <c r="J194" s="26">
        <f t="shared" si="22"/>
        <v>3.5841200338302E-4</v>
      </c>
    </row>
    <row r="195" spans="1:10" ht="24" customHeight="1" x14ac:dyDescent="0.25">
      <c r="A195" s="17" t="s">
        <v>612</v>
      </c>
      <c r="B195" s="17" t="s">
        <v>613</v>
      </c>
      <c r="C195" s="17" t="s">
        <v>162</v>
      </c>
      <c r="D195" s="18" t="s">
        <v>614</v>
      </c>
      <c r="E195" s="17" t="s">
        <v>164</v>
      </c>
      <c r="F195" s="128">
        <v>12</v>
      </c>
      <c r="G195" s="130">
        <v>180.79113399180329</v>
      </c>
      <c r="H195" s="130">
        <v>220.56518347000002</v>
      </c>
      <c r="I195" s="130">
        <f t="shared" si="24"/>
        <v>2646.78</v>
      </c>
      <c r="J195" s="26">
        <f t="shared" si="22"/>
        <v>3.7179900383859949E-4</v>
      </c>
    </row>
    <row r="196" spans="1:10" ht="25.5" customHeight="1" x14ac:dyDescent="0.25">
      <c r="A196" s="17" t="s">
        <v>615</v>
      </c>
      <c r="B196" s="17" t="s">
        <v>616</v>
      </c>
      <c r="C196" s="17" t="s">
        <v>162</v>
      </c>
      <c r="D196" s="18" t="s">
        <v>617</v>
      </c>
      <c r="E196" s="17" t="s">
        <v>164</v>
      </c>
      <c r="F196" s="128">
        <v>1</v>
      </c>
      <c r="G196" s="130">
        <v>2822.6812359836072</v>
      </c>
      <c r="H196" s="130">
        <v>3443.6711079000006</v>
      </c>
      <c r="I196" s="130">
        <f t="shared" si="24"/>
        <v>3443.67</v>
      </c>
      <c r="J196" s="26">
        <f t="shared" si="22"/>
        <v>4.8373989358725309E-4</v>
      </c>
    </row>
    <row r="197" spans="1:10" ht="39" customHeight="1" x14ac:dyDescent="0.25">
      <c r="A197" s="17" t="s">
        <v>618</v>
      </c>
      <c r="B197" s="17" t="s">
        <v>619</v>
      </c>
      <c r="C197" s="17" t="s">
        <v>157</v>
      </c>
      <c r="D197" s="18" t="s">
        <v>620</v>
      </c>
      <c r="E197" s="17" t="s">
        <v>164</v>
      </c>
      <c r="F197" s="128">
        <v>1</v>
      </c>
      <c r="G197" s="130">
        <v>2515.9783942622958</v>
      </c>
      <c r="H197" s="130">
        <v>3069.4936410000005</v>
      </c>
      <c r="I197" s="130">
        <f t="shared" si="24"/>
        <v>3069.49</v>
      </c>
      <c r="J197" s="26">
        <f t="shared" si="22"/>
        <v>4.311780065938773E-4</v>
      </c>
    </row>
    <row r="198" spans="1:10" ht="39" customHeight="1" x14ac:dyDescent="0.25">
      <c r="A198" s="17" t="s">
        <v>621</v>
      </c>
      <c r="B198" s="17" t="s">
        <v>622</v>
      </c>
      <c r="C198" s="17" t="s">
        <v>157</v>
      </c>
      <c r="D198" s="18" t="s">
        <v>623</v>
      </c>
      <c r="E198" s="17" t="s">
        <v>164</v>
      </c>
      <c r="F198" s="128">
        <v>11</v>
      </c>
      <c r="G198" s="130">
        <v>124.11515575409838</v>
      </c>
      <c r="H198" s="130">
        <v>151.42049002000002</v>
      </c>
      <c r="I198" s="130">
        <f t="shared" si="24"/>
        <v>1665.62</v>
      </c>
      <c r="J198" s="26">
        <f t="shared" ref="J198:J261" si="25">I198/$H$577</f>
        <v>2.3397330219120894E-4</v>
      </c>
    </row>
    <row r="199" spans="1:10" ht="51.75" customHeight="1" x14ac:dyDescent="0.25">
      <c r="A199" s="17" t="s">
        <v>624</v>
      </c>
      <c r="B199" s="17" t="s">
        <v>625</v>
      </c>
      <c r="C199" s="17" t="s">
        <v>157</v>
      </c>
      <c r="D199" s="18" t="s">
        <v>626</v>
      </c>
      <c r="E199" s="17" t="s">
        <v>164</v>
      </c>
      <c r="F199" s="128">
        <v>16</v>
      </c>
      <c r="G199" s="130">
        <v>26.835491614754101</v>
      </c>
      <c r="H199" s="130">
        <v>32.739299770000002</v>
      </c>
      <c r="I199" s="130">
        <f t="shared" si="24"/>
        <v>523.82000000000005</v>
      </c>
      <c r="J199" s="26">
        <f t="shared" si="25"/>
        <v>7.3582146680394733E-5</v>
      </c>
    </row>
    <row r="200" spans="1:10" ht="51.75" customHeight="1" x14ac:dyDescent="0.25">
      <c r="A200" s="17" t="s">
        <v>627</v>
      </c>
      <c r="B200" s="17" t="s">
        <v>628</v>
      </c>
      <c r="C200" s="17" t="s">
        <v>157</v>
      </c>
      <c r="D200" s="18" t="s">
        <v>629</v>
      </c>
      <c r="E200" s="17" t="s">
        <v>164</v>
      </c>
      <c r="F200" s="128">
        <v>7</v>
      </c>
      <c r="G200" s="130">
        <v>20.954402188524593</v>
      </c>
      <c r="H200" s="130">
        <v>25.564370670000002</v>
      </c>
      <c r="I200" s="130">
        <f t="shared" si="24"/>
        <v>178.95</v>
      </c>
      <c r="J200" s="26">
        <f t="shared" si="25"/>
        <v>2.5137499806148363E-5</v>
      </c>
    </row>
    <row r="201" spans="1:10" ht="51.75" customHeight="1" x14ac:dyDescent="0.25">
      <c r="A201" s="17" t="s">
        <v>630</v>
      </c>
      <c r="B201" s="17" t="s">
        <v>631</v>
      </c>
      <c r="C201" s="17" t="s">
        <v>157</v>
      </c>
      <c r="D201" s="18" t="s">
        <v>632</v>
      </c>
      <c r="E201" s="17" t="s">
        <v>164</v>
      </c>
      <c r="F201" s="128">
        <v>10</v>
      </c>
      <c r="G201" s="130">
        <v>27.713626885245901</v>
      </c>
      <c r="H201" s="130">
        <v>33.810624799999999</v>
      </c>
      <c r="I201" s="130">
        <f t="shared" si="24"/>
        <v>338.1</v>
      </c>
      <c r="J201" s="26">
        <f t="shared" si="25"/>
        <v>4.7493650094768166E-5</v>
      </c>
    </row>
    <row r="202" spans="1:10" ht="51.75" customHeight="1" x14ac:dyDescent="0.25">
      <c r="A202" s="17" t="s">
        <v>633</v>
      </c>
      <c r="B202" s="17" t="s">
        <v>634</v>
      </c>
      <c r="C202" s="17" t="s">
        <v>157</v>
      </c>
      <c r="D202" s="18" t="s">
        <v>635</v>
      </c>
      <c r="E202" s="17" t="s">
        <v>164</v>
      </c>
      <c r="F202" s="128">
        <v>11</v>
      </c>
      <c r="G202" s="130">
        <v>112.61077808196721</v>
      </c>
      <c r="H202" s="130">
        <v>137.38514925999999</v>
      </c>
      <c r="I202" s="130">
        <f t="shared" si="24"/>
        <v>1511.23</v>
      </c>
      <c r="J202" s="26">
        <f t="shared" si="25"/>
        <v>2.1228579956437886E-4</v>
      </c>
    </row>
    <row r="203" spans="1:10" ht="39" customHeight="1" x14ac:dyDescent="0.25">
      <c r="A203" s="17" t="s">
        <v>636</v>
      </c>
      <c r="B203" s="17" t="s">
        <v>637</v>
      </c>
      <c r="C203" s="17" t="s">
        <v>157</v>
      </c>
      <c r="D203" s="18" t="s">
        <v>638</v>
      </c>
      <c r="E203" s="17" t="s">
        <v>255</v>
      </c>
      <c r="F203" s="128">
        <v>52.12</v>
      </c>
      <c r="G203" s="130">
        <v>57.296312327868854</v>
      </c>
      <c r="H203" s="130">
        <v>69.901501039999999</v>
      </c>
      <c r="I203" s="130">
        <f t="shared" si="24"/>
        <v>3643.26</v>
      </c>
      <c r="J203" s="26">
        <f t="shared" si="25"/>
        <v>5.1177673955712824E-4</v>
      </c>
    </row>
    <row r="204" spans="1:10" ht="39" customHeight="1" x14ac:dyDescent="0.25">
      <c r="A204" s="17" t="s">
        <v>639</v>
      </c>
      <c r="B204" s="17" t="s">
        <v>640</v>
      </c>
      <c r="C204" s="17" t="s">
        <v>157</v>
      </c>
      <c r="D204" s="18" t="s">
        <v>641</v>
      </c>
      <c r="E204" s="17" t="s">
        <v>255</v>
      </c>
      <c r="F204" s="128">
        <v>218.2</v>
      </c>
      <c r="G204" s="130">
        <v>27.302756254098362</v>
      </c>
      <c r="H204" s="130">
        <v>33.309362630000003</v>
      </c>
      <c r="I204" s="130">
        <f t="shared" si="24"/>
        <v>7268.1</v>
      </c>
      <c r="J204" s="26">
        <f t="shared" si="25"/>
        <v>1.0209659812297678E-3</v>
      </c>
    </row>
    <row r="205" spans="1:10" ht="51.75" customHeight="1" x14ac:dyDescent="0.25">
      <c r="A205" s="17" t="s">
        <v>642</v>
      </c>
      <c r="B205" s="17" t="s">
        <v>643</v>
      </c>
      <c r="C205" s="17" t="s">
        <v>157</v>
      </c>
      <c r="D205" s="18" t="s">
        <v>644</v>
      </c>
      <c r="E205" s="17" t="s">
        <v>164</v>
      </c>
      <c r="F205" s="128">
        <v>7</v>
      </c>
      <c r="G205" s="130">
        <v>51.028521131147542</v>
      </c>
      <c r="H205" s="130">
        <v>62.254795780000002</v>
      </c>
      <c r="I205" s="130">
        <f t="shared" si="24"/>
        <v>435.78</v>
      </c>
      <c r="J205" s="26">
        <f t="shared" si="25"/>
        <v>6.121497438124244E-5</v>
      </c>
    </row>
    <row r="206" spans="1:10" ht="51.75" customHeight="1" x14ac:dyDescent="0.25">
      <c r="A206" s="17" t="s">
        <v>645</v>
      </c>
      <c r="B206" s="17" t="s">
        <v>646</v>
      </c>
      <c r="C206" s="17" t="s">
        <v>157</v>
      </c>
      <c r="D206" s="18" t="s">
        <v>647</v>
      </c>
      <c r="E206" s="17" t="s">
        <v>164</v>
      </c>
      <c r="F206" s="128">
        <v>4</v>
      </c>
      <c r="G206" s="130">
        <v>42.553307327868858</v>
      </c>
      <c r="H206" s="130">
        <v>51.915034940000005</v>
      </c>
      <c r="I206" s="130">
        <f t="shared" si="24"/>
        <v>207.66</v>
      </c>
      <c r="J206" s="26">
        <f t="shared" si="25"/>
        <v>2.9170456606564791E-5</v>
      </c>
    </row>
    <row r="207" spans="1:10" ht="39" customHeight="1" x14ac:dyDescent="0.25">
      <c r="A207" s="17" t="s">
        <v>648</v>
      </c>
      <c r="B207" s="17" t="s">
        <v>649</v>
      </c>
      <c r="C207" s="17" t="s">
        <v>157</v>
      </c>
      <c r="D207" s="18" t="s">
        <v>650</v>
      </c>
      <c r="E207" s="17" t="s">
        <v>164</v>
      </c>
      <c r="F207" s="128">
        <v>1</v>
      </c>
      <c r="G207" s="130">
        <v>1839.3066899098365</v>
      </c>
      <c r="H207" s="130">
        <v>2243.9541616900005</v>
      </c>
      <c r="I207" s="130">
        <f t="shared" si="24"/>
        <v>2243.9499999999998</v>
      </c>
      <c r="J207" s="26">
        <f t="shared" si="25"/>
        <v>3.1521258837667853E-4</v>
      </c>
    </row>
    <row r="208" spans="1:10" ht="25.5" customHeight="1" x14ac:dyDescent="0.25">
      <c r="A208" s="17" t="s">
        <v>651</v>
      </c>
      <c r="B208" s="17" t="s">
        <v>593</v>
      </c>
      <c r="C208" s="17" t="s">
        <v>594</v>
      </c>
      <c r="D208" s="18" t="s">
        <v>595</v>
      </c>
      <c r="E208" s="17" t="s">
        <v>596</v>
      </c>
      <c r="F208" s="128">
        <v>15</v>
      </c>
      <c r="G208" s="130">
        <v>63.886355000000002</v>
      </c>
      <c r="H208" s="130">
        <v>77.941353100000001</v>
      </c>
      <c r="I208" s="130">
        <f t="shared" si="24"/>
        <v>1169.1199999999999</v>
      </c>
      <c r="J208" s="26">
        <f t="shared" si="25"/>
        <v>1.642288559562122E-4</v>
      </c>
    </row>
    <row r="209" spans="1:10" ht="24" customHeight="1" x14ac:dyDescent="0.25">
      <c r="A209" s="17" t="s">
        <v>652</v>
      </c>
      <c r="B209" s="17" t="s">
        <v>653</v>
      </c>
      <c r="C209" s="17" t="s">
        <v>594</v>
      </c>
      <c r="D209" s="18" t="s">
        <v>654</v>
      </c>
      <c r="E209" s="17" t="s">
        <v>655</v>
      </c>
      <c r="F209" s="128">
        <v>200</v>
      </c>
      <c r="G209" s="130">
        <v>3.9878620081967222</v>
      </c>
      <c r="H209" s="130">
        <v>4.8651916500000008</v>
      </c>
      <c r="I209" s="130">
        <f t="shared" si="24"/>
        <v>973.03</v>
      </c>
      <c r="J209" s="26">
        <f t="shared" si="25"/>
        <v>1.3668366267882953E-4</v>
      </c>
    </row>
    <row r="210" spans="1:10" ht="24" customHeight="1" x14ac:dyDescent="0.25">
      <c r="A210" s="17" t="s">
        <v>656</v>
      </c>
      <c r="B210" s="17" t="s">
        <v>657</v>
      </c>
      <c r="C210" s="17" t="s">
        <v>594</v>
      </c>
      <c r="D210" s="18" t="s">
        <v>658</v>
      </c>
      <c r="E210" s="17" t="s">
        <v>596</v>
      </c>
      <c r="F210" s="128">
        <v>400</v>
      </c>
      <c r="G210" s="130">
        <v>0.22557603278688529</v>
      </c>
      <c r="H210" s="130">
        <v>0.27520276000000005</v>
      </c>
      <c r="I210" s="130">
        <f t="shared" si="24"/>
        <v>110.08</v>
      </c>
      <c r="J210" s="26">
        <f t="shared" si="25"/>
        <v>1.5463179539876009E-5</v>
      </c>
    </row>
    <row r="211" spans="1:10" ht="24" customHeight="1" x14ac:dyDescent="0.25">
      <c r="A211" s="17" t="s">
        <v>659</v>
      </c>
      <c r="B211" s="17" t="s">
        <v>660</v>
      </c>
      <c r="C211" s="17" t="s">
        <v>594</v>
      </c>
      <c r="D211" s="18" t="s">
        <v>661</v>
      </c>
      <c r="E211" s="17" t="s">
        <v>596</v>
      </c>
      <c r="F211" s="128">
        <v>200</v>
      </c>
      <c r="G211" s="130">
        <v>5.0674044508196721</v>
      </c>
      <c r="H211" s="130">
        <v>6.1822334300000001</v>
      </c>
      <c r="I211" s="130">
        <f t="shared" si="24"/>
        <v>1236.44</v>
      </c>
      <c r="J211" s="26">
        <f t="shared" si="25"/>
        <v>1.7368544431580938E-4</v>
      </c>
    </row>
    <row r="212" spans="1:10" ht="24" customHeight="1" x14ac:dyDescent="0.25">
      <c r="A212" s="17" t="s">
        <v>662</v>
      </c>
      <c r="B212" s="17" t="s">
        <v>663</v>
      </c>
      <c r="C212" s="17" t="s">
        <v>594</v>
      </c>
      <c r="D212" s="18" t="s">
        <v>664</v>
      </c>
      <c r="E212" s="17" t="s">
        <v>596</v>
      </c>
      <c r="F212" s="128">
        <v>50</v>
      </c>
      <c r="G212" s="130">
        <v>52.776735385245914</v>
      </c>
      <c r="H212" s="130">
        <v>64.387617170000013</v>
      </c>
      <c r="I212" s="130">
        <f t="shared" si="24"/>
        <v>3219.38</v>
      </c>
      <c r="J212" s="26">
        <f t="shared" si="25"/>
        <v>4.5223338433036004E-4</v>
      </c>
    </row>
    <row r="213" spans="1:10" ht="24" customHeight="1" collapsed="1" x14ac:dyDescent="0.25">
      <c r="A213" s="15" t="s">
        <v>82</v>
      </c>
      <c r="B213" s="15"/>
      <c r="C213" s="15"/>
      <c r="D213" s="16" t="s">
        <v>83</v>
      </c>
      <c r="E213" s="15"/>
      <c r="F213" s="129"/>
      <c r="G213" s="131"/>
      <c r="H213" s="131"/>
      <c r="I213" s="131">
        <f>SUM(I214:I244)</f>
        <v>32999.740000000005</v>
      </c>
      <c r="J213" s="25">
        <f t="shared" si="25"/>
        <v>4.6355460064428419E-3</v>
      </c>
    </row>
    <row r="214" spans="1:10" ht="51.75" customHeight="1" x14ac:dyDescent="0.25">
      <c r="A214" s="17" t="s">
        <v>665</v>
      </c>
      <c r="B214" s="17" t="s">
        <v>666</v>
      </c>
      <c r="C214" s="17" t="s">
        <v>157</v>
      </c>
      <c r="D214" s="18" t="s">
        <v>667</v>
      </c>
      <c r="E214" s="17" t="s">
        <v>164</v>
      </c>
      <c r="F214" s="128">
        <v>27</v>
      </c>
      <c r="G214" s="130">
        <v>9.7239382704918054</v>
      </c>
      <c r="H214" s="130">
        <v>11.863204690000002</v>
      </c>
      <c r="I214" s="130">
        <f t="shared" ref="I214:I244" si="26">TRUNC(F214*H214,(2))</f>
        <v>320.3</v>
      </c>
      <c r="J214" s="26">
        <f t="shared" si="25"/>
        <v>4.4993244972949547E-5</v>
      </c>
    </row>
    <row r="215" spans="1:10" ht="25.5" customHeight="1" x14ac:dyDescent="0.25">
      <c r="A215" s="17" t="s">
        <v>668</v>
      </c>
      <c r="B215" s="17" t="s">
        <v>669</v>
      </c>
      <c r="C215" s="17" t="s">
        <v>157</v>
      </c>
      <c r="D215" s="18" t="s">
        <v>670</v>
      </c>
      <c r="E215" s="17" t="s">
        <v>212</v>
      </c>
      <c r="F215" s="128">
        <v>21.29</v>
      </c>
      <c r="G215" s="130">
        <v>74.448147106557386</v>
      </c>
      <c r="H215" s="130">
        <v>90.826739470000007</v>
      </c>
      <c r="I215" s="130">
        <f t="shared" si="26"/>
        <v>1933.7</v>
      </c>
      <c r="J215" s="26">
        <f t="shared" si="25"/>
        <v>2.7163108899217153E-4</v>
      </c>
    </row>
    <row r="216" spans="1:10" ht="24" customHeight="1" x14ac:dyDescent="0.25">
      <c r="A216" s="17" t="s">
        <v>671</v>
      </c>
      <c r="B216" s="17" t="s">
        <v>672</v>
      </c>
      <c r="C216" s="17" t="s">
        <v>157</v>
      </c>
      <c r="D216" s="18" t="s">
        <v>673</v>
      </c>
      <c r="E216" s="17" t="s">
        <v>212</v>
      </c>
      <c r="F216" s="128">
        <v>19.260000000000002</v>
      </c>
      <c r="G216" s="130">
        <v>45.139375418032785</v>
      </c>
      <c r="H216" s="130">
        <v>55.070038009999998</v>
      </c>
      <c r="I216" s="130">
        <f t="shared" si="26"/>
        <v>1060.6400000000001</v>
      </c>
      <c r="J216" s="26">
        <f t="shared" si="25"/>
        <v>1.4899043193290418E-4</v>
      </c>
    </row>
    <row r="217" spans="1:10" ht="25.5" customHeight="1" x14ac:dyDescent="0.25">
      <c r="A217" s="17" t="s">
        <v>674</v>
      </c>
      <c r="B217" s="17" t="s">
        <v>675</v>
      </c>
      <c r="C217" s="17" t="s">
        <v>162</v>
      </c>
      <c r="D217" s="18" t="s">
        <v>676</v>
      </c>
      <c r="E217" s="17" t="s">
        <v>164</v>
      </c>
      <c r="F217" s="128">
        <v>2</v>
      </c>
      <c r="G217" s="130">
        <v>175.18395831967212</v>
      </c>
      <c r="H217" s="130">
        <v>213.72442914999999</v>
      </c>
      <c r="I217" s="130">
        <f t="shared" si="26"/>
        <v>427.44</v>
      </c>
      <c r="J217" s="26">
        <f t="shared" si="25"/>
        <v>6.004343625113192E-5</v>
      </c>
    </row>
    <row r="218" spans="1:10" ht="51.75" customHeight="1" x14ac:dyDescent="0.25">
      <c r="A218" s="17" t="s">
        <v>677</v>
      </c>
      <c r="B218" s="17" t="s">
        <v>678</v>
      </c>
      <c r="C218" s="17" t="s">
        <v>157</v>
      </c>
      <c r="D218" s="18" t="s">
        <v>679</v>
      </c>
      <c r="E218" s="17" t="s">
        <v>164</v>
      </c>
      <c r="F218" s="128">
        <v>25</v>
      </c>
      <c r="G218" s="130">
        <v>10.505398098360656</v>
      </c>
      <c r="H218" s="130">
        <v>12.816585680000001</v>
      </c>
      <c r="I218" s="130">
        <f t="shared" si="26"/>
        <v>320.41000000000003</v>
      </c>
      <c r="J218" s="26">
        <f t="shared" si="25"/>
        <v>4.5008696914713601E-5</v>
      </c>
    </row>
    <row r="219" spans="1:10" ht="25.5" customHeight="1" x14ac:dyDescent="0.25">
      <c r="A219" s="17" t="s">
        <v>680</v>
      </c>
      <c r="B219" s="17" t="s">
        <v>681</v>
      </c>
      <c r="C219" s="17" t="s">
        <v>204</v>
      </c>
      <c r="D219" s="18" t="s">
        <v>682</v>
      </c>
      <c r="E219" s="17" t="s">
        <v>488</v>
      </c>
      <c r="F219" s="128">
        <v>4</v>
      </c>
      <c r="G219" s="130">
        <v>82.415814836065579</v>
      </c>
      <c r="H219" s="130">
        <v>100.5472941</v>
      </c>
      <c r="I219" s="130">
        <f t="shared" si="26"/>
        <v>402.18</v>
      </c>
      <c r="J219" s="26">
        <f t="shared" si="25"/>
        <v>5.6495108533315168E-5</v>
      </c>
    </row>
    <row r="220" spans="1:10" ht="25.5" customHeight="1" x14ac:dyDescent="0.25">
      <c r="A220" s="17" t="s">
        <v>683</v>
      </c>
      <c r="B220" s="17" t="s">
        <v>684</v>
      </c>
      <c r="C220" s="17" t="s">
        <v>204</v>
      </c>
      <c r="D220" s="18" t="s">
        <v>685</v>
      </c>
      <c r="E220" s="17" t="s">
        <v>488</v>
      </c>
      <c r="F220" s="128">
        <v>2</v>
      </c>
      <c r="G220" s="130">
        <v>422.0285884836066</v>
      </c>
      <c r="H220" s="130">
        <v>514.87487795000004</v>
      </c>
      <c r="I220" s="130">
        <f t="shared" si="26"/>
        <v>1029.74</v>
      </c>
      <c r="J220" s="26">
        <f t="shared" si="25"/>
        <v>1.4464984101918534E-4</v>
      </c>
    </row>
    <row r="221" spans="1:10" ht="51.75" customHeight="1" x14ac:dyDescent="0.25">
      <c r="A221" s="17" t="s">
        <v>686</v>
      </c>
      <c r="B221" s="17" t="s">
        <v>687</v>
      </c>
      <c r="C221" s="17" t="s">
        <v>157</v>
      </c>
      <c r="D221" s="18" t="s">
        <v>688</v>
      </c>
      <c r="E221" s="17" t="s">
        <v>164</v>
      </c>
      <c r="F221" s="128">
        <v>20</v>
      </c>
      <c r="G221" s="130">
        <v>9.7481071311475418</v>
      </c>
      <c r="H221" s="130">
        <v>11.892690700000001</v>
      </c>
      <c r="I221" s="130">
        <f t="shared" si="26"/>
        <v>237.85</v>
      </c>
      <c r="J221" s="26">
        <f t="shared" si="25"/>
        <v>3.3411312259806583E-5</v>
      </c>
    </row>
    <row r="222" spans="1:10" ht="51.75" customHeight="1" x14ac:dyDescent="0.25">
      <c r="A222" s="17" t="s">
        <v>689</v>
      </c>
      <c r="B222" s="17" t="s">
        <v>631</v>
      </c>
      <c r="C222" s="17" t="s">
        <v>157</v>
      </c>
      <c r="D222" s="18" t="s">
        <v>632</v>
      </c>
      <c r="E222" s="17" t="s">
        <v>164</v>
      </c>
      <c r="F222" s="128">
        <v>36</v>
      </c>
      <c r="G222" s="130">
        <v>27.713626885245901</v>
      </c>
      <c r="H222" s="130">
        <v>33.810624799999999</v>
      </c>
      <c r="I222" s="130">
        <f t="shared" si="26"/>
        <v>1217.18</v>
      </c>
      <c r="J222" s="26">
        <f t="shared" si="25"/>
        <v>1.7097994978512249E-4</v>
      </c>
    </row>
    <row r="223" spans="1:10" ht="51.75" customHeight="1" x14ac:dyDescent="0.25">
      <c r="A223" s="17" t="s">
        <v>690</v>
      </c>
      <c r="B223" s="17" t="s">
        <v>691</v>
      </c>
      <c r="C223" s="17" t="s">
        <v>157</v>
      </c>
      <c r="D223" s="18" t="s">
        <v>692</v>
      </c>
      <c r="E223" s="17" t="s">
        <v>164</v>
      </c>
      <c r="F223" s="128">
        <v>26</v>
      </c>
      <c r="G223" s="130">
        <v>27.939202918032787</v>
      </c>
      <c r="H223" s="130">
        <v>34.085827559999998</v>
      </c>
      <c r="I223" s="130">
        <f t="shared" si="26"/>
        <v>886.23</v>
      </c>
      <c r="J223" s="26">
        <f t="shared" si="25"/>
        <v>1.2449067590501742E-4</v>
      </c>
    </row>
    <row r="224" spans="1:10" ht="51.75" customHeight="1" x14ac:dyDescent="0.25">
      <c r="A224" s="17" t="s">
        <v>693</v>
      </c>
      <c r="B224" s="17" t="s">
        <v>694</v>
      </c>
      <c r="C224" s="17" t="s">
        <v>157</v>
      </c>
      <c r="D224" s="18" t="s">
        <v>695</v>
      </c>
      <c r="E224" s="17" t="s">
        <v>164</v>
      </c>
      <c r="F224" s="128">
        <v>4</v>
      </c>
      <c r="G224" s="130">
        <v>21.324991385245905</v>
      </c>
      <c r="H224" s="130">
        <v>26.016489490000005</v>
      </c>
      <c r="I224" s="130">
        <f t="shared" si="26"/>
        <v>104.06</v>
      </c>
      <c r="J224" s="26">
        <f t="shared" si="25"/>
        <v>1.4617536908789042E-5</v>
      </c>
    </row>
    <row r="225" spans="1:10" ht="51.75" customHeight="1" x14ac:dyDescent="0.25">
      <c r="A225" s="17" t="s">
        <v>696</v>
      </c>
      <c r="B225" s="17" t="s">
        <v>643</v>
      </c>
      <c r="C225" s="17" t="s">
        <v>157</v>
      </c>
      <c r="D225" s="18" t="s">
        <v>644</v>
      </c>
      <c r="E225" s="17" t="s">
        <v>164</v>
      </c>
      <c r="F225" s="128">
        <v>15</v>
      </c>
      <c r="G225" s="130">
        <v>51.028521131147542</v>
      </c>
      <c r="H225" s="130">
        <v>62.254795780000002</v>
      </c>
      <c r="I225" s="130">
        <f t="shared" si="26"/>
        <v>933.82</v>
      </c>
      <c r="J225" s="26">
        <f t="shared" si="25"/>
        <v>1.3117574780093584E-4</v>
      </c>
    </row>
    <row r="226" spans="1:10" ht="51.75" customHeight="1" x14ac:dyDescent="0.25">
      <c r="A226" s="17" t="s">
        <v>697</v>
      </c>
      <c r="B226" s="17" t="s">
        <v>698</v>
      </c>
      <c r="C226" s="17" t="s">
        <v>157</v>
      </c>
      <c r="D226" s="18" t="s">
        <v>699</v>
      </c>
      <c r="E226" s="17" t="s">
        <v>164</v>
      </c>
      <c r="F226" s="128">
        <v>15</v>
      </c>
      <c r="G226" s="130">
        <v>41.385145729508196</v>
      </c>
      <c r="H226" s="130">
        <v>50.489877789999994</v>
      </c>
      <c r="I226" s="130">
        <f t="shared" si="26"/>
        <v>757.34</v>
      </c>
      <c r="J226" s="26">
        <f t="shared" si="25"/>
        <v>1.0638521432348926E-4</v>
      </c>
    </row>
    <row r="227" spans="1:10" ht="39" customHeight="1" x14ac:dyDescent="0.25">
      <c r="A227" s="17" t="s">
        <v>700</v>
      </c>
      <c r="B227" s="17" t="s">
        <v>701</v>
      </c>
      <c r="C227" s="17" t="s">
        <v>157</v>
      </c>
      <c r="D227" s="18" t="s">
        <v>702</v>
      </c>
      <c r="E227" s="17" t="s">
        <v>164</v>
      </c>
      <c r="F227" s="128">
        <v>1</v>
      </c>
      <c r="G227" s="130">
        <v>156.44503502459017</v>
      </c>
      <c r="H227" s="130">
        <v>190.86294273000001</v>
      </c>
      <c r="I227" s="130">
        <f t="shared" si="26"/>
        <v>190.86</v>
      </c>
      <c r="J227" s="26">
        <f t="shared" si="25"/>
        <v>2.6810523682601158E-5</v>
      </c>
    </row>
    <row r="228" spans="1:10" ht="51.75" customHeight="1" x14ac:dyDescent="0.25">
      <c r="A228" s="17" t="s">
        <v>703</v>
      </c>
      <c r="B228" s="17" t="s">
        <v>704</v>
      </c>
      <c r="C228" s="17" t="s">
        <v>157</v>
      </c>
      <c r="D228" s="18" t="s">
        <v>705</v>
      </c>
      <c r="E228" s="17" t="s">
        <v>164</v>
      </c>
      <c r="F228" s="128">
        <v>10</v>
      </c>
      <c r="G228" s="130">
        <v>13.99377031967213</v>
      </c>
      <c r="H228" s="130">
        <v>17.072399789999999</v>
      </c>
      <c r="I228" s="130">
        <f t="shared" si="26"/>
        <v>170.72</v>
      </c>
      <c r="J228" s="26">
        <f t="shared" si="25"/>
        <v>2.3981413617801894E-5</v>
      </c>
    </row>
    <row r="229" spans="1:10" ht="51.75" customHeight="1" x14ac:dyDescent="0.25">
      <c r="A229" s="17" t="s">
        <v>706</v>
      </c>
      <c r="B229" s="17" t="s">
        <v>666</v>
      </c>
      <c r="C229" s="17" t="s">
        <v>157</v>
      </c>
      <c r="D229" s="18" t="s">
        <v>667</v>
      </c>
      <c r="E229" s="17" t="s">
        <v>164</v>
      </c>
      <c r="F229" s="128">
        <v>42</v>
      </c>
      <c r="G229" s="130">
        <v>9.7239382704918054</v>
      </c>
      <c r="H229" s="130">
        <v>11.863204690000002</v>
      </c>
      <c r="I229" s="130">
        <f t="shared" si="26"/>
        <v>498.25</v>
      </c>
      <c r="J229" s="26">
        <f t="shared" si="25"/>
        <v>6.9990272581242936E-5</v>
      </c>
    </row>
    <row r="230" spans="1:10" ht="39" customHeight="1" x14ac:dyDescent="0.25">
      <c r="A230" s="17" t="s">
        <v>707</v>
      </c>
      <c r="B230" s="17" t="s">
        <v>708</v>
      </c>
      <c r="C230" s="17" t="s">
        <v>157</v>
      </c>
      <c r="D230" s="18" t="s">
        <v>709</v>
      </c>
      <c r="E230" s="17" t="s">
        <v>255</v>
      </c>
      <c r="F230" s="128">
        <v>179.63</v>
      </c>
      <c r="G230" s="130">
        <v>28.35007354918033</v>
      </c>
      <c r="H230" s="130">
        <v>34.587089730000002</v>
      </c>
      <c r="I230" s="130">
        <f t="shared" si="26"/>
        <v>6212.87</v>
      </c>
      <c r="J230" s="26">
        <f t="shared" si="25"/>
        <v>8.7273550388725898E-4</v>
      </c>
    </row>
    <row r="231" spans="1:10" ht="39" customHeight="1" x14ac:dyDescent="0.25">
      <c r="A231" s="17" t="s">
        <v>710</v>
      </c>
      <c r="B231" s="17" t="s">
        <v>711</v>
      </c>
      <c r="C231" s="17" t="s">
        <v>157</v>
      </c>
      <c r="D231" s="18" t="s">
        <v>712</v>
      </c>
      <c r="E231" s="17" t="s">
        <v>255</v>
      </c>
      <c r="F231" s="128">
        <v>74.25</v>
      </c>
      <c r="G231" s="130">
        <v>20.358236959016395</v>
      </c>
      <c r="H231" s="130">
        <v>24.837049090000001</v>
      </c>
      <c r="I231" s="130">
        <f t="shared" si="26"/>
        <v>1844.15</v>
      </c>
      <c r="J231" s="26">
        <f t="shared" si="25"/>
        <v>2.5905180367425822E-4</v>
      </c>
    </row>
    <row r="232" spans="1:10" ht="39" customHeight="1" x14ac:dyDescent="0.25">
      <c r="A232" s="17" t="s">
        <v>713</v>
      </c>
      <c r="B232" s="17" t="s">
        <v>714</v>
      </c>
      <c r="C232" s="17" t="s">
        <v>157</v>
      </c>
      <c r="D232" s="18" t="s">
        <v>715</v>
      </c>
      <c r="E232" s="17" t="s">
        <v>255</v>
      </c>
      <c r="F232" s="128">
        <v>185.25</v>
      </c>
      <c r="G232" s="130">
        <v>13.84070086885246</v>
      </c>
      <c r="H232" s="130">
        <v>16.885655060000001</v>
      </c>
      <c r="I232" s="130">
        <f t="shared" si="26"/>
        <v>3128.06</v>
      </c>
      <c r="J232" s="26">
        <f t="shared" si="25"/>
        <v>4.3940546322224341E-4</v>
      </c>
    </row>
    <row r="233" spans="1:10" ht="51.75" customHeight="1" x14ac:dyDescent="0.25">
      <c r="A233" s="17" t="s">
        <v>716</v>
      </c>
      <c r="B233" s="17" t="s">
        <v>717</v>
      </c>
      <c r="C233" s="17" t="s">
        <v>157</v>
      </c>
      <c r="D233" s="18" t="s">
        <v>718</v>
      </c>
      <c r="E233" s="17" t="s">
        <v>159</v>
      </c>
      <c r="F233" s="128">
        <v>95.09</v>
      </c>
      <c r="G233" s="130">
        <v>10.320103500000002</v>
      </c>
      <c r="H233" s="130">
        <v>12.590526270000002</v>
      </c>
      <c r="I233" s="130">
        <f t="shared" si="26"/>
        <v>1197.23</v>
      </c>
      <c r="J233" s="26">
        <f t="shared" si="25"/>
        <v>1.6817752943791567E-4</v>
      </c>
    </row>
    <row r="234" spans="1:10" ht="51.75" customHeight="1" x14ac:dyDescent="0.25">
      <c r="A234" s="17" t="s">
        <v>719</v>
      </c>
      <c r="B234" s="17" t="s">
        <v>720</v>
      </c>
      <c r="C234" s="17" t="s">
        <v>157</v>
      </c>
      <c r="D234" s="18" t="s">
        <v>721</v>
      </c>
      <c r="E234" s="17" t="s">
        <v>164</v>
      </c>
      <c r="F234" s="128">
        <v>24</v>
      </c>
      <c r="G234" s="130">
        <v>23.612976860655738</v>
      </c>
      <c r="H234" s="130">
        <v>28.80783177</v>
      </c>
      <c r="I234" s="130">
        <f t="shared" si="26"/>
        <v>691.38</v>
      </c>
      <c r="J234" s="26">
        <f t="shared" si="25"/>
        <v>9.7119668152974886E-5</v>
      </c>
    </row>
    <row r="235" spans="1:10" ht="51.75" customHeight="1" x14ac:dyDescent="0.25">
      <c r="A235" s="17" t="s">
        <v>722</v>
      </c>
      <c r="B235" s="17" t="s">
        <v>646</v>
      </c>
      <c r="C235" s="17" t="s">
        <v>157</v>
      </c>
      <c r="D235" s="18" t="s">
        <v>647</v>
      </c>
      <c r="E235" s="17" t="s">
        <v>164</v>
      </c>
      <c r="F235" s="128">
        <v>1</v>
      </c>
      <c r="G235" s="130">
        <v>42.553307327868858</v>
      </c>
      <c r="H235" s="130">
        <v>51.915034940000005</v>
      </c>
      <c r="I235" s="130">
        <f t="shared" si="26"/>
        <v>51.91</v>
      </c>
      <c r="J235" s="26">
        <f t="shared" si="25"/>
        <v>7.2919117906519225E-6</v>
      </c>
    </row>
    <row r="236" spans="1:10" ht="51.75" customHeight="1" x14ac:dyDescent="0.25">
      <c r="A236" s="17" t="s">
        <v>723</v>
      </c>
      <c r="B236" s="17" t="s">
        <v>724</v>
      </c>
      <c r="C236" s="17" t="s">
        <v>157</v>
      </c>
      <c r="D236" s="18" t="s">
        <v>725</v>
      </c>
      <c r="E236" s="17" t="s">
        <v>164</v>
      </c>
      <c r="F236" s="128">
        <v>16</v>
      </c>
      <c r="G236" s="130">
        <v>40.281434426229509</v>
      </c>
      <c r="H236" s="130">
        <v>49.143349999999998</v>
      </c>
      <c r="I236" s="130">
        <f t="shared" si="26"/>
        <v>786.29</v>
      </c>
      <c r="J236" s="26">
        <f t="shared" si="25"/>
        <v>1.1045188445139087E-4</v>
      </c>
    </row>
    <row r="237" spans="1:10" ht="39" customHeight="1" x14ac:dyDescent="0.25">
      <c r="A237" s="17" t="s">
        <v>726</v>
      </c>
      <c r="B237" s="17" t="s">
        <v>727</v>
      </c>
      <c r="C237" s="17" t="s">
        <v>157</v>
      </c>
      <c r="D237" s="18" t="s">
        <v>728</v>
      </c>
      <c r="E237" s="17" t="s">
        <v>164</v>
      </c>
      <c r="F237" s="128">
        <v>2</v>
      </c>
      <c r="G237" s="130">
        <v>19.109512491803279</v>
      </c>
      <c r="H237" s="130">
        <v>23.313605240000001</v>
      </c>
      <c r="I237" s="130">
        <f t="shared" si="26"/>
        <v>46.62</v>
      </c>
      <c r="J237" s="26">
        <f t="shared" si="25"/>
        <v>6.5488138639990879E-6</v>
      </c>
    </row>
    <row r="238" spans="1:10" ht="51.75" customHeight="1" x14ac:dyDescent="0.25">
      <c r="A238" s="17" t="s">
        <v>729</v>
      </c>
      <c r="B238" s="17" t="s">
        <v>730</v>
      </c>
      <c r="C238" s="17" t="s">
        <v>157</v>
      </c>
      <c r="D238" s="18" t="s">
        <v>731</v>
      </c>
      <c r="E238" s="17" t="s">
        <v>164</v>
      </c>
      <c r="F238" s="128">
        <v>29</v>
      </c>
      <c r="G238" s="130">
        <v>70.887268303278688</v>
      </c>
      <c r="H238" s="130">
        <v>86.482467330000006</v>
      </c>
      <c r="I238" s="130">
        <f t="shared" si="26"/>
        <v>2507.9899999999998</v>
      </c>
      <c r="J238" s="26">
        <f t="shared" si="25"/>
        <v>3.52302867498307E-4</v>
      </c>
    </row>
    <row r="239" spans="1:10" ht="39" customHeight="1" x14ac:dyDescent="0.25">
      <c r="A239" s="17" t="s">
        <v>732</v>
      </c>
      <c r="B239" s="17" t="s">
        <v>733</v>
      </c>
      <c r="C239" s="17" t="s">
        <v>157</v>
      </c>
      <c r="D239" s="18" t="s">
        <v>734</v>
      </c>
      <c r="E239" s="17" t="s">
        <v>164</v>
      </c>
      <c r="F239" s="128">
        <v>46</v>
      </c>
      <c r="G239" s="130">
        <v>6.8478438524590173</v>
      </c>
      <c r="H239" s="130">
        <v>8.3543695000000007</v>
      </c>
      <c r="I239" s="130">
        <f t="shared" si="26"/>
        <v>384.3</v>
      </c>
      <c r="J239" s="26">
        <f t="shared" si="25"/>
        <v>5.3983465635668161E-5</v>
      </c>
    </row>
    <row r="240" spans="1:10" ht="39" customHeight="1" x14ac:dyDescent="0.25">
      <c r="A240" s="17" t="s">
        <v>735</v>
      </c>
      <c r="B240" s="17" t="s">
        <v>736</v>
      </c>
      <c r="C240" s="17" t="s">
        <v>157</v>
      </c>
      <c r="D240" s="18" t="s">
        <v>737</v>
      </c>
      <c r="E240" s="17" t="s">
        <v>164</v>
      </c>
      <c r="F240" s="128">
        <v>3</v>
      </c>
      <c r="G240" s="130">
        <v>7.8387671393442631</v>
      </c>
      <c r="H240" s="130">
        <v>9.5632959100000008</v>
      </c>
      <c r="I240" s="130">
        <f t="shared" si="26"/>
        <v>28.68</v>
      </c>
      <c r="J240" s="26">
        <f t="shared" si="25"/>
        <v>4.0287426344807771E-6</v>
      </c>
    </row>
    <row r="241" spans="1:10" ht="39" customHeight="1" x14ac:dyDescent="0.25">
      <c r="A241" s="17" t="s">
        <v>738</v>
      </c>
      <c r="B241" s="17" t="s">
        <v>739</v>
      </c>
      <c r="C241" s="17" t="s">
        <v>157</v>
      </c>
      <c r="D241" s="18" t="s">
        <v>740</v>
      </c>
      <c r="E241" s="17" t="s">
        <v>255</v>
      </c>
      <c r="F241" s="128">
        <v>212.42</v>
      </c>
      <c r="G241" s="130">
        <v>17.071271909836067</v>
      </c>
      <c r="H241" s="130">
        <v>20.826951730000001</v>
      </c>
      <c r="I241" s="130">
        <f t="shared" si="26"/>
        <v>4424.0600000000004</v>
      </c>
      <c r="J241" s="26">
        <f t="shared" si="25"/>
        <v>6.2145743164229532E-4</v>
      </c>
    </row>
    <row r="242" spans="1:10" ht="39" customHeight="1" x14ac:dyDescent="0.25">
      <c r="A242" s="17" t="s">
        <v>741</v>
      </c>
      <c r="B242" s="17" t="s">
        <v>742</v>
      </c>
      <c r="C242" s="17" t="s">
        <v>157</v>
      </c>
      <c r="D242" s="18" t="s">
        <v>743</v>
      </c>
      <c r="E242" s="17" t="s">
        <v>164</v>
      </c>
      <c r="F242" s="128">
        <v>33</v>
      </c>
      <c r="G242" s="130">
        <v>9.586981393442624</v>
      </c>
      <c r="H242" s="130">
        <v>11.696117300000001</v>
      </c>
      <c r="I242" s="130">
        <f t="shared" si="26"/>
        <v>385.97</v>
      </c>
      <c r="J242" s="26">
        <f t="shared" si="25"/>
        <v>5.4218054206085978E-5</v>
      </c>
    </row>
    <row r="243" spans="1:10" ht="39" customHeight="1" x14ac:dyDescent="0.25">
      <c r="A243" s="17" t="s">
        <v>744</v>
      </c>
      <c r="B243" s="17" t="s">
        <v>745</v>
      </c>
      <c r="C243" s="17" t="s">
        <v>157</v>
      </c>
      <c r="D243" s="18" t="s">
        <v>746</v>
      </c>
      <c r="E243" s="17" t="s">
        <v>164</v>
      </c>
      <c r="F243" s="128">
        <v>3</v>
      </c>
      <c r="G243" s="130">
        <v>10.956550163934427</v>
      </c>
      <c r="H243" s="130">
        <v>13.366991200000001</v>
      </c>
      <c r="I243" s="130">
        <f t="shared" si="26"/>
        <v>40.1</v>
      </c>
      <c r="J243" s="26">
        <f t="shared" si="25"/>
        <v>5.6329351339846294E-6</v>
      </c>
    </row>
    <row r="244" spans="1:10" ht="25.5" customHeight="1" x14ac:dyDescent="0.25">
      <c r="A244" s="17" t="s">
        <v>747</v>
      </c>
      <c r="B244" s="17" t="s">
        <v>593</v>
      </c>
      <c r="C244" s="17" t="s">
        <v>594</v>
      </c>
      <c r="D244" s="18" t="s">
        <v>595</v>
      </c>
      <c r="E244" s="17" t="s">
        <v>596</v>
      </c>
      <c r="F244" s="128">
        <v>10</v>
      </c>
      <c r="G244" s="130">
        <v>63.886355000000002</v>
      </c>
      <c r="H244" s="130">
        <v>77.941353100000001</v>
      </c>
      <c r="I244" s="130">
        <f t="shared" si="26"/>
        <v>779.41</v>
      </c>
      <c r="J244" s="26">
        <f t="shared" si="25"/>
        <v>1.0948543573014863E-4</v>
      </c>
    </row>
    <row r="245" spans="1:10" ht="24" customHeight="1" collapsed="1" x14ac:dyDescent="0.25">
      <c r="A245" s="15" t="s">
        <v>84</v>
      </c>
      <c r="B245" s="15"/>
      <c r="C245" s="15"/>
      <c r="D245" s="16" t="s">
        <v>85</v>
      </c>
      <c r="E245" s="15"/>
      <c r="F245" s="129"/>
      <c r="G245" s="131"/>
      <c r="H245" s="131"/>
      <c r="I245" s="131">
        <f>SUM(I246:I252)</f>
        <v>4579.46</v>
      </c>
      <c r="J245" s="25">
        <f t="shared" si="25"/>
        <v>6.4328681118895885E-4</v>
      </c>
    </row>
    <row r="246" spans="1:10" ht="39" customHeight="1" x14ac:dyDescent="0.25">
      <c r="A246" s="17" t="s">
        <v>748</v>
      </c>
      <c r="B246" s="17" t="s">
        <v>749</v>
      </c>
      <c r="C246" s="17" t="s">
        <v>157</v>
      </c>
      <c r="D246" s="18" t="s">
        <v>750</v>
      </c>
      <c r="E246" s="17" t="s">
        <v>164</v>
      </c>
      <c r="F246" s="128">
        <v>8</v>
      </c>
      <c r="G246" s="130">
        <v>18.505290975409839</v>
      </c>
      <c r="H246" s="130">
        <v>22.576454990000002</v>
      </c>
      <c r="I246" s="130">
        <f t="shared" ref="I246:I252" si="27">TRUNC(F246*H246,(2))</f>
        <v>180.61</v>
      </c>
      <c r="J246" s="26">
        <f t="shared" si="25"/>
        <v>2.5370683654587632E-5</v>
      </c>
    </row>
    <row r="247" spans="1:10" ht="39" customHeight="1" x14ac:dyDescent="0.25">
      <c r="A247" s="17" t="s">
        <v>751</v>
      </c>
      <c r="B247" s="17" t="s">
        <v>752</v>
      </c>
      <c r="C247" s="17" t="s">
        <v>594</v>
      </c>
      <c r="D247" s="18" t="s">
        <v>753</v>
      </c>
      <c r="E247" s="17" t="s">
        <v>596</v>
      </c>
      <c r="F247" s="128">
        <v>1</v>
      </c>
      <c r="G247" s="130">
        <v>860.74980339344268</v>
      </c>
      <c r="H247" s="130">
        <v>1050.11476014</v>
      </c>
      <c r="I247" s="130">
        <f t="shared" si="27"/>
        <v>1050.1099999999999</v>
      </c>
      <c r="J247" s="26">
        <f t="shared" si="25"/>
        <v>1.4751125968949123E-4</v>
      </c>
    </row>
    <row r="248" spans="1:10" ht="25.5" customHeight="1" x14ac:dyDescent="0.25">
      <c r="A248" s="17" t="s">
        <v>754</v>
      </c>
      <c r="B248" s="17" t="s">
        <v>755</v>
      </c>
      <c r="C248" s="17" t="s">
        <v>594</v>
      </c>
      <c r="D248" s="18" t="s">
        <v>756</v>
      </c>
      <c r="E248" s="17" t="s">
        <v>596</v>
      </c>
      <c r="F248" s="128">
        <v>2</v>
      </c>
      <c r="G248" s="130">
        <v>439.14819811475411</v>
      </c>
      <c r="H248" s="130">
        <v>535.7608017</v>
      </c>
      <c r="I248" s="130">
        <f t="shared" si="27"/>
        <v>1071.52</v>
      </c>
      <c r="J248" s="26">
        <f t="shared" si="25"/>
        <v>1.5051876944556633E-4</v>
      </c>
    </row>
    <row r="249" spans="1:10" ht="39" customHeight="1" x14ac:dyDescent="0.25">
      <c r="A249" s="17" t="s">
        <v>757</v>
      </c>
      <c r="B249" s="17" t="s">
        <v>758</v>
      </c>
      <c r="C249" s="17" t="s">
        <v>157</v>
      </c>
      <c r="D249" s="18" t="s">
        <v>759</v>
      </c>
      <c r="E249" s="17" t="s">
        <v>164</v>
      </c>
      <c r="F249" s="128">
        <v>4</v>
      </c>
      <c r="G249" s="130">
        <v>7.8871048606557386</v>
      </c>
      <c r="H249" s="130">
        <v>9.6222679300000014</v>
      </c>
      <c r="I249" s="130">
        <f t="shared" si="27"/>
        <v>38.479999999999997</v>
      </c>
      <c r="J249" s="26">
        <f t="shared" si="25"/>
        <v>5.4053701734595646E-6</v>
      </c>
    </row>
    <row r="250" spans="1:10" ht="25.5" customHeight="1" x14ac:dyDescent="0.25">
      <c r="A250" s="17" t="s">
        <v>760</v>
      </c>
      <c r="B250" s="17" t="s">
        <v>761</v>
      </c>
      <c r="C250" s="17" t="s">
        <v>594</v>
      </c>
      <c r="D250" s="18" t="s">
        <v>762</v>
      </c>
      <c r="E250" s="17" t="s">
        <v>596</v>
      </c>
      <c r="F250" s="128">
        <v>1</v>
      </c>
      <c r="G250" s="130">
        <v>220.14609542622952</v>
      </c>
      <c r="H250" s="130">
        <v>268.57823642</v>
      </c>
      <c r="I250" s="130">
        <f t="shared" si="27"/>
        <v>268.57</v>
      </c>
      <c r="J250" s="26">
        <f t="shared" si="25"/>
        <v>3.772661817791152E-5</v>
      </c>
    </row>
    <row r="251" spans="1:10" ht="25.5" customHeight="1" x14ac:dyDescent="0.25">
      <c r="A251" s="17" t="s">
        <v>763</v>
      </c>
      <c r="B251" s="17" t="s">
        <v>764</v>
      </c>
      <c r="C251" s="17" t="s">
        <v>594</v>
      </c>
      <c r="D251" s="18" t="s">
        <v>765</v>
      </c>
      <c r="E251" s="17" t="s">
        <v>766</v>
      </c>
      <c r="F251" s="128">
        <v>7</v>
      </c>
      <c r="G251" s="130">
        <v>88.482198860655743</v>
      </c>
      <c r="H251" s="130">
        <v>107.94828261000001</v>
      </c>
      <c r="I251" s="130">
        <f t="shared" si="27"/>
        <v>755.63</v>
      </c>
      <c r="J251" s="26">
        <f t="shared" si="25"/>
        <v>1.0614500686515724E-4</v>
      </c>
    </row>
    <row r="252" spans="1:10" ht="39" customHeight="1" x14ac:dyDescent="0.25">
      <c r="A252" s="17" t="s">
        <v>767</v>
      </c>
      <c r="B252" s="17" t="s">
        <v>768</v>
      </c>
      <c r="C252" s="17" t="s">
        <v>157</v>
      </c>
      <c r="D252" s="18" t="s">
        <v>769</v>
      </c>
      <c r="E252" s="17" t="s">
        <v>255</v>
      </c>
      <c r="F252" s="128">
        <v>44.87</v>
      </c>
      <c r="G252" s="130">
        <v>22.187014081967217</v>
      </c>
      <c r="H252" s="130">
        <v>27.068157180000004</v>
      </c>
      <c r="I252" s="130">
        <f t="shared" si="27"/>
        <v>1214.54</v>
      </c>
      <c r="J252" s="26">
        <f t="shared" si="25"/>
        <v>1.7060910318278532E-4</v>
      </c>
    </row>
    <row r="253" spans="1:10" ht="25.5" customHeight="1" collapsed="1" x14ac:dyDescent="0.25">
      <c r="A253" s="15" t="s">
        <v>86</v>
      </c>
      <c r="B253" s="15"/>
      <c r="C253" s="15"/>
      <c r="D253" s="16" t="s">
        <v>87</v>
      </c>
      <c r="E253" s="15"/>
      <c r="F253" s="129"/>
      <c r="G253" s="131"/>
      <c r="H253" s="131"/>
      <c r="I253" s="131">
        <f>SUM(I254:I303)</f>
        <v>229951.03999999995</v>
      </c>
      <c r="J253" s="25">
        <f t="shared" si="25"/>
        <v>3.2301727987838022E-2</v>
      </c>
    </row>
    <row r="254" spans="1:10" ht="39" customHeight="1" x14ac:dyDescent="0.25">
      <c r="A254" s="17" t="s">
        <v>770</v>
      </c>
      <c r="B254" s="17" t="s">
        <v>771</v>
      </c>
      <c r="C254" s="17" t="s">
        <v>157</v>
      </c>
      <c r="D254" s="18" t="s">
        <v>772</v>
      </c>
      <c r="E254" s="17" t="s">
        <v>164</v>
      </c>
      <c r="F254" s="128">
        <v>18</v>
      </c>
      <c r="G254" s="130">
        <v>1915.4008636315787</v>
      </c>
      <c r="H254" s="130">
        <v>2183.5569845399996</v>
      </c>
      <c r="I254" s="130">
        <f t="shared" ref="I254:I303" si="28">TRUNC(F254*H254,(2))</f>
        <v>39304.019999999997</v>
      </c>
      <c r="J254" s="26">
        <f t="shared" si="25"/>
        <v>5.5211220739360238E-3</v>
      </c>
    </row>
    <row r="255" spans="1:10" ht="39" customHeight="1" x14ac:dyDescent="0.25">
      <c r="A255" s="17" t="s">
        <v>773</v>
      </c>
      <c r="B255" s="17" t="s">
        <v>774</v>
      </c>
      <c r="C255" s="17" t="s">
        <v>157</v>
      </c>
      <c r="D255" s="18" t="s">
        <v>775</v>
      </c>
      <c r="E255" s="17" t="s">
        <v>164</v>
      </c>
      <c r="F255" s="128">
        <v>5</v>
      </c>
      <c r="G255" s="130">
        <v>2169.1702257192983</v>
      </c>
      <c r="H255" s="130">
        <v>2472.8540573199998</v>
      </c>
      <c r="I255" s="130">
        <f t="shared" si="28"/>
        <v>12364.27</v>
      </c>
      <c r="J255" s="26">
        <f t="shared" si="25"/>
        <v>1.7368361817723726E-3</v>
      </c>
    </row>
    <row r="256" spans="1:10" ht="25.5" customHeight="1" x14ac:dyDescent="0.25">
      <c r="A256" s="17" t="s">
        <v>776</v>
      </c>
      <c r="B256" s="17" t="s">
        <v>777</v>
      </c>
      <c r="C256" s="17" t="s">
        <v>157</v>
      </c>
      <c r="D256" s="18" t="s">
        <v>778</v>
      </c>
      <c r="E256" s="17" t="s">
        <v>259</v>
      </c>
      <c r="F256" s="128">
        <v>10</v>
      </c>
      <c r="G256" s="130">
        <v>53.389013188524594</v>
      </c>
      <c r="H256" s="130">
        <v>65.134596090000002</v>
      </c>
      <c r="I256" s="130">
        <f t="shared" si="28"/>
        <v>651.34</v>
      </c>
      <c r="J256" s="26">
        <f t="shared" si="25"/>
        <v>9.1495161350861563E-5</v>
      </c>
    </row>
    <row r="257" spans="1:10" ht="51.75" customHeight="1" x14ac:dyDescent="0.25">
      <c r="A257" s="17" t="s">
        <v>779</v>
      </c>
      <c r="B257" s="17" t="s">
        <v>780</v>
      </c>
      <c r="C257" s="17" t="s">
        <v>157</v>
      </c>
      <c r="D257" s="18" t="s">
        <v>781</v>
      </c>
      <c r="E257" s="17" t="s">
        <v>255</v>
      </c>
      <c r="F257" s="128">
        <v>157.80000000000001</v>
      </c>
      <c r="G257" s="130">
        <v>42.91584023770492</v>
      </c>
      <c r="H257" s="130">
        <v>52.357325090000003</v>
      </c>
      <c r="I257" s="130">
        <f t="shared" si="28"/>
        <v>8261.98</v>
      </c>
      <c r="J257" s="26">
        <f t="shared" si="25"/>
        <v>1.1605784892338735E-3</v>
      </c>
    </row>
    <row r="258" spans="1:10" ht="25.5" customHeight="1" x14ac:dyDescent="0.25">
      <c r="A258" s="17" t="s">
        <v>782</v>
      </c>
      <c r="B258" s="17" t="s">
        <v>783</v>
      </c>
      <c r="C258" s="17" t="s">
        <v>157</v>
      </c>
      <c r="D258" s="18" t="s">
        <v>784</v>
      </c>
      <c r="E258" s="17" t="s">
        <v>164</v>
      </c>
      <c r="F258" s="128">
        <v>15</v>
      </c>
      <c r="G258" s="130">
        <v>39.314680000000003</v>
      </c>
      <c r="H258" s="130">
        <v>47.963909600000001</v>
      </c>
      <c r="I258" s="130">
        <f t="shared" si="28"/>
        <v>719.45</v>
      </c>
      <c r="J258" s="26">
        <f t="shared" si="25"/>
        <v>1.0106272274676415E-4</v>
      </c>
    </row>
    <row r="259" spans="1:10" ht="51.75" customHeight="1" x14ac:dyDescent="0.25">
      <c r="A259" s="17" t="s">
        <v>785</v>
      </c>
      <c r="B259" s="17" t="s">
        <v>786</v>
      </c>
      <c r="C259" s="17" t="s">
        <v>157</v>
      </c>
      <c r="D259" s="18" t="s">
        <v>787</v>
      </c>
      <c r="E259" s="17" t="s">
        <v>255</v>
      </c>
      <c r="F259" s="128">
        <v>155</v>
      </c>
      <c r="G259" s="130">
        <v>54.710244237704927</v>
      </c>
      <c r="H259" s="130">
        <v>66.746497970000007</v>
      </c>
      <c r="I259" s="130">
        <f t="shared" si="28"/>
        <v>10345.700000000001</v>
      </c>
      <c r="J259" s="26">
        <f t="shared" si="25"/>
        <v>1.4532832173482491E-3</v>
      </c>
    </row>
    <row r="260" spans="1:10" ht="51.75" customHeight="1" x14ac:dyDescent="0.25">
      <c r="A260" s="17" t="s">
        <v>788</v>
      </c>
      <c r="B260" s="17" t="s">
        <v>789</v>
      </c>
      <c r="C260" s="17" t="s">
        <v>157</v>
      </c>
      <c r="D260" s="18" t="s">
        <v>790</v>
      </c>
      <c r="E260" s="17" t="s">
        <v>255</v>
      </c>
      <c r="F260" s="128">
        <v>174.9</v>
      </c>
      <c r="G260" s="130">
        <v>66.899406295081974</v>
      </c>
      <c r="H260" s="130">
        <v>81.617275680000006</v>
      </c>
      <c r="I260" s="130">
        <f t="shared" si="28"/>
        <v>14274.86</v>
      </c>
      <c r="J260" s="26">
        <f t="shared" si="25"/>
        <v>2.0052209582721156E-3</v>
      </c>
    </row>
    <row r="261" spans="1:10" ht="39" customHeight="1" x14ac:dyDescent="0.25">
      <c r="A261" s="17" t="s">
        <v>791</v>
      </c>
      <c r="B261" s="17" t="s">
        <v>792</v>
      </c>
      <c r="C261" s="17" t="s">
        <v>157</v>
      </c>
      <c r="D261" s="18" t="s">
        <v>793</v>
      </c>
      <c r="E261" s="17" t="s">
        <v>255</v>
      </c>
      <c r="F261" s="128">
        <v>13.25</v>
      </c>
      <c r="G261" s="130">
        <v>6.4853109426229514</v>
      </c>
      <c r="H261" s="130">
        <v>7.9120793500000008</v>
      </c>
      <c r="I261" s="130">
        <f t="shared" si="28"/>
        <v>104.83</v>
      </c>
      <c r="J261" s="26">
        <f t="shared" si="25"/>
        <v>1.4725700501137374E-5</v>
      </c>
    </row>
    <row r="262" spans="1:10" ht="25.5" customHeight="1" x14ac:dyDescent="0.25">
      <c r="A262" s="17" t="s">
        <v>794</v>
      </c>
      <c r="B262" s="17" t="s">
        <v>795</v>
      </c>
      <c r="C262" s="17" t="s">
        <v>157</v>
      </c>
      <c r="D262" s="18" t="s">
        <v>796</v>
      </c>
      <c r="E262" s="17" t="s">
        <v>255</v>
      </c>
      <c r="F262" s="128">
        <v>25.3</v>
      </c>
      <c r="G262" s="130">
        <v>11.004887885245902</v>
      </c>
      <c r="H262" s="130">
        <v>13.42596322</v>
      </c>
      <c r="I262" s="130">
        <f t="shared" si="28"/>
        <v>339.67</v>
      </c>
      <c r="J262" s="26">
        <f t="shared" ref="J262:J325" si="29">I262/$H$577</f>
        <v>4.7714191445400478E-5</v>
      </c>
    </row>
    <row r="263" spans="1:10" ht="39" customHeight="1" x14ac:dyDescent="0.25">
      <c r="A263" s="17" t="s">
        <v>797</v>
      </c>
      <c r="B263" s="17" t="s">
        <v>798</v>
      </c>
      <c r="C263" s="17" t="s">
        <v>157</v>
      </c>
      <c r="D263" s="18" t="s">
        <v>799</v>
      </c>
      <c r="E263" s="17" t="s">
        <v>255</v>
      </c>
      <c r="F263" s="128">
        <v>38.5</v>
      </c>
      <c r="G263" s="130">
        <v>3.8186799836065579</v>
      </c>
      <c r="H263" s="130">
        <v>4.6587895800000005</v>
      </c>
      <c r="I263" s="130">
        <f t="shared" si="28"/>
        <v>179.36</v>
      </c>
      <c r="J263" s="26">
        <f t="shared" si="29"/>
        <v>2.5195093407268907E-5</v>
      </c>
    </row>
    <row r="264" spans="1:10" ht="39" customHeight="1" x14ac:dyDescent="0.25">
      <c r="A264" s="17" t="s">
        <v>800</v>
      </c>
      <c r="B264" s="17" t="s">
        <v>801</v>
      </c>
      <c r="C264" s="17" t="s">
        <v>157</v>
      </c>
      <c r="D264" s="18" t="s">
        <v>802</v>
      </c>
      <c r="E264" s="17" t="s">
        <v>164</v>
      </c>
      <c r="F264" s="128">
        <v>35</v>
      </c>
      <c r="G264" s="130">
        <v>5.3171493442622957</v>
      </c>
      <c r="H264" s="130">
        <v>6.4869222000000004</v>
      </c>
      <c r="I264" s="130">
        <f t="shared" si="28"/>
        <v>227.04</v>
      </c>
      <c r="J264" s="26">
        <f t="shared" si="29"/>
        <v>3.1892807800994274E-5</v>
      </c>
    </row>
    <row r="265" spans="1:10" ht="39" customHeight="1" x14ac:dyDescent="0.25">
      <c r="A265" s="17" t="s">
        <v>803</v>
      </c>
      <c r="B265" s="17" t="s">
        <v>733</v>
      </c>
      <c r="C265" s="17" t="s">
        <v>157</v>
      </c>
      <c r="D265" s="18" t="s">
        <v>734</v>
      </c>
      <c r="E265" s="17" t="s">
        <v>164</v>
      </c>
      <c r="F265" s="128">
        <v>120</v>
      </c>
      <c r="G265" s="130">
        <v>6.8478438524590173</v>
      </c>
      <c r="H265" s="130">
        <v>8.3543695000000007</v>
      </c>
      <c r="I265" s="130">
        <f t="shared" si="28"/>
        <v>1002.52</v>
      </c>
      <c r="J265" s="26">
        <f t="shared" si="29"/>
        <v>1.4082618779357283E-4</v>
      </c>
    </row>
    <row r="266" spans="1:10" ht="39" customHeight="1" x14ac:dyDescent="0.25">
      <c r="A266" s="17" t="s">
        <v>804</v>
      </c>
      <c r="B266" s="17" t="s">
        <v>739</v>
      </c>
      <c r="C266" s="17" t="s">
        <v>157</v>
      </c>
      <c r="D266" s="18" t="s">
        <v>740</v>
      </c>
      <c r="E266" s="17" t="s">
        <v>255</v>
      </c>
      <c r="F266" s="128">
        <v>150</v>
      </c>
      <c r="G266" s="130">
        <v>17.071271909836067</v>
      </c>
      <c r="H266" s="130">
        <v>20.826951730000001</v>
      </c>
      <c r="I266" s="130">
        <f t="shared" si="28"/>
        <v>3124.04</v>
      </c>
      <c r="J266" s="26">
        <f t="shared" si="29"/>
        <v>4.3884076498686641E-4</v>
      </c>
    </row>
    <row r="267" spans="1:10" ht="64.5" customHeight="1" x14ac:dyDescent="0.25">
      <c r="A267" s="17" t="s">
        <v>805</v>
      </c>
      <c r="B267" s="17" t="s">
        <v>806</v>
      </c>
      <c r="C267" s="17" t="s">
        <v>594</v>
      </c>
      <c r="D267" s="18" t="s">
        <v>807</v>
      </c>
      <c r="E267" s="17" t="s">
        <v>808</v>
      </c>
      <c r="F267" s="128">
        <v>48.5</v>
      </c>
      <c r="G267" s="130">
        <v>58.690049959016399</v>
      </c>
      <c r="H267" s="130">
        <v>71.601860950000003</v>
      </c>
      <c r="I267" s="130">
        <f t="shared" si="28"/>
        <v>3472.69</v>
      </c>
      <c r="J267" s="26">
        <f t="shared" si="29"/>
        <v>4.8781639676900455E-4</v>
      </c>
    </row>
    <row r="268" spans="1:10" ht="64.5" customHeight="1" x14ac:dyDescent="0.25">
      <c r="A268" s="17" t="s">
        <v>809</v>
      </c>
      <c r="B268" s="17" t="s">
        <v>810</v>
      </c>
      <c r="C268" s="17" t="s">
        <v>594</v>
      </c>
      <c r="D268" s="18" t="s">
        <v>811</v>
      </c>
      <c r="E268" s="17" t="s">
        <v>808</v>
      </c>
      <c r="F268" s="128">
        <v>51.2</v>
      </c>
      <c r="G268" s="130">
        <v>273.09201283606558</v>
      </c>
      <c r="H268" s="130">
        <v>333.17225566000002</v>
      </c>
      <c r="I268" s="130">
        <f t="shared" si="28"/>
        <v>17058.41</v>
      </c>
      <c r="J268" s="26">
        <f t="shared" si="29"/>
        <v>2.3962323446113402E-3</v>
      </c>
    </row>
    <row r="269" spans="1:10" ht="64.5" customHeight="1" x14ac:dyDescent="0.25">
      <c r="A269" s="17" t="s">
        <v>812</v>
      </c>
      <c r="B269" s="17" t="s">
        <v>813</v>
      </c>
      <c r="C269" s="17" t="s">
        <v>594</v>
      </c>
      <c r="D269" s="18" t="s">
        <v>814</v>
      </c>
      <c r="E269" s="17" t="s">
        <v>808</v>
      </c>
      <c r="F269" s="128">
        <v>14.7</v>
      </c>
      <c r="G269" s="130">
        <v>311.90720304918034</v>
      </c>
      <c r="H269" s="130">
        <v>380.52678772000002</v>
      </c>
      <c r="I269" s="130">
        <f t="shared" si="28"/>
        <v>5593.74</v>
      </c>
      <c r="J269" s="26">
        <f t="shared" si="29"/>
        <v>7.8576495202930629E-4</v>
      </c>
    </row>
    <row r="270" spans="1:10" ht="78" customHeight="1" x14ac:dyDescent="0.25">
      <c r="A270" s="17" t="s">
        <v>815</v>
      </c>
      <c r="B270" s="17" t="s">
        <v>816</v>
      </c>
      <c r="C270" s="17" t="s">
        <v>594</v>
      </c>
      <c r="D270" s="18" t="s">
        <v>817</v>
      </c>
      <c r="E270" s="17" t="s">
        <v>808</v>
      </c>
      <c r="F270" s="128">
        <v>41.5</v>
      </c>
      <c r="G270" s="130">
        <v>333.47388304098365</v>
      </c>
      <c r="H270" s="130">
        <v>406.83813731000004</v>
      </c>
      <c r="I270" s="130">
        <f t="shared" si="28"/>
        <v>16883.78</v>
      </c>
      <c r="J270" s="26">
        <f t="shared" si="29"/>
        <v>2.3717016846999252E-3</v>
      </c>
    </row>
    <row r="271" spans="1:10" ht="51.75" customHeight="1" x14ac:dyDescent="0.25">
      <c r="A271" s="17" t="s">
        <v>818</v>
      </c>
      <c r="B271" s="17" t="s">
        <v>819</v>
      </c>
      <c r="C271" s="17" t="s">
        <v>157</v>
      </c>
      <c r="D271" s="18" t="s">
        <v>820</v>
      </c>
      <c r="E271" s="17" t="s">
        <v>255</v>
      </c>
      <c r="F271" s="128">
        <v>147.1</v>
      </c>
      <c r="G271" s="130">
        <v>25.933187483606559</v>
      </c>
      <c r="H271" s="130">
        <v>31.638488730000002</v>
      </c>
      <c r="I271" s="130">
        <f t="shared" si="28"/>
        <v>4654.0200000000004</v>
      </c>
      <c r="J271" s="26">
        <f t="shared" si="29"/>
        <v>6.5376041826102616E-4</v>
      </c>
    </row>
    <row r="272" spans="1:10" ht="78" customHeight="1" x14ac:dyDescent="0.25">
      <c r="A272" s="17" t="s">
        <v>821</v>
      </c>
      <c r="B272" s="17" t="s">
        <v>822</v>
      </c>
      <c r="C272" s="17" t="s">
        <v>594</v>
      </c>
      <c r="D272" s="18" t="s">
        <v>823</v>
      </c>
      <c r="E272" s="17" t="s">
        <v>808</v>
      </c>
      <c r="F272" s="128">
        <v>43</v>
      </c>
      <c r="G272" s="130">
        <v>376.59113045081966</v>
      </c>
      <c r="H272" s="130">
        <v>459.44117914999998</v>
      </c>
      <c r="I272" s="130">
        <f t="shared" si="28"/>
        <v>19755.97</v>
      </c>
      <c r="J272" s="26">
        <f t="shared" si="29"/>
        <v>2.7751645266570158E-3</v>
      </c>
    </row>
    <row r="273" spans="1:10" ht="78" customHeight="1" x14ac:dyDescent="0.25">
      <c r="A273" s="17" t="s">
        <v>824</v>
      </c>
      <c r="B273" s="17" t="s">
        <v>825</v>
      </c>
      <c r="C273" s="17" t="s">
        <v>594</v>
      </c>
      <c r="D273" s="18" t="s">
        <v>826</v>
      </c>
      <c r="E273" s="17" t="s">
        <v>808</v>
      </c>
      <c r="F273" s="128">
        <v>10</v>
      </c>
      <c r="G273" s="130">
        <v>416.81617086885245</v>
      </c>
      <c r="H273" s="130">
        <v>508.51572845999999</v>
      </c>
      <c r="I273" s="130">
        <f t="shared" si="28"/>
        <v>5085.1499999999996</v>
      </c>
      <c r="J273" s="26">
        <f t="shared" si="29"/>
        <v>7.1432219692224282E-4</v>
      </c>
    </row>
    <row r="274" spans="1:10" ht="25.5" customHeight="1" x14ac:dyDescent="0.25">
      <c r="A274" s="17" t="s">
        <v>827</v>
      </c>
      <c r="B274" s="17" t="s">
        <v>828</v>
      </c>
      <c r="C274" s="17" t="s">
        <v>594</v>
      </c>
      <c r="D274" s="18" t="s">
        <v>829</v>
      </c>
      <c r="E274" s="17" t="s">
        <v>808</v>
      </c>
      <c r="F274" s="128">
        <v>39.33</v>
      </c>
      <c r="G274" s="130">
        <v>77.001990049180336</v>
      </c>
      <c r="H274" s="130">
        <v>93.942427860000009</v>
      </c>
      <c r="I274" s="130">
        <f t="shared" si="28"/>
        <v>3694.75</v>
      </c>
      <c r="J274" s="26">
        <f t="shared" si="29"/>
        <v>5.1900965302468106E-4</v>
      </c>
    </row>
    <row r="275" spans="1:10" ht="39" customHeight="1" x14ac:dyDescent="0.25">
      <c r="A275" s="17" t="s">
        <v>830</v>
      </c>
      <c r="B275" s="17" t="s">
        <v>831</v>
      </c>
      <c r="C275" s="17" t="s">
        <v>196</v>
      </c>
      <c r="D275" s="18" t="s">
        <v>832</v>
      </c>
      <c r="E275" s="17" t="s">
        <v>255</v>
      </c>
      <c r="F275" s="128">
        <v>99.83</v>
      </c>
      <c r="G275" s="130">
        <v>19.399538819672131</v>
      </c>
      <c r="H275" s="130">
        <v>23.667437360000001</v>
      </c>
      <c r="I275" s="130">
        <f t="shared" si="28"/>
        <v>2362.7199999999998</v>
      </c>
      <c r="J275" s="26">
        <f t="shared" si="29"/>
        <v>3.3189647131591428E-4</v>
      </c>
    </row>
    <row r="276" spans="1:10" ht="25.5" customHeight="1" x14ac:dyDescent="0.25">
      <c r="A276" s="17" t="s">
        <v>833</v>
      </c>
      <c r="B276" s="17" t="s">
        <v>834</v>
      </c>
      <c r="C276" s="17" t="s">
        <v>594</v>
      </c>
      <c r="D276" s="18" t="s">
        <v>835</v>
      </c>
      <c r="E276" s="17" t="s">
        <v>808</v>
      </c>
      <c r="F276" s="128">
        <v>11.55</v>
      </c>
      <c r="G276" s="130">
        <v>81.980775344262298</v>
      </c>
      <c r="H276" s="130">
        <v>100.01654592</v>
      </c>
      <c r="I276" s="130">
        <f t="shared" si="28"/>
        <v>1155.19</v>
      </c>
      <c r="J276" s="26">
        <f t="shared" si="29"/>
        <v>1.6227207824009239E-4</v>
      </c>
    </row>
    <row r="277" spans="1:10" ht="25.5" customHeight="1" x14ac:dyDescent="0.25">
      <c r="A277" s="17" t="s">
        <v>836</v>
      </c>
      <c r="B277" s="17" t="s">
        <v>837</v>
      </c>
      <c r="C277" s="17" t="s">
        <v>157</v>
      </c>
      <c r="D277" s="18" t="s">
        <v>838</v>
      </c>
      <c r="E277" s="17" t="s">
        <v>164</v>
      </c>
      <c r="F277" s="128">
        <v>100</v>
      </c>
      <c r="G277" s="130">
        <v>2.5055052213114757</v>
      </c>
      <c r="H277" s="130">
        <v>3.0567163700000002</v>
      </c>
      <c r="I277" s="130">
        <f t="shared" si="28"/>
        <v>305.67</v>
      </c>
      <c r="J277" s="26">
        <f t="shared" si="29"/>
        <v>4.2938136718331217E-5</v>
      </c>
    </row>
    <row r="278" spans="1:10" ht="24" customHeight="1" x14ac:dyDescent="0.25">
      <c r="A278" s="17" t="s">
        <v>839</v>
      </c>
      <c r="B278" s="17" t="s">
        <v>840</v>
      </c>
      <c r="C278" s="17" t="s">
        <v>145</v>
      </c>
      <c r="D278" s="18" t="s">
        <v>841</v>
      </c>
      <c r="E278" s="17" t="s">
        <v>596</v>
      </c>
      <c r="F278" s="128">
        <v>2</v>
      </c>
      <c r="G278" s="130">
        <v>652.62368800000013</v>
      </c>
      <c r="H278" s="130">
        <v>796.20089936000011</v>
      </c>
      <c r="I278" s="130">
        <f t="shared" si="28"/>
        <v>1592.4</v>
      </c>
      <c r="J278" s="26">
        <f t="shared" si="29"/>
        <v>2.2368792786426744E-4</v>
      </c>
    </row>
    <row r="279" spans="1:10" ht="24" customHeight="1" x14ac:dyDescent="0.25">
      <c r="A279" s="17" t="s">
        <v>842</v>
      </c>
      <c r="B279" s="17" t="s">
        <v>843</v>
      </c>
      <c r="C279" s="17" t="s">
        <v>145</v>
      </c>
      <c r="D279" s="18" t="s">
        <v>844</v>
      </c>
      <c r="E279" s="17" t="s">
        <v>596</v>
      </c>
      <c r="F279" s="128">
        <v>4</v>
      </c>
      <c r="G279" s="130">
        <v>853.128556</v>
      </c>
      <c r="H279" s="130">
        <v>1040.81683832</v>
      </c>
      <c r="I279" s="130">
        <f t="shared" si="28"/>
        <v>4163.26</v>
      </c>
      <c r="J279" s="26">
        <f t="shared" si="29"/>
        <v>5.8482228244171697E-4</v>
      </c>
    </row>
    <row r="280" spans="1:10" ht="24" customHeight="1" x14ac:dyDescent="0.25">
      <c r="A280" s="17" t="s">
        <v>845</v>
      </c>
      <c r="B280" s="17" t="s">
        <v>846</v>
      </c>
      <c r="C280" s="17" t="s">
        <v>145</v>
      </c>
      <c r="D280" s="18" t="s">
        <v>847</v>
      </c>
      <c r="E280" s="17" t="s">
        <v>596</v>
      </c>
      <c r="F280" s="128">
        <v>1</v>
      </c>
      <c r="G280" s="130">
        <v>916.03204399999993</v>
      </c>
      <c r="H280" s="130">
        <v>1117.5590936799999</v>
      </c>
      <c r="I280" s="130">
        <f t="shared" si="28"/>
        <v>1117.55</v>
      </c>
      <c r="J280" s="26">
        <f t="shared" si="29"/>
        <v>1.5698470471283099E-4</v>
      </c>
    </row>
    <row r="281" spans="1:10" ht="24" customHeight="1" x14ac:dyDescent="0.25">
      <c r="A281" s="17" t="s">
        <v>848</v>
      </c>
      <c r="B281" s="17" t="s">
        <v>849</v>
      </c>
      <c r="C281" s="17" t="s">
        <v>145</v>
      </c>
      <c r="D281" s="18" t="s">
        <v>850</v>
      </c>
      <c r="E281" s="17" t="s">
        <v>596</v>
      </c>
      <c r="F281" s="128">
        <v>1</v>
      </c>
      <c r="G281" s="130">
        <v>1032.01035</v>
      </c>
      <c r="H281" s="130">
        <v>1259.052627</v>
      </c>
      <c r="I281" s="130">
        <f t="shared" si="28"/>
        <v>1259.05</v>
      </c>
      <c r="J281" s="26">
        <f t="shared" si="29"/>
        <v>1.7686152070931041E-4</v>
      </c>
    </row>
    <row r="282" spans="1:10" ht="24" customHeight="1" x14ac:dyDescent="0.25">
      <c r="A282" s="17" t="s">
        <v>851</v>
      </c>
      <c r="B282" s="17" t="s">
        <v>852</v>
      </c>
      <c r="C282" s="17" t="s">
        <v>145</v>
      </c>
      <c r="D282" s="18" t="s">
        <v>853</v>
      </c>
      <c r="E282" s="17" t="s">
        <v>596</v>
      </c>
      <c r="F282" s="128">
        <v>2</v>
      </c>
      <c r="G282" s="130">
        <v>1179.4404000000002</v>
      </c>
      <c r="H282" s="130">
        <v>1438.9172880000001</v>
      </c>
      <c r="I282" s="130">
        <f t="shared" si="28"/>
        <v>2877.83</v>
      </c>
      <c r="J282" s="26">
        <f t="shared" si="29"/>
        <v>4.0425510515299217E-4</v>
      </c>
    </row>
    <row r="283" spans="1:10" ht="39" customHeight="1" x14ac:dyDescent="0.25">
      <c r="A283" s="17" t="s">
        <v>854</v>
      </c>
      <c r="B283" s="17" t="s">
        <v>855</v>
      </c>
      <c r="C283" s="17" t="s">
        <v>145</v>
      </c>
      <c r="D283" s="18" t="s">
        <v>856</v>
      </c>
      <c r="E283" s="17" t="s">
        <v>596</v>
      </c>
      <c r="F283" s="128">
        <v>2</v>
      </c>
      <c r="G283" s="130">
        <v>323.36324300000001</v>
      </c>
      <c r="H283" s="130">
        <v>368.63409702000001</v>
      </c>
      <c r="I283" s="130">
        <f t="shared" si="28"/>
        <v>737.26</v>
      </c>
      <c r="J283" s="26">
        <f t="shared" si="29"/>
        <v>1.0356453259056129E-4</v>
      </c>
    </row>
    <row r="284" spans="1:10" ht="39" customHeight="1" x14ac:dyDescent="0.25">
      <c r="A284" s="17" t="s">
        <v>857</v>
      </c>
      <c r="B284" s="17" t="s">
        <v>858</v>
      </c>
      <c r="C284" s="17" t="s">
        <v>145</v>
      </c>
      <c r="D284" s="18" t="s">
        <v>859</v>
      </c>
      <c r="E284" s="17" t="s">
        <v>596</v>
      </c>
      <c r="F284" s="128">
        <v>4</v>
      </c>
      <c r="G284" s="130">
        <v>368.76480108771938</v>
      </c>
      <c r="H284" s="130">
        <v>420.39187324000005</v>
      </c>
      <c r="I284" s="130">
        <f t="shared" si="28"/>
        <v>1681.56</v>
      </c>
      <c r="J284" s="26">
        <f t="shared" si="29"/>
        <v>2.362124290250173E-4</v>
      </c>
    </row>
    <row r="285" spans="1:10" ht="39" customHeight="1" x14ac:dyDescent="0.25">
      <c r="A285" s="17" t="s">
        <v>860</v>
      </c>
      <c r="B285" s="17" t="s">
        <v>861</v>
      </c>
      <c r="C285" s="17" t="s">
        <v>145</v>
      </c>
      <c r="D285" s="18" t="s">
        <v>862</v>
      </c>
      <c r="E285" s="17" t="s">
        <v>596</v>
      </c>
      <c r="F285" s="128">
        <v>1</v>
      </c>
      <c r="G285" s="130">
        <v>898.23697831578954</v>
      </c>
      <c r="H285" s="130">
        <v>1023.99015528</v>
      </c>
      <c r="I285" s="130">
        <f t="shared" si="28"/>
        <v>1023.99</v>
      </c>
      <c r="J285" s="26">
        <f t="shared" si="29"/>
        <v>1.4384212588151922E-4</v>
      </c>
    </row>
    <row r="286" spans="1:10" ht="39" customHeight="1" x14ac:dyDescent="0.25">
      <c r="A286" s="17" t="s">
        <v>863</v>
      </c>
      <c r="B286" s="17" t="s">
        <v>864</v>
      </c>
      <c r="C286" s="17" t="s">
        <v>145</v>
      </c>
      <c r="D286" s="18" t="s">
        <v>865</v>
      </c>
      <c r="E286" s="17" t="s">
        <v>596</v>
      </c>
      <c r="F286" s="128">
        <v>1</v>
      </c>
      <c r="G286" s="130">
        <v>552.86268750000011</v>
      </c>
      <c r="H286" s="130">
        <v>630.26346375000003</v>
      </c>
      <c r="I286" s="130">
        <f t="shared" si="28"/>
        <v>630.26</v>
      </c>
      <c r="J286" s="26">
        <f t="shared" si="29"/>
        <v>8.853400742007862E-5</v>
      </c>
    </row>
    <row r="287" spans="1:10" ht="39" customHeight="1" x14ac:dyDescent="0.25">
      <c r="A287" s="17" t="s">
        <v>866</v>
      </c>
      <c r="B287" s="17" t="s">
        <v>867</v>
      </c>
      <c r="C287" s="17" t="s">
        <v>145</v>
      </c>
      <c r="D287" s="18" t="s">
        <v>868</v>
      </c>
      <c r="E287" s="17" t="s">
        <v>596</v>
      </c>
      <c r="F287" s="128">
        <v>2</v>
      </c>
      <c r="G287" s="130">
        <v>898.23697831578954</v>
      </c>
      <c r="H287" s="130">
        <v>1023.99015528</v>
      </c>
      <c r="I287" s="130">
        <f t="shared" si="28"/>
        <v>2047.98</v>
      </c>
      <c r="J287" s="26">
        <f t="shared" si="29"/>
        <v>2.8768425176303844E-4</v>
      </c>
    </row>
    <row r="288" spans="1:10" ht="24" customHeight="1" x14ac:dyDescent="0.25">
      <c r="A288" s="17" t="s">
        <v>869</v>
      </c>
      <c r="B288" s="17" t="s">
        <v>870</v>
      </c>
      <c r="C288" s="17" t="s">
        <v>145</v>
      </c>
      <c r="D288" s="18" t="s">
        <v>871</v>
      </c>
      <c r="E288" s="17" t="s">
        <v>596</v>
      </c>
      <c r="F288" s="128">
        <v>2</v>
      </c>
      <c r="G288" s="130">
        <v>172.98459200000002</v>
      </c>
      <c r="H288" s="130">
        <v>211.04120224000002</v>
      </c>
      <c r="I288" s="130">
        <f t="shared" si="28"/>
        <v>422.08</v>
      </c>
      <c r="J288" s="26">
        <f t="shared" si="29"/>
        <v>5.9290505270629234E-5</v>
      </c>
    </row>
    <row r="289" spans="1:10" ht="24" customHeight="1" x14ac:dyDescent="0.25">
      <c r="A289" s="17" t="s">
        <v>872</v>
      </c>
      <c r="B289" s="17" t="s">
        <v>873</v>
      </c>
      <c r="C289" s="17" t="s">
        <v>145</v>
      </c>
      <c r="D289" s="18" t="s">
        <v>874</v>
      </c>
      <c r="E289" s="17" t="s">
        <v>596</v>
      </c>
      <c r="F289" s="128">
        <v>4</v>
      </c>
      <c r="G289" s="130">
        <v>423.61567700000012</v>
      </c>
      <c r="H289" s="130">
        <v>516.81112594000012</v>
      </c>
      <c r="I289" s="130">
        <f t="shared" si="28"/>
        <v>2067.2399999999998</v>
      </c>
      <c r="J289" s="26">
        <f t="shared" si="29"/>
        <v>2.9038974629372528E-4</v>
      </c>
    </row>
    <row r="290" spans="1:10" ht="24" customHeight="1" x14ac:dyDescent="0.25">
      <c r="A290" s="17" t="s">
        <v>875</v>
      </c>
      <c r="B290" s="17" t="s">
        <v>876</v>
      </c>
      <c r="C290" s="17" t="s">
        <v>145</v>
      </c>
      <c r="D290" s="18" t="s">
        <v>877</v>
      </c>
      <c r="E290" s="17" t="s">
        <v>596</v>
      </c>
      <c r="F290" s="128">
        <v>3</v>
      </c>
      <c r="G290" s="130">
        <v>540.57685000000004</v>
      </c>
      <c r="H290" s="130">
        <v>659.50375700000006</v>
      </c>
      <c r="I290" s="130">
        <f t="shared" si="28"/>
        <v>1978.51</v>
      </c>
      <c r="J290" s="26">
        <f t="shared" si="29"/>
        <v>2.7792564817805311E-4</v>
      </c>
    </row>
    <row r="291" spans="1:10" ht="24" customHeight="1" x14ac:dyDescent="0.25">
      <c r="A291" s="17" t="s">
        <v>878</v>
      </c>
      <c r="B291" s="17" t="s">
        <v>879</v>
      </c>
      <c r="C291" s="17" t="s">
        <v>145</v>
      </c>
      <c r="D291" s="18" t="s">
        <v>880</v>
      </c>
      <c r="E291" s="17" t="s">
        <v>596</v>
      </c>
      <c r="F291" s="128">
        <v>1</v>
      </c>
      <c r="G291" s="130">
        <v>540.57685000000004</v>
      </c>
      <c r="H291" s="130">
        <v>659.50375700000006</v>
      </c>
      <c r="I291" s="130">
        <f t="shared" si="28"/>
        <v>659.5</v>
      </c>
      <c r="J291" s="26">
        <f t="shared" si="29"/>
        <v>9.2641414485358182E-5</v>
      </c>
    </row>
    <row r="292" spans="1:10" ht="24" customHeight="1" x14ac:dyDescent="0.25">
      <c r="A292" s="17" t="s">
        <v>881</v>
      </c>
      <c r="B292" s="17" t="s">
        <v>882</v>
      </c>
      <c r="C292" s="17" t="s">
        <v>145</v>
      </c>
      <c r="D292" s="18" t="s">
        <v>883</v>
      </c>
      <c r="E292" s="17" t="s">
        <v>596</v>
      </c>
      <c r="F292" s="128">
        <v>12</v>
      </c>
      <c r="G292" s="130">
        <v>118.92690700000003</v>
      </c>
      <c r="H292" s="130">
        <v>145.09082654000002</v>
      </c>
      <c r="I292" s="130">
        <f t="shared" si="28"/>
        <v>1741.08</v>
      </c>
      <c r="J292" s="26">
        <f t="shared" si="29"/>
        <v>2.4457333424134558E-4</v>
      </c>
    </row>
    <row r="293" spans="1:10" ht="24" customHeight="1" x14ac:dyDescent="0.25">
      <c r="A293" s="17" t="s">
        <v>884</v>
      </c>
      <c r="B293" s="17" t="s">
        <v>885</v>
      </c>
      <c r="C293" s="17" t="s">
        <v>145</v>
      </c>
      <c r="D293" s="18" t="s">
        <v>886</v>
      </c>
      <c r="E293" s="17" t="s">
        <v>596</v>
      </c>
      <c r="F293" s="128">
        <v>8</v>
      </c>
      <c r="G293" s="130">
        <v>118.92690700000003</v>
      </c>
      <c r="H293" s="130">
        <v>145.09082654000002</v>
      </c>
      <c r="I293" s="130">
        <f t="shared" si="28"/>
        <v>1160.72</v>
      </c>
      <c r="J293" s="26">
        <f t="shared" si="29"/>
        <v>1.6304888949423042E-4</v>
      </c>
    </row>
    <row r="294" spans="1:10" ht="24" customHeight="1" x14ac:dyDescent="0.25">
      <c r="A294" s="17" t="s">
        <v>887</v>
      </c>
      <c r="B294" s="17" t="s">
        <v>888</v>
      </c>
      <c r="C294" s="17" t="s">
        <v>145</v>
      </c>
      <c r="D294" s="18" t="s">
        <v>889</v>
      </c>
      <c r="E294" s="17" t="s">
        <v>596</v>
      </c>
      <c r="F294" s="128">
        <v>2</v>
      </c>
      <c r="G294" s="130">
        <v>118.92690700000003</v>
      </c>
      <c r="H294" s="130">
        <v>145.09082654000002</v>
      </c>
      <c r="I294" s="130">
        <f t="shared" si="28"/>
        <v>290.18</v>
      </c>
      <c r="J294" s="26">
        <f t="shared" si="29"/>
        <v>4.0762222373557604E-5</v>
      </c>
    </row>
    <row r="295" spans="1:10" ht="25.5" customHeight="1" x14ac:dyDescent="0.25">
      <c r="A295" s="17" t="s">
        <v>890</v>
      </c>
      <c r="B295" s="17" t="s">
        <v>891</v>
      </c>
      <c r="C295" s="17" t="s">
        <v>162</v>
      </c>
      <c r="D295" s="18" t="s">
        <v>892</v>
      </c>
      <c r="E295" s="17" t="s">
        <v>164</v>
      </c>
      <c r="F295" s="128">
        <v>3</v>
      </c>
      <c r="G295" s="130">
        <v>969.10686200000009</v>
      </c>
      <c r="H295" s="130">
        <v>1182.3103716400001</v>
      </c>
      <c r="I295" s="130">
        <f t="shared" si="28"/>
        <v>3546.93</v>
      </c>
      <c r="J295" s="26">
        <f t="shared" si="29"/>
        <v>4.9824505273775809E-4</v>
      </c>
    </row>
    <row r="296" spans="1:10" ht="25.5" customHeight="1" x14ac:dyDescent="0.25">
      <c r="A296" s="17" t="s">
        <v>893</v>
      </c>
      <c r="B296" s="17" t="s">
        <v>894</v>
      </c>
      <c r="C296" s="17" t="s">
        <v>145</v>
      </c>
      <c r="D296" s="18" t="s">
        <v>895</v>
      </c>
      <c r="E296" s="17" t="s">
        <v>596</v>
      </c>
      <c r="F296" s="128">
        <v>5</v>
      </c>
      <c r="G296" s="130">
        <v>19.399538819672131</v>
      </c>
      <c r="H296" s="130">
        <v>23.667437360000001</v>
      </c>
      <c r="I296" s="130">
        <f t="shared" si="28"/>
        <v>118.33</v>
      </c>
      <c r="J296" s="26">
        <f t="shared" si="29"/>
        <v>1.6622075172179582E-5</v>
      </c>
    </row>
    <row r="297" spans="1:10" ht="25.5" customHeight="1" x14ac:dyDescent="0.25">
      <c r="A297" s="17" t="s">
        <v>896</v>
      </c>
      <c r="B297" s="17" t="s">
        <v>897</v>
      </c>
      <c r="C297" s="17" t="s">
        <v>145</v>
      </c>
      <c r="D297" s="18" t="s">
        <v>898</v>
      </c>
      <c r="E297" s="17" t="s">
        <v>596</v>
      </c>
      <c r="F297" s="128">
        <v>4</v>
      </c>
      <c r="G297" s="130">
        <v>22.775123024590165</v>
      </c>
      <c r="H297" s="130">
        <v>27.785650090000001</v>
      </c>
      <c r="I297" s="130">
        <f t="shared" si="28"/>
        <v>111.14</v>
      </c>
      <c r="J297" s="26">
        <f t="shared" si="29"/>
        <v>1.5612080069602287E-5</v>
      </c>
    </row>
    <row r="298" spans="1:10" ht="24" customHeight="1" x14ac:dyDescent="0.25">
      <c r="A298" s="17" t="s">
        <v>899</v>
      </c>
      <c r="B298" s="17" t="s">
        <v>900</v>
      </c>
      <c r="C298" s="17" t="s">
        <v>162</v>
      </c>
      <c r="D298" s="18" t="s">
        <v>901</v>
      </c>
      <c r="E298" s="17" t="s">
        <v>255</v>
      </c>
      <c r="F298" s="128">
        <v>15</v>
      </c>
      <c r="G298" s="130">
        <v>22.855685893442622</v>
      </c>
      <c r="H298" s="130">
        <v>27.88393679</v>
      </c>
      <c r="I298" s="130">
        <f t="shared" si="28"/>
        <v>418.25</v>
      </c>
      <c r="J298" s="26">
        <f t="shared" si="29"/>
        <v>5.8752496752844672E-5</v>
      </c>
    </row>
    <row r="299" spans="1:10" ht="39" customHeight="1" x14ac:dyDescent="0.25">
      <c r="A299" s="17" t="s">
        <v>902</v>
      </c>
      <c r="B299" s="17" t="s">
        <v>903</v>
      </c>
      <c r="C299" s="17" t="s">
        <v>145</v>
      </c>
      <c r="D299" s="18" t="s">
        <v>904</v>
      </c>
      <c r="E299" s="17" t="s">
        <v>596</v>
      </c>
      <c r="F299" s="128">
        <v>60</v>
      </c>
      <c r="G299" s="130">
        <v>343.02058299999999</v>
      </c>
      <c r="H299" s="130">
        <v>418.48511126</v>
      </c>
      <c r="I299" s="130">
        <f t="shared" si="28"/>
        <v>25109.1</v>
      </c>
      <c r="J299" s="26">
        <f t="shared" si="29"/>
        <v>3.5271304631604352E-3</v>
      </c>
    </row>
    <row r="300" spans="1:10" ht="24" customHeight="1" x14ac:dyDescent="0.25">
      <c r="A300" s="17" t="s">
        <v>905</v>
      </c>
      <c r="B300" s="17" t="s">
        <v>906</v>
      </c>
      <c r="C300" s="17" t="s">
        <v>162</v>
      </c>
      <c r="D300" s="18" t="s">
        <v>907</v>
      </c>
      <c r="E300" s="17" t="s">
        <v>255</v>
      </c>
      <c r="F300" s="128">
        <v>21.92</v>
      </c>
      <c r="G300" s="130">
        <v>28.156722663934428</v>
      </c>
      <c r="H300" s="130">
        <v>34.35120165</v>
      </c>
      <c r="I300" s="130">
        <f t="shared" si="28"/>
        <v>752.97</v>
      </c>
      <c r="J300" s="26">
        <f t="shared" si="29"/>
        <v>1.0577135081886301E-4</v>
      </c>
    </row>
    <row r="301" spans="1:10" ht="25.5" customHeight="1" x14ac:dyDescent="0.25">
      <c r="A301" s="17" t="s">
        <v>908</v>
      </c>
      <c r="B301" s="17" t="s">
        <v>909</v>
      </c>
      <c r="C301" s="17" t="s">
        <v>162</v>
      </c>
      <c r="D301" s="18" t="s">
        <v>910</v>
      </c>
      <c r="E301" s="17" t="s">
        <v>164</v>
      </c>
      <c r="F301" s="128">
        <v>9</v>
      </c>
      <c r="G301" s="130">
        <v>177.47194379508196</v>
      </c>
      <c r="H301" s="130">
        <v>216.51577142999997</v>
      </c>
      <c r="I301" s="130">
        <f t="shared" si="28"/>
        <v>1948.64</v>
      </c>
      <c r="J301" s="26">
        <f t="shared" si="29"/>
        <v>2.7372974362812491E-4</v>
      </c>
    </row>
    <row r="302" spans="1:10" ht="25.5" customHeight="1" x14ac:dyDescent="0.25">
      <c r="A302" s="17" t="s">
        <v>911</v>
      </c>
      <c r="B302" s="17" t="s">
        <v>912</v>
      </c>
      <c r="C302" s="17" t="s">
        <v>162</v>
      </c>
      <c r="D302" s="18" t="s">
        <v>913</v>
      </c>
      <c r="E302" s="17" t="s">
        <v>255</v>
      </c>
      <c r="F302" s="128">
        <v>21.58</v>
      </c>
      <c r="G302" s="130">
        <v>47.918794393442631</v>
      </c>
      <c r="H302" s="130">
        <v>58.460929160000006</v>
      </c>
      <c r="I302" s="130">
        <f t="shared" si="28"/>
        <v>1261.58</v>
      </c>
      <c r="J302" s="26">
        <f t="shared" si="29"/>
        <v>1.7721691536988349E-4</v>
      </c>
    </row>
    <row r="303" spans="1:10" ht="39" customHeight="1" x14ac:dyDescent="0.25">
      <c r="A303" s="17" t="s">
        <v>914</v>
      </c>
      <c r="B303" s="17" t="s">
        <v>915</v>
      </c>
      <c r="C303" s="17" t="s">
        <v>157</v>
      </c>
      <c r="D303" s="18" t="s">
        <v>916</v>
      </c>
      <c r="E303" s="17" t="s">
        <v>255</v>
      </c>
      <c r="F303" s="128">
        <v>60.1</v>
      </c>
      <c r="G303" s="130">
        <v>4.2617757622950823</v>
      </c>
      <c r="H303" s="130">
        <v>5.1993664300000004</v>
      </c>
      <c r="I303" s="130">
        <f t="shared" si="28"/>
        <v>312.48</v>
      </c>
      <c r="J303" s="26">
        <f t="shared" si="29"/>
        <v>4.3894752385723619E-5</v>
      </c>
    </row>
    <row r="304" spans="1:10" ht="24" customHeight="1" collapsed="1" x14ac:dyDescent="0.25">
      <c r="A304" s="15" t="s">
        <v>88</v>
      </c>
      <c r="B304" s="15"/>
      <c r="C304" s="15"/>
      <c r="D304" s="16" t="s">
        <v>89</v>
      </c>
      <c r="E304" s="15"/>
      <c r="F304" s="129"/>
      <c r="G304" s="131"/>
      <c r="H304" s="131"/>
      <c r="I304" s="131">
        <f>SUM(I305:I321)</f>
        <v>24226.920000000002</v>
      </c>
      <c r="J304" s="25">
        <f t="shared" si="29"/>
        <v>3.403208699656731E-3</v>
      </c>
    </row>
    <row r="305" spans="1:10" ht="25.5" customHeight="1" x14ac:dyDescent="0.25">
      <c r="A305" s="17" t="s">
        <v>917</v>
      </c>
      <c r="B305" s="17" t="s">
        <v>918</v>
      </c>
      <c r="C305" s="17" t="s">
        <v>157</v>
      </c>
      <c r="D305" s="18" t="s">
        <v>919</v>
      </c>
      <c r="E305" s="17" t="s">
        <v>164</v>
      </c>
      <c r="F305" s="128">
        <v>5</v>
      </c>
      <c r="G305" s="130">
        <v>78.661585147540976</v>
      </c>
      <c r="H305" s="130">
        <v>95.967133879999992</v>
      </c>
      <c r="I305" s="130">
        <f t="shared" ref="I305:I321" si="30">TRUNC(F305*H305,(2))</f>
        <v>479.83</v>
      </c>
      <c r="J305" s="26">
        <f t="shared" si="29"/>
        <v>6.7402774696754232E-5</v>
      </c>
    </row>
    <row r="306" spans="1:10" ht="25.5" customHeight="1" x14ac:dyDescent="0.25">
      <c r="A306" s="17" t="s">
        <v>920</v>
      </c>
      <c r="B306" s="17" t="s">
        <v>921</v>
      </c>
      <c r="C306" s="17" t="s">
        <v>157</v>
      </c>
      <c r="D306" s="18" t="s">
        <v>922</v>
      </c>
      <c r="E306" s="17" t="s">
        <v>164</v>
      </c>
      <c r="F306" s="128">
        <v>2</v>
      </c>
      <c r="G306" s="130">
        <v>126.20979034426232</v>
      </c>
      <c r="H306" s="130">
        <v>153.97594422000003</v>
      </c>
      <c r="I306" s="130">
        <f t="shared" si="30"/>
        <v>307.95</v>
      </c>
      <c r="J306" s="26">
        <f t="shared" si="29"/>
        <v>4.3258413329440564E-5</v>
      </c>
    </row>
    <row r="307" spans="1:10" ht="24" customHeight="1" x14ac:dyDescent="0.25">
      <c r="A307" s="17" t="s">
        <v>923</v>
      </c>
      <c r="B307" s="17" t="s">
        <v>924</v>
      </c>
      <c r="C307" s="17" t="s">
        <v>162</v>
      </c>
      <c r="D307" s="18" t="s">
        <v>925</v>
      </c>
      <c r="E307" s="17" t="s">
        <v>164</v>
      </c>
      <c r="F307" s="128">
        <v>15</v>
      </c>
      <c r="G307" s="130">
        <v>3.5044847950819675</v>
      </c>
      <c r="H307" s="130">
        <v>4.2754714500000004</v>
      </c>
      <c r="I307" s="130">
        <f t="shared" si="30"/>
        <v>64.13</v>
      </c>
      <c r="J307" s="26">
        <f t="shared" si="29"/>
        <v>9.008482048439757E-6</v>
      </c>
    </row>
    <row r="308" spans="1:10" ht="25.5" customHeight="1" x14ac:dyDescent="0.25">
      <c r="A308" s="17" t="s">
        <v>926</v>
      </c>
      <c r="B308" s="17" t="s">
        <v>927</v>
      </c>
      <c r="C308" s="17" t="s">
        <v>157</v>
      </c>
      <c r="D308" s="18" t="s">
        <v>928</v>
      </c>
      <c r="E308" s="17" t="s">
        <v>164</v>
      </c>
      <c r="F308" s="128">
        <v>2</v>
      </c>
      <c r="G308" s="130">
        <v>150.82980306557377</v>
      </c>
      <c r="H308" s="130">
        <v>184.01235973999999</v>
      </c>
      <c r="I308" s="130">
        <f t="shared" si="30"/>
        <v>368.02</v>
      </c>
      <c r="J308" s="26">
        <f t="shared" si="29"/>
        <v>5.1696578254589111E-5</v>
      </c>
    </row>
    <row r="309" spans="1:10" ht="25.5" customHeight="1" x14ac:dyDescent="0.25">
      <c r="A309" s="17" t="s">
        <v>929</v>
      </c>
      <c r="B309" s="17" t="s">
        <v>930</v>
      </c>
      <c r="C309" s="17" t="s">
        <v>162</v>
      </c>
      <c r="D309" s="18" t="s">
        <v>931</v>
      </c>
      <c r="E309" s="17" t="s">
        <v>164</v>
      </c>
      <c r="F309" s="128">
        <v>1</v>
      </c>
      <c r="G309" s="130">
        <v>605.94556178688538</v>
      </c>
      <c r="H309" s="130">
        <v>739.25358538000012</v>
      </c>
      <c r="I309" s="130">
        <f t="shared" si="30"/>
        <v>739.25</v>
      </c>
      <c r="J309" s="26">
        <f t="shared" si="29"/>
        <v>1.038440722642927E-4</v>
      </c>
    </row>
    <row r="310" spans="1:10" ht="25.5" customHeight="1" x14ac:dyDescent="0.25">
      <c r="A310" s="17" t="s">
        <v>932</v>
      </c>
      <c r="B310" s="17" t="s">
        <v>933</v>
      </c>
      <c r="C310" s="17" t="s">
        <v>594</v>
      </c>
      <c r="D310" s="18" t="s">
        <v>934</v>
      </c>
      <c r="E310" s="17" t="s">
        <v>808</v>
      </c>
      <c r="F310" s="128">
        <v>228.44</v>
      </c>
      <c r="G310" s="130">
        <v>15.645309131147542</v>
      </c>
      <c r="H310" s="130">
        <v>19.087277140000001</v>
      </c>
      <c r="I310" s="130">
        <f t="shared" si="30"/>
        <v>4360.29</v>
      </c>
      <c r="J310" s="26">
        <f t="shared" si="29"/>
        <v>6.1249951958508326E-4</v>
      </c>
    </row>
    <row r="311" spans="1:10" ht="25.5" customHeight="1" x14ac:dyDescent="0.25">
      <c r="A311" s="17" t="s">
        <v>935</v>
      </c>
      <c r="B311" s="17" t="s">
        <v>936</v>
      </c>
      <c r="C311" s="17" t="s">
        <v>157</v>
      </c>
      <c r="D311" s="18" t="s">
        <v>937</v>
      </c>
      <c r="E311" s="17" t="s">
        <v>255</v>
      </c>
      <c r="F311" s="128">
        <v>89.62</v>
      </c>
      <c r="G311" s="130">
        <v>54.251035885245905</v>
      </c>
      <c r="H311" s="130">
        <v>66.186263780000004</v>
      </c>
      <c r="I311" s="130">
        <f t="shared" si="30"/>
        <v>5931.61</v>
      </c>
      <c r="J311" s="26">
        <f t="shared" si="29"/>
        <v>8.332262935185678E-4</v>
      </c>
    </row>
    <row r="312" spans="1:10" ht="24" customHeight="1" x14ac:dyDescent="0.25">
      <c r="A312" s="17" t="s">
        <v>938</v>
      </c>
      <c r="B312" s="17" t="s">
        <v>939</v>
      </c>
      <c r="C312" s="17" t="s">
        <v>162</v>
      </c>
      <c r="D312" s="18" t="s">
        <v>940</v>
      </c>
      <c r="E312" s="17" t="s">
        <v>164</v>
      </c>
      <c r="F312" s="128">
        <v>18</v>
      </c>
      <c r="G312" s="130">
        <v>30.871691344262295</v>
      </c>
      <c r="H312" s="130">
        <v>37.663463440000001</v>
      </c>
      <c r="I312" s="130">
        <f t="shared" si="30"/>
        <v>677.94</v>
      </c>
      <c r="J312" s="26">
        <f t="shared" si="29"/>
        <v>9.5231721813803996E-5</v>
      </c>
    </row>
    <row r="313" spans="1:10" ht="25.5" customHeight="1" x14ac:dyDescent="0.25">
      <c r="A313" s="17" t="s">
        <v>941</v>
      </c>
      <c r="B313" s="17" t="s">
        <v>942</v>
      </c>
      <c r="C313" s="17" t="s">
        <v>157</v>
      </c>
      <c r="D313" s="18" t="s">
        <v>943</v>
      </c>
      <c r="E313" s="17" t="s">
        <v>255</v>
      </c>
      <c r="F313" s="128">
        <v>12.95</v>
      </c>
      <c r="G313" s="130">
        <v>58.279179327868853</v>
      </c>
      <c r="H313" s="130">
        <v>71.100598779999999</v>
      </c>
      <c r="I313" s="130">
        <f t="shared" si="30"/>
        <v>920.75</v>
      </c>
      <c r="J313" s="26">
        <f t="shared" si="29"/>
        <v>1.2933977617497126E-4</v>
      </c>
    </row>
    <row r="314" spans="1:10" ht="39" customHeight="1" x14ac:dyDescent="0.25">
      <c r="A314" s="17" t="s">
        <v>944</v>
      </c>
      <c r="B314" s="17" t="s">
        <v>945</v>
      </c>
      <c r="C314" s="17" t="s">
        <v>157</v>
      </c>
      <c r="D314" s="18" t="s">
        <v>946</v>
      </c>
      <c r="E314" s="17" t="s">
        <v>255</v>
      </c>
      <c r="F314" s="128">
        <v>16.59</v>
      </c>
      <c r="G314" s="130">
        <v>12.13276804918033</v>
      </c>
      <c r="H314" s="130">
        <v>14.801977020000002</v>
      </c>
      <c r="I314" s="130">
        <f t="shared" si="30"/>
        <v>245.56</v>
      </c>
      <c r="J314" s="26">
        <f t="shared" si="29"/>
        <v>3.449435290526847E-5</v>
      </c>
    </row>
    <row r="315" spans="1:10" ht="39" customHeight="1" x14ac:dyDescent="0.25">
      <c r="A315" s="17" t="s">
        <v>947</v>
      </c>
      <c r="B315" s="17" t="s">
        <v>948</v>
      </c>
      <c r="C315" s="17" t="s">
        <v>157</v>
      </c>
      <c r="D315" s="18" t="s">
        <v>949</v>
      </c>
      <c r="E315" s="17" t="s">
        <v>164</v>
      </c>
      <c r="F315" s="128">
        <v>5</v>
      </c>
      <c r="G315" s="130">
        <v>491.66713231967213</v>
      </c>
      <c r="H315" s="130">
        <v>599.83390142999997</v>
      </c>
      <c r="I315" s="130">
        <f t="shared" si="30"/>
        <v>2999.16</v>
      </c>
      <c r="J315" s="26">
        <f t="shared" si="29"/>
        <v>4.2129859691873668E-4</v>
      </c>
    </row>
    <row r="316" spans="1:10" ht="39" customHeight="1" x14ac:dyDescent="0.25">
      <c r="A316" s="17" t="s">
        <v>950</v>
      </c>
      <c r="B316" s="17" t="s">
        <v>951</v>
      </c>
      <c r="C316" s="17" t="s">
        <v>157</v>
      </c>
      <c r="D316" s="18" t="s">
        <v>952</v>
      </c>
      <c r="E316" s="17" t="s">
        <v>164</v>
      </c>
      <c r="F316" s="128">
        <v>5</v>
      </c>
      <c r="G316" s="130">
        <v>360.34159980327877</v>
      </c>
      <c r="H316" s="130">
        <v>439.61675176000006</v>
      </c>
      <c r="I316" s="130">
        <f t="shared" si="30"/>
        <v>2198.08</v>
      </c>
      <c r="J316" s="26">
        <f t="shared" si="29"/>
        <v>3.087691286610707E-4</v>
      </c>
    </row>
    <row r="317" spans="1:10" ht="25.5" customHeight="1" x14ac:dyDescent="0.25">
      <c r="A317" s="17" t="s">
        <v>953</v>
      </c>
      <c r="B317" s="17" t="s">
        <v>954</v>
      </c>
      <c r="C317" s="17" t="s">
        <v>162</v>
      </c>
      <c r="D317" s="18" t="s">
        <v>955</v>
      </c>
      <c r="E317" s="17" t="s">
        <v>164</v>
      </c>
      <c r="F317" s="128">
        <v>47</v>
      </c>
      <c r="G317" s="130">
        <v>47.951019540983609</v>
      </c>
      <c r="H317" s="130">
        <v>58.500243840000003</v>
      </c>
      <c r="I317" s="130">
        <f t="shared" si="30"/>
        <v>2749.51</v>
      </c>
      <c r="J317" s="26">
        <f t="shared" si="29"/>
        <v>3.8622971272424142E-4</v>
      </c>
    </row>
    <row r="318" spans="1:10" ht="25.5" customHeight="1" x14ac:dyDescent="0.25">
      <c r="A318" s="17" t="s">
        <v>956</v>
      </c>
      <c r="B318" s="17" t="s">
        <v>957</v>
      </c>
      <c r="C318" s="17" t="s">
        <v>157</v>
      </c>
      <c r="D318" s="18" t="s">
        <v>958</v>
      </c>
      <c r="E318" s="17" t="s">
        <v>255</v>
      </c>
      <c r="F318" s="128">
        <v>30</v>
      </c>
      <c r="G318" s="130">
        <v>23.459907409836067</v>
      </c>
      <c r="H318" s="130">
        <v>28.621087039999999</v>
      </c>
      <c r="I318" s="130">
        <f t="shared" si="30"/>
        <v>858.63</v>
      </c>
      <c r="J318" s="26">
        <f t="shared" si="29"/>
        <v>1.2061364324422001E-4</v>
      </c>
    </row>
    <row r="319" spans="1:10" ht="24" customHeight="1" x14ac:dyDescent="0.25">
      <c r="A319" s="17" t="s">
        <v>959</v>
      </c>
      <c r="B319" s="17" t="s">
        <v>960</v>
      </c>
      <c r="C319" s="17" t="s">
        <v>162</v>
      </c>
      <c r="D319" s="18" t="s">
        <v>961</v>
      </c>
      <c r="E319" s="17" t="s">
        <v>164</v>
      </c>
      <c r="F319" s="128">
        <v>2</v>
      </c>
      <c r="G319" s="130">
        <v>58.448361352459024</v>
      </c>
      <c r="H319" s="130">
        <v>71.307000850000009</v>
      </c>
      <c r="I319" s="130">
        <f t="shared" si="30"/>
        <v>142.61000000000001</v>
      </c>
      <c r="J319" s="26">
        <f t="shared" si="29"/>
        <v>2.0032740136098457E-5</v>
      </c>
    </row>
    <row r="320" spans="1:10" ht="24" customHeight="1" x14ac:dyDescent="0.25">
      <c r="A320" s="17" t="s">
        <v>962</v>
      </c>
      <c r="B320" s="17" t="s">
        <v>963</v>
      </c>
      <c r="C320" s="17" t="s">
        <v>162</v>
      </c>
      <c r="D320" s="18" t="s">
        <v>964</v>
      </c>
      <c r="E320" s="17" t="s">
        <v>164</v>
      </c>
      <c r="F320" s="128">
        <v>2</v>
      </c>
      <c r="G320" s="130">
        <v>16.620119844262295</v>
      </c>
      <c r="H320" s="130">
        <v>20.276546209999999</v>
      </c>
      <c r="I320" s="130">
        <f t="shared" si="30"/>
        <v>40.549999999999997</v>
      </c>
      <c r="J320" s="26">
        <f t="shared" si="29"/>
        <v>5.6961476230193691E-6</v>
      </c>
    </row>
    <row r="321" spans="1:10" ht="51.75" customHeight="1" x14ac:dyDescent="0.25">
      <c r="A321" s="17" t="s">
        <v>965</v>
      </c>
      <c r="B321" s="17" t="s">
        <v>966</v>
      </c>
      <c r="C321" s="17" t="s">
        <v>157</v>
      </c>
      <c r="D321" s="18" t="s">
        <v>967</v>
      </c>
      <c r="E321" s="17" t="s">
        <v>159</v>
      </c>
      <c r="F321" s="128">
        <v>9</v>
      </c>
      <c r="G321" s="130">
        <v>104.10333913114756</v>
      </c>
      <c r="H321" s="130">
        <v>127.00607374000002</v>
      </c>
      <c r="I321" s="130">
        <f t="shared" si="30"/>
        <v>1143.05</v>
      </c>
      <c r="J321" s="26">
        <f t="shared" si="29"/>
        <v>1.6056674575813293E-4</v>
      </c>
    </row>
    <row r="322" spans="1:10" ht="24" customHeight="1" collapsed="1" x14ac:dyDescent="0.25">
      <c r="A322" s="15" t="s">
        <v>90</v>
      </c>
      <c r="B322" s="15"/>
      <c r="C322" s="15"/>
      <c r="D322" s="16" t="s">
        <v>91</v>
      </c>
      <c r="E322" s="15"/>
      <c r="F322" s="129"/>
      <c r="G322" s="131"/>
      <c r="H322" s="131"/>
      <c r="I322" s="131">
        <f>SUM(I323:I379)</f>
        <v>360577.18</v>
      </c>
      <c r="J322" s="25">
        <f t="shared" si="29"/>
        <v>5.0651068970950119E-2</v>
      </c>
    </row>
    <row r="323" spans="1:10" ht="25.5" customHeight="1" x14ac:dyDescent="0.25">
      <c r="A323" s="17" t="s">
        <v>968</v>
      </c>
      <c r="B323" s="17" t="s">
        <v>969</v>
      </c>
      <c r="C323" s="17" t="s">
        <v>157</v>
      </c>
      <c r="D323" s="18" t="s">
        <v>970</v>
      </c>
      <c r="E323" s="17" t="s">
        <v>255</v>
      </c>
      <c r="F323" s="128">
        <v>5000</v>
      </c>
      <c r="G323" s="130">
        <v>0.60422151639344268</v>
      </c>
      <c r="H323" s="130">
        <v>0.73715025000000012</v>
      </c>
      <c r="I323" s="130">
        <f t="shared" ref="I323:I379" si="31">TRUNC(F323*H323,(2))</f>
        <v>3685.75</v>
      </c>
      <c r="J323" s="26">
        <f t="shared" si="29"/>
        <v>5.1774540324398628E-4</v>
      </c>
    </row>
    <row r="324" spans="1:10" ht="25.5" customHeight="1" x14ac:dyDescent="0.25">
      <c r="A324" s="17" t="s">
        <v>971</v>
      </c>
      <c r="B324" s="17" t="s">
        <v>593</v>
      </c>
      <c r="C324" s="17" t="s">
        <v>594</v>
      </c>
      <c r="D324" s="18" t="s">
        <v>595</v>
      </c>
      <c r="E324" s="17" t="s">
        <v>596</v>
      </c>
      <c r="F324" s="128">
        <v>25</v>
      </c>
      <c r="G324" s="130">
        <v>63.886355000000002</v>
      </c>
      <c r="H324" s="130">
        <v>77.941353100000001</v>
      </c>
      <c r="I324" s="130">
        <f t="shared" si="31"/>
        <v>1948.53</v>
      </c>
      <c r="J324" s="26">
        <f t="shared" si="29"/>
        <v>2.7371429168636087E-4</v>
      </c>
    </row>
    <row r="325" spans="1:10" ht="39" customHeight="1" x14ac:dyDescent="0.25">
      <c r="A325" s="17" t="s">
        <v>972</v>
      </c>
      <c r="B325" s="17" t="s">
        <v>973</v>
      </c>
      <c r="C325" s="17" t="s">
        <v>157</v>
      </c>
      <c r="D325" s="18" t="s">
        <v>974</v>
      </c>
      <c r="E325" s="17" t="s">
        <v>164</v>
      </c>
      <c r="F325" s="128">
        <v>682</v>
      </c>
      <c r="G325" s="130">
        <v>13.542618254098361</v>
      </c>
      <c r="H325" s="130">
        <v>16.52199427</v>
      </c>
      <c r="I325" s="130">
        <f t="shared" si="31"/>
        <v>11268</v>
      </c>
      <c r="J325" s="26">
        <f t="shared" si="29"/>
        <v>1.5828407254298955E-3</v>
      </c>
    </row>
    <row r="326" spans="1:10" ht="39" customHeight="1" x14ac:dyDescent="0.25">
      <c r="A326" s="17" t="s">
        <v>975</v>
      </c>
      <c r="B326" s="17" t="s">
        <v>976</v>
      </c>
      <c r="C326" s="17" t="s">
        <v>157</v>
      </c>
      <c r="D326" s="18" t="s">
        <v>977</v>
      </c>
      <c r="E326" s="17" t="s">
        <v>164</v>
      </c>
      <c r="F326" s="128">
        <v>379</v>
      </c>
      <c r="G326" s="130">
        <v>17.07932819672131</v>
      </c>
      <c r="H326" s="130">
        <v>20.836780399999999</v>
      </c>
      <c r="I326" s="130">
        <f t="shared" si="31"/>
        <v>7897.13</v>
      </c>
      <c r="J326" s="26">
        <f t="shared" ref="J326:J389" si="32">I326/$H$577</f>
        <v>1.1093272078464848E-3</v>
      </c>
    </row>
    <row r="327" spans="1:10" ht="39" customHeight="1" x14ac:dyDescent="0.25">
      <c r="A327" s="17" t="s">
        <v>978</v>
      </c>
      <c r="B327" s="17" t="s">
        <v>979</v>
      </c>
      <c r="C327" s="17" t="s">
        <v>157</v>
      </c>
      <c r="D327" s="18" t="s">
        <v>980</v>
      </c>
      <c r="E327" s="17" t="s">
        <v>164</v>
      </c>
      <c r="F327" s="128">
        <v>8</v>
      </c>
      <c r="G327" s="130">
        <v>13.558730827868851</v>
      </c>
      <c r="H327" s="130">
        <v>16.541651609999999</v>
      </c>
      <c r="I327" s="130">
        <f t="shared" si="31"/>
        <v>132.33000000000001</v>
      </c>
      <c r="J327" s="26">
        <f t="shared" si="32"/>
        <v>1.8588685942149278E-5</v>
      </c>
    </row>
    <row r="328" spans="1:10" ht="39" customHeight="1" x14ac:dyDescent="0.25">
      <c r="A328" s="17" t="s">
        <v>981</v>
      </c>
      <c r="B328" s="17" t="s">
        <v>982</v>
      </c>
      <c r="C328" s="17" t="s">
        <v>157</v>
      </c>
      <c r="D328" s="18" t="s">
        <v>983</v>
      </c>
      <c r="E328" s="17" t="s">
        <v>164</v>
      </c>
      <c r="F328" s="128">
        <v>231</v>
      </c>
      <c r="G328" s="130">
        <v>7.0250821639344272</v>
      </c>
      <c r="H328" s="130">
        <v>8.570600240000001</v>
      </c>
      <c r="I328" s="130">
        <f t="shared" si="31"/>
        <v>1979.8</v>
      </c>
      <c r="J328" s="26">
        <f t="shared" si="32"/>
        <v>2.7810685731328603E-4</v>
      </c>
    </row>
    <row r="329" spans="1:10" ht="39" customHeight="1" x14ac:dyDescent="0.25">
      <c r="A329" s="17" t="s">
        <v>984</v>
      </c>
      <c r="B329" s="17" t="s">
        <v>985</v>
      </c>
      <c r="C329" s="17" t="s">
        <v>157</v>
      </c>
      <c r="D329" s="18" t="s">
        <v>986</v>
      </c>
      <c r="E329" s="17" t="s">
        <v>164</v>
      </c>
      <c r="F329" s="128">
        <v>17</v>
      </c>
      <c r="G329" s="130">
        <v>8.8619155737704922</v>
      </c>
      <c r="H329" s="130">
        <v>10.811537</v>
      </c>
      <c r="I329" s="130">
        <f t="shared" si="31"/>
        <v>183.79</v>
      </c>
      <c r="J329" s="26">
        <f t="shared" si="32"/>
        <v>2.581738524376646E-5</v>
      </c>
    </row>
    <row r="330" spans="1:10" ht="51.75" customHeight="1" x14ac:dyDescent="0.25">
      <c r="A330" s="17" t="s">
        <v>987</v>
      </c>
      <c r="B330" s="17" t="s">
        <v>988</v>
      </c>
      <c r="C330" s="17" t="s">
        <v>157</v>
      </c>
      <c r="D330" s="18" t="s">
        <v>989</v>
      </c>
      <c r="E330" s="17" t="s">
        <v>164</v>
      </c>
      <c r="F330" s="128">
        <v>1</v>
      </c>
      <c r="G330" s="130">
        <v>12.664482983606558</v>
      </c>
      <c r="H330" s="130">
        <v>15.45066924</v>
      </c>
      <c r="I330" s="130">
        <f t="shared" si="31"/>
        <v>15.45</v>
      </c>
      <c r="J330" s="26">
        <f t="shared" si="32"/>
        <v>2.1702954568594147E-6</v>
      </c>
    </row>
    <row r="331" spans="1:10" ht="25.5" customHeight="1" x14ac:dyDescent="0.25">
      <c r="A331" s="17" t="s">
        <v>990</v>
      </c>
      <c r="B331" s="17" t="s">
        <v>991</v>
      </c>
      <c r="C331" s="17" t="s">
        <v>157</v>
      </c>
      <c r="D331" s="18" t="s">
        <v>992</v>
      </c>
      <c r="E331" s="17" t="s">
        <v>164</v>
      </c>
      <c r="F331" s="128">
        <v>4</v>
      </c>
      <c r="G331" s="130">
        <v>65.860145286885242</v>
      </c>
      <c r="H331" s="130">
        <v>80.349377249999989</v>
      </c>
      <c r="I331" s="130">
        <f t="shared" si="31"/>
        <v>321.39</v>
      </c>
      <c r="J331" s="26">
        <f t="shared" si="32"/>
        <v>4.5146359668611474E-5</v>
      </c>
    </row>
    <row r="332" spans="1:10" ht="25.5" customHeight="1" x14ac:dyDescent="0.25">
      <c r="A332" s="17" t="s">
        <v>993</v>
      </c>
      <c r="B332" s="17" t="s">
        <v>994</v>
      </c>
      <c r="C332" s="17" t="s">
        <v>157</v>
      </c>
      <c r="D332" s="18" t="s">
        <v>995</v>
      </c>
      <c r="E332" s="17" t="s">
        <v>164</v>
      </c>
      <c r="F332" s="128">
        <v>3</v>
      </c>
      <c r="G332" s="130">
        <v>67.600303254098364</v>
      </c>
      <c r="H332" s="130">
        <v>82.472369970000003</v>
      </c>
      <c r="I332" s="130">
        <f t="shared" si="31"/>
        <v>247.41</v>
      </c>
      <c r="J332" s="26">
        <f t="shared" si="32"/>
        <v>3.4754226471300182E-5</v>
      </c>
    </row>
    <row r="333" spans="1:10" ht="25.5" customHeight="1" x14ac:dyDescent="0.25">
      <c r="A333" s="17" t="s">
        <v>996</v>
      </c>
      <c r="B333" s="17" t="s">
        <v>997</v>
      </c>
      <c r="C333" s="17" t="s">
        <v>157</v>
      </c>
      <c r="D333" s="18" t="s">
        <v>998</v>
      </c>
      <c r="E333" s="17" t="s">
        <v>164</v>
      </c>
      <c r="F333" s="128">
        <v>2</v>
      </c>
      <c r="G333" s="130">
        <v>75.116818918032791</v>
      </c>
      <c r="H333" s="130">
        <v>91.64251908</v>
      </c>
      <c r="I333" s="130">
        <f t="shared" si="31"/>
        <v>183.28</v>
      </c>
      <c r="J333" s="26">
        <f t="shared" si="32"/>
        <v>2.5745744422860423E-5</v>
      </c>
    </row>
    <row r="334" spans="1:10" ht="25.5" customHeight="1" x14ac:dyDescent="0.25">
      <c r="A334" s="17" t="s">
        <v>999</v>
      </c>
      <c r="B334" s="17" t="s">
        <v>1000</v>
      </c>
      <c r="C334" s="17" t="s">
        <v>157</v>
      </c>
      <c r="D334" s="18" t="s">
        <v>1001</v>
      </c>
      <c r="E334" s="17" t="s">
        <v>164</v>
      </c>
      <c r="F334" s="128">
        <v>1</v>
      </c>
      <c r="G334" s="130">
        <v>70.975887459016391</v>
      </c>
      <c r="H334" s="130">
        <v>86.590582699999999</v>
      </c>
      <c r="I334" s="130">
        <f t="shared" si="31"/>
        <v>86.59</v>
      </c>
      <c r="J334" s="26">
        <f t="shared" si="32"/>
        <v>1.2163487612262571E-5</v>
      </c>
    </row>
    <row r="335" spans="1:10" ht="25.5" customHeight="1" x14ac:dyDescent="0.25">
      <c r="A335" s="17" t="s">
        <v>1002</v>
      </c>
      <c r="B335" s="17" t="s">
        <v>1003</v>
      </c>
      <c r="C335" s="17" t="s">
        <v>157</v>
      </c>
      <c r="D335" s="18" t="s">
        <v>1004</v>
      </c>
      <c r="E335" s="17" t="s">
        <v>164</v>
      </c>
      <c r="F335" s="128">
        <v>3</v>
      </c>
      <c r="G335" s="130">
        <v>81.610186147540972</v>
      </c>
      <c r="H335" s="130">
        <v>99.564427099999989</v>
      </c>
      <c r="I335" s="130">
        <f t="shared" si="31"/>
        <v>298.69</v>
      </c>
      <c r="J335" s="26">
        <f t="shared" si="32"/>
        <v>4.1957640777303469E-5</v>
      </c>
    </row>
    <row r="336" spans="1:10" ht="25.5" customHeight="1" x14ac:dyDescent="0.25">
      <c r="A336" s="17" t="s">
        <v>1005</v>
      </c>
      <c r="B336" s="17" t="s">
        <v>1006</v>
      </c>
      <c r="C336" s="17" t="s">
        <v>157</v>
      </c>
      <c r="D336" s="18" t="s">
        <v>1007</v>
      </c>
      <c r="E336" s="17" t="s">
        <v>164</v>
      </c>
      <c r="F336" s="128">
        <v>4</v>
      </c>
      <c r="G336" s="130">
        <v>89.996780795081975</v>
      </c>
      <c r="H336" s="130">
        <v>109.79607257000001</v>
      </c>
      <c r="I336" s="130">
        <f t="shared" si="31"/>
        <v>439.18</v>
      </c>
      <c r="J336" s="26">
        <f t="shared" si="32"/>
        <v>6.1692579853949366E-5</v>
      </c>
    </row>
    <row r="337" spans="1:10" ht="39" customHeight="1" x14ac:dyDescent="0.25">
      <c r="A337" s="17" t="s">
        <v>1008</v>
      </c>
      <c r="B337" s="17" t="s">
        <v>1009</v>
      </c>
      <c r="C337" s="17" t="s">
        <v>157</v>
      </c>
      <c r="D337" s="18" t="s">
        <v>1010</v>
      </c>
      <c r="E337" s="17" t="s">
        <v>164</v>
      </c>
      <c r="F337" s="128">
        <v>2</v>
      </c>
      <c r="G337" s="130">
        <v>394.06521670491804</v>
      </c>
      <c r="H337" s="130">
        <v>480.75956438000003</v>
      </c>
      <c r="I337" s="130">
        <f t="shared" si="31"/>
        <v>961.51</v>
      </c>
      <c r="J337" s="26">
        <f t="shared" si="32"/>
        <v>1.3506542295954019E-4</v>
      </c>
    </row>
    <row r="338" spans="1:10" ht="24" customHeight="1" x14ac:dyDescent="0.25">
      <c r="A338" s="17" t="s">
        <v>1011</v>
      </c>
      <c r="B338" s="17" t="s">
        <v>1012</v>
      </c>
      <c r="C338" s="17" t="s">
        <v>162</v>
      </c>
      <c r="D338" s="18" t="s">
        <v>1013</v>
      </c>
      <c r="E338" s="17" t="s">
        <v>164</v>
      </c>
      <c r="F338" s="128">
        <v>2</v>
      </c>
      <c r="G338" s="130">
        <v>211.01832238524594</v>
      </c>
      <c r="H338" s="130">
        <v>257.44235331000004</v>
      </c>
      <c r="I338" s="130">
        <f t="shared" si="31"/>
        <v>514.88</v>
      </c>
      <c r="J338" s="26">
        <f t="shared" si="32"/>
        <v>7.2326325231571219E-5</v>
      </c>
    </row>
    <row r="339" spans="1:10" ht="39" customHeight="1" x14ac:dyDescent="0.25">
      <c r="A339" s="17" t="s">
        <v>1014</v>
      </c>
      <c r="B339" s="17" t="s">
        <v>1015</v>
      </c>
      <c r="C339" s="17" t="s">
        <v>157</v>
      </c>
      <c r="D339" s="18" t="s">
        <v>1016</v>
      </c>
      <c r="E339" s="17" t="s">
        <v>164</v>
      </c>
      <c r="F339" s="128">
        <v>2</v>
      </c>
      <c r="G339" s="130">
        <v>145.47237228688525</v>
      </c>
      <c r="H339" s="130">
        <v>177.47629419</v>
      </c>
      <c r="I339" s="130">
        <f t="shared" si="31"/>
        <v>354.95</v>
      </c>
      <c r="J339" s="26">
        <f t="shared" si="32"/>
        <v>4.9860606628624544E-5</v>
      </c>
    </row>
    <row r="340" spans="1:10" ht="25.5" customHeight="1" x14ac:dyDescent="0.25">
      <c r="A340" s="17" t="s">
        <v>1017</v>
      </c>
      <c r="B340" s="17" t="s">
        <v>1018</v>
      </c>
      <c r="C340" s="17" t="s">
        <v>157</v>
      </c>
      <c r="D340" s="18" t="s">
        <v>1019</v>
      </c>
      <c r="E340" s="17" t="s">
        <v>164</v>
      </c>
      <c r="F340" s="128">
        <v>156</v>
      </c>
      <c r="G340" s="130">
        <v>10.795424426229509</v>
      </c>
      <c r="H340" s="130">
        <v>13.170417800000001</v>
      </c>
      <c r="I340" s="130">
        <f t="shared" si="31"/>
        <v>2054.58</v>
      </c>
      <c r="J340" s="26">
        <f t="shared" si="32"/>
        <v>2.886113682688813E-4</v>
      </c>
    </row>
    <row r="341" spans="1:10" ht="25.5" customHeight="1" x14ac:dyDescent="0.25">
      <c r="A341" s="17" t="s">
        <v>1020</v>
      </c>
      <c r="B341" s="17" t="s">
        <v>1021</v>
      </c>
      <c r="C341" s="17" t="s">
        <v>157</v>
      </c>
      <c r="D341" s="18" t="s">
        <v>1022</v>
      </c>
      <c r="E341" s="17" t="s">
        <v>164</v>
      </c>
      <c r="F341" s="128">
        <v>8</v>
      </c>
      <c r="G341" s="130">
        <v>11.375477081967214</v>
      </c>
      <c r="H341" s="130">
        <v>13.878082040000001</v>
      </c>
      <c r="I341" s="130">
        <f t="shared" si="31"/>
        <v>111.02</v>
      </c>
      <c r="J341" s="26">
        <f t="shared" si="32"/>
        <v>1.5595223405859688E-5</v>
      </c>
    </row>
    <row r="342" spans="1:10" ht="25.5" customHeight="1" x14ac:dyDescent="0.25">
      <c r="A342" s="17" t="s">
        <v>1023</v>
      </c>
      <c r="B342" s="17" t="s">
        <v>1024</v>
      </c>
      <c r="C342" s="17" t="s">
        <v>157</v>
      </c>
      <c r="D342" s="18" t="s">
        <v>1025</v>
      </c>
      <c r="E342" s="17" t="s">
        <v>164</v>
      </c>
      <c r="F342" s="128">
        <v>2</v>
      </c>
      <c r="G342" s="130">
        <v>12.511413532786888</v>
      </c>
      <c r="H342" s="130">
        <v>15.263924510000002</v>
      </c>
      <c r="I342" s="130">
        <f t="shared" si="31"/>
        <v>30.52</v>
      </c>
      <c r="J342" s="26">
        <f t="shared" si="32"/>
        <v>4.2872114785339371E-6</v>
      </c>
    </row>
    <row r="343" spans="1:10" ht="25.5" customHeight="1" x14ac:dyDescent="0.25">
      <c r="A343" s="17" t="s">
        <v>1026</v>
      </c>
      <c r="B343" s="17" t="s">
        <v>1027</v>
      </c>
      <c r="C343" s="17" t="s">
        <v>157</v>
      </c>
      <c r="D343" s="18" t="s">
        <v>1028</v>
      </c>
      <c r="E343" s="17" t="s">
        <v>164</v>
      </c>
      <c r="F343" s="128">
        <v>1</v>
      </c>
      <c r="G343" s="130">
        <v>12.511413532786888</v>
      </c>
      <c r="H343" s="130">
        <v>15.263924510000002</v>
      </c>
      <c r="I343" s="130">
        <f t="shared" si="31"/>
        <v>15.26</v>
      </c>
      <c r="J343" s="26">
        <f t="shared" si="32"/>
        <v>2.1436057392669685E-6</v>
      </c>
    </row>
    <row r="344" spans="1:10" ht="25.5" customHeight="1" x14ac:dyDescent="0.25">
      <c r="A344" s="17" t="s">
        <v>1029</v>
      </c>
      <c r="B344" s="17" t="s">
        <v>1030</v>
      </c>
      <c r="C344" s="17" t="s">
        <v>157</v>
      </c>
      <c r="D344" s="18" t="s">
        <v>1031</v>
      </c>
      <c r="E344" s="17" t="s">
        <v>164</v>
      </c>
      <c r="F344" s="128">
        <v>1</v>
      </c>
      <c r="G344" s="130">
        <v>20.060154344262294</v>
      </c>
      <c r="H344" s="130">
        <v>24.4733883</v>
      </c>
      <c r="I344" s="130">
        <f t="shared" si="31"/>
        <v>24.47</v>
      </c>
      <c r="J344" s="26">
        <f t="shared" si="32"/>
        <v>3.4373546815113188E-6</v>
      </c>
    </row>
    <row r="345" spans="1:10" ht="39" customHeight="1" x14ac:dyDescent="0.25">
      <c r="A345" s="17" t="s">
        <v>1032</v>
      </c>
      <c r="B345" s="17" t="s">
        <v>1033</v>
      </c>
      <c r="C345" s="17" t="s">
        <v>157</v>
      </c>
      <c r="D345" s="18" t="s">
        <v>1034</v>
      </c>
      <c r="E345" s="17" t="s">
        <v>255</v>
      </c>
      <c r="F345" s="128">
        <v>3</v>
      </c>
      <c r="G345" s="130">
        <v>15.65336541803279</v>
      </c>
      <c r="H345" s="130">
        <v>19.097105810000002</v>
      </c>
      <c r="I345" s="130">
        <f t="shared" si="31"/>
        <v>57.29</v>
      </c>
      <c r="J345" s="26">
        <f t="shared" si="32"/>
        <v>8.0476522151117059E-6</v>
      </c>
    </row>
    <row r="346" spans="1:10" ht="25.5" customHeight="1" x14ac:dyDescent="0.25">
      <c r="A346" s="17" t="s">
        <v>1035</v>
      </c>
      <c r="B346" s="17" t="s">
        <v>1036</v>
      </c>
      <c r="C346" s="17" t="s">
        <v>162</v>
      </c>
      <c r="D346" s="18" t="s">
        <v>1037</v>
      </c>
      <c r="E346" s="17" t="s">
        <v>164</v>
      </c>
      <c r="F346" s="128">
        <v>1</v>
      </c>
      <c r="G346" s="130">
        <v>154.46318845081967</v>
      </c>
      <c r="H346" s="130">
        <v>188.44508991000001</v>
      </c>
      <c r="I346" s="130">
        <f t="shared" si="31"/>
        <v>188.44</v>
      </c>
      <c r="J346" s="26">
        <f t="shared" si="32"/>
        <v>2.6470580963792108E-5</v>
      </c>
    </row>
    <row r="347" spans="1:10" ht="24" customHeight="1" x14ac:dyDescent="0.25">
      <c r="A347" s="17" t="s">
        <v>1038</v>
      </c>
      <c r="B347" s="17" t="s">
        <v>1039</v>
      </c>
      <c r="C347" s="17" t="s">
        <v>162</v>
      </c>
      <c r="D347" s="18" t="s">
        <v>1040</v>
      </c>
      <c r="E347" s="17" t="s">
        <v>164</v>
      </c>
      <c r="F347" s="128">
        <v>1</v>
      </c>
      <c r="G347" s="130">
        <v>23.9916223442623</v>
      </c>
      <c r="H347" s="130">
        <v>29.269779260000004</v>
      </c>
      <c r="I347" s="130">
        <f t="shared" si="31"/>
        <v>29.26</v>
      </c>
      <c r="J347" s="26">
        <f t="shared" si="32"/>
        <v>4.1102165092366649E-6</v>
      </c>
    </row>
    <row r="348" spans="1:10" ht="25.5" customHeight="1" x14ac:dyDescent="0.25">
      <c r="A348" s="17" t="s">
        <v>1041</v>
      </c>
      <c r="B348" s="17" t="s">
        <v>1042</v>
      </c>
      <c r="C348" s="17" t="s">
        <v>204</v>
      </c>
      <c r="D348" s="18" t="s">
        <v>1043</v>
      </c>
      <c r="E348" s="17" t="s">
        <v>488</v>
      </c>
      <c r="F348" s="128">
        <v>2</v>
      </c>
      <c r="G348" s="130">
        <v>226.55084349999998</v>
      </c>
      <c r="H348" s="130">
        <v>276.39202906999998</v>
      </c>
      <c r="I348" s="130">
        <f t="shared" si="31"/>
        <v>552.78</v>
      </c>
      <c r="J348" s="26">
        <f t="shared" si="32"/>
        <v>7.7650221530274895E-5</v>
      </c>
    </row>
    <row r="349" spans="1:10" ht="39" customHeight="1" x14ac:dyDescent="0.25">
      <c r="A349" s="17" t="s">
        <v>1044</v>
      </c>
      <c r="B349" s="17" t="s">
        <v>1045</v>
      </c>
      <c r="C349" s="17" t="s">
        <v>157</v>
      </c>
      <c r="D349" s="18" t="s">
        <v>1046</v>
      </c>
      <c r="E349" s="17" t="s">
        <v>255</v>
      </c>
      <c r="F349" s="128">
        <v>3</v>
      </c>
      <c r="G349" s="130">
        <v>17.772168868852461</v>
      </c>
      <c r="H349" s="130">
        <v>21.682046020000001</v>
      </c>
      <c r="I349" s="130">
        <f t="shared" si="31"/>
        <v>65.040000000000006</v>
      </c>
      <c r="J349" s="26">
        <f t="shared" si="32"/>
        <v>9.1363117484877884E-6</v>
      </c>
    </row>
    <row r="350" spans="1:10" ht="25.5" customHeight="1" x14ac:dyDescent="0.25">
      <c r="A350" s="17" t="s">
        <v>1047</v>
      </c>
      <c r="B350" s="17" t="s">
        <v>1048</v>
      </c>
      <c r="C350" s="17" t="s">
        <v>204</v>
      </c>
      <c r="D350" s="18" t="s">
        <v>1049</v>
      </c>
      <c r="E350" s="17" t="s">
        <v>488</v>
      </c>
      <c r="F350" s="128">
        <v>2</v>
      </c>
      <c r="G350" s="130">
        <v>221.05645584426227</v>
      </c>
      <c r="H350" s="130">
        <v>269.68887612999998</v>
      </c>
      <c r="I350" s="130">
        <f t="shared" si="31"/>
        <v>539.37</v>
      </c>
      <c r="J350" s="26">
        <f t="shared" si="32"/>
        <v>7.5766489357039638E-5</v>
      </c>
    </row>
    <row r="351" spans="1:10" ht="24" customHeight="1" x14ac:dyDescent="0.25">
      <c r="A351" s="17" t="s">
        <v>1050</v>
      </c>
      <c r="B351" s="17" t="s">
        <v>1051</v>
      </c>
      <c r="C351" s="17" t="s">
        <v>162</v>
      </c>
      <c r="D351" s="18" t="s">
        <v>1052</v>
      </c>
      <c r="E351" s="17" t="s">
        <v>164</v>
      </c>
      <c r="F351" s="128">
        <v>2</v>
      </c>
      <c r="G351" s="130">
        <v>31.451744000000001</v>
      </c>
      <c r="H351" s="130">
        <v>38.371127680000001</v>
      </c>
      <c r="I351" s="130">
        <f t="shared" si="31"/>
        <v>76.739999999999995</v>
      </c>
      <c r="J351" s="26">
        <f t="shared" si="32"/>
        <v>1.0779836463391034E-5</v>
      </c>
    </row>
    <row r="352" spans="1:10" ht="24" customHeight="1" x14ac:dyDescent="0.25">
      <c r="A352" s="17" t="s">
        <v>1053</v>
      </c>
      <c r="B352" s="17" t="s">
        <v>1054</v>
      </c>
      <c r="C352" s="17" t="s">
        <v>162</v>
      </c>
      <c r="D352" s="18" t="s">
        <v>1055</v>
      </c>
      <c r="E352" s="17" t="s">
        <v>164</v>
      </c>
      <c r="F352" s="128">
        <v>89</v>
      </c>
      <c r="G352" s="130">
        <v>29.107364516393446</v>
      </c>
      <c r="H352" s="130">
        <v>35.510984710000002</v>
      </c>
      <c r="I352" s="130">
        <f t="shared" si="31"/>
        <v>3160.47</v>
      </c>
      <c r="J352" s="26">
        <f t="shared" si="32"/>
        <v>4.4395816715472322E-4</v>
      </c>
    </row>
    <row r="353" spans="1:10" ht="39" customHeight="1" x14ac:dyDescent="0.25">
      <c r="A353" s="17" t="s">
        <v>1056</v>
      </c>
      <c r="B353" s="17" t="s">
        <v>945</v>
      </c>
      <c r="C353" s="17" t="s">
        <v>157</v>
      </c>
      <c r="D353" s="18" t="s">
        <v>946</v>
      </c>
      <c r="E353" s="17" t="s">
        <v>255</v>
      </c>
      <c r="F353" s="128">
        <v>3075.3</v>
      </c>
      <c r="G353" s="130">
        <v>12.13276804918033</v>
      </c>
      <c r="H353" s="130">
        <v>14.801977020000002</v>
      </c>
      <c r="I353" s="130">
        <f t="shared" si="31"/>
        <v>45520.51</v>
      </c>
      <c r="J353" s="26">
        <f t="shared" si="32"/>
        <v>6.3943660871795182E-3</v>
      </c>
    </row>
    <row r="354" spans="1:10" ht="39" customHeight="1" x14ac:dyDescent="0.25">
      <c r="A354" s="17" t="s">
        <v>1057</v>
      </c>
      <c r="B354" s="17" t="s">
        <v>1058</v>
      </c>
      <c r="C354" s="17" t="s">
        <v>157</v>
      </c>
      <c r="D354" s="18" t="s">
        <v>1059</v>
      </c>
      <c r="E354" s="17" t="s">
        <v>255</v>
      </c>
      <c r="F354" s="128">
        <v>84.8</v>
      </c>
      <c r="G354" s="130">
        <v>15.621140270491802</v>
      </c>
      <c r="H354" s="130">
        <v>19.057791129999998</v>
      </c>
      <c r="I354" s="130">
        <f t="shared" si="31"/>
        <v>1616.1</v>
      </c>
      <c r="J354" s="26">
        <f t="shared" si="32"/>
        <v>2.270171189534304E-4</v>
      </c>
    </row>
    <row r="355" spans="1:10" ht="24" customHeight="1" x14ac:dyDescent="0.25">
      <c r="A355" s="17" t="s">
        <v>1060</v>
      </c>
      <c r="B355" s="17" t="s">
        <v>1061</v>
      </c>
      <c r="C355" s="17" t="s">
        <v>204</v>
      </c>
      <c r="D355" s="18" t="s">
        <v>1062</v>
      </c>
      <c r="E355" s="17" t="s">
        <v>488</v>
      </c>
      <c r="F355" s="128">
        <v>3612</v>
      </c>
      <c r="G355" s="130">
        <v>1.0150921475409835</v>
      </c>
      <c r="H355" s="130">
        <v>1.23841242</v>
      </c>
      <c r="I355" s="130">
        <f t="shared" si="31"/>
        <v>4473.1400000000003</v>
      </c>
      <c r="J355" s="26">
        <f t="shared" si="32"/>
        <v>6.2835180711301767E-4</v>
      </c>
    </row>
    <row r="356" spans="1:10" ht="39" customHeight="1" x14ac:dyDescent="0.25">
      <c r="A356" s="17" t="s">
        <v>1063</v>
      </c>
      <c r="B356" s="17" t="s">
        <v>1064</v>
      </c>
      <c r="C356" s="17" t="s">
        <v>157</v>
      </c>
      <c r="D356" s="18" t="s">
        <v>1065</v>
      </c>
      <c r="E356" s="17" t="s">
        <v>164</v>
      </c>
      <c r="F356" s="128">
        <v>9</v>
      </c>
      <c r="G356" s="130">
        <v>47.491811188524601</v>
      </c>
      <c r="H356" s="130">
        <v>57.940009650000007</v>
      </c>
      <c r="I356" s="130">
        <f t="shared" si="31"/>
        <v>521.46</v>
      </c>
      <c r="J356" s="26">
        <f t="shared" si="32"/>
        <v>7.3250632293456991E-5</v>
      </c>
    </row>
    <row r="357" spans="1:10" ht="39" customHeight="1" x14ac:dyDescent="0.25">
      <c r="A357" s="17" t="s">
        <v>1066</v>
      </c>
      <c r="B357" s="17" t="s">
        <v>1067</v>
      </c>
      <c r="C357" s="17" t="s">
        <v>157</v>
      </c>
      <c r="D357" s="18" t="s">
        <v>1068</v>
      </c>
      <c r="E357" s="17" t="s">
        <v>164</v>
      </c>
      <c r="F357" s="128">
        <v>242</v>
      </c>
      <c r="G357" s="130">
        <v>45.759709508196728</v>
      </c>
      <c r="H357" s="130">
        <v>55.826845600000006</v>
      </c>
      <c r="I357" s="130">
        <f t="shared" si="31"/>
        <v>13510.09</v>
      </c>
      <c r="J357" s="26">
        <f t="shared" si="32"/>
        <v>1.8977920355185637E-3</v>
      </c>
    </row>
    <row r="358" spans="1:10" ht="39" customHeight="1" x14ac:dyDescent="0.25">
      <c r="A358" s="17" t="s">
        <v>1069</v>
      </c>
      <c r="B358" s="17" t="s">
        <v>1070</v>
      </c>
      <c r="C358" s="17" t="s">
        <v>157</v>
      </c>
      <c r="D358" s="18" t="s">
        <v>1071</v>
      </c>
      <c r="E358" s="17" t="s">
        <v>164</v>
      </c>
      <c r="F358" s="128">
        <v>4</v>
      </c>
      <c r="G358" s="130">
        <v>28.728719032786888</v>
      </c>
      <c r="H358" s="130">
        <v>35.049037220000002</v>
      </c>
      <c r="I358" s="130">
        <f t="shared" si="31"/>
        <v>140.19</v>
      </c>
      <c r="J358" s="26">
        <f t="shared" si="32"/>
        <v>1.9692797417289407E-5</v>
      </c>
    </row>
    <row r="359" spans="1:10" ht="39" customHeight="1" x14ac:dyDescent="0.25">
      <c r="A359" s="17" t="s">
        <v>1072</v>
      </c>
      <c r="B359" s="17" t="s">
        <v>1073</v>
      </c>
      <c r="C359" s="17" t="s">
        <v>157</v>
      </c>
      <c r="D359" s="18" t="s">
        <v>1074</v>
      </c>
      <c r="E359" s="17" t="s">
        <v>164</v>
      </c>
      <c r="F359" s="128">
        <v>17</v>
      </c>
      <c r="G359" s="130">
        <v>49.352813459016396</v>
      </c>
      <c r="H359" s="130">
        <v>60.210432420000004</v>
      </c>
      <c r="I359" s="130">
        <f t="shared" si="31"/>
        <v>1023.57</v>
      </c>
      <c r="J359" s="26">
        <f t="shared" si="32"/>
        <v>1.4378312755842013E-4</v>
      </c>
    </row>
    <row r="360" spans="1:10" ht="24" customHeight="1" x14ac:dyDescent="0.25">
      <c r="A360" s="17" t="s">
        <v>1075</v>
      </c>
      <c r="B360" s="17" t="s">
        <v>1076</v>
      </c>
      <c r="C360" s="17" t="s">
        <v>162</v>
      </c>
      <c r="D360" s="18" t="s">
        <v>1077</v>
      </c>
      <c r="E360" s="17" t="s">
        <v>164</v>
      </c>
      <c r="F360" s="128">
        <v>4</v>
      </c>
      <c r="G360" s="130">
        <v>18.158870639344261</v>
      </c>
      <c r="H360" s="130">
        <v>22.153822179999999</v>
      </c>
      <c r="I360" s="130">
        <f t="shared" si="31"/>
        <v>88.61</v>
      </c>
      <c r="J360" s="26">
        <f t="shared" si="32"/>
        <v>1.2447241451929627E-5</v>
      </c>
    </row>
    <row r="361" spans="1:10" ht="39" customHeight="1" x14ac:dyDescent="0.25">
      <c r="A361" s="17" t="s">
        <v>1078</v>
      </c>
      <c r="B361" s="17" t="s">
        <v>1079</v>
      </c>
      <c r="C361" s="17" t="s">
        <v>157</v>
      </c>
      <c r="D361" s="18" t="s">
        <v>1080</v>
      </c>
      <c r="E361" s="17" t="s">
        <v>164</v>
      </c>
      <c r="F361" s="128">
        <v>1</v>
      </c>
      <c r="G361" s="130">
        <v>42.045761254098366</v>
      </c>
      <c r="H361" s="130">
        <v>51.295828730000004</v>
      </c>
      <c r="I361" s="130">
        <f t="shared" si="31"/>
        <v>51.29</v>
      </c>
      <c r="J361" s="26">
        <f t="shared" si="32"/>
        <v>7.2048190279818363E-6</v>
      </c>
    </row>
    <row r="362" spans="1:10" ht="39" customHeight="1" x14ac:dyDescent="0.25">
      <c r="A362" s="17" t="s">
        <v>1081</v>
      </c>
      <c r="B362" s="17" t="s">
        <v>1082</v>
      </c>
      <c r="C362" s="17" t="s">
        <v>157</v>
      </c>
      <c r="D362" s="18" t="s">
        <v>1083</v>
      </c>
      <c r="E362" s="17" t="s">
        <v>164</v>
      </c>
      <c r="F362" s="128">
        <v>1</v>
      </c>
      <c r="G362" s="130">
        <v>49.868415819672137</v>
      </c>
      <c r="H362" s="130">
        <v>60.839467300000003</v>
      </c>
      <c r="I362" s="130">
        <f t="shared" si="31"/>
        <v>60.83</v>
      </c>
      <c r="J362" s="26">
        <f t="shared" si="32"/>
        <v>8.5449237955183293E-6</v>
      </c>
    </row>
    <row r="363" spans="1:10" ht="24" customHeight="1" x14ac:dyDescent="0.25">
      <c r="A363" s="17" t="s">
        <v>1084</v>
      </c>
      <c r="B363" s="17" t="s">
        <v>1085</v>
      </c>
      <c r="C363" s="17" t="s">
        <v>162</v>
      </c>
      <c r="D363" s="18" t="s">
        <v>1086</v>
      </c>
      <c r="E363" s="17" t="s">
        <v>255</v>
      </c>
      <c r="F363" s="128">
        <v>75</v>
      </c>
      <c r="G363" s="130">
        <v>63.088782598360659</v>
      </c>
      <c r="H363" s="130">
        <v>76.968314770000006</v>
      </c>
      <c r="I363" s="130">
        <f t="shared" si="31"/>
        <v>5772.62</v>
      </c>
      <c r="J363" s="26">
        <f t="shared" si="32"/>
        <v>8.1089261878160475E-4</v>
      </c>
    </row>
    <row r="364" spans="1:10" ht="39" customHeight="1" x14ac:dyDescent="0.25">
      <c r="A364" s="17" t="s">
        <v>1087</v>
      </c>
      <c r="B364" s="17" t="s">
        <v>1088</v>
      </c>
      <c r="C364" s="17" t="s">
        <v>157</v>
      </c>
      <c r="D364" s="18" t="s">
        <v>1089</v>
      </c>
      <c r="E364" s="17" t="s">
        <v>164</v>
      </c>
      <c r="F364" s="128">
        <v>74</v>
      </c>
      <c r="G364" s="130">
        <v>23.129599647540989</v>
      </c>
      <c r="H364" s="130">
        <v>28.218111570000005</v>
      </c>
      <c r="I364" s="130">
        <f t="shared" si="31"/>
        <v>2088.14</v>
      </c>
      <c r="J364" s="26">
        <f t="shared" si="32"/>
        <v>2.9332561522889435E-4</v>
      </c>
    </row>
    <row r="365" spans="1:10" ht="39" customHeight="1" x14ac:dyDescent="0.25">
      <c r="A365" s="17" t="s">
        <v>1090</v>
      </c>
      <c r="B365" s="17" t="s">
        <v>1091</v>
      </c>
      <c r="C365" s="17" t="s">
        <v>157</v>
      </c>
      <c r="D365" s="18" t="s">
        <v>1092</v>
      </c>
      <c r="E365" s="17" t="s">
        <v>164</v>
      </c>
      <c r="F365" s="128">
        <v>19</v>
      </c>
      <c r="G365" s="130">
        <v>36.503035877049186</v>
      </c>
      <c r="H365" s="130">
        <v>44.533703770000002</v>
      </c>
      <c r="I365" s="130">
        <f t="shared" si="31"/>
        <v>846.14</v>
      </c>
      <c r="J365" s="26">
        <f t="shared" si="32"/>
        <v>1.1885914549301134E-4</v>
      </c>
    </row>
    <row r="366" spans="1:10" ht="25.5" customHeight="1" x14ac:dyDescent="0.25">
      <c r="A366" s="17" t="s">
        <v>1093</v>
      </c>
      <c r="B366" s="17" t="s">
        <v>1094</v>
      </c>
      <c r="C366" s="17" t="s">
        <v>157</v>
      </c>
      <c r="D366" s="18" t="s">
        <v>1095</v>
      </c>
      <c r="E366" s="17" t="s">
        <v>164</v>
      </c>
      <c r="F366" s="128">
        <v>6</v>
      </c>
      <c r="G366" s="130">
        <v>64.168325040983618</v>
      </c>
      <c r="H366" s="130">
        <v>78.285356550000017</v>
      </c>
      <c r="I366" s="130">
        <f t="shared" si="31"/>
        <v>469.71</v>
      </c>
      <c r="J366" s="26">
        <f t="shared" si="32"/>
        <v>6.5981196054461854E-5</v>
      </c>
    </row>
    <row r="367" spans="1:10" ht="24" customHeight="1" x14ac:dyDescent="0.25">
      <c r="A367" s="17" t="s">
        <v>1096</v>
      </c>
      <c r="B367" s="17" t="s">
        <v>1097</v>
      </c>
      <c r="C367" s="17" t="s">
        <v>162</v>
      </c>
      <c r="D367" s="18" t="s">
        <v>1098</v>
      </c>
      <c r="E367" s="17" t="s">
        <v>255</v>
      </c>
      <c r="F367" s="128">
        <v>300</v>
      </c>
      <c r="G367" s="130">
        <v>110.86256382786884</v>
      </c>
      <c r="H367" s="130">
        <v>135.25232786999999</v>
      </c>
      <c r="I367" s="130">
        <f t="shared" si="31"/>
        <v>40575.69</v>
      </c>
      <c r="J367" s="26">
        <f t="shared" si="32"/>
        <v>5.6997563537822642E-3</v>
      </c>
    </row>
    <row r="368" spans="1:10" ht="24" customHeight="1" x14ac:dyDescent="0.25">
      <c r="A368" s="17" t="s">
        <v>1099</v>
      </c>
      <c r="B368" s="17" t="s">
        <v>1100</v>
      </c>
      <c r="C368" s="17" t="s">
        <v>204</v>
      </c>
      <c r="D368" s="18" t="s">
        <v>1101</v>
      </c>
      <c r="E368" s="17" t="s">
        <v>488</v>
      </c>
      <c r="F368" s="128">
        <v>8</v>
      </c>
      <c r="G368" s="130">
        <v>18.432784393442628</v>
      </c>
      <c r="H368" s="130">
        <v>22.487996960000004</v>
      </c>
      <c r="I368" s="130">
        <f t="shared" si="31"/>
        <v>179.9</v>
      </c>
      <c r="J368" s="26">
        <f t="shared" si="32"/>
        <v>2.5270948394110597E-5</v>
      </c>
    </row>
    <row r="369" spans="1:10" ht="39" customHeight="1" x14ac:dyDescent="0.25">
      <c r="A369" s="17" t="s">
        <v>1102</v>
      </c>
      <c r="B369" s="17" t="s">
        <v>1103</v>
      </c>
      <c r="C369" s="17" t="s">
        <v>157</v>
      </c>
      <c r="D369" s="18" t="s">
        <v>1104</v>
      </c>
      <c r="E369" s="17" t="s">
        <v>164</v>
      </c>
      <c r="F369" s="128">
        <v>2</v>
      </c>
      <c r="G369" s="130">
        <v>29.510178860655738</v>
      </c>
      <c r="H369" s="130">
        <v>36.002418210000002</v>
      </c>
      <c r="I369" s="130">
        <f t="shared" si="31"/>
        <v>72</v>
      </c>
      <c r="J369" s="26">
        <f t="shared" si="32"/>
        <v>1.0113998245558437E-5</v>
      </c>
    </row>
    <row r="370" spans="1:10" ht="39" customHeight="1" x14ac:dyDescent="0.25">
      <c r="A370" s="17" t="s">
        <v>1105</v>
      </c>
      <c r="B370" s="17" t="s">
        <v>1106</v>
      </c>
      <c r="C370" s="17" t="s">
        <v>157</v>
      </c>
      <c r="D370" s="18" t="s">
        <v>1107</v>
      </c>
      <c r="E370" s="17" t="s">
        <v>164</v>
      </c>
      <c r="F370" s="128">
        <v>9</v>
      </c>
      <c r="G370" s="130">
        <v>41.111231975409837</v>
      </c>
      <c r="H370" s="130">
        <v>50.155703010000003</v>
      </c>
      <c r="I370" s="130">
        <f t="shared" si="31"/>
        <v>451.4</v>
      </c>
      <c r="J370" s="26">
        <f t="shared" si="32"/>
        <v>6.3409150111737197E-5</v>
      </c>
    </row>
    <row r="371" spans="1:10" ht="25.5" customHeight="1" x14ac:dyDescent="0.25">
      <c r="A371" s="17" t="s">
        <v>1108</v>
      </c>
      <c r="B371" s="17" t="s">
        <v>1109</v>
      </c>
      <c r="C371" s="17" t="s">
        <v>157</v>
      </c>
      <c r="D371" s="18" t="s">
        <v>1110</v>
      </c>
      <c r="E371" s="17" t="s">
        <v>164</v>
      </c>
      <c r="F371" s="128">
        <v>2</v>
      </c>
      <c r="G371" s="130">
        <v>91.503306442622971</v>
      </c>
      <c r="H371" s="130">
        <v>111.63403386000002</v>
      </c>
      <c r="I371" s="130">
        <f t="shared" si="31"/>
        <v>223.26</v>
      </c>
      <c r="J371" s="26">
        <f t="shared" si="32"/>
        <v>3.1361822893102455E-5</v>
      </c>
    </row>
    <row r="372" spans="1:10" ht="39" customHeight="1" x14ac:dyDescent="0.25">
      <c r="A372" s="17" t="s">
        <v>1111</v>
      </c>
      <c r="B372" s="17" t="s">
        <v>1112</v>
      </c>
      <c r="C372" s="17" t="s">
        <v>157</v>
      </c>
      <c r="D372" s="18" t="s">
        <v>1113</v>
      </c>
      <c r="E372" s="17" t="s">
        <v>255</v>
      </c>
      <c r="F372" s="128">
        <v>177.9</v>
      </c>
      <c r="G372" s="130">
        <v>14.19517749180328</v>
      </c>
      <c r="H372" s="130">
        <v>17.318116540000002</v>
      </c>
      <c r="I372" s="130">
        <f t="shared" si="31"/>
        <v>3080.89</v>
      </c>
      <c r="J372" s="26">
        <f t="shared" si="32"/>
        <v>4.3277938964942405E-4</v>
      </c>
    </row>
    <row r="373" spans="1:10" ht="39" customHeight="1" x14ac:dyDescent="0.25">
      <c r="A373" s="17" t="s">
        <v>1114</v>
      </c>
      <c r="B373" s="17" t="s">
        <v>1115</v>
      </c>
      <c r="C373" s="17" t="s">
        <v>157</v>
      </c>
      <c r="D373" s="18" t="s">
        <v>1116</v>
      </c>
      <c r="E373" s="17" t="s">
        <v>255</v>
      </c>
      <c r="F373" s="128">
        <v>2799.3</v>
      </c>
      <c r="G373" s="130">
        <v>2.6424620983606557</v>
      </c>
      <c r="H373" s="130">
        <v>3.22380376</v>
      </c>
      <c r="I373" s="130">
        <f t="shared" si="31"/>
        <v>9024.39</v>
      </c>
      <c r="J373" s="26">
        <f t="shared" si="32"/>
        <v>1.2676758976004874E-3</v>
      </c>
    </row>
    <row r="374" spans="1:10" ht="39" customHeight="1" x14ac:dyDescent="0.25">
      <c r="A374" s="17" t="s">
        <v>1117</v>
      </c>
      <c r="B374" s="17" t="s">
        <v>798</v>
      </c>
      <c r="C374" s="17" t="s">
        <v>157</v>
      </c>
      <c r="D374" s="18" t="s">
        <v>799</v>
      </c>
      <c r="E374" s="17" t="s">
        <v>255</v>
      </c>
      <c r="F374" s="128">
        <v>9211.9</v>
      </c>
      <c r="G374" s="130">
        <v>3.8186799836065579</v>
      </c>
      <c r="H374" s="130">
        <v>4.6587895800000005</v>
      </c>
      <c r="I374" s="130">
        <f t="shared" si="31"/>
        <v>42916.3</v>
      </c>
      <c r="J374" s="26">
        <f t="shared" si="32"/>
        <v>6.0285469848036051E-3</v>
      </c>
    </row>
    <row r="375" spans="1:10" ht="39" customHeight="1" x14ac:dyDescent="0.25">
      <c r="A375" s="17" t="s">
        <v>1118</v>
      </c>
      <c r="B375" s="17" t="s">
        <v>1119</v>
      </c>
      <c r="C375" s="17" t="s">
        <v>157</v>
      </c>
      <c r="D375" s="18" t="s">
        <v>1120</v>
      </c>
      <c r="E375" s="17" t="s">
        <v>255</v>
      </c>
      <c r="F375" s="128">
        <v>2314</v>
      </c>
      <c r="G375" s="130">
        <v>5.8810894262295088</v>
      </c>
      <c r="H375" s="130">
        <v>7.1749291000000008</v>
      </c>
      <c r="I375" s="130">
        <f t="shared" si="31"/>
        <v>16602.78</v>
      </c>
      <c r="J375" s="26">
        <f t="shared" si="32"/>
        <v>2.3322289971026765E-3</v>
      </c>
    </row>
    <row r="376" spans="1:10" ht="39" customHeight="1" x14ac:dyDescent="0.25">
      <c r="A376" s="17" t="s">
        <v>1121</v>
      </c>
      <c r="B376" s="17" t="s">
        <v>1122</v>
      </c>
      <c r="C376" s="17" t="s">
        <v>157</v>
      </c>
      <c r="D376" s="18" t="s">
        <v>1123</v>
      </c>
      <c r="E376" s="17" t="s">
        <v>255</v>
      </c>
      <c r="F376" s="128">
        <v>99.5</v>
      </c>
      <c r="G376" s="130">
        <v>8.1932437622950829</v>
      </c>
      <c r="H376" s="130">
        <v>9.9957573900000014</v>
      </c>
      <c r="I376" s="130">
        <f t="shared" si="31"/>
        <v>994.57</v>
      </c>
      <c r="J376" s="26">
        <f t="shared" si="32"/>
        <v>1.3970943382062576E-4</v>
      </c>
    </row>
    <row r="377" spans="1:10" ht="51.75" customHeight="1" x14ac:dyDescent="0.25">
      <c r="A377" s="17" t="s">
        <v>1124</v>
      </c>
      <c r="B377" s="17" t="s">
        <v>1125</v>
      </c>
      <c r="C377" s="17" t="s">
        <v>157</v>
      </c>
      <c r="D377" s="18" t="s">
        <v>1126</v>
      </c>
      <c r="E377" s="17" t="s">
        <v>164</v>
      </c>
      <c r="F377" s="128">
        <v>2</v>
      </c>
      <c r="G377" s="130">
        <v>366.30325209836064</v>
      </c>
      <c r="H377" s="130">
        <v>446.88996756</v>
      </c>
      <c r="I377" s="130">
        <f t="shared" si="31"/>
        <v>893.77</v>
      </c>
      <c r="J377" s="26">
        <f t="shared" si="32"/>
        <v>1.2554983627684394E-4</v>
      </c>
    </row>
    <row r="378" spans="1:10" ht="51.75" customHeight="1" x14ac:dyDescent="0.25">
      <c r="A378" s="17" t="s">
        <v>1127</v>
      </c>
      <c r="B378" s="17" t="s">
        <v>1128</v>
      </c>
      <c r="C378" s="17" t="s">
        <v>157</v>
      </c>
      <c r="D378" s="18" t="s">
        <v>1129</v>
      </c>
      <c r="E378" s="17" t="s">
        <v>164</v>
      </c>
      <c r="F378" s="128">
        <v>9</v>
      </c>
      <c r="G378" s="130">
        <v>875.00137489344263</v>
      </c>
      <c r="H378" s="130">
        <v>1067.5016773699999</v>
      </c>
      <c r="I378" s="130">
        <f t="shared" si="31"/>
        <v>9607.51</v>
      </c>
      <c r="J378" s="26">
        <f t="shared" si="32"/>
        <v>1.3495880456136826E-3</v>
      </c>
    </row>
    <row r="379" spans="1:10" ht="39" customHeight="1" x14ac:dyDescent="0.25">
      <c r="A379" s="17" t="s">
        <v>1130</v>
      </c>
      <c r="B379" s="17" t="s">
        <v>1131</v>
      </c>
      <c r="C379" s="17" t="s">
        <v>145</v>
      </c>
      <c r="D379" s="18" t="s">
        <v>1132</v>
      </c>
      <c r="E379" s="17" t="s">
        <v>596</v>
      </c>
      <c r="F379" s="128">
        <v>1</v>
      </c>
      <c r="G379" s="130">
        <v>107323.17919800003</v>
      </c>
      <c r="H379" s="130">
        <v>122348.42428572002</v>
      </c>
      <c r="I379" s="130">
        <f t="shared" si="31"/>
        <v>122348.42</v>
      </c>
      <c r="J379" s="26">
        <f t="shared" si="32"/>
        <v>1.7186551461483984E-2</v>
      </c>
    </row>
    <row r="380" spans="1:10" ht="24" customHeight="1" collapsed="1" x14ac:dyDescent="0.25">
      <c r="A380" s="15" t="s">
        <v>92</v>
      </c>
      <c r="B380" s="15"/>
      <c r="C380" s="15"/>
      <c r="D380" s="16" t="s">
        <v>93</v>
      </c>
      <c r="E380" s="15"/>
      <c r="F380" s="129"/>
      <c r="G380" s="131"/>
      <c r="H380" s="131"/>
      <c r="I380" s="131">
        <f>SUM(I381:I404)</f>
        <v>419961.13000000012</v>
      </c>
      <c r="J380" s="25">
        <f t="shared" si="32"/>
        <v>5.8992862944760277E-2</v>
      </c>
    </row>
    <row r="381" spans="1:10" ht="25.5" customHeight="1" x14ac:dyDescent="0.25">
      <c r="A381" s="17" t="s">
        <v>1133</v>
      </c>
      <c r="B381" s="17" t="s">
        <v>1134</v>
      </c>
      <c r="C381" s="17" t="s">
        <v>157</v>
      </c>
      <c r="D381" s="18" t="s">
        <v>1135</v>
      </c>
      <c r="E381" s="17" t="s">
        <v>164</v>
      </c>
      <c r="F381" s="128">
        <v>272</v>
      </c>
      <c r="G381" s="130">
        <v>39.056878819672136</v>
      </c>
      <c r="H381" s="130">
        <v>47.649392160000005</v>
      </c>
      <c r="I381" s="130">
        <f t="shared" ref="I381:I404" si="33">TRUNC(F381*H381,(2))</f>
        <v>12960.63</v>
      </c>
      <c r="J381" s="26">
        <f t="shared" si="32"/>
        <v>1.8206081816851672E-3</v>
      </c>
    </row>
    <row r="382" spans="1:10" ht="39" customHeight="1" x14ac:dyDescent="0.25">
      <c r="A382" s="17" t="s">
        <v>1136</v>
      </c>
      <c r="B382" s="17" t="s">
        <v>976</v>
      </c>
      <c r="C382" s="17" t="s">
        <v>157</v>
      </c>
      <c r="D382" s="18" t="s">
        <v>977</v>
      </c>
      <c r="E382" s="17" t="s">
        <v>164</v>
      </c>
      <c r="F382" s="128">
        <v>7</v>
      </c>
      <c r="G382" s="130">
        <v>17.07932819672131</v>
      </c>
      <c r="H382" s="130">
        <v>20.836780399999999</v>
      </c>
      <c r="I382" s="130">
        <f t="shared" si="33"/>
        <v>145.85</v>
      </c>
      <c r="J382" s="26">
        <f t="shared" si="32"/>
        <v>2.0487870057148583E-5</v>
      </c>
    </row>
    <row r="383" spans="1:10" ht="39" customHeight="1" x14ac:dyDescent="0.25">
      <c r="A383" s="17" t="s">
        <v>1137</v>
      </c>
      <c r="B383" s="17" t="s">
        <v>973</v>
      </c>
      <c r="C383" s="17" t="s">
        <v>157</v>
      </c>
      <c r="D383" s="18" t="s">
        <v>974</v>
      </c>
      <c r="E383" s="17" t="s">
        <v>164</v>
      </c>
      <c r="F383" s="128">
        <v>154</v>
      </c>
      <c r="G383" s="130">
        <v>13.542618254098361</v>
      </c>
      <c r="H383" s="130">
        <v>16.52199427</v>
      </c>
      <c r="I383" s="130">
        <f t="shared" si="33"/>
        <v>2544.38</v>
      </c>
      <c r="J383" s="26">
        <f t="shared" si="32"/>
        <v>3.5741465077824967E-4</v>
      </c>
    </row>
    <row r="384" spans="1:10" ht="39" customHeight="1" x14ac:dyDescent="0.25">
      <c r="A384" s="17" t="s">
        <v>1138</v>
      </c>
      <c r="B384" s="17" t="s">
        <v>1139</v>
      </c>
      <c r="C384" s="17" t="s">
        <v>157</v>
      </c>
      <c r="D384" s="18" t="s">
        <v>1140</v>
      </c>
      <c r="E384" s="17" t="s">
        <v>164</v>
      </c>
      <c r="F384" s="128">
        <v>3</v>
      </c>
      <c r="G384" s="130">
        <v>8.7894089918032794</v>
      </c>
      <c r="H384" s="130">
        <v>10.72307897</v>
      </c>
      <c r="I384" s="130">
        <f t="shared" si="33"/>
        <v>32.159999999999997</v>
      </c>
      <c r="J384" s="26">
        <f t="shared" si="32"/>
        <v>4.5175858830161016E-6</v>
      </c>
    </row>
    <row r="385" spans="1:10" ht="39" customHeight="1" x14ac:dyDescent="0.25">
      <c r="A385" s="17" t="s">
        <v>1141</v>
      </c>
      <c r="B385" s="17" t="s">
        <v>979</v>
      </c>
      <c r="C385" s="17" t="s">
        <v>157</v>
      </c>
      <c r="D385" s="18" t="s">
        <v>980</v>
      </c>
      <c r="E385" s="17" t="s">
        <v>164</v>
      </c>
      <c r="F385" s="128">
        <v>3</v>
      </c>
      <c r="G385" s="130">
        <v>13.558730827868851</v>
      </c>
      <c r="H385" s="130">
        <v>16.541651609999999</v>
      </c>
      <c r="I385" s="130">
        <f t="shared" si="33"/>
        <v>49.62</v>
      </c>
      <c r="J385" s="26">
        <f t="shared" si="32"/>
        <v>6.9702304575640228E-6</v>
      </c>
    </row>
    <row r="386" spans="1:10" ht="39" customHeight="1" x14ac:dyDescent="0.25">
      <c r="A386" s="17" t="s">
        <v>1142</v>
      </c>
      <c r="B386" s="17" t="s">
        <v>982</v>
      </c>
      <c r="C386" s="17" t="s">
        <v>157</v>
      </c>
      <c r="D386" s="18" t="s">
        <v>983</v>
      </c>
      <c r="E386" s="17" t="s">
        <v>164</v>
      </c>
      <c r="F386" s="128">
        <v>10</v>
      </c>
      <c r="G386" s="130">
        <v>7.0250821639344272</v>
      </c>
      <c r="H386" s="130">
        <v>8.570600240000001</v>
      </c>
      <c r="I386" s="130">
        <f t="shared" si="33"/>
        <v>85.7</v>
      </c>
      <c r="J386" s="26">
        <f t="shared" si="32"/>
        <v>1.203846735617164E-5</v>
      </c>
    </row>
    <row r="387" spans="1:10" ht="25.5" customHeight="1" x14ac:dyDescent="0.25">
      <c r="A387" s="17" t="s">
        <v>1143</v>
      </c>
      <c r="B387" s="17" t="s">
        <v>1144</v>
      </c>
      <c r="C387" s="17" t="s">
        <v>157</v>
      </c>
      <c r="D387" s="18" t="s">
        <v>1145</v>
      </c>
      <c r="E387" s="17" t="s">
        <v>164</v>
      </c>
      <c r="F387" s="128">
        <v>5</v>
      </c>
      <c r="G387" s="130">
        <v>2646.1599340409839</v>
      </c>
      <c r="H387" s="130">
        <v>3228.3151195300002</v>
      </c>
      <c r="I387" s="130">
        <f t="shared" si="33"/>
        <v>16141.57</v>
      </c>
      <c r="J387" s="26">
        <f t="shared" si="32"/>
        <v>2.2674418147299821E-3</v>
      </c>
    </row>
    <row r="388" spans="1:10" ht="39" customHeight="1" x14ac:dyDescent="0.25">
      <c r="A388" s="17" t="s">
        <v>1146</v>
      </c>
      <c r="B388" s="17" t="s">
        <v>1147</v>
      </c>
      <c r="C388" s="17" t="s">
        <v>157</v>
      </c>
      <c r="D388" s="18" t="s">
        <v>1148</v>
      </c>
      <c r="E388" s="17" t="s">
        <v>255</v>
      </c>
      <c r="F388" s="128">
        <v>30968.44</v>
      </c>
      <c r="G388" s="130">
        <v>8.6363395409836077</v>
      </c>
      <c r="H388" s="130">
        <v>10.53633424</v>
      </c>
      <c r="I388" s="130">
        <f t="shared" si="33"/>
        <v>326293.83</v>
      </c>
      <c r="J388" s="26">
        <f t="shared" si="32"/>
        <v>4.5835211446618652E-2</v>
      </c>
    </row>
    <row r="389" spans="1:10" ht="25.5" customHeight="1" x14ac:dyDescent="0.25">
      <c r="A389" s="17" t="s">
        <v>1149</v>
      </c>
      <c r="B389" s="17" t="s">
        <v>1150</v>
      </c>
      <c r="C389" s="17" t="s">
        <v>162</v>
      </c>
      <c r="D389" s="18" t="s">
        <v>1151</v>
      </c>
      <c r="E389" s="17" t="s">
        <v>164</v>
      </c>
      <c r="F389" s="128">
        <v>1</v>
      </c>
      <c r="G389" s="130">
        <v>4958.4592832704921</v>
      </c>
      <c r="H389" s="130">
        <v>6049.3203255900007</v>
      </c>
      <c r="I389" s="130">
        <f t="shared" si="33"/>
        <v>6049.32</v>
      </c>
      <c r="J389" s="26">
        <f t="shared" si="32"/>
        <v>8.4976127592807725E-4</v>
      </c>
    </row>
    <row r="390" spans="1:10" ht="25.5" customHeight="1" x14ac:dyDescent="0.25">
      <c r="A390" s="17" t="s">
        <v>1152</v>
      </c>
      <c r="B390" s="17" t="s">
        <v>1153</v>
      </c>
      <c r="C390" s="17" t="s">
        <v>204</v>
      </c>
      <c r="D390" s="18" t="s">
        <v>1154</v>
      </c>
      <c r="E390" s="17" t="s">
        <v>596</v>
      </c>
      <c r="F390" s="128">
        <v>1</v>
      </c>
      <c r="G390" s="130">
        <v>2267.2083115327873</v>
      </c>
      <c r="H390" s="130">
        <v>2765.9941400700004</v>
      </c>
      <c r="I390" s="130">
        <f t="shared" si="33"/>
        <v>2765.99</v>
      </c>
      <c r="J390" s="26">
        <f t="shared" ref="J390:J453" si="34">I390/$H$577</f>
        <v>3.8854469454489138E-4</v>
      </c>
    </row>
    <row r="391" spans="1:10" ht="51.75" customHeight="1" x14ac:dyDescent="0.25">
      <c r="A391" s="17" t="s">
        <v>1155</v>
      </c>
      <c r="B391" s="17" t="s">
        <v>1156</v>
      </c>
      <c r="C391" s="17" t="s">
        <v>157</v>
      </c>
      <c r="D391" s="18" t="s">
        <v>1157</v>
      </c>
      <c r="E391" s="17" t="s">
        <v>159</v>
      </c>
      <c r="F391" s="128">
        <v>2.16</v>
      </c>
      <c r="G391" s="130">
        <v>88.82056290983607</v>
      </c>
      <c r="H391" s="130">
        <v>108.36108675</v>
      </c>
      <c r="I391" s="130">
        <f t="shared" si="33"/>
        <v>234.05</v>
      </c>
      <c r="J391" s="26">
        <f t="shared" si="34"/>
        <v>3.2877517907957674E-5</v>
      </c>
    </row>
    <row r="392" spans="1:10" ht="24" customHeight="1" x14ac:dyDescent="0.25">
      <c r="A392" s="17" t="s">
        <v>1158</v>
      </c>
      <c r="B392" s="17" t="s">
        <v>1159</v>
      </c>
      <c r="C392" s="17" t="s">
        <v>594</v>
      </c>
      <c r="D392" s="18" t="s">
        <v>1160</v>
      </c>
      <c r="E392" s="17" t="s">
        <v>596</v>
      </c>
      <c r="F392" s="128">
        <v>68</v>
      </c>
      <c r="G392" s="130">
        <v>39.741663204918041</v>
      </c>
      <c r="H392" s="130">
        <v>48.484829110000007</v>
      </c>
      <c r="I392" s="130">
        <f t="shared" si="33"/>
        <v>3296.96</v>
      </c>
      <c r="J392" s="26">
        <f t="shared" si="34"/>
        <v>4.6313121743994922E-4</v>
      </c>
    </row>
    <row r="393" spans="1:10" ht="51.75" customHeight="1" x14ac:dyDescent="0.25">
      <c r="A393" s="17" t="s">
        <v>1161</v>
      </c>
      <c r="B393" s="17" t="s">
        <v>1162</v>
      </c>
      <c r="C393" s="17" t="s">
        <v>157</v>
      </c>
      <c r="D393" s="18" t="s">
        <v>1163</v>
      </c>
      <c r="E393" s="17" t="s">
        <v>255</v>
      </c>
      <c r="F393" s="128">
        <v>277.89999999999998</v>
      </c>
      <c r="G393" s="130">
        <v>20.446856114754098</v>
      </c>
      <c r="H393" s="130">
        <v>24.945164460000001</v>
      </c>
      <c r="I393" s="130">
        <f t="shared" si="33"/>
        <v>6932.26</v>
      </c>
      <c r="J393" s="26">
        <f t="shared" si="34"/>
        <v>9.7378979830215189E-4</v>
      </c>
    </row>
    <row r="394" spans="1:10" ht="51.75" customHeight="1" x14ac:dyDescent="0.25">
      <c r="A394" s="17" t="s">
        <v>1164</v>
      </c>
      <c r="B394" s="17" t="s">
        <v>1156</v>
      </c>
      <c r="C394" s="17" t="s">
        <v>157</v>
      </c>
      <c r="D394" s="18" t="s">
        <v>1165</v>
      </c>
      <c r="E394" s="17" t="s">
        <v>159</v>
      </c>
      <c r="F394" s="128">
        <v>0.64</v>
      </c>
      <c r="G394" s="130">
        <v>88.82056290983607</v>
      </c>
      <c r="H394" s="130">
        <v>108.36108675</v>
      </c>
      <c r="I394" s="130">
        <f t="shared" si="33"/>
        <v>69.349999999999994</v>
      </c>
      <c r="J394" s="26">
        <f t="shared" si="34"/>
        <v>9.7417469212427432E-6</v>
      </c>
    </row>
    <row r="395" spans="1:10" ht="39" customHeight="1" x14ac:dyDescent="0.25">
      <c r="A395" s="17" t="s">
        <v>1166</v>
      </c>
      <c r="B395" s="17" t="s">
        <v>951</v>
      </c>
      <c r="C395" s="17" t="s">
        <v>157</v>
      </c>
      <c r="D395" s="18" t="s">
        <v>952</v>
      </c>
      <c r="E395" s="17" t="s">
        <v>164</v>
      </c>
      <c r="F395" s="128">
        <v>7</v>
      </c>
      <c r="G395" s="130">
        <v>360.34159980327877</v>
      </c>
      <c r="H395" s="130">
        <v>439.61675176000006</v>
      </c>
      <c r="I395" s="130">
        <f t="shared" si="33"/>
        <v>3077.31</v>
      </c>
      <c r="J395" s="26">
        <f t="shared" si="34"/>
        <v>4.3227649918110324E-4</v>
      </c>
    </row>
    <row r="396" spans="1:10" ht="64.5" customHeight="1" x14ac:dyDescent="0.25">
      <c r="A396" s="17" t="s">
        <v>1167</v>
      </c>
      <c r="B396" s="17" t="s">
        <v>1168</v>
      </c>
      <c r="C396" s="17" t="s">
        <v>157</v>
      </c>
      <c r="D396" s="18" t="s">
        <v>1169</v>
      </c>
      <c r="E396" s="17" t="s">
        <v>255</v>
      </c>
      <c r="F396" s="128">
        <v>277.89999999999998</v>
      </c>
      <c r="G396" s="130">
        <v>2.7713626885245901</v>
      </c>
      <c r="H396" s="130">
        <v>3.3810624799999998</v>
      </c>
      <c r="I396" s="130">
        <f t="shared" si="33"/>
        <v>939.59</v>
      </c>
      <c r="J396" s="26">
        <f t="shared" si="34"/>
        <v>1.3198627238255906E-4</v>
      </c>
    </row>
    <row r="397" spans="1:10" ht="25.5" customHeight="1" x14ac:dyDescent="0.25">
      <c r="A397" s="17" t="s">
        <v>1170</v>
      </c>
      <c r="B397" s="17" t="s">
        <v>1171</v>
      </c>
      <c r="C397" s="17" t="s">
        <v>157</v>
      </c>
      <c r="D397" s="18" t="s">
        <v>1172</v>
      </c>
      <c r="E397" s="17" t="s">
        <v>255</v>
      </c>
      <c r="F397" s="128">
        <v>277.89999999999998</v>
      </c>
      <c r="G397" s="130">
        <v>17.409635959016395</v>
      </c>
      <c r="H397" s="130">
        <v>21.23975587</v>
      </c>
      <c r="I397" s="130">
        <f t="shared" si="33"/>
        <v>5902.52</v>
      </c>
      <c r="J397" s="26">
        <f t="shared" si="34"/>
        <v>8.2913995728296655E-4</v>
      </c>
    </row>
    <row r="398" spans="1:10" ht="39" customHeight="1" x14ac:dyDescent="0.25">
      <c r="A398" s="17" t="s">
        <v>1173</v>
      </c>
      <c r="B398" s="17" t="s">
        <v>1174</v>
      </c>
      <c r="C398" s="17" t="s">
        <v>157</v>
      </c>
      <c r="D398" s="18" t="s">
        <v>1175</v>
      </c>
      <c r="E398" s="17" t="s">
        <v>255</v>
      </c>
      <c r="F398" s="128">
        <v>659</v>
      </c>
      <c r="G398" s="130">
        <v>8.9183095819672147</v>
      </c>
      <c r="H398" s="130">
        <v>10.880337690000001</v>
      </c>
      <c r="I398" s="130">
        <f t="shared" si="33"/>
        <v>7170.14</v>
      </c>
      <c r="J398" s="26">
        <f t="shared" si="34"/>
        <v>1.007205324727894E-3</v>
      </c>
    </row>
    <row r="399" spans="1:10" ht="39" customHeight="1" x14ac:dyDescent="0.25">
      <c r="A399" s="17" t="s">
        <v>1176</v>
      </c>
      <c r="B399" s="17" t="s">
        <v>1058</v>
      </c>
      <c r="C399" s="17" t="s">
        <v>157</v>
      </c>
      <c r="D399" s="18" t="s">
        <v>1059</v>
      </c>
      <c r="E399" s="17" t="s">
        <v>255</v>
      </c>
      <c r="F399" s="128">
        <v>34</v>
      </c>
      <c r="G399" s="130">
        <v>15.621140270491802</v>
      </c>
      <c r="H399" s="130">
        <v>19.057791129999998</v>
      </c>
      <c r="I399" s="130">
        <f t="shared" si="33"/>
        <v>647.96</v>
      </c>
      <c r="J399" s="26">
        <f t="shared" si="34"/>
        <v>9.1020365322111747E-5</v>
      </c>
    </row>
    <row r="400" spans="1:10" ht="25.5" customHeight="1" x14ac:dyDescent="0.25">
      <c r="A400" s="17" t="s">
        <v>1176</v>
      </c>
      <c r="B400" s="17" t="s">
        <v>593</v>
      </c>
      <c r="C400" s="17" t="s">
        <v>594</v>
      </c>
      <c r="D400" s="18" t="s">
        <v>595</v>
      </c>
      <c r="E400" s="17" t="s">
        <v>596</v>
      </c>
      <c r="F400" s="128">
        <v>25</v>
      </c>
      <c r="G400" s="130">
        <v>63.886355000000002</v>
      </c>
      <c r="H400" s="130">
        <v>77.941353100000001</v>
      </c>
      <c r="I400" s="130">
        <f t="shared" si="33"/>
        <v>1948.53</v>
      </c>
      <c r="J400" s="26">
        <f t="shared" si="34"/>
        <v>2.7371429168636087E-4</v>
      </c>
    </row>
    <row r="401" spans="1:10" ht="39" customHeight="1" x14ac:dyDescent="0.25">
      <c r="A401" s="17" t="s">
        <v>1177</v>
      </c>
      <c r="B401" s="17" t="s">
        <v>1178</v>
      </c>
      <c r="C401" s="17" t="s">
        <v>157</v>
      </c>
      <c r="D401" s="18" t="s">
        <v>1179</v>
      </c>
      <c r="E401" s="17" t="s">
        <v>255</v>
      </c>
      <c r="F401" s="128">
        <v>52.1</v>
      </c>
      <c r="G401" s="130">
        <v>11.43992737704918</v>
      </c>
      <c r="H401" s="130">
        <v>13.9567114</v>
      </c>
      <c r="I401" s="130">
        <f t="shared" si="33"/>
        <v>727.14</v>
      </c>
      <c r="J401" s="26">
        <f t="shared" si="34"/>
        <v>1.0214295394826891E-4</v>
      </c>
    </row>
    <row r="402" spans="1:10" ht="24" customHeight="1" x14ac:dyDescent="0.25">
      <c r="A402" s="17" t="s">
        <v>1177</v>
      </c>
      <c r="B402" s="17" t="s">
        <v>1180</v>
      </c>
      <c r="C402" s="17" t="s">
        <v>162</v>
      </c>
      <c r="D402" s="18" t="s">
        <v>1181</v>
      </c>
      <c r="E402" s="17" t="s">
        <v>164</v>
      </c>
      <c r="F402" s="128">
        <v>9</v>
      </c>
      <c r="G402" s="130">
        <v>1602.4840806311477</v>
      </c>
      <c r="H402" s="130">
        <v>1955.0305783700001</v>
      </c>
      <c r="I402" s="130">
        <f t="shared" si="33"/>
        <v>17595.27</v>
      </c>
      <c r="J402" s="26">
        <f t="shared" si="34"/>
        <v>2.4716462487517641E-3</v>
      </c>
    </row>
    <row r="403" spans="1:10" ht="24" customHeight="1" x14ac:dyDescent="0.25">
      <c r="A403" s="17" t="s">
        <v>1182</v>
      </c>
      <c r="B403" s="17" t="s">
        <v>1183</v>
      </c>
      <c r="C403" s="17" t="s">
        <v>162</v>
      </c>
      <c r="D403" s="18" t="s">
        <v>1184</v>
      </c>
      <c r="E403" s="17" t="s">
        <v>164</v>
      </c>
      <c r="F403" s="128">
        <v>9</v>
      </c>
      <c r="G403" s="130">
        <v>312.62421258196724</v>
      </c>
      <c r="H403" s="130">
        <v>381.40153935000001</v>
      </c>
      <c r="I403" s="130">
        <f t="shared" si="33"/>
        <v>3432.61</v>
      </c>
      <c r="J403" s="26">
        <f t="shared" si="34"/>
        <v>4.8218627107897704E-4</v>
      </c>
    </row>
    <row r="404" spans="1:10" ht="24" customHeight="1" x14ac:dyDescent="0.25">
      <c r="A404" s="17" t="s">
        <v>1185</v>
      </c>
      <c r="B404" s="17" t="s">
        <v>1186</v>
      </c>
      <c r="C404" s="17" t="s">
        <v>157</v>
      </c>
      <c r="D404" s="18" t="s">
        <v>1187</v>
      </c>
      <c r="E404" s="17" t="s">
        <v>266</v>
      </c>
      <c r="F404" s="128">
        <v>40</v>
      </c>
      <c r="G404" s="130">
        <v>18.819486163934428</v>
      </c>
      <c r="H404" s="130">
        <v>22.959773120000001</v>
      </c>
      <c r="I404" s="130">
        <f t="shared" si="33"/>
        <v>918.39</v>
      </c>
      <c r="J404" s="26">
        <f t="shared" si="34"/>
        <v>1.2900826178803351E-4</v>
      </c>
    </row>
    <row r="405" spans="1:10" ht="24" customHeight="1" collapsed="1" x14ac:dyDescent="0.25">
      <c r="A405" s="15" t="s">
        <v>94</v>
      </c>
      <c r="B405" s="15"/>
      <c r="C405" s="15"/>
      <c r="D405" s="16" t="s">
        <v>95</v>
      </c>
      <c r="E405" s="15"/>
      <c r="F405" s="129"/>
      <c r="G405" s="131"/>
      <c r="H405" s="131"/>
      <c r="I405" s="131">
        <f>SUM(I406:I409)</f>
        <v>42720.330000000009</v>
      </c>
      <c r="J405" s="25">
        <f t="shared" si="34"/>
        <v>6.0010186481899664E-3</v>
      </c>
    </row>
    <row r="406" spans="1:10" ht="25.5" customHeight="1" x14ac:dyDescent="0.25">
      <c r="A406" s="17" t="s">
        <v>1188</v>
      </c>
      <c r="B406" s="17" t="s">
        <v>1134</v>
      </c>
      <c r="C406" s="17" t="s">
        <v>157</v>
      </c>
      <c r="D406" s="18" t="s">
        <v>1135</v>
      </c>
      <c r="E406" s="17" t="s">
        <v>164</v>
      </c>
      <c r="F406" s="128">
        <v>73</v>
      </c>
      <c r="G406" s="130">
        <v>39.056878819672136</v>
      </c>
      <c r="H406" s="130">
        <v>47.649392160000005</v>
      </c>
      <c r="I406" s="130">
        <f t="shared" ref="I406:I409" si="35">TRUNC(F406*H406,(2))</f>
        <v>3478.4</v>
      </c>
      <c r="J406" s="26">
        <f t="shared" si="34"/>
        <v>4.8861849301875648E-4</v>
      </c>
    </row>
    <row r="407" spans="1:10" ht="25.5" customHeight="1" x14ac:dyDescent="0.25">
      <c r="A407" s="17" t="s">
        <v>1189</v>
      </c>
      <c r="B407" s="17" t="s">
        <v>1190</v>
      </c>
      <c r="C407" s="17" t="s">
        <v>157</v>
      </c>
      <c r="D407" s="18" t="s">
        <v>1191</v>
      </c>
      <c r="E407" s="17" t="s">
        <v>255</v>
      </c>
      <c r="F407" s="128">
        <v>1000</v>
      </c>
      <c r="G407" s="130">
        <v>16.160911491803276</v>
      </c>
      <c r="H407" s="130">
        <v>19.716312019999997</v>
      </c>
      <c r="I407" s="130">
        <f t="shared" si="35"/>
        <v>19716.310000000001</v>
      </c>
      <c r="J407" s="26">
        <f t="shared" si="34"/>
        <v>2.7695933992900874E-3</v>
      </c>
    </row>
    <row r="408" spans="1:10" ht="39" customHeight="1" x14ac:dyDescent="0.25">
      <c r="A408" s="17" t="s">
        <v>1192</v>
      </c>
      <c r="B408" s="17" t="s">
        <v>1193</v>
      </c>
      <c r="C408" s="17" t="s">
        <v>157</v>
      </c>
      <c r="D408" s="18" t="s">
        <v>1194</v>
      </c>
      <c r="E408" s="17" t="s">
        <v>255</v>
      </c>
      <c r="F408" s="128">
        <v>2403</v>
      </c>
      <c r="G408" s="130">
        <v>6.6383803934426231</v>
      </c>
      <c r="H408" s="130">
        <v>8.09882408</v>
      </c>
      <c r="I408" s="130">
        <f t="shared" si="35"/>
        <v>19461.47</v>
      </c>
      <c r="J408" s="26">
        <f t="shared" si="34"/>
        <v>2.7337954643887248E-3</v>
      </c>
    </row>
    <row r="409" spans="1:10" ht="24" customHeight="1" x14ac:dyDescent="0.25">
      <c r="A409" s="17" t="s">
        <v>1195</v>
      </c>
      <c r="B409" s="17" t="s">
        <v>1196</v>
      </c>
      <c r="C409" s="17" t="s">
        <v>162</v>
      </c>
      <c r="D409" s="18" t="s">
        <v>1197</v>
      </c>
      <c r="E409" s="17" t="s">
        <v>164</v>
      </c>
      <c r="F409" s="128">
        <v>1</v>
      </c>
      <c r="G409" s="130">
        <v>56.273446570175444</v>
      </c>
      <c r="H409" s="130">
        <v>64.151729090000003</v>
      </c>
      <c r="I409" s="130">
        <f t="shared" si="35"/>
        <v>64.150000000000006</v>
      </c>
      <c r="J409" s="26">
        <f t="shared" si="34"/>
        <v>9.0112914923968591E-6</v>
      </c>
    </row>
    <row r="410" spans="1:10" ht="24" customHeight="1" collapsed="1" x14ac:dyDescent="0.25">
      <c r="A410" s="15" t="s">
        <v>96</v>
      </c>
      <c r="B410" s="15"/>
      <c r="C410" s="15"/>
      <c r="D410" s="16" t="s">
        <v>97</v>
      </c>
      <c r="E410" s="15"/>
      <c r="F410" s="129"/>
      <c r="G410" s="131"/>
      <c r="H410" s="131"/>
      <c r="I410" s="131">
        <f>I411+I423</f>
        <v>61487.47</v>
      </c>
      <c r="J410" s="25">
        <f t="shared" si="34"/>
        <v>8.6372800514420423E-3</v>
      </c>
    </row>
    <row r="411" spans="1:10" ht="24" customHeight="1" x14ac:dyDescent="0.25">
      <c r="A411" s="15" t="s">
        <v>1198</v>
      </c>
      <c r="B411" s="15"/>
      <c r="C411" s="15"/>
      <c r="D411" s="16" t="s">
        <v>1199</v>
      </c>
      <c r="E411" s="15"/>
      <c r="F411" s="129"/>
      <c r="G411" s="131"/>
      <c r="H411" s="131"/>
      <c r="I411" s="131">
        <f>SUM(I412:I422)</f>
        <v>39942.68</v>
      </c>
      <c r="J411" s="25">
        <f t="shared" si="34"/>
        <v>5.6108360478180847E-3</v>
      </c>
    </row>
    <row r="412" spans="1:10" ht="25.5" customHeight="1" x14ac:dyDescent="0.25">
      <c r="A412" s="17" t="s">
        <v>1200</v>
      </c>
      <c r="B412" s="17" t="s">
        <v>1201</v>
      </c>
      <c r="C412" s="17" t="s">
        <v>162</v>
      </c>
      <c r="D412" s="18" t="s">
        <v>1202</v>
      </c>
      <c r="E412" s="17" t="s">
        <v>164</v>
      </c>
      <c r="F412" s="128">
        <v>6</v>
      </c>
      <c r="G412" s="130">
        <v>967.51171719672141</v>
      </c>
      <c r="H412" s="130">
        <v>1180.3642949800001</v>
      </c>
      <c r="I412" s="130">
        <f t="shared" ref="I412:I422" si="36">TRUNC(F412*H412,(2))</f>
        <v>7082.18</v>
      </c>
      <c r="J412" s="26">
        <f t="shared" si="34"/>
        <v>9.9484939020457017E-4</v>
      </c>
    </row>
    <row r="413" spans="1:10" ht="25.5" customHeight="1" x14ac:dyDescent="0.25">
      <c r="A413" s="17" t="s">
        <v>1203</v>
      </c>
      <c r="B413" s="17" t="s">
        <v>1204</v>
      </c>
      <c r="C413" s="17" t="s">
        <v>162</v>
      </c>
      <c r="D413" s="18" t="s">
        <v>1205</v>
      </c>
      <c r="E413" s="17" t="s">
        <v>164</v>
      </c>
      <c r="F413" s="128">
        <v>6</v>
      </c>
      <c r="G413" s="130">
        <v>87.894089918032805</v>
      </c>
      <c r="H413" s="130">
        <v>107.23078970000002</v>
      </c>
      <c r="I413" s="130">
        <f t="shared" si="36"/>
        <v>643.38</v>
      </c>
      <c r="J413" s="26">
        <f t="shared" si="34"/>
        <v>9.0377002655935929E-5</v>
      </c>
    </row>
    <row r="414" spans="1:10" ht="24" customHeight="1" x14ac:dyDescent="0.25">
      <c r="A414" s="17" t="s">
        <v>1206</v>
      </c>
      <c r="B414" s="17" t="s">
        <v>1207</v>
      </c>
      <c r="C414" s="17" t="s">
        <v>162</v>
      </c>
      <c r="D414" s="18" t="s">
        <v>1208</v>
      </c>
      <c r="E414" s="17" t="s">
        <v>164</v>
      </c>
      <c r="F414" s="128">
        <v>12</v>
      </c>
      <c r="G414" s="130">
        <v>284.78974139344263</v>
      </c>
      <c r="H414" s="130">
        <v>347.44348450000001</v>
      </c>
      <c r="I414" s="130">
        <f t="shared" si="36"/>
        <v>4169.32</v>
      </c>
      <c r="J414" s="26">
        <f t="shared" si="34"/>
        <v>5.8567354396071804E-4</v>
      </c>
    </row>
    <row r="415" spans="1:10" ht="25.5" customHeight="1" x14ac:dyDescent="0.25">
      <c r="A415" s="17" t="s">
        <v>1209</v>
      </c>
      <c r="B415" s="17" t="s">
        <v>1210</v>
      </c>
      <c r="C415" s="17" t="s">
        <v>162</v>
      </c>
      <c r="D415" s="18" t="s">
        <v>1211</v>
      </c>
      <c r="E415" s="17" t="s">
        <v>255</v>
      </c>
      <c r="F415" s="128">
        <v>1</v>
      </c>
      <c r="G415" s="130">
        <v>170.52742450000002</v>
      </c>
      <c r="H415" s="130">
        <v>208.04345789000001</v>
      </c>
      <c r="I415" s="130">
        <f t="shared" si="36"/>
        <v>208.04</v>
      </c>
      <c r="J415" s="26">
        <f t="shared" si="34"/>
        <v>2.9223836041749683E-5</v>
      </c>
    </row>
    <row r="416" spans="1:10" ht="24" customHeight="1" x14ac:dyDescent="0.25">
      <c r="A416" s="17" t="s">
        <v>1212</v>
      </c>
      <c r="B416" s="17" t="s">
        <v>1213</v>
      </c>
      <c r="C416" s="17" t="s">
        <v>162</v>
      </c>
      <c r="D416" s="18" t="s">
        <v>1214</v>
      </c>
      <c r="E416" s="17" t="s">
        <v>255</v>
      </c>
      <c r="F416" s="128">
        <v>150</v>
      </c>
      <c r="G416" s="130">
        <v>28.849563336065579</v>
      </c>
      <c r="H416" s="130">
        <v>35.196467270000007</v>
      </c>
      <c r="I416" s="130">
        <f t="shared" si="36"/>
        <v>5279.47</v>
      </c>
      <c r="J416" s="26">
        <f t="shared" si="34"/>
        <v>7.4161875440942229E-4</v>
      </c>
    </row>
    <row r="417" spans="1:10" ht="24" customHeight="1" x14ac:dyDescent="0.25">
      <c r="A417" s="17" t="s">
        <v>1215</v>
      </c>
      <c r="B417" s="17" t="s">
        <v>1216</v>
      </c>
      <c r="C417" s="17" t="s">
        <v>594</v>
      </c>
      <c r="D417" s="18" t="s">
        <v>1217</v>
      </c>
      <c r="E417" s="17" t="s">
        <v>808</v>
      </c>
      <c r="F417" s="128">
        <v>600</v>
      </c>
      <c r="G417" s="130">
        <v>11.552715393442623</v>
      </c>
      <c r="H417" s="130">
        <v>14.094312780000001</v>
      </c>
      <c r="I417" s="130">
        <f t="shared" si="36"/>
        <v>8456.58</v>
      </c>
      <c r="J417" s="26">
        <f t="shared" si="34"/>
        <v>1.1879143789364523E-3</v>
      </c>
    </row>
    <row r="418" spans="1:10" ht="24" customHeight="1" x14ac:dyDescent="0.25">
      <c r="A418" s="17" t="s">
        <v>1218</v>
      </c>
      <c r="B418" s="17" t="s">
        <v>1219</v>
      </c>
      <c r="C418" s="17" t="s">
        <v>145</v>
      </c>
      <c r="D418" s="18" t="s">
        <v>1220</v>
      </c>
      <c r="E418" s="17" t="s">
        <v>164</v>
      </c>
      <c r="F418" s="128">
        <v>6</v>
      </c>
      <c r="G418" s="130">
        <v>566.67116322131153</v>
      </c>
      <c r="H418" s="130">
        <v>691.33881913000005</v>
      </c>
      <c r="I418" s="130">
        <f t="shared" si="36"/>
        <v>4148.03</v>
      </c>
      <c r="J418" s="26">
        <f t="shared" si="34"/>
        <v>5.8268289086838563E-4</v>
      </c>
    </row>
    <row r="419" spans="1:10" ht="25.5" customHeight="1" x14ac:dyDescent="0.25">
      <c r="A419" s="17" t="s">
        <v>1221</v>
      </c>
      <c r="B419" s="17" t="s">
        <v>1222</v>
      </c>
      <c r="C419" s="17" t="s">
        <v>594</v>
      </c>
      <c r="D419" s="18" t="s">
        <v>1223</v>
      </c>
      <c r="E419" s="17" t="s">
        <v>596</v>
      </c>
      <c r="F419" s="128">
        <v>1</v>
      </c>
      <c r="G419" s="130">
        <v>422.56835970491807</v>
      </c>
      <c r="H419" s="130">
        <v>515.53339884000002</v>
      </c>
      <c r="I419" s="130">
        <f t="shared" si="36"/>
        <v>515.53</v>
      </c>
      <c r="J419" s="26">
        <f t="shared" si="34"/>
        <v>7.2417632160176956E-5</v>
      </c>
    </row>
    <row r="420" spans="1:10" ht="24" customHeight="1" x14ac:dyDescent="0.25">
      <c r="A420" s="17" t="s">
        <v>1224</v>
      </c>
      <c r="B420" s="17" t="s">
        <v>1225</v>
      </c>
      <c r="C420" s="17" t="s">
        <v>594</v>
      </c>
      <c r="D420" s="18" t="s">
        <v>1226</v>
      </c>
      <c r="E420" s="17" t="s">
        <v>596</v>
      </c>
      <c r="F420" s="128">
        <v>1</v>
      </c>
      <c r="G420" s="130">
        <v>226.05941000000004</v>
      </c>
      <c r="H420" s="130">
        <v>275.79248020000006</v>
      </c>
      <c r="I420" s="130">
        <f t="shared" si="36"/>
        <v>275.79000000000002</v>
      </c>
      <c r="J420" s="26">
        <f t="shared" si="34"/>
        <v>3.8740827446424467E-5</v>
      </c>
    </row>
    <row r="421" spans="1:10" ht="25.5" customHeight="1" x14ac:dyDescent="0.25">
      <c r="A421" s="17" t="s">
        <v>1227</v>
      </c>
      <c r="B421" s="17" t="s">
        <v>1228</v>
      </c>
      <c r="C421" s="17" t="s">
        <v>162</v>
      </c>
      <c r="D421" s="18" t="s">
        <v>1229</v>
      </c>
      <c r="E421" s="17" t="s">
        <v>164</v>
      </c>
      <c r="F421" s="128">
        <v>6</v>
      </c>
      <c r="G421" s="130">
        <v>40.088083540983611</v>
      </c>
      <c r="H421" s="130">
        <v>48.907461920000003</v>
      </c>
      <c r="I421" s="130">
        <f t="shared" si="36"/>
        <v>293.44</v>
      </c>
      <c r="J421" s="26">
        <f t="shared" si="34"/>
        <v>4.1220161738564831E-5</v>
      </c>
    </row>
    <row r="422" spans="1:10" ht="25.5" customHeight="1" x14ac:dyDescent="0.25">
      <c r="A422" s="17" t="s">
        <v>1230</v>
      </c>
      <c r="B422" s="17" t="s">
        <v>1231</v>
      </c>
      <c r="C422" s="17" t="s">
        <v>162</v>
      </c>
      <c r="D422" s="18" t="s">
        <v>1232</v>
      </c>
      <c r="E422" s="17" t="s">
        <v>164</v>
      </c>
      <c r="F422" s="128">
        <v>2</v>
      </c>
      <c r="G422" s="130">
        <v>3635.6250329999998</v>
      </c>
      <c r="H422" s="130">
        <v>4435.4625402599995</v>
      </c>
      <c r="I422" s="130">
        <f t="shared" si="36"/>
        <v>8870.92</v>
      </c>
      <c r="J422" s="26">
        <f t="shared" si="34"/>
        <v>1.2461176293956842E-3</v>
      </c>
    </row>
    <row r="423" spans="1:10" ht="24" customHeight="1" collapsed="1" x14ac:dyDescent="0.25">
      <c r="A423" s="15" t="s">
        <v>1233</v>
      </c>
      <c r="B423" s="15"/>
      <c r="C423" s="15"/>
      <c r="D423" s="16" t="s">
        <v>1234</v>
      </c>
      <c r="E423" s="15"/>
      <c r="F423" s="129"/>
      <c r="G423" s="131"/>
      <c r="H423" s="131"/>
      <c r="I423" s="131">
        <f>SUM(I424:I429)</f>
        <v>21544.790000000005</v>
      </c>
      <c r="J423" s="25">
        <f t="shared" si="34"/>
        <v>3.0264440036239584E-3</v>
      </c>
    </row>
    <row r="424" spans="1:10" ht="24" customHeight="1" x14ac:dyDescent="0.25">
      <c r="A424" s="17" t="s">
        <v>1235</v>
      </c>
      <c r="B424" s="17" t="s">
        <v>1236</v>
      </c>
      <c r="C424" s="17" t="s">
        <v>145</v>
      </c>
      <c r="D424" s="18" t="s">
        <v>1237</v>
      </c>
      <c r="E424" s="17" t="s">
        <v>164</v>
      </c>
      <c r="F424" s="128">
        <v>1</v>
      </c>
      <c r="G424" s="130">
        <v>4461.2333130000006</v>
      </c>
      <c r="H424" s="130">
        <v>5442.7046418600003</v>
      </c>
      <c r="I424" s="130">
        <f t="shared" ref="I424:I429" si="37">TRUNC(F424*H424,(2))</f>
        <v>5442.7</v>
      </c>
      <c r="J424" s="26">
        <f t="shared" si="34"/>
        <v>7.6454803126529036E-4</v>
      </c>
    </row>
    <row r="425" spans="1:10" ht="24" customHeight="1" x14ac:dyDescent="0.25">
      <c r="A425" s="17" t="s">
        <v>1238</v>
      </c>
      <c r="B425" s="17" t="s">
        <v>1239</v>
      </c>
      <c r="C425" s="17" t="s">
        <v>145</v>
      </c>
      <c r="D425" s="18" t="s">
        <v>1240</v>
      </c>
      <c r="E425" s="17" t="s">
        <v>164</v>
      </c>
      <c r="F425" s="128">
        <v>1</v>
      </c>
      <c r="G425" s="130">
        <v>2570.1972050000004</v>
      </c>
      <c r="H425" s="130">
        <v>3135.6405901000003</v>
      </c>
      <c r="I425" s="130">
        <f t="shared" si="37"/>
        <v>3135.64</v>
      </c>
      <c r="J425" s="26">
        <f t="shared" si="34"/>
        <v>4.4047024248198413E-4</v>
      </c>
    </row>
    <row r="426" spans="1:10" ht="64.5" customHeight="1" x14ac:dyDescent="0.25">
      <c r="A426" s="17" t="s">
        <v>1241</v>
      </c>
      <c r="B426" s="17" t="s">
        <v>1242</v>
      </c>
      <c r="C426" s="17" t="s">
        <v>594</v>
      </c>
      <c r="D426" s="18" t="s">
        <v>1243</v>
      </c>
      <c r="E426" s="17" t="s">
        <v>596</v>
      </c>
      <c r="F426" s="128">
        <v>1</v>
      </c>
      <c r="G426" s="130">
        <v>2793.1468882622953</v>
      </c>
      <c r="H426" s="130">
        <v>3407.6392036800003</v>
      </c>
      <c r="I426" s="130">
        <f t="shared" si="37"/>
        <v>3407.63</v>
      </c>
      <c r="J426" s="26">
        <f t="shared" si="34"/>
        <v>4.7867727557655973E-4</v>
      </c>
    </row>
    <row r="427" spans="1:10" ht="51.75" customHeight="1" x14ac:dyDescent="0.25">
      <c r="A427" s="17" t="s">
        <v>1244</v>
      </c>
      <c r="B427" s="17" t="s">
        <v>1245</v>
      </c>
      <c r="C427" s="17" t="s">
        <v>594</v>
      </c>
      <c r="D427" s="18" t="s">
        <v>1246</v>
      </c>
      <c r="E427" s="17" t="s">
        <v>596</v>
      </c>
      <c r="F427" s="128">
        <v>1</v>
      </c>
      <c r="G427" s="130">
        <v>6048.6360245819669</v>
      </c>
      <c r="H427" s="130">
        <v>7379.3359499899998</v>
      </c>
      <c r="I427" s="130">
        <f t="shared" si="37"/>
        <v>7379.33</v>
      </c>
      <c r="J427" s="26">
        <f t="shared" si="34"/>
        <v>1.036590703797177E-3</v>
      </c>
    </row>
    <row r="428" spans="1:10" ht="25.5" customHeight="1" x14ac:dyDescent="0.25">
      <c r="A428" s="17" t="s">
        <v>1247</v>
      </c>
      <c r="B428" s="17" t="s">
        <v>1248</v>
      </c>
      <c r="C428" s="17" t="s">
        <v>594</v>
      </c>
      <c r="D428" s="18" t="s">
        <v>1249</v>
      </c>
      <c r="E428" s="17" t="s">
        <v>596</v>
      </c>
      <c r="F428" s="128">
        <v>2</v>
      </c>
      <c r="G428" s="130">
        <v>422.31055852459014</v>
      </c>
      <c r="H428" s="130">
        <v>515.21888139999999</v>
      </c>
      <c r="I428" s="130">
        <f t="shared" si="37"/>
        <v>1030.43</v>
      </c>
      <c r="J428" s="26">
        <f t="shared" si="34"/>
        <v>1.447467668357053E-4</v>
      </c>
    </row>
    <row r="429" spans="1:10" ht="25.5" customHeight="1" x14ac:dyDescent="0.25">
      <c r="A429" s="17" t="s">
        <v>1250</v>
      </c>
      <c r="B429" s="17" t="s">
        <v>1251</v>
      </c>
      <c r="C429" s="17" t="s">
        <v>594</v>
      </c>
      <c r="D429" s="18" t="s">
        <v>1252</v>
      </c>
      <c r="E429" s="17" t="s">
        <v>808</v>
      </c>
      <c r="F429" s="128">
        <v>45</v>
      </c>
      <c r="G429" s="130">
        <v>20.930233327868855</v>
      </c>
      <c r="H429" s="130">
        <v>25.534884660000003</v>
      </c>
      <c r="I429" s="130">
        <f t="shared" si="37"/>
        <v>1149.06</v>
      </c>
      <c r="J429" s="26">
        <f t="shared" si="34"/>
        <v>1.6141098366724134E-4</v>
      </c>
    </row>
    <row r="430" spans="1:10" ht="24" customHeight="1" collapsed="1" x14ac:dyDescent="0.25">
      <c r="A430" s="15" t="s">
        <v>98</v>
      </c>
      <c r="B430" s="15"/>
      <c r="C430" s="15"/>
      <c r="D430" s="16" t="s">
        <v>99</v>
      </c>
      <c r="E430" s="15"/>
      <c r="F430" s="129"/>
      <c r="G430" s="131"/>
      <c r="H430" s="131"/>
      <c r="I430" s="131">
        <f>SUM(I431:I455)</f>
        <v>39991.939999999988</v>
      </c>
      <c r="J430" s="25">
        <f t="shared" si="34"/>
        <v>5.6177557082844193E-3</v>
      </c>
    </row>
    <row r="431" spans="1:10" ht="25.5" customHeight="1" x14ac:dyDescent="0.25">
      <c r="A431" s="17" t="s">
        <v>1253</v>
      </c>
      <c r="B431" s="17" t="s">
        <v>1254</v>
      </c>
      <c r="C431" s="17" t="s">
        <v>162</v>
      </c>
      <c r="D431" s="18" t="s">
        <v>1255</v>
      </c>
      <c r="E431" s="17" t="s">
        <v>164</v>
      </c>
      <c r="F431" s="128">
        <v>2</v>
      </c>
      <c r="G431" s="130">
        <v>3451.3938645081967</v>
      </c>
      <c r="H431" s="130">
        <v>4210.7005147</v>
      </c>
      <c r="I431" s="130">
        <f t="shared" ref="I431:I455" si="38">TRUNC(F431*H431,(2))</f>
        <v>8421.4</v>
      </c>
      <c r="J431" s="26">
        <f t="shared" si="34"/>
        <v>1.1829725670159141E-3</v>
      </c>
    </row>
    <row r="432" spans="1:10" ht="39" customHeight="1" x14ac:dyDescent="0.25">
      <c r="A432" s="17" t="s">
        <v>1256</v>
      </c>
      <c r="B432" s="17" t="s">
        <v>1257</v>
      </c>
      <c r="C432" s="17" t="s">
        <v>157</v>
      </c>
      <c r="D432" s="18" t="s">
        <v>1258</v>
      </c>
      <c r="E432" s="17" t="s">
        <v>164</v>
      </c>
      <c r="F432" s="128">
        <v>2</v>
      </c>
      <c r="G432" s="130">
        <v>95.442830729508202</v>
      </c>
      <c r="H432" s="130">
        <v>116.44025349</v>
      </c>
      <c r="I432" s="130">
        <f t="shared" si="38"/>
        <v>232.88</v>
      </c>
      <c r="J432" s="26">
        <f t="shared" si="34"/>
        <v>3.2713165436467345E-5</v>
      </c>
    </row>
    <row r="433" spans="1:10" ht="25.5" customHeight="1" x14ac:dyDescent="0.25">
      <c r="A433" s="17" t="s">
        <v>1259</v>
      </c>
      <c r="B433" s="17" t="s">
        <v>1260</v>
      </c>
      <c r="C433" s="17" t="s">
        <v>157</v>
      </c>
      <c r="D433" s="18" t="s">
        <v>1261</v>
      </c>
      <c r="E433" s="17" t="s">
        <v>164</v>
      </c>
      <c r="F433" s="128">
        <v>3</v>
      </c>
      <c r="G433" s="130">
        <v>259.90387120491806</v>
      </c>
      <c r="H433" s="130">
        <v>317.08272287</v>
      </c>
      <c r="I433" s="130">
        <f t="shared" si="38"/>
        <v>951.24</v>
      </c>
      <c r="J433" s="26">
        <f t="shared" si="34"/>
        <v>1.3362277348756956E-4</v>
      </c>
    </row>
    <row r="434" spans="1:10" ht="39" customHeight="1" x14ac:dyDescent="0.25">
      <c r="A434" s="17" t="s">
        <v>1262</v>
      </c>
      <c r="B434" s="17" t="s">
        <v>1263</v>
      </c>
      <c r="C434" s="17" t="s">
        <v>157</v>
      </c>
      <c r="D434" s="18" t="s">
        <v>1264</v>
      </c>
      <c r="E434" s="17" t="s">
        <v>164</v>
      </c>
      <c r="F434" s="128">
        <v>3</v>
      </c>
      <c r="G434" s="130">
        <v>99.011765819672135</v>
      </c>
      <c r="H434" s="130">
        <v>120.79435430000001</v>
      </c>
      <c r="I434" s="130">
        <f t="shared" si="38"/>
        <v>362.38</v>
      </c>
      <c r="J434" s="26">
        <f t="shared" si="34"/>
        <v>5.0904315058687031E-5</v>
      </c>
    </row>
    <row r="435" spans="1:10" ht="51.75" customHeight="1" x14ac:dyDescent="0.25">
      <c r="A435" s="17" t="s">
        <v>1265</v>
      </c>
      <c r="B435" s="17" t="s">
        <v>1266</v>
      </c>
      <c r="C435" s="17" t="s">
        <v>157</v>
      </c>
      <c r="D435" s="18" t="s">
        <v>1267</v>
      </c>
      <c r="E435" s="17" t="s">
        <v>164</v>
      </c>
      <c r="F435" s="128">
        <v>7</v>
      </c>
      <c r="G435" s="130">
        <v>310.66653486885252</v>
      </c>
      <c r="H435" s="130">
        <v>379.01317254000008</v>
      </c>
      <c r="I435" s="130">
        <f t="shared" si="38"/>
        <v>2653.09</v>
      </c>
      <c r="J435" s="26">
        <f t="shared" si="34"/>
        <v>3.7268538340706438E-4</v>
      </c>
    </row>
    <row r="436" spans="1:10" ht="39" customHeight="1" x14ac:dyDescent="0.25">
      <c r="A436" s="17" t="s">
        <v>1268</v>
      </c>
      <c r="B436" s="17" t="s">
        <v>1269</v>
      </c>
      <c r="C436" s="17" t="s">
        <v>157</v>
      </c>
      <c r="D436" s="18" t="s">
        <v>1270</v>
      </c>
      <c r="E436" s="17" t="s">
        <v>164</v>
      </c>
      <c r="F436" s="128">
        <v>2</v>
      </c>
      <c r="G436" s="130">
        <v>5.4057685000000006</v>
      </c>
      <c r="H436" s="130">
        <v>6.5950375700000006</v>
      </c>
      <c r="I436" s="130">
        <f t="shared" si="38"/>
        <v>13.19</v>
      </c>
      <c r="J436" s="26">
        <f t="shared" si="34"/>
        <v>1.8528282897071636E-6</v>
      </c>
    </row>
    <row r="437" spans="1:10" ht="25.5" customHeight="1" x14ac:dyDescent="0.25">
      <c r="A437" s="17" t="s">
        <v>1271</v>
      </c>
      <c r="B437" s="17" t="s">
        <v>1272</v>
      </c>
      <c r="C437" s="17" t="s">
        <v>157</v>
      </c>
      <c r="D437" s="18" t="s">
        <v>1273</v>
      </c>
      <c r="E437" s="17" t="s">
        <v>164</v>
      </c>
      <c r="F437" s="128">
        <v>4</v>
      </c>
      <c r="G437" s="130">
        <v>271.15044769672136</v>
      </c>
      <c r="H437" s="130">
        <v>330.80354619000008</v>
      </c>
      <c r="I437" s="130">
        <f t="shared" si="38"/>
        <v>1323.21</v>
      </c>
      <c r="J437" s="26">
        <f t="shared" si="34"/>
        <v>1.8587421692368584E-4</v>
      </c>
    </row>
    <row r="438" spans="1:10" ht="25.5" customHeight="1" x14ac:dyDescent="0.25">
      <c r="A438" s="17" t="s">
        <v>1274</v>
      </c>
      <c r="B438" s="17" t="s">
        <v>1275</v>
      </c>
      <c r="C438" s="17" t="s">
        <v>157</v>
      </c>
      <c r="D438" s="18" t="s">
        <v>1276</v>
      </c>
      <c r="E438" s="17" t="s">
        <v>164</v>
      </c>
      <c r="F438" s="128">
        <v>1</v>
      </c>
      <c r="G438" s="130">
        <v>57.175468024590167</v>
      </c>
      <c r="H438" s="130">
        <v>69.754070990000002</v>
      </c>
      <c r="I438" s="130">
        <f t="shared" si="38"/>
        <v>69.75</v>
      </c>
      <c r="J438" s="26">
        <f t="shared" si="34"/>
        <v>9.797935800384736E-6</v>
      </c>
    </row>
    <row r="439" spans="1:10" ht="25.5" customHeight="1" x14ac:dyDescent="0.25">
      <c r="A439" s="17" t="s">
        <v>1277</v>
      </c>
      <c r="B439" s="17" t="s">
        <v>1278</v>
      </c>
      <c r="C439" s="17" t="s">
        <v>157</v>
      </c>
      <c r="D439" s="18" t="s">
        <v>1279</v>
      </c>
      <c r="E439" s="17" t="s">
        <v>164</v>
      </c>
      <c r="F439" s="128">
        <v>1</v>
      </c>
      <c r="G439" s="130">
        <v>151.0150976639344</v>
      </c>
      <c r="H439" s="130">
        <v>184.23841914999997</v>
      </c>
      <c r="I439" s="130">
        <f t="shared" si="38"/>
        <v>184.23</v>
      </c>
      <c r="J439" s="26">
        <f t="shared" si="34"/>
        <v>2.587919301082265E-5</v>
      </c>
    </row>
    <row r="440" spans="1:10" ht="25.5" customHeight="1" x14ac:dyDescent="0.25">
      <c r="A440" s="17" t="s">
        <v>1280</v>
      </c>
      <c r="B440" s="17" t="s">
        <v>1281</v>
      </c>
      <c r="C440" s="17" t="s">
        <v>162</v>
      </c>
      <c r="D440" s="18" t="s">
        <v>1282</v>
      </c>
      <c r="E440" s="17" t="s">
        <v>164</v>
      </c>
      <c r="F440" s="128">
        <v>1</v>
      </c>
      <c r="G440" s="130">
        <v>542.08337564754106</v>
      </c>
      <c r="H440" s="130">
        <v>661.34171829000013</v>
      </c>
      <c r="I440" s="130">
        <f t="shared" si="38"/>
        <v>661.34</v>
      </c>
      <c r="J440" s="26">
        <f t="shared" si="34"/>
        <v>9.2899883329411345E-5</v>
      </c>
    </row>
    <row r="441" spans="1:10" ht="24" customHeight="1" x14ac:dyDescent="0.25">
      <c r="A441" s="17" t="s">
        <v>1283</v>
      </c>
      <c r="B441" s="17" t="s">
        <v>1284</v>
      </c>
      <c r="C441" s="17" t="s">
        <v>204</v>
      </c>
      <c r="D441" s="18" t="s">
        <v>1285</v>
      </c>
      <c r="E441" s="17" t="s">
        <v>488</v>
      </c>
      <c r="F441" s="128">
        <v>1</v>
      </c>
      <c r="G441" s="130">
        <v>158.39465645081967</v>
      </c>
      <c r="H441" s="130">
        <v>193.24148087</v>
      </c>
      <c r="I441" s="130">
        <f t="shared" si="38"/>
        <v>193.24</v>
      </c>
      <c r="J441" s="26">
        <f t="shared" si="34"/>
        <v>2.7144847513496008E-5</v>
      </c>
    </row>
    <row r="442" spans="1:10" ht="39" customHeight="1" x14ac:dyDescent="0.25">
      <c r="A442" s="17" t="s">
        <v>1286</v>
      </c>
      <c r="B442" s="17" t="s">
        <v>1287</v>
      </c>
      <c r="C442" s="17" t="s">
        <v>157</v>
      </c>
      <c r="D442" s="18" t="s">
        <v>1288</v>
      </c>
      <c r="E442" s="17" t="s">
        <v>164</v>
      </c>
      <c r="F442" s="128">
        <v>1</v>
      </c>
      <c r="G442" s="130">
        <v>43.310598295081967</v>
      </c>
      <c r="H442" s="130">
        <v>52.838929919999998</v>
      </c>
      <c r="I442" s="130">
        <f t="shared" si="38"/>
        <v>52.83</v>
      </c>
      <c r="J442" s="26">
        <f t="shared" si="34"/>
        <v>7.4211462126785034E-6</v>
      </c>
    </row>
    <row r="443" spans="1:10" ht="64.5" customHeight="1" x14ac:dyDescent="0.25">
      <c r="A443" s="17" t="s">
        <v>1289</v>
      </c>
      <c r="B443" s="17" t="s">
        <v>1290</v>
      </c>
      <c r="C443" s="17" t="s">
        <v>157</v>
      </c>
      <c r="D443" s="18" t="s">
        <v>1291</v>
      </c>
      <c r="E443" s="17" t="s">
        <v>164</v>
      </c>
      <c r="F443" s="128">
        <v>6</v>
      </c>
      <c r="G443" s="130">
        <v>1259.3426533278691</v>
      </c>
      <c r="H443" s="130">
        <v>1536.3980370600002</v>
      </c>
      <c r="I443" s="130">
        <f t="shared" si="38"/>
        <v>9218.3799999999992</v>
      </c>
      <c r="J443" s="26">
        <f t="shared" si="34"/>
        <v>1.2949260992623746E-3</v>
      </c>
    </row>
    <row r="444" spans="1:10" ht="39" customHeight="1" x14ac:dyDescent="0.25">
      <c r="A444" s="17" t="s">
        <v>1292</v>
      </c>
      <c r="B444" s="17" t="s">
        <v>951</v>
      </c>
      <c r="C444" s="17" t="s">
        <v>157</v>
      </c>
      <c r="D444" s="18" t="s">
        <v>952</v>
      </c>
      <c r="E444" s="17" t="s">
        <v>164</v>
      </c>
      <c r="F444" s="128">
        <v>1</v>
      </c>
      <c r="G444" s="130">
        <v>360.34159980327877</v>
      </c>
      <c r="H444" s="130">
        <v>439.61675176000006</v>
      </c>
      <c r="I444" s="130">
        <f t="shared" si="38"/>
        <v>439.61</v>
      </c>
      <c r="J444" s="26">
        <f t="shared" si="34"/>
        <v>6.1752982899027008E-5</v>
      </c>
    </row>
    <row r="445" spans="1:10" ht="39" customHeight="1" x14ac:dyDescent="0.25">
      <c r="A445" s="17" t="s">
        <v>1293</v>
      </c>
      <c r="B445" s="17" t="s">
        <v>1294</v>
      </c>
      <c r="C445" s="17" t="s">
        <v>157</v>
      </c>
      <c r="D445" s="18" t="s">
        <v>1295</v>
      </c>
      <c r="E445" s="17" t="s">
        <v>164</v>
      </c>
      <c r="F445" s="128">
        <v>109</v>
      </c>
      <c r="G445" s="130">
        <v>24.773082172131151</v>
      </c>
      <c r="H445" s="130">
        <v>30.223160250000003</v>
      </c>
      <c r="I445" s="130">
        <f t="shared" si="38"/>
        <v>3294.32</v>
      </c>
      <c r="J445" s="26">
        <f t="shared" si="34"/>
        <v>4.6276037083761213E-4</v>
      </c>
    </row>
    <row r="446" spans="1:10" ht="51.75" customHeight="1" x14ac:dyDescent="0.25">
      <c r="A446" s="17" t="s">
        <v>1296</v>
      </c>
      <c r="B446" s="17" t="s">
        <v>1297</v>
      </c>
      <c r="C446" s="17" t="s">
        <v>157</v>
      </c>
      <c r="D446" s="18" t="s">
        <v>1298</v>
      </c>
      <c r="E446" s="17" t="s">
        <v>159</v>
      </c>
      <c r="F446" s="128">
        <v>11.3</v>
      </c>
      <c r="G446" s="130">
        <v>45.332726303278697</v>
      </c>
      <c r="H446" s="130">
        <v>55.305926090000007</v>
      </c>
      <c r="I446" s="130">
        <f t="shared" si="38"/>
        <v>624.95000000000005</v>
      </c>
      <c r="J446" s="26">
        <f t="shared" si="34"/>
        <v>8.778810004946869E-5</v>
      </c>
    </row>
    <row r="447" spans="1:10" ht="39" customHeight="1" x14ac:dyDescent="0.25">
      <c r="A447" s="17" t="s">
        <v>1299</v>
      </c>
      <c r="B447" s="17" t="s">
        <v>1300</v>
      </c>
      <c r="C447" s="17" t="s">
        <v>157</v>
      </c>
      <c r="D447" s="18" t="s">
        <v>1301</v>
      </c>
      <c r="E447" s="17" t="s">
        <v>164</v>
      </c>
      <c r="F447" s="128">
        <v>15</v>
      </c>
      <c r="G447" s="130">
        <v>208.88340636065573</v>
      </c>
      <c r="H447" s="130">
        <v>254.83775575999999</v>
      </c>
      <c r="I447" s="130">
        <f t="shared" si="38"/>
        <v>3822.56</v>
      </c>
      <c r="J447" s="26">
        <f t="shared" si="34"/>
        <v>5.3696340463252584E-4</v>
      </c>
    </row>
    <row r="448" spans="1:10" ht="39" customHeight="1" x14ac:dyDescent="0.25">
      <c r="A448" s="17" t="s">
        <v>1302</v>
      </c>
      <c r="B448" s="17" t="s">
        <v>1303</v>
      </c>
      <c r="C448" s="17" t="s">
        <v>157</v>
      </c>
      <c r="D448" s="18" t="s">
        <v>1304</v>
      </c>
      <c r="E448" s="17" t="s">
        <v>164</v>
      </c>
      <c r="F448" s="128">
        <v>3</v>
      </c>
      <c r="G448" s="130">
        <v>685.20331216393447</v>
      </c>
      <c r="H448" s="130">
        <v>835.94804084000009</v>
      </c>
      <c r="I448" s="130">
        <f t="shared" si="38"/>
        <v>2507.84</v>
      </c>
      <c r="J448" s="26">
        <f t="shared" si="34"/>
        <v>3.5228179666862877E-4</v>
      </c>
    </row>
    <row r="449" spans="1:10" ht="24" customHeight="1" x14ac:dyDescent="0.25">
      <c r="A449" s="17" t="s">
        <v>1305</v>
      </c>
      <c r="B449" s="17" t="s">
        <v>1306</v>
      </c>
      <c r="C449" s="17" t="s">
        <v>162</v>
      </c>
      <c r="D449" s="18" t="s">
        <v>1307</v>
      </c>
      <c r="E449" s="17" t="s">
        <v>164</v>
      </c>
      <c r="F449" s="128">
        <v>18</v>
      </c>
      <c r="G449" s="130">
        <v>36.196896975409842</v>
      </c>
      <c r="H449" s="130">
        <v>44.160214310000008</v>
      </c>
      <c r="I449" s="130">
        <f t="shared" si="38"/>
        <v>794.88</v>
      </c>
      <c r="J449" s="26">
        <f t="shared" si="34"/>
        <v>1.1165854063096515E-4</v>
      </c>
    </row>
    <row r="450" spans="1:10" ht="39" customHeight="1" x14ac:dyDescent="0.25">
      <c r="A450" s="17" t="s">
        <v>1308</v>
      </c>
      <c r="B450" s="17" t="s">
        <v>1309</v>
      </c>
      <c r="C450" s="17" t="s">
        <v>196</v>
      </c>
      <c r="D450" s="18" t="s">
        <v>1310</v>
      </c>
      <c r="E450" s="17" t="s">
        <v>164</v>
      </c>
      <c r="F450" s="128">
        <v>18</v>
      </c>
      <c r="G450" s="130">
        <v>13.558730827868855</v>
      </c>
      <c r="H450" s="130">
        <v>16.541651610000002</v>
      </c>
      <c r="I450" s="130">
        <f t="shared" si="38"/>
        <v>297.74</v>
      </c>
      <c r="J450" s="26">
        <f t="shared" si="34"/>
        <v>4.1824192189341235E-5</v>
      </c>
    </row>
    <row r="451" spans="1:10" ht="39" customHeight="1" x14ac:dyDescent="0.25">
      <c r="A451" s="17" t="s">
        <v>1311</v>
      </c>
      <c r="B451" s="17" t="s">
        <v>1312</v>
      </c>
      <c r="C451" s="17" t="s">
        <v>594</v>
      </c>
      <c r="D451" s="18" t="s">
        <v>1313</v>
      </c>
      <c r="E451" s="17" t="s">
        <v>596</v>
      </c>
      <c r="F451" s="128">
        <v>106</v>
      </c>
      <c r="G451" s="130">
        <v>23.121543360655739</v>
      </c>
      <c r="H451" s="130">
        <v>28.2082829</v>
      </c>
      <c r="I451" s="130">
        <f t="shared" si="38"/>
        <v>2990.07</v>
      </c>
      <c r="J451" s="26">
        <f t="shared" si="34"/>
        <v>4.2002170464023496E-4</v>
      </c>
    </row>
    <row r="452" spans="1:10" ht="39" customHeight="1" x14ac:dyDescent="0.25">
      <c r="A452" s="17" t="s">
        <v>1314</v>
      </c>
      <c r="B452" s="17" t="s">
        <v>1315</v>
      </c>
      <c r="C452" s="17" t="s">
        <v>594</v>
      </c>
      <c r="D452" s="18" t="s">
        <v>1316</v>
      </c>
      <c r="E452" s="17" t="s">
        <v>596</v>
      </c>
      <c r="F452" s="128">
        <v>1</v>
      </c>
      <c r="G452" s="130">
        <v>23.121543360655739</v>
      </c>
      <c r="H452" s="130">
        <v>28.2082829</v>
      </c>
      <c r="I452" s="130">
        <f t="shared" si="38"/>
        <v>28.2</v>
      </c>
      <c r="J452" s="26">
        <f t="shared" si="34"/>
        <v>3.9613159795103875E-6</v>
      </c>
    </row>
    <row r="453" spans="1:10" ht="39" customHeight="1" x14ac:dyDescent="0.25">
      <c r="A453" s="17" t="s">
        <v>1317</v>
      </c>
      <c r="B453" s="17" t="s">
        <v>1318</v>
      </c>
      <c r="C453" s="17" t="s">
        <v>594</v>
      </c>
      <c r="D453" s="18" t="s">
        <v>1319</v>
      </c>
      <c r="E453" s="17" t="s">
        <v>596</v>
      </c>
      <c r="F453" s="128">
        <v>6</v>
      </c>
      <c r="G453" s="130">
        <v>20.720769868852457</v>
      </c>
      <c r="H453" s="130">
        <v>25.279339239999999</v>
      </c>
      <c r="I453" s="130">
        <f t="shared" si="38"/>
        <v>151.66999999999999</v>
      </c>
      <c r="J453" s="26">
        <f t="shared" si="34"/>
        <v>2.1305418248664557E-5</v>
      </c>
    </row>
    <row r="454" spans="1:10" ht="25.5" customHeight="1" x14ac:dyDescent="0.25">
      <c r="A454" s="17" t="s">
        <v>1320</v>
      </c>
      <c r="B454" s="17" t="s">
        <v>1321</v>
      </c>
      <c r="C454" s="17" t="s">
        <v>594</v>
      </c>
      <c r="D454" s="18" t="s">
        <v>1322</v>
      </c>
      <c r="E454" s="17" t="s">
        <v>596</v>
      </c>
      <c r="F454" s="128">
        <v>6</v>
      </c>
      <c r="G454" s="130">
        <v>20.720769868852457</v>
      </c>
      <c r="H454" s="130">
        <v>25.279339239999999</v>
      </c>
      <c r="I454" s="130">
        <f t="shared" si="38"/>
        <v>151.66999999999999</v>
      </c>
      <c r="J454" s="26">
        <f t="shared" ref="J454:J517" si="39">I454/$H$577</f>
        <v>2.1305418248664557E-5</v>
      </c>
    </row>
    <row r="455" spans="1:10" ht="24" customHeight="1" x14ac:dyDescent="0.25">
      <c r="A455" s="17" t="s">
        <v>1323</v>
      </c>
      <c r="B455" s="17" t="s">
        <v>1324</v>
      </c>
      <c r="C455" s="17" t="s">
        <v>162</v>
      </c>
      <c r="D455" s="18" t="s">
        <v>1325</v>
      </c>
      <c r="E455" s="17" t="s">
        <v>164</v>
      </c>
      <c r="F455" s="128">
        <v>1</v>
      </c>
      <c r="G455" s="130">
        <v>451.8610188196721</v>
      </c>
      <c r="H455" s="130">
        <v>551.27044295999997</v>
      </c>
      <c r="I455" s="130">
        <f t="shared" si="38"/>
        <v>551.27</v>
      </c>
      <c r="J455" s="26">
        <f t="shared" si="39"/>
        <v>7.7438108511513888E-5</v>
      </c>
    </row>
    <row r="456" spans="1:10" ht="24" customHeight="1" collapsed="1" x14ac:dyDescent="0.25">
      <c r="A456" s="15" t="s">
        <v>100</v>
      </c>
      <c r="B456" s="15"/>
      <c r="C456" s="15"/>
      <c r="D456" s="16" t="s">
        <v>101</v>
      </c>
      <c r="E456" s="15"/>
      <c r="F456" s="129"/>
      <c r="G456" s="131"/>
      <c r="H456" s="131"/>
      <c r="I456" s="131">
        <f>SUM(I457:I470)</f>
        <v>109920.14999999998</v>
      </c>
      <c r="J456" s="25">
        <f t="shared" si="39"/>
        <v>1.544072505904889E-2</v>
      </c>
    </row>
    <row r="457" spans="1:10" ht="25.5" customHeight="1" x14ac:dyDescent="0.25">
      <c r="A457" s="17" t="s">
        <v>1326</v>
      </c>
      <c r="B457" s="17" t="s">
        <v>1327</v>
      </c>
      <c r="C457" s="17" t="s">
        <v>162</v>
      </c>
      <c r="D457" s="18" t="s">
        <v>1328</v>
      </c>
      <c r="E457" s="17" t="s">
        <v>164</v>
      </c>
      <c r="F457" s="128">
        <v>31</v>
      </c>
      <c r="G457" s="130">
        <v>101.25141357377049</v>
      </c>
      <c r="H457" s="130">
        <v>123.52672456000001</v>
      </c>
      <c r="I457" s="130">
        <f t="shared" ref="I457:I470" si="40">TRUNC(F457*H457,(2))</f>
        <v>3829.32</v>
      </c>
      <c r="J457" s="26">
        <f t="shared" si="39"/>
        <v>5.3791299669002552E-4</v>
      </c>
    </row>
    <row r="458" spans="1:10" ht="25.5" customHeight="1" x14ac:dyDescent="0.25">
      <c r="A458" s="17" t="s">
        <v>1329</v>
      </c>
      <c r="B458" s="17" t="s">
        <v>1330</v>
      </c>
      <c r="C458" s="17" t="s">
        <v>162</v>
      </c>
      <c r="D458" s="18" t="s">
        <v>1331</v>
      </c>
      <c r="E458" s="17" t="s">
        <v>164</v>
      </c>
      <c r="F458" s="128">
        <v>72</v>
      </c>
      <c r="G458" s="130">
        <v>81.287934672131158</v>
      </c>
      <c r="H458" s="130">
        <v>99.171280300000006</v>
      </c>
      <c r="I458" s="130">
        <f t="shared" si="40"/>
        <v>7140.33</v>
      </c>
      <c r="J458" s="26">
        <f t="shared" si="39"/>
        <v>1.0030178485098372E-3</v>
      </c>
    </row>
    <row r="459" spans="1:10" ht="24" customHeight="1" x14ac:dyDescent="0.25">
      <c r="A459" s="17" t="s">
        <v>1332</v>
      </c>
      <c r="B459" s="17" t="s">
        <v>1333</v>
      </c>
      <c r="C459" s="17" t="s">
        <v>162</v>
      </c>
      <c r="D459" s="18" t="s">
        <v>1334</v>
      </c>
      <c r="E459" s="17" t="s">
        <v>164</v>
      </c>
      <c r="F459" s="128">
        <v>15</v>
      </c>
      <c r="G459" s="130">
        <v>20.583812991803281</v>
      </c>
      <c r="H459" s="130">
        <v>25.112251850000003</v>
      </c>
      <c r="I459" s="130">
        <f t="shared" si="40"/>
        <v>376.68</v>
      </c>
      <c r="J459" s="26">
        <f t="shared" si="39"/>
        <v>5.2913067488013224E-5</v>
      </c>
    </row>
    <row r="460" spans="1:10" ht="24" customHeight="1" x14ac:dyDescent="0.25">
      <c r="A460" s="17" t="s">
        <v>1335</v>
      </c>
      <c r="B460" s="17" t="s">
        <v>1336</v>
      </c>
      <c r="C460" s="17" t="s">
        <v>162</v>
      </c>
      <c r="D460" s="18" t="s">
        <v>1337</v>
      </c>
      <c r="E460" s="17" t="s">
        <v>164</v>
      </c>
      <c r="F460" s="128">
        <v>35</v>
      </c>
      <c r="G460" s="130">
        <v>41.215963704918039</v>
      </c>
      <c r="H460" s="130">
        <v>50.283475720000006</v>
      </c>
      <c r="I460" s="130">
        <f t="shared" si="40"/>
        <v>1759.92</v>
      </c>
      <c r="J460" s="26">
        <f t="shared" si="39"/>
        <v>2.4721983044893343E-4</v>
      </c>
    </row>
    <row r="461" spans="1:10" ht="24" customHeight="1" x14ac:dyDescent="0.25">
      <c r="A461" s="17" t="s">
        <v>1338</v>
      </c>
      <c r="B461" s="17" t="s">
        <v>1339</v>
      </c>
      <c r="C461" s="17" t="s">
        <v>162</v>
      </c>
      <c r="D461" s="18" t="s">
        <v>1340</v>
      </c>
      <c r="E461" s="17" t="s">
        <v>164</v>
      </c>
      <c r="F461" s="128">
        <v>158</v>
      </c>
      <c r="G461" s="130">
        <v>107.60782392622954</v>
      </c>
      <c r="H461" s="130">
        <v>131.28154519000003</v>
      </c>
      <c r="I461" s="130">
        <f t="shared" si="40"/>
        <v>20742.48</v>
      </c>
      <c r="J461" s="26">
        <f t="shared" si="39"/>
        <v>2.91374175456293E-3</v>
      </c>
    </row>
    <row r="462" spans="1:10" ht="25.5" customHeight="1" x14ac:dyDescent="0.25">
      <c r="A462" s="17" t="s">
        <v>1341</v>
      </c>
      <c r="B462" s="17" t="s">
        <v>1342</v>
      </c>
      <c r="C462" s="17" t="s">
        <v>162</v>
      </c>
      <c r="D462" s="18" t="s">
        <v>1343</v>
      </c>
      <c r="E462" s="17" t="s">
        <v>164</v>
      </c>
      <c r="F462" s="128">
        <v>21</v>
      </c>
      <c r="G462" s="130">
        <v>74.190345926229512</v>
      </c>
      <c r="H462" s="130">
        <v>90.512222030000004</v>
      </c>
      <c r="I462" s="130">
        <f t="shared" si="40"/>
        <v>1900.75</v>
      </c>
      <c r="J462" s="26">
        <f t="shared" si="39"/>
        <v>2.6700253007285E-4</v>
      </c>
    </row>
    <row r="463" spans="1:10" ht="25.5" customHeight="1" x14ac:dyDescent="0.25">
      <c r="A463" s="17" t="s">
        <v>1344</v>
      </c>
      <c r="B463" s="17" t="s">
        <v>1345</v>
      </c>
      <c r="C463" s="17" t="s">
        <v>162</v>
      </c>
      <c r="D463" s="18" t="s">
        <v>1346</v>
      </c>
      <c r="E463" s="17" t="s">
        <v>164</v>
      </c>
      <c r="F463" s="128">
        <v>6</v>
      </c>
      <c r="G463" s="130">
        <v>51.342716319672135</v>
      </c>
      <c r="H463" s="130">
        <v>62.638113910000001</v>
      </c>
      <c r="I463" s="130">
        <f t="shared" si="40"/>
        <v>375.82</v>
      </c>
      <c r="J463" s="26">
        <f t="shared" si="39"/>
        <v>5.2792261397857941E-5</v>
      </c>
    </row>
    <row r="464" spans="1:10" ht="25.5" customHeight="1" x14ac:dyDescent="0.25">
      <c r="A464" s="17" t="s">
        <v>1347</v>
      </c>
      <c r="B464" s="17" t="s">
        <v>1348</v>
      </c>
      <c r="C464" s="17" t="s">
        <v>162</v>
      </c>
      <c r="D464" s="18" t="s">
        <v>1349</v>
      </c>
      <c r="E464" s="17" t="s">
        <v>164</v>
      </c>
      <c r="F464" s="128">
        <v>57</v>
      </c>
      <c r="G464" s="130">
        <v>266.41335100819674</v>
      </c>
      <c r="H464" s="130">
        <v>325.02428823000002</v>
      </c>
      <c r="I464" s="130">
        <f t="shared" si="40"/>
        <v>18526.38</v>
      </c>
      <c r="J464" s="26">
        <f t="shared" si="39"/>
        <v>2.602441316896513E-3</v>
      </c>
    </row>
    <row r="465" spans="1:10" ht="25.5" customHeight="1" x14ac:dyDescent="0.25">
      <c r="A465" s="17" t="s">
        <v>1350</v>
      </c>
      <c r="B465" s="17" t="s">
        <v>1351</v>
      </c>
      <c r="C465" s="17" t="s">
        <v>162</v>
      </c>
      <c r="D465" s="18" t="s">
        <v>1352</v>
      </c>
      <c r="E465" s="17" t="s">
        <v>164</v>
      </c>
      <c r="F465" s="128">
        <v>2</v>
      </c>
      <c r="G465" s="130">
        <v>721.77079833606558</v>
      </c>
      <c r="H465" s="130">
        <v>880.56037397</v>
      </c>
      <c r="I465" s="130">
        <f t="shared" si="40"/>
        <v>1761.12</v>
      </c>
      <c r="J465" s="26">
        <f t="shared" si="39"/>
        <v>2.4738839708635937E-4</v>
      </c>
    </row>
    <row r="466" spans="1:10" ht="25.5" customHeight="1" x14ac:dyDescent="0.25">
      <c r="A466" s="17" t="s">
        <v>1353</v>
      </c>
      <c r="B466" s="17" t="s">
        <v>1354</v>
      </c>
      <c r="C466" s="17" t="s">
        <v>162</v>
      </c>
      <c r="D466" s="18" t="s">
        <v>1355</v>
      </c>
      <c r="E466" s="17" t="s">
        <v>164</v>
      </c>
      <c r="F466" s="128">
        <v>118</v>
      </c>
      <c r="G466" s="130">
        <v>309.25668466393449</v>
      </c>
      <c r="H466" s="130">
        <v>377.29315529000007</v>
      </c>
      <c r="I466" s="130">
        <f t="shared" si="40"/>
        <v>44520.59</v>
      </c>
      <c r="J466" s="26">
        <f t="shared" si="39"/>
        <v>6.2539051271003673E-3</v>
      </c>
    </row>
    <row r="467" spans="1:10" ht="25.5" customHeight="1" x14ac:dyDescent="0.25">
      <c r="A467" s="17" t="s">
        <v>1356</v>
      </c>
      <c r="B467" s="17" t="s">
        <v>1357</v>
      </c>
      <c r="C467" s="17" t="s">
        <v>162</v>
      </c>
      <c r="D467" s="18" t="s">
        <v>1358</v>
      </c>
      <c r="E467" s="17" t="s">
        <v>164</v>
      </c>
      <c r="F467" s="128">
        <v>12</v>
      </c>
      <c r="G467" s="130">
        <v>79.394707254098364</v>
      </c>
      <c r="H467" s="130">
        <v>96.861542850000006</v>
      </c>
      <c r="I467" s="130">
        <f t="shared" si="40"/>
        <v>1162.33</v>
      </c>
      <c r="J467" s="26">
        <f t="shared" si="39"/>
        <v>1.6327504973277692E-4</v>
      </c>
    </row>
    <row r="468" spans="1:10" ht="25.5" customHeight="1" x14ac:dyDescent="0.25">
      <c r="A468" s="17" t="s">
        <v>1359</v>
      </c>
      <c r="B468" s="17" t="s">
        <v>1360</v>
      </c>
      <c r="C468" s="17" t="s">
        <v>162</v>
      </c>
      <c r="D468" s="18" t="s">
        <v>1361</v>
      </c>
      <c r="E468" s="17" t="s">
        <v>164</v>
      </c>
      <c r="F468" s="128">
        <v>4</v>
      </c>
      <c r="G468" s="130">
        <v>438.83400292622952</v>
      </c>
      <c r="H468" s="130">
        <v>535.37748356999998</v>
      </c>
      <c r="I468" s="130">
        <f t="shared" si="40"/>
        <v>2141.5</v>
      </c>
      <c r="J468" s="26">
        <f t="shared" si="39"/>
        <v>3.0082121170643602E-4</v>
      </c>
    </row>
    <row r="469" spans="1:10" ht="25.5" customHeight="1" x14ac:dyDescent="0.25">
      <c r="A469" s="17" t="s">
        <v>1362</v>
      </c>
      <c r="B469" s="17" t="s">
        <v>1363</v>
      </c>
      <c r="C469" s="17" t="s">
        <v>162</v>
      </c>
      <c r="D469" s="18" t="s">
        <v>1364</v>
      </c>
      <c r="E469" s="17" t="s">
        <v>164</v>
      </c>
      <c r="F469" s="128">
        <v>8</v>
      </c>
      <c r="G469" s="130">
        <v>101.25946986065574</v>
      </c>
      <c r="H469" s="130">
        <v>123.53655323000001</v>
      </c>
      <c r="I469" s="130">
        <f t="shared" si="40"/>
        <v>988.29</v>
      </c>
      <c r="J469" s="26">
        <f t="shared" si="39"/>
        <v>1.3882726841809648E-4</v>
      </c>
    </row>
    <row r="470" spans="1:10" ht="25.5" customHeight="1" x14ac:dyDescent="0.25">
      <c r="A470" s="17" t="s">
        <v>1365</v>
      </c>
      <c r="B470" s="17" t="s">
        <v>1366</v>
      </c>
      <c r="C470" s="17" t="s">
        <v>162</v>
      </c>
      <c r="D470" s="18" t="s">
        <v>1367</v>
      </c>
      <c r="E470" s="17" t="s">
        <v>164</v>
      </c>
      <c r="F470" s="128">
        <v>16</v>
      </c>
      <c r="G470" s="130">
        <v>240.5043323852459</v>
      </c>
      <c r="H470" s="130">
        <v>293.41528550999999</v>
      </c>
      <c r="I470" s="130">
        <f t="shared" si="40"/>
        <v>4694.6400000000003</v>
      </c>
      <c r="J470" s="26">
        <f t="shared" si="39"/>
        <v>6.5946639893789535E-4</v>
      </c>
    </row>
    <row r="471" spans="1:10" ht="24" customHeight="1" collapsed="1" x14ac:dyDescent="0.25">
      <c r="A471" s="15" t="s">
        <v>102</v>
      </c>
      <c r="B471" s="15"/>
      <c r="C471" s="15"/>
      <c r="D471" s="16" t="s">
        <v>103</v>
      </c>
      <c r="E471" s="15"/>
      <c r="F471" s="129"/>
      <c r="G471" s="131"/>
      <c r="H471" s="131"/>
      <c r="I471" s="131">
        <f>SUM(I472:I478)</f>
        <v>89586.29</v>
      </c>
      <c r="J471" s="25">
        <f t="shared" si="39"/>
        <v>1.2584383053973462E-2</v>
      </c>
    </row>
    <row r="472" spans="1:10" ht="24" customHeight="1" x14ac:dyDescent="0.25">
      <c r="A472" s="17" t="s">
        <v>1368</v>
      </c>
      <c r="B472" s="17" t="s">
        <v>1369</v>
      </c>
      <c r="C472" s="17" t="s">
        <v>162</v>
      </c>
      <c r="D472" s="18" t="s">
        <v>1370</v>
      </c>
      <c r="E472" s="17" t="s">
        <v>164</v>
      </c>
      <c r="F472" s="128">
        <v>1</v>
      </c>
      <c r="G472" s="130">
        <v>70509.309441456149</v>
      </c>
      <c r="H472" s="130">
        <v>80380.612763260011</v>
      </c>
      <c r="I472" s="130">
        <f t="shared" ref="I472:I478" si="41">TRUNC(F472*H472,(2))</f>
        <v>80380.61</v>
      </c>
      <c r="J472" s="26">
        <f t="shared" si="39"/>
        <v>1.1291240951623847E-2</v>
      </c>
    </row>
    <row r="473" spans="1:10" ht="25.5" customHeight="1" x14ac:dyDescent="0.25">
      <c r="A473" s="17" t="s">
        <v>1371</v>
      </c>
      <c r="B473" s="17" t="s">
        <v>1372</v>
      </c>
      <c r="C473" s="17" t="s">
        <v>162</v>
      </c>
      <c r="D473" s="18" t="s">
        <v>1373</v>
      </c>
      <c r="E473" s="17" t="s">
        <v>212</v>
      </c>
      <c r="F473" s="128">
        <v>2.25</v>
      </c>
      <c r="G473" s="130">
        <v>79.773352737704926</v>
      </c>
      <c r="H473" s="130">
        <v>97.323490340000006</v>
      </c>
      <c r="I473" s="130">
        <f t="shared" si="41"/>
        <v>218.97</v>
      </c>
      <c r="J473" s="26">
        <f t="shared" si="39"/>
        <v>3.0759197164304599E-5</v>
      </c>
    </row>
    <row r="474" spans="1:10" ht="24" customHeight="1" x14ac:dyDescent="0.25">
      <c r="A474" s="17" t="s">
        <v>1374</v>
      </c>
      <c r="B474" s="17" t="s">
        <v>1375</v>
      </c>
      <c r="C474" s="17" t="s">
        <v>162</v>
      </c>
      <c r="D474" s="18" t="s">
        <v>1376</v>
      </c>
      <c r="E474" s="17" t="s">
        <v>212</v>
      </c>
      <c r="F474" s="128">
        <v>1.2</v>
      </c>
      <c r="G474" s="130">
        <v>891.13811752459014</v>
      </c>
      <c r="H474" s="130">
        <v>1087.1885033799999</v>
      </c>
      <c r="I474" s="130">
        <f t="shared" si="41"/>
        <v>1304.6199999999999</v>
      </c>
      <c r="J474" s="26">
        <f t="shared" si="39"/>
        <v>1.8326283876556176E-4</v>
      </c>
    </row>
    <row r="475" spans="1:10" ht="25.5" customHeight="1" x14ac:dyDescent="0.25">
      <c r="A475" s="17" t="s">
        <v>1377</v>
      </c>
      <c r="B475" s="17" t="s">
        <v>1378</v>
      </c>
      <c r="C475" s="17" t="s">
        <v>157</v>
      </c>
      <c r="D475" s="18" t="s">
        <v>1379</v>
      </c>
      <c r="E475" s="17" t="s">
        <v>212</v>
      </c>
      <c r="F475" s="128">
        <v>0.75</v>
      </c>
      <c r="G475" s="130">
        <v>245.91010088524592</v>
      </c>
      <c r="H475" s="130">
        <v>300.01032308000003</v>
      </c>
      <c r="I475" s="130">
        <f t="shared" si="41"/>
        <v>225</v>
      </c>
      <c r="J475" s="26">
        <f t="shared" si="39"/>
        <v>3.1606244517370119E-5</v>
      </c>
    </row>
    <row r="476" spans="1:10" ht="25.5" customHeight="1" x14ac:dyDescent="0.25">
      <c r="A476" s="17" t="s">
        <v>1380</v>
      </c>
      <c r="B476" s="17" t="s">
        <v>1381</v>
      </c>
      <c r="C476" s="17" t="s">
        <v>162</v>
      </c>
      <c r="D476" s="18" t="s">
        <v>1382</v>
      </c>
      <c r="E476" s="17" t="s">
        <v>164</v>
      </c>
      <c r="F476" s="128">
        <v>6</v>
      </c>
      <c r="G476" s="130">
        <v>682.1177542868852</v>
      </c>
      <c r="H476" s="130">
        <v>832.18366022999999</v>
      </c>
      <c r="I476" s="130">
        <f t="shared" si="41"/>
        <v>4993.1000000000004</v>
      </c>
      <c r="J476" s="26">
        <f t="shared" si="39"/>
        <v>7.013917311096922E-4</v>
      </c>
    </row>
    <row r="477" spans="1:10" ht="39" customHeight="1" x14ac:dyDescent="0.25">
      <c r="A477" s="17" t="s">
        <v>1383</v>
      </c>
      <c r="B477" s="17" t="s">
        <v>1384</v>
      </c>
      <c r="C477" s="17" t="s">
        <v>157</v>
      </c>
      <c r="D477" s="18" t="s">
        <v>1385</v>
      </c>
      <c r="E477" s="17" t="s">
        <v>255</v>
      </c>
      <c r="F477" s="128">
        <v>97.62</v>
      </c>
      <c r="G477" s="130">
        <v>20.003760336065575</v>
      </c>
      <c r="H477" s="130">
        <v>24.40458761</v>
      </c>
      <c r="I477" s="130">
        <f t="shared" si="41"/>
        <v>2382.37</v>
      </c>
      <c r="J477" s="26">
        <f t="shared" si="39"/>
        <v>3.3465675000376462E-4</v>
      </c>
    </row>
    <row r="478" spans="1:10" ht="39" customHeight="1" x14ac:dyDescent="0.25">
      <c r="A478" s="17" t="s">
        <v>1386</v>
      </c>
      <c r="B478" s="17" t="s">
        <v>1387</v>
      </c>
      <c r="C478" s="17" t="s">
        <v>157</v>
      </c>
      <c r="D478" s="18" t="s">
        <v>1388</v>
      </c>
      <c r="E478" s="17" t="s">
        <v>212</v>
      </c>
      <c r="F478" s="128">
        <v>0.75</v>
      </c>
      <c r="G478" s="130">
        <v>89.207264680327867</v>
      </c>
      <c r="H478" s="130">
        <v>108.83286291</v>
      </c>
      <c r="I478" s="130">
        <f t="shared" si="41"/>
        <v>81.62</v>
      </c>
      <c r="J478" s="26">
        <f t="shared" si="39"/>
        <v>1.1465340788923329E-5</v>
      </c>
    </row>
    <row r="479" spans="1:10" ht="24" customHeight="1" collapsed="1" x14ac:dyDescent="0.25">
      <c r="A479" s="15" t="s">
        <v>104</v>
      </c>
      <c r="B479" s="15"/>
      <c r="C479" s="15"/>
      <c r="D479" s="16" t="s">
        <v>105</v>
      </c>
      <c r="E479" s="15"/>
      <c r="F479" s="129"/>
      <c r="G479" s="131"/>
      <c r="H479" s="131"/>
      <c r="I479" s="131">
        <f>I480+I490+I492</f>
        <v>555536.15</v>
      </c>
      <c r="J479" s="25">
        <f t="shared" si="39"/>
        <v>7.8037383978392896E-2</v>
      </c>
    </row>
    <row r="480" spans="1:10" ht="24" customHeight="1" x14ac:dyDescent="0.25">
      <c r="A480" s="15" t="s">
        <v>106</v>
      </c>
      <c r="B480" s="15"/>
      <c r="C480" s="15"/>
      <c r="D480" s="16" t="s">
        <v>107</v>
      </c>
      <c r="E480" s="15"/>
      <c r="F480" s="129"/>
      <c r="G480" s="131"/>
      <c r="H480" s="131"/>
      <c r="I480" s="131">
        <f>SUM(I481:I489)</f>
        <v>304184.04000000004</v>
      </c>
      <c r="J480" s="25">
        <f t="shared" si="39"/>
        <v>4.2729400651206638E-2</v>
      </c>
    </row>
    <row r="481" spans="1:10" ht="25.5" customHeight="1" x14ac:dyDescent="0.25">
      <c r="A481" s="17" t="s">
        <v>1389</v>
      </c>
      <c r="B481" s="17" t="s">
        <v>1390</v>
      </c>
      <c r="C481" s="17" t="s">
        <v>157</v>
      </c>
      <c r="D481" s="18" t="s">
        <v>1391</v>
      </c>
      <c r="E481" s="17" t="s">
        <v>159</v>
      </c>
      <c r="F481" s="128">
        <v>3017.11</v>
      </c>
      <c r="G481" s="130">
        <v>15.266663647540986</v>
      </c>
      <c r="H481" s="130">
        <v>18.625329650000001</v>
      </c>
      <c r="I481" s="130">
        <f t="shared" ref="I481:I489" si="42">TRUNC(F481*H481,(2))</f>
        <v>56194.66</v>
      </c>
      <c r="J481" s="26">
        <f t="shared" si="39"/>
        <v>7.8937873979132347E-3</v>
      </c>
    </row>
    <row r="482" spans="1:10" ht="25.5" customHeight="1" x14ac:dyDescent="0.25">
      <c r="A482" s="17" t="s">
        <v>1392</v>
      </c>
      <c r="B482" s="17" t="s">
        <v>1393</v>
      </c>
      <c r="C482" s="17" t="s">
        <v>157</v>
      </c>
      <c r="D482" s="18" t="s">
        <v>1394</v>
      </c>
      <c r="E482" s="17" t="s">
        <v>159</v>
      </c>
      <c r="F482" s="128">
        <v>1771.74</v>
      </c>
      <c r="G482" s="130">
        <v>27.753908319672131</v>
      </c>
      <c r="H482" s="130">
        <v>33.859768150000001</v>
      </c>
      <c r="I482" s="130">
        <f t="shared" si="42"/>
        <v>59990.7</v>
      </c>
      <c r="J482" s="26">
        <f t="shared" si="39"/>
        <v>8.4270254798586453E-3</v>
      </c>
    </row>
    <row r="483" spans="1:10" ht="25.5" customHeight="1" x14ac:dyDescent="0.25">
      <c r="A483" s="17" t="s">
        <v>1395</v>
      </c>
      <c r="B483" s="17" t="s">
        <v>1396</v>
      </c>
      <c r="C483" s="17" t="s">
        <v>157</v>
      </c>
      <c r="D483" s="18" t="s">
        <v>1397</v>
      </c>
      <c r="E483" s="17" t="s">
        <v>159</v>
      </c>
      <c r="F483" s="128">
        <v>1771.74</v>
      </c>
      <c r="G483" s="130">
        <v>17.232397647540985</v>
      </c>
      <c r="H483" s="130">
        <v>21.023525129999999</v>
      </c>
      <c r="I483" s="130">
        <f t="shared" si="42"/>
        <v>37248.22</v>
      </c>
      <c r="J483" s="26">
        <f t="shared" si="39"/>
        <v>5.2323393295857596E-3</v>
      </c>
    </row>
    <row r="484" spans="1:10" ht="25.5" customHeight="1" x14ac:dyDescent="0.25">
      <c r="A484" s="17" t="s">
        <v>1395</v>
      </c>
      <c r="B484" s="17" t="s">
        <v>1398</v>
      </c>
      <c r="C484" s="17" t="s">
        <v>157</v>
      </c>
      <c r="D484" s="18" t="s">
        <v>1399</v>
      </c>
      <c r="E484" s="17" t="s">
        <v>159</v>
      </c>
      <c r="F484" s="128">
        <v>3017.11</v>
      </c>
      <c r="G484" s="130">
        <v>15.202213352459017</v>
      </c>
      <c r="H484" s="130">
        <v>18.54670029</v>
      </c>
      <c r="I484" s="130">
        <f t="shared" si="42"/>
        <v>55957.43</v>
      </c>
      <c r="J484" s="26">
        <f t="shared" si="39"/>
        <v>7.8604631784160977E-3</v>
      </c>
    </row>
    <row r="485" spans="1:10" ht="25.5" customHeight="1" x14ac:dyDescent="0.25">
      <c r="A485" s="17" t="s">
        <v>1400</v>
      </c>
      <c r="B485" s="17" t="s">
        <v>1401</v>
      </c>
      <c r="C485" s="17" t="s">
        <v>157</v>
      </c>
      <c r="D485" s="18" t="s">
        <v>1402</v>
      </c>
      <c r="E485" s="17" t="s">
        <v>159</v>
      </c>
      <c r="F485" s="128">
        <v>881.12</v>
      </c>
      <c r="G485" s="130">
        <v>55.024439426229506</v>
      </c>
      <c r="H485" s="130">
        <v>67.129816099999999</v>
      </c>
      <c r="I485" s="130">
        <f t="shared" si="42"/>
        <v>59149.42</v>
      </c>
      <c r="J485" s="26">
        <f t="shared" si="39"/>
        <v>8.3088490292472107E-3</v>
      </c>
    </row>
    <row r="486" spans="1:10" ht="25.5" customHeight="1" x14ac:dyDescent="0.25">
      <c r="A486" s="17" t="s">
        <v>1403</v>
      </c>
      <c r="B486" s="17" t="s">
        <v>1404</v>
      </c>
      <c r="C486" s="17" t="s">
        <v>157</v>
      </c>
      <c r="D486" s="18" t="s">
        <v>1405</v>
      </c>
      <c r="E486" s="17" t="s">
        <v>159</v>
      </c>
      <c r="F486" s="128">
        <v>1771.74</v>
      </c>
      <c r="G486" s="130">
        <v>3.6333853852459019</v>
      </c>
      <c r="H486" s="130">
        <v>4.4327301700000001</v>
      </c>
      <c r="I486" s="130">
        <f t="shared" si="42"/>
        <v>7853.64</v>
      </c>
      <c r="J486" s="26">
        <f t="shared" si="39"/>
        <v>1.1032180719617718E-3</v>
      </c>
    </row>
    <row r="487" spans="1:10" ht="25.5" customHeight="1" x14ac:dyDescent="0.25">
      <c r="A487" s="17" t="s">
        <v>1406</v>
      </c>
      <c r="B487" s="17" t="s">
        <v>1407</v>
      </c>
      <c r="C487" s="17" t="s">
        <v>157</v>
      </c>
      <c r="D487" s="18" t="s">
        <v>1408</v>
      </c>
      <c r="E487" s="17" t="s">
        <v>159</v>
      </c>
      <c r="F487" s="128">
        <v>6096.2</v>
      </c>
      <c r="G487" s="130">
        <v>3.1983458934426232</v>
      </c>
      <c r="H487" s="130">
        <v>3.9019819900000003</v>
      </c>
      <c r="I487" s="130">
        <f t="shared" si="42"/>
        <v>23787.26</v>
      </c>
      <c r="J487" s="26">
        <f t="shared" si="39"/>
        <v>3.3414486931478108E-3</v>
      </c>
    </row>
    <row r="488" spans="1:10" ht="24" customHeight="1" x14ac:dyDescent="0.25">
      <c r="A488" s="17" t="s">
        <v>1409</v>
      </c>
      <c r="B488" s="17" t="s">
        <v>1410</v>
      </c>
      <c r="C488" s="17" t="s">
        <v>157</v>
      </c>
      <c r="D488" s="18" t="s">
        <v>1411</v>
      </c>
      <c r="E488" s="17" t="s">
        <v>259</v>
      </c>
      <c r="F488" s="128">
        <v>425</v>
      </c>
      <c r="G488" s="130">
        <v>1.9979591475409837</v>
      </c>
      <c r="H488" s="130">
        <v>2.43751016</v>
      </c>
      <c r="I488" s="130">
        <f t="shared" si="42"/>
        <v>1035.94</v>
      </c>
      <c r="J488" s="26">
        <f t="shared" si="39"/>
        <v>1.4552076864588623E-4</v>
      </c>
    </row>
    <row r="489" spans="1:10" ht="25.5" customHeight="1" x14ac:dyDescent="0.25">
      <c r="A489" s="17" t="s">
        <v>1412</v>
      </c>
      <c r="B489" s="17" t="s">
        <v>1413</v>
      </c>
      <c r="C489" s="17" t="s">
        <v>157</v>
      </c>
      <c r="D489" s="18" t="s">
        <v>1414</v>
      </c>
      <c r="E489" s="17" t="s">
        <v>255</v>
      </c>
      <c r="F489" s="128">
        <v>426.34</v>
      </c>
      <c r="G489" s="130">
        <v>5.703851114754098</v>
      </c>
      <c r="H489" s="130">
        <v>6.9586983599999996</v>
      </c>
      <c r="I489" s="130">
        <f t="shared" si="42"/>
        <v>2966.77</v>
      </c>
      <c r="J489" s="26">
        <f t="shared" si="39"/>
        <v>4.1674870243021397E-4</v>
      </c>
    </row>
    <row r="490" spans="1:10" ht="24" customHeight="1" collapsed="1" x14ac:dyDescent="0.25">
      <c r="A490" s="15" t="s">
        <v>108</v>
      </c>
      <c r="B490" s="15"/>
      <c r="C490" s="15"/>
      <c r="D490" s="16" t="s">
        <v>109</v>
      </c>
      <c r="E490" s="15"/>
      <c r="F490" s="129"/>
      <c r="G490" s="131"/>
      <c r="H490" s="131"/>
      <c r="I490" s="131">
        <f>SUM(I491)</f>
        <v>11789.14</v>
      </c>
      <c r="J490" s="25">
        <f t="shared" si="39"/>
        <v>1.6560464066200386E-3</v>
      </c>
    </row>
    <row r="491" spans="1:10" ht="39" customHeight="1" x14ac:dyDescent="0.25">
      <c r="A491" s="17" t="s">
        <v>1415</v>
      </c>
      <c r="B491" s="17" t="s">
        <v>1416</v>
      </c>
      <c r="C491" s="17" t="s">
        <v>594</v>
      </c>
      <c r="D491" s="18" t="s">
        <v>1417</v>
      </c>
      <c r="E491" s="17" t="s">
        <v>159</v>
      </c>
      <c r="F491" s="128">
        <v>1051.24</v>
      </c>
      <c r="G491" s="130">
        <v>9.1922233360655738</v>
      </c>
      <c r="H491" s="130">
        <v>11.214512470000001</v>
      </c>
      <c r="I491" s="130">
        <f>TRUNC(F491*H491,(2))</f>
        <v>11789.14</v>
      </c>
      <c r="J491" s="26">
        <f t="shared" si="39"/>
        <v>1.6560464066200386E-3</v>
      </c>
    </row>
    <row r="492" spans="1:10" ht="24" customHeight="1" collapsed="1" x14ac:dyDescent="0.25">
      <c r="A492" s="15" t="s">
        <v>110</v>
      </c>
      <c r="B492" s="15"/>
      <c r="C492" s="15"/>
      <c r="D492" s="16" t="s">
        <v>111</v>
      </c>
      <c r="E492" s="15"/>
      <c r="F492" s="129"/>
      <c r="G492" s="131"/>
      <c r="H492" s="131"/>
      <c r="I492" s="131">
        <f>SUM(I493:I494)</f>
        <v>239562.97</v>
      </c>
      <c r="J492" s="25">
        <f t="shared" si="39"/>
        <v>3.3651936920566228E-2</v>
      </c>
    </row>
    <row r="493" spans="1:10" ht="24" customHeight="1" x14ac:dyDescent="0.25">
      <c r="A493" s="17" t="s">
        <v>1418</v>
      </c>
      <c r="B493" s="17" t="s">
        <v>1419</v>
      </c>
      <c r="C493" s="17" t="s">
        <v>162</v>
      </c>
      <c r="D493" s="18" t="s">
        <v>1420</v>
      </c>
      <c r="E493" s="17" t="s">
        <v>159</v>
      </c>
      <c r="F493" s="128">
        <v>437.53</v>
      </c>
      <c r="G493" s="130">
        <v>351.96306144262297</v>
      </c>
      <c r="H493" s="130">
        <v>429.39493496</v>
      </c>
      <c r="I493" s="130">
        <f t="shared" ref="I493:I494" si="43">TRUNC(F493*H493,(2))</f>
        <v>187873.16</v>
      </c>
      <c r="J493" s="26">
        <f t="shared" si="39"/>
        <v>2.6390955703159993E-2</v>
      </c>
    </row>
    <row r="494" spans="1:10" ht="25.5" customHeight="1" x14ac:dyDescent="0.25">
      <c r="A494" s="17" t="s">
        <v>1421</v>
      </c>
      <c r="B494" s="17" t="s">
        <v>1422</v>
      </c>
      <c r="C494" s="17" t="s">
        <v>157</v>
      </c>
      <c r="D494" s="18" t="s">
        <v>1423</v>
      </c>
      <c r="E494" s="17" t="s">
        <v>159</v>
      </c>
      <c r="F494" s="128">
        <v>3079.09</v>
      </c>
      <c r="G494" s="130">
        <v>13.760138000000001</v>
      </c>
      <c r="H494" s="130">
        <v>16.787368360000002</v>
      </c>
      <c r="I494" s="130">
        <f t="shared" si="43"/>
        <v>51689.81</v>
      </c>
      <c r="J494" s="26">
        <f t="shared" si="39"/>
        <v>7.2609812174062351E-3</v>
      </c>
    </row>
    <row r="495" spans="1:10" ht="24" customHeight="1" collapsed="1" x14ac:dyDescent="0.25">
      <c r="A495" s="15" t="s">
        <v>112</v>
      </c>
      <c r="B495" s="15"/>
      <c r="C495" s="15"/>
      <c r="D495" s="16" t="s">
        <v>113</v>
      </c>
      <c r="E495" s="15"/>
      <c r="F495" s="129"/>
      <c r="G495" s="131"/>
      <c r="H495" s="131"/>
      <c r="I495" s="131">
        <f>I496+I513+I538</f>
        <v>694992.89</v>
      </c>
      <c r="J495" s="25">
        <f t="shared" si="39"/>
        <v>9.7627178751883162E-2</v>
      </c>
    </row>
    <row r="496" spans="1:10" ht="24" customHeight="1" x14ac:dyDescent="0.25">
      <c r="A496" s="15" t="s">
        <v>114</v>
      </c>
      <c r="B496" s="15"/>
      <c r="C496" s="15"/>
      <c r="D496" s="16" t="s">
        <v>115</v>
      </c>
      <c r="E496" s="15"/>
      <c r="F496" s="129"/>
      <c r="G496" s="131"/>
      <c r="H496" s="131"/>
      <c r="I496" s="131">
        <f>SUM(I497:I512)</f>
        <v>245153.6</v>
      </c>
      <c r="J496" s="25">
        <f t="shared" si="39"/>
        <v>3.4437265004060205E-2</v>
      </c>
    </row>
    <row r="497" spans="1:10" ht="25.5" customHeight="1" x14ac:dyDescent="0.25">
      <c r="A497" s="17" t="s">
        <v>1424</v>
      </c>
      <c r="B497" s="17" t="s">
        <v>1425</v>
      </c>
      <c r="C497" s="17" t="s">
        <v>145</v>
      </c>
      <c r="D497" s="18" t="s">
        <v>1426</v>
      </c>
      <c r="E497" s="17" t="s">
        <v>1427</v>
      </c>
      <c r="F497" s="128">
        <v>1</v>
      </c>
      <c r="G497" s="130">
        <v>206103.17497231581</v>
      </c>
      <c r="H497" s="130">
        <v>234957.61946844001</v>
      </c>
      <c r="I497" s="130">
        <f t="shared" ref="I497:I512" si="44">TRUNC(F497*H497,(2))</f>
        <v>234957.61</v>
      </c>
      <c r="J497" s="26">
        <f t="shared" si="39"/>
        <v>3.3005011879452824E-2</v>
      </c>
    </row>
    <row r="498" spans="1:10" ht="25.5" customHeight="1" x14ac:dyDescent="0.25">
      <c r="A498" s="17" t="s">
        <v>1428</v>
      </c>
      <c r="B498" s="17" t="s">
        <v>1429</v>
      </c>
      <c r="C498" s="17" t="s">
        <v>162</v>
      </c>
      <c r="D498" s="18" t="s">
        <v>1430</v>
      </c>
      <c r="E498" s="17" t="s">
        <v>212</v>
      </c>
      <c r="F498" s="128">
        <v>2</v>
      </c>
      <c r="G498" s="130">
        <v>90.802409483606567</v>
      </c>
      <c r="H498" s="130">
        <v>110.77893957000001</v>
      </c>
      <c r="I498" s="130">
        <f t="shared" si="44"/>
        <v>221.55</v>
      </c>
      <c r="J498" s="26">
        <f t="shared" si="39"/>
        <v>3.1121615434770443E-5</v>
      </c>
    </row>
    <row r="499" spans="1:10" ht="24" customHeight="1" x14ac:dyDescent="0.25">
      <c r="A499" s="17" t="s">
        <v>1431</v>
      </c>
      <c r="B499" s="17" t="s">
        <v>1432</v>
      </c>
      <c r="C499" s="17" t="s">
        <v>162</v>
      </c>
      <c r="D499" s="18" t="s">
        <v>1433</v>
      </c>
      <c r="E499" s="17" t="s">
        <v>212</v>
      </c>
      <c r="F499" s="128">
        <v>0.55000000000000004</v>
      </c>
      <c r="G499" s="130">
        <v>743.45026634426233</v>
      </c>
      <c r="H499" s="130">
        <v>907.00932494000006</v>
      </c>
      <c r="I499" s="130">
        <f t="shared" si="44"/>
        <v>498.85</v>
      </c>
      <c r="J499" s="26">
        <f t="shared" si="39"/>
        <v>7.007455589995593E-5</v>
      </c>
    </row>
    <row r="500" spans="1:10" ht="39" customHeight="1" x14ac:dyDescent="0.25">
      <c r="A500" s="17" t="s">
        <v>1434</v>
      </c>
      <c r="B500" s="17" t="s">
        <v>1435</v>
      </c>
      <c r="C500" s="17" t="s">
        <v>157</v>
      </c>
      <c r="D500" s="18" t="s">
        <v>1436</v>
      </c>
      <c r="E500" s="17" t="s">
        <v>259</v>
      </c>
      <c r="F500" s="128">
        <v>46.75</v>
      </c>
      <c r="G500" s="130">
        <v>10.996831598360657</v>
      </c>
      <c r="H500" s="130">
        <v>13.416134550000002</v>
      </c>
      <c r="I500" s="130">
        <f t="shared" si="44"/>
        <v>627.20000000000005</v>
      </c>
      <c r="J500" s="26">
        <f t="shared" si="39"/>
        <v>8.8104162494642398E-5</v>
      </c>
    </row>
    <row r="501" spans="1:10" ht="51.75" customHeight="1" x14ac:dyDescent="0.25">
      <c r="A501" s="17" t="s">
        <v>1437</v>
      </c>
      <c r="B501" s="17" t="s">
        <v>1438</v>
      </c>
      <c r="C501" s="17" t="s">
        <v>157</v>
      </c>
      <c r="D501" s="18" t="s">
        <v>1439</v>
      </c>
      <c r="E501" s="17" t="s">
        <v>159</v>
      </c>
      <c r="F501" s="128">
        <v>3.6</v>
      </c>
      <c r="G501" s="130">
        <v>33.095226524590167</v>
      </c>
      <c r="H501" s="130">
        <v>40.376176360000002</v>
      </c>
      <c r="I501" s="130">
        <f t="shared" si="44"/>
        <v>145.35</v>
      </c>
      <c r="J501" s="26">
        <f t="shared" si="39"/>
        <v>2.0417633958221095E-5</v>
      </c>
    </row>
    <row r="502" spans="1:10" ht="24" customHeight="1" x14ac:dyDescent="0.25">
      <c r="A502" s="17" t="s">
        <v>1440</v>
      </c>
      <c r="B502" s="17" t="s">
        <v>1441</v>
      </c>
      <c r="C502" s="17" t="s">
        <v>162</v>
      </c>
      <c r="D502" s="18" t="s">
        <v>1442</v>
      </c>
      <c r="E502" s="17" t="s">
        <v>159</v>
      </c>
      <c r="F502" s="128">
        <v>12.16</v>
      </c>
      <c r="G502" s="130">
        <v>151.34540542622952</v>
      </c>
      <c r="H502" s="130">
        <v>184.64139462</v>
      </c>
      <c r="I502" s="130">
        <f t="shared" si="44"/>
        <v>2245.23</v>
      </c>
      <c r="J502" s="26">
        <f t="shared" si="39"/>
        <v>3.1539239278993291E-4</v>
      </c>
    </row>
    <row r="503" spans="1:10" ht="24" customHeight="1" x14ac:dyDescent="0.25">
      <c r="A503" s="17" t="s">
        <v>1443</v>
      </c>
      <c r="B503" s="17" t="s">
        <v>1444</v>
      </c>
      <c r="C503" s="17" t="s">
        <v>162</v>
      </c>
      <c r="D503" s="18" t="s">
        <v>1445</v>
      </c>
      <c r="E503" s="17" t="s">
        <v>159</v>
      </c>
      <c r="F503" s="128">
        <v>12.16</v>
      </c>
      <c r="G503" s="130">
        <v>132.70315757377051</v>
      </c>
      <c r="H503" s="130">
        <v>161.89785224000002</v>
      </c>
      <c r="I503" s="130">
        <f t="shared" si="44"/>
        <v>1968.67</v>
      </c>
      <c r="J503" s="26">
        <f t="shared" si="39"/>
        <v>2.7654340175116014E-4</v>
      </c>
    </row>
    <row r="504" spans="1:10" ht="25.5" customHeight="1" x14ac:dyDescent="0.25">
      <c r="A504" s="17" t="s">
        <v>1446</v>
      </c>
      <c r="B504" s="17" t="s">
        <v>1447</v>
      </c>
      <c r="C504" s="17" t="s">
        <v>162</v>
      </c>
      <c r="D504" s="18" t="s">
        <v>1448</v>
      </c>
      <c r="E504" s="17" t="s">
        <v>159</v>
      </c>
      <c r="F504" s="128">
        <v>12.16</v>
      </c>
      <c r="G504" s="130">
        <v>48.506903336065584</v>
      </c>
      <c r="H504" s="130">
        <v>59.178422070000011</v>
      </c>
      <c r="I504" s="130">
        <f t="shared" si="44"/>
        <v>719.6</v>
      </c>
      <c r="J504" s="26">
        <f t="shared" si="39"/>
        <v>1.0108379357644239E-4</v>
      </c>
    </row>
    <row r="505" spans="1:10" ht="25.5" customHeight="1" x14ac:dyDescent="0.25">
      <c r="A505" s="17" t="s">
        <v>1449</v>
      </c>
      <c r="B505" s="17" t="s">
        <v>1450</v>
      </c>
      <c r="C505" s="17" t="s">
        <v>594</v>
      </c>
      <c r="D505" s="18" t="s">
        <v>1451</v>
      </c>
      <c r="E505" s="17" t="s">
        <v>808</v>
      </c>
      <c r="F505" s="128">
        <v>1.2</v>
      </c>
      <c r="G505" s="130">
        <v>375.29406826229507</v>
      </c>
      <c r="H505" s="130">
        <v>457.85876328000001</v>
      </c>
      <c r="I505" s="130">
        <f t="shared" si="44"/>
        <v>549.42999999999995</v>
      </c>
      <c r="J505" s="26">
        <f t="shared" si="39"/>
        <v>7.7179639667460711E-5</v>
      </c>
    </row>
    <row r="506" spans="1:10" ht="39" customHeight="1" x14ac:dyDescent="0.25">
      <c r="A506" s="17" t="s">
        <v>1452</v>
      </c>
      <c r="B506" s="17" t="s">
        <v>1453</v>
      </c>
      <c r="C506" s="17" t="s">
        <v>157</v>
      </c>
      <c r="D506" s="18" t="s">
        <v>1454</v>
      </c>
      <c r="E506" s="17" t="s">
        <v>164</v>
      </c>
      <c r="F506" s="128">
        <v>6</v>
      </c>
      <c r="G506" s="130">
        <v>106.82636409836066</v>
      </c>
      <c r="H506" s="130">
        <v>130.3281642</v>
      </c>
      <c r="I506" s="130">
        <f t="shared" si="44"/>
        <v>781.96</v>
      </c>
      <c r="J506" s="26">
        <f t="shared" si="39"/>
        <v>1.0984363983467884E-4</v>
      </c>
    </row>
    <row r="507" spans="1:10" ht="39" customHeight="1" x14ac:dyDescent="0.25">
      <c r="A507" s="17" t="s">
        <v>1455</v>
      </c>
      <c r="B507" s="17" t="s">
        <v>945</v>
      </c>
      <c r="C507" s="17" t="s">
        <v>157</v>
      </c>
      <c r="D507" s="18" t="s">
        <v>946</v>
      </c>
      <c r="E507" s="17" t="s">
        <v>255</v>
      </c>
      <c r="F507" s="128">
        <v>16.5</v>
      </c>
      <c r="G507" s="130">
        <v>12.13276804918033</v>
      </c>
      <c r="H507" s="130">
        <v>14.801977020000002</v>
      </c>
      <c r="I507" s="130">
        <f t="shared" si="44"/>
        <v>244.23</v>
      </c>
      <c r="J507" s="26">
        <f t="shared" si="39"/>
        <v>3.430752488212135E-5</v>
      </c>
    </row>
    <row r="508" spans="1:10" ht="39" customHeight="1" x14ac:dyDescent="0.25">
      <c r="A508" s="17" t="s">
        <v>1456</v>
      </c>
      <c r="B508" s="17" t="s">
        <v>1119</v>
      </c>
      <c r="C508" s="17" t="s">
        <v>157</v>
      </c>
      <c r="D508" s="18" t="s">
        <v>1120</v>
      </c>
      <c r="E508" s="17" t="s">
        <v>255</v>
      </c>
      <c r="F508" s="128">
        <v>82.5</v>
      </c>
      <c r="G508" s="130">
        <v>5.8810894262295088</v>
      </c>
      <c r="H508" s="130">
        <v>7.1749291000000008</v>
      </c>
      <c r="I508" s="130">
        <f t="shared" si="44"/>
        <v>591.92999999999995</v>
      </c>
      <c r="J508" s="26">
        <f t="shared" si="39"/>
        <v>8.3149708076297289E-5</v>
      </c>
    </row>
    <row r="509" spans="1:10" ht="25.5" customHeight="1" x14ac:dyDescent="0.25">
      <c r="A509" s="17" t="s">
        <v>1457</v>
      </c>
      <c r="B509" s="17" t="s">
        <v>1458</v>
      </c>
      <c r="C509" s="17" t="s">
        <v>157</v>
      </c>
      <c r="D509" s="18" t="s">
        <v>1459</v>
      </c>
      <c r="E509" s="17" t="s">
        <v>255</v>
      </c>
      <c r="F509" s="128">
        <v>16.5</v>
      </c>
      <c r="G509" s="130">
        <v>12.962565598360657</v>
      </c>
      <c r="H509" s="130">
        <v>15.814330030000001</v>
      </c>
      <c r="I509" s="130">
        <f t="shared" si="44"/>
        <v>260.93</v>
      </c>
      <c r="J509" s="26">
        <f t="shared" si="39"/>
        <v>3.6653410586299487E-5</v>
      </c>
    </row>
    <row r="510" spans="1:10" ht="39" customHeight="1" x14ac:dyDescent="0.25">
      <c r="A510" s="17" t="s">
        <v>1460</v>
      </c>
      <c r="B510" s="17" t="s">
        <v>1461</v>
      </c>
      <c r="C510" s="17" t="s">
        <v>157</v>
      </c>
      <c r="D510" s="18" t="s">
        <v>1462</v>
      </c>
      <c r="E510" s="17" t="s">
        <v>164</v>
      </c>
      <c r="F510" s="128">
        <v>1</v>
      </c>
      <c r="G510" s="130">
        <v>38.944090803278691</v>
      </c>
      <c r="H510" s="130">
        <v>47.511790780000005</v>
      </c>
      <c r="I510" s="130">
        <f t="shared" si="44"/>
        <v>47.51</v>
      </c>
      <c r="J510" s="26">
        <f t="shared" si="39"/>
        <v>6.6738341200900181E-6</v>
      </c>
    </row>
    <row r="511" spans="1:10" ht="51.75" customHeight="1" x14ac:dyDescent="0.25">
      <c r="A511" s="17" t="s">
        <v>1463</v>
      </c>
      <c r="B511" s="17" t="s">
        <v>386</v>
      </c>
      <c r="C511" s="17" t="s">
        <v>157</v>
      </c>
      <c r="D511" s="18" t="s">
        <v>387</v>
      </c>
      <c r="E511" s="17" t="s">
        <v>159</v>
      </c>
      <c r="F511" s="128">
        <v>0.82499999999999996</v>
      </c>
      <c r="G511" s="130">
        <v>42.319675008196725</v>
      </c>
      <c r="H511" s="130">
        <v>51.630003510000002</v>
      </c>
      <c r="I511" s="130">
        <f t="shared" si="44"/>
        <v>42.59</v>
      </c>
      <c r="J511" s="26">
        <f t="shared" si="39"/>
        <v>5.9827109066435264E-6</v>
      </c>
    </row>
    <row r="512" spans="1:10" ht="51.75" customHeight="1" x14ac:dyDescent="0.25">
      <c r="A512" s="17" t="s">
        <v>1464</v>
      </c>
      <c r="B512" s="17" t="s">
        <v>1465</v>
      </c>
      <c r="C512" s="17" t="s">
        <v>157</v>
      </c>
      <c r="D512" s="18" t="s">
        <v>1466</v>
      </c>
      <c r="E512" s="17" t="s">
        <v>259</v>
      </c>
      <c r="F512" s="128">
        <v>55.75</v>
      </c>
      <c r="G512" s="130">
        <v>18.392502959016397</v>
      </c>
      <c r="H512" s="130">
        <v>22.438853610000002</v>
      </c>
      <c r="I512" s="130">
        <f t="shared" si="44"/>
        <v>1250.96</v>
      </c>
      <c r="J512" s="26">
        <f t="shared" si="39"/>
        <v>1.7572510062866366E-4</v>
      </c>
    </row>
    <row r="513" spans="1:10" ht="24" customHeight="1" collapsed="1" x14ac:dyDescent="0.25">
      <c r="A513" s="15" t="s">
        <v>116</v>
      </c>
      <c r="B513" s="15"/>
      <c r="C513" s="15"/>
      <c r="D513" s="16" t="s">
        <v>117</v>
      </c>
      <c r="E513" s="15"/>
      <c r="F513" s="129"/>
      <c r="G513" s="131"/>
      <c r="H513" s="131"/>
      <c r="I513" s="131">
        <f>SUM(I514:I537)</f>
        <v>412532.83</v>
      </c>
      <c r="J513" s="25">
        <f t="shared" si="39"/>
        <v>5.7949393317434129E-2</v>
      </c>
    </row>
    <row r="514" spans="1:10" ht="39" customHeight="1" x14ac:dyDescent="0.25">
      <c r="A514" s="17" t="s">
        <v>1467</v>
      </c>
      <c r="B514" s="17" t="s">
        <v>1468</v>
      </c>
      <c r="C514" s="17" t="s">
        <v>157</v>
      </c>
      <c r="D514" s="18" t="s">
        <v>1469</v>
      </c>
      <c r="E514" s="17" t="s">
        <v>164</v>
      </c>
      <c r="F514" s="128">
        <v>5</v>
      </c>
      <c r="G514" s="130">
        <v>684.72799123770494</v>
      </c>
      <c r="H514" s="130">
        <v>835.36814931000004</v>
      </c>
      <c r="I514" s="130">
        <f t="shared" ref="I514:I537" si="45">TRUNC(F514*H514,(2))</f>
        <v>4176.84</v>
      </c>
      <c r="J514" s="26">
        <f t="shared" si="39"/>
        <v>5.8672989488858752E-4</v>
      </c>
    </row>
    <row r="515" spans="1:10" ht="39" customHeight="1" x14ac:dyDescent="0.25">
      <c r="A515" s="17" t="s">
        <v>1470</v>
      </c>
      <c r="B515" s="17" t="s">
        <v>1471</v>
      </c>
      <c r="C515" s="17" t="s">
        <v>157</v>
      </c>
      <c r="D515" s="18" t="s">
        <v>1472</v>
      </c>
      <c r="E515" s="17" t="s">
        <v>164</v>
      </c>
      <c r="F515" s="128">
        <v>18</v>
      </c>
      <c r="G515" s="130">
        <v>354.11409004098363</v>
      </c>
      <c r="H515" s="130">
        <v>432.01918985000003</v>
      </c>
      <c r="I515" s="130">
        <f t="shared" si="45"/>
        <v>7776.34</v>
      </c>
      <c r="J515" s="26">
        <f t="shared" si="39"/>
        <v>1.0923595710675819E-3</v>
      </c>
    </row>
    <row r="516" spans="1:10" ht="25.5" customHeight="1" x14ac:dyDescent="0.25">
      <c r="A516" s="17" t="s">
        <v>1473</v>
      </c>
      <c r="B516" s="17" t="s">
        <v>1474</v>
      </c>
      <c r="C516" s="17" t="s">
        <v>162</v>
      </c>
      <c r="D516" s="18" t="s">
        <v>1475</v>
      </c>
      <c r="E516" s="17" t="s">
        <v>159</v>
      </c>
      <c r="F516" s="128">
        <v>150</v>
      </c>
      <c r="G516" s="130">
        <v>337.67120850819674</v>
      </c>
      <c r="H516" s="130">
        <v>411.95887438</v>
      </c>
      <c r="I516" s="130">
        <f t="shared" si="45"/>
        <v>61793.83</v>
      </c>
      <c r="J516" s="26">
        <f t="shared" si="39"/>
        <v>8.6803151139768931E-3</v>
      </c>
    </row>
    <row r="517" spans="1:10" ht="25.5" customHeight="1" x14ac:dyDescent="0.25">
      <c r="A517" s="17" t="s">
        <v>1476</v>
      </c>
      <c r="B517" s="17" t="s">
        <v>1477</v>
      </c>
      <c r="C517" s="17" t="s">
        <v>162</v>
      </c>
      <c r="D517" s="18" t="s">
        <v>1478</v>
      </c>
      <c r="E517" s="17" t="s">
        <v>255</v>
      </c>
      <c r="F517" s="128">
        <v>42.5</v>
      </c>
      <c r="G517" s="130">
        <v>216.02127654098362</v>
      </c>
      <c r="H517" s="130">
        <v>263.54595738</v>
      </c>
      <c r="I517" s="130">
        <f t="shared" si="45"/>
        <v>11200.7</v>
      </c>
      <c r="J517" s="26">
        <f t="shared" si="39"/>
        <v>1.5733869465142554E-3</v>
      </c>
    </row>
    <row r="518" spans="1:10" ht="39" customHeight="1" x14ac:dyDescent="0.25">
      <c r="A518" s="17" t="s">
        <v>1479</v>
      </c>
      <c r="B518" s="17" t="s">
        <v>1480</v>
      </c>
      <c r="C518" s="17" t="s">
        <v>157</v>
      </c>
      <c r="D518" s="18" t="s">
        <v>1481</v>
      </c>
      <c r="E518" s="17" t="s">
        <v>159</v>
      </c>
      <c r="F518" s="128">
        <v>121.51</v>
      </c>
      <c r="G518" s="130">
        <v>622.31593673770499</v>
      </c>
      <c r="H518" s="130">
        <v>759.22544282000001</v>
      </c>
      <c r="I518" s="130">
        <f t="shared" si="45"/>
        <v>92253.48</v>
      </c>
      <c r="J518" s="26">
        <f t="shared" ref="J518:J567" si="46">I518/$H$577</f>
        <v>1.2959049095370283E-2</v>
      </c>
    </row>
    <row r="519" spans="1:10" ht="25.5" customHeight="1" x14ac:dyDescent="0.25">
      <c r="A519" s="17" t="s">
        <v>1482</v>
      </c>
      <c r="B519" s="17" t="s">
        <v>1483</v>
      </c>
      <c r="C519" s="17" t="s">
        <v>162</v>
      </c>
      <c r="D519" s="18" t="s">
        <v>1484</v>
      </c>
      <c r="E519" s="17" t="s">
        <v>255</v>
      </c>
      <c r="F519" s="128">
        <v>5.0999999999999996</v>
      </c>
      <c r="G519" s="130">
        <v>73.271929221311481</v>
      </c>
      <c r="H519" s="130">
        <v>89.391753649999998</v>
      </c>
      <c r="I519" s="130">
        <f t="shared" si="45"/>
        <v>455.89</v>
      </c>
      <c r="J519" s="26">
        <f t="shared" si="46"/>
        <v>6.4039870280106052E-5</v>
      </c>
    </row>
    <row r="520" spans="1:10" ht="39" customHeight="1" x14ac:dyDescent="0.25">
      <c r="A520" s="17" t="s">
        <v>1485</v>
      </c>
      <c r="B520" s="17" t="s">
        <v>1486</v>
      </c>
      <c r="C520" s="17" t="s">
        <v>157</v>
      </c>
      <c r="D520" s="18" t="s">
        <v>1487</v>
      </c>
      <c r="E520" s="17" t="s">
        <v>212</v>
      </c>
      <c r="F520" s="128">
        <v>4.75</v>
      </c>
      <c r="G520" s="130">
        <v>474.89394302459027</v>
      </c>
      <c r="H520" s="130">
        <v>579.3706104900001</v>
      </c>
      <c r="I520" s="130">
        <f t="shared" si="45"/>
        <v>2752.01</v>
      </c>
      <c r="J520" s="26">
        <f t="shared" si="46"/>
        <v>3.8658089321887883E-4</v>
      </c>
    </row>
    <row r="521" spans="1:10" ht="25.5" customHeight="1" x14ac:dyDescent="0.25">
      <c r="A521" s="17" t="s">
        <v>1488</v>
      </c>
      <c r="B521" s="17" t="s">
        <v>1489</v>
      </c>
      <c r="C521" s="17" t="s">
        <v>157</v>
      </c>
      <c r="D521" s="18" t="s">
        <v>1490</v>
      </c>
      <c r="E521" s="17" t="s">
        <v>159</v>
      </c>
      <c r="F521" s="128">
        <v>51</v>
      </c>
      <c r="G521" s="130">
        <v>45.276332295081971</v>
      </c>
      <c r="H521" s="130">
        <v>55.237125400000004</v>
      </c>
      <c r="I521" s="130">
        <f t="shared" si="45"/>
        <v>2817.09</v>
      </c>
      <c r="J521" s="26">
        <f t="shared" si="46"/>
        <v>3.9572282385528081E-4</v>
      </c>
    </row>
    <row r="522" spans="1:10" ht="24" customHeight="1" x14ac:dyDescent="0.25">
      <c r="A522" s="17" t="s">
        <v>1491</v>
      </c>
      <c r="B522" s="17" t="s">
        <v>1492</v>
      </c>
      <c r="C522" s="17" t="s">
        <v>145</v>
      </c>
      <c r="D522" s="18" t="s">
        <v>1493</v>
      </c>
      <c r="E522" s="17" t="s">
        <v>596</v>
      </c>
      <c r="F522" s="128">
        <v>1</v>
      </c>
      <c r="G522" s="130">
        <v>15480.15525</v>
      </c>
      <c r="H522" s="130">
        <v>18885.789405</v>
      </c>
      <c r="I522" s="130">
        <f t="shared" si="45"/>
        <v>18885.78</v>
      </c>
      <c r="J522" s="26">
        <f t="shared" si="46"/>
        <v>2.6529270248055918E-3</v>
      </c>
    </row>
    <row r="523" spans="1:10" ht="25.5" customHeight="1" x14ac:dyDescent="0.25">
      <c r="A523" s="17" t="s">
        <v>1494</v>
      </c>
      <c r="B523" s="17" t="s">
        <v>1495</v>
      </c>
      <c r="C523" s="17" t="s">
        <v>157</v>
      </c>
      <c r="D523" s="18" t="s">
        <v>1496</v>
      </c>
      <c r="E523" s="17" t="s">
        <v>259</v>
      </c>
      <c r="F523" s="128">
        <v>356.25</v>
      </c>
      <c r="G523" s="130">
        <v>13.276760786885246</v>
      </c>
      <c r="H523" s="130">
        <v>16.19764816</v>
      </c>
      <c r="I523" s="130">
        <f t="shared" si="45"/>
        <v>5770.41</v>
      </c>
      <c r="J523" s="26">
        <f t="shared" si="46"/>
        <v>8.1058217522434525E-4</v>
      </c>
    </row>
    <row r="524" spans="1:10" ht="25.5" customHeight="1" x14ac:dyDescent="0.25">
      <c r="A524" s="17" t="s">
        <v>1497</v>
      </c>
      <c r="B524" s="17" t="s">
        <v>1498</v>
      </c>
      <c r="C524" s="17" t="s">
        <v>157</v>
      </c>
      <c r="D524" s="18" t="s">
        <v>1499</v>
      </c>
      <c r="E524" s="17" t="s">
        <v>159</v>
      </c>
      <c r="F524" s="128">
        <v>52.39</v>
      </c>
      <c r="G524" s="130">
        <v>471.71976599180334</v>
      </c>
      <c r="H524" s="130">
        <v>575.49811451000005</v>
      </c>
      <c r="I524" s="130">
        <f t="shared" si="45"/>
        <v>30150.34</v>
      </c>
      <c r="J524" s="26">
        <f t="shared" si="46"/>
        <v>4.235284525874866E-3</v>
      </c>
    </row>
    <row r="525" spans="1:10" ht="24" customHeight="1" x14ac:dyDescent="0.25">
      <c r="A525" s="17" t="s">
        <v>1500</v>
      </c>
      <c r="B525" s="17" t="s">
        <v>1501</v>
      </c>
      <c r="C525" s="17" t="s">
        <v>162</v>
      </c>
      <c r="D525" s="18" t="s">
        <v>1502</v>
      </c>
      <c r="E525" s="17" t="s">
        <v>159</v>
      </c>
      <c r="F525" s="128">
        <v>78.709999999999994</v>
      </c>
      <c r="G525" s="130">
        <v>509.12510600000007</v>
      </c>
      <c r="H525" s="130">
        <v>621.13262932000009</v>
      </c>
      <c r="I525" s="130">
        <f t="shared" si="45"/>
        <v>48889.34</v>
      </c>
      <c r="J525" s="26">
        <f t="shared" si="46"/>
        <v>6.8675930414793043E-3</v>
      </c>
    </row>
    <row r="526" spans="1:10" ht="24" customHeight="1" x14ac:dyDescent="0.25">
      <c r="A526" s="17" t="s">
        <v>1503</v>
      </c>
      <c r="B526" s="17" t="s">
        <v>1504</v>
      </c>
      <c r="C526" s="17" t="s">
        <v>162</v>
      </c>
      <c r="D526" s="18" t="s">
        <v>1505</v>
      </c>
      <c r="E526" s="17" t="s">
        <v>159</v>
      </c>
      <c r="F526" s="128">
        <v>11.09</v>
      </c>
      <c r="G526" s="130">
        <v>639.20997033606568</v>
      </c>
      <c r="H526" s="130">
        <v>779.83616381000013</v>
      </c>
      <c r="I526" s="130">
        <f t="shared" si="45"/>
        <v>8648.3799999999992</v>
      </c>
      <c r="J526" s="26">
        <f t="shared" si="46"/>
        <v>1.2148569464850371E-3</v>
      </c>
    </row>
    <row r="527" spans="1:10" ht="24" customHeight="1" x14ac:dyDescent="0.25">
      <c r="A527" s="17" t="s">
        <v>1506</v>
      </c>
      <c r="B527" s="17" t="s">
        <v>1507</v>
      </c>
      <c r="C527" s="17" t="s">
        <v>162</v>
      </c>
      <c r="D527" s="18" t="s">
        <v>1508</v>
      </c>
      <c r="E527" s="17" t="s">
        <v>159</v>
      </c>
      <c r="F527" s="128">
        <v>26.367999999999999</v>
      </c>
      <c r="G527" s="130">
        <v>1262.4926614999999</v>
      </c>
      <c r="H527" s="130">
        <v>1540.2410470299999</v>
      </c>
      <c r="I527" s="130">
        <f t="shared" si="45"/>
        <v>40613.07</v>
      </c>
      <c r="J527" s="26">
        <f t="shared" si="46"/>
        <v>5.7050072045380833E-3</v>
      </c>
    </row>
    <row r="528" spans="1:10" ht="25.5" customHeight="1" x14ac:dyDescent="0.25">
      <c r="A528" s="17" t="s">
        <v>1509</v>
      </c>
      <c r="B528" s="17" t="s">
        <v>1450</v>
      </c>
      <c r="C528" s="17" t="s">
        <v>594</v>
      </c>
      <c r="D528" s="18" t="s">
        <v>1451</v>
      </c>
      <c r="E528" s="17" t="s">
        <v>808</v>
      </c>
      <c r="F528" s="128">
        <v>2.5</v>
      </c>
      <c r="G528" s="130">
        <v>375.29406826229507</v>
      </c>
      <c r="H528" s="130">
        <v>457.85876328000001</v>
      </c>
      <c r="I528" s="130">
        <f t="shared" si="45"/>
        <v>1144.6400000000001</v>
      </c>
      <c r="J528" s="26">
        <f t="shared" si="46"/>
        <v>1.6079009655272237E-4</v>
      </c>
    </row>
    <row r="529" spans="1:10" ht="25.5" customHeight="1" x14ac:dyDescent="0.25">
      <c r="A529" s="17" t="s">
        <v>1510</v>
      </c>
      <c r="B529" s="17" t="s">
        <v>1511</v>
      </c>
      <c r="C529" s="17" t="s">
        <v>162</v>
      </c>
      <c r="D529" s="18" t="s">
        <v>1512</v>
      </c>
      <c r="E529" s="17" t="s">
        <v>159</v>
      </c>
      <c r="F529" s="128">
        <v>60.62</v>
      </c>
      <c r="G529" s="130">
        <v>706.80221730327867</v>
      </c>
      <c r="H529" s="130">
        <v>862.29870511000001</v>
      </c>
      <c r="I529" s="130">
        <f t="shared" si="45"/>
        <v>52272.54</v>
      </c>
      <c r="J529" s="26">
        <f t="shared" si="46"/>
        <v>7.3428385812622675E-3</v>
      </c>
    </row>
    <row r="530" spans="1:10" ht="24" customHeight="1" x14ac:dyDescent="0.25">
      <c r="A530" s="17" t="s">
        <v>1513</v>
      </c>
      <c r="B530" s="17" t="s">
        <v>1514</v>
      </c>
      <c r="C530" s="17" t="s">
        <v>162</v>
      </c>
      <c r="D530" s="18" t="s">
        <v>1515</v>
      </c>
      <c r="E530" s="17" t="s">
        <v>164</v>
      </c>
      <c r="F530" s="128">
        <v>17</v>
      </c>
      <c r="G530" s="130">
        <v>540.13375422131151</v>
      </c>
      <c r="H530" s="130">
        <v>658.96318015000008</v>
      </c>
      <c r="I530" s="130">
        <f t="shared" si="45"/>
        <v>11202.37</v>
      </c>
      <c r="J530" s="26">
        <f t="shared" si="46"/>
        <v>1.5736215350846733E-3</v>
      </c>
    </row>
    <row r="531" spans="1:10" ht="25.5" customHeight="1" x14ac:dyDescent="0.25">
      <c r="A531" s="17" t="s">
        <v>1513</v>
      </c>
      <c r="B531" s="17" t="s">
        <v>1516</v>
      </c>
      <c r="C531" s="17" t="s">
        <v>162</v>
      </c>
      <c r="D531" s="18" t="s">
        <v>1517</v>
      </c>
      <c r="E531" s="17" t="s">
        <v>164</v>
      </c>
      <c r="F531" s="128">
        <v>1</v>
      </c>
      <c r="G531" s="130">
        <v>989.65844984426235</v>
      </c>
      <c r="H531" s="130">
        <v>1207.38330881</v>
      </c>
      <c r="I531" s="130">
        <f t="shared" si="45"/>
        <v>1207.3800000000001</v>
      </c>
      <c r="J531" s="26">
        <f t="shared" si="46"/>
        <v>1.6960332224614372E-4</v>
      </c>
    </row>
    <row r="532" spans="1:10" ht="25.5" customHeight="1" x14ac:dyDescent="0.25">
      <c r="A532" s="17" t="s">
        <v>1518</v>
      </c>
      <c r="B532" s="17" t="s">
        <v>1450</v>
      </c>
      <c r="C532" s="17" t="s">
        <v>594</v>
      </c>
      <c r="D532" s="18" t="s">
        <v>1451</v>
      </c>
      <c r="E532" s="17" t="s">
        <v>808</v>
      </c>
      <c r="F532" s="128">
        <v>4.5</v>
      </c>
      <c r="G532" s="130">
        <v>375.29406826229507</v>
      </c>
      <c r="H532" s="130">
        <v>457.85876328000001</v>
      </c>
      <c r="I532" s="130">
        <f t="shared" si="45"/>
        <v>2060.36</v>
      </c>
      <c r="J532" s="26">
        <f t="shared" si="46"/>
        <v>2.8942329757248312E-4</v>
      </c>
    </row>
    <row r="533" spans="1:10" ht="24" customHeight="1" x14ac:dyDescent="0.25">
      <c r="A533" s="17" t="s">
        <v>1519</v>
      </c>
      <c r="B533" s="17" t="s">
        <v>1520</v>
      </c>
      <c r="C533" s="17" t="s">
        <v>162</v>
      </c>
      <c r="D533" s="18" t="s">
        <v>1521</v>
      </c>
      <c r="E533" s="17" t="s">
        <v>159</v>
      </c>
      <c r="F533" s="128">
        <v>16.829999999999998</v>
      </c>
      <c r="G533" s="130">
        <v>87.217361819672149</v>
      </c>
      <c r="H533" s="130">
        <v>106.40518142000002</v>
      </c>
      <c r="I533" s="130">
        <f t="shared" si="45"/>
        <v>1790.79</v>
      </c>
      <c r="J533" s="26">
        <f t="shared" si="46"/>
        <v>2.515562071967166E-4</v>
      </c>
    </row>
    <row r="534" spans="1:10" ht="25.5" customHeight="1" x14ac:dyDescent="0.25">
      <c r="A534" s="17" t="s">
        <v>1522</v>
      </c>
      <c r="B534" s="17" t="s">
        <v>1450</v>
      </c>
      <c r="C534" s="17" t="s">
        <v>594</v>
      </c>
      <c r="D534" s="18" t="s">
        <v>1451</v>
      </c>
      <c r="E534" s="17" t="s">
        <v>808</v>
      </c>
      <c r="F534" s="128">
        <v>3</v>
      </c>
      <c r="G534" s="130">
        <v>375.29406826229507</v>
      </c>
      <c r="H534" s="130">
        <v>457.85876328000001</v>
      </c>
      <c r="I534" s="130">
        <f t="shared" si="45"/>
        <v>1373.57</v>
      </c>
      <c r="J534" s="26">
        <f t="shared" si="46"/>
        <v>1.9294839680766252E-4</v>
      </c>
    </row>
    <row r="535" spans="1:10" ht="39" customHeight="1" x14ac:dyDescent="0.25">
      <c r="A535" s="17" t="s">
        <v>1523</v>
      </c>
      <c r="B535" s="17" t="s">
        <v>1524</v>
      </c>
      <c r="C535" s="17" t="s">
        <v>157</v>
      </c>
      <c r="D535" s="18" t="s">
        <v>1525</v>
      </c>
      <c r="E535" s="17" t="s">
        <v>159</v>
      </c>
      <c r="F535" s="128">
        <v>9.8000000000000007</v>
      </c>
      <c r="G535" s="130">
        <v>12.793383573770493</v>
      </c>
      <c r="H535" s="130">
        <v>15.607927960000001</v>
      </c>
      <c r="I535" s="130">
        <f t="shared" si="45"/>
        <v>152.94999999999999</v>
      </c>
      <c r="J535" s="26">
        <f t="shared" si="46"/>
        <v>2.1485222661918927E-5</v>
      </c>
    </row>
    <row r="536" spans="1:10" ht="24" customHeight="1" x14ac:dyDescent="0.25">
      <c r="A536" s="17" t="s">
        <v>1526</v>
      </c>
      <c r="B536" s="17" t="s">
        <v>1527</v>
      </c>
      <c r="C536" s="17" t="s">
        <v>162</v>
      </c>
      <c r="D536" s="18" t="s">
        <v>1528</v>
      </c>
      <c r="E536" s="17" t="s">
        <v>159</v>
      </c>
      <c r="F536" s="128">
        <v>13.9</v>
      </c>
      <c r="G536" s="130">
        <v>85.678611024590168</v>
      </c>
      <c r="H536" s="130">
        <v>104.52790545000001</v>
      </c>
      <c r="I536" s="130">
        <f t="shared" si="45"/>
        <v>1452.93</v>
      </c>
      <c r="J536" s="26">
        <f t="shared" si="46"/>
        <v>2.0409627042943361E-4</v>
      </c>
    </row>
    <row r="537" spans="1:10" ht="25.5" customHeight="1" x14ac:dyDescent="0.25">
      <c r="A537" s="17" t="s">
        <v>1529</v>
      </c>
      <c r="B537" s="17" t="s">
        <v>1530</v>
      </c>
      <c r="C537" s="17" t="s">
        <v>162</v>
      </c>
      <c r="D537" s="18" t="s">
        <v>1531</v>
      </c>
      <c r="E537" s="17" t="s">
        <v>212</v>
      </c>
      <c r="F537" s="128">
        <v>16</v>
      </c>
      <c r="G537" s="130">
        <v>189.12939091803281</v>
      </c>
      <c r="H537" s="130">
        <v>230.73785692000001</v>
      </c>
      <c r="I537" s="130">
        <f t="shared" si="45"/>
        <v>3691.8</v>
      </c>
      <c r="J537" s="26">
        <f t="shared" si="46"/>
        <v>5.1859526004100886E-4</v>
      </c>
    </row>
    <row r="538" spans="1:10" ht="24" customHeight="1" collapsed="1" x14ac:dyDescent="0.25">
      <c r="A538" s="15" t="s">
        <v>118</v>
      </c>
      <c r="B538" s="15"/>
      <c r="C538" s="15"/>
      <c r="D538" s="16" t="s">
        <v>119</v>
      </c>
      <c r="E538" s="15"/>
      <c r="F538" s="129"/>
      <c r="G538" s="131"/>
      <c r="H538" s="131"/>
      <c r="I538" s="131">
        <f>SUM(I539:I541)</f>
        <v>37306.46</v>
      </c>
      <c r="J538" s="25">
        <f t="shared" si="46"/>
        <v>5.2405204303888333E-3</v>
      </c>
    </row>
    <row r="539" spans="1:10" ht="51.75" customHeight="1" x14ac:dyDescent="0.25">
      <c r="A539" s="17" t="s">
        <v>1532</v>
      </c>
      <c r="B539" s="17" t="s">
        <v>1533</v>
      </c>
      <c r="C539" s="17" t="s">
        <v>157</v>
      </c>
      <c r="D539" s="18" t="s">
        <v>1534</v>
      </c>
      <c r="E539" s="17" t="s">
        <v>159</v>
      </c>
      <c r="F539" s="128">
        <v>37.57</v>
      </c>
      <c r="G539" s="130">
        <v>89.819542483606568</v>
      </c>
      <c r="H539" s="130">
        <v>109.57984183000001</v>
      </c>
      <c r="I539" s="130">
        <f t="shared" ref="I539:I541" si="47">TRUNC(F539*H539,(2))</f>
        <v>4116.91</v>
      </c>
      <c r="J539" s="26">
        <f t="shared" si="46"/>
        <v>5.7831139607113864E-4</v>
      </c>
    </row>
    <row r="540" spans="1:10" ht="51.75" customHeight="1" x14ac:dyDescent="0.25">
      <c r="A540" s="17" t="s">
        <v>1535</v>
      </c>
      <c r="B540" s="17" t="s">
        <v>1536</v>
      </c>
      <c r="C540" s="17" t="s">
        <v>157</v>
      </c>
      <c r="D540" s="18" t="s">
        <v>1537</v>
      </c>
      <c r="E540" s="17" t="s">
        <v>159</v>
      </c>
      <c r="F540" s="128">
        <v>116.84</v>
      </c>
      <c r="G540" s="130">
        <v>81.988831631147534</v>
      </c>
      <c r="H540" s="130">
        <v>100.02637458999999</v>
      </c>
      <c r="I540" s="130">
        <f t="shared" si="47"/>
        <v>11687.08</v>
      </c>
      <c r="J540" s="26">
        <f t="shared" si="46"/>
        <v>1.6417098141069597E-3</v>
      </c>
    </row>
    <row r="541" spans="1:10" ht="25.5" customHeight="1" x14ac:dyDescent="0.25">
      <c r="A541" s="17" t="s">
        <v>1538</v>
      </c>
      <c r="B541" s="17" t="s">
        <v>1539</v>
      </c>
      <c r="C541" s="17" t="s">
        <v>196</v>
      </c>
      <c r="D541" s="18" t="s">
        <v>1540</v>
      </c>
      <c r="E541" s="17" t="s">
        <v>212</v>
      </c>
      <c r="F541" s="128">
        <v>13.94</v>
      </c>
      <c r="G541" s="130">
        <v>1264.3456074836067</v>
      </c>
      <c r="H541" s="130">
        <v>1542.5016411300001</v>
      </c>
      <c r="I541" s="130">
        <f t="shared" si="47"/>
        <v>21502.47</v>
      </c>
      <c r="J541" s="26">
        <f t="shared" si="46"/>
        <v>3.0204992202107353E-3</v>
      </c>
    </row>
    <row r="542" spans="1:10" ht="24" customHeight="1" collapsed="1" x14ac:dyDescent="0.25">
      <c r="A542" s="15" t="s">
        <v>120</v>
      </c>
      <c r="B542" s="15"/>
      <c r="C542" s="15"/>
      <c r="D542" s="16" t="s">
        <v>121</v>
      </c>
      <c r="E542" s="15"/>
      <c r="F542" s="129"/>
      <c r="G542" s="131"/>
      <c r="H542" s="131"/>
      <c r="I542" s="131">
        <f>I543+I547</f>
        <v>68576.69</v>
      </c>
      <c r="J542" s="25">
        <f t="shared" si="46"/>
        <v>9.6331183659195112E-3</v>
      </c>
    </row>
    <row r="543" spans="1:10" ht="24" customHeight="1" x14ac:dyDescent="0.25">
      <c r="A543" s="15" t="s">
        <v>122</v>
      </c>
      <c r="B543" s="15"/>
      <c r="C543" s="15"/>
      <c r="D543" s="16" t="s">
        <v>123</v>
      </c>
      <c r="E543" s="15"/>
      <c r="F543" s="129"/>
      <c r="G543" s="131"/>
      <c r="H543" s="131"/>
      <c r="I543" s="131">
        <f>SUM(I544:I546)</f>
        <v>5414.76</v>
      </c>
      <c r="J543" s="25">
        <f t="shared" si="46"/>
        <v>7.6062323805722225E-4</v>
      </c>
    </row>
    <row r="544" spans="1:10" ht="39" customHeight="1" x14ac:dyDescent="0.25">
      <c r="A544" s="17" t="s">
        <v>1541</v>
      </c>
      <c r="B544" s="17" t="s">
        <v>1542</v>
      </c>
      <c r="C544" s="17" t="s">
        <v>157</v>
      </c>
      <c r="D544" s="18" t="s">
        <v>1543</v>
      </c>
      <c r="E544" s="17" t="s">
        <v>159</v>
      </c>
      <c r="F544" s="128">
        <v>19.86</v>
      </c>
      <c r="G544" s="130">
        <v>3.0452764426229511</v>
      </c>
      <c r="H544" s="130">
        <v>3.7152372600000003</v>
      </c>
      <c r="I544" s="130">
        <f t="shared" ref="I544:I546" si="48">TRUNC(F544*H544,(2))</f>
        <v>73.78</v>
      </c>
      <c r="J544" s="26">
        <f t="shared" si="46"/>
        <v>1.0364038757740299E-5</v>
      </c>
    </row>
    <row r="545" spans="1:10" ht="39" customHeight="1" x14ac:dyDescent="0.25">
      <c r="A545" s="17" t="s">
        <v>1544</v>
      </c>
      <c r="B545" s="17" t="s">
        <v>1545</v>
      </c>
      <c r="C545" s="17" t="s">
        <v>157</v>
      </c>
      <c r="D545" s="18" t="s">
        <v>1546</v>
      </c>
      <c r="E545" s="17" t="s">
        <v>159</v>
      </c>
      <c r="F545" s="128">
        <v>19.86</v>
      </c>
      <c r="G545" s="130">
        <v>2.4732800737704919</v>
      </c>
      <c r="H545" s="130">
        <v>3.0174016900000002</v>
      </c>
      <c r="I545" s="130">
        <f t="shared" si="48"/>
        <v>59.92</v>
      </c>
      <c r="J545" s="26">
        <f t="shared" si="46"/>
        <v>8.4170940954702995E-6</v>
      </c>
    </row>
    <row r="546" spans="1:10" ht="39" customHeight="1" x14ac:dyDescent="0.25">
      <c r="A546" s="17" t="s">
        <v>1547</v>
      </c>
      <c r="B546" s="17" t="s">
        <v>1548</v>
      </c>
      <c r="C546" s="17" t="s">
        <v>157</v>
      </c>
      <c r="D546" s="18" t="s">
        <v>1549</v>
      </c>
      <c r="E546" s="17" t="s">
        <v>159</v>
      </c>
      <c r="F546" s="128">
        <v>19.86</v>
      </c>
      <c r="G546" s="130">
        <v>217.96284168032787</v>
      </c>
      <c r="H546" s="130">
        <v>265.91466685</v>
      </c>
      <c r="I546" s="130">
        <f t="shared" si="48"/>
        <v>5281.06</v>
      </c>
      <c r="J546" s="26">
        <f t="shared" si="46"/>
        <v>7.4184210520401167E-4</v>
      </c>
    </row>
    <row r="547" spans="1:10" ht="24" customHeight="1" collapsed="1" x14ac:dyDescent="0.25">
      <c r="A547" s="15" t="s">
        <v>124</v>
      </c>
      <c r="B547" s="15"/>
      <c r="C547" s="15"/>
      <c r="D547" s="16" t="s">
        <v>125</v>
      </c>
      <c r="E547" s="15"/>
      <c r="F547" s="129"/>
      <c r="G547" s="131"/>
      <c r="H547" s="131"/>
      <c r="I547" s="131">
        <f>SUM(I548:I550)</f>
        <v>63161.93</v>
      </c>
      <c r="J547" s="25">
        <f t="shared" si="46"/>
        <v>8.8724951278622895E-3</v>
      </c>
    </row>
    <row r="548" spans="1:10" ht="25.5" customHeight="1" x14ac:dyDescent="0.25">
      <c r="A548" s="17" t="s">
        <v>1550</v>
      </c>
      <c r="B548" s="17" t="s">
        <v>1551</v>
      </c>
      <c r="C548" s="17" t="s">
        <v>157</v>
      </c>
      <c r="D548" s="18" t="s">
        <v>1552</v>
      </c>
      <c r="E548" s="17" t="s">
        <v>159</v>
      </c>
      <c r="F548" s="128">
        <v>500.63</v>
      </c>
      <c r="G548" s="130">
        <v>90.705734040983614</v>
      </c>
      <c r="H548" s="130">
        <v>110.66099553000001</v>
      </c>
      <c r="I548" s="130">
        <f t="shared" ref="I548:I550" si="49">TRUNC(F548*H548,(2))</f>
        <v>55400.21</v>
      </c>
      <c r="J548" s="26">
        <f t="shared" si="46"/>
        <v>7.7821892603273466E-3</v>
      </c>
    </row>
    <row r="549" spans="1:10" ht="51.75" customHeight="1" x14ac:dyDescent="0.25">
      <c r="A549" s="17" t="s">
        <v>1553</v>
      </c>
      <c r="B549" s="17" t="s">
        <v>1554</v>
      </c>
      <c r="C549" s="17" t="s">
        <v>157</v>
      </c>
      <c r="D549" s="18" t="s">
        <v>1555</v>
      </c>
      <c r="E549" s="17" t="s">
        <v>159</v>
      </c>
      <c r="F549" s="128">
        <v>85.54</v>
      </c>
      <c r="G549" s="130">
        <v>25.667330016393443</v>
      </c>
      <c r="H549" s="130">
        <v>31.314142619999998</v>
      </c>
      <c r="I549" s="130">
        <f t="shared" si="49"/>
        <v>2678.61</v>
      </c>
      <c r="J549" s="26">
        <f t="shared" si="46"/>
        <v>3.7627023389632343E-4</v>
      </c>
    </row>
    <row r="550" spans="1:10" ht="64.5" customHeight="1" x14ac:dyDescent="0.25">
      <c r="A550" s="17" t="s">
        <v>1556</v>
      </c>
      <c r="B550" s="17" t="s">
        <v>1557</v>
      </c>
      <c r="C550" s="17" t="s">
        <v>157</v>
      </c>
      <c r="D550" s="18" t="s">
        <v>1558</v>
      </c>
      <c r="E550" s="17" t="s">
        <v>255</v>
      </c>
      <c r="F550" s="128">
        <v>71.7</v>
      </c>
      <c r="G550" s="130">
        <v>58.109997303278689</v>
      </c>
      <c r="H550" s="130">
        <v>70.894196710000003</v>
      </c>
      <c r="I550" s="130">
        <f t="shared" si="49"/>
        <v>5083.1099999999997</v>
      </c>
      <c r="J550" s="26">
        <f t="shared" si="46"/>
        <v>7.140356336386187E-4</v>
      </c>
    </row>
    <row r="551" spans="1:10" ht="24" customHeight="1" collapsed="1" x14ac:dyDescent="0.25">
      <c r="A551" s="15" t="s">
        <v>126</v>
      </c>
      <c r="B551" s="15"/>
      <c r="C551" s="15"/>
      <c r="D551" s="16" t="s">
        <v>127</v>
      </c>
      <c r="E551" s="15"/>
      <c r="F551" s="129"/>
      <c r="G551" s="131"/>
      <c r="H551" s="131"/>
      <c r="I551" s="131">
        <f>SUM(I552:I564)</f>
        <v>159625.56</v>
      </c>
      <c r="J551" s="25">
        <f t="shared" si="46"/>
        <v>2.242295324703171E-2</v>
      </c>
    </row>
    <row r="552" spans="1:10" ht="25.5" customHeight="1" x14ac:dyDescent="0.25">
      <c r="A552" s="17" t="s">
        <v>1559</v>
      </c>
      <c r="B552" s="17" t="s">
        <v>1560</v>
      </c>
      <c r="C552" s="17" t="s">
        <v>157</v>
      </c>
      <c r="D552" s="18" t="s">
        <v>1561</v>
      </c>
      <c r="E552" s="17" t="s">
        <v>159</v>
      </c>
      <c r="F552" s="128">
        <v>132</v>
      </c>
      <c r="G552" s="130">
        <v>16.877921024590162</v>
      </c>
      <c r="H552" s="130">
        <v>20.591063649999999</v>
      </c>
      <c r="I552" s="130">
        <f t="shared" ref="I552:I564" si="50">TRUNC(F552*H552,(2))</f>
        <v>2718.02</v>
      </c>
      <c r="J552" s="26">
        <f t="shared" si="46"/>
        <v>3.8180624321378808E-4</v>
      </c>
    </row>
    <row r="553" spans="1:10" ht="24" customHeight="1" x14ac:dyDescent="0.25">
      <c r="A553" s="17" t="s">
        <v>1562</v>
      </c>
      <c r="B553" s="17" t="s">
        <v>1563</v>
      </c>
      <c r="C553" s="17" t="s">
        <v>145</v>
      </c>
      <c r="D553" s="18" t="s">
        <v>1564</v>
      </c>
      <c r="E553" s="17" t="s">
        <v>159</v>
      </c>
      <c r="F553" s="128">
        <v>48.64</v>
      </c>
      <c r="G553" s="130">
        <v>1677.1819726311476</v>
      </c>
      <c r="H553" s="130">
        <v>2046.1620066099999</v>
      </c>
      <c r="I553" s="130">
        <f t="shared" si="50"/>
        <v>99525.32</v>
      </c>
      <c r="J553" s="26">
        <f t="shared" si="46"/>
        <v>1.3980540442620029E-2</v>
      </c>
    </row>
    <row r="554" spans="1:10" ht="25.5" customHeight="1" x14ac:dyDescent="0.25">
      <c r="A554" s="17" t="s">
        <v>1565</v>
      </c>
      <c r="B554" s="17" t="s">
        <v>1566</v>
      </c>
      <c r="C554" s="17" t="s">
        <v>157</v>
      </c>
      <c r="D554" s="18" t="s">
        <v>1567</v>
      </c>
      <c r="E554" s="17" t="s">
        <v>164</v>
      </c>
      <c r="F554" s="128">
        <v>6</v>
      </c>
      <c r="G554" s="130">
        <v>331.88679452459019</v>
      </c>
      <c r="H554" s="130">
        <v>404.90188932000001</v>
      </c>
      <c r="I554" s="130">
        <f t="shared" si="50"/>
        <v>2429.41</v>
      </c>
      <c r="J554" s="26">
        <f t="shared" si="46"/>
        <v>3.412645621908628E-4</v>
      </c>
    </row>
    <row r="555" spans="1:10" ht="24" customHeight="1" x14ac:dyDescent="0.25">
      <c r="A555" s="17" t="s">
        <v>1568</v>
      </c>
      <c r="B555" s="17" t="s">
        <v>1569</v>
      </c>
      <c r="C555" s="17" t="s">
        <v>157</v>
      </c>
      <c r="D555" s="18" t="s">
        <v>1570</v>
      </c>
      <c r="E555" s="17" t="s">
        <v>159</v>
      </c>
      <c r="F555" s="128">
        <v>49</v>
      </c>
      <c r="G555" s="130">
        <v>61.727270114754106</v>
      </c>
      <c r="H555" s="130">
        <v>75.307269540000007</v>
      </c>
      <c r="I555" s="130">
        <f t="shared" si="50"/>
        <v>3690.05</v>
      </c>
      <c r="J555" s="26">
        <f t="shared" si="46"/>
        <v>5.183494336947627E-4</v>
      </c>
    </row>
    <row r="556" spans="1:10" ht="25.5" customHeight="1" x14ac:dyDescent="0.25">
      <c r="A556" s="17" t="s">
        <v>1571</v>
      </c>
      <c r="B556" s="17" t="s">
        <v>1572</v>
      </c>
      <c r="C556" s="17" t="s">
        <v>157</v>
      </c>
      <c r="D556" s="18" t="s">
        <v>1573</v>
      </c>
      <c r="E556" s="17" t="s">
        <v>164</v>
      </c>
      <c r="F556" s="128">
        <v>110</v>
      </c>
      <c r="G556" s="130">
        <v>66.045439885245912</v>
      </c>
      <c r="H556" s="130">
        <v>80.575436660000008</v>
      </c>
      <c r="I556" s="130">
        <f t="shared" si="50"/>
        <v>8863.2900000000009</v>
      </c>
      <c r="J556" s="26">
        <f t="shared" si="46"/>
        <v>1.2450458265260507E-3</v>
      </c>
    </row>
    <row r="557" spans="1:10" ht="24" customHeight="1" x14ac:dyDescent="0.25">
      <c r="A557" s="17" t="s">
        <v>1574</v>
      </c>
      <c r="B557" s="17" t="s">
        <v>1575</v>
      </c>
      <c r="C557" s="17" t="s">
        <v>162</v>
      </c>
      <c r="D557" s="18" t="s">
        <v>1576</v>
      </c>
      <c r="E557" s="17" t="s">
        <v>159</v>
      </c>
      <c r="F557" s="128">
        <v>7.69</v>
      </c>
      <c r="G557" s="130">
        <v>148.25984754918034</v>
      </c>
      <c r="H557" s="130">
        <v>180.87701401000001</v>
      </c>
      <c r="I557" s="130">
        <f t="shared" si="50"/>
        <v>1390.94</v>
      </c>
      <c r="J557" s="26">
        <f t="shared" si="46"/>
        <v>1.9538839888440351E-4</v>
      </c>
    </row>
    <row r="558" spans="1:10" ht="25.5" customHeight="1" x14ac:dyDescent="0.25">
      <c r="A558" s="17" t="s">
        <v>1577</v>
      </c>
      <c r="B558" s="17" t="s">
        <v>1578</v>
      </c>
      <c r="C558" s="17" t="s">
        <v>162</v>
      </c>
      <c r="D558" s="18" t="s">
        <v>1579</v>
      </c>
      <c r="E558" s="17" t="s">
        <v>159</v>
      </c>
      <c r="F558" s="128">
        <v>48.87</v>
      </c>
      <c r="G558" s="130">
        <v>412.02268017213117</v>
      </c>
      <c r="H558" s="130">
        <v>502.66766981000001</v>
      </c>
      <c r="I558" s="130">
        <f t="shared" si="50"/>
        <v>24565.360000000001</v>
      </c>
      <c r="J558" s="26">
        <f t="shared" si="46"/>
        <v>3.4507501102987695E-3</v>
      </c>
    </row>
    <row r="559" spans="1:10" ht="25.5" customHeight="1" x14ac:dyDescent="0.25">
      <c r="A559" s="17" t="s">
        <v>1580</v>
      </c>
      <c r="B559" s="17" t="s">
        <v>1581</v>
      </c>
      <c r="C559" s="17" t="s">
        <v>162</v>
      </c>
      <c r="D559" s="18" t="s">
        <v>1582</v>
      </c>
      <c r="E559" s="17" t="s">
        <v>159</v>
      </c>
      <c r="F559" s="128">
        <v>17</v>
      </c>
      <c r="G559" s="130">
        <v>76.494443975409851</v>
      </c>
      <c r="H559" s="130">
        <v>93.323221650000008</v>
      </c>
      <c r="I559" s="130">
        <f t="shared" si="50"/>
        <v>1586.49</v>
      </c>
      <c r="J559" s="26">
        <f t="shared" si="46"/>
        <v>2.2285773717494451E-4</v>
      </c>
    </row>
    <row r="560" spans="1:10" ht="25.5" customHeight="1" x14ac:dyDescent="0.25">
      <c r="A560" s="17" t="s">
        <v>1583</v>
      </c>
      <c r="B560" s="17" t="s">
        <v>1530</v>
      </c>
      <c r="C560" s="17" t="s">
        <v>162</v>
      </c>
      <c r="D560" s="18" t="s">
        <v>1531</v>
      </c>
      <c r="E560" s="17" t="s">
        <v>212</v>
      </c>
      <c r="F560" s="128">
        <v>28</v>
      </c>
      <c r="G560" s="130">
        <v>189.12939091803281</v>
      </c>
      <c r="H560" s="130">
        <v>230.73785692000001</v>
      </c>
      <c r="I560" s="130">
        <f t="shared" si="50"/>
        <v>6460.65</v>
      </c>
      <c r="J560" s="26">
        <f t="shared" si="46"/>
        <v>9.075417050717655E-4</v>
      </c>
    </row>
    <row r="561" spans="1:11" ht="25.5" customHeight="1" x14ac:dyDescent="0.25">
      <c r="A561" s="17" t="s">
        <v>1584</v>
      </c>
      <c r="B561" s="17" t="s">
        <v>1585</v>
      </c>
      <c r="C561" s="17" t="s">
        <v>162</v>
      </c>
      <c r="D561" s="18" t="s">
        <v>1586</v>
      </c>
      <c r="E561" s="17" t="s">
        <v>212</v>
      </c>
      <c r="F561" s="128">
        <v>22.72</v>
      </c>
      <c r="G561" s="130">
        <v>76.099685918032804</v>
      </c>
      <c r="H561" s="130">
        <v>92.841616820000013</v>
      </c>
      <c r="I561" s="130">
        <f t="shared" si="50"/>
        <v>2109.36</v>
      </c>
      <c r="J561" s="26">
        <f t="shared" si="46"/>
        <v>2.9630643526737702E-4</v>
      </c>
    </row>
    <row r="562" spans="1:11" ht="39" customHeight="1" x14ac:dyDescent="0.25">
      <c r="A562" s="17" t="s">
        <v>1587</v>
      </c>
      <c r="B562" s="17" t="s">
        <v>1588</v>
      </c>
      <c r="C562" s="17" t="s">
        <v>157</v>
      </c>
      <c r="D562" s="18" t="s">
        <v>1589</v>
      </c>
      <c r="E562" s="17" t="s">
        <v>212</v>
      </c>
      <c r="F562" s="128">
        <v>4.01</v>
      </c>
      <c r="G562" s="130">
        <v>339.14550900819671</v>
      </c>
      <c r="H562" s="130">
        <v>413.75752098999999</v>
      </c>
      <c r="I562" s="130">
        <f t="shared" si="50"/>
        <v>1659.16</v>
      </c>
      <c r="J562" s="26">
        <f t="shared" si="46"/>
        <v>2.3306585179306579E-4</v>
      </c>
    </row>
    <row r="563" spans="1:11" ht="24" customHeight="1" x14ac:dyDescent="0.25">
      <c r="A563" s="17" t="s">
        <v>1590</v>
      </c>
      <c r="B563" s="17" t="s">
        <v>1591</v>
      </c>
      <c r="C563" s="17" t="s">
        <v>162</v>
      </c>
      <c r="D563" s="18" t="s">
        <v>1592</v>
      </c>
      <c r="E563" s="17" t="s">
        <v>255</v>
      </c>
      <c r="F563" s="128">
        <v>31.6</v>
      </c>
      <c r="G563" s="130">
        <v>81.634355008196721</v>
      </c>
      <c r="H563" s="130">
        <v>99.593913110000003</v>
      </c>
      <c r="I563" s="130">
        <f t="shared" si="50"/>
        <v>3147.16</v>
      </c>
      <c r="J563" s="26">
        <f t="shared" si="46"/>
        <v>4.4208848220127347E-4</v>
      </c>
    </row>
    <row r="564" spans="1:11" ht="25.5" customHeight="1" x14ac:dyDescent="0.25">
      <c r="A564" s="17" t="s">
        <v>1593</v>
      </c>
      <c r="B564" s="17" t="s">
        <v>1489</v>
      </c>
      <c r="C564" s="17" t="s">
        <v>157</v>
      </c>
      <c r="D564" s="18" t="s">
        <v>1490</v>
      </c>
      <c r="E564" s="17" t="s">
        <v>159</v>
      </c>
      <c r="F564" s="128">
        <v>26.8</v>
      </c>
      <c r="G564" s="130">
        <v>45.276332295081971</v>
      </c>
      <c r="H564" s="130">
        <v>55.237125400000004</v>
      </c>
      <c r="I564" s="130">
        <f t="shared" si="50"/>
        <v>1480.35</v>
      </c>
      <c r="J564" s="26">
        <f t="shared" si="46"/>
        <v>2.0794801809461709E-4</v>
      </c>
    </row>
    <row r="565" spans="1:11" ht="24" customHeight="1" collapsed="1" x14ac:dyDescent="0.25">
      <c r="A565" s="15" t="s">
        <v>128</v>
      </c>
      <c r="B565" s="15"/>
      <c r="C565" s="15"/>
      <c r="D565" s="16" t="s">
        <v>129</v>
      </c>
      <c r="E565" s="15"/>
      <c r="F565" s="129"/>
      <c r="G565" s="131"/>
      <c r="H565" s="131"/>
      <c r="I565" s="131">
        <f>SUM(I566)</f>
        <v>13136.71</v>
      </c>
      <c r="J565" s="25">
        <f t="shared" si="46"/>
        <v>1.8453425262834717E-3</v>
      </c>
    </row>
    <row r="566" spans="1:11" ht="24" customHeight="1" x14ac:dyDescent="0.25">
      <c r="A566" s="17" t="s">
        <v>1594</v>
      </c>
      <c r="B566" s="17" t="s">
        <v>1595</v>
      </c>
      <c r="C566" s="17" t="s">
        <v>204</v>
      </c>
      <c r="D566" s="18" t="s">
        <v>1596</v>
      </c>
      <c r="E566" s="17" t="s">
        <v>159</v>
      </c>
      <c r="F566" s="128">
        <v>3086.77</v>
      </c>
      <c r="G566" s="130">
        <v>3.4883722213114758</v>
      </c>
      <c r="H566" s="130">
        <v>4.2558141100000002</v>
      </c>
      <c r="I566" s="130">
        <f>TRUNC(F566*H566,(2))</f>
        <v>13136.71</v>
      </c>
      <c r="J566" s="26">
        <f t="shared" si="46"/>
        <v>1.8453425262834717E-3</v>
      </c>
    </row>
    <row r="567" spans="1:11" ht="24" customHeight="1" collapsed="1" x14ac:dyDescent="0.25">
      <c r="A567" s="15" t="s">
        <v>130</v>
      </c>
      <c r="B567" s="15"/>
      <c r="C567" s="15"/>
      <c r="D567" s="16" t="s">
        <v>131</v>
      </c>
      <c r="E567" s="15"/>
      <c r="F567" s="129"/>
      <c r="G567" s="131"/>
      <c r="H567" s="131"/>
      <c r="I567" s="131">
        <f>SUM(I568:I573)</f>
        <v>362170.19000000006</v>
      </c>
      <c r="J567" s="25">
        <f t="shared" si="46"/>
        <v>5.0874842586855089E-2</v>
      </c>
    </row>
    <row r="568" spans="1:11" ht="24" hidden="1" customHeight="1" x14ac:dyDescent="0.25">
      <c r="A568" s="17" t="s">
        <v>1597</v>
      </c>
      <c r="B568" s="17" t="s">
        <v>1598</v>
      </c>
      <c r="C568" s="17" t="s">
        <v>145</v>
      </c>
      <c r="D568" s="18" t="s">
        <v>1599</v>
      </c>
      <c r="E568" s="17" t="s">
        <v>1600</v>
      </c>
      <c r="F568" s="128">
        <v>8</v>
      </c>
      <c r="G568" s="130">
        <v>10379.07552</v>
      </c>
      <c r="H568" s="130">
        <v>12662.472134400001</v>
      </c>
      <c r="I568" s="130">
        <f t="shared" ref="I568:I573" si="51">TRUNC(F568*H568,(2))</f>
        <v>101299.77</v>
      </c>
      <c r="J568" s="26" t="e">
        <f>I568/#REF!</f>
        <v>#REF!</v>
      </c>
    </row>
    <row r="569" spans="1:11" ht="24" hidden="1" customHeight="1" x14ac:dyDescent="0.25">
      <c r="A569" s="17" t="s">
        <v>1601</v>
      </c>
      <c r="B569" s="17" t="s">
        <v>1602</v>
      </c>
      <c r="C569" s="17" t="s">
        <v>157</v>
      </c>
      <c r="D569" s="18" t="s">
        <v>1603</v>
      </c>
      <c r="E569" s="17" t="s">
        <v>1604</v>
      </c>
      <c r="F569" s="128">
        <v>8</v>
      </c>
      <c r="G569" s="130">
        <v>7571.8301296885238</v>
      </c>
      <c r="H569" s="130">
        <v>9237.6327582199992</v>
      </c>
      <c r="I569" s="130">
        <f t="shared" si="51"/>
        <v>73901.06</v>
      </c>
      <c r="J569" s="26" t="e">
        <f>I569/#REF!</f>
        <v>#REF!</v>
      </c>
    </row>
    <row r="570" spans="1:11" ht="24" hidden="1" customHeight="1" x14ac:dyDescent="0.25">
      <c r="A570" s="17" t="s">
        <v>1605</v>
      </c>
      <c r="B570" s="17" t="s">
        <v>1606</v>
      </c>
      <c r="C570" s="17" t="s">
        <v>157</v>
      </c>
      <c r="D570" s="18" t="s">
        <v>1607</v>
      </c>
      <c r="E570" s="17" t="s">
        <v>1604</v>
      </c>
      <c r="F570" s="128">
        <v>8</v>
      </c>
      <c r="G570" s="130">
        <v>3961.252092614754</v>
      </c>
      <c r="H570" s="130">
        <v>4832.7275529899998</v>
      </c>
      <c r="I570" s="130">
        <f t="shared" si="51"/>
        <v>38661.82</v>
      </c>
      <c r="J570" s="26" t="e">
        <f>I570/#REF!</f>
        <v>#REF!</v>
      </c>
    </row>
    <row r="571" spans="1:11" ht="24" hidden="1" customHeight="1" x14ac:dyDescent="0.25">
      <c r="A571" s="17" t="s">
        <v>1608</v>
      </c>
      <c r="B571" s="17" t="s">
        <v>1609</v>
      </c>
      <c r="C571" s="17" t="s">
        <v>145</v>
      </c>
      <c r="D571" s="18" t="s">
        <v>1610</v>
      </c>
      <c r="E571" s="17" t="s">
        <v>1604</v>
      </c>
      <c r="F571" s="128">
        <v>8</v>
      </c>
      <c r="G571" s="130">
        <v>1376.0138000000002</v>
      </c>
      <c r="H571" s="130">
        <v>1678.736836</v>
      </c>
      <c r="I571" s="130">
        <f t="shared" si="51"/>
        <v>13429.89</v>
      </c>
      <c r="J571" s="26" t="e">
        <f>I571/#REF!</f>
        <v>#REF!</v>
      </c>
    </row>
    <row r="572" spans="1:11" ht="25.5" hidden="1" customHeight="1" x14ac:dyDescent="0.25">
      <c r="A572" s="17" t="s">
        <v>1611</v>
      </c>
      <c r="B572" s="17" t="s">
        <v>1612</v>
      </c>
      <c r="C572" s="17" t="s">
        <v>157</v>
      </c>
      <c r="D572" s="18" t="s">
        <v>1613</v>
      </c>
      <c r="E572" s="17" t="s">
        <v>266</v>
      </c>
      <c r="F572" s="128">
        <v>704</v>
      </c>
      <c r="G572" s="130">
        <v>29.647135737704918</v>
      </c>
      <c r="H572" s="130">
        <v>36.169505600000001</v>
      </c>
      <c r="I572" s="130">
        <f t="shared" si="51"/>
        <v>25463.33</v>
      </c>
      <c r="J572" s="26" t="e">
        <f>I572/#REF!</f>
        <v>#REF!</v>
      </c>
    </row>
    <row r="573" spans="1:11" ht="24" hidden="1" customHeight="1" x14ac:dyDescent="0.25">
      <c r="A573" s="17" t="s">
        <v>1614</v>
      </c>
      <c r="B573" s="17" t="s">
        <v>1615</v>
      </c>
      <c r="C573" s="17" t="s">
        <v>157</v>
      </c>
      <c r="D573" s="18" t="s">
        <v>1616</v>
      </c>
      <c r="E573" s="17" t="s">
        <v>266</v>
      </c>
      <c r="F573" s="128">
        <v>3840</v>
      </c>
      <c r="G573" s="130">
        <v>23.355175680327868</v>
      </c>
      <c r="H573" s="130">
        <v>28.493314329999997</v>
      </c>
      <c r="I573" s="130">
        <f t="shared" si="51"/>
        <v>109414.32</v>
      </c>
      <c r="J573" s="26" t="e">
        <f>I573/#REF!</f>
        <v>#REF!</v>
      </c>
    </row>
    <row r="574" spans="1:11" collapsed="1" x14ac:dyDescent="0.25">
      <c r="A574" s="20"/>
      <c r="B574" s="20"/>
      <c r="C574" s="20"/>
      <c r="D574" s="21"/>
      <c r="E574" s="20"/>
      <c r="F574" s="20"/>
      <c r="G574" s="20"/>
      <c r="H574" s="20"/>
      <c r="I574" s="20"/>
      <c r="J574" s="20"/>
    </row>
    <row r="575" spans="1:11" ht="14.25" customHeight="1" x14ac:dyDescent="0.25">
      <c r="A575" s="207"/>
      <c r="B575" s="207"/>
      <c r="C575" s="207"/>
      <c r="D575" s="21"/>
      <c r="E575" s="22"/>
      <c r="F575" s="207" t="s">
        <v>132</v>
      </c>
      <c r="G575" s="207"/>
      <c r="H575" s="219">
        <v>5868354.2999999998</v>
      </c>
      <c r="I575" s="219"/>
      <c r="J575" s="109"/>
      <c r="K575" s="108"/>
    </row>
    <row r="576" spans="1:11" ht="14.25" customHeight="1" x14ac:dyDescent="0.25">
      <c r="A576" s="207"/>
      <c r="B576" s="207"/>
      <c r="C576" s="207"/>
      <c r="D576" s="21"/>
      <c r="E576" s="22"/>
      <c r="F576" s="207" t="s">
        <v>133</v>
      </c>
      <c r="G576" s="207"/>
      <c r="H576" s="219">
        <f>H577-H575</f>
        <v>1250492.1000000006</v>
      </c>
      <c r="I576" s="219"/>
      <c r="J576" s="109"/>
    </row>
    <row r="577" spans="1:10" ht="14.25" customHeight="1" x14ac:dyDescent="0.25">
      <c r="A577" s="207"/>
      <c r="B577" s="207"/>
      <c r="C577" s="207"/>
      <c r="D577" s="21"/>
      <c r="E577" s="22"/>
      <c r="F577" s="207" t="s">
        <v>134</v>
      </c>
      <c r="G577" s="207"/>
      <c r="H577" s="219">
        <f>I5+I27+I29+I36+I67+I85+I96+I103+I113+I130+I479+I495+I542+I551+I565+I567</f>
        <v>7118846.4000000004</v>
      </c>
      <c r="I577" s="219"/>
      <c r="J577" s="109"/>
    </row>
    <row r="578" spans="1:10" ht="60" customHeight="1" x14ac:dyDescent="0.25">
      <c r="A578" s="22"/>
      <c r="B578" s="22"/>
      <c r="C578" s="22"/>
      <c r="D578" s="23"/>
      <c r="E578" s="22"/>
      <c r="F578" s="22"/>
      <c r="G578" s="22"/>
      <c r="H578" s="22"/>
      <c r="I578" s="22"/>
      <c r="J578" s="22"/>
    </row>
    <row r="579" spans="1:10" ht="69.75" customHeight="1" x14ac:dyDescent="0.25">
      <c r="A579" s="204" t="s">
        <v>135</v>
      </c>
      <c r="B579" s="204"/>
      <c r="C579" s="204"/>
      <c r="D579" s="204"/>
      <c r="E579" s="204"/>
      <c r="F579" s="204"/>
      <c r="G579" s="204"/>
      <c r="H579" s="204"/>
      <c r="I579" s="204"/>
      <c r="J579" s="204"/>
    </row>
  </sheetData>
  <mergeCells count="16">
    <mergeCell ref="A1:D2"/>
    <mergeCell ref="I1:J1"/>
    <mergeCell ref="I2:J2"/>
    <mergeCell ref="E1:G1"/>
    <mergeCell ref="E2:G2"/>
    <mergeCell ref="A579:J579"/>
    <mergeCell ref="A577:C577"/>
    <mergeCell ref="F577:G577"/>
    <mergeCell ref="A3:J3"/>
    <mergeCell ref="A575:C575"/>
    <mergeCell ref="F575:G575"/>
    <mergeCell ref="A576:C576"/>
    <mergeCell ref="F576:G576"/>
    <mergeCell ref="H575:I575"/>
    <mergeCell ref="H576:I576"/>
    <mergeCell ref="H577:I577"/>
  </mergeCells>
  <pageMargins left="0.51181102362204722" right="0.51181102362204722" top="0.78740157480314965" bottom="0.78740157480314965" header="0.31496062992125984" footer="0.31496062992125984"/>
  <pageSetup paperSize="9" scale="48" orientation="portrait" r:id="rId1"/>
  <headerFooter>
    <oddHeader>&amp;L&amp;"Swis721 BT,Negrito"&amp;16GEO ENGENHARIA LTDA____________________</oddHeader>
    <oddFooter>&amp;L_____________________________________________________________________________________
GEO ENGENHARIA LTDA
Rua 219, n.º 87 – Setor Universitário – Goiânia – Goiás&amp;C&amp;G&amp;RCNPJ:  03.956.712/0001-77
(62) 3202-3070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BEEE70-1837-49C4-B0E8-8FA69DD71C9D}">
  <sheetPr>
    <tabColor rgb="FF92D050"/>
  </sheetPr>
  <dimension ref="A1:AME589"/>
  <sheetViews>
    <sheetView view="pageBreakPreview" zoomScale="85" zoomScaleNormal="100" zoomScaleSheetLayoutView="85" workbookViewId="0">
      <pane ySplit="5" topLeftCell="A6" activePane="bottomLeft" state="frozen"/>
      <selection activeCell="O69" sqref="O69:P69"/>
      <selection pane="bottomLeft" sqref="A1:D2"/>
    </sheetView>
  </sheetViews>
  <sheetFormatPr defaultColWidth="10.28515625" defaultRowHeight="15" outlineLevelCol="1" x14ac:dyDescent="0.25"/>
  <cols>
    <col min="1" max="3" width="11.42578125" style="4" customWidth="1"/>
    <col min="4" max="4" width="68.5703125" style="172" customWidth="1"/>
    <col min="5" max="5" width="8" style="4" customWidth="1" outlineLevel="1"/>
    <col min="6" max="6" width="9.28515625" style="4" customWidth="1" outlineLevel="1"/>
    <col min="7" max="7" width="17" style="164" bestFit="1" customWidth="1"/>
    <col min="8" max="8" width="12.28515625" style="4" customWidth="1" outlineLevel="1"/>
    <col min="9" max="9" width="14.42578125" style="4" customWidth="1" outlineLevel="1"/>
    <col min="10" max="10" width="13.42578125" style="4" customWidth="1" outlineLevel="1"/>
    <col min="11" max="11" width="14.42578125" style="4" customWidth="1" outlineLevel="1"/>
    <col min="12" max="12" width="13.28515625" style="4" customWidth="1" outlineLevel="1"/>
    <col min="13" max="14" width="14.28515625" style="4" customWidth="1" outlineLevel="1"/>
    <col min="15" max="15" width="15.85546875" style="4" customWidth="1" outlineLevel="1" collapsed="1"/>
    <col min="16" max="16" width="10" style="4" customWidth="1" outlineLevel="1"/>
    <col min="17" max="17" width="10.28515625" style="4"/>
    <col min="18" max="18" width="17.85546875" style="4" hidden="1" customWidth="1"/>
    <col min="19" max="989" width="10.28515625" style="4"/>
  </cols>
  <sheetData>
    <row r="1" spans="1:18" ht="15" customHeight="1" x14ac:dyDescent="0.25">
      <c r="A1" s="214" t="s">
        <v>0</v>
      </c>
      <c r="B1" s="214"/>
      <c r="C1" s="214"/>
      <c r="D1" s="214"/>
      <c r="E1" s="224" t="s">
        <v>1</v>
      </c>
      <c r="F1" s="224"/>
      <c r="G1" s="224"/>
      <c r="H1" s="224" t="s">
        <v>2</v>
      </c>
      <c r="I1" s="224"/>
      <c r="J1" s="224"/>
      <c r="K1" s="224" t="s">
        <v>3</v>
      </c>
      <c r="L1" s="224"/>
      <c r="M1" s="224"/>
      <c r="N1" s="224"/>
      <c r="O1" s="224"/>
      <c r="P1" s="224"/>
    </row>
    <row r="2" spans="1:18" ht="79.5" customHeight="1" x14ac:dyDescent="0.25">
      <c r="A2" s="214"/>
      <c r="B2" s="214"/>
      <c r="C2" s="214"/>
      <c r="D2" s="214"/>
      <c r="E2" s="225" t="s">
        <v>4</v>
      </c>
      <c r="F2" s="225"/>
      <c r="G2" s="225"/>
      <c r="H2" s="226">
        <v>0.22</v>
      </c>
      <c r="I2" s="226"/>
      <c r="J2" s="226"/>
      <c r="K2" s="225" t="s">
        <v>6</v>
      </c>
      <c r="L2" s="225"/>
      <c r="M2" s="225"/>
      <c r="N2" s="225"/>
      <c r="O2" s="225"/>
      <c r="P2" s="225"/>
    </row>
    <row r="3" spans="1:18" ht="15" customHeight="1" collapsed="1" x14ac:dyDescent="0.25">
      <c r="A3" s="218" t="s">
        <v>1617</v>
      </c>
      <c r="B3" s="218"/>
      <c r="C3" s="218"/>
      <c r="D3" s="218"/>
      <c r="E3" s="218"/>
      <c r="F3" s="218"/>
      <c r="G3" s="218"/>
      <c r="H3" s="218"/>
      <c r="I3" s="218"/>
      <c r="J3" s="218"/>
      <c r="K3" s="218"/>
      <c r="L3" s="218"/>
      <c r="M3" s="218"/>
      <c r="N3" s="218"/>
      <c r="O3" s="218"/>
      <c r="P3" s="218"/>
    </row>
    <row r="4" spans="1:18" ht="15" customHeight="1" x14ac:dyDescent="0.25">
      <c r="A4" s="218" t="s">
        <v>8</v>
      </c>
      <c r="B4" s="218" t="s">
        <v>137</v>
      </c>
      <c r="C4" s="218" t="s">
        <v>138</v>
      </c>
      <c r="D4" s="227" t="s">
        <v>9</v>
      </c>
      <c r="E4" s="218" t="s">
        <v>139</v>
      </c>
      <c r="F4" s="218" t="s">
        <v>140</v>
      </c>
      <c r="G4" s="223" t="s">
        <v>1618</v>
      </c>
      <c r="H4" s="218" t="s">
        <v>142</v>
      </c>
      <c r="I4" s="218"/>
      <c r="J4" s="218"/>
      <c r="K4" s="218"/>
      <c r="L4" s="218" t="s">
        <v>10</v>
      </c>
      <c r="M4" s="218"/>
      <c r="N4" s="218"/>
      <c r="O4" s="218"/>
      <c r="P4" s="218" t="s">
        <v>11</v>
      </c>
    </row>
    <row r="5" spans="1:18" ht="15" customHeight="1" x14ac:dyDescent="0.25">
      <c r="A5" s="218"/>
      <c r="B5" s="218"/>
      <c r="C5" s="218"/>
      <c r="D5" s="227"/>
      <c r="E5" s="218"/>
      <c r="F5" s="218"/>
      <c r="G5" s="223"/>
      <c r="H5" s="144" t="s">
        <v>1619</v>
      </c>
      <c r="I5" s="144" t="s">
        <v>1620</v>
      </c>
      <c r="J5" s="144" t="s">
        <v>1621</v>
      </c>
      <c r="K5" s="144" t="s">
        <v>10</v>
      </c>
      <c r="L5" s="144" t="s">
        <v>1619</v>
      </c>
      <c r="M5" s="144" t="s">
        <v>1620</v>
      </c>
      <c r="N5" s="144" t="s">
        <v>1621</v>
      </c>
      <c r="O5" s="144" t="s">
        <v>10</v>
      </c>
      <c r="P5" s="218"/>
      <c r="R5" s="4" t="s">
        <v>5099</v>
      </c>
    </row>
    <row r="6" spans="1:18" ht="24" customHeight="1" x14ac:dyDescent="0.25">
      <c r="A6" s="90" t="s">
        <v>12</v>
      </c>
      <c r="B6" s="90"/>
      <c r="C6" s="90"/>
      <c r="D6" s="165" t="s">
        <v>13</v>
      </c>
      <c r="E6" s="90"/>
      <c r="F6" s="90"/>
      <c r="G6" s="159"/>
      <c r="H6" s="90"/>
      <c r="I6" s="90"/>
      <c r="J6" s="90"/>
      <c r="K6" s="90"/>
      <c r="L6" s="90"/>
      <c r="M6" s="90"/>
      <c r="N6" s="90"/>
      <c r="O6" s="139">
        <f>O7+O11+O14+O22</f>
        <v>148695.91999999998</v>
      </c>
      <c r="P6" s="92">
        <f t="shared" ref="P6:P7" si="0">O6/$N$579</f>
        <v>2.0887642694468023E-2</v>
      </c>
    </row>
    <row r="7" spans="1:18" ht="24" customHeight="1" x14ac:dyDescent="0.25">
      <c r="A7" s="15" t="s">
        <v>14</v>
      </c>
      <c r="B7" s="15"/>
      <c r="C7" s="15"/>
      <c r="D7" s="166" t="s">
        <v>15</v>
      </c>
      <c r="E7" s="15"/>
      <c r="F7" s="15"/>
      <c r="G7" s="160"/>
      <c r="H7" s="15"/>
      <c r="I7" s="15"/>
      <c r="J7" s="15"/>
      <c r="K7" s="15"/>
      <c r="L7" s="15"/>
      <c r="M7" s="15"/>
      <c r="N7" s="15"/>
      <c r="O7" s="131">
        <f>SUM(O8:O10)</f>
        <v>8563</v>
      </c>
      <c r="P7" s="25">
        <f t="shared" si="0"/>
        <v>1.2028634302321791E-3</v>
      </c>
    </row>
    <row r="8" spans="1:18" ht="24" customHeight="1" x14ac:dyDescent="0.25">
      <c r="A8" s="17" t="s">
        <v>143</v>
      </c>
      <c r="B8" s="17" t="s">
        <v>144</v>
      </c>
      <c r="C8" s="17" t="s">
        <v>145</v>
      </c>
      <c r="D8" s="167" t="s">
        <v>146</v>
      </c>
      <c r="E8" s="17" t="s">
        <v>147</v>
      </c>
      <c r="F8" s="127">
        <v>3086.77</v>
      </c>
      <c r="G8" s="134">
        <v>1.9093399918032801</v>
      </c>
      <c r="H8" s="134">
        <v>0</v>
      </c>
      <c r="I8" s="134">
        <v>0</v>
      </c>
      <c r="J8" s="134">
        <v>2.3293947900000003</v>
      </c>
      <c r="K8" s="134">
        <f>H8+I8+J8</f>
        <v>2.3293947900000003</v>
      </c>
      <c r="L8" s="130">
        <f>TRUNC(F8 * H8, 2)</f>
        <v>0</v>
      </c>
      <c r="M8" s="130">
        <f>TRUNC(F8 * I8, 2)</f>
        <v>0</v>
      </c>
      <c r="N8" s="130">
        <f>TRUNC(F8 * J8, 2)</f>
        <v>7190.3</v>
      </c>
      <c r="O8" s="130">
        <f>TRUNC(F8 * K8, 2)</f>
        <v>7190.3</v>
      </c>
      <c r="P8" s="26">
        <f>O8/$N$579</f>
        <v>1.0100372442366505E-3</v>
      </c>
      <c r="R8" s="102">
        <f>F8*G8</f>
        <v>5893.6934064986108</v>
      </c>
    </row>
    <row r="9" spans="1:18" ht="25.5" customHeight="1" x14ac:dyDescent="0.25">
      <c r="A9" s="17" t="s">
        <v>148</v>
      </c>
      <c r="B9" s="17" t="s">
        <v>149</v>
      </c>
      <c r="C9" s="17" t="s">
        <v>145</v>
      </c>
      <c r="D9" s="167" t="s">
        <v>150</v>
      </c>
      <c r="E9" s="17" t="s">
        <v>151</v>
      </c>
      <c r="F9" s="128">
        <v>1</v>
      </c>
      <c r="G9" s="134">
        <v>229.92642770491804</v>
      </c>
      <c r="H9" s="134">
        <v>0</v>
      </c>
      <c r="I9" s="134">
        <v>0</v>
      </c>
      <c r="J9" s="134">
        <v>280.51024180000002</v>
      </c>
      <c r="K9" s="134">
        <f>H9+I9+J9</f>
        <v>280.51024180000002</v>
      </c>
      <c r="L9" s="130">
        <f t="shared" ref="L9:L10" si="1">TRUNC(F9 * H9, 2)</f>
        <v>0</v>
      </c>
      <c r="M9" s="130">
        <f t="shared" ref="M9:M10" si="2">TRUNC(F9 * I9, 2)</f>
        <v>0</v>
      </c>
      <c r="N9" s="130">
        <f t="shared" ref="N9:N10" si="3">TRUNC(F9 * J9, 2)</f>
        <v>280.51</v>
      </c>
      <c r="O9" s="130">
        <f t="shared" ref="O9:O10" si="4">TRUNC(F9 * K9, 2)</f>
        <v>280.51</v>
      </c>
      <c r="P9" s="26">
        <f t="shared" ref="P9:P72" si="5">O9/$N$579</f>
        <v>3.9403856220299958E-5</v>
      </c>
      <c r="R9" s="102">
        <f t="shared" ref="R9:R72" si="6">F9*G9</f>
        <v>229.92642770491804</v>
      </c>
    </row>
    <row r="10" spans="1:18" ht="24" customHeight="1" x14ac:dyDescent="0.25">
      <c r="A10" s="17" t="s">
        <v>152</v>
      </c>
      <c r="B10" s="17" t="s">
        <v>153</v>
      </c>
      <c r="C10" s="17" t="s">
        <v>145</v>
      </c>
      <c r="D10" s="167" t="s">
        <v>154</v>
      </c>
      <c r="E10" s="17" t="s">
        <v>147</v>
      </c>
      <c r="F10" s="128">
        <v>3086.77</v>
      </c>
      <c r="G10" s="134">
        <v>0.29002632786885246</v>
      </c>
      <c r="H10" s="134">
        <v>0</v>
      </c>
      <c r="I10" s="134">
        <v>0</v>
      </c>
      <c r="J10" s="134">
        <v>0.35383212000000003</v>
      </c>
      <c r="K10" s="134">
        <f>H10+I10+J10</f>
        <v>0.35383212000000003</v>
      </c>
      <c r="L10" s="130">
        <f t="shared" si="1"/>
        <v>0</v>
      </c>
      <c r="M10" s="130">
        <f t="shared" si="2"/>
        <v>0</v>
      </c>
      <c r="N10" s="130">
        <f t="shared" si="3"/>
        <v>1092.19</v>
      </c>
      <c r="O10" s="130">
        <f t="shared" si="4"/>
        <v>1092.19</v>
      </c>
      <c r="P10" s="26">
        <f t="shared" si="5"/>
        <v>1.5342232977522875E-4</v>
      </c>
      <c r="R10" s="102">
        <f t="shared" si="6"/>
        <v>895.24456807573767</v>
      </c>
    </row>
    <row r="11" spans="1:18" ht="24" customHeight="1" x14ac:dyDescent="0.25">
      <c r="A11" s="15" t="s">
        <v>16</v>
      </c>
      <c r="B11" s="15"/>
      <c r="C11" s="15"/>
      <c r="D11" s="166" t="s">
        <v>17</v>
      </c>
      <c r="E11" s="15"/>
      <c r="F11" s="129"/>
      <c r="G11" s="161"/>
      <c r="H11" s="135"/>
      <c r="I11" s="135"/>
      <c r="J11" s="135"/>
      <c r="K11" s="135"/>
      <c r="L11" s="131"/>
      <c r="M11" s="131"/>
      <c r="N11" s="131"/>
      <c r="O11" s="131">
        <f>SUM(O12:O13)</f>
        <v>68179.149999999994</v>
      </c>
      <c r="P11" s="25">
        <f t="shared" si="5"/>
        <v>9.5772750483842425E-3</v>
      </c>
      <c r="R11" s="102">
        <f t="shared" si="6"/>
        <v>0</v>
      </c>
    </row>
    <row r="12" spans="1:18" ht="25.5" customHeight="1" x14ac:dyDescent="0.25">
      <c r="A12" s="17" t="s">
        <v>155</v>
      </c>
      <c r="B12" s="17" t="s">
        <v>156</v>
      </c>
      <c r="C12" s="17" t="s">
        <v>157</v>
      </c>
      <c r="D12" s="167" t="s">
        <v>158</v>
      </c>
      <c r="E12" s="17" t="s">
        <v>159</v>
      </c>
      <c r="F12" s="128">
        <v>2195.3200000000002</v>
      </c>
      <c r="G12" s="134">
        <v>20.295341385964914</v>
      </c>
      <c r="H12" s="134">
        <v>4.2459854400000001</v>
      </c>
      <c r="I12" s="134">
        <v>17.789892700000003</v>
      </c>
      <c r="J12" s="134">
        <v>1.1008110400000002</v>
      </c>
      <c r="K12" s="134">
        <f t="shared" ref="K12:K13" si="7">H12+I12+J12</f>
        <v>23.136689180000001</v>
      </c>
      <c r="L12" s="130">
        <f>TRUNC(F12 * H12, 2)+0.01</f>
        <v>9321.3000000000011</v>
      </c>
      <c r="M12" s="130">
        <f>TRUNC(F12 * I12, 2)</f>
        <v>39054.5</v>
      </c>
      <c r="N12" s="130">
        <f>TRUNC(F12 * J12, 2)</f>
        <v>2416.63</v>
      </c>
      <c r="O12" s="130">
        <f>TRUNC(F12 * K12, 2)</f>
        <v>50792.43</v>
      </c>
      <c r="P12" s="26">
        <f t="shared" si="5"/>
        <v>7.1349242764951349E-3</v>
      </c>
      <c r="R12" s="102">
        <f t="shared" si="6"/>
        <v>44554.7688514365</v>
      </c>
    </row>
    <row r="13" spans="1:18" ht="24" customHeight="1" x14ac:dyDescent="0.25">
      <c r="A13" s="17" t="s">
        <v>160</v>
      </c>
      <c r="B13" s="17" t="s">
        <v>161</v>
      </c>
      <c r="C13" s="17" t="s">
        <v>162</v>
      </c>
      <c r="D13" s="167" t="s">
        <v>163</v>
      </c>
      <c r="E13" s="17" t="s">
        <v>164</v>
      </c>
      <c r="F13" s="128">
        <v>12</v>
      </c>
      <c r="G13" s="134">
        <v>1270.9591123245616</v>
      </c>
      <c r="H13" s="134">
        <v>33.496107360000003</v>
      </c>
      <c r="I13" s="134">
        <v>4.6293035700000003</v>
      </c>
      <c r="J13" s="134">
        <v>1410.7679771200001</v>
      </c>
      <c r="K13" s="134">
        <f t="shared" si="7"/>
        <v>1448.8933880500001</v>
      </c>
      <c r="L13" s="130">
        <f>TRUNC(F13 * H13, 2)+0.01</f>
        <v>401.96</v>
      </c>
      <c r="M13" s="130">
        <f>TRUNC(F13 * I13, 2)</f>
        <v>55.55</v>
      </c>
      <c r="N13" s="130">
        <f>TRUNC(F13 * J13, 2)</f>
        <v>16929.21</v>
      </c>
      <c r="O13" s="130">
        <f>TRUNC(F13 * K13, 2)</f>
        <v>17386.72</v>
      </c>
      <c r="P13" s="26">
        <f t="shared" si="5"/>
        <v>2.4423507718891084E-3</v>
      </c>
      <c r="R13" s="102">
        <f t="shared" si="6"/>
        <v>15251.509347894738</v>
      </c>
    </row>
    <row r="14" spans="1:18" ht="24" customHeight="1" x14ac:dyDescent="0.25">
      <c r="A14" s="15" t="s">
        <v>18</v>
      </c>
      <c r="B14" s="15"/>
      <c r="C14" s="15"/>
      <c r="D14" s="166" t="s">
        <v>19</v>
      </c>
      <c r="E14" s="15"/>
      <c r="F14" s="129"/>
      <c r="G14" s="135"/>
      <c r="H14" s="135"/>
      <c r="I14" s="135"/>
      <c r="J14" s="135"/>
      <c r="K14" s="135"/>
      <c r="L14" s="131"/>
      <c r="M14" s="131"/>
      <c r="N14" s="131"/>
      <c r="O14" s="131">
        <f>SUM(O15:O21)</f>
        <v>36042.81</v>
      </c>
      <c r="P14" s="25">
        <f t="shared" si="5"/>
        <v>5.0630127375693897E-3</v>
      </c>
      <c r="R14" s="102">
        <f t="shared" si="6"/>
        <v>0</v>
      </c>
    </row>
    <row r="15" spans="1:18" ht="24" customHeight="1" x14ac:dyDescent="0.25">
      <c r="A15" s="17" t="s">
        <v>165</v>
      </c>
      <c r="B15" s="17" t="s">
        <v>166</v>
      </c>
      <c r="C15" s="17" t="s">
        <v>162</v>
      </c>
      <c r="D15" s="167" t="s">
        <v>167</v>
      </c>
      <c r="E15" s="17" t="s">
        <v>164</v>
      </c>
      <c r="F15" s="128">
        <v>1</v>
      </c>
      <c r="G15" s="134">
        <v>1474.3005000000001</v>
      </c>
      <c r="H15" s="134">
        <v>0</v>
      </c>
      <c r="I15" s="134">
        <v>0</v>
      </c>
      <c r="J15" s="134">
        <v>1798.64661</v>
      </c>
      <c r="K15" s="134">
        <f t="shared" ref="K15:K21" si="8">H15+I15+J15</f>
        <v>1798.64661</v>
      </c>
      <c r="L15" s="130">
        <f t="shared" ref="L15:L21" si="9">TRUNC(F15 * H15, 2)</f>
        <v>0</v>
      </c>
      <c r="M15" s="130">
        <f t="shared" ref="M15:M21" si="10">TRUNC(F15 * I15, 2)</f>
        <v>0</v>
      </c>
      <c r="N15" s="130">
        <f t="shared" ref="N15:N21" si="11">TRUNC(F15 * J15, 2)</f>
        <v>1798.64</v>
      </c>
      <c r="O15" s="130">
        <f t="shared" ref="O15:O21" si="12">TRUNC(F15 * K15, 2)</f>
        <v>1798.64</v>
      </c>
      <c r="P15" s="26">
        <f t="shared" si="5"/>
        <v>2.5265891394987819E-4</v>
      </c>
      <c r="R15" s="102">
        <f t="shared" si="6"/>
        <v>1474.3005000000001</v>
      </c>
    </row>
    <row r="16" spans="1:18" ht="24" customHeight="1" x14ac:dyDescent="0.25">
      <c r="A16" s="17" t="s">
        <v>168</v>
      </c>
      <c r="B16" s="17" t="s">
        <v>169</v>
      </c>
      <c r="C16" s="17" t="s">
        <v>162</v>
      </c>
      <c r="D16" s="167" t="s">
        <v>170</v>
      </c>
      <c r="E16" s="17" t="s">
        <v>164</v>
      </c>
      <c r="F16" s="128">
        <v>1</v>
      </c>
      <c r="G16" s="134">
        <v>1179.4404000000002</v>
      </c>
      <c r="H16" s="134">
        <v>0</v>
      </c>
      <c r="I16" s="134">
        <v>0</v>
      </c>
      <c r="J16" s="134">
        <v>1438.9172880000001</v>
      </c>
      <c r="K16" s="134">
        <f t="shared" si="8"/>
        <v>1438.9172880000001</v>
      </c>
      <c r="L16" s="130">
        <f t="shared" si="9"/>
        <v>0</v>
      </c>
      <c r="M16" s="130">
        <f t="shared" si="10"/>
        <v>0</v>
      </c>
      <c r="N16" s="130">
        <f t="shared" si="11"/>
        <v>1438.91</v>
      </c>
      <c r="O16" s="130">
        <f t="shared" si="12"/>
        <v>1438.91</v>
      </c>
      <c r="P16" s="26">
        <f t="shared" si="5"/>
        <v>2.0212685021550684E-4</v>
      </c>
      <c r="R16" s="102">
        <f t="shared" si="6"/>
        <v>1179.4404000000002</v>
      </c>
    </row>
    <row r="17" spans="1:18" ht="24" customHeight="1" x14ac:dyDescent="0.25">
      <c r="A17" s="17" t="s">
        <v>171</v>
      </c>
      <c r="B17" s="17" t="s">
        <v>172</v>
      </c>
      <c r="C17" s="17" t="s">
        <v>145</v>
      </c>
      <c r="D17" s="167" t="s">
        <v>173</v>
      </c>
      <c r="E17" s="17" t="s">
        <v>164</v>
      </c>
      <c r="F17" s="128">
        <v>1</v>
      </c>
      <c r="G17" s="134">
        <v>1887.1046400000002</v>
      </c>
      <c r="H17" s="134">
        <v>0</v>
      </c>
      <c r="I17" s="134">
        <v>0</v>
      </c>
      <c r="J17" s="134">
        <v>2302.2676608000002</v>
      </c>
      <c r="K17" s="134">
        <f t="shared" si="8"/>
        <v>2302.2676608000002</v>
      </c>
      <c r="L17" s="130">
        <f t="shared" si="9"/>
        <v>0</v>
      </c>
      <c r="M17" s="130">
        <f t="shared" si="10"/>
        <v>0</v>
      </c>
      <c r="N17" s="130">
        <f t="shared" si="11"/>
        <v>2302.2600000000002</v>
      </c>
      <c r="O17" s="130">
        <f t="shared" si="12"/>
        <v>2302.2600000000002</v>
      </c>
      <c r="P17" s="26">
        <f t="shared" si="5"/>
        <v>3.2340352223360233E-4</v>
      </c>
      <c r="R17" s="102">
        <f t="shared" si="6"/>
        <v>1887.1046400000002</v>
      </c>
    </row>
    <row r="18" spans="1:18" ht="25.5" customHeight="1" x14ac:dyDescent="0.25">
      <c r="A18" s="17" t="s">
        <v>174</v>
      </c>
      <c r="B18" s="17" t="s">
        <v>175</v>
      </c>
      <c r="C18" s="17" t="s">
        <v>157</v>
      </c>
      <c r="D18" s="167" t="s">
        <v>176</v>
      </c>
      <c r="E18" s="17" t="s">
        <v>177</v>
      </c>
      <c r="F18" s="128">
        <v>16000</v>
      </c>
      <c r="G18" s="134">
        <v>0.83785383606557384</v>
      </c>
      <c r="H18" s="134">
        <v>0</v>
      </c>
      <c r="I18" s="134">
        <v>0</v>
      </c>
      <c r="J18" s="134">
        <v>1.0221816800000001</v>
      </c>
      <c r="K18" s="134">
        <f t="shared" si="8"/>
        <v>1.0221816800000001</v>
      </c>
      <c r="L18" s="130">
        <f t="shared" si="9"/>
        <v>0</v>
      </c>
      <c r="M18" s="130">
        <f t="shared" si="10"/>
        <v>0</v>
      </c>
      <c r="N18" s="130">
        <f t="shared" si="11"/>
        <v>16354.9</v>
      </c>
      <c r="O18" s="130">
        <f t="shared" si="12"/>
        <v>16354.9</v>
      </c>
      <c r="P18" s="26">
        <f t="shared" si="5"/>
        <v>2.2974087486983845E-3</v>
      </c>
      <c r="R18" s="102">
        <f t="shared" si="6"/>
        <v>13405.661377049182</v>
      </c>
    </row>
    <row r="19" spans="1:18" ht="24" customHeight="1" x14ac:dyDescent="0.25">
      <c r="A19" s="17" t="s">
        <v>178</v>
      </c>
      <c r="B19" s="17" t="s">
        <v>179</v>
      </c>
      <c r="C19" s="17" t="s">
        <v>162</v>
      </c>
      <c r="D19" s="167" t="s">
        <v>180</v>
      </c>
      <c r="E19" s="17" t="s">
        <v>164</v>
      </c>
      <c r="F19" s="128">
        <v>66</v>
      </c>
      <c r="G19" s="134">
        <v>16.507331827868853</v>
      </c>
      <c r="H19" s="134">
        <v>0</v>
      </c>
      <c r="I19" s="134">
        <v>0</v>
      </c>
      <c r="J19" s="134">
        <v>20.13894483</v>
      </c>
      <c r="K19" s="134">
        <f t="shared" si="8"/>
        <v>20.13894483</v>
      </c>
      <c r="L19" s="130">
        <f t="shared" si="9"/>
        <v>0</v>
      </c>
      <c r="M19" s="130">
        <f t="shared" si="10"/>
        <v>0</v>
      </c>
      <c r="N19" s="130">
        <f t="shared" si="11"/>
        <v>1329.17</v>
      </c>
      <c r="O19" s="130">
        <f t="shared" si="12"/>
        <v>1329.17</v>
      </c>
      <c r="P19" s="26">
        <f t="shared" si="5"/>
        <v>1.8671143122290151E-4</v>
      </c>
      <c r="R19" s="102">
        <f t="shared" si="6"/>
        <v>1089.4839006393443</v>
      </c>
    </row>
    <row r="20" spans="1:18" ht="24" customHeight="1" x14ac:dyDescent="0.25">
      <c r="A20" s="17" t="s">
        <v>181</v>
      </c>
      <c r="B20" s="17" t="s">
        <v>182</v>
      </c>
      <c r="C20" s="17" t="s">
        <v>145</v>
      </c>
      <c r="D20" s="167" t="s">
        <v>183</v>
      </c>
      <c r="E20" s="17" t="s">
        <v>184</v>
      </c>
      <c r="F20" s="128">
        <v>560</v>
      </c>
      <c r="G20" s="134">
        <v>10.642354975409837</v>
      </c>
      <c r="H20" s="134">
        <v>0</v>
      </c>
      <c r="I20" s="134">
        <v>0</v>
      </c>
      <c r="J20" s="134">
        <v>12.983673070000002</v>
      </c>
      <c r="K20" s="134">
        <f t="shared" si="8"/>
        <v>12.983673070000002</v>
      </c>
      <c r="L20" s="130">
        <f t="shared" si="9"/>
        <v>0</v>
      </c>
      <c r="M20" s="130">
        <f t="shared" si="10"/>
        <v>0</v>
      </c>
      <c r="N20" s="130">
        <f t="shared" si="11"/>
        <v>7270.85</v>
      </c>
      <c r="O20" s="130">
        <f t="shared" si="12"/>
        <v>7270.85</v>
      </c>
      <c r="P20" s="26">
        <f t="shared" si="5"/>
        <v>1.0213522797738689E-3</v>
      </c>
      <c r="R20" s="102">
        <f t="shared" si="6"/>
        <v>5959.7187862295086</v>
      </c>
    </row>
    <row r="21" spans="1:18" ht="24" customHeight="1" x14ac:dyDescent="0.25">
      <c r="A21" s="17" t="s">
        <v>185</v>
      </c>
      <c r="B21" s="17" t="s">
        <v>186</v>
      </c>
      <c r="C21" s="17" t="s">
        <v>145</v>
      </c>
      <c r="D21" s="167" t="s">
        <v>187</v>
      </c>
      <c r="E21" s="17" t="s">
        <v>184</v>
      </c>
      <c r="F21" s="128">
        <v>560</v>
      </c>
      <c r="G21" s="134">
        <v>8.1207371803278683</v>
      </c>
      <c r="H21" s="134">
        <v>0</v>
      </c>
      <c r="I21" s="134">
        <v>0</v>
      </c>
      <c r="J21" s="134">
        <v>9.9072993599999997</v>
      </c>
      <c r="K21" s="134">
        <f t="shared" si="8"/>
        <v>9.9072993599999997</v>
      </c>
      <c r="L21" s="130">
        <f t="shared" si="9"/>
        <v>0</v>
      </c>
      <c r="M21" s="130">
        <f t="shared" si="10"/>
        <v>0</v>
      </c>
      <c r="N21" s="130">
        <f t="shared" si="11"/>
        <v>5548.08</v>
      </c>
      <c r="O21" s="130">
        <f t="shared" si="12"/>
        <v>5548.08</v>
      </c>
      <c r="P21" s="26">
        <f t="shared" si="5"/>
        <v>7.7935099147524798E-4</v>
      </c>
      <c r="R21" s="102">
        <f t="shared" si="6"/>
        <v>4547.6128209836061</v>
      </c>
    </row>
    <row r="22" spans="1:18" ht="24" customHeight="1" x14ac:dyDescent="0.25">
      <c r="A22" s="15" t="s">
        <v>20</v>
      </c>
      <c r="B22" s="15"/>
      <c r="C22" s="15"/>
      <c r="D22" s="166" t="s">
        <v>21</v>
      </c>
      <c r="E22" s="15"/>
      <c r="F22" s="129"/>
      <c r="G22" s="135"/>
      <c r="H22" s="135"/>
      <c r="I22" s="135"/>
      <c r="J22" s="135"/>
      <c r="K22" s="135"/>
      <c r="L22" s="131"/>
      <c r="M22" s="131"/>
      <c r="N22" s="131"/>
      <c r="O22" s="131">
        <f>SUM(O23:O27)</f>
        <v>35910.959999999999</v>
      </c>
      <c r="P22" s="25">
        <f t="shared" si="5"/>
        <v>5.0444914782822115E-3</v>
      </c>
      <c r="R22" s="102">
        <f t="shared" si="6"/>
        <v>0</v>
      </c>
    </row>
    <row r="23" spans="1:18" ht="25.5" customHeight="1" x14ac:dyDescent="0.25">
      <c r="A23" s="17" t="s">
        <v>188</v>
      </c>
      <c r="B23" s="17" t="s">
        <v>189</v>
      </c>
      <c r="C23" s="17" t="s">
        <v>157</v>
      </c>
      <c r="D23" s="167" t="s">
        <v>190</v>
      </c>
      <c r="E23" s="17" t="s">
        <v>164</v>
      </c>
      <c r="F23" s="128">
        <v>5</v>
      </c>
      <c r="G23" s="134">
        <v>11.037113032786888</v>
      </c>
      <c r="H23" s="134">
        <v>9.8974706900000005</v>
      </c>
      <c r="I23" s="134">
        <v>1.0221816800000001</v>
      </c>
      <c r="J23" s="134">
        <v>2.5456255300000001</v>
      </c>
      <c r="K23" s="134">
        <f t="shared" ref="K23:K27" si="13">H23+I23+J23</f>
        <v>13.465277900000002</v>
      </c>
      <c r="L23" s="130">
        <f>TRUNC(F23 * H23, 2)+0.01</f>
        <v>49.489999999999995</v>
      </c>
      <c r="M23" s="130">
        <f t="shared" ref="M23:M27" si="14">TRUNC(F23 * I23, 2)</f>
        <v>5.1100000000000003</v>
      </c>
      <c r="N23" s="130">
        <f t="shared" ref="N23:N27" si="15">TRUNC(F23 * J23, 2)</f>
        <v>12.72</v>
      </c>
      <c r="O23" s="130">
        <f t="shared" ref="O23:O27" si="16">TRUNC(F23 * K23, 2)</f>
        <v>67.319999999999993</v>
      </c>
      <c r="P23" s="26">
        <f t="shared" si="5"/>
        <v>9.4565883595971371E-6</v>
      </c>
      <c r="R23" s="102">
        <f t="shared" si="6"/>
        <v>55.185565163934442</v>
      </c>
    </row>
    <row r="24" spans="1:18" ht="25.5" customHeight="1" x14ac:dyDescent="0.25">
      <c r="A24" s="17" t="s">
        <v>191</v>
      </c>
      <c r="B24" s="17" t="s">
        <v>192</v>
      </c>
      <c r="C24" s="17" t="s">
        <v>157</v>
      </c>
      <c r="D24" s="167" t="s">
        <v>193</v>
      </c>
      <c r="E24" s="17" t="s">
        <v>159</v>
      </c>
      <c r="F24" s="128">
        <v>25</v>
      </c>
      <c r="G24" s="134">
        <v>2.3524357704918035</v>
      </c>
      <c r="H24" s="134">
        <v>2.07384937</v>
      </c>
      <c r="I24" s="134">
        <v>0.19657340000000001</v>
      </c>
      <c r="J24" s="134">
        <v>0.59954887000000001</v>
      </c>
      <c r="K24" s="134">
        <f t="shared" si="13"/>
        <v>2.8699716400000002</v>
      </c>
      <c r="L24" s="130">
        <f>TRUNC(F24 * H24, 2)+0.01</f>
        <v>51.85</v>
      </c>
      <c r="M24" s="130">
        <f t="shared" si="14"/>
        <v>4.91</v>
      </c>
      <c r="N24" s="130">
        <f t="shared" si="15"/>
        <v>14.98</v>
      </c>
      <c r="O24" s="130">
        <f t="shared" si="16"/>
        <v>71.739999999999995</v>
      </c>
      <c r="P24" s="26">
        <f t="shared" si="5"/>
        <v>1.0077475474116143E-5</v>
      </c>
      <c r="R24" s="102">
        <f t="shared" si="6"/>
        <v>58.810894262295086</v>
      </c>
    </row>
    <row r="25" spans="1:18" ht="39" customHeight="1" x14ac:dyDescent="0.25">
      <c r="A25" s="17" t="s">
        <v>194</v>
      </c>
      <c r="B25" s="17" t="s">
        <v>195</v>
      </c>
      <c r="C25" s="17" t="s">
        <v>1622</v>
      </c>
      <c r="D25" s="167" t="s">
        <v>197</v>
      </c>
      <c r="E25" s="17" t="s">
        <v>198</v>
      </c>
      <c r="F25" s="128">
        <v>10</v>
      </c>
      <c r="G25" s="134">
        <v>1230.2218616666669</v>
      </c>
      <c r="H25" s="134">
        <v>156.17756630000002</v>
      </c>
      <c r="I25" s="134">
        <v>0</v>
      </c>
      <c r="J25" s="134">
        <v>1246.2753560000001</v>
      </c>
      <c r="K25" s="134">
        <f t="shared" si="13"/>
        <v>1402.4529223000002</v>
      </c>
      <c r="L25" s="130">
        <f t="shared" ref="L25:L27" si="17">TRUNC(F25 * H25, 2)</f>
        <v>1561.77</v>
      </c>
      <c r="M25" s="130">
        <f t="shared" si="14"/>
        <v>0</v>
      </c>
      <c r="N25" s="130">
        <f t="shared" si="15"/>
        <v>12462.75</v>
      </c>
      <c r="O25" s="130">
        <f t="shared" si="16"/>
        <v>14024.52</v>
      </c>
      <c r="P25" s="26">
        <f t="shared" si="5"/>
        <v>1.9700551482611001E-3</v>
      </c>
      <c r="R25" s="102">
        <f t="shared" si="6"/>
        <v>12302.218616666669</v>
      </c>
    </row>
    <row r="26" spans="1:18" ht="24" customHeight="1" x14ac:dyDescent="0.25">
      <c r="A26" s="17" t="s">
        <v>199</v>
      </c>
      <c r="B26" s="17" t="s">
        <v>200</v>
      </c>
      <c r="C26" s="17" t="s">
        <v>1622</v>
      </c>
      <c r="D26" s="167" t="s">
        <v>201</v>
      </c>
      <c r="E26" s="17" t="s">
        <v>159</v>
      </c>
      <c r="F26" s="128">
        <v>18</v>
      </c>
      <c r="G26" s="134">
        <v>959.38292372950809</v>
      </c>
      <c r="H26" s="134">
        <v>394.82750256999998</v>
      </c>
      <c r="I26" s="134">
        <v>0</v>
      </c>
      <c r="J26" s="134">
        <v>775.61966438000002</v>
      </c>
      <c r="K26" s="134">
        <f t="shared" si="13"/>
        <v>1170.4471669499999</v>
      </c>
      <c r="L26" s="130">
        <f t="shared" si="17"/>
        <v>7106.89</v>
      </c>
      <c r="M26" s="130">
        <f t="shared" si="14"/>
        <v>0</v>
      </c>
      <c r="N26" s="130">
        <f t="shared" si="15"/>
        <v>13961.15</v>
      </c>
      <c r="O26" s="130">
        <f t="shared" si="16"/>
        <v>21068.04</v>
      </c>
      <c r="P26" s="26">
        <f t="shared" si="5"/>
        <v>2.9594738832965971E-3</v>
      </c>
      <c r="R26" s="102">
        <f t="shared" si="6"/>
        <v>17268.892627131147</v>
      </c>
    </row>
    <row r="27" spans="1:18" ht="25.5" customHeight="1" x14ac:dyDescent="0.25">
      <c r="A27" s="17" t="s">
        <v>202</v>
      </c>
      <c r="B27" s="17" t="s">
        <v>203</v>
      </c>
      <c r="C27" s="17" t="s">
        <v>204</v>
      </c>
      <c r="D27" s="167" t="s">
        <v>205</v>
      </c>
      <c r="E27" s="17" t="s">
        <v>159</v>
      </c>
      <c r="F27" s="128">
        <v>161.87</v>
      </c>
      <c r="G27" s="134">
        <v>3.4400345000000003</v>
      </c>
      <c r="H27" s="134">
        <v>4.1870134200000004</v>
      </c>
      <c r="I27" s="134">
        <v>0</v>
      </c>
      <c r="J27" s="134">
        <v>9.8286700000000012E-3</v>
      </c>
      <c r="K27" s="134">
        <f t="shared" si="13"/>
        <v>4.1968420900000005</v>
      </c>
      <c r="L27" s="130">
        <f t="shared" si="17"/>
        <v>677.75</v>
      </c>
      <c r="M27" s="130">
        <f t="shared" si="14"/>
        <v>0</v>
      </c>
      <c r="N27" s="130">
        <f t="shared" si="15"/>
        <v>1.59</v>
      </c>
      <c r="O27" s="130">
        <f t="shared" si="16"/>
        <v>679.34</v>
      </c>
      <c r="P27" s="26">
        <f t="shared" si="5"/>
        <v>9.5428382890800956E-5</v>
      </c>
      <c r="R27" s="102">
        <f t="shared" si="6"/>
        <v>556.83838451500003</v>
      </c>
    </row>
    <row r="28" spans="1:18" ht="24" customHeight="1" collapsed="1" x14ac:dyDescent="0.25">
      <c r="A28" s="15" t="s">
        <v>22</v>
      </c>
      <c r="B28" s="15"/>
      <c r="C28" s="15"/>
      <c r="D28" s="166" t="s">
        <v>23</v>
      </c>
      <c r="E28" s="15"/>
      <c r="F28" s="129"/>
      <c r="G28" s="135"/>
      <c r="H28" s="135"/>
      <c r="I28" s="135"/>
      <c r="J28" s="135"/>
      <c r="K28" s="135"/>
      <c r="L28" s="131"/>
      <c r="M28" s="131"/>
      <c r="N28" s="131"/>
      <c r="O28" s="131">
        <f>SUM(O29)</f>
        <v>21583.75</v>
      </c>
      <c r="P28" s="25">
        <f t="shared" si="5"/>
        <v>3.0319168004523879E-3</v>
      </c>
      <c r="R28" s="102">
        <f t="shared" si="6"/>
        <v>0</v>
      </c>
    </row>
    <row r="29" spans="1:18" ht="24" customHeight="1" x14ac:dyDescent="0.25">
      <c r="A29" s="17" t="s">
        <v>206</v>
      </c>
      <c r="B29" s="17" t="s">
        <v>207</v>
      </c>
      <c r="C29" s="17" t="s">
        <v>162</v>
      </c>
      <c r="D29" s="167" t="s">
        <v>208</v>
      </c>
      <c r="E29" s="17" t="s">
        <v>164</v>
      </c>
      <c r="F29" s="128">
        <v>50</v>
      </c>
      <c r="G29" s="134">
        <v>353.83212000000003</v>
      </c>
      <c r="H29" s="134">
        <v>0</v>
      </c>
      <c r="I29" s="134">
        <v>0</v>
      </c>
      <c r="J29" s="134">
        <v>431.67518640000003</v>
      </c>
      <c r="K29" s="134">
        <f>H29+I29+J29</f>
        <v>431.67518640000003</v>
      </c>
      <c r="L29" s="130">
        <f>TRUNC(F29 * H29, 2)</f>
        <v>0</v>
      </c>
      <c r="M29" s="130">
        <f>TRUNC(F29 * I29, 2)</f>
        <v>0</v>
      </c>
      <c r="N29" s="130">
        <f>TRUNC(F29 * J29, 2)</f>
        <v>21583.75</v>
      </c>
      <c r="O29" s="130">
        <f>TRUNC(F29 * K29, 2)</f>
        <v>21583.75</v>
      </c>
      <c r="P29" s="26">
        <f t="shared" si="5"/>
        <v>3.0319168004523879E-3</v>
      </c>
      <c r="R29" s="102">
        <f t="shared" si="6"/>
        <v>17691.606</v>
      </c>
    </row>
    <row r="30" spans="1:18" ht="24" customHeight="1" collapsed="1" x14ac:dyDescent="0.25">
      <c r="A30" s="15" t="s">
        <v>24</v>
      </c>
      <c r="B30" s="15"/>
      <c r="C30" s="15"/>
      <c r="D30" s="166" t="s">
        <v>25</v>
      </c>
      <c r="E30" s="15"/>
      <c r="F30" s="129"/>
      <c r="G30" s="135"/>
      <c r="H30" s="135"/>
      <c r="I30" s="135"/>
      <c r="J30" s="135"/>
      <c r="K30" s="135"/>
      <c r="L30" s="131"/>
      <c r="M30" s="131"/>
      <c r="N30" s="131"/>
      <c r="O30" s="131">
        <f>O31+O34</f>
        <v>166673.46</v>
      </c>
      <c r="P30" s="25">
        <f t="shared" si="5"/>
        <v>2.341298725029381E-2</v>
      </c>
      <c r="R30" s="102">
        <f t="shared" si="6"/>
        <v>0</v>
      </c>
    </row>
    <row r="31" spans="1:18" ht="24" customHeight="1" x14ac:dyDescent="0.25">
      <c r="A31" s="15" t="s">
        <v>26</v>
      </c>
      <c r="B31" s="15"/>
      <c r="C31" s="15"/>
      <c r="D31" s="166" t="s">
        <v>27</v>
      </c>
      <c r="E31" s="15"/>
      <c r="F31" s="129"/>
      <c r="G31" s="135"/>
      <c r="H31" s="135"/>
      <c r="I31" s="135"/>
      <c r="J31" s="135"/>
      <c r="K31" s="135"/>
      <c r="L31" s="131"/>
      <c r="M31" s="131"/>
      <c r="N31" s="131"/>
      <c r="O31" s="131">
        <f>SUM(O32:O33)</f>
        <v>47622.85</v>
      </c>
      <c r="P31" s="25">
        <f t="shared" si="5"/>
        <v>6.6896864076179527E-3</v>
      </c>
      <c r="R31" s="102">
        <f t="shared" si="6"/>
        <v>0</v>
      </c>
    </row>
    <row r="32" spans="1:18" ht="25.5" customHeight="1" x14ac:dyDescent="0.25">
      <c r="A32" s="17" t="s">
        <v>209</v>
      </c>
      <c r="B32" s="17" t="s">
        <v>210</v>
      </c>
      <c r="C32" s="17" t="s">
        <v>157</v>
      </c>
      <c r="D32" s="167" t="s">
        <v>211</v>
      </c>
      <c r="E32" s="17" t="s">
        <v>212</v>
      </c>
      <c r="F32" s="128">
        <v>7.94</v>
      </c>
      <c r="G32" s="134">
        <v>49.747571516393442</v>
      </c>
      <c r="H32" s="134">
        <v>42.705571150000004</v>
      </c>
      <c r="I32" s="134">
        <v>5.61217057</v>
      </c>
      <c r="J32" s="134">
        <v>12.374295530000001</v>
      </c>
      <c r="K32" s="134">
        <f t="shared" ref="K32:K33" si="18">H32+I32+J32</f>
        <v>60.692037249999998</v>
      </c>
      <c r="L32" s="130">
        <f t="shared" ref="L32" si="19">TRUNC(F32 * H32, 2)</f>
        <v>339.08</v>
      </c>
      <c r="M32" s="130">
        <f t="shared" ref="M32:M33" si="20">TRUNC(F32 * I32, 2)</f>
        <v>44.56</v>
      </c>
      <c r="N32" s="130">
        <f t="shared" ref="N32:N33" si="21">TRUNC(F32 * J32, 2)</f>
        <v>98.25</v>
      </c>
      <c r="O32" s="130">
        <f t="shared" ref="O32:O33" si="22">TRUNC(F32 * K32, 2)</f>
        <v>481.89</v>
      </c>
      <c r="P32" s="26">
        <f t="shared" si="5"/>
        <v>6.7692147424335491E-5</v>
      </c>
      <c r="R32" s="102">
        <f t="shared" si="6"/>
        <v>394.99571784016393</v>
      </c>
    </row>
    <row r="33" spans="1:18" ht="24" customHeight="1" x14ac:dyDescent="0.25">
      <c r="A33" s="17" t="s">
        <v>213</v>
      </c>
      <c r="B33" s="17" t="s">
        <v>214</v>
      </c>
      <c r="C33" s="17" t="s">
        <v>162</v>
      </c>
      <c r="D33" s="167" t="s">
        <v>215</v>
      </c>
      <c r="E33" s="17" t="s">
        <v>159</v>
      </c>
      <c r="F33" s="128">
        <v>481.65</v>
      </c>
      <c r="G33" s="134">
        <v>80.224504803278691</v>
      </c>
      <c r="H33" s="134">
        <v>72.683014650000004</v>
      </c>
      <c r="I33" s="134">
        <v>8.0693380700000006</v>
      </c>
      <c r="J33" s="134">
        <v>17.121543140000004</v>
      </c>
      <c r="K33" s="134">
        <f t="shared" si="18"/>
        <v>97.873895860000005</v>
      </c>
      <c r="L33" s="130">
        <f>TRUNC(F33 * H33, 2)+0.01</f>
        <v>35007.78</v>
      </c>
      <c r="M33" s="130">
        <f t="shared" si="20"/>
        <v>3886.59</v>
      </c>
      <c r="N33" s="130">
        <f t="shared" si="21"/>
        <v>8246.59</v>
      </c>
      <c r="O33" s="130">
        <f t="shared" si="22"/>
        <v>47140.959999999999</v>
      </c>
      <c r="P33" s="26">
        <f t="shared" si="5"/>
        <v>6.6219942601936175E-3</v>
      </c>
      <c r="R33" s="102">
        <f t="shared" si="6"/>
        <v>38640.132738499182</v>
      </c>
    </row>
    <row r="34" spans="1:18" ht="24" customHeight="1" collapsed="1" x14ac:dyDescent="0.25">
      <c r="A34" s="15" t="s">
        <v>28</v>
      </c>
      <c r="B34" s="15"/>
      <c r="C34" s="15"/>
      <c r="D34" s="166" t="s">
        <v>29</v>
      </c>
      <c r="E34" s="15"/>
      <c r="F34" s="129"/>
      <c r="G34" s="135"/>
      <c r="H34" s="135"/>
      <c r="I34" s="135"/>
      <c r="J34" s="135"/>
      <c r="K34" s="135"/>
      <c r="L34" s="131"/>
      <c r="M34" s="131"/>
      <c r="N34" s="131"/>
      <c r="O34" s="131">
        <f>SUM(O35:O36)</f>
        <v>119050.60999999999</v>
      </c>
      <c r="P34" s="25">
        <f t="shared" si="5"/>
        <v>1.6723300842675856E-2</v>
      </c>
      <c r="R34" s="102">
        <f t="shared" si="6"/>
        <v>0</v>
      </c>
    </row>
    <row r="35" spans="1:18" ht="51.75" customHeight="1" x14ac:dyDescent="0.25">
      <c r="A35" s="17" t="s">
        <v>216</v>
      </c>
      <c r="B35" s="17" t="s">
        <v>217</v>
      </c>
      <c r="C35" s="17" t="s">
        <v>157</v>
      </c>
      <c r="D35" s="167" t="s">
        <v>218</v>
      </c>
      <c r="E35" s="17" t="s">
        <v>159</v>
      </c>
      <c r="F35" s="128">
        <v>275.24</v>
      </c>
      <c r="G35" s="134">
        <v>82.947529770491812</v>
      </c>
      <c r="H35" s="134">
        <v>40.720179810000005</v>
      </c>
      <c r="I35" s="134">
        <v>4.23615677</v>
      </c>
      <c r="J35" s="134">
        <v>56.239649740000004</v>
      </c>
      <c r="K35" s="134">
        <f t="shared" ref="K35:K36" si="23">H35+I35+J35</f>
        <v>101.19598632</v>
      </c>
      <c r="L35" s="130">
        <f>TRUNC(F35 * H35, 2)+0.01</f>
        <v>11207.83</v>
      </c>
      <c r="M35" s="130">
        <f t="shared" ref="M35:M36" si="24">TRUNC(F35 * I35, 2)</f>
        <v>1165.95</v>
      </c>
      <c r="N35" s="130">
        <f t="shared" ref="N35:N36" si="25">TRUNC(F35 * J35, 2)</f>
        <v>15479.4</v>
      </c>
      <c r="O35" s="130">
        <f t="shared" ref="O35:O36" si="26">TRUNC(F35 * K35, 2)</f>
        <v>27853.18</v>
      </c>
      <c r="P35" s="26">
        <f t="shared" si="5"/>
        <v>3.9125974118503241E-3</v>
      </c>
      <c r="R35" s="102">
        <f t="shared" si="6"/>
        <v>22830.478094030168</v>
      </c>
    </row>
    <row r="36" spans="1:18" ht="51.75" customHeight="1" x14ac:dyDescent="0.25">
      <c r="A36" s="17" t="s">
        <v>219</v>
      </c>
      <c r="B36" s="17" t="s">
        <v>220</v>
      </c>
      <c r="C36" s="17" t="s">
        <v>157</v>
      </c>
      <c r="D36" s="167" t="s">
        <v>221</v>
      </c>
      <c r="E36" s="17" t="s">
        <v>159</v>
      </c>
      <c r="F36" s="128">
        <v>724.56</v>
      </c>
      <c r="G36" s="134">
        <v>103.16880985245903</v>
      </c>
      <c r="H36" s="134">
        <v>14.95923574</v>
      </c>
      <c r="I36" s="134">
        <v>5.3173104700000007</v>
      </c>
      <c r="J36" s="134">
        <v>105.58940181000001</v>
      </c>
      <c r="K36" s="134">
        <f t="shared" si="23"/>
        <v>125.86594802000002</v>
      </c>
      <c r="L36" s="130">
        <f>TRUNC(F36 * H36, 2)+0.01</f>
        <v>10838.87</v>
      </c>
      <c r="M36" s="130">
        <f t="shared" si="24"/>
        <v>3852.71</v>
      </c>
      <c r="N36" s="130">
        <f t="shared" si="25"/>
        <v>76505.850000000006</v>
      </c>
      <c r="O36" s="130">
        <f t="shared" si="26"/>
        <v>91197.43</v>
      </c>
      <c r="P36" s="26">
        <f t="shared" si="5"/>
        <v>1.2810703430825533E-2</v>
      </c>
      <c r="R36" s="102">
        <f t="shared" si="6"/>
        <v>74751.992866697707</v>
      </c>
    </row>
    <row r="37" spans="1:18" ht="24" customHeight="1" collapsed="1" x14ac:dyDescent="0.25">
      <c r="A37" s="15" t="s">
        <v>30</v>
      </c>
      <c r="B37" s="15"/>
      <c r="C37" s="15"/>
      <c r="D37" s="166" t="s">
        <v>31</v>
      </c>
      <c r="E37" s="15"/>
      <c r="F37" s="129"/>
      <c r="G37" s="135"/>
      <c r="H37" s="135"/>
      <c r="I37" s="135"/>
      <c r="J37" s="135"/>
      <c r="K37" s="135"/>
      <c r="L37" s="131"/>
      <c r="M37" s="131"/>
      <c r="N37" s="131"/>
      <c r="O37" s="131">
        <f>O38+O44+O54+O63</f>
        <v>1117987.52</v>
      </c>
      <c r="P37" s="25">
        <f t="shared" si="5"/>
        <v>0.15704616410883651</v>
      </c>
      <c r="R37" s="102">
        <f t="shared" si="6"/>
        <v>0</v>
      </c>
    </row>
    <row r="38" spans="1:18" ht="24" customHeight="1" x14ac:dyDescent="0.25">
      <c r="A38" s="15" t="s">
        <v>32</v>
      </c>
      <c r="B38" s="15"/>
      <c r="C38" s="15"/>
      <c r="D38" s="166" t="s">
        <v>33</v>
      </c>
      <c r="E38" s="15"/>
      <c r="F38" s="129"/>
      <c r="G38" s="135"/>
      <c r="H38" s="135"/>
      <c r="I38" s="135"/>
      <c r="J38" s="135"/>
      <c r="K38" s="135"/>
      <c r="L38" s="131"/>
      <c r="M38" s="131"/>
      <c r="N38" s="131"/>
      <c r="O38" s="131">
        <f>SUM(O39:O43)</f>
        <v>151606.19999999998</v>
      </c>
      <c r="P38" s="25">
        <f t="shared" si="5"/>
        <v>2.1296456122441406E-2</v>
      </c>
      <c r="R38" s="102">
        <f t="shared" si="6"/>
        <v>0</v>
      </c>
    </row>
    <row r="39" spans="1:18" ht="64.5" customHeight="1" x14ac:dyDescent="0.25">
      <c r="A39" s="17" t="s">
        <v>222</v>
      </c>
      <c r="B39" s="17" t="s">
        <v>223</v>
      </c>
      <c r="C39" s="17" t="s">
        <v>157</v>
      </c>
      <c r="D39" s="167" t="s">
        <v>224</v>
      </c>
      <c r="E39" s="17" t="s">
        <v>164</v>
      </c>
      <c r="F39" s="128">
        <v>68</v>
      </c>
      <c r="G39" s="134">
        <v>1124.0534276639344</v>
      </c>
      <c r="H39" s="134">
        <v>259.05425518999999</v>
      </c>
      <c r="I39" s="134">
        <v>26.733982400000002</v>
      </c>
      <c r="J39" s="134">
        <v>1085.5569441600001</v>
      </c>
      <c r="K39" s="134">
        <f t="shared" ref="K39:K43" si="27">H39+I39+J39</f>
        <v>1371.3451817499999</v>
      </c>
      <c r="L39" s="130">
        <f>TRUNC(F39 * H39, 2)+0.01</f>
        <v>17615.689999999999</v>
      </c>
      <c r="M39" s="130">
        <f t="shared" ref="M39:M43" si="28">TRUNC(F39 * I39, 2)</f>
        <v>1817.91</v>
      </c>
      <c r="N39" s="130">
        <f t="shared" ref="N39:N43" si="29">TRUNC(F39 * J39, 2)</f>
        <v>73817.87</v>
      </c>
      <c r="O39" s="130">
        <f t="shared" ref="O39:O43" si="30">TRUNC(F39 * K39, 2)</f>
        <v>93251.47</v>
      </c>
      <c r="P39" s="26">
        <f t="shared" si="5"/>
        <v>1.3099238944107573E-2</v>
      </c>
      <c r="R39" s="102">
        <f t="shared" si="6"/>
        <v>76435.633081147535</v>
      </c>
    </row>
    <row r="40" spans="1:18" ht="64.5" customHeight="1" x14ac:dyDescent="0.25">
      <c r="A40" s="17" t="s">
        <v>225</v>
      </c>
      <c r="B40" s="17" t="s">
        <v>226</v>
      </c>
      <c r="C40" s="17" t="s">
        <v>157</v>
      </c>
      <c r="D40" s="167" t="s">
        <v>227</v>
      </c>
      <c r="E40" s="17" t="s">
        <v>164</v>
      </c>
      <c r="F40" s="128">
        <v>1</v>
      </c>
      <c r="G40" s="134">
        <v>1006.8586223442624</v>
      </c>
      <c r="H40" s="134">
        <v>242.41431688</v>
      </c>
      <c r="I40" s="134">
        <v>25.004136480000003</v>
      </c>
      <c r="J40" s="134">
        <v>960.94906590000005</v>
      </c>
      <c r="K40" s="134">
        <f t="shared" si="27"/>
        <v>1228.3675192600001</v>
      </c>
      <c r="L40" s="130">
        <f>TRUNC(F40 * H40, 2)+0.01</f>
        <v>242.42</v>
      </c>
      <c r="M40" s="130">
        <f t="shared" si="28"/>
        <v>25</v>
      </c>
      <c r="N40" s="130">
        <f t="shared" si="29"/>
        <v>960.94</v>
      </c>
      <c r="O40" s="130">
        <f t="shared" si="30"/>
        <v>1228.3599999999999</v>
      </c>
      <c r="P40" s="26">
        <f t="shared" si="5"/>
        <v>1.7255042895714112E-4</v>
      </c>
      <c r="R40" s="102">
        <f t="shared" si="6"/>
        <v>1006.8586223442624</v>
      </c>
    </row>
    <row r="41" spans="1:18" ht="24" customHeight="1" x14ac:dyDescent="0.25">
      <c r="A41" s="17" t="s">
        <v>228</v>
      </c>
      <c r="B41" s="17" t="s">
        <v>229</v>
      </c>
      <c r="C41" s="17" t="s">
        <v>162</v>
      </c>
      <c r="D41" s="167" t="s">
        <v>230</v>
      </c>
      <c r="E41" s="17" t="s">
        <v>164</v>
      </c>
      <c r="F41" s="128">
        <v>6</v>
      </c>
      <c r="G41" s="134">
        <v>1432.6333842295082</v>
      </c>
      <c r="H41" s="134">
        <v>639.85624567000002</v>
      </c>
      <c r="I41" s="134">
        <v>67.581934920000009</v>
      </c>
      <c r="J41" s="134">
        <v>1040.37454817</v>
      </c>
      <c r="K41" s="134">
        <f t="shared" si="27"/>
        <v>1747.81272876</v>
      </c>
      <c r="L41" s="130">
        <f>TRUNC(F41 * H41, 2)+0.01</f>
        <v>3839.1400000000003</v>
      </c>
      <c r="M41" s="130">
        <f t="shared" si="28"/>
        <v>405.49</v>
      </c>
      <c r="N41" s="130">
        <f t="shared" si="29"/>
        <v>6242.24</v>
      </c>
      <c r="O41" s="130">
        <f t="shared" si="30"/>
        <v>10486.87</v>
      </c>
      <c r="P41" s="26">
        <f t="shared" si="5"/>
        <v>1.4731136775194362E-3</v>
      </c>
      <c r="R41" s="102">
        <f t="shared" si="6"/>
        <v>8595.8003053770499</v>
      </c>
    </row>
    <row r="42" spans="1:18" ht="24" customHeight="1" x14ac:dyDescent="0.25">
      <c r="A42" s="17" t="s">
        <v>231</v>
      </c>
      <c r="B42" s="17" t="s">
        <v>232</v>
      </c>
      <c r="C42" s="17" t="s">
        <v>162</v>
      </c>
      <c r="D42" s="167" t="s">
        <v>233</v>
      </c>
      <c r="E42" s="17" t="s">
        <v>164</v>
      </c>
      <c r="F42" s="128">
        <v>9</v>
      </c>
      <c r="G42" s="134">
        <v>3427.0074841065575</v>
      </c>
      <c r="H42" s="134">
        <v>153.01273456000001</v>
      </c>
      <c r="I42" s="134">
        <v>16.708739000000001</v>
      </c>
      <c r="J42" s="134">
        <v>4011.2276570500003</v>
      </c>
      <c r="K42" s="134">
        <f t="shared" si="27"/>
        <v>4180.9491306099999</v>
      </c>
      <c r="L42" s="130">
        <f>TRUNC(F42 * H42, 2)+0.02</f>
        <v>1377.1299999999999</v>
      </c>
      <c r="M42" s="130">
        <f t="shared" si="28"/>
        <v>150.37</v>
      </c>
      <c r="N42" s="130">
        <f t="shared" si="29"/>
        <v>36101.040000000001</v>
      </c>
      <c r="O42" s="130">
        <f t="shared" si="30"/>
        <v>37628.54</v>
      </c>
      <c r="P42" s="26">
        <f t="shared" si="5"/>
        <v>5.2857637158739649E-3</v>
      </c>
      <c r="R42" s="102">
        <f t="shared" si="6"/>
        <v>30843.067356959018</v>
      </c>
    </row>
    <row r="43" spans="1:18" ht="25.5" customHeight="1" x14ac:dyDescent="0.25">
      <c r="A43" s="17" t="s">
        <v>234</v>
      </c>
      <c r="B43" s="17" t="s">
        <v>235</v>
      </c>
      <c r="C43" s="17" t="s">
        <v>162</v>
      </c>
      <c r="D43" s="167" t="s">
        <v>236</v>
      </c>
      <c r="E43" s="17" t="s">
        <v>164</v>
      </c>
      <c r="F43" s="128">
        <v>4</v>
      </c>
      <c r="G43" s="134">
        <v>1846.509010385246</v>
      </c>
      <c r="H43" s="134">
        <v>659.7003304000001</v>
      </c>
      <c r="I43" s="134">
        <v>69.685270300000013</v>
      </c>
      <c r="J43" s="134">
        <v>1523.3553919700003</v>
      </c>
      <c r="K43" s="134">
        <f t="shared" si="27"/>
        <v>2252.7409926700002</v>
      </c>
      <c r="L43" s="130">
        <f t="shared" ref="L43" si="31">TRUNC(F43 * H43, 2)</f>
        <v>2638.8</v>
      </c>
      <c r="M43" s="130">
        <f t="shared" si="28"/>
        <v>278.74</v>
      </c>
      <c r="N43" s="130">
        <f t="shared" si="29"/>
        <v>6093.42</v>
      </c>
      <c r="O43" s="130">
        <f t="shared" si="30"/>
        <v>9010.9599999999991</v>
      </c>
      <c r="P43" s="26">
        <f t="shared" si="5"/>
        <v>1.2657893559832952E-3</v>
      </c>
      <c r="R43" s="102">
        <f t="shared" si="6"/>
        <v>7386.0360415409841</v>
      </c>
    </row>
    <row r="44" spans="1:18" ht="24" customHeight="1" collapsed="1" x14ac:dyDescent="0.25">
      <c r="A44" s="15" t="s">
        <v>34</v>
      </c>
      <c r="B44" s="15"/>
      <c r="C44" s="15"/>
      <c r="D44" s="166" t="s">
        <v>35</v>
      </c>
      <c r="E44" s="15"/>
      <c r="F44" s="129"/>
      <c r="G44" s="135"/>
      <c r="H44" s="135"/>
      <c r="I44" s="135"/>
      <c r="J44" s="135"/>
      <c r="K44" s="135"/>
      <c r="L44" s="131"/>
      <c r="M44" s="131"/>
      <c r="N44" s="131"/>
      <c r="O44" s="131">
        <f>SUM(O45:O53)</f>
        <v>321626.94999999995</v>
      </c>
      <c r="P44" s="25">
        <f t="shared" si="5"/>
        <v>4.5179644555893204E-2</v>
      </c>
      <c r="R44" s="102">
        <f t="shared" si="6"/>
        <v>0</v>
      </c>
    </row>
    <row r="45" spans="1:18" ht="39" customHeight="1" x14ac:dyDescent="0.25">
      <c r="A45" s="17" t="s">
        <v>237</v>
      </c>
      <c r="B45" s="17" t="s">
        <v>238</v>
      </c>
      <c r="C45" s="17" t="s">
        <v>157</v>
      </c>
      <c r="D45" s="167" t="s">
        <v>239</v>
      </c>
      <c r="E45" s="17" t="s">
        <v>159</v>
      </c>
      <c r="F45" s="128">
        <v>34.020000000000003</v>
      </c>
      <c r="G45" s="134">
        <v>668.54291088524599</v>
      </c>
      <c r="H45" s="134">
        <v>12.71829898</v>
      </c>
      <c r="I45" s="134">
        <v>1.3170417800000001</v>
      </c>
      <c r="J45" s="134">
        <v>801.58701052000004</v>
      </c>
      <c r="K45" s="134">
        <f t="shared" ref="K45:K53" si="32">H45+I45+J45</f>
        <v>815.62235128000009</v>
      </c>
      <c r="L45" s="130">
        <f>TRUNC(F45 * H45, 2)+0.01</f>
        <v>432.68</v>
      </c>
      <c r="M45" s="130">
        <f t="shared" ref="M45:M53" si="33">TRUNC(F45 * I45, 2)</f>
        <v>44.8</v>
      </c>
      <c r="N45" s="130">
        <f t="shared" ref="N45:N53" si="34">TRUNC(F45 * J45, 2)</f>
        <v>27269.99</v>
      </c>
      <c r="O45" s="130">
        <f t="shared" ref="O45:O53" si="35">TRUNC(F45 * K45, 2)</f>
        <v>27747.47</v>
      </c>
      <c r="P45" s="26">
        <f t="shared" si="5"/>
        <v>3.8977480958150745E-3</v>
      </c>
      <c r="R45" s="102">
        <f t="shared" si="6"/>
        <v>22743.829828316069</v>
      </c>
    </row>
    <row r="46" spans="1:18" ht="25.5" customHeight="1" x14ac:dyDescent="0.25">
      <c r="A46" s="17" t="s">
        <v>240</v>
      </c>
      <c r="B46" s="17" t="s">
        <v>241</v>
      </c>
      <c r="C46" s="17" t="s">
        <v>162</v>
      </c>
      <c r="D46" s="167" t="s">
        <v>242</v>
      </c>
      <c r="E46" s="17" t="s">
        <v>159</v>
      </c>
      <c r="F46" s="128">
        <v>51.03</v>
      </c>
      <c r="G46" s="134">
        <v>510.7685885245902</v>
      </c>
      <c r="H46" s="134">
        <v>66.81529866000001</v>
      </c>
      <c r="I46" s="134">
        <v>7.7155059499999998</v>
      </c>
      <c r="J46" s="134">
        <v>548.60687339000003</v>
      </c>
      <c r="K46" s="134">
        <f t="shared" si="32"/>
        <v>623.13767800000005</v>
      </c>
      <c r="L46" s="130">
        <f>TRUNC(F46 * H46, 2)+0.01</f>
        <v>3409.59</v>
      </c>
      <c r="M46" s="130">
        <f t="shared" si="33"/>
        <v>393.72</v>
      </c>
      <c r="N46" s="130">
        <f t="shared" si="34"/>
        <v>27995.4</v>
      </c>
      <c r="O46" s="130">
        <f t="shared" si="35"/>
        <v>31798.71</v>
      </c>
      <c r="P46" s="26">
        <f t="shared" si="5"/>
        <v>4.4668346826530767E-3</v>
      </c>
      <c r="R46" s="102">
        <f t="shared" si="6"/>
        <v>26064.52107240984</v>
      </c>
    </row>
    <row r="47" spans="1:18" s="4" customFormat="1" ht="24" customHeight="1" x14ac:dyDescent="0.25">
      <c r="A47" s="27" t="s">
        <v>243</v>
      </c>
      <c r="B47" s="27" t="s">
        <v>244</v>
      </c>
      <c r="C47" s="27" t="s">
        <v>162</v>
      </c>
      <c r="D47" s="168" t="s">
        <v>245</v>
      </c>
      <c r="E47" s="27" t="s">
        <v>159</v>
      </c>
      <c r="F47" s="137">
        <v>328.8</v>
      </c>
      <c r="G47" s="134">
        <v>602.32023268852458</v>
      </c>
      <c r="H47" s="134">
        <v>167.94248429000001</v>
      </c>
      <c r="I47" s="134">
        <v>19.441109260000001</v>
      </c>
      <c r="J47" s="134">
        <v>547.44709033000004</v>
      </c>
      <c r="K47" s="134">
        <f t="shared" si="32"/>
        <v>734.83068388000004</v>
      </c>
      <c r="L47" s="130">
        <f>TRUNC(F47 * H47, 2)+0.01</f>
        <v>55219.490000000005</v>
      </c>
      <c r="M47" s="130">
        <f t="shared" si="33"/>
        <v>6392.23</v>
      </c>
      <c r="N47" s="130">
        <f t="shared" si="34"/>
        <v>180000.6</v>
      </c>
      <c r="O47" s="130">
        <f t="shared" si="35"/>
        <v>241612.32</v>
      </c>
      <c r="P47" s="28">
        <f t="shared" si="5"/>
        <v>3.3939813619240332E-2</v>
      </c>
      <c r="R47" s="102">
        <f t="shared" si="6"/>
        <v>198042.89250798689</v>
      </c>
    </row>
    <row r="48" spans="1:18" ht="25.5" customHeight="1" x14ac:dyDescent="0.25">
      <c r="A48" s="17" t="s">
        <v>246</v>
      </c>
      <c r="B48" s="17" t="s">
        <v>247</v>
      </c>
      <c r="C48" s="17" t="s">
        <v>162</v>
      </c>
      <c r="D48" s="167" t="s">
        <v>248</v>
      </c>
      <c r="E48" s="17" t="s">
        <v>159</v>
      </c>
      <c r="F48" s="128">
        <v>7.8</v>
      </c>
      <c r="G48" s="134">
        <v>880.00432904918034</v>
      </c>
      <c r="H48" s="134">
        <v>186.31226852</v>
      </c>
      <c r="I48" s="134">
        <v>21.583759320000002</v>
      </c>
      <c r="J48" s="134">
        <v>865.70925360000001</v>
      </c>
      <c r="K48" s="134">
        <f t="shared" si="32"/>
        <v>1073.60528144</v>
      </c>
      <c r="L48" s="130">
        <f>TRUNC(F48 * H48, 2)+0.01</f>
        <v>1453.24</v>
      </c>
      <c r="M48" s="130">
        <f t="shared" si="33"/>
        <v>168.35</v>
      </c>
      <c r="N48" s="130">
        <f t="shared" si="34"/>
        <v>6752.53</v>
      </c>
      <c r="O48" s="130">
        <f t="shared" si="35"/>
        <v>8374.1200000000008</v>
      </c>
      <c r="P48" s="26">
        <f t="shared" si="5"/>
        <v>1.1763310415013309E-3</v>
      </c>
      <c r="R48" s="102">
        <f t="shared" si="6"/>
        <v>6864.0337665836068</v>
      </c>
    </row>
    <row r="49" spans="1:18" ht="25.5" customHeight="1" x14ac:dyDescent="0.25">
      <c r="A49" s="17" t="s">
        <v>249</v>
      </c>
      <c r="B49" s="17" t="s">
        <v>250</v>
      </c>
      <c r="C49" s="17" t="s">
        <v>204</v>
      </c>
      <c r="D49" s="167" t="s">
        <v>251</v>
      </c>
      <c r="E49" s="17" t="s">
        <v>159</v>
      </c>
      <c r="F49" s="128">
        <v>328.08</v>
      </c>
      <c r="G49" s="134">
        <v>6.1066654590163942</v>
      </c>
      <c r="H49" s="134">
        <v>7.4501318600000008</v>
      </c>
      <c r="I49" s="134">
        <v>0</v>
      </c>
      <c r="J49" s="134">
        <v>0</v>
      </c>
      <c r="K49" s="134">
        <f t="shared" si="32"/>
        <v>7.4501318600000008</v>
      </c>
      <c r="L49" s="130">
        <f t="shared" ref="L49:L53" si="36">TRUNC(F49 * H49, 2)</f>
        <v>2444.23</v>
      </c>
      <c r="M49" s="130">
        <f t="shared" si="33"/>
        <v>0</v>
      </c>
      <c r="N49" s="130">
        <f t="shared" si="34"/>
        <v>0</v>
      </c>
      <c r="O49" s="130">
        <f t="shared" si="35"/>
        <v>2444.23</v>
      </c>
      <c r="P49" s="26">
        <f t="shared" si="5"/>
        <v>3.4334636016307359E-4</v>
      </c>
      <c r="R49" s="102">
        <f t="shared" si="6"/>
        <v>2003.4748037940985</v>
      </c>
    </row>
    <row r="50" spans="1:18" ht="39" customHeight="1" x14ac:dyDescent="0.25">
      <c r="A50" s="17" t="s">
        <v>252</v>
      </c>
      <c r="B50" s="17" t="s">
        <v>253</v>
      </c>
      <c r="C50" s="17" t="s">
        <v>157</v>
      </c>
      <c r="D50" s="167" t="s">
        <v>254</v>
      </c>
      <c r="E50" s="17" t="s">
        <v>255</v>
      </c>
      <c r="F50" s="128">
        <v>33.020000000000003</v>
      </c>
      <c r="G50" s="134">
        <v>104.87674267213116</v>
      </c>
      <c r="H50" s="134">
        <v>22.41919627</v>
      </c>
      <c r="I50" s="134">
        <v>1.88710464</v>
      </c>
      <c r="J50" s="134">
        <v>103.64332515000001</v>
      </c>
      <c r="K50" s="134">
        <f t="shared" si="32"/>
        <v>127.94962606000001</v>
      </c>
      <c r="L50" s="130">
        <f t="shared" si="36"/>
        <v>740.28</v>
      </c>
      <c r="M50" s="130">
        <f t="shared" si="33"/>
        <v>62.31</v>
      </c>
      <c r="N50" s="130">
        <f t="shared" si="34"/>
        <v>3422.3</v>
      </c>
      <c r="O50" s="130">
        <f t="shared" si="35"/>
        <v>4224.8900000000003</v>
      </c>
      <c r="P50" s="26">
        <f t="shared" si="5"/>
        <v>5.9347958399551932E-4</v>
      </c>
      <c r="R50" s="102">
        <f t="shared" si="6"/>
        <v>3463.0300430337711</v>
      </c>
    </row>
    <row r="51" spans="1:18" ht="24" customHeight="1" x14ac:dyDescent="0.25">
      <c r="A51" s="17" t="s">
        <v>256</v>
      </c>
      <c r="B51" s="17" t="s">
        <v>257</v>
      </c>
      <c r="C51" s="17" t="s">
        <v>157</v>
      </c>
      <c r="D51" s="167" t="s">
        <v>258</v>
      </c>
      <c r="E51" s="17" t="s">
        <v>259</v>
      </c>
      <c r="F51" s="128">
        <v>60</v>
      </c>
      <c r="G51" s="134">
        <v>50.198723581967215</v>
      </c>
      <c r="H51" s="134">
        <v>0</v>
      </c>
      <c r="I51" s="134">
        <v>0</v>
      </c>
      <c r="J51" s="134">
        <v>61.242442770000004</v>
      </c>
      <c r="K51" s="134">
        <f t="shared" si="32"/>
        <v>61.242442770000004</v>
      </c>
      <c r="L51" s="130">
        <f t="shared" si="36"/>
        <v>0</v>
      </c>
      <c r="M51" s="130">
        <f t="shared" si="33"/>
        <v>0</v>
      </c>
      <c r="N51" s="130">
        <f t="shared" si="34"/>
        <v>3674.54</v>
      </c>
      <c r="O51" s="130">
        <f t="shared" si="35"/>
        <v>3674.54</v>
      </c>
      <c r="P51" s="26">
        <f t="shared" si="5"/>
        <v>5.1617070990603189E-4</v>
      </c>
      <c r="R51" s="102">
        <f t="shared" si="6"/>
        <v>3011.9234149180329</v>
      </c>
    </row>
    <row r="52" spans="1:18" ht="24" customHeight="1" x14ac:dyDescent="0.25">
      <c r="A52" s="17" t="s">
        <v>260</v>
      </c>
      <c r="B52" s="17" t="s">
        <v>261</v>
      </c>
      <c r="C52" s="17" t="s">
        <v>157</v>
      </c>
      <c r="D52" s="167" t="s">
        <v>262</v>
      </c>
      <c r="E52" s="17" t="s">
        <v>164</v>
      </c>
      <c r="F52" s="128">
        <v>20</v>
      </c>
      <c r="G52" s="134">
        <v>27.0288425</v>
      </c>
      <c r="H52" s="134">
        <v>0</v>
      </c>
      <c r="I52" s="134">
        <v>0</v>
      </c>
      <c r="J52" s="134">
        <v>32.975187849999998</v>
      </c>
      <c r="K52" s="134">
        <f t="shared" si="32"/>
        <v>32.975187849999998</v>
      </c>
      <c r="L52" s="130">
        <f t="shared" si="36"/>
        <v>0</v>
      </c>
      <c r="M52" s="130">
        <f t="shared" si="33"/>
        <v>0</v>
      </c>
      <c r="N52" s="130">
        <f t="shared" si="34"/>
        <v>659.5</v>
      </c>
      <c r="O52" s="130">
        <f t="shared" si="35"/>
        <v>659.5</v>
      </c>
      <c r="P52" s="26">
        <f t="shared" si="5"/>
        <v>9.2641414485358182E-5</v>
      </c>
      <c r="R52" s="102">
        <f t="shared" si="6"/>
        <v>540.57685000000004</v>
      </c>
    </row>
    <row r="53" spans="1:18" ht="24" customHeight="1" x14ac:dyDescent="0.25">
      <c r="A53" s="17" t="s">
        <v>263</v>
      </c>
      <c r="B53" s="17" t="s">
        <v>264</v>
      </c>
      <c r="C53" s="17" t="s">
        <v>157</v>
      </c>
      <c r="D53" s="167" t="s">
        <v>265</v>
      </c>
      <c r="E53" s="17" t="s">
        <v>266</v>
      </c>
      <c r="F53" s="128">
        <v>70</v>
      </c>
      <c r="G53" s="134">
        <v>12.777270999999999</v>
      </c>
      <c r="H53" s="134">
        <v>15.588270619999999</v>
      </c>
      <c r="I53" s="134">
        <v>0</v>
      </c>
      <c r="J53" s="134">
        <v>0</v>
      </c>
      <c r="K53" s="134">
        <f t="shared" si="32"/>
        <v>15.588270619999999</v>
      </c>
      <c r="L53" s="130">
        <f t="shared" si="36"/>
        <v>1091.17</v>
      </c>
      <c r="M53" s="130">
        <f t="shared" si="33"/>
        <v>0</v>
      </c>
      <c r="N53" s="130">
        <f t="shared" si="34"/>
        <v>0</v>
      </c>
      <c r="O53" s="130">
        <f t="shared" si="35"/>
        <v>1091.17</v>
      </c>
      <c r="P53" s="26">
        <f t="shared" si="5"/>
        <v>1.5327904813341667E-4</v>
      </c>
      <c r="R53" s="102">
        <f t="shared" si="6"/>
        <v>894.40896999999995</v>
      </c>
    </row>
    <row r="54" spans="1:18" ht="24" customHeight="1" collapsed="1" x14ac:dyDescent="0.25">
      <c r="A54" s="15" t="s">
        <v>36</v>
      </c>
      <c r="B54" s="15"/>
      <c r="C54" s="15"/>
      <c r="D54" s="166" t="s">
        <v>37</v>
      </c>
      <c r="E54" s="15"/>
      <c r="F54" s="129"/>
      <c r="G54" s="135"/>
      <c r="H54" s="135"/>
      <c r="I54" s="135"/>
      <c r="J54" s="135"/>
      <c r="K54" s="135"/>
      <c r="L54" s="131"/>
      <c r="M54" s="131"/>
      <c r="N54" s="131"/>
      <c r="O54" s="131">
        <f>SUM(O55:O62)</f>
        <v>364405.38</v>
      </c>
      <c r="P54" s="25">
        <f t="shared" si="5"/>
        <v>5.1188824638778552E-2</v>
      </c>
      <c r="R54" s="102">
        <f t="shared" si="6"/>
        <v>0</v>
      </c>
    </row>
    <row r="55" spans="1:18" ht="25.5" customHeight="1" x14ac:dyDescent="0.25">
      <c r="A55" s="17" t="s">
        <v>267</v>
      </c>
      <c r="B55" s="17" t="s">
        <v>268</v>
      </c>
      <c r="C55" s="17" t="s">
        <v>157</v>
      </c>
      <c r="D55" s="167" t="s">
        <v>269</v>
      </c>
      <c r="E55" s="17" t="s">
        <v>164</v>
      </c>
      <c r="F55" s="128">
        <v>6</v>
      </c>
      <c r="G55" s="134">
        <v>930.51724781967232</v>
      </c>
      <c r="H55" s="134">
        <v>121.0892144</v>
      </c>
      <c r="I55" s="134">
        <v>12.865729030000001</v>
      </c>
      <c r="J55" s="134">
        <v>1001.2760989100001</v>
      </c>
      <c r="K55" s="134">
        <f t="shared" ref="K55:K62" si="37">H55+I55+J55</f>
        <v>1135.2310423400002</v>
      </c>
      <c r="L55" s="130">
        <f>TRUNC(F55 * H55, 2)+0.01</f>
        <v>726.54</v>
      </c>
      <c r="M55" s="130">
        <f t="shared" ref="M55:M62" si="38">TRUNC(F55 * I55, 2)</f>
        <v>77.19</v>
      </c>
      <c r="N55" s="130">
        <f t="shared" ref="N55:N62" si="39">TRUNC(F55 * J55, 2)</f>
        <v>6007.65</v>
      </c>
      <c r="O55" s="130">
        <f t="shared" ref="O55:O62" si="40">TRUNC(F55 * K55, 2)</f>
        <v>6811.38</v>
      </c>
      <c r="P55" s="26">
        <f t="shared" si="5"/>
        <v>9.5680951902544207E-4</v>
      </c>
      <c r="R55" s="102">
        <f t="shared" si="6"/>
        <v>5583.1034869180339</v>
      </c>
    </row>
    <row r="56" spans="1:18" ht="24" customHeight="1" x14ac:dyDescent="0.25">
      <c r="A56" s="17" t="s">
        <v>270</v>
      </c>
      <c r="B56" s="17" t="s">
        <v>271</v>
      </c>
      <c r="C56" s="17" t="s">
        <v>162</v>
      </c>
      <c r="D56" s="167" t="s">
        <v>272</v>
      </c>
      <c r="E56" s="17" t="s">
        <v>255</v>
      </c>
      <c r="F56" s="128">
        <v>23.1</v>
      </c>
      <c r="G56" s="134">
        <v>973.91646527049193</v>
      </c>
      <c r="H56" s="134">
        <v>207.49305237000002</v>
      </c>
      <c r="I56" s="134">
        <v>23.539664649999999</v>
      </c>
      <c r="J56" s="134">
        <v>957.1453706100001</v>
      </c>
      <c r="K56" s="134">
        <f t="shared" si="37"/>
        <v>1188.1780876300002</v>
      </c>
      <c r="L56" s="130">
        <f>TRUNC(F56 * H56, 2)+0.02</f>
        <v>4793.1000000000004</v>
      </c>
      <c r="M56" s="130">
        <f t="shared" si="38"/>
        <v>543.76</v>
      </c>
      <c r="N56" s="130">
        <f t="shared" si="39"/>
        <v>22110.05</v>
      </c>
      <c r="O56" s="130">
        <f t="shared" si="40"/>
        <v>27446.91</v>
      </c>
      <c r="P56" s="26">
        <f t="shared" si="5"/>
        <v>3.8555277720277821E-3</v>
      </c>
      <c r="R56" s="102">
        <f t="shared" si="6"/>
        <v>22497.470347748364</v>
      </c>
    </row>
    <row r="57" spans="1:18" ht="24" customHeight="1" x14ac:dyDescent="0.25">
      <c r="A57" s="17" t="s">
        <v>273</v>
      </c>
      <c r="B57" s="17" t="s">
        <v>274</v>
      </c>
      <c r="C57" s="17" t="s">
        <v>162</v>
      </c>
      <c r="D57" s="167" t="s">
        <v>275</v>
      </c>
      <c r="E57" s="17" t="s">
        <v>255</v>
      </c>
      <c r="F57" s="128">
        <v>166.01</v>
      </c>
      <c r="G57" s="134">
        <v>147.84092063114755</v>
      </c>
      <c r="H57" s="134">
        <v>50.08690232</v>
      </c>
      <c r="I57" s="134">
        <v>5.6711425899999997</v>
      </c>
      <c r="J57" s="134">
        <v>124.60787826000001</v>
      </c>
      <c r="K57" s="134">
        <f t="shared" si="37"/>
        <v>180.36592317</v>
      </c>
      <c r="L57" s="130">
        <f>TRUNC(F57 * H57, 2)+0.01</f>
        <v>8314.93</v>
      </c>
      <c r="M57" s="130">
        <f t="shared" si="38"/>
        <v>941.46</v>
      </c>
      <c r="N57" s="130">
        <f t="shared" si="39"/>
        <v>20686.150000000001</v>
      </c>
      <c r="O57" s="130">
        <f t="shared" si="40"/>
        <v>29942.54</v>
      </c>
      <c r="P57" s="26">
        <f t="shared" si="5"/>
        <v>4.2060944031606018E-3</v>
      </c>
      <c r="R57" s="102">
        <f t="shared" si="6"/>
        <v>24543.071233976803</v>
      </c>
    </row>
    <row r="58" spans="1:18" ht="24" customHeight="1" x14ac:dyDescent="0.25">
      <c r="A58" s="17" t="s">
        <v>276</v>
      </c>
      <c r="B58" s="17" t="s">
        <v>277</v>
      </c>
      <c r="C58" s="17" t="s">
        <v>162</v>
      </c>
      <c r="D58" s="167" t="s">
        <v>278</v>
      </c>
      <c r="E58" s="17" t="s">
        <v>255</v>
      </c>
      <c r="F58" s="128">
        <v>11.98</v>
      </c>
      <c r="G58" s="134">
        <v>867.58959095901662</v>
      </c>
      <c r="H58" s="134">
        <v>130.28884952000001</v>
      </c>
      <c r="I58" s="134">
        <v>15.263924510000001</v>
      </c>
      <c r="J58" s="134">
        <v>912.90652694000005</v>
      </c>
      <c r="K58" s="134">
        <f t="shared" si="37"/>
        <v>1058.4593009700002</v>
      </c>
      <c r="L58" s="130">
        <f t="shared" ref="L58:L62" si="41">TRUNC(F58 * H58, 2)</f>
        <v>1560.86</v>
      </c>
      <c r="M58" s="130">
        <f t="shared" si="38"/>
        <v>182.86</v>
      </c>
      <c r="N58" s="130">
        <f t="shared" si="39"/>
        <v>10936.62</v>
      </c>
      <c r="O58" s="130">
        <f t="shared" si="40"/>
        <v>12680.34</v>
      </c>
      <c r="P58" s="26">
        <f t="shared" si="5"/>
        <v>1.7812352293483955E-3</v>
      </c>
      <c r="R58" s="102">
        <f t="shared" si="6"/>
        <v>10393.72329968902</v>
      </c>
    </row>
    <row r="59" spans="1:18" ht="24" customHeight="1" x14ac:dyDescent="0.25">
      <c r="A59" s="17" t="s">
        <v>279</v>
      </c>
      <c r="B59" s="17" t="s">
        <v>280</v>
      </c>
      <c r="C59" s="17" t="s">
        <v>162</v>
      </c>
      <c r="D59" s="167" t="s">
        <v>281</v>
      </c>
      <c r="E59" s="17" t="s">
        <v>159</v>
      </c>
      <c r="F59" s="128">
        <v>725</v>
      </c>
      <c r="G59" s="134">
        <v>55.330578327868857</v>
      </c>
      <c r="H59" s="134">
        <v>47.118643980000002</v>
      </c>
      <c r="I59" s="134">
        <v>6.3296634800000007</v>
      </c>
      <c r="J59" s="134">
        <v>14.054998100000001</v>
      </c>
      <c r="K59" s="134">
        <f t="shared" si="37"/>
        <v>67.503305560000001</v>
      </c>
      <c r="L59" s="130">
        <f>TRUNC(F59 * H59, 2)+0.01</f>
        <v>34161.020000000004</v>
      </c>
      <c r="M59" s="130">
        <f t="shared" si="38"/>
        <v>4589</v>
      </c>
      <c r="N59" s="130">
        <f t="shared" si="39"/>
        <v>10189.870000000001</v>
      </c>
      <c r="O59" s="130">
        <f t="shared" si="40"/>
        <v>48939.89</v>
      </c>
      <c r="P59" s="26">
        <f t="shared" si="5"/>
        <v>6.8746939110808734E-3</v>
      </c>
      <c r="R59" s="102">
        <f t="shared" si="6"/>
        <v>40114.669287704921</v>
      </c>
    </row>
    <row r="60" spans="1:18" ht="25.5" customHeight="1" x14ac:dyDescent="0.25">
      <c r="A60" s="17" t="s">
        <v>282</v>
      </c>
      <c r="B60" s="17" t="s">
        <v>283</v>
      </c>
      <c r="C60" s="17" t="s">
        <v>162</v>
      </c>
      <c r="D60" s="167" t="s">
        <v>284</v>
      </c>
      <c r="E60" s="17" t="s">
        <v>159</v>
      </c>
      <c r="F60" s="128">
        <v>68.790000000000006</v>
      </c>
      <c r="G60" s="134">
        <v>80.627319147540987</v>
      </c>
      <c r="H60" s="134">
        <v>73.410336229999999</v>
      </c>
      <c r="I60" s="134">
        <v>7.9907087100000007</v>
      </c>
      <c r="J60" s="134">
        <v>16.964284420000002</v>
      </c>
      <c r="K60" s="134">
        <f t="shared" si="37"/>
        <v>98.365329360000004</v>
      </c>
      <c r="L60" s="130">
        <f>TRUNC(F60 * H60, 2)+0.01</f>
        <v>5049.9000000000005</v>
      </c>
      <c r="M60" s="130">
        <f t="shared" si="38"/>
        <v>549.67999999999995</v>
      </c>
      <c r="N60" s="130">
        <f t="shared" si="39"/>
        <v>1166.97</v>
      </c>
      <c r="O60" s="130">
        <f t="shared" si="40"/>
        <v>6766.55</v>
      </c>
      <c r="P60" s="26">
        <f t="shared" si="5"/>
        <v>9.5051215039560345E-4</v>
      </c>
      <c r="R60" s="102">
        <f t="shared" si="6"/>
        <v>5546.3532841593451</v>
      </c>
    </row>
    <row r="61" spans="1:18" ht="25.5" customHeight="1" x14ac:dyDescent="0.25">
      <c r="A61" s="17" t="s">
        <v>285</v>
      </c>
      <c r="B61" s="17" t="s">
        <v>283</v>
      </c>
      <c r="C61" s="17" t="s">
        <v>162</v>
      </c>
      <c r="D61" s="167" t="s">
        <v>286</v>
      </c>
      <c r="E61" s="17" t="s">
        <v>159</v>
      </c>
      <c r="F61" s="128">
        <v>725</v>
      </c>
      <c r="G61" s="134">
        <v>80.627319147540987</v>
      </c>
      <c r="H61" s="134">
        <v>73.410336229999999</v>
      </c>
      <c r="I61" s="134">
        <v>7.9907087100000007</v>
      </c>
      <c r="J61" s="134">
        <v>16.964284420000002</v>
      </c>
      <c r="K61" s="134">
        <f t="shared" si="37"/>
        <v>98.365329360000004</v>
      </c>
      <c r="L61" s="130">
        <f>TRUNC(F61 * H61, 2)+0.01</f>
        <v>53222.5</v>
      </c>
      <c r="M61" s="130">
        <f t="shared" si="38"/>
        <v>5793.26</v>
      </c>
      <c r="N61" s="130">
        <f t="shared" si="39"/>
        <v>12299.1</v>
      </c>
      <c r="O61" s="130">
        <f t="shared" si="40"/>
        <v>71314.86</v>
      </c>
      <c r="P61" s="26">
        <f t="shared" si="5"/>
        <v>1.0017755123920077E-2</v>
      </c>
      <c r="R61" s="102">
        <f t="shared" si="6"/>
        <v>58454.806381967217</v>
      </c>
    </row>
    <row r="62" spans="1:18" s="4" customFormat="1" ht="25.5" customHeight="1" x14ac:dyDescent="0.25">
      <c r="A62" s="27" t="s">
        <v>287</v>
      </c>
      <c r="B62" s="27" t="s">
        <v>288</v>
      </c>
      <c r="C62" s="27" t="s">
        <v>1622</v>
      </c>
      <c r="D62" s="168" t="s">
        <v>289</v>
      </c>
      <c r="E62" s="27" t="s">
        <v>159</v>
      </c>
      <c r="F62" s="137">
        <v>204.92</v>
      </c>
      <c r="G62" s="134">
        <v>642.00550188524596</v>
      </c>
      <c r="H62" s="134">
        <v>0</v>
      </c>
      <c r="I62" s="134">
        <v>0</v>
      </c>
      <c r="J62" s="134">
        <v>783.24671230000001</v>
      </c>
      <c r="K62" s="134">
        <f t="shared" si="37"/>
        <v>783.24671230000001</v>
      </c>
      <c r="L62" s="130">
        <f t="shared" si="41"/>
        <v>0</v>
      </c>
      <c r="M62" s="130">
        <f t="shared" si="38"/>
        <v>0</v>
      </c>
      <c r="N62" s="130">
        <f t="shared" si="39"/>
        <v>160502.91</v>
      </c>
      <c r="O62" s="130">
        <f t="shared" si="40"/>
        <v>160502.91</v>
      </c>
      <c r="P62" s="28">
        <f t="shared" si="5"/>
        <v>2.2546196529819776E-2</v>
      </c>
      <c r="R62" s="102">
        <f t="shared" si="6"/>
        <v>131559.76744632461</v>
      </c>
    </row>
    <row r="63" spans="1:18" ht="24" customHeight="1" collapsed="1" x14ac:dyDescent="0.25">
      <c r="A63" s="15" t="s">
        <v>38</v>
      </c>
      <c r="B63" s="15"/>
      <c r="C63" s="15"/>
      <c r="D63" s="166" t="s">
        <v>39</v>
      </c>
      <c r="E63" s="15"/>
      <c r="F63" s="129"/>
      <c r="G63" s="135"/>
      <c r="H63" s="135"/>
      <c r="I63" s="135"/>
      <c r="J63" s="135"/>
      <c r="K63" s="135"/>
      <c r="L63" s="131"/>
      <c r="M63" s="131"/>
      <c r="N63" s="131"/>
      <c r="O63" s="131">
        <f>SUM(O64:O67)</f>
        <v>280348.99</v>
      </c>
      <c r="P63" s="25">
        <f t="shared" si="5"/>
        <v>3.9381238791723332E-2</v>
      </c>
      <c r="R63" s="102">
        <f t="shared" si="6"/>
        <v>0</v>
      </c>
    </row>
    <row r="64" spans="1:18" s="4" customFormat="1" ht="25.5" customHeight="1" x14ac:dyDescent="0.25">
      <c r="A64" s="27" t="s">
        <v>290</v>
      </c>
      <c r="B64" s="27" t="s">
        <v>291</v>
      </c>
      <c r="C64" s="27" t="s">
        <v>162</v>
      </c>
      <c r="D64" s="168" t="s">
        <v>292</v>
      </c>
      <c r="E64" s="27" t="s">
        <v>159</v>
      </c>
      <c r="F64" s="137">
        <v>73.3</v>
      </c>
      <c r="G64" s="134">
        <v>1157.4467368032788</v>
      </c>
      <c r="H64" s="134">
        <v>54.175629039999997</v>
      </c>
      <c r="I64" s="134">
        <v>6.44760752</v>
      </c>
      <c r="J64" s="134">
        <v>1351.4617823400001</v>
      </c>
      <c r="K64" s="134">
        <f t="shared" ref="K64:K67" si="42">H64+I64+J64</f>
        <v>1412.0850189</v>
      </c>
      <c r="L64" s="130">
        <f>TRUNC(F64 * H64, 2)+0.02</f>
        <v>3971.09</v>
      </c>
      <c r="M64" s="130">
        <f t="shared" ref="M64:M67" si="43">TRUNC(F64 * I64, 2)</f>
        <v>472.6</v>
      </c>
      <c r="N64" s="130">
        <f t="shared" ref="N64:N67" si="44">TRUNC(F64 * J64, 2)</f>
        <v>99062.14</v>
      </c>
      <c r="O64" s="130">
        <f t="shared" ref="O64:O67" si="45">TRUNC(F64 * K64, 2)</f>
        <v>103505.83</v>
      </c>
      <c r="P64" s="28">
        <f t="shared" si="5"/>
        <v>1.4539691430903749E-2</v>
      </c>
      <c r="R64" s="102">
        <f t="shared" si="6"/>
        <v>84840.845807680336</v>
      </c>
    </row>
    <row r="65" spans="1:18" s="4" customFormat="1" ht="25.5" customHeight="1" x14ac:dyDescent="0.25">
      <c r="A65" s="27" t="s">
        <v>293</v>
      </c>
      <c r="B65" s="27" t="s">
        <v>294</v>
      </c>
      <c r="C65" s="27" t="s">
        <v>157</v>
      </c>
      <c r="D65" s="168" t="s">
        <v>295</v>
      </c>
      <c r="E65" s="27" t="s">
        <v>159</v>
      </c>
      <c r="F65" s="137">
        <v>419.23</v>
      </c>
      <c r="G65" s="134">
        <v>326.77105235245904</v>
      </c>
      <c r="H65" s="134">
        <v>56.111877030000009</v>
      </c>
      <c r="I65" s="134">
        <v>6.821096980000001</v>
      </c>
      <c r="J65" s="134">
        <v>335.72770986</v>
      </c>
      <c r="K65" s="134">
        <f t="shared" si="42"/>
        <v>398.66068387000001</v>
      </c>
      <c r="L65" s="130">
        <f>TRUNC(F65 * H65, 2)+0.01</f>
        <v>23523.789999999997</v>
      </c>
      <c r="M65" s="130">
        <f t="shared" si="43"/>
        <v>2859.6</v>
      </c>
      <c r="N65" s="130">
        <f t="shared" si="44"/>
        <v>140747.12</v>
      </c>
      <c r="O65" s="130">
        <f t="shared" si="45"/>
        <v>167130.51</v>
      </c>
      <c r="P65" s="28">
        <f t="shared" si="5"/>
        <v>2.3477190068323429E-2</v>
      </c>
      <c r="R65" s="102">
        <f t="shared" si="6"/>
        <v>136992.22827772141</v>
      </c>
    </row>
    <row r="66" spans="1:18" ht="24" customHeight="1" x14ac:dyDescent="0.25">
      <c r="A66" s="17" t="s">
        <v>296</v>
      </c>
      <c r="B66" s="17" t="s">
        <v>297</v>
      </c>
      <c r="C66" s="17" t="s">
        <v>162</v>
      </c>
      <c r="D66" s="167" t="s">
        <v>298</v>
      </c>
      <c r="E66" s="17" t="s">
        <v>159</v>
      </c>
      <c r="F66" s="128">
        <v>13.83</v>
      </c>
      <c r="G66" s="134">
        <v>490.86955991803279</v>
      </c>
      <c r="H66" s="134">
        <v>59.856600300000004</v>
      </c>
      <c r="I66" s="134">
        <v>7.1159570800000003</v>
      </c>
      <c r="J66" s="134">
        <v>531.88830571999995</v>
      </c>
      <c r="K66" s="134">
        <f t="shared" si="42"/>
        <v>598.86086309999996</v>
      </c>
      <c r="L66" s="130">
        <f>TRUNC(F66 * H66, 2)+0.01</f>
        <v>827.81999999999994</v>
      </c>
      <c r="M66" s="130">
        <f t="shared" si="43"/>
        <v>98.41</v>
      </c>
      <c r="N66" s="130">
        <f t="shared" si="44"/>
        <v>7356.01</v>
      </c>
      <c r="O66" s="130">
        <f t="shared" si="45"/>
        <v>8282.24</v>
      </c>
      <c r="P66" s="26">
        <f t="shared" si="5"/>
        <v>1.1634244559624153E-3</v>
      </c>
      <c r="R66" s="102">
        <f t="shared" si="6"/>
        <v>6788.7260136663936</v>
      </c>
    </row>
    <row r="67" spans="1:18" ht="24" customHeight="1" x14ac:dyDescent="0.25">
      <c r="A67" s="17" t="s">
        <v>299</v>
      </c>
      <c r="B67" s="17" t="s">
        <v>300</v>
      </c>
      <c r="C67" s="17" t="s">
        <v>162</v>
      </c>
      <c r="D67" s="167" t="s">
        <v>301</v>
      </c>
      <c r="E67" s="17" t="s">
        <v>164</v>
      </c>
      <c r="F67" s="128">
        <v>1</v>
      </c>
      <c r="G67" s="134">
        <v>1172.4717118442625</v>
      </c>
      <c r="H67" s="134">
        <v>166.29126773000002</v>
      </c>
      <c r="I67" s="134">
        <v>18.694130340000001</v>
      </c>
      <c r="J67" s="134">
        <v>1245.4300903800001</v>
      </c>
      <c r="K67" s="134">
        <f t="shared" si="42"/>
        <v>1430.4154884500001</v>
      </c>
      <c r="L67" s="130">
        <f t="shared" ref="L67" si="46">TRUNC(F67 * H67, 2)</f>
        <v>166.29</v>
      </c>
      <c r="M67" s="130">
        <f t="shared" si="43"/>
        <v>18.690000000000001</v>
      </c>
      <c r="N67" s="130">
        <f t="shared" si="44"/>
        <v>1245.43</v>
      </c>
      <c r="O67" s="130">
        <f t="shared" si="45"/>
        <v>1430.41</v>
      </c>
      <c r="P67" s="26">
        <f t="shared" si="5"/>
        <v>2.0093283653373952E-4</v>
      </c>
      <c r="R67" s="102">
        <f t="shared" si="6"/>
        <v>1172.4717118442625</v>
      </c>
    </row>
    <row r="68" spans="1:18" ht="24" customHeight="1" collapsed="1" x14ac:dyDescent="0.25">
      <c r="A68" s="15" t="s">
        <v>40</v>
      </c>
      <c r="B68" s="15"/>
      <c r="C68" s="15"/>
      <c r="D68" s="166" t="s">
        <v>41</v>
      </c>
      <c r="E68" s="15"/>
      <c r="F68" s="129"/>
      <c r="G68" s="135"/>
      <c r="H68" s="135"/>
      <c r="I68" s="135"/>
      <c r="J68" s="135"/>
      <c r="K68" s="135"/>
      <c r="L68" s="131"/>
      <c r="M68" s="131"/>
      <c r="N68" s="131"/>
      <c r="O68" s="131">
        <f>O69+O73+O82</f>
        <v>158472.67999999996</v>
      </c>
      <c r="P68" s="25">
        <f t="shared" si="5"/>
        <v>2.2261005659568657E-2</v>
      </c>
      <c r="R68" s="102">
        <f t="shared" si="6"/>
        <v>0</v>
      </c>
    </row>
    <row r="69" spans="1:18" ht="24" customHeight="1" x14ac:dyDescent="0.25">
      <c r="A69" s="15" t="s">
        <v>42</v>
      </c>
      <c r="B69" s="15"/>
      <c r="C69" s="15"/>
      <c r="D69" s="166" t="s">
        <v>43</v>
      </c>
      <c r="E69" s="15"/>
      <c r="F69" s="129"/>
      <c r="G69" s="135"/>
      <c r="H69" s="135"/>
      <c r="I69" s="135"/>
      <c r="J69" s="135"/>
      <c r="K69" s="135"/>
      <c r="L69" s="131"/>
      <c r="M69" s="131"/>
      <c r="N69" s="131"/>
      <c r="O69" s="131">
        <f>SUM(O70:O72)</f>
        <v>100162.30999999998</v>
      </c>
      <c r="P69" s="25">
        <f t="shared" si="5"/>
        <v>1.4070019827931669E-2</v>
      </c>
      <c r="R69" s="102">
        <f t="shared" si="6"/>
        <v>0</v>
      </c>
    </row>
    <row r="70" spans="1:18" s="4" customFormat="1" ht="25.5" customHeight="1" x14ac:dyDescent="0.25">
      <c r="A70" s="27" t="s">
        <v>302</v>
      </c>
      <c r="B70" s="27" t="s">
        <v>303</v>
      </c>
      <c r="C70" s="27" t="s">
        <v>162</v>
      </c>
      <c r="D70" s="168" t="s">
        <v>304</v>
      </c>
      <c r="E70" s="27" t="s">
        <v>159</v>
      </c>
      <c r="F70" s="137">
        <v>228.06</v>
      </c>
      <c r="G70" s="134">
        <v>295.64155982786889</v>
      </c>
      <c r="H70" s="134">
        <v>246.71927434000003</v>
      </c>
      <c r="I70" s="134">
        <v>26.507922990000001</v>
      </c>
      <c r="J70" s="134">
        <v>87.455505660000014</v>
      </c>
      <c r="K70" s="134">
        <f t="shared" ref="K70:K72" si="47">H70+I70+J70</f>
        <v>360.68270299000005</v>
      </c>
      <c r="L70" s="130">
        <f>TRUNC(F70 * H70, 2)+0.01</f>
        <v>56266.8</v>
      </c>
      <c r="M70" s="130">
        <f t="shared" ref="M70:M72" si="48">TRUNC(F70 * I70, 2)</f>
        <v>6045.39</v>
      </c>
      <c r="N70" s="130">
        <f t="shared" ref="N70:N72" si="49">TRUNC(F70 * J70, 2)</f>
        <v>19945.099999999999</v>
      </c>
      <c r="O70" s="130">
        <f t="shared" ref="O70:O72" si="50">TRUNC(F70 * K70, 2)</f>
        <v>82257.289999999994</v>
      </c>
      <c r="P70" s="28">
        <f t="shared" si="5"/>
        <v>1.1554862315894327E-2</v>
      </c>
      <c r="R70" s="102">
        <f t="shared" si="6"/>
        <v>67424.014134343786</v>
      </c>
    </row>
    <row r="71" spans="1:18" ht="25.5" customHeight="1" x14ac:dyDescent="0.25">
      <c r="A71" s="17" t="s">
        <v>305</v>
      </c>
      <c r="B71" s="17" t="s">
        <v>306</v>
      </c>
      <c r="C71" s="17" t="s">
        <v>157</v>
      </c>
      <c r="D71" s="167" t="s">
        <v>307</v>
      </c>
      <c r="E71" s="17" t="s">
        <v>159</v>
      </c>
      <c r="F71" s="128">
        <v>286.18</v>
      </c>
      <c r="G71" s="134">
        <v>29.518235147540988</v>
      </c>
      <c r="H71" s="134">
        <v>11.44057188</v>
      </c>
      <c r="I71" s="134">
        <v>1.7396745900000001</v>
      </c>
      <c r="J71" s="134">
        <v>22.832000410000003</v>
      </c>
      <c r="K71" s="134">
        <f t="shared" si="47"/>
        <v>36.012246880000006</v>
      </c>
      <c r="L71" s="130">
        <f t="shared" ref="L71" si="51">TRUNC(F71 * H71, 2)</f>
        <v>3274.06</v>
      </c>
      <c r="M71" s="130">
        <f t="shared" si="48"/>
        <v>497.86</v>
      </c>
      <c r="N71" s="130">
        <f t="shared" si="49"/>
        <v>6534.06</v>
      </c>
      <c r="O71" s="130">
        <f t="shared" si="50"/>
        <v>10305.98</v>
      </c>
      <c r="P71" s="26">
        <f t="shared" si="5"/>
        <v>1.447703661649449E-3</v>
      </c>
      <c r="R71" s="102">
        <f t="shared" si="6"/>
        <v>8447.5285345232805</v>
      </c>
    </row>
    <row r="72" spans="1:18" ht="25.5" customHeight="1" x14ac:dyDescent="0.25">
      <c r="A72" s="17" t="s">
        <v>308</v>
      </c>
      <c r="B72" s="17" t="s">
        <v>309</v>
      </c>
      <c r="C72" s="17" t="s">
        <v>162</v>
      </c>
      <c r="D72" s="167" t="s">
        <v>310</v>
      </c>
      <c r="E72" s="17" t="s">
        <v>159</v>
      </c>
      <c r="F72" s="128">
        <v>9.57</v>
      </c>
      <c r="G72" s="134">
        <v>650.85936117213112</v>
      </c>
      <c r="H72" s="134">
        <v>73.056504110000006</v>
      </c>
      <c r="I72" s="134">
        <v>8.7278589600000007</v>
      </c>
      <c r="J72" s="134">
        <v>712.26405755999997</v>
      </c>
      <c r="K72" s="134">
        <f t="shared" si="47"/>
        <v>794.04842063000001</v>
      </c>
      <c r="L72" s="130">
        <f>TRUNC(F72 * H72, 2)+0.01</f>
        <v>699.16</v>
      </c>
      <c r="M72" s="130">
        <f t="shared" si="48"/>
        <v>83.52</v>
      </c>
      <c r="N72" s="130">
        <f t="shared" si="49"/>
        <v>6816.36</v>
      </c>
      <c r="O72" s="130">
        <f t="shared" si="50"/>
        <v>7599.04</v>
      </c>
      <c r="P72" s="26">
        <f t="shared" si="5"/>
        <v>1.0674538503878943E-3</v>
      </c>
      <c r="R72" s="102">
        <f t="shared" si="6"/>
        <v>6228.7240864172945</v>
      </c>
    </row>
    <row r="73" spans="1:18" ht="24" customHeight="1" collapsed="1" x14ac:dyDescent="0.25">
      <c r="A73" s="15" t="s">
        <v>44</v>
      </c>
      <c r="B73" s="15"/>
      <c r="C73" s="15"/>
      <c r="D73" s="166" t="s">
        <v>45</v>
      </c>
      <c r="E73" s="15"/>
      <c r="F73" s="129"/>
      <c r="G73" s="135"/>
      <c r="H73" s="135"/>
      <c r="I73" s="135"/>
      <c r="J73" s="135"/>
      <c r="K73" s="135"/>
      <c r="L73" s="131"/>
      <c r="M73" s="131"/>
      <c r="N73" s="131"/>
      <c r="O73" s="131">
        <f>SUM(O74:O81)</f>
        <v>41435.349999999991</v>
      </c>
      <c r="P73" s="25">
        <f t="shared" ref="P73:P136" si="52">O73/$N$579</f>
        <v>5.8205146833902738E-3</v>
      </c>
      <c r="R73" s="102">
        <f t="shared" ref="R73:R136" si="53">F73*G73</f>
        <v>0</v>
      </c>
    </row>
    <row r="74" spans="1:18" ht="51.75" customHeight="1" x14ac:dyDescent="0.25">
      <c r="A74" s="17" t="s">
        <v>311</v>
      </c>
      <c r="B74" s="17" t="s">
        <v>312</v>
      </c>
      <c r="C74" s="17" t="s">
        <v>157</v>
      </c>
      <c r="D74" s="167" t="s">
        <v>313</v>
      </c>
      <c r="E74" s="17" t="s">
        <v>164</v>
      </c>
      <c r="F74" s="128">
        <v>8</v>
      </c>
      <c r="G74" s="134">
        <v>1835.3268841885249</v>
      </c>
      <c r="H74" s="134">
        <v>216.18159664999999</v>
      </c>
      <c r="I74" s="134">
        <v>77.204202850000001</v>
      </c>
      <c r="J74" s="134">
        <v>1945.7129992100001</v>
      </c>
      <c r="K74" s="134">
        <f t="shared" ref="K74:K81" si="54">H74+I74+J74</f>
        <v>2239.0987987100002</v>
      </c>
      <c r="L74" s="130">
        <f>TRUNC(F74 * H74, 2)+0.01</f>
        <v>1729.46</v>
      </c>
      <c r="M74" s="130">
        <f t="shared" ref="M74:M81" si="55">TRUNC(F74 * I74, 2)</f>
        <v>617.63</v>
      </c>
      <c r="N74" s="130">
        <f t="shared" ref="N74:N81" si="56">TRUNC(F74 * J74, 2)</f>
        <v>15565.7</v>
      </c>
      <c r="O74" s="130">
        <f t="shared" ref="O74:O81" si="57">TRUNC(F74 * K74, 2)</f>
        <v>17912.79</v>
      </c>
      <c r="P74" s="26">
        <f t="shared" si="52"/>
        <v>2.5162489810146766E-3</v>
      </c>
      <c r="R74" s="102">
        <f t="shared" si="53"/>
        <v>14682.615073508199</v>
      </c>
    </row>
    <row r="75" spans="1:18" ht="24" customHeight="1" x14ac:dyDescent="0.25">
      <c r="A75" s="17" t="s">
        <v>314</v>
      </c>
      <c r="B75" s="17" t="s">
        <v>315</v>
      </c>
      <c r="C75" s="17" t="s">
        <v>157</v>
      </c>
      <c r="D75" s="167" t="s">
        <v>316</v>
      </c>
      <c r="E75" s="17" t="s">
        <v>259</v>
      </c>
      <c r="F75" s="128">
        <v>465.28</v>
      </c>
      <c r="G75" s="134">
        <v>11.649390836065576</v>
      </c>
      <c r="H75" s="134">
        <v>0</v>
      </c>
      <c r="I75" s="134">
        <v>0</v>
      </c>
      <c r="J75" s="134">
        <v>14.212256820000002</v>
      </c>
      <c r="K75" s="134">
        <f t="shared" si="54"/>
        <v>14.212256820000002</v>
      </c>
      <c r="L75" s="130">
        <f t="shared" ref="L75:L78" si="58">TRUNC(F75 * H75, 2)</f>
        <v>0</v>
      </c>
      <c r="M75" s="130">
        <f t="shared" si="55"/>
        <v>0</v>
      </c>
      <c r="N75" s="130">
        <f t="shared" si="56"/>
        <v>6612.67</v>
      </c>
      <c r="O75" s="130">
        <f t="shared" si="57"/>
        <v>6612.67</v>
      </c>
      <c r="P75" s="26">
        <f t="shared" si="52"/>
        <v>9.288962885896793E-4</v>
      </c>
      <c r="R75" s="102">
        <f t="shared" si="53"/>
        <v>5420.2285682045913</v>
      </c>
    </row>
    <row r="76" spans="1:18" ht="39" customHeight="1" x14ac:dyDescent="0.25">
      <c r="A76" s="17" t="s">
        <v>317</v>
      </c>
      <c r="B76" s="17" t="s">
        <v>318</v>
      </c>
      <c r="C76" s="17" t="s">
        <v>157</v>
      </c>
      <c r="D76" s="167" t="s">
        <v>319</v>
      </c>
      <c r="E76" s="17" t="s">
        <v>159</v>
      </c>
      <c r="F76" s="128">
        <v>130.08000000000001</v>
      </c>
      <c r="G76" s="134">
        <v>20.986627336065578</v>
      </c>
      <c r="H76" s="134">
        <v>5.4057685000000006</v>
      </c>
      <c r="I76" s="134">
        <v>0.85509429000000003</v>
      </c>
      <c r="J76" s="134">
        <v>19.342822560000002</v>
      </c>
      <c r="K76" s="134">
        <f t="shared" si="54"/>
        <v>25.603685350000003</v>
      </c>
      <c r="L76" s="130">
        <f t="shared" si="58"/>
        <v>703.18</v>
      </c>
      <c r="M76" s="130">
        <f t="shared" si="55"/>
        <v>111.23</v>
      </c>
      <c r="N76" s="130">
        <f t="shared" si="56"/>
        <v>2516.11</v>
      </c>
      <c r="O76" s="130">
        <f t="shared" si="57"/>
        <v>3330.52</v>
      </c>
      <c r="P76" s="26">
        <f t="shared" si="52"/>
        <v>4.6784546439996232E-4</v>
      </c>
      <c r="R76" s="102">
        <f t="shared" si="53"/>
        <v>2729.9404838754108</v>
      </c>
    </row>
    <row r="77" spans="1:18" ht="39" customHeight="1" x14ac:dyDescent="0.25">
      <c r="A77" s="17" t="s">
        <v>320</v>
      </c>
      <c r="B77" s="17" t="s">
        <v>321</v>
      </c>
      <c r="C77" s="17" t="s">
        <v>157</v>
      </c>
      <c r="D77" s="167" t="s">
        <v>322</v>
      </c>
      <c r="E77" s="17" t="s">
        <v>255</v>
      </c>
      <c r="F77" s="128">
        <v>7.9</v>
      </c>
      <c r="G77" s="134">
        <v>58.126109877049181</v>
      </c>
      <c r="H77" s="134">
        <v>9.582953250000001</v>
      </c>
      <c r="I77" s="134">
        <v>1.0418390200000001</v>
      </c>
      <c r="J77" s="134">
        <v>60.289061780000004</v>
      </c>
      <c r="K77" s="134">
        <f t="shared" si="54"/>
        <v>70.913854049999998</v>
      </c>
      <c r="L77" s="130">
        <f t="shared" si="58"/>
        <v>75.7</v>
      </c>
      <c r="M77" s="130">
        <f t="shared" si="55"/>
        <v>8.23</v>
      </c>
      <c r="N77" s="130">
        <f t="shared" si="56"/>
        <v>476.28</v>
      </c>
      <c r="O77" s="130">
        <f t="shared" si="57"/>
        <v>560.21</v>
      </c>
      <c r="P77" s="26">
        <f t="shared" si="52"/>
        <v>7.8693929960337388E-5</v>
      </c>
      <c r="R77" s="102">
        <f t="shared" si="53"/>
        <v>459.19626802868856</v>
      </c>
    </row>
    <row r="78" spans="1:18" ht="39" customHeight="1" x14ac:dyDescent="0.25">
      <c r="A78" s="17" t="s">
        <v>323</v>
      </c>
      <c r="B78" s="17" t="s">
        <v>324</v>
      </c>
      <c r="C78" s="17" t="s">
        <v>157</v>
      </c>
      <c r="D78" s="167" t="s">
        <v>325</v>
      </c>
      <c r="E78" s="17" t="s">
        <v>159</v>
      </c>
      <c r="F78" s="128">
        <v>27.81</v>
      </c>
      <c r="G78" s="134">
        <v>56.402064483606566</v>
      </c>
      <c r="H78" s="134">
        <v>0</v>
      </c>
      <c r="I78" s="134">
        <v>0</v>
      </c>
      <c r="J78" s="134">
        <v>68.810518670000008</v>
      </c>
      <c r="K78" s="134">
        <f t="shared" si="54"/>
        <v>68.810518670000008</v>
      </c>
      <c r="L78" s="130">
        <f t="shared" si="58"/>
        <v>0</v>
      </c>
      <c r="M78" s="130">
        <f t="shared" si="55"/>
        <v>0</v>
      </c>
      <c r="N78" s="130">
        <f t="shared" si="56"/>
        <v>1913.62</v>
      </c>
      <c r="O78" s="130">
        <f t="shared" si="57"/>
        <v>1913.62</v>
      </c>
      <c r="P78" s="26">
        <f t="shared" si="52"/>
        <v>2.6881040725924355E-4</v>
      </c>
      <c r="R78" s="102">
        <f t="shared" si="53"/>
        <v>1568.5414132890985</v>
      </c>
    </row>
    <row r="79" spans="1:18" ht="39" customHeight="1" x14ac:dyDescent="0.25">
      <c r="A79" s="17" t="s">
        <v>326</v>
      </c>
      <c r="B79" s="17" t="s">
        <v>318</v>
      </c>
      <c r="C79" s="17" t="s">
        <v>157</v>
      </c>
      <c r="D79" s="167" t="s">
        <v>319</v>
      </c>
      <c r="E79" s="17" t="s">
        <v>159</v>
      </c>
      <c r="F79" s="128">
        <v>13.9</v>
      </c>
      <c r="G79" s="134">
        <v>20.986627336065578</v>
      </c>
      <c r="H79" s="134">
        <v>5.4057685000000006</v>
      </c>
      <c r="I79" s="134">
        <v>0.85509429000000003</v>
      </c>
      <c r="J79" s="134">
        <v>19.342822560000002</v>
      </c>
      <c r="K79" s="134">
        <f t="shared" si="54"/>
        <v>25.603685350000003</v>
      </c>
      <c r="L79" s="130">
        <f>TRUNC(F79 * H79, 2)+0.01</f>
        <v>75.150000000000006</v>
      </c>
      <c r="M79" s="130">
        <f t="shared" si="55"/>
        <v>11.88</v>
      </c>
      <c r="N79" s="130">
        <f t="shared" si="56"/>
        <v>268.86</v>
      </c>
      <c r="O79" s="130">
        <f t="shared" si="57"/>
        <v>355.89</v>
      </c>
      <c r="P79" s="26">
        <f t="shared" si="52"/>
        <v>4.9992650494608223E-5</v>
      </c>
      <c r="R79" s="102">
        <f t="shared" si="53"/>
        <v>291.71411997131156</v>
      </c>
    </row>
    <row r="80" spans="1:18" ht="39" customHeight="1" x14ac:dyDescent="0.25">
      <c r="A80" s="17" t="s">
        <v>327</v>
      </c>
      <c r="B80" s="17" t="s">
        <v>328</v>
      </c>
      <c r="C80" s="17" t="s">
        <v>157</v>
      </c>
      <c r="D80" s="167" t="s">
        <v>329</v>
      </c>
      <c r="E80" s="17" t="s">
        <v>259</v>
      </c>
      <c r="F80" s="128">
        <v>100.7</v>
      </c>
      <c r="G80" s="134">
        <v>40.72453020491804</v>
      </c>
      <c r="H80" s="134">
        <v>4.5899888899999999</v>
      </c>
      <c r="I80" s="134">
        <v>17.023256440000001</v>
      </c>
      <c r="J80" s="134">
        <v>28.070681520000001</v>
      </c>
      <c r="K80" s="134">
        <f t="shared" si="54"/>
        <v>49.683926850000006</v>
      </c>
      <c r="L80" s="130">
        <f>TRUNC(F80 * H80, 2)+0.01</f>
        <v>462.21999999999997</v>
      </c>
      <c r="M80" s="130">
        <f t="shared" si="55"/>
        <v>1714.24</v>
      </c>
      <c r="N80" s="130">
        <f t="shared" si="56"/>
        <v>2826.71</v>
      </c>
      <c r="O80" s="130">
        <f t="shared" si="57"/>
        <v>5003.17</v>
      </c>
      <c r="P80" s="26">
        <f t="shared" si="52"/>
        <v>7.0280628614209173E-4</v>
      </c>
      <c r="R80" s="102">
        <f t="shared" si="53"/>
        <v>4100.9601916352467</v>
      </c>
    </row>
    <row r="81" spans="1:18" ht="25.5" customHeight="1" x14ac:dyDescent="0.25">
      <c r="A81" s="17" t="s">
        <v>330</v>
      </c>
      <c r="B81" s="17" t="s">
        <v>331</v>
      </c>
      <c r="C81" s="17" t="s">
        <v>162</v>
      </c>
      <c r="D81" s="167" t="s">
        <v>332</v>
      </c>
      <c r="E81" s="17" t="s">
        <v>159</v>
      </c>
      <c r="F81" s="128">
        <v>27.82</v>
      </c>
      <c r="G81" s="134">
        <v>169.31092518032787</v>
      </c>
      <c r="H81" s="134">
        <v>40.503949070000004</v>
      </c>
      <c r="I81" s="134">
        <v>4.6784469199999998</v>
      </c>
      <c r="J81" s="134">
        <v>161.37693272999999</v>
      </c>
      <c r="K81" s="134">
        <f t="shared" si="54"/>
        <v>206.55932872</v>
      </c>
      <c r="L81" s="130">
        <f>TRUNC(F81 * H81, 2)+0.02</f>
        <v>1126.83</v>
      </c>
      <c r="M81" s="130">
        <f t="shared" si="55"/>
        <v>130.15</v>
      </c>
      <c r="N81" s="130">
        <f t="shared" si="56"/>
        <v>4489.5</v>
      </c>
      <c r="O81" s="130">
        <f t="shared" si="57"/>
        <v>5746.48</v>
      </c>
      <c r="P81" s="26">
        <f t="shared" si="52"/>
        <v>8.0722067552967559E-4</v>
      </c>
      <c r="R81" s="102">
        <f t="shared" si="53"/>
        <v>4710.2299385167216</v>
      </c>
    </row>
    <row r="82" spans="1:18" ht="24" customHeight="1" collapsed="1" x14ac:dyDescent="0.25">
      <c r="A82" s="15" t="s">
        <v>46</v>
      </c>
      <c r="B82" s="15"/>
      <c r="C82" s="15"/>
      <c r="D82" s="166" t="s">
        <v>47</v>
      </c>
      <c r="E82" s="15"/>
      <c r="F82" s="129"/>
      <c r="G82" s="135"/>
      <c r="H82" s="135"/>
      <c r="I82" s="135"/>
      <c r="J82" s="135"/>
      <c r="K82" s="135"/>
      <c r="L82" s="131"/>
      <c r="M82" s="131"/>
      <c r="N82" s="131"/>
      <c r="O82" s="131">
        <f>SUM(O83:O85)</f>
        <v>16875.02</v>
      </c>
      <c r="P82" s="25">
        <f t="shared" si="52"/>
        <v>2.370471148246716E-3</v>
      </c>
      <c r="R82" s="102">
        <f t="shared" si="53"/>
        <v>0</v>
      </c>
    </row>
    <row r="83" spans="1:18" ht="24" customHeight="1" x14ac:dyDescent="0.25">
      <c r="A83" s="17" t="s">
        <v>333</v>
      </c>
      <c r="B83" s="17" t="s">
        <v>334</v>
      </c>
      <c r="C83" s="17" t="s">
        <v>162</v>
      </c>
      <c r="D83" s="167" t="s">
        <v>335</v>
      </c>
      <c r="E83" s="17" t="s">
        <v>159</v>
      </c>
      <c r="F83" s="128">
        <v>56.06</v>
      </c>
      <c r="G83" s="134">
        <v>182.4265602295082</v>
      </c>
      <c r="H83" s="134">
        <v>4.9241636700000004</v>
      </c>
      <c r="I83" s="134">
        <v>0.50126217000000006</v>
      </c>
      <c r="J83" s="134">
        <v>217.13497763999999</v>
      </c>
      <c r="K83" s="134">
        <f t="shared" ref="K83:K85" si="59">H83+I83+J83</f>
        <v>222.56040347999999</v>
      </c>
      <c r="L83" s="130">
        <f>TRUNC(F83 * H83, 2)+0.01</f>
        <v>276.05</v>
      </c>
      <c r="M83" s="130">
        <f t="shared" ref="M83:M85" si="60">TRUNC(F83 * I83, 2)</f>
        <v>28.1</v>
      </c>
      <c r="N83" s="130">
        <f t="shared" ref="N83:N85" si="61">TRUNC(F83 * J83, 2)</f>
        <v>12172.58</v>
      </c>
      <c r="O83" s="130">
        <f t="shared" ref="O83:O85" si="62">TRUNC(F83 * K83, 2)</f>
        <v>12476.73</v>
      </c>
      <c r="P83" s="26">
        <f t="shared" si="52"/>
        <v>1.7526336851431434E-3</v>
      </c>
      <c r="R83" s="102">
        <f t="shared" si="53"/>
        <v>10226.832966466231</v>
      </c>
    </row>
    <row r="84" spans="1:18" ht="39" customHeight="1" x14ac:dyDescent="0.25">
      <c r="A84" s="17" t="s">
        <v>336</v>
      </c>
      <c r="B84" s="17" t="s">
        <v>337</v>
      </c>
      <c r="C84" s="17" t="s">
        <v>157</v>
      </c>
      <c r="D84" s="167" t="s">
        <v>338</v>
      </c>
      <c r="E84" s="17" t="s">
        <v>255</v>
      </c>
      <c r="F84" s="128">
        <v>21.94</v>
      </c>
      <c r="G84" s="134">
        <v>78.903273754098365</v>
      </c>
      <c r="H84" s="134">
        <v>13.19990381</v>
      </c>
      <c r="I84" s="134">
        <v>1.4349858200000001</v>
      </c>
      <c r="J84" s="134">
        <v>81.627104349999996</v>
      </c>
      <c r="K84" s="134">
        <f t="shared" si="59"/>
        <v>96.26199398</v>
      </c>
      <c r="L84" s="130">
        <f>TRUNC(F84 * H84, 2)+0.01</f>
        <v>289.61</v>
      </c>
      <c r="M84" s="130">
        <f t="shared" si="60"/>
        <v>31.48</v>
      </c>
      <c r="N84" s="130">
        <f t="shared" si="61"/>
        <v>1790.89</v>
      </c>
      <c r="O84" s="130">
        <f t="shared" si="62"/>
        <v>2111.98</v>
      </c>
      <c r="P84" s="26">
        <f t="shared" si="52"/>
        <v>2.9667447242575707E-4</v>
      </c>
      <c r="R84" s="102">
        <f t="shared" si="53"/>
        <v>1731.1378261649181</v>
      </c>
    </row>
    <row r="85" spans="1:18" ht="25.5" customHeight="1" x14ac:dyDescent="0.25">
      <c r="A85" s="17" t="s">
        <v>339</v>
      </c>
      <c r="B85" s="17" t="s">
        <v>340</v>
      </c>
      <c r="C85" s="17" t="s">
        <v>157</v>
      </c>
      <c r="D85" s="167" t="s">
        <v>341</v>
      </c>
      <c r="E85" s="17" t="s">
        <v>255</v>
      </c>
      <c r="F85" s="128">
        <v>38.659999999999997</v>
      </c>
      <c r="G85" s="134">
        <v>48.474678188524599</v>
      </c>
      <c r="H85" s="134">
        <v>6.4967508700000005</v>
      </c>
      <c r="I85" s="134">
        <v>0.72732158000000002</v>
      </c>
      <c r="J85" s="134">
        <v>51.915034940000005</v>
      </c>
      <c r="K85" s="134">
        <f t="shared" si="59"/>
        <v>59.139107390000007</v>
      </c>
      <c r="L85" s="130">
        <f>TRUNC(F85 * H85, 2)+0.01</f>
        <v>251.17</v>
      </c>
      <c r="M85" s="130">
        <f t="shared" si="60"/>
        <v>28.11</v>
      </c>
      <c r="N85" s="130">
        <f t="shared" si="61"/>
        <v>2007.03</v>
      </c>
      <c r="O85" s="130">
        <f t="shared" si="62"/>
        <v>2286.31</v>
      </c>
      <c r="P85" s="26">
        <f t="shared" si="52"/>
        <v>3.2116299067781539E-4</v>
      </c>
      <c r="R85" s="102">
        <f t="shared" si="53"/>
        <v>1874.0310587683609</v>
      </c>
    </row>
    <row r="86" spans="1:18" ht="24" customHeight="1" collapsed="1" x14ac:dyDescent="0.25">
      <c r="A86" s="15" t="s">
        <v>48</v>
      </c>
      <c r="B86" s="15"/>
      <c r="C86" s="15"/>
      <c r="D86" s="166" t="s">
        <v>49</v>
      </c>
      <c r="E86" s="15"/>
      <c r="F86" s="129"/>
      <c r="G86" s="135"/>
      <c r="H86" s="135"/>
      <c r="I86" s="135"/>
      <c r="J86" s="135"/>
      <c r="K86" s="135"/>
      <c r="L86" s="131"/>
      <c r="M86" s="131"/>
      <c r="N86" s="131"/>
      <c r="O86" s="131">
        <f>O87+O91+O94</f>
        <v>91456.15</v>
      </c>
      <c r="P86" s="25">
        <f t="shared" si="52"/>
        <v>1.2847046397854573E-2</v>
      </c>
      <c r="R86" s="102">
        <f t="shared" si="53"/>
        <v>0</v>
      </c>
    </row>
    <row r="87" spans="1:18" ht="24" customHeight="1" x14ac:dyDescent="0.25">
      <c r="A87" s="15" t="s">
        <v>50</v>
      </c>
      <c r="B87" s="15"/>
      <c r="C87" s="15"/>
      <c r="D87" s="166" t="s">
        <v>51</v>
      </c>
      <c r="E87" s="15"/>
      <c r="F87" s="129"/>
      <c r="G87" s="135"/>
      <c r="H87" s="135"/>
      <c r="I87" s="135"/>
      <c r="J87" s="135"/>
      <c r="K87" s="135"/>
      <c r="L87" s="131"/>
      <c r="M87" s="131"/>
      <c r="N87" s="131"/>
      <c r="O87" s="131">
        <f>SUM(O88:O90)</f>
        <v>60989.369999999995</v>
      </c>
      <c r="P87" s="25">
        <f t="shared" si="52"/>
        <v>8.5673108496904776E-3</v>
      </c>
      <c r="R87" s="102">
        <f t="shared" si="53"/>
        <v>0</v>
      </c>
    </row>
    <row r="88" spans="1:18" ht="25.5" customHeight="1" x14ac:dyDescent="0.25">
      <c r="A88" s="17" t="s">
        <v>342</v>
      </c>
      <c r="B88" s="17" t="s">
        <v>343</v>
      </c>
      <c r="C88" s="17" t="s">
        <v>157</v>
      </c>
      <c r="D88" s="167" t="s">
        <v>344</v>
      </c>
      <c r="E88" s="17" t="s">
        <v>159</v>
      </c>
      <c r="F88" s="128">
        <v>338.29</v>
      </c>
      <c r="G88" s="134">
        <v>2.9647135737704922</v>
      </c>
      <c r="H88" s="134">
        <v>2.6144262200000004</v>
      </c>
      <c r="I88" s="134">
        <v>0.30468877</v>
      </c>
      <c r="J88" s="134">
        <v>0.69783556999999996</v>
      </c>
      <c r="K88" s="134">
        <f t="shared" ref="K88:K90" si="63">H88+I88+J88</f>
        <v>3.6169505600000003</v>
      </c>
      <c r="L88" s="130">
        <f t="shared" ref="L88:L90" si="64">TRUNC(F88 * H88, 2)</f>
        <v>884.43</v>
      </c>
      <c r="M88" s="130">
        <f t="shared" ref="M88:M90" si="65">TRUNC(F88 * I88, 2)</f>
        <v>103.07</v>
      </c>
      <c r="N88" s="130">
        <f t="shared" ref="N88:N90" si="66">TRUNC(F88 * J88, 2)</f>
        <v>236.07</v>
      </c>
      <c r="O88" s="130">
        <f t="shared" ref="O88:O90" si="67">TRUNC(F88 * K88, 2)</f>
        <v>1223.57</v>
      </c>
      <c r="P88" s="26">
        <f t="shared" si="52"/>
        <v>1.7187756712941577E-4</v>
      </c>
      <c r="R88" s="102">
        <f t="shared" si="53"/>
        <v>1002.9329548708198</v>
      </c>
    </row>
    <row r="89" spans="1:18" ht="51.75" customHeight="1" x14ac:dyDescent="0.25">
      <c r="A89" s="17" t="s">
        <v>345</v>
      </c>
      <c r="B89" s="17" t="s">
        <v>346</v>
      </c>
      <c r="C89" s="17" t="s">
        <v>157</v>
      </c>
      <c r="D89" s="167" t="s">
        <v>347</v>
      </c>
      <c r="E89" s="17" t="s">
        <v>159</v>
      </c>
      <c r="F89" s="128">
        <v>338.29</v>
      </c>
      <c r="G89" s="134">
        <v>41.240132565573766</v>
      </c>
      <c r="H89" s="134">
        <v>20.296203550000001</v>
      </c>
      <c r="I89" s="134">
        <v>2.0443633600000002</v>
      </c>
      <c r="J89" s="134">
        <v>27.972394820000002</v>
      </c>
      <c r="K89" s="134">
        <f t="shared" si="63"/>
        <v>50.312961729999998</v>
      </c>
      <c r="L89" s="130">
        <f>TRUNC(F89 * H89, 2)+0.01</f>
        <v>6866.01</v>
      </c>
      <c r="M89" s="130">
        <f t="shared" si="65"/>
        <v>691.58</v>
      </c>
      <c r="N89" s="130">
        <f t="shared" si="66"/>
        <v>9462.7800000000007</v>
      </c>
      <c r="O89" s="130">
        <f t="shared" si="67"/>
        <v>17020.37</v>
      </c>
      <c r="P89" s="26">
        <f t="shared" si="52"/>
        <v>2.3908887822049365E-3</v>
      </c>
      <c r="R89" s="102">
        <f t="shared" si="53"/>
        <v>13951.124445607951</v>
      </c>
    </row>
    <row r="90" spans="1:18" ht="39" customHeight="1" x14ac:dyDescent="0.25">
      <c r="A90" s="17" t="s">
        <v>348</v>
      </c>
      <c r="B90" s="17" t="s">
        <v>349</v>
      </c>
      <c r="C90" s="17" t="s">
        <v>157</v>
      </c>
      <c r="D90" s="167" t="s">
        <v>350</v>
      </c>
      <c r="E90" s="17" t="s">
        <v>159</v>
      </c>
      <c r="F90" s="128">
        <v>338.29</v>
      </c>
      <c r="G90" s="134">
        <v>103.57162419672133</v>
      </c>
      <c r="H90" s="134">
        <v>27.274559250000003</v>
      </c>
      <c r="I90" s="134">
        <v>2.6733982400000005</v>
      </c>
      <c r="J90" s="134">
        <v>96.409424030000011</v>
      </c>
      <c r="K90" s="134">
        <f t="shared" si="63"/>
        <v>126.35738152000002</v>
      </c>
      <c r="L90" s="130">
        <f t="shared" si="64"/>
        <v>9226.7099999999991</v>
      </c>
      <c r="M90" s="130">
        <f t="shared" si="65"/>
        <v>904.38</v>
      </c>
      <c r="N90" s="130">
        <f t="shared" si="66"/>
        <v>32614.34</v>
      </c>
      <c r="O90" s="130">
        <f t="shared" si="67"/>
        <v>42745.43</v>
      </c>
      <c r="P90" s="26">
        <f t="shared" si="52"/>
        <v>6.0045445003561251E-3</v>
      </c>
      <c r="R90" s="102">
        <f t="shared" si="53"/>
        <v>35037.244749508864</v>
      </c>
    </row>
    <row r="91" spans="1:18" ht="24" customHeight="1" collapsed="1" x14ac:dyDescent="0.25">
      <c r="A91" s="15" t="s">
        <v>52</v>
      </c>
      <c r="B91" s="15"/>
      <c r="C91" s="15"/>
      <c r="D91" s="166" t="s">
        <v>53</v>
      </c>
      <c r="E91" s="15"/>
      <c r="F91" s="129"/>
      <c r="G91" s="135"/>
      <c r="H91" s="135"/>
      <c r="I91" s="135"/>
      <c r="J91" s="135"/>
      <c r="K91" s="135"/>
      <c r="L91" s="131"/>
      <c r="M91" s="131"/>
      <c r="N91" s="131"/>
      <c r="O91" s="131">
        <f>SUM(O92:O93)</f>
        <v>18011.53</v>
      </c>
      <c r="P91" s="25">
        <f t="shared" si="52"/>
        <v>2.530119205830877E-3</v>
      </c>
      <c r="R91" s="102">
        <f t="shared" si="53"/>
        <v>0</v>
      </c>
    </row>
    <row r="92" spans="1:18" ht="51.75" customHeight="1" x14ac:dyDescent="0.25">
      <c r="A92" s="17" t="s">
        <v>351</v>
      </c>
      <c r="B92" s="17" t="s">
        <v>346</v>
      </c>
      <c r="C92" s="17" t="s">
        <v>157</v>
      </c>
      <c r="D92" s="167" t="s">
        <v>347</v>
      </c>
      <c r="E92" s="17" t="s">
        <v>159</v>
      </c>
      <c r="F92" s="128">
        <v>101.95</v>
      </c>
      <c r="G92" s="134">
        <v>41.240132565573766</v>
      </c>
      <c r="H92" s="134">
        <v>20.296203550000001</v>
      </c>
      <c r="I92" s="134">
        <v>2.0443633600000002</v>
      </c>
      <c r="J92" s="134">
        <v>27.972394820000002</v>
      </c>
      <c r="K92" s="134">
        <f t="shared" ref="K92:K93" si="68">H92+I92+J92</f>
        <v>50.312961729999998</v>
      </c>
      <c r="L92" s="130">
        <f>TRUNC(F92 * H92, 2)+0.01</f>
        <v>2069.2000000000003</v>
      </c>
      <c r="M92" s="130">
        <f t="shared" ref="M92:M93" si="69">TRUNC(F92 * I92, 2)</f>
        <v>208.42</v>
      </c>
      <c r="N92" s="130">
        <f t="shared" ref="N92:N93" si="70">TRUNC(F92 * J92, 2)</f>
        <v>2851.78</v>
      </c>
      <c r="O92" s="130">
        <f t="shared" ref="O92:O93" si="71">TRUNC(F92 * K92, 2)</f>
        <v>5129.3999999999996</v>
      </c>
      <c r="P92" s="26">
        <f t="shared" si="52"/>
        <v>7.2053809167732562E-4</v>
      </c>
      <c r="R92" s="102">
        <f t="shared" si="53"/>
        <v>4204.4315150602461</v>
      </c>
    </row>
    <row r="93" spans="1:18" ht="39" customHeight="1" x14ac:dyDescent="0.25">
      <c r="A93" s="17" t="s">
        <v>352</v>
      </c>
      <c r="B93" s="17" t="s">
        <v>349</v>
      </c>
      <c r="C93" s="17" t="s">
        <v>157</v>
      </c>
      <c r="D93" s="167" t="s">
        <v>350</v>
      </c>
      <c r="E93" s="17" t="s">
        <v>159</v>
      </c>
      <c r="F93" s="128">
        <v>101.95</v>
      </c>
      <c r="G93" s="134">
        <v>103.57162419672133</v>
      </c>
      <c r="H93" s="134">
        <v>27.274559250000003</v>
      </c>
      <c r="I93" s="134">
        <v>2.6733982400000005</v>
      </c>
      <c r="J93" s="134">
        <v>96.409424030000011</v>
      </c>
      <c r="K93" s="134">
        <f t="shared" si="68"/>
        <v>126.35738152000002</v>
      </c>
      <c r="L93" s="130">
        <f t="shared" ref="L93" si="72">TRUNC(F93 * H93, 2)</f>
        <v>2780.64</v>
      </c>
      <c r="M93" s="130">
        <f t="shared" si="69"/>
        <v>272.55</v>
      </c>
      <c r="N93" s="130">
        <f t="shared" si="70"/>
        <v>9828.94</v>
      </c>
      <c r="O93" s="130">
        <f t="shared" si="71"/>
        <v>12882.13</v>
      </c>
      <c r="P93" s="26">
        <f t="shared" si="52"/>
        <v>1.8095811141535514E-3</v>
      </c>
      <c r="R93" s="102">
        <f t="shared" si="53"/>
        <v>10559.12708685574</v>
      </c>
    </row>
    <row r="94" spans="1:18" ht="24" customHeight="1" x14ac:dyDescent="0.25">
      <c r="A94" s="15" t="s">
        <v>54</v>
      </c>
      <c r="B94" s="15"/>
      <c r="C94" s="15"/>
      <c r="D94" s="166" t="s">
        <v>55</v>
      </c>
      <c r="E94" s="15"/>
      <c r="F94" s="129"/>
      <c r="G94" s="135"/>
      <c r="H94" s="135"/>
      <c r="I94" s="135"/>
      <c r="J94" s="135"/>
      <c r="K94" s="135"/>
      <c r="L94" s="131"/>
      <c r="M94" s="131"/>
      <c r="N94" s="131"/>
      <c r="O94" s="131">
        <f>SUM(O95:O96)</f>
        <v>12455.25</v>
      </c>
      <c r="P94" s="25">
        <f t="shared" si="52"/>
        <v>1.7496163423332185E-3</v>
      </c>
      <c r="R94" s="102">
        <f t="shared" si="53"/>
        <v>0</v>
      </c>
    </row>
    <row r="95" spans="1:18" ht="51.75" customHeight="1" x14ac:dyDescent="0.25">
      <c r="A95" s="17" t="s">
        <v>353</v>
      </c>
      <c r="B95" s="17" t="s">
        <v>346</v>
      </c>
      <c r="C95" s="17" t="s">
        <v>157</v>
      </c>
      <c r="D95" s="167" t="s">
        <v>347</v>
      </c>
      <c r="E95" s="17" t="s">
        <v>159</v>
      </c>
      <c r="F95" s="128">
        <v>70.5</v>
      </c>
      <c r="G95" s="134">
        <v>41.240132565573766</v>
      </c>
      <c r="H95" s="134">
        <v>20.296203550000001</v>
      </c>
      <c r="I95" s="134">
        <v>2.0443633600000002</v>
      </c>
      <c r="J95" s="134">
        <v>27.972394820000002</v>
      </c>
      <c r="K95" s="134">
        <f t="shared" ref="K95:K96" si="73">H95+I95+J95</f>
        <v>50.312961729999998</v>
      </c>
      <c r="L95" s="130">
        <f>TRUNC(F95 * H95, 2)+0.01</f>
        <v>1430.89</v>
      </c>
      <c r="M95" s="130">
        <f t="shared" ref="M95:M96" si="74">TRUNC(F95 * I95, 2)</f>
        <v>144.12</v>
      </c>
      <c r="N95" s="130">
        <f t="shared" ref="N95:N96" si="75">TRUNC(F95 * J95, 2)</f>
        <v>1972.05</v>
      </c>
      <c r="O95" s="130">
        <f t="shared" ref="O95:O96" si="76">TRUNC(F95 * K95, 2)</f>
        <v>3547.06</v>
      </c>
      <c r="P95" s="26">
        <f t="shared" si="52"/>
        <v>4.9826331412347927E-4</v>
      </c>
      <c r="R95" s="102">
        <f t="shared" si="53"/>
        <v>2907.4293458729508</v>
      </c>
    </row>
    <row r="96" spans="1:18" ht="39" customHeight="1" x14ac:dyDescent="0.25">
      <c r="A96" s="17" t="s">
        <v>354</v>
      </c>
      <c r="B96" s="17" t="s">
        <v>349</v>
      </c>
      <c r="C96" s="17" t="s">
        <v>157</v>
      </c>
      <c r="D96" s="167" t="s">
        <v>350</v>
      </c>
      <c r="E96" s="17" t="s">
        <v>159</v>
      </c>
      <c r="F96" s="128">
        <v>70.5</v>
      </c>
      <c r="G96" s="134">
        <v>103.57162419672133</v>
      </c>
      <c r="H96" s="134">
        <v>27.274559250000003</v>
      </c>
      <c r="I96" s="134">
        <v>2.6733982400000005</v>
      </c>
      <c r="J96" s="134">
        <v>96.409424030000011</v>
      </c>
      <c r="K96" s="134">
        <f t="shared" si="73"/>
        <v>126.35738152000002</v>
      </c>
      <c r="L96" s="130">
        <f>TRUNC(F96 * H96, 2)+0.01</f>
        <v>1922.86</v>
      </c>
      <c r="M96" s="130">
        <f t="shared" si="74"/>
        <v>188.47</v>
      </c>
      <c r="N96" s="130">
        <f t="shared" si="75"/>
        <v>6796.86</v>
      </c>
      <c r="O96" s="130">
        <f t="shared" si="76"/>
        <v>8908.19</v>
      </c>
      <c r="P96" s="26">
        <f t="shared" si="52"/>
        <v>1.2513530282097392E-3</v>
      </c>
      <c r="R96" s="102">
        <f t="shared" si="53"/>
        <v>7301.7995058688539</v>
      </c>
    </row>
    <row r="97" spans="1:18" ht="24" customHeight="1" x14ac:dyDescent="0.25">
      <c r="A97" s="15" t="s">
        <v>56</v>
      </c>
      <c r="B97" s="15"/>
      <c r="C97" s="15"/>
      <c r="D97" s="166" t="s">
        <v>57</v>
      </c>
      <c r="E97" s="15"/>
      <c r="F97" s="129"/>
      <c r="G97" s="135"/>
      <c r="H97" s="135"/>
      <c r="I97" s="135"/>
      <c r="J97" s="135"/>
      <c r="K97" s="135"/>
      <c r="L97" s="131"/>
      <c r="M97" s="131"/>
      <c r="N97" s="131"/>
      <c r="O97" s="131">
        <f>O98</f>
        <v>332137.50999999995</v>
      </c>
      <c r="P97" s="25">
        <f t="shared" si="52"/>
        <v>4.6656086019779823E-2</v>
      </c>
      <c r="R97" s="102">
        <f t="shared" si="53"/>
        <v>0</v>
      </c>
    </row>
    <row r="98" spans="1:18" ht="24" customHeight="1" x14ac:dyDescent="0.25">
      <c r="A98" s="15" t="s">
        <v>58</v>
      </c>
      <c r="B98" s="15"/>
      <c r="C98" s="15"/>
      <c r="D98" s="166" t="s">
        <v>59</v>
      </c>
      <c r="E98" s="15"/>
      <c r="F98" s="129"/>
      <c r="G98" s="135"/>
      <c r="H98" s="135"/>
      <c r="I98" s="135"/>
      <c r="J98" s="135"/>
      <c r="K98" s="135"/>
      <c r="L98" s="131"/>
      <c r="M98" s="131"/>
      <c r="N98" s="131"/>
      <c r="O98" s="131">
        <f>SUM(O99:O103)</f>
        <v>332137.50999999995</v>
      </c>
      <c r="P98" s="25">
        <f t="shared" si="52"/>
        <v>4.6656086019779823E-2</v>
      </c>
      <c r="R98" s="102">
        <f t="shared" si="53"/>
        <v>0</v>
      </c>
    </row>
    <row r="99" spans="1:18" s="4" customFormat="1" ht="24" customHeight="1" x14ac:dyDescent="0.25">
      <c r="A99" s="27" t="s">
        <v>355</v>
      </c>
      <c r="B99" s="27" t="s">
        <v>356</v>
      </c>
      <c r="C99" s="27" t="s">
        <v>162</v>
      </c>
      <c r="D99" s="168" t="s">
        <v>357</v>
      </c>
      <c r="E99" s="27" t="s">
        <v>159</v>
      </c>
      <c r="F99" s="137">
        <v>1322.32</v>
      </c>
      <c r="G99" s="134">
        <v>114.93098870491802</v>
      </c>
      <c r="H99" s="134">
        <v>24.424244950000002</v>
      </c>
      <c r="I99" s="134">
        <v>2.6832269100000001</v>
      </c>
      <c r="J99" s="134">
        <v>113.10833436</v>
      </c>
      <c r="K99" s="134">
        <f t="shared" ref="K99:K103" si="77">H99+I99+J99</f>
        <v>140.21580621999999</v>
      </c>
      <c r="L99" s="130">
        <f>TRUNC(F99 * H99, 2)+0.01</f>
        <v>32296.67</v>
      </c>
      <c r="M99" s="130">
        <f t="shared" ref="M99:M103" si="78">TRUNC(F99 * I99, 2)</f>
        <v>3548.08</v>
      </c>
      <c r="N99" s="130">
        <f t="shared" ref="N99:N103" si="79">TRUNC(F99 * J99, 2)</f>
        <v>149565.41</v>
      </c>
      <c r="O99" s="130">
        <f t="shared" ref="O99:O103" si="80">TRUNC(F99 * K99, 2)</f>
        <v>185410.16</v>
      </c>
      <c r="P99" s="28">
        <f t="shared" si="52"/>
        <v>2.6044972679843181E-2</v>
      </c>
      <c r="R99" s="102">
        <f t="shared" si="53"/>
        <v>151975.5449842872</v>
      </c>
    </row>
    <row r="100" spans="1:18" ht="25.5" customHeight="1" x14ac:dyDescent="0.25">
      <c r="A100" s="17" t="s">
        <v>358</v>
      </c>
      <c r="B100" s="17" t="s">
        <v>359</v>
      </c>
      <c r="C100" s="17" t="s">
        <v>1622</v>
      </c>
      <c r="D100" s="167" t="s">
        <v>360</v>
      </c>
      <c r="E100" s="17" t="s">
        <v>159</v>
      </c>
      <c r="F100" s="128">
        <v>67.56</v>
      </c>
      <c r="G100" s="134">
        <v>162.23750529508197</v>
      </c>
      <c r="H100" s="134">
        <v>70.34379118999999</v>
      </c>
      <c r="I100" s="134">
        <v>0</v>
      </c>
      <c r="J100" s="134">
        <v>127.58596527</v>
      </c>
      <c r="K100" s="134">
        <f t="shared" si="77"/>
        <v>197.92975645999999</v>
      </c>
      <c r="L100" s="130">
        <f>TRUNC(F100 * H100, 2)+0.01</f>
        <v>4752.43</v>
      </c>
      <c r="M100" s="130">
        <f t="shared" si="78"/>
        <v>0</v>
      </c>
      <c r="N100" s="130">
        <f t="shared" si="79"/>
        <v>8619.7000000000007</v>
      </c>
      <c r="O100" s="130">
        <f t="shared" si="80"/>
        <v>13372.13</v>
      </c>
      <c r="P100" s="26">
        <f t="shared" si="52"/>
        <v>1.8784124911024908E-3</v>
      </c>
      <c r="R100" s="102">
        <f t="shared" si="53"/>
        <v>10960.765857735738</v>
      </c>
    </row>
    <row r="101" spans="1:18" s="4" customFormat="1" ht="24" customHeight="1" x14ac:dyDescent="0.25">
      <c r="A101" s="27" t="s">
        <v>361</v>
      </c>
      <c r="B101" s="27" t="s">
        <v>362</v>
      </c>
      <c r="C101" s="27" t="s">
        <v>162</v>
      </c>
      <c r="D101" s="168" t="s">
        <v>363</v>
      </c>
      <c r="E101" s="27" t="s">
        <v>159</v>
      </c>
      <c r="F101" s="137">
        <v>276.45</v>
      </c>
      <c r="G101" s="134">
        <v>269.54724660655739</v>
      </c>
      <c r="H101" s="134">
        <v>16.492508260000001</v>
      </c>
      <c r="I101" s="134">
        <v>1.88710464</v>
      </c>
      <c r="J101" s="134">
        <v>310.46802796000003</v>
      </c>
      <c r="K101" s="134">
        <f t="shared" si="77"/>
        <v>328.84764086000001</v>
      </c>
      <c r="L101" s="130">
        <f>TRUNC(F101 * H101, 2)+0.01</f>
        <v>4559.3600000000006</v>
      </c>
      <c r="M101" s="130">
        <f t="shared" si="78"/>
        <v>521.69000000000005</v>
      </c>
      <c r="N101" s="130">
        <f t="shared" si="79"/>
        <v>85828.88</v>
      </c>
      <c r="O101" s="130">
        <f t="shared" si="80"/>
        <v>90909.93</v>
      </c>
      <c r="P101" s="28">
        <f t="shared" si="52"/>
        <v>1.2770317673942226E-2</v>
      </c>
      <c r="R101" s="102">
        <f t="shared" si="53"/>
        <v>74516.336324382792</v>
      </c>
    </row>
    <row r="102" spans="1:18" ht="25.5" customHeight="1" x14ac:dyDescent="0.25">
      <c r="A102" s="17" t="s">
        <v>364</v>
      </c>
      <c r="B102" s="17" t="s">
        <v>365</v>
      </c>
      <c r="C102" s="17" t="s">
        <v>157</v>
      </c>
      <c r="D102" s="167" t="s">
        <v>366</v>
      </c>
      <c r="E102" s="17" t="s">
        <v>159</v>
      </c>
      <c r="F102" s="128">
        <v>232.42</v>
      </c>
      <c r="G102" s="134">
        <v>71.451208385245906</v>
      </c>
      <c r="H102" s="134">
        <v>12.96401573</v>
      </c>
      <c r="I102" s="134">
        <v>6.99801304</v>
      </c>
      <c r="J102" s="134">
        <v>67.208445459999993</v>
      </c>
      <c r="K102" s="134">
        <f t="shared" si="77"/>
        <v>87.170474229999996</v>
      </c>
      <c r="L102" s="130">
        <f>TRUNC(F102 * H102, 2)+0.02</f>
        <v>3013.11</v>
      </c>
      <c r="M102" s="130">
        <f t="shared" si="78"/>
        <v>1626.47</v>
      </c>
      <c r="N102" s="130">
        <f t="shared" si="79"/>
        <v>15620.58</v>
      </c>
      <c r="O102" s="130">
        <f t="shared" si="80"/>
        <v>20260.16</v>
      </c>
      <c r="P102" s="26">
        <f t="shared" si="52"/>
        <v>2.845989204093517E-3</v>
      </c>
      <c r="R102" s="102">
        <f t="shared" si="53"/>
        <v>16606.689852898853</v>
      </c>
    </row>
    <row r="103" spans="1:18" ht="24" customHeight="1" x14ac:dyDescent="0.25">
      <c r="A103" s="17" t="s">
        <v>367</v>
      </c>
      <c r="B103" s="17" t="s">
        <v>368</v>
      </c>
      <c r="C103" s="17" t="s">
        <v>204</v>
      </c>
      <c r="D103" s="167" t="s">
        <v>369</v>
      </c>
      <c r="E103" s="17" t="s">
        <v>159</v>
      </c>
      <c r="F103" s="128">
        <v>939.32</v>
      </c>
      <c r="G103" s="134">
        <v>19.3592573852459</v>
      </c>
      <c r="H103" s="134">
        <v>16.69891033</v>
      </c>
      <c r="I103" s="134">
        <v>0</v>
      </c>
      <c r="J103" s="134">
        <v>6.9193836800000001</v>
      </c>
      <c r="K103" s="134">
        <f t="shared" si="77"/>
        <v>23.61829401</v>
      </c>
      <c r="L103" s="130">
        <f t="shared" ref="L103" si="81">TRUNC(F103 * H103, 2)</f>
        <v>15685.62</v>
      </c>
      <c r="M103" s="130">
        <f t="shared" si="78"/>
        <v>0</v>
      </c>
      <c r="N103" s="130">
        <f t="shared" si="79"/>
        <v>6499.51</v>
      </c>
      <c r="O103" s="130">
        <f t="shared" si="80"/>
        <v>22185.13</v>
      </c>
      <c r="P103" s="26">
        <f t="shared" si="52"/>
        <v>3.1163939707984146E-3</v>
      </c>
      <c r="R103" s="102">
        <f t="shared" si="53"/>
        <v>18184.53764710918</v>
      </c>
    </row>
    <row r="104" spans="1:18" ht="24" customHeight="1" collapsed="1" x14ac:dyDescent="0.25">
      <c r="A104" s="15" t="s">
        <v>60</v>
      </c>
      <c r="B104" s="15"/>
      <c r="C104" s="15"/>
      <c r="D104" s="166" t="s">
        <v>61</v>
      </c>
      <c r="E104" s="15"/>
      <c r="F104" s="129"/>
      <c r="G104" s="135"/>
      <c r="H104" s="135"/>
      <c r="I104" s="135"/>
      <c r="J104" s="135"/>
      <c r="K104" s="135"/>
      <c r="L104" s="131"/>
      <c r="M104" s="131"/>
      <c r="N104" s="131"/>
      <c r="O104" s="131">
        <f>O105+O110+O112</f>
        <v>795659.84000000008</v>
      </c>
      <c r="P104" s="25">
        <f t="shared" si="52"/>
        <v>0.11176808646974039</v>
      </c>
      <c r="R104" s="102">
        <f t="shared" si="53"/>
        <v>0</v>
      </c>
    </row>
    <row r="105" spans="1:18" ht="24" customHeight="1" x14ac:dyDescent="0.25">
      <c r="A105" s="15" t="s">
        <v>62</v>
      </c>
      <c r="B105" s="15"/>
      <c r="C105" s="15"/>
      <c r="D105" s="166" t="s">
        <v>63</v>
      </c>
      <c r="E105" s="15"/>
      <c r="F105" s="129"/>
      <c r="G105" s="135"/>
      <c r="H105" s="135"/>
      <c r="I105" s="135"/>
      <c r="J105" s="135"/>
      <c r="K105" s="135"/>
      <c r="L105" s="131"/>
      <c r="M105" s="131"/>
      <c r="N105" s="131"/>
      <c r="O105" s="131">
        <f>SUM(O106:O109)</f>
        <v>756938.3</v>
      </c>
      <c r="P105" s="25">
        <f t="shared" si="52"/>
        <v>0.10632878664161093</v>
      </c>
      <c r="R105" s="102">
        <f t="shared" si="53"/>
        <v>0</v>
      </c>
    </row>
    <row r="106" spans="1:18" ht="25.5" customHeight="1" x14ac:dyDescent="0.25">
      <c r="A106" s="17" t="s">
        <v>370</v>
      </c>
      <c r="B106" s="17" t="s">
        <v>371</v>
      </c>
      <c r="C106" s="17" t="s">
        <v>162</v>
      </c>
      <c r="D106" s="167" t="s">
        <v>372</v>
      </c>
      <c r="E106" s="17" t="s">
        <v>159</v>
      </c>
      <c r="F106" s="128">
        <v>359.49</v>
      </c>
      <c r="G106" s="134">
        <v>192.30356795081968</v>
      </c>
      <c r="H106" s="134">
        <v>34.144799580000004</v>
      </c>
      <c r="I106" s="134">
        <v>3.44986317</v>
      </c>
      <c r="J106" s="134">
        <v>197.01569015000001</v>
      </c>
      <c r="K106" s="134">
        <f t="shared" ref="K106:K109" si="82">H106+I106+J106</f>
        <v>234.61035290000001</v>
      </c>
      <c r="L106" s="130">
        <f t="shared" ref="L106:L107" si="83">TRUNC(F106 * H106, 2)</f>
        <v>12274.71</v>
      </c>
      <c r="M106" s="130">
        <f t="shared" ref="M106:M109" si="84">TRUNC(F106 * I106, 2)</f>
        <v>1240.19</v>
      </c>
      <c r="N106" s="130">
        <f t="shared" ref="N106:N109" si="85">TRUNC(F106 * J106, 2)</f>
        <v>70825.17</v>
      </c>
      <c r="O106" s="130">
        <f t="shared" ref="O106:O109" si="86">TRUNC(F106 * K106, 2)</f>
        <v>84340.07</v>
      </c>
      <c r="P106" s="26">
        <f t="shared" si="52"/>
        <v>1.1847435000142721E-2</v>
      </c>
      <c r="R106" s="102">
        <f t="shared" si="53"/>
        <v>69131.209642640169</v>
      </c>
    </row>
    <row r="107" spans="1:18" s="4" customFormat="1" ht="24" customHeight="1" x14ac:dyDescent="0.25">
      <c r="A107" s="27" t="s">
        <v>373</v>
      </c>
      <c r="B107" s="27" t="s">
        <v>374</v>
      </c>
      <c r="C107" s="27" t="s">
        <v>145</v>
      </c>
      <c r="D107" s="168" t="s">
        <v>375</v>
      </c>
      <c r="E107" s="27" t="s">
        <v>159</v>
      </c>
      <c r="F107" s="137">
        <v>503.24</v>
      </c>
      <c r="G107" s="134">
        <v>1009.9522365081967</v>
      </c>
      <c r="H107" s="134">
        <v>0</v>
      </c>
      <c r="I107" s="134">
        <v>0</v>
      </c>
      <c r="J107" s="134">
        <v>1232.14172854</v>
      </c>
      <c r="K107" s="134">
        <f t="shared" si="82"/>
        <v>1232.14172854</v>
      </c>
      <c r="L107" s="130">
        <f t="shared" si="83"/>
        <v>0</v>
      </c>
      <c r="M107" s="130">
        <f t="shared" si="84"/>
        <v>0</v>
      </c>
      <c r="N107" s="130">
        <f t="shared" si="85"/>
        <v>620063</v>
      </c>
      <c r="O107" s="130">
        <f t="shared" si="86"/>
        <v>620063</v>
      </c>
      <c r="P107" s="28">
        <f t="shared" si="52"/>
        <v>8.7101612418551411E-2</v>
      </c>
      <c r="R107" s="102">
        <f t="shared" si="53"/>
        <v>508248.3635003849</v>
      </c>
    </row>
    <row r="108" spans="1:18" ht="24" customHeight="1" x14ac:dyDescent="0.25">
      <c r="A108" s="17" t="s">
        <v>376</v>
      </c>
      <c r="B108" s="17" t="s">
        <v>377</v>
      </c>
      <c r="C108" s="17" t="s">
        <v>162</v>
      </c>
      <c r="D108" s="167" t="s">
        <v>378</v>
      </c>
      <c r="E108" s="17" t="s">
        <v>159</v>
      </c>
      <c r="F108" s="128">
        <v>53.71</v>
      </c>
      <c r="G108" s="134">
        <v>596.97891448360656</v>
      </c>
      <c r="H108" s="134">
        <v>206.28412596000001</v>
      </c>
      <c r="I108" s="134">
        <v>21.790161390000002</v>
      </c>
      <c r="J108" s="134">
        <v>500.23998832000001</v>
      </c>
      <c r="K108" s="134">
        <f t="shared" si="82"/>
        <v>728.31427567000003</v>
      </c>
      <c r="L108" s="130">
        <f>TRUNC(F108 * H108, 2)+0.01</f>
        <v>11079.53</v>
      </c>
      <c r="M108" s="130">
        <f t="shared" si="84"/>
        <v>1170.3399999999999</v>
      </c>
      <c r="N108" s="130">
        <f t="shared" si="85"/>
        <v>26867.88</v>
      </c>
      <c r="O108" s="130">
        <f t="shared" si="86"/>
        <v>39117.75</v>
      </c>
      <c r="P108" s="26">
        <f t="shared" si="52"/>
        <v>5.4949563176415767E-3</v>
      </c>
      <c r="R108" s="102">
        <f t="shared" si="53"/>
        <v>32063.737496914509</v>
      </c>
    </row>
    <row r="109" spans="1:18" ht="25.5" customHeight="1" x14ac:dyDescent="0.25">
      <c r="A109" s="17" t="s">
        <v>379</v>
      </c>
      <c r="B109" s="17" t="s">
        <v>380</v>
      </c>
      <c r="C109" s="17" t="s">
        <v>157</v>
      </c>
      <c r="D109" s="167" t="s">
        <v>381</v>
      </c>
      <c r="E109" s="17" t="s">
        <v>159</v>
      </c>
      <c r="F109" s="128">
        <v>46.92</v>
      </c>
      <c r="G109" s="134">
        <v>234.39766692622956</v>
      </c>
      <c r="H109" s="134">
        <v>12.57086893</v>
      </c>
      <c r="I109" s="134">
        <v>1.2089264100000001</v>
      </c>
      <c r="J109" s="134">
        <v>272.18535831000003</v>
      </c>
      <c r="K109" s="134">
        <f t="shared" si="82"/>
        <v>285.96515365000005</v>
      </c>
      <c r="L109" s="130">
        <f>TRUNC(F109 * H109, 2)+0.01</f>
        <v>589.83000000000004</v>
      </c>
      <c r="M109" s="130">
        <f t="shared" si="84"/>
        <v>56.72</v>
      </c>
      <c r="N109" s="130">
        <f t="shared" si="85"/>
        <v>12770.93</v>
      </c>
      <c r="O109" s="130">
        <f t="shared" si="86"/>
        <v>13417.48</v>
      </c>
      <c r="P109" s="26">
        <f t="shared" si="52"/>
        <v>1.8847829052752142E-3</v>
      </c>
      <c r="R109" s="102">
        <f t="shared" si="53"/>
        <v>10997.938532178692</v>
      </c>
    </row>
    <row r="110" spans="1:18" ht="24" customHeight="1" collapsed="1" x14ac:dyDescent="0.25">
      <c r="A110" s="15" t="s">
        <v>64</v>
      </c>
      <c r="B110" s="15"/>
      <c r="C110" s="15"/>
      <c r="D110" s="166" t="s">
        <v>65</v>
      </c>
      <c r="E110" s="15"/>
      <c r="F110" s="129"/>
      <c r="G110" s="135"/>
      <c r="H110" s="135"/>
      <c r="I110" s="135"/>
      <c r="J110" s="135"/>
      <c r="K110" s="135"/>
      <c r="L110" s="131"/>
      <c r="M110" s="131"/>
      <c r="N110" s="131"/>
      <c r="O110" s="131">
        <f>SUM(O111)</f>
        <v>10300.26</v>
      </c>
      <c r="P110" s="25">
        <f t="shared" si="52"/>
        <v>1.4469001606777188E-3</v>
      </c>
      <c r="R110" s="102">
        <f t="shared" si="53"/>
        <v>0</v>
      </c>
    </row>
    <row r="111" spans="1:18" ht="24" customHeight="1" x14ac:dyDescent="0.25">
      <c r="A111" s="17" t="s">
        <v>382</v>
      </c>
      <c r="B111" s="17" t="s">
        <v>383</v>
      </c>
      <c r="C111" s="17" t="s">
        <v>162</v>
      </c>
      <c r="D111" s="167" t="s">
        <v>384</v>
      </c>
      <c r="E111" s="17" t="s">
        <v>159</v>
      </c>
      <c r="F111" s="128">
        <v>23.6</v>
      </c>
      <c r="G111" s="134">
        <v>357.74747542622953</v>
      </c>
      <c r="H111" s="134">
        <v>9.3077504900000019</v>
      </c>
      <c r="I111" s="134">
        <v>0.97303833000000006</v>
      </c>
      <c r="J111" s="134">
        <v>426.17113120000005</v>
      </c>
      <c r="K111" s="134">
        <f>H111+I111+J111</f>
        <v>436.45192002000005</v>
      </c>
      <c r="L111" s="130">
        <f>TRUNC(F111 * H111, 2)+0.01</f>
        <v>219.67</v>
      </c>
      <c r="M111" s="130">
        <f>TRUNC(F111 * I111, 2)</f>
        <v>22.96</v>
      </c>
      <c r="N111" s="130">
        <f>TRUNC(F111 * J111, 2)</f>
        <v>10057.629999999999</v>
      </c>
      <c r="O111" s="130">
        <f>TRUNC(F111 * K111, 2)</f>
        <v>10300.26</v>
      </c>
      <c r="P111" s="26">
        <f t="shared" si="52"/>
        <v>1.4469001606777188E-3</v>
      </c>
      <c r="R111" s="102">
        <f t="shared" si="53"/>
        <v>8442.8404200590176</v>
      </c>
    </row>
    <row r="112" spans="1:18" ht="24" customHeight="1" collapsed="1" x14ac:dyDescent="0.25">
      <c r="A112" s="15" t="s">
        <v>66</v>
      </c>
      <c r="B112" s="15"/>
      <c r="C112" s="15"/>
      <c r="D112" s="166" t="s">
        <v>67</v>
      </c>
      <c r="E112" s="15"/>
      <c r="F112" s="129"/>
      <c r="G112" s="135"/>
      <c r="H112" s="135"/>
      <c r="I112" s="135"/>
      <c r="J112" s="135"/>
      <c r="K112" s="135"/>
      <c r="L112" s="131"/>
      <c r="M112" s="131"/>
      <c r="N112" s="131"/>
      <c r="O112" s="131">
        <f>SUM(O113)</f>
        <v>28421.279999999999</v>
      </c>
      <c r="P112" s="25">
        <f t="shared" si="52"/>
        <v>3.9923996674517369E-3</v>
      </c>
      <c r="R112" s="102">
        <f t="shared" si="53"/>
        <v>0</v>
      </c>
    </row>
    <row r="113" spans="1:18" ht="51.75" customHeight="1" x14ac:dyDescent="0.25">
      <c r="A113" s="17" t="s">
        <v>385</v>
      </c>
      <c r="B113" s="17" t="s">
        <v>386</v>
      </c>
      <c r="C113" s="17" t="s">
        <v>157</v>
      </c>
      <c r="D113" s="167" t="s">
        <v>387</v>
      </c>
      <c r="E113" s="17" t="s">
        <v>159</v>
      </c>
      <c r="F113" s="128">
        <v>550.48</v>
      </c>
      <c r="G113" s="134">
        <v>42.319675008196725</v>
      </c>
      <c r="H113" s="134">
        <v>21.259413210000002</v>
      </c>
      <c r="I113" s="134">
        <v>2.3785381399999999</v>
      </c>
      <c r="J113" s="134">
        <v>27.99205216</v>
      </c>
      <c r="K113" s="134">
        <f>H113+I113+J113</f>
        <v>51.630003510000002</v>
      </c>
      <c r="L113" s="130">
        <f>TRUNC(F113 * H113, 2)+0.01</f>
        <v>11702.89</v>
      </c>
      <c r="M113" s="130">
        <f>TRUNC(F113 * I113, 2)</f>
        <v>1309.33</v>
      </c>
      <c r="N113" s="130">
        <f>TRUNC(F113 * J113, 2)</f>
        <v>15409.06</v>
      </c>
      <c r="O113" s="130">
        <f>TRUNC(F113 * K113, 2)</f>
        <v>28421.279999999999</v>
      </c>
      <c r="P113" s="26">
        <f t="shared" si="52"/>
        <v>3.9923996674517369E-3</v>
      </c>
      <c r="R113" s="102">
        <f t="shared" si="53"/>
        <v>23296.134698512134</v>
      </c>
    </row>
    <row r="114" spans="1:18" ht="24" customHeight="1" collapsed="1" x14ac:dyDescent="0.25">
      <c r="A114" s="15" t="s">
        <v>68</v>
      </c>
      <c r="B114" s="15"/>
      <c r="C114" s="15"/>
      <c r="D114" s="166" t="s">
        <v>69</v>
      </c>
      <c r="E114" s="15"/>
      <c r="F114" s="129"/>
      <c r="G114" s="135"/>
      <c r="H114" s="135"/>
      <c r="I114" s="135"/>
      <c r="J114" s="135"/>
      <c r="K114" s="135"/>
      <c r="L114" s="131"/>
      <c r="M114" s="131"/>
      <c r="N114" s="131"/>
      <c r="O114" s="131">
        <f>O115+O117</f>
        <v>846326.15</v>
      </c>
      <c r="P114" s="25">
        <f t="shared" si="52"/>
        <v>0.11888529439264205</v>
      </c>
      <c r="R114" s="102">
        <f t="shared" si="53"/>
        <v>0</v>
      </c>
    </row>
    <row r="115" spans="1:18" ht="24" customHeight="1" x14ac:dyDescent="0.25">
      <c r="A115" s="15" t="s">
        <v>70</v>
      </c>
      <c r="B115" s="15"/>
      <c r="C115" s="15"/>
      <c r="D115" s="166" t="s">
        <v>71</v>
      </c>
      <c r="E115" s="15"/>
      <c r="F115" s="129"/>
      <c r="G115" s="135"/>
      <c r="H115" s="135"/>
      <c r="I115" s="135"/>
      <c r="J115" s="135"/>
      <c r="K115" s="135"/>
      <c r="L115" s="131"/>
      <c r="M115" s="131"/>
      <c r="N115" s="131"/>
      <c r="O115" s="131">
        <f>O116</f>
        <v>47729.8</v>
      </c>
      <c r="P115" s="25">
        <f t="shared" si="52"/>
        <v>6.7047099091785438E-3</v>
      </c>
      <c r="R115" s="102">
        <f t="shared" si="53"/>
        <v>0</v>
      </c>
    </row>
    <row r="116" spans="1:18" ht="25.5" customHeight="1" x14ac:dyDescent="0.25">
      <c r="A116" s="17" t="s">
        <v>388</v>
      </c>
      <c r="B116" s="17" t="s">
        <v>389</v>
      </c>
      <c r="C116" s="17" t="s">
        <v>162</v>
      </c>
      <c r="D116" s="167" t="s">
        <v>390</v>
      </c>
      <c r="E116" s="17" t="s">
        <v>159</v>
      </c>
      <c r="F116" s="128">
        <v>867.64</v>
      </c>
      <c r="G116" s="134">
        <v>45.091037696721315</v>
      </c>
      <c r="H116" s="134">
        <v>18.910361079999998</v>
      </c>
      <c r="I116" s="134">
        <v>2.3097374500000001</v>
      </c>
      <c r="J116" s="134">
        <v>33.790967460000005</v>
      </c>
      <c r="K116" s="134">
        <f>H116+I116+J116</f>
        <v>55.011065990000006</v>
      </c>
      <c r="L116" s="130">
        <f>TRUNC(F116 * H116, 2)+0.01</f>
        <v>16407.39</v>
      </c>
      <c r="M116" s="130">
        <f>TRUNC(F116 * I116, 2)</f>
        <v>2004.02</v>
      </c>
      <c r="N116" s="130">
        <f>TRUNC(F116 * J116, 2)</f>
        <v>29318.39</v>
      </c>
      <c r="O116" s="130">
        <f>TRUNC(F116 * K116, 2)</f>
        <v>47729.8</v>
      </c>
      <c r="P116" s="26">
        <f t="shared" si="52"/>
        <v>6.7047099091785438E-3</v>
      </c>
      <c r="R116" s="102">
        <f t="shared" si="53"/>
        <v>39122.787947183278</v>
      </c>
    </row>
    <row r="117" spans="1:18" ht="24" customHeight="1" collapsed="1" x14ac:dyDescent="0.25">
      <c r="A117" s="15" t="s">
        <v>72</v>
      </c>
      <c r="B117" s="15"/>
      <c r="C117" s="15"/>
      <c r="D117" s="166" t="s">
        <v>73</v>
      </c>
      <c r="E117" s="15"/>
      <c r="F117" s="129"/>
      <c r="G117" s="135"/>
      <c r="H117" s="135"/>
      <c r="I117" s="135"/>
      <c r="J117" s="135"/>
      <c r="K117" s="135"/>
      <c r="L117" s="131"/>
      <c r="M117" s="131"/>
      <c r="N117" s="131"/>
      <c r="O117" s="131">
        <f>SUM(O118:O130)</f>
        <v>798596.35</v>
      </c>
      <c r="P117" s="25">
        <f t="shared" si="52"/>
        <v>0.11218058448346349</v>
      </c>
      <c r="R117" s="102">
        <f t="shared" si="53"/>
        <v>0</v>
      </c>
    </row>
    <row r="118" spans="1:18" ht="24" customHeight="1" x14ac:dyDescent="0.25">
      <c r="A118" s="17" t="s">
        <v>391</v>
      </c>
      <c r="B118" s="17" t="s">
        <v>392</v>
      </c>
      <c r="C118" s="17" t="s">
        <v>204</v>
      </c>
      <c r="D118" s="167" t="s">
        <v>393</v>
      </c>
      <c r="E118" s="17" t="s">
        <v>159</v>
      </c>
      <c r="F118" s="128">
        <v>2878.36</v>
      </c>
      <c r="G118" s="134">
        <v>21.74391830327869</v>
      </c>
      <c r="H118" s="134">
        <v>11.9909774</v>
      </c>
      <c r="I118" s="134">
        <v>0</v>
      </c>
      <c r="J118" s="134">
        <v>14.536602929999999</v>
      </c>
      <c r="K118" s="134">
        <f t="shared" ref="K118:K130" si="87">H118+I118+J118</f>
        <v>26.527580329999999</v>
      </c>
      <c r="L118" s="130">
        <f>TRUNC(F118 * H118, 2)+0.01</f>
        <v>34514.35</v>
      </c>
      <c r="M118" s="130">
        <f t="shared" ref="M118:M130" si="88">TRUNC(F118 * I118, 2)</f>
        <v>0</v>
      </c>
      <c r="N118" s="130">
        <f t="shared" ref="N118" si="89">TRUNC(F118 * J118, 2)</f>
        <v>41841.57</v>
      </c>
      <c r="O118" s="130">
        <f t="shared" ref="O118:O130" si="90">TRUNC(F118 * K118, 2)</f>
        <v>76355.92</v>
      </c>
      <c r="P118" s="26">
        <f t="shared" si="52"/>
        <v>1.0725883901638894E-2</v>
      </c>
      <c r="R118" s="102">
        <f t="shared" si="53"/>
        <v>62586.824687425251</v>
      </c>
    </row>
    <row r="119" spans="1:18" s="4" customFormat="1" ht="25.5" customHeight="1" x14ac:dyDescent="0.25">
      <c r="A119" s="27" t="s">
        <v>394</v>
      </c>
      <c r="B119" s="27" t="s">
        <v>395</v>
      </c>
      <c r="C119" s="27" t="s">
        <v>162</v>
      </c>
      <c r="D119" s="168" t="s">
        <v>396</v>
      </c>
      <c r="E119" s="27" t="s">
        <v>159</v>
      </c>
      <c r="F119" s="137">
        <v>266.83</v>
      </c>
      <c r="G119" s="134">
        <v>365.00618990983611</v>
      </c>
      <c r="H119" s="134">
        <v>17.652291320000003</v>
      </c>
      <c r="I119" s="134">
        <v>1.8084752800000001</v>
      </c>
      <c r="J119" s="134">
        <v>425.84678509000003</v>
      </c>
      <c r="K119" s="134">
        <f t="shared" si="87"/>
        <v>445.30755169000003</v>
      </c>
      <c r="L119" s="130">
        <f t="shared" ref="L119:L130" si="91">TRUNC(F119 * H119, 2)</f>
        <v>4710.16</v>
      </c>
      <c r="M119" s="130">
        <f t="shared" si="88"/>
        <v>482.55</v>
      </c>
      <c r="N119" s="130">
        <v>113628.7</v>
      </c>
      <c r="O119" s="130">
        <f t="shared" si="90"/>
        <v>118821.41</v>
      </c>
      <c r="P119" s="28">
        <f t="shared" si="52"/>
        <v>1.6691104614927496E-2</v>
      </c>
      <c r="R119" s="102">
        <f t="shared" si="53"/>
        <v>97394.60165364157</v>
      </c>
    </row>
    <row r="120" spans="1:18" ht="25.5" customHeight="1" x14ac:dyDescent="0.25">
      <c r="A120" s="27" t="s">
        <v>397</v>
      </c>
      <c r="B120" s="27" t="s">
        <v>380</v>
      </c>
      <c r="C120" s="27" t="s">
        <v>157</v>
      </c>
      <c r="D120" s="168" t="s">
        <v>381</v>
      </c>
      <c r="E120" s="27" t="s">
        <v>159</v>
      </c>
      <c r="F120" s="137">
        <v>41.11</v>
      </c>
      <c r="G120" s="134">
        <v>234.39766692622956</v>
      </c>
      <c r="H120" s="134">
        <v>12.57086893</v>
      </c>
      <c r="I120" s="134">
        <v>1.2089264100000001</v>
      </c>
      <c r="J120" s="134">
        <v>272.18535831000003</v>
      </c>
      <c r="K120" s="134">
        <f t="shared" si="87"/>
        <v>285.96515365000005</v>
      </c>
      <c r="L120" s="130">
        <f t="shared" si="91"/>
        <v>516.78</v>
      </c>
      <c r="M120" s="130">
        <f t="shared" si="88"/>
        <v>49.69</v>
      </c>
      <c r="N120" s="130">
        <v>11189.550000000001</v>
      </c>
      <c r="O120" s="130">
        <f t="shared" si="90"/>
        <v>11756.02</v>
      </c>
      <c r="P120" s="28">
        <f t="shared" si="52"/>
        <v>1.6513939674270819E-3</v>
      </c>
      <c r="R120" s="102">
        <f t="shared" si="53"/>
        <v>9636.0880873372971</v>
      </c>
    </row>
    <row r="121" spans="1:18" s="4" customFormat="1" ht="25.5" customHeight="1" x14ac:dyDescent="0.25">
      <c r="A121" s="27" t="s">
        <v>398</v>
      </c>
      <c r="B121" s="27" t="s">
        <v>399</v>
      </c>
      <c r="C121" s="27" t="s">
        <v>162</v>
      </c>
      <c r="D121" s="168" t="s">
        <v>400</v>
      </c>
      <c r="E121" s="27" t="s">
        <v>255</v>
      </c>
      <c r="F121" s="137">
        <v>1274.33</v>
      </c>
      <c r="G121" s="134">
        <v>80.345349106557393</v>
      </c>
      <c r="H121" s="134">
        <v>19.165906500000002</v>
      </c>
      <c r="I121" s="134">
        <v>1.90676198</v>
      </c>
      <c r="J121" s="134">
        <v>76.948657430000011</v>
      </c>
      <c r="K121" s="134">
        <f t="shared" si="87"/>
        <v>98.021325910000016</v>
      </c>
      <c r="L121" s="130">
        <f t="shared" si="91"/>
        <v>24423.68</v>
      </c>
      <c r="M121" s="130">
        <f t="shared" si="88"/>
        <v>2429.84</v>
      </c>
      <c r="N121" s="130">
        <v>98057.989999999991</v>
      </c>
      <c r="O121" s="130">
        <f t="shared" si="90"/>
        <v>124911.51</v>
      </c>
      <c r="P121" s="28">
        <f t="shared" si="52"/>
        <v>1.75465943470841E-2</v>
      </c>
      <c r="R121" s="102">
        <f t="shared" si="53"/>
        <v>102386.48872695927</v>
      </c>
    </row>
    <row r="122" spans="1:18" ht="25.5" customHeight="1" x14ac:dyDescent="0.25">
      <c r="A122" s="27" t="s">
        <v>401</v>
      </c>
      <c r="B122" s="27" t="s">
        <v>402</v>
      </c>
      <c r="C122" s="27" t="s">
        <v>204</v>
      </c>
      <c r="D122" s="168" t="s">
        <v>403</v>
      </c>
      <c r="E122" s="27" t="s">
        <v>159</v>
      </c>
      <c r="F122" s="137">
        <v>4.5</v>
      </c>
      <c r="G122" s="134">
        <v>138.02030691803279</v>
      </c>
      <c r="H122" s="134">
        <v>29.90864281</v>
      </c>
      <c r="I122" s="134">
        <v>0</v>
      </c>
      <c r="J122" s="134">
        <v>138.47613163</v>
      </c>
      <c r="K122" s="134">
        <f t="shared" si="87"/>
        <v>168.38477444</v>
      </c>
      <c r="L122" s="130">
        <f t="shared" si="91"/>
        <v>134.58000000000001</v>
      </c>
      <c r="M122" s="130">
        <f t="shared" si="88"/>
        <v>0</v>
      </c>
      <c r="N122" s="130">
        <v>623.15</v>
      </c>
      <c r="O122" s="130">
        <f t="shared" si="90"/>
        <v>757.73</v>
      </c>
      <c r="P122" s="28">
        <f t="shared" si="52"/>
        <v>1.0643999848065271E-4</v>
      </c>
      <c r="R122" s="102">
        <f t="shared" si="53"/>
        <v>621.0913811311475</v>
      </c>
    </row>
    <row r="123" spans="1:18" s="4" customFormat="1" ht="39" customHeight="1" x14ac:dyDescent="0.25">
      <c r="A123" s="27" t="s">
        <v>404</v>
      </c>
      <c r="B123" s="27" t="s">
        <v>405</v>
      </c>
      <c r="C123" s="27" t="s">
        <v>157</v>
      </c>
      <c r="D123" s="168" t="s">
        <v>406</v>
      </c>
      <c r="E123" s="27" t="s">
        <v>159</v>
      </c>
      <c r="F123" s="137">
        <v>1456.36</v>
      </c>
      <c r="G123" s="134">
        <v>123.71234140983609</v>
      </c>
      <c r="H123" s="134">
        <v>14.546431600000002</v>
      </c>
      <c r="I123" s="134">
        <v>1.4644718300000001</v>
      </c>
      <c r="J123" s="134">
        <v>134.91815309</v>
      </c>
      <c r="K123" s="134">
        <f t="shared" si="87"/>
        <v>150.92905652000002</v>
      </c>
      <c r="L123" s="130">
        <f t="shared" si="91"/>
        <v>21184.84</v>
      </c>
      <c r="M123" s="130">
        <f t="shared" si="88"/>
        <v>2132.79</v>
      </c>
      <c r="N123" s="130">
        <v>196489.41</v>
      </c>
      <c r="O123" s="130">
        <f t="shared" si="90"/>
        <v>219807.04</v>
      </c>
      <c r="P123" s="28">
        <f t="shared" si="52"/>
        <v>3.0876778012797128E-2</v>
      </c>
      <c r="R123" s="102">
        <f t="shared" si="53"/>
        <v>180169.70553562886</v>
      </c>
    </row>
    <row r="124" spans="1:18" ht="25.5" customHeight="1" x14ac:dyDescent="0.25">
      <c r="A124" s="27" t="s">
        <v>407</v>
      </c>
      <c r="B124" s="27" t="s">
        <v>408</v>
      </c>
      <c r="C124" s="27" t="s">
        <v>157</v>
      </c>
      <c r="D124" s="168" t="s">
        <v>409</v>
      </c>
      <c r="E124" s="27" t="s">
        <v>159</v>
      </c>
      <c r="F124" s="137">
        <v>232.94</v>
      </c>
      <c r="G124" s="134">
        <v>193.19781579508199</v>
      </c>
      <c r="H124" s="134">
        <v>0</v>
      </c>
      <c r="I124" s="134">
        <v>0</v>
      </c>
      <c r="J124" s="134">
        <v>235.70133527000002</v>
      </c>
      <c r="K124" s="134">
        <f t="shared" si="87"/>
        <v>235.70133527000002</v>
      </c>
      <c r="L124" s="130">
        <f t="shared" si="91"/>
        <v>0</v>
      </c>
      <c r="M124" s="130">
        <f t="shared" si="88"/>
        <v>0</v>
      </c>
      <c r="N124" s="130">
        <v>54904.26</v>
      </c>
      <c r="O124" s="130">
        <f t="shared" si="90"/>
        <v>54904.26</v>
      </c>
      <c r="P124" s="28">
        <f t="shared" si="52"/>
        <v>7.7125220738011712E-3</v>
      </c>
      <c r="R124" s="102">
        <f t="shared" si="53"/>
        <v>45003.4992113064</v>
      </c>
    </row>
    <row r="125" spans="1:18" s="4" customFormat="1" ht="25.5" customHeight="1" x14ac:dyDescent="0.25">
      <c r="A125" s="27" t="s">
        <v>410</v>
      </c>
      <c r="B125" s="27" t="s">
        <v>411</v>
      </c>
      <c r="C125" s="27" t="s">
        <v>162</v>
      </c>
      <c r="D125" s="168" t="s">
        <v>412</v>
      </c>
      <c r="E125" s="27" t="s">
        <v>159</v>
      </c>
      <c r="F125" s="137">
        <v>473.24</v>
      </c>
      <c r="G125" s="134">
        <v>213.346589295082</v>
      </c>
      <c r="H125" s="134">
        <v>52.514583810000005</v>
      </c>
      <c r="I125" s="134">
        <v>5.8185726400000002</v>
      </c>
      <c r="J125" s="134">
        <v>201.94968249000001</v>
      </c>
      <c r="K125" s="134">
        <f t="shared" si="87"/>
        <v>260.28283894000003</v>
      </c>
      <c r="L125" s="130">
        <f t="shared" si="91"/>
        <v>24852</v>
      </c>
      <c r="M125" s="130">
        <f t="shared" si="88"/>
        <v>2753.58</v>
      </c>
      <c r="N125" s="130">
        <v>95570.67</v>
      </c>
      <c r="O125" s="130">
        <f t="shared" si="90"/>
        <v>123176.25</v>
      </c>
      <c r="P125" s="28">
        <f t="shared" si="52"/>
        <v>1.7302838561034269E-2</v>
      </c>
      <c r="R125" s="102">
        <f t="shared" si="53"/>
        <v>100964.13991800461</v>
      </c>
    </row>
    <row r="126" spans="1:18" ht="24" customHeight="1" x14ac:dyDescent="0.25">
      <c r="A126" s="27" t="s">
        <v>413</v>
      </c>
      <c r="B126" s="27" t="s">
        <v>414</v>
      </c>
      <c r="C126" s="27" t="s">
        <v>162</v>
      </c>
      <c r="D126" s="168" t="s">
        <v>415</v>
      </c>
      <c r="E126" s="27" t="s">
        <v>159</v>
      </c>
      <c r="F126" s="137">
        <v>1672.73</v>
      </c>
      <c r="G126" s="134">
        <v>16.716795286885251</v>
      </c>
      <c r="H126" s="134">
        <v>13.258875830000001</v>
      </c>
      <c r="I126" s="134">
        <v>1.8183039500000002</v>
      </c>
      <c r="J126" s="134">
        <v>5.3173104700000007</v>
      </c>
      <c r="K126" s="134">
        <f t="shared" si="87"/>
        <v>20.394490250000004</v>
      </c>
      <c r="L126" s="130">
        <f t="shared" si="91"/>
        <v>22178.51</v>
      </c>
      <c r="M126" s="130">
        <f t="shared" si="88"/>
        <v>3041.53</v>
      </c>
      <c r="N126" s="130">
        <v>8894.4300000000021</v>
      </c>
      <c r="O126" s="130">
        <f t="shared" si="90"/>
        <v>34114.47</v>
      </c>
      <c r="P126" s="28">
        <f t="shared" si="52"/>
        <v>4.7921345795577212E-3</v>
      </c>
      <c r="R126" s="102">
        <f t="shared" si="53"/>
        <v>27962.684980231566</v>
      </c>
    </row>
    <row r="127" spans="1:18" ht="24" customHeight="1" x14ac:dyDescent="0.25">
      <c r="A127" s="17" t="s">
        <v>416</v>
      </c>
      <c r="B127" s="17" t="s">
        <v>417</v>
      </c>
      <c r="C127" s="17" t="s">
        <v>162</v>
      </c>
      <c r="D127" s="167" t="s">
        <v>418</v>
      </c>
      <c r="E127" s="17" t="s">
        <v>164</v>
      </c>
      <c r="F127" s="128">
        <v>100</v>
      </c>
      <c r="G127" s="134">
        <v>5.8408079918032794</v>
      </c>
      <c r="H127" s="134">
        <v>0</v>
      </c>
      <c r="I127" s="134">
        <v>0</v>
      </c>
      <c r="J127" s="134">
        <v>7.1257857500000004</v>
      </c>
      <c r="K127" s="134">
        <f t="shared" si="87"/>
        <v>7.1257857500000004</v>
      </c>
      <c r="L127" s="130">
        <f t="shared" si="91"/>
        <v>0</v>
      </c>
      <c r="M127" s="130">
        <f t="shared" si="88"/>
        <v>0</v>
      </c>
      <c r="N127" s="130">
        <v>712.57</v>
      </c>
      <c r="O127" s="130">
        <f t="shared" si="90"/>
        <v>712.57</v>
      </c>
      <c r="P127" s="26">
        <f t="shared" si="52"/>
        <v>1.0009627402552189E-4</v>
      </c>
      <c r="R127" s="102">
        <f t="shared" si="53"/>
        <v>584.08079918032797</v>
      </c>
    </row>
    <row r="128" spans="1:18" ht="25.5" customHeight="1" x14ac:dyDescent="0.25">
      <c r="A128" s="17" t="s">
        <v>419</v>
      </c>
      <c r="B128" s="17" t="s">
        <v>420</v>
      </c>
      <c r="C128" s="17" t="s">
        <v>162</v>
      </c>
      <c r="D128" s="167" t="s">
        <v>421</v>
      </c>
      <c r="E128" s="17" t="s">
        <v>164</v>
      </c>
      <c r="F128" s="128">
        <v>105</v>
      </c>
      <c r="G128" s="134">
        <v>170.85773226229509</v>
      </c>
      <c r="H128" s="134">
        <v>4.0100973600000005</v>
      </c>
      <c r="I128" s="134">
        <v>0.54057685000000011</v>
      </c>
      <c r="J128" s="134">
        <v>203.89575915</v>
      </c>
      <c r="K128" s="134">
        <f t="shared" si="87"/>
        <v>208.44643336000001</v>
      </c>
      <c r="L128" s="130">
        <f t="shared" si="91"/>
        <v>421.06</v>
      </c>
      <c r="M128" s="130">
        <f t="shared" si="88"/>
        <v>56.76</v>
      </c>
      <c r="N128" s="130">
        <v>21409.05</v>
      </c>
      <c r="O128" s="130">
        <f t="shared" si="90"/>
        <v>21886.87</v>
      </c>
      <c r="P128" s="26">
        <f t="shared" si="52"/>
        <v>3.0744967330661888E-3</v>
      </c>
      <c r="R128" s="102">
        <f t="shared" si="53"/>
        <v>17940.061887540985</v>
      </c>
    </row>
    <row r="129" spans="1:18" ht="24" customHeight="1" x14ac:dyDescent="0.25">
      <c r="A129" s="17" t="s">
        <v>422</v>
      </c>
      <c r="B129" s="17" t="s">
        <v>423</v>
      </c>
      <c r="C129" s="17" t="s">
        <v>162</v>
      </c>
      <c r="D129" s="167" t="s">
        <v>424</v>
      </c>
      <c r="E129" s="17" t="s">
        <v>255</v>
      </c>
      <c r="F129" s="128">
        <v>84.98</v>
      </c>
      <c r="G129" s="134">
        <v>108.92905497540984</v>
      </c>
      <c r="H129" s="134">
        <v>7.8432786600000011</v>
      </c>
      <c r="I129" s="134">
        <v>0.73715025000000001</v>
      </c>
      <c r="J129" s="134">
        <v>124.31301816000001</v>
      </c>
      <c r="K129" s="134">
        <f t="shared" si="87"/>
        <v>132.89344707000001</v>
      </c>
      <c r="L129" s="130">
        <f t="shared" si="91"/>
        <v>666.52</v>
      </c>
      <c r="M129" s="130">
        <f t="shared" si="88"/>
        <v>62.64</v>
      </c>
      <c r="N129" s="130">
        <v>10564.12</v>
      </c>
      <c r="O129" s="130">
        <f t="shared" si="90"/>
        <v>11293.28</v>
      </c>
      <c r="P129" s="26">
        <f t="shared" si="52"/>
        <v>1.5863918625916695E-3</v>
      </c>
      <c r="R129" s="102">
        <f t="shared" si="53"/>
        <v>9256.791091810328</v>
      </c>
    </row>
    <row r="130" spans="1:18" ht="24" customHeight="1" x14ac:dyDescent="0.25">
      <c r="A130" s="17" t="s">
        <v>425</v>
      </c>
      <c r="B130" s="17" t="s">
        <v>426</v>
      </c>
      <c r="C130" s="17" t="s">
        <v>162</v>
      </c>
      <c r="D130" s="167" t="s">
        <v>427</v>
      </c>
      <c r="E130" s="17" t="s">
        <v>255</v>
      </c>
      <c r="F130" s="128">
        <v>0.9</v>
      </c>
      <c r="G130" s="134">
        <v>90.190131680327866</v>
      </c>
      <c r="H130" s="134">
        <v>6.8505829900000004</v>
      </c>
      <c r="I130" s="134">
        <v>0.69783556999999996</v>
      </c>
      <c r="J130" s="134">
        <v>102.48354209</v>
      </c>
      <c r="K130" s="134">
        <f t="shared" si="87"/>
        <v>110.03196065</v>
      </c>
      <c r="L130" s="130">
        <f t="shared" si="91"/>
        <v>6.16</v>
      </c>
      <c r="M130" s="130">
        <f t="shared" si="88"/>
        <v>0.62</v>
      </c>
      <c r="N130" s="130">
        <v>92.24</v>
      </c>
      <c r="O130" s="130">
        <f t="shared" si="90"/>
        <v>99.02</v>
      </c>
      <c r="P130" s="26">
        <f t="shared" si="52"/>
        <v>1.390955703159995E-5</v>
      </c>
      <c r="R130" s="102">
        <f t="shared" si="53"/>
        <v>81.171118512295081</v>
      </c>
    </row>
    <row r="131" spans="1:18" ht="39" customHeight="1" collapsed="1" x14ac:dyDescent="0.25">
      <c r="A131" s="15" t="s">
        <v>74</v>
      </c>
      <c r="B131" s="15"/>
      <c r="C131" s="15"/>
      <c r="D131" s="166" t="s">
        <v>75</v>
      </c>
      <c r="E131" s="15"/>
      <c r="F131" s="129"/>
      <c r="G131" s="135"/>
      <c r="H131" s="135"/>
      <c r="I131" s="135"/>
      <c r="J131" s="135"/>
      <c r="K131" s="135"/>
      <c r="L131" s="131"/>
      <c r="M131" s="131"/>
      <c r="N131" s="131"/>
      <c r="O131" s="131">
        <f>O132+O155+O194+O214+O246+O254+O305+O323+O381+O406+O411+O431+O457+O472</f>
        <v>1585815.23</v>
      </c>
      <c r="P131" s="25">
        <f t="shared" si="52"/>
        <v>0.22276295074999791</v>
      </c>
      <c r="R131" s="102">
        <f t="shared" si="53"/>
        <v>0</v>
      </c>
    </row>
    <row r="132" spans="1:18" ht="24" customHeight="1" x14ac:dyDescent="0.25">
      <c r="A132" s="15" t="s">
        <v>76</v>
      </c>
      <c r="B132" s="15"/>
      <c r="C132" s="15"/>
      <c r="D132" s="166" t="s">
        <v>77</v>
      </c>
      <c r="E132" s="15"/>
      <c r="F132" s="129"/>
      <c r="G132" s="135"/>
      <c r="H132" s="135"/>
      <c r="I132" s="135"/>
      <c r="J132" s="135"/>
      <c r="K132" s="135"/>
      <c r="L132" s="131"/>
      <c r="M132" s="131"/>
      <c r="N132" s="131"/>
      <c r="O132" s="131">
        <f>SUM(O133:O154)</f>
        <v>111791.65999999999</v>
      </c>
      <c r="P132" s="25">
        <f t="shared" si="52"/>
        <v>1.5703620182056462E-2</v>
      </c>
      <c r="R132" s="102">
        <f t="shared" si="53"/>
        <v>0</v>
      </c>
    </row>
    <row r="133" spans="1:18" ht="24" customHeight="1" x14ac:dyDescent="0.25">
      <c r="A133" s="17" t="s">
        <v>428</v>
      </c>
      <c r="B133" s="17" t="s">
        <v>429</v>
      </c>
      <c r="C133" s="17" t="s">
        <v>162</v>
      </c>
      <c r="D133" s="167" t="s">
        <v>430</v>
      </c>
      <c r="E133" s="17" t="s">
        <v>164</v>
      </c>
      <c r="F133" s="128">
        <v>5</v>
      </c>
      <c r="G133" s="134">
        <v>375.18933653278691</v>
      </c>
      <c r="H133" s="134">
        <v>33.64353741</v>
      </c>
      <c r="I133" s="134">
        <v>2.5554542000000002</v>
      </c>
      <c r="J133" s="134">
        <v>421.53199896000001</v>
      </c>
      <c r="K133" s="134">
        <f t="shared" ref="K133:K154" si="92">H133+I133+J133</f>
        <v>457.73099057000002</v>
      </c>
      <c r="L133" s="130">
        <f t="shared" ref="L133:L154" si="93">TRUNC(F133 * H133, 2)</f>
        <v>168.21</v>
      </c>
      <c r="M133" s="130">
        <f t="shared" ref="M133:M154" si="94">TRUNC(F133 * I133, 2)</f>
        <v>12.77</v>
      </c>
      <c r="N133" s="130">
        <v>2107.67</v>
      </c>
      <c r="O133" s="130">
        <f t="shared" ref="O133:O154" si="95">TRUNC(F133 * K133, 2)</f>
        <v>2288.65</v>
      </c>
      <c r="P133" s="26">
        <f t="shared" si="52"/>
        <v>3.2149169562079607E-4</v>
      </c>
      <c r="R133" s="102">
        <f t="shared" si="53"/>
        <v>1875.9466826639346</v>
      </c>
    </row>
    <row r="134" spans="1:18" ht="39" customHeight="1" x14ac:dyDescent="0.25">
      <c r="A134" s="17" t="s">
        <v>431</v>
      </c>
      <c r="B134" s="17" t="s">
        <v>432</v>
      </c>
      <c r="C134" s="17" t="s">
        <v>157</v>
      </c>
      <c r="D134" s="167" t="s">
        <v>433</v>
      </c>
      <c r="E134" s="17" t="s">
        <v>164</v>
      </c>
      <c r="F134" s="128">
        <v>5</v>
      </c>
      <c r="G134" s="134">
        <v>1031.2852841803281</v>
      </c>
      <c r="H134" s="134">
        <v>63.994470370000002</v>
      </c>
      <c r="I134" s="134">
        <v>4.8062196300000002</v>
      </c>
      <c r="J134" s="134">
        <v>1189.3673567000001</v>
      </c>
      <c r="K134" s="134">
        <f t="shared" si="92"/>
        <v>1258.1680467000001</v>
      </c>
      <c r="L134" s="130">
        <f t="shared" si="93"/>
        <v>319.97000000000003</v>
      </c>
      <c r="M134" s="130">
        <f t="shared" si="94"/>
        <v>24.03</v>
      </c>
      <c r="N134" s="130">
        <v>5946.84</v>
      </c>
      <c r="O134" s="130">
        <f t="shared" si="95"/>
        <v>6290.84</v>
      </c>
      <c r="P134" s="26">
        <f t="shared" si="52"/>
        <v>8.8368812115401172E-4</v>
      </c>
      <c r="R134" s="102">
        <f t="shared" si="53"/>
        <v>5156.4264209016401</v>
      </c>
    </row>
    <row r="135" spans="1:18" ht="24" customHeight="1" x14ac:dyDescent="0.25">
      <c r="A135" s="17" t="s">
        <v>434</v>
      </c>
      <c r="B135" s="17" t="s">
        <v>435</v>
      </c>
      <c r="C135" s="17" t="s">
        <v>162</v>
      </c>
      <c r="D135" s="167" t="s">
        <v>436</v>
      </c>
      <c r="E135" s="17" t="s">
        <v>164</v>
      </c>
      <c r="F135" s="128">
        <v>28</v>
      </c>
      <c r="G135" s="134">
        <v>111.14453386885248</v>
      </c>
      <c r="H135" s="134">
        <v>35.717386780000005</v>
      </c>
      <c r="I135" s="134">
        <v>2.71271292</v>
      </c>
      <c r="J135" s="134">
        <v>97.166231620000005</v>
      </c>
      <c r="K135" s="134">
        <f t="shared" si="92"/>
        <v>135.59633132000002</v>
      </c>
      <c r="L135" s="130">
        <f t="shared" si="93"/>
        <v>1000.08</v>
      </c>
      <c r="M135" s="130">
        <f t="shared" si="94"/>
        <v>75.95</v>
      </c>
      <c r="N135" s="130">
        <v>2720.66</v>
      </c>
      <c r="O135" s="130">
        <f t="shared" si="95"/>
        <v>3796.69</v>
      </c>
      <c r="P135" s="26">
        <f t="shared" si="52"/>
        <v>5.3332938887401754E-4</v>
      </c>
      <c r="R135" s="102">
        <f t="shared" si="53"/>
        <v>3112.0469483278694</v>
      </c>
    </row>
    <row r="136" spans="1:18" ht="24" customHeight="1" x14ac:dyDescent="0.25">
      <c r="A136" s="17" t="s">
        <v>437</v>
      </c>
      <c r="B136" s="17" t="s">
        <v>438</v>
      </c>
      <c r="C136" s="17" t="s">
        <v>162</v>
      </c>
      <c r="D136" s="167" t="s">
        <v>439</v>
      </c>
      <c r="E136" s="17" t="s">
        <v>164</v>
      </c>
      <c r="F136" s="128">
        <v>6</v>
      </c>
      <c r="G136" s="134">
        <v>366.08573235245905</v>
      </c>
      <c r="H136" s="134">
        <v>25.22036722</v>
      </c>
      <c r="I136" s="134">
        <v>1.90676198</v>
      </c>
      <c r="J136" s="134">
        <v>419.49746427000002</v>
      </c>
      <c r="K136" s="134">
        <f t="shared" si="92"/>
        <v>446.62459347000004</v>
      </c>
      <c r="L136" s="130">
        <f t="shared" si="93"/>
        <v>151.32</v>
      </c>
      <c r="M136" s="130">
        <f t="shared" si="94"/>
        <v>11.44</v>
      </c>
      <c r="N136" s="130">
        <v>2516.98</v>
      </c>
      <c r="O136" s="130">
        <f t="shared" si="95"/>
        <v>2679.74</v>
      </c>
      <c r="P136" s="26">
        <f t="shared" si="52"/>
        <v>3.7642896747989952E-4</v>
      </c>
      <c r="R136" s="102">
        <f t="shared" si="53"/>
        <v>2196.5143941147544</v>
      </c>
    </row>
    <row r="137" spans="1:18" ht="39" customHeight="1" x14ac:dyDescent="0.25">
      <c r="A137" s="17" t="s">
        <v>440</v>
      </c>
      <c r="B137" s="17" t="s">
        <v>441</v>
      </c>
      <c r="C137" s="17" t="s">
        <v>157</v>
      </c>
      <c r="D137" s="167" t="s">
        <v>442</v>
      </c>
      <c r="E137" s="17" t="s">
        <v>164</v>
      </c>
      <c r="F137" s="128">
        <v>17</v>
      </c>
      <c r="G137" s="134">
        <v>664.87730035245909</v>
      </c>
      <c r="H137" s="134">
        <v>42.774371840000008</v>
      </c>
      <c r="I137" s="134">
        <v>3.4007198199999999</v>
      </c>
      <c r="J137" s="134">
        <v>764.97521476999998</v>
      </c>
      <c r="K137" s="134">
        <f t="shared" si="92"/>
        <v>811.15030643</v>
      </c>
      <c r="L137" s="130">
        <f t="shared" si="93"/>
        <v>727.16</v>
      </c>
      <c r="M137" s="130">
        <f t="shared" si="94"/>
        <v>57.81</v>
      </c>
      <c r="N137" s="130">
        <v>13004.58</v>
      </c>
      <c r="O137" s="130">
        <f t="shared" si="95"/>
        <v>13789.55</v>
      </c>
      <c r="P137" s="26">
        <f t="shared" ref="P137:P200" si="96">O137/$N$579</f>
        <v>1.9370483959311158E-3</v>
      </c>
      <c r="R137" s="102">
        <f t="shared" ref="R137:R200" si="97">F137*G137</f>
        <v>11302.914105991804</v>
      </c>
    </row>
    <row r="138" spans="1:18" ht="25.5" customHeight="1" x14ac:dyDescent="0.25">
      <c r="A138" s="17" t="s">
        <v>443</v>
      </c>
      <c r="B138" s="17" t="s">
        <v>444</v>
      </c>
      <c r="C138" s="17" t="s">
        <v>162</v>
      </c>
      <c r="D138" s="167" t="s">
        <v>445</v>
      </c>
      <c r="E138" s="17" t="s">
        <v>164</v>
      </c>
      <c r="F138" s="128">
        <v>28</v>
      </c>
      <c r="G138" s="134">
        <v>795.24413472950823</v>
      </c>
      <c r="H138" s="134">
        <v>106.00220595</v>
      </c>
      <c r="I138" s="134">
        <v>8.0791667400000016</v>
      </c>
      <c r="J138" s="134">
        <v>856.11647168000002</v>
      </c>
      <c r="K138" s="134">
        <f t="shared" si="92"/>
        <v>970.19784436999998</v>
      </c>
      <c r="L138" s="130">
        <f t="shared" si="93"/>
        <v>2968.06</v>
      </c>
      <c r="M138" s="130">
        <f t="shared" si="94"/>
        <v>226.21</v>
      </c>
      <c r="N138" s="130">
        <v>23971.26</v>
      </c>
      <c r="O138" s="130">
        <f t="shared" si="95"/>
        <v>27165.53</v>
      </c>
      <c r="P138" s="26">
        <f t="shared" si="96"/>
        <v>3.8160017049953484E-3</v>
      </c>
      <c r="R138" s="102">
        <f t="shared" si="97"/>
        <v>22266.835772426231</v>
      </c>
    </row>
    <row r="139" spans="1:18" ht="24" customHeight="1" x14ac:dyDescent="0.25">
      <c r="A139" s="17" t="s">
        <v>446</v>
      </c>
      <c r="B139" s="17" t="s">
        <v>447</v>
      </c>
      <c r="C139" s="17" t="s">
        <v>162</v>
      </c>
      <c r="D139" s="167" t="s">
        <v>448</v>
      </c>
      <c r="E139" s="17" t="s">
        <v>164</v>
      </c>
      <c r="F139" s="128">
        <v>6</v>
      </c>
      <c r="G139" s="134">
        <v>96.21623427049181</v>
      </c>
      <c r="H139" s="134">
        <v>24.434073619999999</v>
      </c>
      <c r="I139" s="134">
        <v>1.8674473</v>
      </c>
      <c r="J139" s="134">
        <v>91.082284890000011</v>
      </c>
      <c r="K139" s="134">
        <f t="shared" si="92"/>
        <v>117.38380581000001</v>
      </c>
      <c r="L139" s="130">
        <f t="shared" si="93"/>
        <v>146.6</v>
      </c>
      <c r="M139" s="130">
        <f t="shared" si="94"/>
        <v>11.2</v>
      </c>
      <c r="N139" s="130">
        <v>546.5</v>
      </c>
      <c r="O139" s="130">
        <f t="shared" si="95"/>
        <v>704.3</v>
      </c>
      <c r="P139" s="26">
        <f t="shared" si="96"/>
        <v>9.893456894926121E-5</v>
      </c>
      <c r="R139" s="102">
        <f t="shared" si="97"/>
        <v>577.29740562295092</v>
      </c>
    </row>
    <row r="140" spans="1:18" ht="24" customHeight="1" x14ac:dyDescent="0.25">
      <c r="A140" s="17" t="s">
        <v>449</v>
      </c>
      <c r="B140" s="17" t="s">
        <v>450</v>
      </c>
      <c r="C140" s="17" t="s">
        <v>162</v>
      </c>
      <c r="D140" s="167" t="s">
        <v>451</v>
      </c>
      <c r="E140" s="17" t="s">
        <v>164</v>
      </c>
      <c r="F140" s="128">
        <v>28</v>
      </c>
      <c r="G140" s="134">
        <v>348.40218263934429</v>
      </c>
      <c r="H140" s="134">
        <v>64.0829284</v>
      </c>
      <c r="I140" s="134">
        <v>4.7570762799999997</v>
      </c>
      <c r="J140" s="134">
        <v>356.21065814000002</v>
      </c>
      <c r="K140" s="134">
        <f t="shared" si="92"/>
        <v>425.05066282000001</v>
      </c>
      <c r="L140" s="130">
        <f t="shared" si="93"/>
        <v>1794.32</v>
      </c>
      <c r="M140" s="130">
        <f t="shared" si="94"/>
        <v>133.19</v>
      </c>
      <c r="N140" s="130">
        <v>9973.9</v>
      </c>
      <c r="O140" s="130">
        <f t="shared" si="95"/>
        <v>11901.41</v>
      </c>
      <c r="P140" s="26">
        <f t="shared" si="96"/>
        <v>1.6718172202732171E-3</v>
      </c>
      <c r="R140" s="102">
        <f t="shared" si="97"/>
        <v>9755.2611139016408</v>
      </c>
    </row>
    <row r="141" spans="1:18" ht="25.5" customHeight="1" x14ac:dyDescent="0.25">
      <c r="A141" s="17" t="s">
        <v>452</v>
      </c>
      <c r="B141" s="17" t="s">
        <v>453</v>
      </c>
      <c r="C141" s="17" t="s">
        <v>157</v>
      </c>
      <c r="D141" s="167" t="s">
        <v>454</v>
      </c>
      <c r="E141" s="17" t="s">
        <v>164</v>
      </c>
      <c r="F141" s="128">
        <v>51</v>
      </c>
      <c r="G141" s="134">
        <v>10.287878352459018</v>
      </c>
      <c r="H141" s="134">
        <v>4.59981756</v>
      </c>
      <c r="I141" s="134">
        <v>0.32434611000000002</v>
      </c>
      <c r="J141" s="134">
        <v>7.6270479199999999</v>
      </c>
      <c r="K141" s="134">
        <f t="shared" si="92"/>
        <v>12.551211590000001</v>
      </c>
      <c r="L141" s="130">
        <f t="shared" si="93"/>
        <v>234.59</v>
      </c>
      <c r="M141" s="130">
        <f t="shared" si="94"/>
        <v>16.54</v>
      </c>
      <c r="N141" s="130">
        <v>388.98</v>
      </c>
      <c r="O141" s="130">
        <f t="shared" si="95"/>
        <v>640.11</v>
      </c>
      <c r="P141" s="26">
        <f t="shared" si="96"/>
        <v>8.991765856895016E-5</v>
      </c>
      <c r="R141" s="102">
        <f t="shared" si="97"/>
        <v>524.68179597540984</v>
      </c>
    </row>
    <row r="142" spans="1:18" ht="25.5" customHeight="1" x14ac:dyDescent="0.25">
      <c r="A142" s="17" t="s">
        <v>455</v>
      </c>
      <c r="B142" s="17" t="s">
        <v>456</v>
      </c>
      <c r="C142" s="17" t="s">
        <v>162</v>
      </c>
      <c r="D142" s="167" t="s">
        <v>457</v>
      </c>
      <c r="E142" s="17" t="s">
        <v>164</v>
      </c>
      <c r="F142" s="128">
        <v>19</v>
      </c>
      <c r="G142" s="134">
        <v>100.52634775409837</v>
      </c>
      <c r="H142" s="134">
        <v>23.94264012</v>
      </c>
      <c r="I142" s="134">
        <v>1.8281326200000001</v>
      </c>
      <c r="J142" s="134">
        <v>96.871371520000011</v>
      </c>
      <c r="K142" s="134">
        <f t="shared" si="92"/>
        <v>122.64214426000001</v>
      </c>
      <c r="L142" s="130">
        <f t="shared" si="93"/>
        <v>454.91</v>
      </c>
      <c r="M142" s="130">
        <f t="shared" si="94"/>
        <v>34.729999999999997</v>
      </c>
      <c r="N142" s="130">
        <v>1840.5599999999997</v>
      </c>
      <c r="O142" s="130">
        <f t="shared" si="95"/>
        <v>2330.1999999999998</v>
      </c>
      <c r="P142" s="26">
        <f t="shared" si="96"/>
        <v>3.2732831544167039E-4</v>
      </c>
      <c r="R142" s="102">
        <f t="shared" si="97"/>
        <v>1910.0006073278689</v>
      </c>
    </row>
    <row r="143" spans="1:18" ht="51.75" customHeight="1" x14ac:dyDescent="0.25">
      <c r="A143" s="17" t="s">
        <v>458</v>
      </c>
      <c r="B143" s="17" t="s">
        <v>459</v>
      </c>
      <c r="C143" s="17" t="s">
        <v>157</v>
      </c>
      <c r="D143" s="167" t="s">
        <v>460</v>
      </c>
      <c r="E143" s="17" t="s">
        <v>164</v>
      </c>
      <c r="F143" s="128">
        <v>6</v>
      </c>
      <c r="G143" s="134">
        <v>788.69437349180339</v>
      </c>
      <c r="H143" s="134">
        <v>37.987809550000001</v>
      </c>
      <c r="I143" s="134">
        <v>3.03705903</v>
      </c>
      <c r="J143" s="134">
        <v>921.18226708000009</v>
      </c>
      <c r="K143" s="134">
        <f t="shared" si="92"/>
        <v>962.20713566000006</v>
      </c>
      <c r="L143" s="130">
        <f t="shared" si="93"/>
        <v>227.92</v>
      </c>
      <c r="M143" s="130">
        <f t="shared" si="94"/>
        <v>18.22</v>
      </c>
      <c r="N143" s="130">
        <v>5527.0999999999995</v>
      </c>
      <c r="O143" s="130">
        <f t="shared" si="95"/>
        <v>5773.24</v>
      </c>
      <c r="P143" s="26">
        <f t="shared" si="96"/>
        <v>8.1097971154427486E-4</v>
      </c>
      <c r="R143" s="102">
        <f t="shared" si="97"/>
        <v>4732.1662409508208</v>
      </c>
    </row>
    <row r="144" spans="1:18" ht="25.5" customHeight="1" x14ac:dyDescent="0.25">
      <c r="A144" s="17" t="s">
        <v>461</v>
      </c>
      <c r="B144" s="17" t="s">
        <v>462</v>
      </c>
      <c r="C144" s="17" t="s">
        <v>162</v>
      </c>
      <c r="D144" s="167" t="s">
        <v>463</v>
      </c>
      <c r="E144" s="17" t="s">
        <v>164</v>
      </c>
      <c r="F144" s="128">
        <v>3</v>
      </c>
      <c r="G144" s="134">
        <v>550.42163257377058</v>
      </c>
      <c r="H144" s="134">
        <v>73.380850219999999</v>
      </c>
      <c r="I144" s="134">
        <v>5.6023419000000008</v>
      </c>
      <c r="J144" s="134">
        <v>592.53119962000005</v>
      </c>
      <c r="K144" s="134">
        <f t="shared" si="92"/>
        <v>671.51439174000006</v>
      </c>
      <c r="L144" s="130">
        <f t="shared" si="93"/>
        <v>220.14</v>
      </c>
      <c r="M144" s="130">
        <f t="shared" si="94"/>
        <v>16.8</v>
      </c>
      <c r="N144" s="130">
        <v>1777.6</v>
      </c>
      <c r="O144" s="130">
        <f t="shared" si="95"/>
        <v>2014.54</v>
      </c>
      <c r="P144" s="26">
        <f t="shared" si="96"/>
        <v>2.8298686146676797E-4</v>
      </c>
      <c r="R144" s="102">
        <f t="shared" si="97"/>
        <v>1651.2648977213116</v>
      </c>
    </row>
    <row r="145" spans="1:18" ht="39" customHeight="1" x14ac:dyDescent="0.25">
      <c r="A145" s="17" t="s">
        <v>464</v>
      </c>
      <c r="B145" s="17" t="s">
        <v>465</v>
      </c>
      <c r="C145" s="17" t="s">
        <v>157</v>
      </c>
      <c r="D145" s="167" t="s">
        <v>466</v>
      </c>
      <c r="E145" s="17" t="s">
        <v>164</v>
      </c>
      <c r="F145" s="128">
        <v>3</v>
      </c>
      <c r="G145" s="134">
        <v>134.9830867622951</v>
      </c>
      <c r="H145" s="134">
        <v>5.0322790400000006</v>
      </c>
      <c r="I145" s="134">
        <v>0.36366079000000001</v>
      </c>
      <c r="J145" s="134">
        <v>159.28342602000001</v>
      </c>
      <c r="K145" s="134">
        <f t="shared" si="92"/>
        <v>164.67936585000001</v>
      </c>
      <c r="L145" s="130">
        <f t="shared" si="93"/>
        <v>15.09</v>
      </c>
      <c r="M145" s="130">
        <f t="shared" si="94"/>
        <v>1.0900000000000001</v>
      </c>
      <c r="N145" s="130">
        <v>477.85</v>
      </c>
      <c r="O145" s="130">
        <f t="shared" si="95"/>
        <v>494.03</v>
      </c>
      <c r="P145" s="26">
        <f t="shared" si="96"/>
        <v>6.939747990629492E-5</v>
      </c>
      <c r="R145" s="102">
        <f t="shared" si="97"/>
        <v>404.94926028688531</v>
      </c>
    </row>
    <row r="146" spans="1:18" ht="24" customHeight="1" x14ac:dyDescent="0.25">
      <c r="A146" s="17" t="s">
        <v>467</v>
      </c>
      <c r="B146" s="17" t="s">
        <v>468</v>
      </c>
      <c r="C146" s="17" t="s">
        <v>162</v>
      </c>
      <c r="D146" s="167" t="s">
        <v>469</v>
      </c>
      <c r="E146" s="17" t="s">
        <v>164</v>
      </c>
      <c r="F146" s="128">
        <v>6</v>
      </c>
      <c r="G146" s="134">
        <v>1257.5863827868852</v>
      </c>
      <c r="H146" s="134">
        <v>69.341266849999997</v>
      </c>
      <c r="I146" s="134">
        <v>5.2878244600000004</v>
      </c>
      <c r="J146" s="134">
        <v>1459.62629569</v>
      </c>
      <c r="K146" s="134">
        <f t="shared" si="92"/>
        <v>1534.2553869999999</v>
      </c>
      <c r="L146" s="130">
        <f t="shared" si="93"/>
        <v>416.04</v>
      </c>
      <c r="M146" s="130">
        <f t="shared" si="94"/>
        <v>31.72</v>
      </c>
      <c r="N146" s="130">
        <v>8757.77</v>
      </c>
      <c r="O146" s="130">
        <f t="shared" si="95"/>
        <v>9205.5300000000007</v>
      </c>
      <c r="P146" s="26">
        <f t="shared" si="96"/>
        <v>1.2931210315199385E-3</v>
      </c>
      <c r="R146" s="102">
        <f t="shared" si="97"/>
        <v>7545.5182967213113</v>
      </c>
    </row>
    <row r="147" spans="1:18" ht="39" customHeight="1" x14ac:dyDescent="0.25">
      <c r="A147" s="17" t="s">
        <v>470</v>
      </c>
      <c r="B147" s="17" t="s">
        <v>471</v>
      </c>
      <c r="C147" s="17" t="s">
        <v>157</v>
      </c>
      <c r="D147" s="167" t="s">
        <v>472</v>
      </c>
      <c r="E147" s="17" t="s">
        <v>164</v>
      </c>
      <c r="F147" s="128">
        <v>27</v>
      </c>
      <c r="G147" s="134">
        <v>148.95268822131149</v>
      </c>
      <c r="H147" s="134">
        <v>2.8994576500000004</v>
      </c>
      <c r="I147" s="134">
        <v>0.19657340000000001</v>
      </c>
      <c r="J147" s="134">
        <v>178.62624858000001</v>
      </c>
      <c r="K147" s="134">
        <f t="shared" si="92"/>
        <v>181.72227963</v>
      </c>
      <c r="L147" s="130">
        <f t="shared" si="93"/>
        <v>78.28</v>
      </c>
      <c r="M147" s="130">
        <f t="shared" si="94"/>
        <v>5.3</v>
      </c>
      <c r="N147" s="130">
        <v>4822.92</v>
      </c>
      <c r="O147" s="130">
        <f t="shared" si="95"/>
        <v>4906.5</v>
      </c>
      <c r="P147" s="26">
        <f t="shared" si="96"/>
        <v>6.8922683877545104E-4</v>
      </c>
      <c r="R147" s="102">
        <f t="shared" si="97"/>
        <v>4021.7225819754103</v>
      </c>
    </row>
    <row r="148" spans="1:18" ht="25.5" customHeight="1" x14ac:dyDescent="0.25">
      <c r="A148" s="17" t="s">
        <v>473</v>
      </c>
      <c r="B148" s="17" t="s">
        <v>474</v>
      </c>
      <c r="C148" s="17" t="s">
        <v>157</v>
      </c>
      <c r="D148" s="167" t="s">
        <v>475</v>
      </c>
      <c r="E148" s="17" t="s">
        <v>164</v>
      </c>
      <c r="F148" s="128">
        <v>2</v>
      </c>
      <c r="G148" s="134">
        <v>86.065312795081965</v>
      </c>
      <c r="H148" s="134">
        <v>13.504592580000001</v>
      </c>
      <c r="I148" s="134">
        <v>0.99269567000000003</v>
      </c>
      <c r="J148" s="134">
        <v>90.502393359999999</v>
      </c>
      <c r="K148" s="134">
        <f t="shared" si="92"/>
        <v>104.99968161</v>
      </c>
      <c r="L148" s="130">
        <f t="shared" si="93"/>
        <v>27</v>
      </c>
      <c r="M148" s="130">
        <f t="shared" si="94"/>
        <v>1.98</v>
      </c>
      <c r="N148" s="130">
        <v>181.01000000000002</v>
      </c>
      <c r="O148" s="130">
        <f t="shared" si="95"/>
        <v>209.99</v>
      </c>
      <c r="P148" s="26">
        <f t="shared" si="96"/>
        <v>2.9497756827566894E-5</v>
      </c>
      <c r="R148" s="102">
        <f t="shared" si="97"/>
        <v>172.13062559016393</v>
      </c>
    </row>
    <row r="149" spans="1:18" ht="25.5" customHeight="1" x14ac:dyDescent="0.25">
      <c r="A149" s="17" t="s">
        <v>476</v>
      </c>
      <c r="B149" s="17" t="s">
        <v>477</v>
      </c>
      <c r="C149" s="17" t="s">
        <v>157</v>
      </c>
      <c r="D149" s="167" t="s">
        <v>478</v>
      </c>
      <c r="E149" s="17" t="s">
        <v>164</v>
      </c>
      <c r="F149" s="128">
        <v>2</v>
      </c>
      <c r="G149" s="134">
        <v>30.710565606557381</v>
      </c>
      <c r="H149" s="134">
        <v>9.5632959100000008</v>
      </c>
      <c r="I149" s="134">
        <v>0.70766424000000006</v>
      </c>
      <c r="J149" s="134">
        <v>27.195929890000002</v>
      </c>
      <c r="K149" s="134">
        <f t="shared" si="92"/>
        <v>37.466890040000003</v>
      </c>
      <c r="L149" s="130">
        <f t="shared" si="93"/>
        <v>19.12</v>
      </c>
      <c r="M149" s="130">
        <f t="shared" si="94"/>
        <v>1.41</v>
      </c>
      <c r="N149" s="130">
        <v>54.400000000000006</v>
      </c>
      <c r="O149" s="130">
        <f t="shared" si="95"/>
        <v>74.930000000000007</v>
      </c>
      <c r="P149" s="26">
        <f t="shared" si="96"/>
        <v>1.0525581785273525E-5</v>
      </c>
      <c r="R149" s="102">
        <f t="shared" si="97"/>
        <v>61.421131213114762</v>
      </c>
    </row>
    <row r="150" spans="1:18" ht="24" customHeight="1" x14ac:dyDescent="0.25">
      <c r="A150" s="17" t="s">
        <v>479</v>
      </c>
      <c r="B150" s="17" t="s">
        <v>480</v>
      </c>
      <c r="C150" s="17" t="s">
        <v>162</v>
      </c>
      <c r="D150" s="167" t="s">
        <v>481</v>
      </c>
      <c r="E150" s="17" t="s">
        <v>164</v>
      </c>
      <c r="F150" s="128">
        <v>20</v>
      </c>
      <c r="G150" s="134">
        <v>226.33332375409842</v>
      </c>
      <c r="H150" s="134">
        <v>14.143456130000001</v>
      </c>
      <c r="I150" s="134">
        <v>1.5529298600000001</v>
      </c>
      <c r="J150" s="134">
        <v>260.43026899000006</v>
      </c>
      <c r="K150" s="134">
        <f t="shared" si="92"/>
        <v>276.12665498000007</v>
      </c>
      <c r="L150" s="130">
        <f t="shared" si="93"/>
        <v>282.86</v>
      </c>
      <c r="M150" s="130">
        <f t="shared" si="94"/>
        <v>31.05</v>
      </c>
      <c r="N150" s="130">
        <v>5208.62</v>
      </c>
      <c r="O150" s="130">
        <f t="shared" si="95"/>
        <v>5522.53</v>
      </c>
      <c r="P150" s="26">
        <f t="shared" si="96"/>
        <v>7.7576192682005324E-4</v>
      </c>
      <c r="R150" s="102">
        <f t="shared" si="97"/>
        <v>4526.6664750819682</v>
      </c>
    </row>
    <row r="151" spans="1:18" ht="25.5" customHeight="1" x14ac:dyDescent="0.25">
      <c r="A151" s="17" t="s">
        <v>482</v>
      </c>
      <c r="B151" s="17" t="s">
        <v>483</v>
      </c>
      <c r="C151" s="17" t="s">
        <v>157</v>
      </c>
      <c r="D151" s="167" t="s">
        <v>484</v>
      </c>
      <c r="E151" s="17" t="s">
        <v>164</v>
      </c>
      <c r="F151" s="128">
        <v>22</v>
      </c>
      <c r="G151" s="134">
        <v>379.50750630327872</v>
      </c>
      <c r="H151" s="134">
        <v>0</v>
      </c>
      <c r="I151" s="134">
        <v>0</v>
      </c>
      <c r="J151" s="134">
        <v>462.99915769</v>
      </c>
      <c r="K151" s="134">
        <f t="shared" si="92"/>
        <v>462.99915769</v>
      </c>
      <c r="L151" s="130">
        <f t="shared" si="93"/>
        <v>0</v>
      </c>
      <c r="M151" s="130">
        <f t="shared" si="94"/>
        <v>0</v>
      </c>
      <c r="N151" s="130">
        <v>10185.98</v>
      </c>
      <c r="O151" s="130">
        <f t="shared" si="95"/>
        <v>10185.98</v>
      </c>
      <c r="P151" s="26">
        <f t="shared" si="96"/>
        <v>1.4308469979068517E-3</v>
      </c>
      <c r="R151" s="102">
        <f t="shared" si="97"/>
        <v>8349.1651386721314</v>
      </c>
    </row>
    <row r="152" spans="1:18" ht="24" customHeight="1" x14ac:dyDescent="0.25">
      <c r="A152" s="17" t="s">
        <v>485</v>
      </c>
      <c r="B152" s="17" t="s">
        <v>486</v>
      </c>
      <c r="C152" s="17" t="s">
        <v>204</v>
      </c>
      <c r="D152" s="167" t="s">
        <v>487</v>
      </c>
      <c r="E152" s="17" t="s">
        <v>488</v>
      </c>
      <c r="F152" s="128">
        <v>23</v>
      </c>
      <c r="G152" s="134">
        <v>46.887589672131156</v>
      </c>
      <c r="H152" s="134">
        <v>15.50964126</v>
      </c>
      <c r="I152" s="134">
        <v>0</v>
      </c>
      <c r="J152" s="134">
        <v>41.693218140000006</v>
      </c>
      <c r="K152" s="134">
        <f t="shared" si="92"/>
        <v>57.202859400000008</v>
      </c>
      <c r="L152" s="130">
        <f t="shared" si="93"/>
        <v>356.72</v>
      </c>
      <c r="M152" s="130">
        <f t="shared" si="94"/>
        <v>0</v>
      </c>
      <c r="N152" s="130">
        <v>958.94</v>
      </c>
      <c r="O152" s="130">
        <f t="shared" si="95"/>
        <v>1315.66</v>
      </c>
      <c r="P152" s="26">
        <f t="shared" si="96"/>
        <v>1.8481365182988074E-4</v>
      </c>
      <c r="R152" s="102">
        <f t="shared" si="97"/>
        <v>1078.4145624590167</v>
      </c>
    </row>
    <row r="153" spans="1:18" ht="24" customHeight="1" x14ac:dyDescent="0.25">
      <c r="A153" s="17" t="s">
        <v>489</v>
      </c>
      <c r="B153" s="17" t="s">
        <v>490</v>
      </c>
      <c r="C153" s="17" t="s">
        <v>157</v>
      </c>
      <c r="D153" s="167" t="s">
        <v>491</v>
      </c>
      <c r="E153" s="17" t="s">
        <v>266</v>
      </c>
      <c r="F153" s="128">
        <v>9</v>
      </c>
      <c r="G153" s="134">
        <v>14.122670909836069</v>
      </c>
      <c r="H153" s="134">
        <v>17.229658510000004</v>
      </c>
      <c r="I153" s="134">
        <v>0</v>
      </c>
      <c r="J153" s="134">
        <v>0</v>
      </c>
      <c r="K153" s="134">
        <f t="shared" si="92"/>
        <v>17.229658510000004</v>
      </c>
      <c r="L153" s="130">
        <f t="shared" si="93"/>
        <v>155.06</v>
      </c>
      <c r="M153" s="130">
        <f t="shared" si="94"/>
        <v>0</v>
      </c>
      <c r="N153" s="130">
        <v>0</v>
      </c>
      <c r="O153" s="130">
        <f t="shared" si="95"/>
        <v>155.06</v>
      </c>
      <c r="P153" s="26">
        <f t="shared" si="96"/>
        <v>2.1781618999392935E-5</v>
      </c>
      <c r="R153" s="102">
        <f t="shared" si="97"/>
        <v>127.10403818852463</v>
      </c>
    </row>
    <row r="154" spans="1:18" ht="25.5" customHeight="1" x14ac:dyDescent="0.25">
      <c r="A154" s="17" t="s">
        <v>492</v>
      </c>
      <c r="B154" s="17" t="s">
        <v>493</v>
      </c>
      <c r="C154" s="17" t="s">
        <v>157</v>
      </c>
      <c r="D154" s="167" t="s">
        <v>494</v>
      </c>
      <c r="E154" s="17" t="s">
        <v>164</v>
      </c>
      <c r="F154" s="128">
        <v>5</v>
      </c>
      <c r="G154" s="134">
        <v>56.829047688524597</v>
      </c>
      <c r="H154" s="134">
        <v>4.59981756</v>
      </c>
      <c r="I154" s="134">
        <v>0.32434611000000002</v>
      </c>
      <c r="J154" s="134">
        <v>64.407274510000008</v>
      </c>
      <c r="K154" s="134">
        <f t="shared" si="92"/>
        <v>69.331438180000006</v>
      </c>
      <c r="L154" s="130">
        <f t="shared" si="93"/>
        <v>22.99</v>
      </c>
      <c r="M154" s="130">
        <f t="shared" si="94"/>
        <v>1.62</v>
      </c>
      <c r="N154" s="130">
        <v>322.03999999999996</v>
      </c>
      <c r="O154" s="130">
        <f t="shared" si="95"/>
        <v>346.65</v>
      </c>
      <c r="P154" s="26">
        <f t="shared" si="96"/>
        <v>4.8694687386428226E-5</v>
      </c>
      <c r="R154" s="102">
        <f t="shared" si="97"/>
        <v>284.145238442623</v>
      </c>
    </row>
    <row r="155" spans="1:18" ht="24" customHeight="1" collapsed="1" x14ac:dyDescent="0.25">
      <c r="A155" s="15" t="s">
        <v>78</v>
      </c>
      <c r="B155" s="15"/>
      <c r="C155" s="15"/>
      <c r="D155" s="166" t="s">
        <v>79</v>
      </c>
      <c r="E155" s="15"/>
      <c r="F155" s="129"/>
      <c r="G155" s="135"/>
      <c r="H155" s="135"/>
      <c r="I155" s="135"/>
      <c r="J155" s="135"/>
      <c r="K155" s="135"/>
      <c r="L155" s="131"/>
      <c r="M155" s="131"/>
      <c r="N155" s="131"/>
      <c r="O155" s="131">
        <f>SUM(O156:O193)</f>
        <v>21585.979999999996</v>
      </c>
      <c r="P155" s="25">
        <f t="shared" si="96"/>
        <v>3.0322300534536039E-3</v>
      </c>
      <c r="R155" s="102">
        <f t="shared" si="97"/>
        <v>0</v>
      </c>
    </row>
    <row r="156" spans="1:18" ht="39" customHeight="1" x14ac:dyDescent="0.25">
      <c r="A156" s="17" t="s">
        <v>495</v>
      </c>
      <c r="B156" s="17" t="s">
        <v>496</v>
      </c>
      <c r="C156" s="17" t="s">
        <v>157</v>
      </c>
      <c r="D156" s="167" t="s">
        <v>497</v>
      </c>
      <c r="E156" s="17" t="s">
        <v>164</v>
      </c>
      <c r="F156" s="128">
        <v>9</v>
      </c>
      <c r="G156" s="134">
        <v>9.3050113524590188</v>
      </c>
      <c r="H156" s="134">
        <v>2.1623074000000004</v>
      </c>
      <c r="I156" s="134">
        <v>0.13760138000000002</v>
      </c>
      <c r="J156" s="134">
        <v>9.0522050700000012</v>
      </c>
      <c r="K156" s="134">
        <f t="shared" ref="K156:K193" si="98">H156+I156+J156</f>
        <v>11.352113850000002</v>
      </c>
      <c r="L156" s="130">
        <f t="shared" ref="L156:L193" si="99">TRUNC(F156 * H156, 2)</f>
        <v>19.46</v>
      </c>
      <c r="M156" s="130">
        <f t="shared" ref="M156:M193" si="100">TRUNC(F156 * I156, 2)</f>
        <v>1.23</v>
      </c>
      <c r="N156" s="130">
        <v>81.47</v>
      </c>
      <c r="O156" s="130">
        <f t="shared" ref="O156:O193" si="101">TRUNC(F156 * K156, 2)</f>
        <v>102.16</v>
      </c>
      <c r="P156" s="26">
        <f t="shared" si="96"/>
        <v>1.4350639732864583E-5</v>
      </c>
      <c r="R156" s="102">
        <f t="shared" si="97"/>
        <v>83.745102172131169</v>
      </c>
    </row>
    <row r="157" spans="1:18" ht="25.5" customHeight="1" x14ac:dyDescent="0.25">
      <c r="A157" s="17" t="s">
        <v>498</v>
      </c>
      <c r="B157" s="17" t="s">
        <v>499</v>
      </c>
      <c r="C157" s="17" t="s">
        <v>157</v>
      </c>
      <c r="D157" s="167" t="s">
        <v>500</v>
      </c>
      <c r="E157" s="17" t="s">
        <v>255</v>
      </c>
      <c r="F157" s="128">
        <v>31.15</v>
      </c>
      <c r="G157" s="134">
        <v>13.196197918032787</v>
      </c>
      <c r="H157" s="134">
        <v>0.96320966000000008</v>
      </c>
      <c r="I157" s="134">
        <v>5.897202E-2</v>
      </c>
      <c r="J157" s="134">
        <v>15.07717978</v>
      </c>
      <c r="K157" s="134">
        <f t="shared" si="98"/>
        <v>16.099361460000001</v>
      </c>
      <c r="L157" s="130">
        <f t="shared" si="99"/>
        <v>30</v>
      </c>
      <c r="M157" s="130">
        <f t="shared" si="100"/>
        <v>1.83</v>
      </c>
      <c r="N157" s="130">
        <v>469.66</v>
      </c>
      <c r="O157" s="130">
        <f t="shared" si="101"/>
        <v>501.49</v>
      </c>
      <c r="P157" s="26">
        <f t="shared" si="96"/>
        <v>7.0445402502293072E-5</v>
      </c>
      <c r="R157" s="102">
        <f t="shared" si="97"/>
        <v>411.06156514672131</v>
      </c>
    </row>
    <row r="158" spans="1:18" ht="39" customHeight="1" x14ac:dyDescent="0.25">
      <c r="A158" s="17" t="s">
        <v>501</v>
      </c>
      <c r="B158" s="17" t="s">
        <v>502</v>
      </c>
      <c r="C158" s="17" t="s">
        <v>157</v>
      </c>
      <c r="D158" s="167" t="s">
        <v>503</v>
      </c>
      <c r="E158" s="17" t="s">
        <v>164</v>
      </c>
      <c r="F158" s="128">
        <v>24</v>
      </c>
      <c r="G158" s="134">
        <v>87.886033631147555</v>
      </c>
      <c r="H158" s="134">
        <v>9.1996351199999999</v>
      </c>
      <c r="I158" s="134">
        <v>0.68800689999999998</v>
      </c>
      <c r="J158" s="134">
        <v>97.333319010000011</v>
      </c>
      <c r="K158" s="134">
        <f t="shared" si="98"/>
        <v>107.22096103000001</v>
      </c>
      <c r="L158" s="130">
        <f t="shared" si="99"/>
        <v>220.79</v>
      </c>
      <c r="M158" s="130">
        <f t="shared" si="100"/>
        <v>16.510000000000002</v>
      </c>
      <c r="N158" s="130">
        <v>2336</v>
      </c>
      <c r="O158" s="130">
        <f t="shared" si="101"/>
        <v>2573.3000000000002</v>
      </c>
      <c r="P158" s="26">
        <f t="shared" si="96"/>
        <v>3.6147710674021565E-4</v>
      </c>
      <c r="R158" s="102">
        <f t="shared" si="97"/>
        <v>2109.2648071475414</v>
      </c>
    </row>
    <row r="159" spans="1:18" ht="39" customHeight="1" x14ac:dyDescent="0.25">
      <c r="A159" s="17" t="s">
        <v>504</v>
      </c>
      <c r="B159" s="17" t="s">
        <v>505</v>
      </c>
      <c r="C159" s="17" t="s">
        <v>157</v>
      </c>
      <c r="D159" s="167" t="s">
        <v>506</v>
      </c>
      <c r="E159" s="17" t="s">
        <v>164</v>
      </c>
      <c r="F159" s="128">
        <v>2</v>
      </c>
      <c r="G159" s="134">
        <v>83.455075844262296</v>
      </c>
      <c r="H159" s="134">
        <v>9.1996351199999999</v>
      </c>
      <c r="I159" s="134">
        <v>0.68800689999999998</v>
      </c>
      <c r="J159" s="134">
        <v>91.927550510000003</v>
      </c>
      <c r="K159" s="134">
        <f t="shared" si="98"/>
        <v>101.81519253</v>
      </c>
      <c r="L159" s="130">
        <f t="shared" si="99"/>
        <v>18.39</v>
      </c>
      <c r="M159" s="130">
        <f t="shared" si="100"/>
        <v>1.37</v>
      </c>
      <c r="N159" s="130">
        <v>183.87</v>
      </c>
      <c r="O159" s="130">
        <f t="shared" si="101"/>
        <v>203.63</v>
      </c>
      <c r="P159" s="26">
        <f t="shared" si="96"/>
        <v>2.8604353649209231E-5</v>
      </c>
      <c r="R159" s="102">
        <f t="shared" si="97"/>
        <v>166.91015168852459</v>
      </c>
    </row>
    <row r="160" spans="1:18" ht="51.75" customHeight="1" x14ac:dyDescent="0.25">
      <c r="A160" s="17" t="s">
        <v>507</v>
      </c>
      <c r="B160" s="17" t="s">
        <v>508</v>
      </c>
      <c r="C160" s="17" t="s">
        <v>157</v>
      </c>
      <c r="D160" s="167" t="s">
        <v>509</v>
      </c>
      <c r="E160" s="17" t="s">
        <v>164</v>
      </c>
      <c r="F160" s="128">
        <v>36</v>
      </c>
      <c r="G160" s="134">
        <v>5.7844139836065569</v>
      </c>
      <c r="H160" s="134">
        <v>3.49900652</v>
      </c>
      <c r="I160" s="134">
        <v>0.25554542000000002</v>
      </c>
      <c r="J160" s="134">
        <v>3.3024331199999999</v>
      </c>
      <c r="K160" s="134">
        <f t="shared" si="98"/>
        <v>7.0569850599999997</v>
      </c>
      <c r="L160" s="130">
        <f t="shared" si="99"/>
        <v>125.96</v>
      </c>
      <c r="M160" s="130">
        <f t="shared" si="100"/>
        <v>9.19</v>
      </c>
      <c r="N160" s="130">
        <v>118.9</v>
      </c>
      <c r="O160" s="130">
        <f t="shared" si="101"/>
        <v>254.05</v>
      </c>
      <c r="P160" s="26">
        <f t="shared" si="96"/>
        <v>3.5686961865057238E-5</v>
      </c>
      <c r="R160" s="102">
        <f t="shared" si="97"/>
        <v>208.23890340983604</v>
      </c>
    </row>
    <row r="161" spans="1:18" ht="39" customHeight="1" x14ac:dyDescent="0.25">
      <c r="A161" s="17" t="s">
        <v>510</v>
      </c>
      <c r="B161" s="17" t="s">
        <v>511</v>
      </c>
      <c r="C161" s="17" t="s">
        <v>157</v>
      </c>
      <c r="D161" s="167" t="s">
        <v>512</v>
      </c>
      <c r="E161" s="17" t="s">
        <v>164</v>
      </c>
      <c r="F161" s="128">
        <v>136</v>
      </c>
      <c r="G161" s="134">
        <v>5.0674044508196721</v>
      </c>
      <c r="H161" s="134">
        <v>2.9191149900000002</v>
      </c>
      <c r="I161" s="134">
        <v>0.21623074</v>
      </c>
      <c r="J161" s="134">
        <v>3.0468877000000001</v>
      </c>
      <c r="K161" s="134">
        <f t="shared" si="98"/>
        <v>6.1822334300000001</v>
      </c>
      <c r="L161" s="130">
        <f t="shared" si="99"/>
        <v>396.99</v>
      </c>
      <c r="M161" s="130">
        <f t="shared" si="100"/>
        <v>29.4</v>
      </c>
      <c r="N161" s="130">
        <v>414.39</v>
      </c>
      <c r="O161" s="130">
        <f t="shared" si="101"/>
        <v>840.78</v>
      </c>
      <c r="P161" s="26">
        <f t="shared" si="96"/>
        <v>1.1810621451250865E-4</v>
      </c>
      <c r="R161" s="102">
        <f t="shared" si="97"/>
        <v>689.16700531147535</v>
      </c>
    </row>
    <row r="162" spans="1:18" ht="39" customHeight="1" x14ac:dyDescent="0.25">
      <c r="A162" s="17" t="s">
        <v>513</v>
      </c>
      <c r="B162" s="17" t="s">
        <v>514</v>
      </c>
      <c r="C162" s="17" t="s">
        <v>157</v>
      </c>
      <c r="D162" s="167" t="s">
        <v>515</v>
      </c>
      <c r="E162" s="17" t="s">
        <v>164</v>
      </c>
      <c r="F162" s="128">
        <v>5</v>
      </c>
      <c r="G162" s="134">
        <v>8.2899192049180339</v>
      </c>
      <c r="H162" s="134">
        <v>3.5579785400000001</v>
      </c>
      <c r="I162" s="134">
        <v>0.25554542000000002</v>
      </c>
      <c r="J162" s="134">
        <v>6.3001774700000004</v>
      </c>
      <c r="K162" s="134">
        <f t="shared" si="98"/>
        <v>10.113701430000001</v>
      </c>
      <c r="L162" s="130">
        <f t="shared" si="99"/>
        <v>17.78</v>
      </c>
      <c r="M162" s="130">
        <f t="shared" si="100"/>
        <v>1.27</v>
      </c>
      <c r="N162" s="130">
        <v>31.510000000000005</v>
      </c>
      <c r="O162" s="130">
        <f t="shared" si="101"/>
        <v>50.56</v>
      </c>
      <c r="P162" s="26">
        <f t="shared" si="96"/>
        <v>7.1022743235477032E-6</v>
      </c>
      <c r="R162" s="102">
        <f t="shared" si="97"/>
        <v>41.449596024590171</v>
      </c>
    </row>
    <row r="163" spans="1:18" ht="39" customHeight="1" x14ac:dyDescent="0.25">
      <c r="A163" s="17" t="s">
        <v>516</v>
      </c>
      <c r="B163" s="17" t="s">
        <v>517</v>
      </c>
      <c r="C163" s="17" t="s">
        <v>157</v>
      </c>
      <c r="D163" s="167" t="s">
        <v>518</v>
      </c>
      <c r="E163" s="17" t="s">
        <v>164</v>
      </c>
      <c r="F163" s="128">
        <v>5</v>
      </c>
      <c r="G163" s="134">
        <v>14.654385844262297</v>
      </c>
      <c r="H163" s="134">
        <v>5.2681671200000002</v>
      </c>
      <c r="I163" s="134">
        <v>0.37348946</v>
      </c>
      <c r="J163" s="134">
        <v>12.23669415</v>
      </c>
      <c r="K163" s="134">
        <f t="shared" si="98"/>
        <v>17.878350730000001</v>
      </c>
      <c r="L163" s="130">
        <f t="shared" si="99"/>
        <v>26.34</v>
      </c>
      <c r="M163" s="130">
        <f t="shared" si="100"/>
        <v>1.86</v>
      </c>
      <c r="N163" s="130">
        <v>61.190000000000005</v>
      </c>
      <c r="O163" s="130">
        <f t="shared" si="101"/>
        <v>89.39</v>
      </c>
      <c r="P163" s="26">
        <f t="shared" si="96"/>
        <v>1.255680976625651E-5</v>
      </c>
      <c r="R163" s="102">
        <f t="shared" si="97"/>
        <v>73.271929221311481</v>
      </c>
    </row>
    <row r="164" spans="1:18" ht="39" customHeight="1" x14ac:dyDescent="0.25">
      <c r="A164" s="17" t="s">
        <v>519</v>
      </c>
      <c r="B164" s="17" t="s">
        <v>520</v>
      </c>
      <c r="C164" s="17" t="s">
        <v>157</v>
      </c>
      <c r="D164" s="167" t="s">
        <v>521</v>
      </c>
      <c r="E164" s="17" t="s">
        <v>164</v>
      </c>
      <c r="F164" s="128">
        <v>8</v>
      </c>
      <c r="G164" s="134">
        <v>10.167034049180328</v>
      </c>
      <c r="H164" s="134">
        <v>2.7323702599999997</v>
      </c>
      <c r="I164" s="134">
        <v>0.17691606000000001</v>
      </c>
      <c r="J164" s="134">
        <v>9.494495220000001</v>
      </c>
      <c r="K164" s="134">
        <f t="shared" si="98"/>
        <v>12.403781540000001</v>
      </c>
      <c r="L164" s="130">
        <f t="shared" si="99"/>
        <v>21.85</v>
      </c>
      <c r="M164" s="130">
        <f t="shared" si="100"/>
        <v>1.41</v>
      </c>
      <c r="N164" s="130">
        <v>75.97</v>
      </c>
      <c r="O164" s="130">
        <f t="shared" si="101"/>
        <v>99.23</v>
      </c>
      <c r="P164" s="26">
        <f t="shared" si="96"/>
        <v>1.3939056193149497E-5</v>
      </c>
      <c r="R164" s="102">
        <f t="shared" si="97"/>
        <v>81.336272393442627</v>
      </c>
    </row>
    <row r="165" spans="1:18" ht="51.75" customHeight="1" x14ac:dyDescent="0.25">
      <c r="A165" s="17" t="s">
        <v>522</v>
      </c>
      <c r="B165" s="17" t="s">
        <v>523</v>
      </c>
      <c r="C165" s="17" t="s">
        <v>157</v>
      </c>
      <c r="D165" s="167" t="s">
        <v>524</v>
      </c>
      <c r="E165" s="17" t="s">
        <v>164</v>
      </c>
      <c r="F165" s="128">
        <v>4</v>
      </c>
      <c r="G165" s="134">
        <v>26.029862926229505</v>
      </c>
      <c r="H165" s="134">
        <v>9.6124392600000004</v>
      </c>
      <c r="I165" s="134">
        <v>0.70766424000000006</v>
      </c>
      <c r="J165" s="134">
        <v>21.436329269999998</v>
      </c>
      <c r="K165" s="134">
        <f t="shared" si="98"/>
        <v>31.756432769999996</v>
      </c>
      <c r="L165" s="130">
        <f t="shared" si="99"/>
        <v>38.44</v>
      </c>
      <c r="M165" s="130">
        <f t="shared" si="100"/>
        <v>2.83</v>
      </c>
      <c r="N165" s="130">
        <v>85.75</v>
      </c>
      <c r="O165" s="130">
        <f t="shared" si="101"/>
        <v>127.02</v>
      </c>
      <c r="P165" s="26">
        <f t="shared" si="96"/>
        <v>1.7842778571539341E-5</v>
      </c>
      <c r="R165" s="102">
        <f t="shared" si="97"/>
        <v>104.11945170491802</v>
      </c>
    </row>
    <row r="166" spans="1:18" ht="25.5" customHeight="1" x14ac:dyDescent="0.25">
      <c r="A166" s="17" t="s">
        <v>525</v>
      </c>
      <c r="B166" s="17" t="s">
        <v>526</v>
      </c>
      <c r="C166" s="17" t="s">
        <v>157</v>
      </c>
      <c r="D166" s="167" t="s">
        <v>527</v>
      </c>
      <c r="E166" s="17" t="s">
        <v>164</v>
      </c>
      <c r="F166" s="128">
        <v>24</v>
      </c>
      <c r="G166" s="134">
        <v>4.1328751721311479</v>
      </c>
      <c r="H166" s="134">
        <v>1.9460766600000001</v>
      </c>
      <c r="I166" s="134">
        <v>0.13760138000000002</v>
      </c>
      <c r="J166" s="134">
        <v>2.9584296700000001</v>
      </c>
      <c r="K166" s="134">
        <f t="shared" si="98"/>
        <v>5.0421077099999998</v>
      </c>
      <c r="L166" s="130">
        <f t="shared" si="99"/>
        <v>46.7</v>
      </c>
      <c r="M166" s="130">
        <f t="shared" si="100"/>
        <v>3.3</v>
      </c>
      <c r="N166" s="130">
        <v>71.010000000000005</v>
      </c>
      <c r="O166" s="130">
        <f t="shared" si="101"/>
        <v>121.01</v>
      </c>
      <c r="P166" s="26">
        <f t="shared" si="96"/>
        <v>1.6998540662430925E-5</v>
      </c>
      <c r="R166" s="102">
        <f t="shared" si="97"/>
        <v>99.189004131147556</v>
      </c>
    </row>
    <row r="167" spans="1:18" ht="25.5" customHeight="1" x14ac:dyDescent="0.25">
      <c r="A167" s="17" t="s">
        <v>528</v>
      </c>
      <c r="B167" s="17" t="s">
        <v>529</v>
      </c>
      <c r="C167" s="17" t="s">
        <v>157</v>
      </c>
      <c r="D167" s="167" t="s">
        <v>530</v>
      </c>
      <c r="E167" s="17" t="s">
        <v>164</v>
      </c>
      <c r="F167" s="128">
        <v>5</v>
      </c>
      <c r="G167" s="134">
        <v>11.939417163934428</v>
      </c>
      <c r="H167" s="134">
        <v>3.5088351900000001</v>
      </c>
      <c r="I167" s="134">
        <v>0.25554542000000002</v>
      </c>
      <c r="J167" s="134">
        <v>10.80170833</v>
      </c>
      <c r="K167" s="134">
        <f t="shared" si="98"/>
        <v>14.56608894</v>
      </c>
      <c r="L167" s="130">
        <f t="shared" si="99"/>
        <v>17.54</v>
      </c>
      <c r="M167" s="130">
        <f t="shared" si="100"/>
        <v>1.27</v>
      </c>
      <c r="N167" s="130">
        <v>54.019999999999996</v>
      </c>
      <c r="O167" s="130">
        <f t="shared" si="101"/>
        <v>72.83</v>
      </c>
      <c r="P167" s="26">
        <f t="shared" si="96"/>
        <v>1.0230590169778069E-5</v>
      </c>
      <c r="R167" s="102">
        <f t="shared" si="97"/>
        <v>59.697085819672139</v>
      </c>
    </row>
    <row r="168" spans="1:18" ht="25.5" customHeight="1" x14ac:dyDescent="0.25">
      <c r="A168" s="17" t="s">
        <v>531</v>
      </c>
      <c r="B168" s="17" t="s">
        <v>532</v>
      </c>
      <c r="C168" s="17" t="s">
        <v>157</v>
      </c>
      <c r="D168" s="167" t="s">
        <v>533</v>
      </c>
      <c r="E168" s="17" t="s">
        <v>255</v>
      </c>
      <c r="F168" s="128">
        <v>214.36</v>
      </c>
      <c r="G168" s="134">
        <v>6.4853109426229514</v>
      </c>
      <c r="H168" s="134">
        <v>0.79612227000000013</v>
      </c>
      <c r="I168" s="134">
        <v>3.9314680000000005E-2</v>
      </c>
      <c r="J168" s="134">
        <v>7.0766424000000008</v>
      </c>
      <c r="K168" s="134">
        <f t="shared" si="98"/>
        <v>7.9120793500000008</v>
      </c>
      <c r="L168" s="130">
        <f t="shared" si="99"/>
        <v>170.65</v>
      </c>
      <c r="M168" s="130">
        <f t="shared" si="100"/>
        <v>8.42</v>
      </c>
      <c r="N168" s="130">
        <v>1516.96</v>
      </c>
      <c r="O168" s="130">
        <f t="shared" si="101"/>
        <v>1696.03</v>
      </c>
      <c r="P168" s="26">
        <f t="shared" si="96"/>
        <v>2.3824506172797884E-4</v>
      </c>
      <c r="R168" s="102">
        <f t="shared" si="97"/>
        <v>1390.191253660656</v>
      </c>
    </row>
    <row r="169" spans="1:18" ht="25.5" customHeight="1" x14ac:dyDescent="0.25">
      <c r="A169" s="17" t="s">
        <v>534</v>
      </c>
      <c r="B169" s="17" t="s">
        <v>535</v>
      </c>
      <c r="C169" s="17" t="s">
        <v>157</v>
      </c>
      <c r="D169" s="167" t="s">
        <v>536</v>
      </c>
      <c r="E169" s="17" t="s">
        <v>255</v>
      </c>
      <c r="F169" s="128">
        <v>78.95</v>
      </c>
      <c r="G169" s="134">
        <v>22.444815262295084</v>
      </c>
      <c r="H169" s="134">
        <v>1.3956711399999999</v>
      </c>
      <c r="I169" s="134">
        <v>7.8629360000000009E-2</v>
      </c>
      <c r="J169" s="134">
        <v>25.908374120000001</v>
      </c>
      <c r="K169" s="134">
        <f t="shared" si="98"/>
        <v>27.382674620000003</v>
      </c>
      <c r="L169" s="130">
        <f t="shared" si="99"/>
        <v>110.18</v>
      </c>
      <c r="M169" s="130">
        <f t="shared" si="100"/>
        <v>6.2</v>
      </c>
      <c r="N169" s="130">
        <v>2045.48</v>
      </c>
      <c r="O169" s="130">
        <f t="shared" si="101"/>
        <v>2161.86</v>
      </c>
      <c r="P169" s="26">
        <f t="shared" si="96"/>
        <v>3.0368122565476341E-4</v>
      </c>
      <c r="R169" s="102">
        <f t="shared" si="97"/>
        <v>1772.0181649581968</v>
      </c>
    </row>
    <row r="170" spans="1:18" ht="25.5" customHeight="1" x14ac:dyDescent="0.25">
      <c r="A170" s="17" t="s">
        <v>537</v>
      </c>
      <c r="B170" s="17" t="s">
        <v>538</v>
      </c>
      <c r="C170" s="17" t="s">
        <v>157</v>
      </c>
      <c r="D170" s="167" t="s">
        <v>539</v>
      </c>
      <c r="E170" s="17" t="s">
        <v>164</v>
      </c>
      <c r="F170" s="128">
        <v>36</v>
      </c>
      <c r="G170" s="134">
        <v>7.2264893360655744</v>
      </c>
      <c r="H170" s="134">
        <v>3.9019819900000003</v>
      </c>
      <c r="I170" s="134">
        <v>0.27520276000000005</v>
      </c>
      <c r="J170" s="134">
        <v>4.6391322400000004</v>
      </c>
      <c r="K170" s="134">
        <f t="shared" si="98"/>
        <v>8.8163169900000007</v>
      </c>
      <c r="L170" s="130">
        <f t="shared" si="99"/>
        <v>140.47</v>
      </c>
      <c r="M170" s="130">
        <f t="shared" si="100"/>
        <v>9.9</v>
      </c>
      <c r="N170" s="130">
        <v>167.01</v>
      </c>
      <c r="O170" s="130">
        <f t="shared" si="101"/>
        <v>317.38</v>
      </c>
      <c r="P170" s="26">
        <f t="shared" si="96"/>
        <v>4.4583066155213011E-5</v>
      </c>
      <c r="R170" s="102">
        <f t="shared" si="97"/>
        <v>260.15361609836066</v>
      </c>
    </row>
    <row r="171" spans="1:18" ht="39" customHeight="1" x14ac:dyDescent="0.25">
      <c r="A171" s="17" t="s">
        <v>540</v>
      </c>
      <c r="B171" s="17" t="s">
        <v>541</v>
      </c>
      <c r="C171" s="17" t="s">
        <v>157</v>
      </c>
      <c r="D171" s="167" t="s">
        <v>542</v>
      </c>
      <c r="E171" s="17" t="s">
        <v>164</v>
      </c>
      <c r="F171" s="128">
        <v>5</v>
      </c>
      <c r="G171" s="134">
        <v>21.671411721311475</v>
      </c>
      <c r="H171" s="134">
        <v>5.4745691900000004</v>
      </c>
      <c r="I171" s="134">
        <v>0.39314680000000002</v>
      </c>
      <c r="J171" s="134">
        <v>20.57140631</v>
      </c>
      <c r="K171" s="134">
        <f t="shared" si="98"/>
        <v>26.439122300000001</v>
      </c>
      <c r="L171" s="130">
        <f t="shared" si="99"/>
        <v>27.37</v>
      </c>
      <c r="M171" s="130">
        <f t="shared" si="100"/>
        <v>1.96</v>
      </c>
      <c r="N171" s="130">
        <v>102.85999999999999</v>
      </c>
      <c r="O171" s="130">
        <f t="shared" si="101"/>
        <v>132.19</v>
      </c>
      <c r="P171" s="26">
        <f t="shared" si="96"/>
        <v>1.8569019834449582E-5</v>
      </c>
      <c r="R171" s="102">
        <f t="shared" si="97"/>
        <v>108.35705860655737</v>
      </c>
    </row>
    <row r="172" spans="1:18" ht="51.75" customHeight="1" x14ac:dyDescent="0.25">
      <c r="A172" s="17" t="s">
        <v>543</v>
      </c>
      <c r="B172" s="17" t="s">
        <v>544</v>
      </c>
      <c r="C172" s="17" t="s">
        <v>157</v>
      </c>
      <c r="D172" s="167" t="s">
        <v>545</v>
      </c>
      <c r="E172" s="17" t="s">
        <v>164</v>
      </c>
      <c r="F172" s="128">
        <v>11</v>
      </c>
      <c r="G172" s="134">
        <v>22.050057204918033</v>
      </c>
      <c r="H172" s="134">
        <v>7.2732158000000009</v>
      </c>
      <c r="I172" s="134">
        <v>0.55040552000000009</v>
      </c>
      <c r="J172" s="134">
        <v>19.07744847</v>
      </c>
      <c r="K172" s="134">
        <f t="shared" si="98"/>
        <v>26.901069790000001</v>
      </c>
      <c r="L172" s="130">
        <f t="shared" si="99"/>
        <v>80</v>
      </c>
      <c r="M172" s="130">
        <f t="shared" si="100"/>
        <v>6.05</v>
      </c>
      <c r="N172" s="130">
        <v>209.86000000000004</v>
      </c>
      <c r="O172" s="130">
        <f t="shared" si="101"/>
        <v>295.91000000000003</v>
      </c>
      <c r="P172" s="26">
        <f t="shared" si="96"/>
        <v>4.1567128067266627E-5</v>
      </c>
      <c r="R172" s="102">
        <f t="shared" si="97"/>
        <v>242.55062925409837</v>
      </c>
    </row>
    <row r="173" spans="1:18" ht="39" customHeight="1" x14ac:dyDescent="0.25">
      <c r="A173" s="17" t="s">
        <v>546</v>
      </c>
      <c r="B173" s="17" t="s">
        <v>547</v>
      </c>
      <c r="C173" s="17" t="s">
        <v>157</v>
      </c>
      <c r="D173" s="167" t="s">
        <v>548</v>
      </c>
      <c r="E173" s="17" t="s">
        <v>164</v>
      </c>
      <c r="F173" s="128">
        <v>37</v>
      </c>
      <c r="G173" s="134">
        <v>13.64734998360656</v>
      </c>
      <c r="H173" s="134">
        <v>5.4450831800000001</v>
      </c>
      <c r="I173" s="134">
        <v>0.39314680000000002</v>
      </c>
      <c r="J173" s="134">
        <v>10.811537000000001</v>
      </c>
      <c r="K173" s="134">
        <f t="shared" si="98"/>
        <v>16.649766980000003</v>
      </c>
      <c r="L173" s="130">
        <f t="shared" si="99"/>
        <v>201.46</v>
      </c>
      <c r="M173" s="130">
        <f t="shared" si="100"/>
        <v>14.54</v>
      </c>
      <c r="N173" s="130">
        <v>400.03999999999996</v>
      </c>
      <c r="O173" s="130">
        <f t="shared" si="101"/>
        <v>616.04</v>
      </c>
      <c r="P173" s="26">
        <f t="shared" si="96"/>
        <v>8.6536492766580822E-5</v>
      </c>
      <c r="R173" s="102">
        <f t="shared" si="97"/>
        <v>504.9519493934427</v>
      </c>
    </row>
    <row r="174" spans="1:18" ht="64.5" customHeight="1" x14ac:dyDescent="0.25">
      <c r="A174" s="17" t="s">
        <v>549</v>
      </c>
      <c r="B174" s="17" t="s">
        <v>550</v>
      </c>
      <c r="C174" s="17" t="s">
        <v>157</v>
      </c>
      <c r="D174" s="167" t="s">
        <v>551</v>
      </c>
      <c r="E174" s="17" t="s">
        <v>164</v>
      </c>
      <c r="F174" s="128">
        <v>1</v>
      </c>
      <c r="G174" s="134">
        <v>9.9736831639344263</v>
      </c>
      <c r="H174" s="134">
        <v>4.9831356900000001</v>
      </c>
      <c r="I174" s="134">
        <v>0.35383212000000003</v>
      </c>
      <c r="J174" s="134">
        <v>6.8309256500000002</v>
      </c>
      <c r="K174" s="134">
        <f t="shared" si="98"/>
        <v>12.16789346</v>
      </c>
      <c r="L174" s="130">
        <f t="shared" si="99"/>
        <v>4.9800000000000004</v>
      </c>
      <c r="M174" s="130">
        <f t="shared" si="100"/>
        <v>0.35</v>
      </c>
      <c r="N174" s="130">
        <v>6.83</v>
      </c>
      <c r="O174" s="130">
        <f t="shared" si="101"/>
        <v>12.16</v>
      </c>
      <c r="P174" s="26">
        <f t="shared" si="96"/>
        <v>1.7081419259165362E-6</v>
      </c>
      <c r="R174" s="102">
        <f t="shared" si="97"/>
        <v>9.9736831639344263</v>
      </c>
    </row>
    <row r="175" spans="1:18" ht="39" customHeight="1" x14ac:dyDescent="0.25">
      <c r="A175" s="17" t="s">
        <v>552</v>
      </c>
      <c r="B175" s="17" t="s">
        <v>553</v>
      </c>
      <c r="C175" s="17" t="s">
        <v>157</v>
      </c>
      <c r="D175" s="167" t="s">
        <v>554</v>
      </c>
      <c r="E175" s="17" t="s">
        <v>164</v>
      </c>
      <c r="F175" s="128">
        <v>4</v>
      </c>
      <c r="G175" s="134">
        <v>13.11563504918033</v>
      </c>
      <c r="H175" s="134">
        <v>3.49900652</v>
      </c>
      <c r="I175" s="134">
        <v>0.25554542000000002</v>
      </c>
      <c r="J175" s="134">
        <v>12.246522820000001</v>
      </c>
      <c r="K175" s="134">
        <f t="shared" si="98"/>
        <v>16.001074760000002</v>
      </c>
      <c r="L175" s="130">
        <f t="shared" si="99"/>
        <v>13.99</v>
      </c>
      <c r="M175" s="130">
        <f t="shared" si="100"/>
        <v>1.02</v>
      </c>
      <c r="N175" s="130">
        <v>48.99</v>
      </c>
      <c r="O175" s="130">
        <f t="shared" si="101"/>
        <v>64</v>
      </c>
      <c r="P175" s="26">
        <f t="shared" si="96"/>
        <v>8.9902206627186106E-6</v>
      </c>
      <c r="R175" s="102">
        <f t="shared" si="97"/>
        <v>52.462540196721321</v>
      </c>
    </row>
    <row r="176" spans="1:18" ht="64.5" customHeight="1" x14ac:dyDescent="0.25">
      <c r="A176" s="17" t="s">
        <v>555</v>
      </c>
      <c r="B176" s="17" t="s">
        <v>556</v>
      </c>
      <c r="C176" s="17" t="s">
        <v>157</v>
      </c>
      <c r="D176" s="167" t="s">
        <v>557</v>
      </c>
      <c r="E176" s="17" t="s">
        <v>164</v>
      </c>
      <c r="F176" s="128">
        <v>2</v>
      </c>
      <c r="G176" s="134">
        <v>14.726892426229512</v>
      </c>
      <c r="H176" s="134">
        <v>6.6146949100000008</v>
      </c>
      <c r="I176" s="134">
        <v>0.49143350000000002</v>
      </c>
      <c r="J176" s="134">
        <v>10.860680350000001</v>
      </c>
      <c r="K176" s="134">
        <f t="shared" si="98"/>
        <v>17.966808760000003</v>
      </c>
      <c r="L176" s="130">
        <f t="shared" si="99"/>
        <v>13.22</v>
      </c>
      <c r="M176" s="130">
        <f t="shared" si="100"/>
        <v>0.98</v>
      </c>
      <c r="N176" s="130">
        <v>21.729999999999997</v>
      </c>
      <c r="O176" s="130">
        <f t="shared" si="101"/>
        <v>35.93</v>
      </c>
      <c r="P176" s="26">
        <f t="shared" si="96"/>
        <v>5.0471660689293704E-6</v>
      </c>
      <c r="R176" s="102">
        <f t="shared" si="97"/>
        <v>29.453784852459023</v>
      </c>
    </row>
    <row r="177" spans="1:18" ht="39" customHeight="1" x14ac:dyDescent="0.25">
      <c r="A177" s="17" t="s">
        <v>558</v>
      </c>
      <c r="B177" s="17" t="s">
        <v>559</v>
      </c>
      <c r="C177" s="17" t="s">
        <v>157</v>
      </c>
      <c r="D177" s="167" t="s">
        <v>560</v>
      </c>
      <c r="E177" s="17" t="s">
        <v>164</v>
      </c>
      <c r="F177" s="128">
        <v>4</v>
      </c>
      <c r="G177" s="134">
        <v>10.062302319672131</v>
      </c>
      <c r="H177" s="134">
        <v>5.2583384500000001</v>
      </c>
      <c r="I177" s="134">
        <v>0.37348946</v>
      </c>
      <c r="J177" s="134">
        <v>6.6441809200000002</v>
      </c>
      <c r="K177" s="134">
        <f t="shared" si="98"/>
        <v>12.27600883</v>
      </c>
      <c r="L177" s="130">
        <f t="shared" si="99"/>
        <v>21.03</v>
      </c>
      <c r="M177" s="130">
        <f t="shared" si="100"/>
        <v>1.49</v>
      </c>
      <c r="N177" s="130">
        <v>26.58</v>
      </c>
      <c r="O177" s="130">
        <f t="shared" si="101"/>
        <v>49.1</v>
      </c>
      <c r="P177" s="26">
        <f t="shared" si="96"/>
        <v>6.8971849146794347E-6</v>
      </c>
      <c r="R177" s="102">
        <f t="shared" si="97"/>
        <v>40.249209278688525</v>
      </c>
    </row>
    <row r="178" spans="1:18" ht="51.75" customHeight="1" x14ac:dyDescent="0.25">
      <c r="A178" s="17" t="s">
        <v>561</v>
      </c>
      <c r="B178" s="17" t="s">
        <v>523</v>
      </c>
      <c r="C178" s="17" t="s">
        <v>157</v>
      </c>
      <c r="D178" s="167" t="s">
        <v>524</v>
      </c>
      <c r="E178" s="17" t="s">
        <v>164</v>
      </c>
      <c r="F178" s="128">
        <v>1</v>
      </c>
      <c r="G178" s="134">
        <v>26.029862926229505</v>
      </c>
      <c r="H178" s="134">
        <v>9.6124392600000004</v>
      </c>
      <c r="I178" s="134">
        <v>0.70766424000000006</v>
      </c>
      <c r="J178" s="134">
        <v>21.436329269999998</v>
      </c>
      <c r="K178" s="134">
        <f t="shared" si="98"/>
        <v>31.756432769999996</v>
      </c>
      <c r="L178" s="130">
        <f t="shared" si="99"/>
        <v>9.61</v>
      </c>
      <c r="M178" s="130">
        <f t="shared" si="100"/>
        <v>0.7</v>
      </c>
      <c r="N178" s="130">
        <v>21.44</v>
      </c>
      <c r="O178" s="130">
        <f t="shared" si="101"/>
        <v>31.75</v>
      </c>
      <c r="P178" s="26">
        <f t="shared" si="96"/>
        <v>4.4599922818955611E-6</v>
      </c>
      <c r="R178" s="102">
        <f t="shared" si="97"/>
        <v>26.029862926229505</v>
      </c>
    </row>
    <row r="179" spans="1:18" ht="64.5" customHeight="1" x14ac:dyDescent="0.25">
      <c r="A179" s="17" t="s">
        <v>562</v>
      </c>
      <c r="B179" s="17" t="s">
        <v>563</v>
      </c>
      <c r="C179" s="17" t="s">
        <v>157</v>
      </c>
      <c r="D179" s="167" t="s">
        <v>564</v>
      </c>
      <c r="E179" s="17" t="s">
        <v>164</v>
      </c>
      <c r="F179" s="128">
        <v>1</v>
      </c>
      <c r="G179" s="134">
        <v>23.661314581967211</v>
      </c>
      <c r="H179" s="134">
        <v>5.6514852500000003</v>
      </c>
      <c r="I179" s="134">
        <v>0.41280413999999999</v>
      </c>
      <c r="J179" s="134">
        <v>22.8025144</v>
      </c>
      <c r="K179" s="134">
        <f t="shared" si="98"/>
        <v>28.866803789999999</v>
      </c>
      <c r="L179" s="130">
        <f t="shared" si="99"/>
        <v>5.65</v>
      </c>
      <c r="M179" s="130">
        <f t="shared" si="100"/>
        <v>0.41</v>
      </c>
      <c r="N179" s="130">
        <v>22.8</v>
      </c>
      <c r="O179" s="130">
        <f t="shared" si="101"/>
        <v>28.86</v>
      </c>
      <c r="P179" s="26">
        <f t="shared" si="96"/>
        <v>4.0540276300946738E-6</v>
      </c>
      <c r="R179" s="102">
        <f t="shared" si="97"/>
        <v>23.661314581967211</v>
      </c>
    </row>
    <row r="180" spans="1:18" ht="25.5" customHeight="1" x14ac:dyDescent="0.25">
      <c r="A180" s="17" t="s">
        <v>565</v>
      </c>
      <c r="B180" s="17" t="s">
        <v>566</v>
      </c>
      <c r="C180" s="17" t="s">
        <v>157</v>
      </c>
      <c r="D180" s="167" t="s">
        <v>567</v>
      </c>
      <c r="E180" s="17" t="s">
        <v>255</v>
      </c>
      <c r="F180" s="128">
        <v>13.25</v>
      </c>
      <c r="G180" s="134">
        <v>36.213009549180327</v>
      </c>
      <c r="H180" s="134">
        <v>1.6512165599999999</v>
      </c>
      <c r="I180" s="134">
        <v>0.11794404</v>
      </c>
      <c r="J180" s="134">
        <v>42.410711050000003</v>
      </c>
      <c r="K180" s="134">
        <f t="shared" si="98"/>
        <v>44.179871650000003</v>
      </c>
      <c r="L180" s="130">
        <f t="shared" si="99"/>
        <v>21.87</v>
      </c>
      <c r="M180" s="130">
        <f t="shared" si="100"/>
        <v>1.56</v>
      </c>
      <c r="N180" s="130">
        <v>561.95000000000005</v>
      </c>
      <c r="O180" s="130">
        <f t="shared" si="101"/>
        <v>585.38</v>
      </c>
      <c r="P180" s="26">
        <f t="shared" si="96"/>
        <v>8.2229615180347189E-5</v>
      </c>
      <c r="R180" s="102">
        <f t="shared" si="97"/>
        <v>479.82237652663935</v>
      </c>
    </row>
    <row r="181" spans="1:18" ht="39" customHeight="1" x14ac:dyDescent="0.25">
      <c r="A181" s="17" t="s">
        <v>568</v>
      </c>
      <c r="B181" s="17" t="s">
        <v>569</v>
      </c>
      <c r="C181" s="17" t="s">
        <v>157</v>
      </c>
      <c r="D181" s="167" t="s">
        <v>570</v>
      </c>
      <c r="E181" s="17" t="s">
        <v>164</v>
      </c>
      <c r="F181" s="128">
        <v>3</v>
      </c>
      <c r="G181" s="134">
        <v>30.025781221311476</v>
      </c>
      <c r="H181" s="134">
        <v>12.728127649999999</v>
      </c>
      <c r="I181" s="134">
        <v>0.94355232</v>
      </c>
      <c r="J181" s="134">
        <v>22.959773120000001</v>
      </c>
      <c r="K181" s="134">
        <f t="shared" si="98"/>
        <v>36.631453090000001</v>
      </c>
      <c r="L181" s="130">
        <f t="shared" si="99"/>
        <v>38.18</v>
      </c>
      <c r="M181" s="130">
        <f t="shared" si="100"/>
        <v>2.83</v>
      </c>
      <c r="N181" s="130">
        <v>68.88000000000001</v>
      </c>
      <c r="O181" s="130">
        <f t="shared" si="101"/>
        <v>109.89</v>
      </c>
      <c r="P181" s="26">
        <f t="shared" si="96"/>
        <v>1.5436489822283566E-5</v>
      </c>
      <c r="R181" s="102">
        <f t="shared" si="97"/>
        <v>90.077343663934428</v>
      </c>
    </row>
    <row r="182" spans="1:18" ht="25.5" customHeight="1" x14ac:dyDescent="0.25">
      <c r="A182" s="17" t="s">
        <v>571</v>
      </c>
      <c r="B182" s="17" t="s">
        <v>572</v>
      </c>
      <c r="C182" s="17" t="s">
        <v>157</v>
      </c>
      <c r="D182" s="167" t="s">
        <v>573</v>
      </c>
      <c r="E182" s="17" t="s">
        <v>164</v>
      </c>
      <c r="F182" s="128">
        <v>5</v>
      </c>
      <c r="G182" s="134">
        <v>53.985178418032788</v>
      </c>
      <c r="H182" s="134">
        <v>8.3150548200000021</v>
      </c>
      <c r="I182" s="134">
        <v>0.60937754</v>
      </c>
      <c r="J182" s="134">
        <v>56.93748531</v>
      </c>
      <c r="K182" s="134">
        <f t="shared" si="98"/>
        <v>65.861917669999997</v>
      </c>
      <c r="L182" s="130">
        <f t="shared" si="99"/>
        <v>41.57</v>
      </c>
      <c r="M182" s="130">
        <f t="shared" si="100"/>
        <v>3.04</v>
      </c>
      <c r="N182" s="130">
        <v>284.69</v>
      </c>
      <c r="O182" s="130">
        <f t="shared" si="101"/>
        <v>329.3</v>
      </c>
      <c r="P182" s="26">
        <f t="shared" si="96"/>
        <v>4.6257494753644352E-5</v>
      </c>
      <c r="R182" s="102">
        <f t="shared" si="97"/>
        <v>269.92589209016393</v>
      </c>
    </row>
    <row r="183" spans="1:18" ht="39" customHeight="1" x14ac:dyDescent="0.25">
      <c r="A183" s="17" t="s">
        <v>574</v>
      </c>
      <c r="B183" s="17" t="s">
        <v>575</v>
      </c>
      <c r="C183" s="17" t="s">
        <v>157</v>
      </c>
      <c r="D183" s="167" t="s">
        <v>576</v>
      </c>
      <c r="E183" s="17" t="s">
        <v>164</v>
      </c>
      <c r="F183" s="128">
        <v>5</v>
      </c>
      <c r="G183" s="134">
        <v>28.398411270491806</v>
      </c>
      <c r="H183" s="134">
        <v>3.8331813000000001</v>
      </c>
      <c r="I183" s="134">
        <v>0.27520276000000005</v>
      </c>
      <c r="J183" s="134">
        <v>30.537677690000002</v>
      </c>
      <c r="K183" s="134">
        <f t="shared" si="98"/>
        <v>34.646061750000001</v>
      </c>
      <c r="L183" s="130">
        <f t="shared" si="99"/>
        <v>19.16</v>
      </c>
      <c r="M183" s="130">
        <f t="shared" si="100"/>
        <v>1.37</v>
      </c>
      <c r="N183" s="130">
        <v>152.69999999999999</v>
      </c>
      <c r="O183" s="130">
        <f t="shared" si="101"/>
        <v>173.23</v>
      </c>
      <c r="P183" s="26">
        <f t="shared" si="96"/>
        <v>2.4333998834417888E-5</v>
      </c>
      <c r="R183" s="102">
        <f t="shared" si="97"/>
        <v>141.99205635245903</v>
      </c>
    </row>
    <row r="184" spans="1:18" ht="64.5" customHeight="1" x14ac:dyDescent="0.25">
      <c r="A184" s="17" t="s">
        <v>577</v>
      </c>
      <c r="B184" s="17" t="s">
        <v>578</v>
      </c>
      <c r="C184" s="17" t="s">
        <v>157</v>
      </c>
      <c r="D184" s="167" t="s">
        <v>579</v>
      </c>
      <c r="E184" s="17" t="s">
        <v>164</v>
      </c>
      <c r="F184" s="128">
        <v>6</v>
      </c>
      <c r="G184" s="134">
        <v>28.51925557377049</v>
      </c>
      <c r="H184" s="134">
        <v>7.6467052600000009</v>
      </c>
      <c r="I184" s="134">
        <v>0.57006285999999995</v>
      </c>
      <c r="J184" s="134">
        <v>26.576723680000001</v>
      </c>
      <c r="K184" s="134">
        <f t="shared" si="98"/>
        <v>34.793491799999998</v>
      </c>
      <c r="L184" s="130">
        <f t="shared" si="99"/>
        <v>45.88</v>
      </c>
      <c r="M184" s="130">
        <f t="shared" si="100"/>
        <v>3.42</v>
      </c>
      <c r="N184" s="130">
        <v>159.46</v>
      </c>
      <c r="O184" s="130">
        <f t="shared" si="101"/>
        <v>208.76</v>
      </c>
      <c r="P184" s="26">
        <f t="shared" si="96"/>
        <v>2.9324976024205266E-5</v>
      </c>
      <c r="R184" s="102">
        <f t="shared" si="97"/>
        <v>171.11553344262293</v>
      </c>
    </row>
    <row r="185" spans="1:18" ht="64.5" customHeight="1" x14ac:dyDescent="0.25">
      <c r="A185" s="17" t="s">
        <v>580</v>
      </c>
      <c r="B185" s="17" t="s">
        <v>581</v>
      </c>
      <c r="C185" s="17" t="s">
        <v>157</v>
      </c>
      <c r="D185" s="167" t="s">
        <v>582</v>
      </c>
      <c r="E185" s="17" t="s">
        <v>164</v>
      </c>
      <c r="F185" s="128">
        <v>2</v>
      </c>
      <c r="G185" s="134">
        <v>74.697891999999996</v>
      </c>
      <c r="H185" s="134">
        <v>7.5189325500000006</v>
      </c>
      <c r="I185" s="134">
        <v>0.57006285999999995</v>
      </c>
      <c r="J185" s="134">
        <v>83.042432829999996</v>
      </c>
      <c r="K185" s="134">
        <f t="shared" si="98"/>
        <v>91.131428239999991</v>
      </c>
      <c r="L185" s="130">
        <f t="shared" si="99"/>
        <v>15.03</v>
      </c>
      <c r="M185" s="130">
        <f t="shared" si="100"/>
        <v>1.1399999999999999</v>
      </c>
      <c r="N185" s="130">
        <v>166.09</v>
      </c>
      <c r="O185" s="130">
        <f t="shared" si="101"/>
        <v>182.26</v>
      </c>
      <c r="P185" s="26">
        <f t="shared" si="96"/>
        <v>2.5602462781048342E-5</v>
      </c>
      <c r="R185" s="102">
        <f t="shared" si="97"/>
        <v>149.39578399999999</v>
      </c>
    </row>
    <row r="186" spans="1:18" ht="25.5" customHeight="1" x14ac:dyDescent="0.25">
      <c r="A186" s="17" t="s">
        <v>583</v>
      </c>
      <c r="B186" s="17" t="s">
        <v>584</v>
      </c>
      <c r="C186" s="17" t="s">
        <v>157</v>
      </c>
      <c r="D186" s="167" t="s">
        <v>585</v>
      </c>
      <c r="E186" s="17" t="s">
        <v>164</v>
      </c>
      <c r="F186" s="128">
        <v>3</v>
      </c>
      <c r="G186" s="134">
        <v>143.42607541803281</v>
      </c>
      <c r="H186" s="134">
        <v>21.888448090000001</v>
      </c>
      <c r="I186" s="134">
        <v>1.6413878900000001</v>
      </c>
      <c r="J186" s="134">
        <v>151.44997603000002</v>
      </c>
      <c r="K186" s="134">
        <f t="shared" si="98"/>
        <v>174.97981201000002</v>
      </c>
      <c r="L186" s="130">
        <f t="shared" si="99"/>
        <v>65.66</v>
      </c>
      <c r="M186" s="130">
        <f t="shared" si="100"/>
        <v>4.92</v>
      </c>
      <c r="N186" s="130">
        <v>454.34999999999997</v>
      </c>
      <c r="O186" s="130">
        <f t="shared" si="101"/>
        <v>524.92999999999995</v>
      </c>
      <c r="P186" s="26">
        <f t="shared" si="96"/>
        <v>7.3738070820013744E-5</v>
      </c>
      <c r="R186" s="102">
        <f t="shared" si="97"/>
        <v>430.2782262540984</v>
      </c>
    </row>
    <row r="187" spans="1:18" ht="25.5" customHeight="1" x14ac:dyDescent="0.25">
      <c r="A187" s="17" t="s">
        <v>586</v>
      </c>
      <c r="B187" s="17" t="s">
        <v>587</v>
      </c>
      <c r="C187" s="17" t="s">
        <v>157</v>
      </c>
      <c r="D187" s="167" t="s">
        <v>588</v>
      </c>
      <c r="E187" s="17" t="s">
        <v>164</v>
      </c>
      <c r="F187" s="128">
        <v>3</v>
      </c>
      <c r="G187" s="134">
        <v>136.2479238032787</v>
      </c>
      <c r="H187" s="134">
        <v>14.133627460000001</v>
      </c>
      <c r="I187" s="134">
        <v>1.06149636</v>
      </c>
      <c r="J187" s="134">
        <v>151.02734322000001</v>
      </c>
      <c r="K187" s="134">
        <f t="shared" si="98"/>
        <v>166.22246704</v>
      </c>
      <c r="L187" s="130">
        <f t="shared" si="99"/>
        <v>42.4</v>
      </c>
      <c r="M187" s="130">
        <f t="shared" si="100"/>
        <v>3.18</v>
      </c>
      <c r="N187" s="130">
        <v>453.08</v>
      </c>
      <c r="O187" s="130">
        <f t="shared" si="101"/>
        <v>498.66</v>
      </c>
      <c r="P187" s="26">
        <f t="shared" si="96"/>
        <v>7.0047866182363481E-5</v>
      </c>
      <c r="R187" s="102">
        <f t="shared" si="97"/>
        <v>408.74377140983609</v>
      </c>
    </row>
    <row r="188" spans="1:18" ht="51.75" customHeight="1" x14ac:dyDescent="0.25">
      <c r="A188" s="17" t="s">
        <v>589</v>
      </c>
      <c r="B188" s="17" t="s">
        <v>590</v>
      </c>
      <c r="C188" s="17" t="s">
        <v>157</v>
      </c>
      <c r="D188" s="167" t="s">
        <v>591</v>
      </c>
      <c r="E188" s="17" t="s">
        <v>164</v>
      </c>
      <c r="F188" s="128">
        <v>2</v>
      </c>
      <c r="G188" s="134">
        <v>1363.2848667213116</v>
      </c>
      <c r="H188" s="134">
        <v>597.0917025</v>
      </c>
      <c r="I188" s="134">
        <v>45.624686140000001</v>
      </c>
      <c r="J188" s="134">
        <v>1020.49114876</v>
      </c>
      <c r="K188" s="134">
        <f t="shared" si="98"/>
        <v>1663.2075374000001</v>
      </c>
      <c r="L188" s="130">
        <f t="shared" si="99"/>
        <v>1194.18</v>
      </c>
      <c r="M188" s="130">
        <f t="shared" si="100"/>
        <v>91.24</v>
      </c>
      <c r="N188" s="130">
        <v>2040.9899999999998</v>
      </c>
      <c r="O188" s="130">
        <f t="shared" si="101"/>
        <v>3326.41</v>
      </c>
      <c r="P188" s="26">
        <f t="shared" si="96"/>
        <v>4.6726812366677833E-4</v>
      </c>
      <c r="R188" s="102">
        <f t="shared" si="97"/>
        <v>2726.5697334426231</v>
      </c>
    </row>
    <row r="189" spans="1:18" ht="25.5" customHeight="1" x14ac:dyDescent="0.25">
      <c r="A189" s="17" t="s">
        <v>592</v>
      </c>
      <c r="B189" s="17" t="s">
        <v>593</v>
      </c>
      <c r="C189" s="17" t="s">
        <v>594</v>
      </c>
      <c r="D189" s="167" t="s">
        <v>595</v>
      </c>
      <c r="E189" s="17" t="s">
        <v>596</v>
      </c>
      <c r="F189" s="128">
        <v>8</v>
      </c>
      <c r="G189" s="134">
        <v>63.886355000000002</v>
      </c>
      <c r="H189" s="134">
        <v>0</v>
      </c>
      <c r="I189" s="134">
        <v>0</v>
      </c>
      <c r="J189" s="134">
        <v>77.941353100000001</v>
      </c>
      <c r="K189" s="134">
        <f t="shared" si="98"/>
        <v>77.941353100000001</v>
      </c>
      <c r="L189" s="130">
        <f t="shared" si="99"/>
        <v>0</v>
      </c>
      <c r="M189" s="130">
        <f t="shared" si="100"/>
        <v>0</v>
      </c>
      <c r="N189" s="130">
        <v>623.53</v>
      </c>
      <c r="O189" s="130">
        <f t="shared" si="101"/>
        <v>623.53</v>
      </c>
      <c r="P189" s="26">
        <f t="shared" si="96"/>
        <v>8.7588629528514606E-5</v>
      </c>
      <c r="R189" s="102">
        <f t="shared" si="97"/>
        <v>511.09084000000001</v>
      </c>
    </row>
    <row r="190" spans="1:18" ht="25.5" customHeight="1" x14ac:dyDescent="0.25">
      <c r="A190" s="17" t="s">
        <v>597</v>
      </c>
      <c r="B190" s="17" t="s">
        <v>598</v>
      </c>
      <c r="C190" s="17" t="s">
        <v>162</v>
      </c>
      <c r="D190" s="167" t="s">
        <v>599</v>
      </c>
      <c r="E190" s="17" t="s">
        <v>164</v>
      </c>
      <c r="F190" s="128">
        <v>3</v>
      </c>
      <c r="G190" s="134">
        <v>698.83454957377057</v>
      </c>
      <c r="H190" s="134">
        <v>48.612601820000002</v>
      </c>
      <c r="I190" s="134">
        <v>5.6219992400000001</v>
      </c>
      <c r="J190" s="134">
        <v>798.34354942000004</v>
      </c>
      <c r="K190" s="134">
        <f t="shared" si="98"/>
        <v>852.57815048000009</v>
      </c>
      <c r="L190" s="130">
        <f t="shared" si="99"/>
        <v>145.83000000000001</v>
      </c>
      <c r="M190" s="130">
        <f t="shared" si="100"/>
        <v>16.86</v>
      </c>
      <c r="N190" s="130">
        <v>2395.04</v>
      </c>
      <c r="O190" s="130">
        <f t="shared" si="101"/>
        <v>2557.73</v>
      </c>
      <c r="P190" s="26">
        <f t="shared" si="96"/>
        <v>3.5928995461961366E-4</v>
      </c>
      <c r="R190" s="102">
        <f t="shared" si="97"/>
        <v>2096.5036487213119</v>
      </c>
    </row>
    <row r="191" spans="1:18" ht="25.5" customHeight="1" x14ac:dyDescent="0.25">
      <c r="A191" s="17" t="s">
        <v>600</v>
      </c>
      <c r="B191" s="17" t="s">
        <v>601</v>
      </c>
      <c r="C191" s="17" t="s">
        <v>157</v>
      </c>
      <c r="D191" s="167" t="s">
        <v>602</v>
      </c>
      <c r="E191" s="17" t="s">
        <v>164</v>
      </c>
      <c r="F191" s="128">
        <v>2</v>
      </c>
      <c r="G191" s="134">
        <v>72.788552008196731</v>
      </c>
      <c r="H191" s="134">
        <v>26.861755110000001</v>
      </c>
      <c r="I191" s="134">
        <v>3.0075730200000002</v>
      </c>
      <c r="J191" s="134">
        <v>58.932705320000004</v>
      </c>
      <c r="K191" s="134">
        <f t="shared" si="98"/>
        <v>88.80203345000001</v>
      </c>
      <c r="L191" s="130">
        <f t="shared" si="99"/>
        <v>53.72</v>
      </c>
      <c r="M191" s="130">
        <f t="shared" si="100"/>
        <v>6.01</v>
      </c>
      <c r="N191" s="130">
        <v>117.86999999999999</v>
      </c>
      <c r="O191" s="130">
        <f t="shared" si="101"/>
        <v>177.6</v>
      </c>
      <c r="P191" s="26">
        <f t="shared" si="96"/>
        <v>2.4947862339044143E-5</v>
      </c>
      <c r="R191" s="102">
        <f t="shared" si="97"/>
        <v>145.57710401639346</v>
      </c>
    </row>
    <row r="192" spans="1:18" ht="24" customHeight="1" x14ac:dyDescent="0.25">
      <c r="A192" s="17" t="s">
        <v>603</v>
      </c>
      <c r="B192" s="17" t="s">
        <v>604</v>
      </c>
      <c r="C192" s="17" t="s">
        <v>162</v>
      </c>
      <c r="D192" s="167" t="s">
        <v>605</v>
      </c>
      <c r="E192" s="17" t="s">
        <v>255</v>
      </c>
      <c r="F192" s="128">
        <v>23.5</v>
      </c>
      <c r="G192" s="134">
        <v>50.061766704918035</v>
      </c>
      <c r="H192" s="134">
        <v>33.368334650000001</v>
      </c>
      <c r="I192" s="134">
        <v>3.7348946000000001</v>
      </c>
      <c r="J192" s="134">
        <v>23.972126130000003</v>
      </c>
      <c r="K192" s="134">
        <f t="shared" si="98"/>
        <v>61.075355380000005</v>
      </c>
      <c r="L192" s="130">
        <f t="shared" si="99"/>
        <v>784.15</v>
      </c>
      <c r="M192" s="130">
        <f t="shared" si="100"/>
        <v>87.77</v>
      </c>
      <c r="N192" s="130">
        <v>563.35</v>
      </c>
      <c r="O192" s="130">
        <f t="shared" si="101"/>
        <v>1435.27</v>
      </c>
      <c r="P192" s="26">
        <f t="shared" si="96"/>
        <v>2.0161553141531468E-4</v>
      </c>
      <c r="R192" s="102">
        <f t="shared" si="97"/>
        <v>1176.4515175655738</v>
      </c>
    </row>
    <row r="193" spans="1:18" ht="24" customHeight="1" x14ac:dyDescent="0.25">
      <c r="A193" s="17" t="s">
        <v>606</v>
      </c>
      <c r="B193" s="17" t="s">
        <v>607</v>
      </c>
      <c r="C193" s="17" t="s">
        <v>162</v>
      </c>
      <c r="D193" s="167" t="s">
        <v>608</v>
      </c>
      <c r="E193" s="17" t="s">
        <v>164</v>
      </c>
      <c r="F193" s="128">
        <v>2</v>
      </c>
      <c r="G193" s="134">
        <v>154.2537249918033</v>
      </c>
      <c r="H193" s="134">
        <v>6.3198348099999997</v>
      </c>
      <c r="I193" s="134">
        <v>0.47177616</v>
      </c>
      <c r="J193" s="134">
        <v>181.39793352000001</v>
      </c>
      <c r="K193" s="134">
        <f t="shared" si="98"/>
        <v>188.18954449</v>
      </c>
      <c r="L193" s="130">
        <f t="shared" si="99"/>
        <v>12.63</v>
      </c>
      <c r="M193" s="130">
        <f t="shared" si="100"/>
        <v>0.94</v>
      </c>
      <c r="N193" s="130">
        <v>362.8</v>
      </c>
      <c r="O193" s="130">
        <f t="shared" si="101"/>
        <v>376.37</v>
      </c>
      <c r="P193" s="26">
        <f t="shared" si="96"/>
        <v>5.2869521106678179E-5</v>
      </c>
      <c r="R193" s="102">
        <f t="shared" si="97"/>
        <v>308.50744998360659</v>
      </c>
    </row>
    <row r="194" spans="1:18" ht="24" customHeight="1" collapsed="1" x14ac:dyDescent="0.25">
      <c r="A194" s="15" t="s">
        <v>80</v>
      </c>
      <c r="B194" s="15"/>
      <c r="C194" s="15"/>
      <c r="D194" s="166" t="s">
        <v>81</v>
      </c>
      <c r="E194" s="15"/>
      <c r="F194" s="129"/>
      <c r="G194" s="135"/>
      <c r="H194" s="135"/>
      <c r="I194" s="135"/>
      <c r="J194" s="135"/>
      <c r="K194" s="135"/>
      <c r="L194" s="131"/>
      <c r="M194" s="131"/>
      <c r="N194" s="131"/>
      <c r="O194" s="131">
        <f>SUM(O195:O213)</f>
        <v>36435.939999999995</v>
      </c>
      <c r="P194" s="25">
        <f t="shared" si="96"/>
        <v>5.1182365727121173E-3</v>
      </c>
      <c r="R194" s="102">
        <f t="shared" si="97"/>
        <v>0</v>
      </c>
    </row>
    <row r="195" spans="1:18" ht="39" customHeight="1" x14ac:dyDescent="0.25">
      <c r="A195" s="17" t="s">
        <v>609</v>
      </c>
      <c r="B195" s="17" t="s">
        <v>610</v>
      </c>
      <c r="C195" s="17" t="s">
        <v>157</v>
      </c>
      <c r="D195" s="167" t="s">
        <v>611</v>
      </c>
      <c r="E195" s="17" t="s">
        <v>164</v>
      </c>
      <c r="F195" s="128">
        <v>12</v>
      </c>
      <c r="G195" s="134">
        <v>174.28165418852458</v>
      </c>
      <c r="H195" s="134">
        <v>89.30329562</v>
      </c>
      <c r="I195" s="134">
        <v>10.035072070000002</v>
      </c>
      <c r="J195" s="134">
        <v>113.28525042000001</v>
      </c>
      <c r="K195" s="134">
        <f t="shared" ref="K195:K213" si="102">H195+I195+J195</f>
        <v>212.62361811</v>
      </c>
      <c r="L195" s="130">
        <f t="shared" ref="L195:L213" si="103">TRUNC(F195 * H195, 2)</f>
        <v>1071.6300000000001</v>
      </c>
      <c r="M195" s="130">
        <f t="shared" ref="M195:M213" si="104">TRUNC(F195 * I195, 2)</f>
        <v>120.42</v>
      </c>
      <c r="N195" s="130">
        <v>1359.4299999999998</v>
      </c>
      <c r="O195" s="130">
        <f t="shared" ref="O195:O213" si="105">TRUNC(F195 * K195, 2)</f>
        <v>2551.48</v>
      </c>
      <c r="P195" s="26">
        <f t="shared" si="96"/>
        <v>3.5841200338302E-4</v>
      </c>
      <c r="R195" s="102">
        <f t="shared" si="97"/>
        <v>2091.3798502622949</v>
      </c>
    </row>
    <row r="196" spans="1:18" ht="24" customHeight="1" x14ac:dyDescent="0.25">
      <c r="A196" s="17" t="s">
        <v>612</v>
      </c>
      <c r="B196" s="17" t="s">
        <v>613</v>
      </c>
      <c r="C196" s="17" t="s">
        <v>162</v>
      </c>
      <c r="D196" s="167" t="s">
        <v>614</v>
      </c>
      <c r="E196" s="17" t="s">
        <v>164</v>
      </c>
      <c r="F196" s="128">
        <v>12</v>
      </c>
      <c r="G196" s="134">
        <v>180.79113399180329</v>
      </c>
      <c r="H196" s="134">
        <v>3.4400345000000003</v>
      </c>
      <c r="I196" s="134">
        <v>0.25554542000000002</v>
      </c>
      <c r="J196" s="134">
        <v>216.86960355000002</v>
      </c>
      <c r="K196" s="134">
        <f t="shared" si="102"/>
        <v>220.56518347000002</v>
      </c>
      <c r="L196" s="130">
        <f t="shared" si="103"/>
        <v>41.28</v>
      </c>
      <c r="M196" s="130">
        <f t="shared" si="104"/>
        <v>3.06</v>
      </c>
      <c r="N196" s="130">
        <v>2602.44</v>
      </c>
      <c r="O196" s="130">
        <f t="shared" si="105"/>
        <v>2646.78</v>
      </c>
      <c r="P196" s="26">
        <f t="shared" si="96"/>
        <v>3.7179900383859949E-4</v>
      </c>
      <c r="R196" s="102">
        <f t="shared" si="97"/>
        <v>2169.4936079016397</v>
      </c>
    </row>
    <row r="197" spans="1:18" ht="25.5" customHeight="1" x14ac:dyDescent="0.25">
      <c r="A197" s="17" t="s">
        <v>615</v>
      </c>
      <c r="B197" s="17" t="s">
        <v>616</v>
      </c>
      <c r="C197" s="17" t="s">
        <v>162</v>
      </c>
      <c r="D197" s="167" t="s">
        <v>617</v>
      </c>
      <c r="E197" s="17" t="s">
        <v>164</v>
      </c>
      <c r="F197" s="128">
        <v>1</v>
      </c>
      <c r="G197" s="134">
        <v>2822.6812359836072</v>
      </c>
      <c r="H197" s="134">
        <v>742.51670382000009</v>
      </c>
      <c r="I197" s="134">
        <v>82.285625240000002</v>
      </c>
      <c r="J197" s="134">
        <v>2618.8687788400002</v>
      </c>
      <c r="K197" s="134">
        <f t="shared" si="102"/>
        <v>3443.6711079000006</v>
      </c>
      <c r="L197" s="130">
        <f t="shared" si="103"/>
        <v>742.51</v>
      </c>
      <c r="M197" s="130">
        <f t="shared" si="104"/>
        <v>82.28</v>
      </c>
      <c r="N197" s="130">
        <v>2618.88</v>
      </c>
      <c r="O197" s="130">
        <f t="shared" si="105"/>
        <v>3443.67</v>
      </c>
      <c r="P197" s="26">
        <f t="shared" si="96"/>
        <v>4.8373989358725309E-4</v>
      </c>
      <c r="R197" s="102">
        <f t="shared" si="97"/>
        <v>2822.6812359836072</v>
      </c>
    </row>
    <row r="198" spans="1:18" ht="39" customHeight="1" x14ac:dyDescent="0.25">
      <c r="A198" s="17" t="s">
        <v>618</v>
      </c>
      <c r="B198" s="17" t="s">
        <v>619</v>
      </c>
      <c r="C198" s="17" t="s">
        <v>157</v>
      </c>
      <c r="D198" s="167" t="s">
        <v>620</v>
      </c>
      <c r="E198" s="17" t="s">
        <v>164</v>
      </c>
      <c r="F198" s="128">
        <v>1</v>
      </c>
      <c r="G198" s="134">
        <v>2515.9783942622958</v>
      </c>
      <c r="H198" s="134">
        <v>121.71824928000001</v>
      </c>
      <c r="I198" s="134">
        <v>2909.5615227600001</v>
      </c>
      <c r="J198" s="134">
        <v>38.213868960000006</v>
      </c>
      <c r="K198" s="134">
        <f t="shared" si="102"/>
        <v>3069.4936410000005</v>
      </c>
      <c r="L198" s="130">
        <f t="shared" si="103"/>
        <v>121.71</v>
      </c>
      <c r="M198" s="130">
        <f t="shared" si="104"/>
        <v>2909.56</v>
      </c>
      <c r="N198" s="130">
        <v>38.219999999999764</v>
      </c>
      <c r="O198" s="130">
        <f t="shared" si="105"/>
        <v>3069.49</v>
      </c>
      <c r="P198" s="26">
        <f t="shared" si="96"/>
        <v>4.311780065938773E-4</v>
      </c>
      <c r="R198" s="102">
        <f t="shared" si="97"/>
        <v>2515.9783942622958</v>
      </c>
    </row>
    <row r="199" spans="1:18" ht="39" customHeight="1" x14ac:dyDescent="0.25">
      <c r="A199" s="17" t="s">
        <v>621</v>
      </c>
      <c r="B199" s="17" t="s">
        <v>622</v>
      </c>
      <c r="C199" s="17" t="s">
        <v>157</v>
      </c>
      <c r="D199" s="167" t="s">
        <v>623</v>
      </c>
      <c r="E199" s="17" t="s">
        <v>164</v>
      </c>
      <c r="F199" s="128">
        <v>11</v>
      </c>
      <c r="G199" s="134">
        <v>124.11515575409838</v>
      </c>
      <c r="H199" s="134">
        <v>10.83119434</v>
      </c>
      <c r="I199" s="134">
        <v>0.80595094</v>
      </c>
      <c r="J199" s="134">
        <v>139.78334474000002</v>
      </c>
      <c r="K199" s="134">
        <f t="shared" si="102"/>
        <v>151.42049002000002</v>
      </c>
      <c r="L199" s="130">
        <f t="shared" si="103"/>
        <v>119.14</v>
      </c>
      <c r="M199" s="130">
        <f t="shared" si="104"/>
        <v>8.86</v>
      </c>
      <c r="N199" s="130">
        <v>1537.62</v>
      </c>
      <c r="O199" s="130">
        <f t="shared" si="105"/>
        <v>1665.62</v>
      </c>
      <c r="P199" s="26">
        <f t="shared" si="96"/>
        <v>2.3397330219120894E-4</v>
      </c>
      <c r="R199" s="102">
        <f t="shared" si="97"/>
        <v>1365.2667132950821</v>
      </c>
    </row>
    <row r="200" spans="1:18" ht="51.75" customHeight="1" x14ac:dyDescent="0.25">
      <c r="A200" s="17" t="s">
        <v>624</v>
      </c>
      <c r="B200" s="17" t="s">
        <v>625</v>
      </c>
      <c r="C200" s="17" t="s">
        <v>157</v>
      </c>
      <c r="D200" s="167" t="s">
        <v>626</v>
      </c>
      <c r="E200" s="17" t="s">
        <v>164</v>
      </c>
      <c r="F200" s="128">
        <v>16</v>
      </c>
      <c r="G200" s="134">
        <v>26.835491614754101</v>
      </c>
      <c r="H200" s="134">
        <v>8.0005373800000008</v>
      </c>
      <c r="I200" s="134">
        <v>0.58972020000000003</v>
      </c>
      <c r="J200" s="134">
        <v>24.149042190000003</v>
      </c>
      <c r="K200" s="134">
        <f t="shared" si="102"/>
        <v>32.739299770000002</v>
      </c>
      <c r="L200" s="130">
        <f t="shared" si="103"/>
        <v>128</v>
      </c>
      <c r="M200" s="130">
        <f t="shared" si="104"/>
        <v>9.43</v>
      </c>
      <c r="N200" s="130">
        <v>386.3900000000001</v>
      </c>
      <c r="O200" s="130">
        <f t="shared" si="105"/>
        <v>523.82000000000005</v>
      </c>
      <c r="P200" s="26">
        <f t="shared" si="96"/>
        <v>7.3582146680394733E-5</v>
      </c>
      <c r="R200" s="102">
        <f t="shared" si="97"/>
        <v>429.36786583606562</v>
      </c>
    </row>
    <row r="201" spans="1:18" ht="51.75" customHeight="1" x14ac:dyDescent="0.25">
      <c r="A201" s="17" t="s">
        <v>627</v>
      </c>
      <c r="B201" s="17" t="s">
        <v>628</v>
      </c>
      <c r="C201" s="17" t="s">
        <v>157</v>
      </c>
      <c r="D201" s="167" t="s">
        <v>629</v>
      </c>
      <c r="E201" s="17" t="s">
        <v>164</v>
      </c>
      <c r="F201" s="128">
        <v>7</v>
      </c>
      <c r="G201" s="134">
        <v>20.954402188524593</v>
      </c>
      <c r="H201" s="134">
        <v>3.8135239599999999</v>
      </c>
      <c r="I201" s="134">
        <v>0.27520276000000005</v>
      </c>
      <c r="J201" s="134">
        <v>21.475643950000002</v>
      </c>
      <c r="K201" s="134">
        <f t="shared" si="102"/>
        <v>25.564370670000002</v>
      </c>
      <c r="L201" s="130">
        <f t="shared" si="103"/>
        <v>26.69</v>
      </c>
      <c r="M201" s="130">
        <f t="shared" si="104"/>
        <v>1.92</v>
      </c>
      <c r="N201" s="130">
        <v>150.33999999999997</v>
      </c>
      <c r="O201" s="130">
        <f t="shared" si="105"/>
        <v>178.95</v>
      </c>
      <c r="P201" s="26">
        <f t="shared" ref="P201:P264" si="106">O201/$N$579</f>
        <v>2.5137499806148363E-5</v>
      </c>
      <c r="R201" s="102">
        <f t="shared" ref="R201:R264" si="107">F201*G201</f>
        <v>146.68081531967215</v>
      </c>
    </row>
    <row r="202" spans="1:18" ht="51.75" customHeight="1" x14ac:dyDescent="0.25">
      <c r="A202" s="17" t="s">
        <v>630</v>
      </c>
      <c r="B202" s="17" t="s">
        <v>631</v>
      </c>
      <c r="C202" s="17" t="s">
        <v>157</v>
      </c>
      <c r="D202" s="167" t="s">
        <v>632</v>
      </c>
      <c r="E202" s="17" t="s">
        <v>164</v>
      </c>
      <c r="F202" s="128">
        <v>10</v>
      </c>
      <c r="G202" s="134">
        <v>27.713626885245901</v>
      </c>
      <c r="H202" s="134">
        <v>8.0005373800000008</v>
      </c>
      <c r="I202" s="134">
        <v>0.58972020000000003</v>
      </c>
      <c r="J202" s="134">
        <v>25.22036722</v>
      </c>
      <c r="K202" s="134">
        <f t="shared" si="102"/>
        <v>33.810624799999999</v>
      </c>
      <c r="L202" s="130">
        <f t="shared" si="103"/>
        <v>80</v>
      </c>
      <c r="M202" s="130">
        <f t="shared" si="104"/>
        <v>5.89</v>
      </c>
      <c r="N202" s="130">
        <v>252.21000000000004</v>
      </c>
      <c r="O202" s="130">
        <f t="shared" si="105"/>
        <v>338.1</v>
      </c>
      <c r="P202" s="26">
        <f t="shared" si="106"/>
        <v>4.7493650094768166E-5</v>
      </c>
      <c r="R202" s="102">
        <f t="shared" si="107"/>
        <v>277.13626885245901</v>
      </c>
    </row>
    <row r="203" spans="1:18" ht="51.75" customHeight="1" x14ac:dyDescent="0.25">
      <c r="A203" s="17" t="s">
        <v>633</v>
      </c>
      <c r="B203" s="17" t="s">
        <v>634</v>
      </c>
      <c r="C203" s="17" t="s">
        <v>157</v>
      </c>
      <c r="D203" s="167" t="s">
        <v>635</v>
      </c>
      <c r="E203" s="17" t="s">
        <v>164</v>
      </c>
      <c r="F203" s="128">
        <v>11</v>
      </c>
      <c r="G203" s="134">
        <v>112.61077808196721</v>
      </c>
      <c r="H203" s="134">
        <v>14.998550420000001</v>
      </c>
      <c r="I203" s="134">
        <v>1.1204683799999999</v>
      </c>
      <c r="J203" s="134">
        <v>121.26613046</v>
      </c>
      <c r="K203" s="134">
        <f t="shared" si="102"/>
        <v>137.38514925999999</v>
      </c>
      <c r="L203" s="130">
        <f t="shared" si="103"/>
        <v>164.98</v>
      </c>
      <c r="M203" s="130">
        <f t="shared" si="104"/>
        <v>12.32</v>
      </c>
      <c r="N203" s="130">
        <v>1333.93</v>
      </c>
      <c r="O203" s="130">
        <f t="shared" si="105"/>
        <v>1511.23</v>
      </c>
      <c r="P203" s="26">
        <f t="shared" si="106"/>
        <v>2.1228579956437886E-4</v>
      </c>
      <c r="R203" s="102">
        <f t="shared" si="107"/>
        <v>1238.7185589016394</v>
      </c>
    </row>
    <row r="204" spans="1:18" ht="39" customHeight="1" x14ac:dyDescent="0.25">
      <c r="A204" s="17" t="s">
        <v>636</v>
      </c>
      <c r="B204" s="17" t="s">
        <v>637</v>
      </c>
      <c r="C204" s="17" t="s">
        <v>157</v>
      </c>
      <c r="D204" s="167" t="s">
        <v>638</v>
      </c>
      <c r="E204" s="17" t="s">
        <v>255</v>
      </c>
      <c r="F204" s="128">
        <v>52.12</v>
      </c>
      <c r="G204" s="134">
        <v>57.296312327868854</v>
      </c>
      <c r="H204" s="134">
        <v>12.96401573</v>
      </c>
      <c r="I204" s="134">
        <v>0.98286700000000005</v>
      </c>
      <c r="J204" s="134">
        <v>55.954618310000001</v>
      </c>
      <c r="K204" s="134">
        <f t="shared" si="102"/>
        <v>69.901501039999999</v>
      </c>
      <c r="L204" s="130">
        <f t="shared" si="103"/>
        <v>675.68</v>
      </c>
      <c r="M204" s="130">
        <f t="shared" si="104"/>
        <v>51.22</v>
      </c>
      <c r="N204" s="130">
        <v>2916.36</v>
      </c>
      <c r="O204" s="130">
        <f t="shared" si="105"/>
        <v>3643.26</v>
      </c>
      <c r="P204" s="26">
        <f t="shared" si="106"/>
        <v>5.1177673955712824E-4</v>
      </c>
      <c r="R204" s="102">
        <f t="shared" si="107"/>
        <v>2986.2837985285246</v>
      </c>
    </row>
    <row r="205" spans="1:18" ht="39" customHeight="1" x14ac:dyDescent="0.25">
      <c r="A205" s="17" t="s">
        <v>639</v>
      </c>
      <c r="B205" s="17" t="s">
        <v>640</v>
      </c>
      <c r="C205" s="17" t="s">
        <v>157</v>
      </c>
      <c r="D205" s="167" t="s">
        <v>641</v>
      </c>
      <c r="E205" s="17" t="s">
        <v>255</v>
      </c>
      <c r="F205" s="128">
        <v>218.2</v>
      </c>
      <c r="G205" s="134">
        <v>27.302756254098362</v>
      </c>
      <c r="H205" s="134">
        <v>9.9662713800000002</v>
      </c>
      <c r="I205" s="134">
        <v>0.72732158000000002</v>
      </c>
      <c r="J205" s="134">
        <v>22.615769670000002</v>
      </c>
      <c r="K205" s="134">
        <f t="shared" si="102"/>
        <v>33.309362630000003</v>
      </c>
      <c r="L205" s="130">
        <f t="shared" si="103"/>
        <v>2174.64</v>
      </c>
      <c r="M205" s="130">
        <f t="shared" si="104"/>
        <v>158.69999999999999</v>
      </c>
      <c r="N205" s="130">
        <v>4934.76</v>
      </c>
      <c r="O205" s="130">
        <f t="shared" si="105"/>
        <v>7268.1</v>
      </c>
      <c r="P205" s="26">
        <f t="shared" si="106"/>
        <v>1.0209659812297678E-3</v>
      </c>
      <c r="R205" s="102">
        <f t="shared" si="107"/>
        <v>5957.4614146442627</v>
      </c>
    </row>
    <row r="206" spans="1:18" ht="51.75" customHeight="1" x14ac:dyDescent="0.25">
      <c r="A206" s="17" t="s">
        <v>642</v>
      </c>
      <c r="B206" s="17" t="s">
        <v>643</v>
      </c>
      <c r="C206" s="17" t="s">
        <v>157</v>
      </c>
      <c r="D206" s="167" t="s">
        <v>644</v>
      </c>
      <c r="E206" s="17" t="s">
        <v>164</v>
      </c>
      <c r="F206" s="128">
        <v>7</v>
      </c>
      <c r="G206" s="134">
        <v>51.028521131147542</v>
      </c>
      <c r="H206" s="134">
        <v>10.683764289999999</v>
      </c>
      <c r="I206" s="134">
        <v>0.80595094</v>
      </c>
      <c r="J206" s="134">
        <v>50.76508055</v>
      </c>
      <c r="K206" s="134">
        <f t="shared" si="102"/>
        <v>62.254795780000002</v>
      </c>
      <c r="L206" s="130">
        <f t="shared" si="103"/>
        <v>74.78</v>
      </c>
      <c r="M206" s="130">
        <f t="shared" si="104"/>
        <v>5.64</v>
      </c>
      <c r="N206" s="130">
        <v>355.35999999999996</v>
      </c>
      <c r="O206" s="130">
        <f t="shared" si="105"/>
        <v>435.78</v>
      </c>
      <c r="P206" s="26">
        <f t="shared" si="106"/>
        <v>6.121497438124244E-5</v>
      </c>
      <c r="R206" s="102">
        <f t="shared" si="107"/>
        <v>357.19964791803278</v>
      </c>
    </row>
    <row r="207" spans="1:18" ht="51.75" customHeight="1" x14ac:dyDescent="0.25">
      <c r="A207" s="17" t="s">
        <v>645</v>
      </c>
      <c r="B207" s="17" t="s">
        <v>646</v>
      </c>
      <c r="C207" s="17" t="s">
        <v>157</v>
      </c>
      <c r="D207" s="167" t="s">
        <v>647</v>
      </c>
      <c r="E207" s="17" t="s">
        <v>164</v>
      </c>
      <c r="F207" s="128">
        <v>4</v>
      </c>
      <c r="G207" s="134">
        <v>42.553307327868858</v>
      </c>
      <c r="H207" s="134">
        <v>10.683764289999999</v>
      </c>
      <c r="I207" s="134">
        <v>0.80595094</v>
      </c>
      <c r="J207" s="134">
        <v>40.425319710000004</v>
      </c>
      <c r="K207" s="134">
        <f t="shared" si="102"/>
        <v>51.915034940000005</v>
      </c>
      <c r="L207" s="130">
        <f t="shared" si="103"/>
        <v>42.73</v>
      </c>
      <c r="M207" s="130">
        <f t="shared" si="104"/>
        <v>3.22</v>
      </c>
      <c r="N207" s="130">
        <v>161.71</v>
      </c>
      <c r="O207" s="130">
        <f t="shared" si="105"/>
        <v>207.66</v>
      </c>
      <c r="P207" s="26">
        <f t="shared" si="106"/>
        <v>2.9170456606564791E-5</v>
      </c>
      <c r="R207" s="102">
        <f t="shared" si="107"/>
        <v>170.21322931147543</v>
      </c>
    </row>
    <row r="208" spans="1:18" ht="39" customHeight="1" x14ac:dyDescent="0.25">
      <c r="A208" s="17" t="s">
        <v>648</v>
      </c>
      <c r="B208" s="17" t="s">
        <v>649</v>
      </c>
      <c r="C208" s="17" t="s">
        <v>157</v>
      </c>
      <c r="D208" s="167" t="s">
        <v>650</v>
      </c>
      <c r="E208" s="17" t="s">
        <v>164</v>
      </c>
      <c r="F208" s="128">
        <v>1</v>
      </c>
      <c r="G208" s="134">
        <v>1839.3066899098365</v>
      </c>
      <c r="H208" s="134">
        <v>118.57307488000001</v>
      </c>
      <c r="I208" s="134">
        <v>2087.8847107600004</v>
      </c>
      <c r="J208" s="134">
        <v>37.496376050000002</v>
      </c>
      <c r="K208" s="134">
        <f t="shared" si="102"/>
        <v>2243.9541616900005</v>
      </c>
      <c r="L208" s="130">
        <f t="shared" si="103"/>
        <v>118.57</v>
      </c>
      <c r="M208" s="130">
        <f t="shared" si="104"/>
        <v>2087.88</v>
      </c>
      <c r="N208" s="130">
        <v>37.499999999999766</v>
      </c>
      <c r="O208" s="130">
        <f t="shared" si="105"/>
        <v>2243.9499999999998</v>
      </c>
      <c r="P208" s="26">
        <f t="shared" si="106"/>
        <v>3.1521258837667853E-4</v>
      </c>
      <c r="R208" s="102">
        <f t="shared" si="107"/>
        <v>1839.3066899098365</v>
      </c>
    </row>
    <row r="209" spans="1:18" ht="25.5" customHeight="1" x14ac:dyDescent="0.25">
      <c r="A209" s="17" t="s">
        <v>651</v>
      </c>
      <c r="B209" s="17" t="s">
        <v>593</v>
      </c>
      <c r="C209" s="17" t="s">
        <v>594</v>
      </c>
      <c r="D209" s="167" t="s">
        <v>595</v>
      </c>
      <c r="E209" s="17" t="s">
        <v>596</v>
      </c>
      <c r="F209" s="128">
        <v>15</v>
      </c>
      <c r="G209" s="134">
        <v>63.886355000000002</v>
      </c>
      <c r="H209" s="134">
        <v>0</v>
      </c>
      <c r="I209" s="134">
        <v>0</v>
      </c>
      <c r="J209" s="134">
        <v>77.941353100000001</v>
      </c>
      <c r="K209" s="134">
        <f t="shared" si="102"/>
        <v>77.941353100000001</v>
      </c>
      <c r="L209" s="130">
        <f t="shared" si="103"/>
        <v>0</v>
      </c>
      <c r="M209" s="130">
        <f t="shared" si="104"/>
        <v>0</v>
      </c>
      <c r="N209" s="130">
        <v>1169.1199999999999</v>
      </c>
      <c r="O209" s="130">
        <f t="shared" si="105"/>
        <v>1169.1199999999999</v>
      </c>
      <c r="P209" s="26">
        <f t="shared" si="106"/>
        <v>1.642288559562122E-4</v>
      </c>
      <c r="R209" s="102">
        <f t="shared" si="107"/>
        <v>958.29532500000005</v>
      </c>
    </row>
    <row r="210" spans="1:18" ht="24" customHeight="1" x14ac:dyDescent="0.25">
      <c r="A210" s="17" t="s">
        <v>652</v>
      </c>
      <c r="B210" s="17" t="s">
        <v>653</v>
      </c>
      <c r="C210" s="17" t="s">
        <v>594</v>
      </c>
      <c r="D210" s="167" t="s">
        <v>654</v>
      </c>
      <c r="E210" s="17" t="s">
        <v>655</v>
      </c>
      <c r="F210" s="128">
        <v>200</v>
      </c>
      <c r="G210" s="134">
        <v>3.9878620081967222</v>
      </c>
      <c r="H210" s="134">
        <v>0</v>
      </c>
      <c r="I210" s="134">
        <v>0</v>
      </c>
      <c r="J210" s="134">
        <v>4.8651916500000008</v>
      </c>
      <c r="K210" s="134">
        <f t="shared" si="102"/>
        <v>4.8651916500000008</v>
      </c>
      <c r="L210" s="130">
        <f t="shared" si="103"/>
        <v>0</v>
      </c>
      <c r="M210" s="130">
        <f t="shared" si="104"/>
        <v>0</v>
      </c>
      <c r="N210" s="130">
        <v>973.03</v>
      </c>
      <c r="O210" s="130">
        <f t="shared" si="105"/>
        <v>973.03</v>
      </c>
      <c r="P210" s="26">
        <f t="shared" si="106"/>
        <v>1.3668366267882953E-4</v>
      </c>
      <c r="R210" s="102">
        <f t="shared" si="107"/>
        <v>797.57240163934443</v>
      </c>
    </row>
    <row r="211" spans="1:18" ht="24" customHeight="1" x14ac:dyDescent="0.25">
      <c r="A211" s="17" t="s">
        <v>656</v>
      </c>
      <c r="B211" s="17" t="s">
        <v>657</v>
      </c>
      <c r="C211" s="17" t="s">
        <v>594</v>
      </c>
      <c r="D211" s="167" t="s">
        <v>658</v>
      </c>
      <c r="E211" s="17" t="s">
        <v>596</v>
      </c>
      <c r="F211" s="128">
        <v>400</v>
      </c>
      <c r="G211" s="134">
        <v>0.22557603278688529</v>
      </c>
      <c r="H211" s="134">
        <v>0</v>
      </c>
      <c r="I211" s="134">
        <v>0</v>
      </c>
      <c r="J211" s="134">
        <v>0.27520276000000005</v>
      </c>
      <c r="K211" s="134">
        <f t="shared" si="102"/>
        <v>0.27520276000000005</v>
      </c>
      <c r="L211" s="130">
        <f t="shared" si="103"/>
        <v>0</v>
      </c>
      <c r="M211" s="130">
        <f t="shared" si="104"/>
        <v>0</v>
      </c>
      <c r="N211" s="130">
        <v>110.08</v>
      </c>
      <c r="O211" s="130">
        <f t="shared" si="105"/>
        <v>110.08</v>
      </c>
      <c r="P211" s="26">
        <f t="shared" si="106"/>
        <v>1.5463179539876009E-5</v>
      </c>
      <c r="R211" s="102">
        <f t="shared" si="107"/>
        <v>90.230413114754114</v>
      </c>
    </row>
    <row r="212" spans="1:18" ht="24" customHeight="1" x14ac:dyDescent="0.25">
      <c r="A212" s="17" t="s">
        <v>659</v>
      </c>
      <c r="B212" s="17" t="s">
        <v>660</v>
      </c>
      <c r="C212" s="17" t="s">
        <v>594</v>
      </c>
      <c r="D212" s="167" t="s">
        <v>661</v>
      </c>
      <c r="E212" s="17" t="s">
        <v>596</v>
      </c>
      <c r="F212" s="128">
        <v>200</v>
      </c>
      <c r="G212" s="134">
        <v>5.0674044508196721</v>
      </c>
      <c r="H212" s="134">
        <v>0</v>
      </c>
      <c r="I212" s="134">
        <v>0</v>
      </c>
      <c r="J212" s="134">
        <v>6.1822334300000001</v>
      </c>
      <c r="K212" s="134">
        <f t="shared" si="102"/>
        <v>6.1822334300000001</v>
      </c>
      <c r="L212" s="130">
        <f t="shared" si="103"/>
        <v>0</v>
      </c>
      <c r="M212" s="130">
        <f t="shared" si="104"/>
        <v>0</v>
      </c>
      <c r="N212" s="130">
        <v>1236.44</v>
      </c>
      <c r="O212" s="130">
        <f t="shared" si="105"/>
        <v>1236.44</v>
      </c>
      <c r="P212" s="26">
        <f t="shared" si="106"/>
        <v>1.7368544431580938E-4</v>
      </c>
      <c r="R212" s="102">
        <f t="shared" si="107"/>
        <v>1013.4808901639344</v>
      </c>
    </row>
    <row r="213" spans="1:18" ht="24" customHeight="1" x14ac:dyDescent="0.25">
      <c r="A213" s="17" t="s">
        <v>662</v>
      </c>
      <c r="B213" s="17" t="s">
        <v>663</v>
      </c>
      <c r="C213" s="17" t="s">
        <v>594</v>
      </c>
      <c r="D213" s="167" t="s">
        <v>664</v>
      </c>
      <c r="E213" s="17" t="s">
        <v>596</v>
      </c>
      <c r="F213" s="128">
        <v>50</v>
      </c>
      <c r="G213" s="134">
        <v>52.776735385245914</v>
      </c>
      <c r="H213" s="134">
        <v>0</v>
      </c>
      <c r="I213" s="134">
        <v>0</v>
      </c>
      <c r="J213" s="134">
        <v>64.387617170000013</v>
      </c>
      <c r="K213" s="134">
        <f t="shared" si="102"/>
        <v>64.387617170000013</v>
      </c>
      <c r="L213" s="130">
        <f t="shared" si="103"/>
        <v>0</v>
      </c>
      <c r="M213" s="130">
        <f t="shared" si="104"/>
        <v>0</v>
      </c>
      <c r="N213" s="130">
        <v>3219.38</v>
      </c>
      <c r="O213" s="130">
        <f t="shared" si="105"/>
        <v>3219.38</v>
      </c>
      <c r="P213" s="26">
        <f t="shared" si="106"/>
        <v>4.5223338433036004E-4</v>
      </c>
      <c r="R213" s="102">
        <f t="shared" si="107"/>
        <v>2638.8367692622955</v>
      </c>
    </row>
    <row r="214" spans="1:18" ht="24" customHeight="1" collapsed="1" x14ac:dyDescent="0.25">
      <c r="A214" s="15" t="s">
        <v>82</v>
      </c>
      <c r="B214" s="15"/>
      <c r="C214" s="15"/>
      <c r="D214" s="166" t="s">
        <v>83</v>
      </c>
      <c r="E214" s="15"/>
      <c r="F214" s="129"/>
      <c r="G214" s="135"/>
      <c r="H214" s="135"/>
      <c r="I214" s="135"/>
      <c r="J214" s="135"/>
      <c r="K214" s="135"/>
      <c r="L214" s="131"/>
      <c r="M214" s="131"/>
      <c r="N214" s="131"/>
      <c r="O214" s="131">
        <f>SUM(O215:O245)</f>
        <v>32999.740000000005</v>
      </c>
      <c r="P214" s="25">
        <f t="shared" si="106"/>
        <v>4.6355460064428419E-3</v>
      </c>
      <c r="R214" s="102">
        <f t="shared" si="107"/>
        <v>0</v>
      </c>
    </row>
    <row r="215" spans="1:18" ht="51.75" customHeight="1" x14ac:dyDescent="0.25">
      <c r="A215" s="17" t="s">
        <v>665</v>
      </c>
      <c r="B215" s="17" t="s">
        <v>666</v>
      </c>
      <c r="C215" s="17" t="s">
        <v>157</v>
      </c>
      <c r="D215" s="167" t="s">
        <v>667</v>
      </c>
      <c r="E215" s="17" t="s">
        <v>164</v>
      </c>
      <c r="F215" s="128">
        <v>27</v>
      </c>
      <c r="G215" s="134">
        <v>9.7239382704918054</v>
      </c>
      <c r="H215" s="134">
        <v>1.4153284800000001</v>
      </c>
      <c r="I215" s="134">
        <v>7.8629360000000009E-2</v>
      </c>
      <c r="J215" s="134">
        <v>10.369246850000001</v>
      </c>
      <c r="K215" s="134">
        <f t="shared" ref="K215:K245" si="108">H215+I215+J215</f>
        <v>11.863204690000002</v>
      </c>
      <c r="L215" s="130">
        <f t="shared" ref="L215:L245" si="109">TRUNC(F215 * H215, 2)</f>
        <v>38.21</v>
      </c>
      <c r="M215" s="130">
        <f t="shared" ref="M215:M245" si="110">TRUNC(F215 * I215, 2)</f>
        <v>2.12</v>
      </c>
      <c r="N215" s="130">
        <v>279.97000000000003</v>
      </c>
      <c r="O215" s="130">
        <f t="shared" ref="O215:O245" si="111">TRUNC(F215 * K215, 2)</f>
        <v>320.3</v>
      </c>
      <c r="P215" s="26">
        <f t="shared" si="106"/>
        <v>4.4993244972949547E-5</v>
      </c>
      <c r="R215" s="102">
        <f t="shared" si="107"/>
        <v>262.54633330327874</v>
      </c>
    </row>
    <row r="216" spans="1:18" ht="25.5" customHeight="1" x14ac:dyDescent="0.25">
      <c r="A216" s="17" t="s">
        <v>668</v>
      </c>
      <c r="B216" s="17" t="s">
        <v>669</v>
      </c>
      <c r="C216" s="17" t="s">
        <v>157</v>
      </c>
      <c r="D216" s="167" t="s">
        <v>670</v>
      </c>
      <c r="E216" s="17" t="s">
        <v>212</v>
      </c>
      <c r="F216" s="128">
        <v>21.29</v>
      </c>
      <c r="G216" s="134">
        <v>74.448147106557386</v>
      </c>
      <c r="H216" s="134">
        <v>62.982117360000004</v>
      </c>
      <c r="I216" s="134">
        <v>8.6590582700000009</v>
      </c>
      <c r="J216" s="134">
        <v>19.18556384</v>
      </c>
      <c r="K216" s="134">
        <f t="shared" si="108"/>
        <v>90.826739470000007</v>
      </c>
      <c r="L216" s="130">
        <f t="shared" si="109"/>
        <v>1340.88</v>
      </c>
      <c r="M216" s="130">
        <f t="shared" si="110"/>
        <v>184.35</v>
      </c>
      <c r="N216" s="130">
        <v>408.46999999999997</v>
      </c>
      <c r="O216" s="130">
        <f t="shared" si="111"/>
        <v>1933.7</v>
      </c>
      <c r="P216" s="26">
        <f t="shared" si="106"/>
        <v>2.7163108899217153E-4</v>
      </c>
      <c r="R216" s="102">
        <f t="shared" si="107"/>
        <v>1585.0010518986066</v>
      </c>
    </row>
    <row r="217" spans="1:18" ht="24" customHeight="1" x14ac:dyDescent="0.25">
      <c r="A217" s="17" t="s">
        <v>671</v>
      </c>
      <c r="B217" s="17" t="s">
        <v>672</v>
      </c>
      <c r="C217" s="17" t="s">
        <v>157</v>
      </c>
      <c r="D217" s="167" t="s">
        <v>673</v>
      </c>
      <c r="E217" s="17" t="s">
        <v>212</v>
      </c>
      <c r="F217" s="128">
        <v>19.260000000000002</v>
      </c>
      <c r="G217" s="134">
        <v>45.139375418032785</v>
      </c>
      <c r="H217" s="134">
        <v>38.18438295</v>
      </c>
      <c r="I217" s="134">
        <v>5.24850978</v>
      </c>
      <c r="J217" s="134">
        <v>11.63714528</v>
      </c>
      <c r="K217" s="134">
        <f t="shared" si="108"/>
        <v>55.070038009999998</v>
      </c>
      <c r="L217" s="130">
        <f t="shared" si="109"/>
        <v>735.43</v>
      </c>
      <c r="M217" s="130">
        <f t="shared" si="110"/>
        <v>101.08</v>
      </c>
      <c r="N217" s="130">
        <v>224.13</v>
      </c>
      <c r="O217" s="130">
        <f t="shared" si="111"/>
        <v>1060.6400000000001</v>
      </c>
      <c r="P217" s="26">
        <f t="shared" si="106"/>
        <v>1.4899043193290418E-4</v>
      </c>
      <c r="R217" s="102">
        <f t="shared" si="107"/>
        <v>869.38437055131146</v>
      </c>
    </row>
    <row r="218" spans="1:18" ht="25.5" customHeight="1" x14ac:dyDescent="0.25">
      <c r="A218" s="17" t="s">
        <v>674</v>
      </c>
      <c r="B218" s="17" t="s">
        <v>675</v>
      </c>
      <c r="C218" s="17" t="s">
        <v>162</v>
      </c>
      <c r="D218" s="167" t="s">
        <v>676</v>
      </c>
      <c r="E218" s="17" t="s">
        <v>164</v>
      </c>
      <c r="F218" s="128">
        <v>2</v>
      </c>
      <c r="G218" s="134">
        <v>175.18395831967212</v>
      </c>
      <c r="H218" s="134">
        <v>95.623130430000018</v>
      </c>
      <c r="I218" s="134">
        <v>10.732907640000001</v>
      </c>
      <c r="J218" s="134">
        <v>107.36839107999999</v>
      </c>
      <c r="K218" s="134">
        <f t="shared" si="108"/>
        <v>213.72442914999999</v>
      </c>
      <c r="L218" s="130">
        <f t="shared" si="109"/>
        <v>191.24</v>
      </c>
      <c r="M218" s="130">
        <f t="shared" si="110"/>
        <v>21.46</v>
      </c>
      <c r="N218" s="130">
        <v>214.73999999999998</v>
      </c>
      <c r="O218" s="130">
        <f t="shared" si="111"/>
        <v>427.44</v>
      </c>
      <c r="P218" s="26">
        <f t="shared" si="106"/>
        <v>6.004343625113192E-5</v>
      </c>
      <c r="R218" s="102">
        <f t="shared" si="107"/>
        <v>350.36791663934423</v>
      </c>
    </row>
    <row r="219" spans="1:18" ht="51.75" customHeight="1" x14ac:dyDescent="0.25">
      <c r="A219" s="17" t="s">
        <v>677</v>
      </c>
      <c r="B219" s="17" t="s">
        <v>678</v>
      </c>
      <c r="C219" s="17" t="s">
        <v>157</v>
      </c>
      <c r="D219" s="167" t="s">
        <v>679</v>
      </c>
      <c r="E219" s="17" t="s">
        <v>164</v>
      </c>
      <c r="F219" s="128">
        <v>25</v>
      </c>
      <c r="G219" s="134">
        <v>10.505398098360656</v>
      </c>
      <c r="H219" s="134">
        <v>1.4153284800000001</v>
      </c>
      <c r="I219" s="134">
        <v>7.8629360000000009E-2</v>
      </c>
      <c r="J219" s="134">
        <v>11.322627840000001</v>
      </c>
      <c r="K219" s="134">
        <f t="shared" si="108"/>
        <v>12.816585680000001</v>
      </c>
      <c r="L219" s="130">
        <f t="shared" si="109"/>
        <v>35.380000000000003</v>
      </c>
      <c r="M219" s="130">
        <f t="shared" si="110"/>
        <v>1.96</v>
      </c>
      <c r="N219" s="130">
        <v>283.07000000000005</v>
      </c>
      <c r="O219" s="130">
        <f t="shared" si="111"/>
        <v>320.41000000000003</v>
      </c>
      <c r="P219" s="26">
        <f t="shared" si="106"/>
        <v>4.5008696914713601E-5</v>
      </c>
      <c r="R219" s="102">
        <f t="shared" si="107"/>
        <v>262.6349524590164</v>
      </c>
    </row>
    <row r="220" spans="1:18" ht="25.5" customHeight="1" x14ac:dyDescent="0.25">
      <c r="A220" s="17" t="s">
        <v>680</v>
      </c>
      <c r="B220" s="17" t="s">
        <v>681</v>
      </c>
      <c r="C220" s="17" t="s">
        <v>204</v>
      </c>
      <c r="D220" s="167" t="s">
        <v>682</v>
      </c>
      <c r="E220" s="17" t="s">
        <v>488</v>
      </c>
      <c r="F220" s="128">
        <v>4</v>
      </c>
      <c r="G220" s="134">
        <v>82.415814836065579</v>
      </c>
      <c r="H220" s="134">
        <v>17.97663743</v>
      </c>
      <c r="I220" s="134">
        <v>0</v>
      </c>
      <c r="J220" s="134">
        <v>82.570656670000005</v>
      </c>
      <c r="K220" s="134">
        <f t="shared" si="108"/>
        <v>100.5472941</v>
      </c>
      <c r="L220" s="130">
        <f t="shared" si="109"/>
        <v>71.900000000000006</v>
      </c>
      <c r="M220" s="130">
        <f t="shared" si="110"/>
        <v>0</v>
      </c>
      <c r="N220" s="130">
        <v>330.28</v>
      </c>
      <c r="O220" s="130">
        <f t="shared" si="111"/>
        <v>402.18</v>
      </c>
      <c r="P220" s="26">
        <f t="shared" si="106"/>
        <v>5.6495108533315168E-5</v>
      </c>
      <c r="R220" s="102">
        <f t="shared" si="107"/>
        <v>329.66325934426231</v>
      </c>
    </row>
    <row r="221" spans="1:18" ht="25.5" customHeight="1" x14ac:dyDescent="0.25">
      <c r="A221" s="17" t="s">
        <v>683</v>
      </c>
      <c r="B221" s="17" t="s">
        <v>684</v>
      </c>
      <c r="C221" s="17" t="s">
        <v>204</v>
      </c>
      <c r="D221" s="167" t="s">
        <v>685</v>
      </c>
      <c r="E221" s="17" t="s">
        <v>488</v>
      </c>
      <c r="F221" s="128">
        <v>2</v>
      </c>
      <c r="G221" s="134">
        <v>422.0285884836066</v>
      </c>
      <c r="H221" s="134">
        <v>322.90129551000001</v>
      </c>
      <c r="I221" s="134">
        <v>0</v>
      </c>
      <c r="J221" s="134">
        <v>191.97358244</v>
      </c>
      <c r="K221" s="134">
        <f t="shared" si="108"/>
        <v>514.87487795000004</v>
      </c>
      <c r="L221" s="130">
        <f t="shared" si="109"/>
        <v>645.79999999999995</v>
      </c>
      <c r="M221" s="130">
        <f t="shared" si="110"/>
        <v>0</v>
      </c>
      <c r="N221" s="130">
        <v>383.94</v>
      </c>
      <c r="O221" s="130">
        <f t="shared" si="111"/>
        <v>1029.74</v>
      </c>
      <c r="P221" s="26">
        <f t="shared" si="106"/>
        <v>1.4464984101918534E-4</v>
      </c>
      <c r="R221" s="102">
        <f t="shared" si="107"/>
        <v>844.05717696721319</v>
      </c>
    </row>
    <row r="222" spans="1:18" ht="51.75" customHeight="1" x14ac:dyDescent="0.25">
      <c r="A222" s="17" t="s">
        <v>686</v>
      </c>
      <c r="B222" s="17" t="s">
        <v>687</v>
      </c>
      <c r="C222" s="17" t="s">
        <v>157</v>
      </c>
      <c r="D222" s="167" t="s">
        <v>688</v>
      </c>
      <c r="E222" s="17" t="s">
        <v>164</v>
      </c>
      <c r="F222" s="128">
        <v>20</v>
      </c>
      <c r="G222" s="134">
        <v>9.7481071311475418</v>
      </c>
      <c r="H222" s="134">
        <v>5.2681671200000002</v>
      </c>
      <c r="I222" s="134">
        <v>0.37348946</v>
      </c>
      <c r="J222" s="134">
        <v>6.2510341200000008</v>
      </c>
      <c r="K222" s="134">
        <f t="shared" si="108"/>
        <v>11.892690700000001</v>
      </c>
      <c r="L222" s="130">
        <f t="shared" si="109"/>
        <v>105.36</v>
      </c>
      <c r="M222" s="130">
        <f t="shared" si="110"/>
        <v>7.46</v>
      </c>
      <c r="N222" s="130">
        <v>125.03000000000002</v>
      </c>
      <c r="O222" s="130">
        <f t="shared" si="111"/>
        <v>237.85</v>
      </c>
      <c r="P222" s="26">
        <f t="shared" si="106"/>
        <v>3.3411312259806583E-5</v>
      </c>
      <c r="R222" s="102">
        <f t="shared" si="107"/>
        <v>194.96214262295084</v>
      </c>
    </row>
    <row r="223" spans="1:18" ht="51.75" customHeight="1" x14ac:dyDescent="0.25">
      <c r="A223" s="17" t="s">
        <v>689</v>
      </c>
      <c r="B223" s="17" t="s">
        <v>631</v>
      </c>
      <c r="C223" s="17" t="s">
        <v>157</v>
      </c>
      <c r="D223" s="167" t="s">
        <v>632</v>
      </c>
      <c r="E223" s="17" t="s">
        <v>164</v>
      </c>
      <c r="F223" s="128">
        <v>36</v>
      </c>
      <c r="G223" s="134">
        <v>27.713626885245901</v>
      </c>
      <c r="H223" s="134">
        <v>8.0005373800000008</v>
      </c>
      <c r="I223" s="134">
        <v>0.58972020000000003</v>
      </c>
      <c r="J223" s="134">
        <v>25.22036722</v>
      </c>
      <c r="K223" s="134">
        <f t="shared" si="108"/>
        <v>33.810624799999999</v>
      </c>
      <c r="L223" s="130">
        <f t="shared" si="109"/>
        <v>288.01</v>
      </c>
      <c r="M223" s="130">
        <f t="shared" si="110"/>
        <v>21.22</v>
      </c>
      <c r="N223" s="130">
        <v>907.95000000000016</v>
      </c>
      <c r="O223" s="130">
        <f t="shared" si="111"/>
        <v>1217.18</v>
      </c>
      <c r="P223" s="26">
        <f t="shared" si="106"/>
        <v>1.7097994978512249E-4</v>
      </c>
      <c r="R223" s="102">
        <f t="shared" si="107"/>
        <v>997.69056786885244</v>
      </c>
    </row>
    <row r="224" spans="1:18" ht="51.75" customHeight="1" x14ac:dyDescent="0.25">
      <c r="A224" s="17" t="s">
        <v>690</v>
      </c>
      <c r="B224" s="17" t="s">
        <v>691</v>
      </c>
      <c r="C224" s="17" t="s">
        <v>157</v>
      </c>
      <c r="D224" s="167" t="s">
        <v>692</v>
      </c>
      <c r="E224" s="17" t="s">
        <v>164</v>
      </c>
      <c r="F224" s="128">
        <v>26</v>
      </c>
      <c r="G224" s="134">
        <v>27.939202918032787</v>
      </c>
      <c r="H224" s="134">
        <v>9.0325477299999992</v>
      </c>
      <c r="I224" s="134">
        <v>0.66834956000000012</v>
      </c>
      <c r="J224" s="134">
        <v>24.384930269999998</v>
      </c>
      <c r="K224" s="134">
        <f t="shared" si="108"/>
        <v>34.085827559999998</v>
      </c>
      <c r="L224" s="130">
        <f t="shared" si="109"/>
        <v>234.84</v>
      </c>
      <c r="M224" s="130">
        <f t="shared" si="110"/>
        <v>17.37</v>
      </c>
      <c r="N224" s="130">
        <v>634.02</v>
      </c>
      <c r="O224" s="130">
        <f t="shared" si="111"/>
        <v>886.23</v>
      </c>
      <c r="P224" s="26">
        <f t="shared" si="106"/>
        <v>1.2449067590501742E-4</v>
      </c>
      <c r="R224" s="102">
        <f t="shared" si="107"/>
        <v>726.41927586885242</v>
      </c>
    </row>
    <row r="225" spans="1:18" ht="51.75" customHeight="1" x14ac:dyDescent="0.25">
      <c r="A225" s="17" t="s">
        <v>693</v>
      </c>
      <c r="B225" s="17" t="s">
        <v>694</v>
      </c>
      <c r="C225" s="17" t="s">
        <v>157</v>
      </c>
      <c r="D225" s="167" t="s">
        <v>695</v>
      </c>
      <c r="E225" s="17" t="s">
        <v>164</v>
      </c>
      <c r="F225" s="128">
        <v>4</v>
      </c>
      <c r="G225" s="134">
        <v>21.324991385245905</v>
      </c>
      <c r="H225" s="134">
        <v>5.2190237699999997</v>
      </c>
      <c r="I225" s="134">
        <v>0.37348946</v>
      </c>
      <c r="J225" s="134">
        <v>20.423976260000003</v>
      </c>
      <c r="K225" s="134">
        <f t="shared" si="108"/>
        <v>26.016489490000005</v>
      </c>
      <c r="L225" s="130">
        <f t="shared" si="109"/>
        <v>20.87</v>
      </c>
      <c r="M225" s="130">
        <f t="shared" si="110"/>
        <v>1.49</v>
      </c>
      <c r="N225" s="130">
        <v>81.7</v>
      </c>
      <c r="O225" s="130">
        <f t="shared" si="111"/>
        <v>104.06</v>
      </c>
      <c r="P225" s="26">
        <f t="shared" si="106"/>
        <v>1.4617536908789042E-5</v>
      </c>
      <c r="R225" s="102">
        <f t="shared" si="107"/>
        <v>85.299965540983621</v>
      </c>
    </row>
    <row r="226" spans="1:18" ht="51.75" customHeight="1" x14ac:dyDescent="0.25">
      <c r="A226" s="17" t="s">
        <v>696</v>
      </c>
      <c r="B226" s="17" t="s">
        <v>643</v>
      </c>
      <c r="C226" s="17" t="s">
        <v>157</v>
      </c>
      <c r="D226" s="167" t="s">
        <v>644</v>
      </c>
      <c r="E226" s="17" t="s">
        <v>164</v>
      </c>
      <c r="F226" s="128">
        <v>15</v>
      </c>
      <c r="G226" s="134">
        <v>51.028521131147542</v>
      </c>
      <c r="H226" s="134">
        <v>10.683764289999999</v>
      </c>
      <c r="I226" s="134">
        <v>0.80595094</v>
      </c>
      <c r="J226" s="134">
        <v>50.76508055</v>
      </c>
      <c r="K226" s="134">
        <f t="shared" si="108"/>
        <v>62.254795780000002</v>
      </c>
      <c r="L226" s="130">
        <f t="shared" si="109"/>
        <v>160.25</v>
      </c>
      <c r="M226" s="130">
        <f t="shared" si="110"/>
        <v>12.08</v>
      </c>
      <c r="N226" s="130">
        <v>761.49</v>
      </c>
      <c r="O226" s="130">
        <f t="shared" si="111"/>
        <v>933.82</v>
      </c>
      <c r="P226" s="26">
        <f t="shared" si="106"/>
        <v>1.3117574780093584E-4</v>
      </c>
      <c r="R226" s="102">
        <f t="shared" si="107"/>
        <v>765.42781696721318</v>
      </c>
    </row>
    <row r="227" spans="1:18" ht="51.75" customHeight="1" x14ac:dyDescent="0.25">
      <c r="A227" s="17" t="s">
        <v>697</v>
      </c>
      <c r="B227" s="17" t="s">
        <v>698</v>
      </c>
      <c r="C227" s="17" t="s">
        <v>157</v>
      </c>
      <c r="D227" s="167" t="s">
        <v>699</v>
      </c>
      <c r="E227" s="17" t="s">
        <v>164</v>
      </c>
      <c r="F227" s="128">
        <v>15</v>
      </c>
      <c r="G227" s="134">
        <v>41.385145729508196</v>
      </c>
      <c r="H227" s="134">
        <v>8.6590582700000009</v>
      </c>
      <c r="I227" s="134">
        <v>0.64869222000000004</v>
      </c>
      <c r="J227" s="134">
        <v>41.182127299999998</v>
      </c>
      <c r="K227" s="134">
        <f t="shared" si="108"/>
        <v>50.489877789999994</v>
      </c>
      <c r="L227" s="130">
        <f t="shared" si="109"/>
        <v>129.88</v>
      </c>
      <c r="M227" s="130">
        <f t="shared" si="110"/>
        <v>9.73</v>
      </c>
      <c r="N227" s="130">
        <v>617.73</v>
      </c>
      <c r="O227" s="130">
        <f t="shared" si="111"/>
        <v>757.34</v>
      </c>
      <c r="P227" s="26">
        <f t="shared" si="106"/>
        <v>1.0638521432348926E-4</v>
      </c>
      <c r="R227" s="102">
        <f t="shared" si="107"/>
        <v>620.77718594262296</v>
      </c>
    </row>
    <row r="228" spans="1:18" ht="39" customHeight="1" x14ac:dyDescent="0.25">
      <c r="A228" s="17" t="s">
        <v>700</v>
      </c>
      <c r="B228" s="17" t="s">
        <v>701</v>
      </c>
      <c r="C228" s="17" t="s">
        <v>157</v>
      </c>
      <c r="D228" s="167" t="s">
        <v>702</v>
      </c>
      <c r="E228" s="17" t="s">
        <v>164</v>
      </c>
      <c r="F228" s="128">
        <v>1</v>
      </c>
      <c r="G228" s="134">
        <v>156.44503502459017</v>
      </c>
      <c r="H228" s="134">
        <v>10.7132503</v>
      </c>
      <c r="I228" s="134">
        <v>0.80595094</v>
      </c>
      <c r="J228" s="134">
        <v>179.34374149000001</v>
      </c>
      <c r="K228" s="134">
        <f t="shared" si="108"/>
        <v>190.86294273000001</v>
      </c>
      <c r="L228" s="130">
        <f t="shared" si="109"/>
        <v>10.71</v>
      </c>
      <c r="M228" s="130">
        <f t="shared" si="110"/>
        <v>0.8</v>
      </c>
      <c r="N228" s="130">
        <v>179.35000000000002</v>
      </c>
      <c r="O228" s="130">
        <f t="shared" si="111"/>
        <v>190.86</v>
      </c>
      <c r="P228" s="26">
        <f t="shared" si="106"/>
        <v>2.6810523682601158E-5</v>
      </c>
      <c r="R228" s="102">
        <f t="shared" si="107"/>
        <v>156.44503502459017</v>
      </c>
    </row>
    <row r="229" spans="1:18" ht="51.75" customHeight="1" x14ac:dyDescent="0.25">
      <c r="A229" s="17" t="s">
        <v>703</v>
      </c>
      <c r="B229" s="17" t="s">
        <v>704</v>
      </c>
      <c r="C229" s="17" t="s">
        <v>157</v>
      </c>
      <c r="D229" s="167" t="s">
        <v>705</v>
      </c>
      <c r="E229" s="17" t="s">
        <v>164</v>
      </c>
      <c r="F229" s="128">
        <v>10</v>
      </c>
      <c r="G229" s="134">
        <v>13.99377031967213</v>
      </c>
      <c r="H229" s="134">
        <v>7.0373277200000004</v>
      </c>
      <c r="I229" s="134">
        <v>0.51109084000000005</v>
      </c>
      <c r="J229" s="134">
        <v>9.5239812300000004</v>
      </c>
      <c r="K229" s="134">
        <f t="shared" si="108"/>
        <v>17.072399789999999</v>
      </c>
      <c r="L229" s="130">
        <f t="shared" si="109"/>
        <v>70.37</v>
      </c>
      <c r="M229" s="130">
        <f t="shared" si="110"/>
        <v>5.1100000000000003</v>
      </c>
      <c r="N229" s="130">
        <v>95.24</v>
      </c>
      <c r="O229" s="130">
        <f t="shared" si="111"/>
        <v>170.72</v>
      </c>
      <c r="P229" s="26">
        <f t="shared" si="106"/>
        <v>2.3981413617801894E-5</v>
      </c>
      <c r="R229" s="102">
        <f t="shared" si="107"/>
        <v>139.93770319672132</v>
      </c>
    </row>
    <row r="230" spans="1:18" ht="51.75" customHeight="1" x14ac:dyDescent="0.25">
      <c r="A230" s="17" t="s">
        <v>706</v>
      </c>
      <c r="B230" s="17" t="s">
        <v>666</v>
      </c>
      <c r="C230" s="17" t="s">
        <v>157</v>
      </c>
      <c r="D230" s="167" t="s">
        <v>667</v>
      </c>
      <c r="E230" s="17" t="s">
        <v>164</v>
      </c>
      <c r="F230" s="128">
        <v>42</v>
      </c>
      <c r="G230" s="134">
        <v>9.7239382704918054</v>
      </c>
      <c r="H230" s="134">
        <v>1.4153284800000001</v>
      </c>
      <c r="I230" s="134">
        <v>7.8629360000000009E-2</v>
      </c>
      <c r="J230" s="134">
        <v>10.369246850000001</v>
      </c>
      <c r="K230" s="134">
        <f t="shared" si="108"/>
        <v>11.863204690000002</v>
      </c>
      <c r="L230" s="130">
        <f t="shared" si="109"/>
        <v>59.44</v>
      </c>
      <c r="M230" s="130">
        <f t="shared" si="110"/>
        <v>3.3</v>
      </c>
      <c r="N230" s="130">
        <v>435.51</v>
      </c>
      <c r="O230" s="130">
        <f t="shared" si="111"/>
        <v>498.25</v>
      </c>
      <c r="P230" s="26">
        <f t="shared" si="106"/>
        <v>6.9990272581242936E-5</v>
      </c>
      <c r="R230" s="102">
        <f t="shared" si="107"/>
        <v>408.40540736065583</v>
      </c>
    </row>
    <row r="231" spans="1:18" ht="39" customHeight="1" x14ac:dyDescent="0.25">
      <c r="A231" s="17" t="s">
        <v>707</v>
      </c>
      <c r="B231" s="17" t="s">
        <v>708</v>
      </c>
      <c r="C231" s="17" t="s">
        <v>157</v>
      </c>
      <c r="D231" s="167" t="s">
        <v>709</v>
      </c>
      <c r="E231" s="17" t="s">
        <v>255</v>
      </c>
      <c r="F231" s="128">
        <v>179.63</v>
      </c>
      <c r="G231" s="134">
        <v>28.35007354918033</v>
      </c>
      <c r="H231" s="134">
        <v>10.949138380000001</v>
      </c>
      <c r="I231" s="134">
        <v>0.82560827999999997</v>
      </c>
      <c r="J231" s="134">
        <v>22.812343070000001</v>
      </c>
      <c r="K231" s="134">
        <f t="shared" si="108"/>
        <v>34.587089730000002</v>
      </c>
      <c r="L231" s="130">
        <f t="shared" si="109"/>
        <v>1966.79</v>
      </c>
      <c r="M231" s="130">
        <f t="shared" si="110"/>
        <v>148.30000000000001</v>
      </c>
      <c r="N231" s="130">
        <v>4097.78</v>
      </c>
      <c r="O231" s="130">
        <f t="shared" si="111"/>
        <v>6212.87</v>
      </c>
      <c r="P231" s="26">
        <f t="shared" si="106"/>
        <v>8.7273550388725898E-4</v>
      </c>
      <c r="R231" s="102">
        <f t="shared" si="107"/>
        <v>5092.5237116392627</v>
      </c>
    </row>
    <row r="232" spans="1:18" ht="39" customHeight="1" x14ac:dyDescent="0.25">
      <c r="A232" s="17" t="s">
        <v>710</v>
      </c>
      <c r="B232" s="17" t="s">
        <v>711</v>
      </c>
      <c r="C232" s="17" t="s">
        <v>157</v>
      </c>
      <c r="D232" s="167" t="s">
        <v>712</v>
      </c>
      <c r="E232" s="17" t="s">
        <v>255</v>
      </c>
      <c r="F232" s="128">
        <v>74.25</v>
      </c>
      <c r="G232" s="134">
        <v>20.358236959016395</v>
      </c>
      <c r="H232" s="134">
        <v>12.197379470000001</v>
      </c>
      <c r="I232" s="134">
        <v>0.90423764000000006</v>
      </c>
      <c r="J232" s="134">
        <v>11.73543198</v>
      </c>
      <c r="K232" s="134">
        <f t="shared" si="108"/>
        <v>24.837049090000001</v>
      </c>
      <c r="L232" s="130">
        <f t="shared" si="109"/>
        <v>905.65</v>
      </c>
      <c r="M232" s="130">
        <f t="shared" si="110"/>
        <v>67.13</v>
      </c>
      <c r="N232" s="130">
        <v>871.37</v>
      </c>
      <c r="O232" s="130">
        <f t="shared" si="111"/>
        <v>1844.15</v>
      </c>
      <c r="P232" s="26">
        <f t="shared" si="106"/>
        <v>2.5905180367425822E-4</v>
      </c>
      <c r="R232" s="102">
        <f t="shared" si="107"/>
        <v>1511.5990942069673</v>
      </c>
    </row>
    <row r="233" spans="1:18" ht="39" customHeight="1" x14ac:dyDescent="0.25">
      <c r="A233" s="17" t="s">
        <v>713</v>
      </c>
      <c r="B233" s="17" t="s">
        <v>714</v>
      </c>
      <c r="C233" s="17" t="s">
        <v>157</v>
      </c>
      <c r="D233" s="167" t="s">
        <v>715</v>
      </c>
      <c r="E233" s="17" t="s">
        <v>255</v>
      </c>
      <c r="F233" s="128">
        <v>185.25</v>
      </c>
      <c r="G233" s="134">
        <v>13.84070086885246</v>
      </c>
      <c r="H233" s="134">
        <v>1.7101885800000001</v>
      </c>
      <c r="I233" s="134">
        <v>0.11794404</v>
      </c>
      <c r="J233" s="134">
        <v>15.057522440000001</v>
      </c>
      <c r="K233" s="134">
        <f t="shared" si="108"/>
        <v>16.885655060000001</v>
      </c>
      <c r="L233" s="130">
        <f t="shared" si="109"/>
        <v>316.81</v>
      </c>
      <c r="M233" s="130">
        <f t="shared" si="110"/>
        <v>21.84</v>
      </c>
      <c r="N233" s="130">
        <v>2789.41</v>
      </c>
      <c r="O233" s="130">
        <f t="shared" si="111"/>
        <v>3128.06</v>
      </c>
      <c r="P233" s="26">
        <f t="shared" si="106"/>
        <v>4.3940546322224341E-4</v>
      </c>
      <c r="R233" s="102">
        <f t="shared" si="107"/>
        <v>2563.9898359549184</v>
      </c>
    </row>
    <row r="234" spans="1:18" ht="51.75" customHeight="1" x14ac:dyDescent="0.25">
      <c r="A234" s="17" t="s">
        <v>716</v>
      </c>
      <c r="B234" s="17" t="s">
        <v>717</v>
      </c>
      <c r="C234" s="17" t="s">
        <v>157</v>
      </c>
      <c r="D234" s="167" t="s">
        <v>718</v>
      </c>
      <c r="E234" s="17" t="s">
        <v>159</v>
      </c>
      <c r="F234" s="128">
        <v>95.09</v>
      </c>
      <c r="G234" s="134">
        <v>10.320103500000002</v>
      </c>
      <c r="H234" s="134">
        <v>1.5922445400000003</v>
      </c>
      <c r="I234" s="134">
        <v>0.24571675000000001</v>
      </c>
      <c r="J234" s="134">
        <v>10.752564980000001</v>
      </c>
      <c r="K234" s="134">
        <f t="shared" si="108"/>
        <v>12.590526270000002</v>
      </c>
      <c r="L234" s="130">
        <f t="shared" si="109"/>
        <v>151.4</v>
      </c>
      <c r="M234" s="130">
        <f t="shared" si="110"/>
        <v>23.36</v>
      </c>
      <c r="N234" s="130">
        <v>1022.47</v>
      </c>
      <c r="O234" s="130">
        <f t="shared" si="111"/>
        <v>1197.23</v>
      </c>
      <c r="P234" s="26">
        <f t="shared" si="106"/>
        <v>1.6817752943791567E-4</v>
      </c>
      <c r="R234" s="102">
        <f t="shared" si="107"/>
        <v>981.33864181500019</v>
      </c>
    </row>
    <row r="235" spans="1:18" ht="51.75" customHeight="1" x14ac:dyDescent="0.25">
      <c r="A235" s="17" t="s">
        <v>719</v>
      </c>
      <c r="B235" s="17" t="s">
        <v>720</v>
      </c>
      <c r="C235" s="17" t="s">
        <v>157</v>
      </c>
      <c r="D235" s="167" t="s">
        <v>721</v>
      </c>
      <c r="E235" s="17" t="s">
        <v>164</v>
      </c>
      <c r="F235" s="128">
        <v>24</v>
      </c>
      <c r="G235" s="134">
        <v>23.612976860655738</v>
      </c>
      <c r="H235" s="134">
        <v>7.6467052600000009</v>
      </c>
      <c r="I235" s="134">
        <v>0.57006285999999995</v>
      </c>
      <c r="J235" s="134">
        <v>20.591063649999999</v>
      </c>
      <c r="K235" s="134">
        <f t="shared" si="108"/>
        <v>28.80783177</v>
      </c>
      <c r="L235" s="130">
        <f t="shared" si="109"/>
        <v>183.52</v>
      </c>
      <c r="M235" s="130">
        <f t="shared" si="110"/>
        <v>13.68</v>
      </c>
      <c r="N235" s="130">
        <v>494.18</v>
      </c>
      <c r="O235" s="130">
        <f t="shared" si="111"/>
        <v>691.38</v>
      </c>
      <c r="P235" s="26">
        <f t="shared" si="106"/>
        <v>9.7119668152974886E-5</v>
      </c>
      <c r="R235" s="102">
        <f t="shared" si="107"/>
        <v>566.71144465573775</v>
      </c>
    </row>
    <row r="236" spans="1:18" ht="51.75" customHeight="1" x14ac:dyDescent="0.25">
      <c r="A236" s="17" t="s">
        <v>722</v>
      </c>
      <c r="B236" s="17" t="s">
        <v>646</v>
      </c>
      <c r="C236" s="17" t="s">
        <v>157</v>
      </c>
      <c r="D236" s="167" t="s">
        <v>647</v>
      </c>
      <c r="E236" s="17" t="s">
        <v>164</v>
      </c>
      <c r="F236" s="128">
        <v>1</v>
      </c>
      <c r="G236" s="134">
        <v>42.553307327868858</v>
      </c>
      <c r="H236" s="134">
        <v>10.683764289999999</v>
      </c>
      <c r="I236" s="134">
        <v>0.80595094</v>
      </c>
      <c r="J236" s="134">
        <v>40.425319710000004</v>
      </c>
      <c r="K236" s="134">
        <f t="shared" si="108"/>
        <v>51.915034940000005</v>
      </c>
      <c r="L236" s="130">
        <f t="shared" si="109"/>
        <v>10.68</v>
      </c>
      <c r="M236" s="130">
        <f t="shared" si="110"/>
        <v>0.8</v>
      </c>
      <c r="N236" s="130">
        <v>40.429999999999993</v>
      </c>
      <c r="O236" s="130">
        <f t="shared" si="111"/>
        <v>51.91</v>
      </c>
      <c r="P236" s="26">
        <f t="shared" si="106"/>
        <v>7.2919117906519225E-6</v>
      </c>
      <c r="R236" s="102">
        <f t="shared" si="107"/>
        <v>42.553307327868858</v>
      </c>
    </row>
    <row r="237" spans="1:18" ht="51.75" customHeight="1" x14ac:dyDescent="0.25">
      <c r="A237" s="17" t="s">
        <v>723</v>
      </c>
      <c r="B237" s="17" t="s">
        <v>724</v>
      </c>
      <c r="C237" s="17" t="s">
        <v>157</v>
      </c>
      <c r="D237" s="167" t="s">
        <v>725</v>
      </c>
      <c r="E237" s="17" t="s">
        <v>164</v>
      </c>
      <c r="F237" s="128">
        <v>16</v>
      </c>
      <c r="G237" s="134">
        <v>40.281434426229509</v>
      </c>
      <c r="H237" s="134">
        <v>9.6714112800000009</v>
      </c>
      <c r="I237" s="134">
        <v>0.70766424000000006</v>
      </c>
      <c r="J237" s="134">
        <v>38.764274479999997</v>
      </c>
      <c r="K237" s="134">
        <f t="shared" si="108"/>
        <v>49.143349999999998</v>
      </c>
      <c r="L237" s="130">
        <f t="shared" si="109"/>
        <v>154.74</v>
      </c>
      <c r="M237" s="130">
        <f t="shared" si="110"/>
        <v>11.32</v>
      </c>
      <c r="N237" s="130">
        <v>620.23</v>
      </c>
      <c r="O237" s="130">
        <f t="shared" si="111"/>
        <v>786.29</v>
      </c>
      <c r="P237" s="26">
        <f t="shared" si="106"/>
        <v>1.1045188445139087E-4</v>
      </c>
      <c r="R237" s="102">
        <f t="shared" si="107"/>
        <v>644.50295081967215</v>
      </c>
    </row>
    <row r="238" spans="1:18" ht="39" customHeight="1" x14ac:dyDescent="0.25">
      <c r="A238" s="17" t="s">
        <v>726</v>
      </c>
      <c r="B238" s="17" t="s">
        <v>727</v>
      </c>
      <c r="C238" s="17" t="s">
        <v>157</v>
      </c>
      <c r="D238" s="167" t="s">
        <v>728</v>
      </c>
      <c r="E238" s="17" t="s">
        <v>164</v>
      </c>
      <c r="F238" s="128">
        <v>2</v>
      </c>
      <c r="G238" s="134">
        <v>19.109512491803279</v>
      </c>
      <c r="H238" s="134">
        <v>2.1328213900000002</v>
      </c>
      <c r="I238" s="134">
        <v>0.13760138000000002</v>
      </c>
      <c r="J238" s="134">
        <v>21.043182470000001</v>
      </c>
      <c r="K238" s="134">
        <f t="shared" si="108"/>
        <v>23.313605240000001</v>
      </c>
      <c r="L238" s="130">
        <f t="shared" si="109"/>
        <v>4.26</v>
      </c>
      <c r="M238" s="130">
        <f t="shared" si="110"/>
        <v>0.27</v>
      </c>
      <c r="N238" s="130">
        <v>42.089999999999996</v>
      </c>
      <c r="O238" s="130">
        <f t="shared" si="111"/>
        <v>46.62</v>
      </c>
      <c r="P238" s="26">
        <f t="shared" si="106"/>
        <v>6.5488138639990879E-6</v>
      </c>
      <c r="R238" s="102">
        <f t="shared" si="107"/>
        <v>38.219024983606559</v>
      </c>
    </row>
    <row r="239" spans="1:18" ht="51.75" customHeight="1" x14ac:dyDescent="0.25">
      <c r="A239" s="17" t="s">
        <v>729</v>
      </c>
      <c r="B239" s="17" t="s">
        <v>730</v>
      </c>
      <c r="C239" s="17" t="s">
        <v>157</v>
      </c>
      <c r="D239" s="167" t="s">
        <v>731</v>
      </c>
      <c r="E239" s="17" t="s">
        <v>164</v>
      </c>
      <c r="F239" s="128">
        <v>29</v>
      </c>
      <c r="G239" s="134">
        <v>70.887268303278688</v>
      </c>
      <c r="H239" s="134">
        <v>17.612976640000003</v>
      </c>
      <c r="I239" s="134">
        <v>1.3366991200000002</v>
      </c>
      <c r="J239" s="134">
        <v>67.532791570000001</v>
      </c>
      <c r="K239" s="134">
        <f t="shared" si="108"/>
        <v>86.482467330000006</v>
      </c>
      <c r="L239" s="130">
        <f t="shared" si="109"/>
        <v>510.77</v>
      </c>
      <c r="M239" s="130">
        <f t="shared" si="110"/>
        <v>38.76</v>
      </c>
      <c r="N239" s="130">
        <v>1958.4599999999998</v>
      </c>
      <c r="O239" s="130">
        <f t="shared" si="111"/>
        <v>2507.9899999999998</v>
      </c>
      <c r="P239" s="26">
        <f t="shared" si="106"/>
        <v>3.52302867498307E-4</v>
      </c>
      <c r="R239" s="102">
        <f t="shared" si="107"/>
        <v>2055.730780795082</v>
      </c>
    </row>
    <row r="240" spans="1:18" ht="39" customHeight="1" x14ac:dyDescent="0.25">
      <c r="A240" s="17" t="s">
        <v>732</v>
      </c>
      <c r="B240" s="17" t="s">
        <v>733</v>
      </c>
      <c r="C240" s="17" t="s">
        <v>157</v>
      </c>
      <c r="D240" s="167" t="s">
        <v>734</v>
      </c>
      <c r="E240" s="17" t="s">
        <v>164</v>
      </c>
      <c r="F240" s="128">
        <v>46</v>
      </c>
      <c r="G240" s="134">
        <v>6.8478438524590173</v>
      </c>
      <c r="H240" s="134">
        <v>4.59981756</v>
      </c>
      <c r="I240" s="134">
        <v>0.33417478000000006</v>
      </c>
      <c r="J240" s="134">
        <v>3.4203771600000001</v>
      </c>
      <c r="K240" s="134">
        <f t="shared" si="108"/>
        <v>8.3543695000000007</v>
      </c>
      <c r="L240" s="130">
        <f t="shared" si="109"/>
        <v>211.59</v>
      </c>
      <c r="M240" s="130">
        <f t="shared" si="110"/>
        <v>15.37</v>
      </c>
      <c r="N240" s="130">
        <v>157.34</v>
      </c>
      <c r="O240" s="130">
        <f t="shared" si="111"/>
        <v>384.3</v>
      </c>
      <c r="P240" s="26">
        <f t="shared" si="106"/>
        <v>5.3983465635668161E-5</v>
      </c>
      <c r="R240" s="102">
        <f t="shared" si="107"/>
        <v>315.00081721311477</v>
      </c>
    </row>
    <row r="241" spans="1:18" ht="39" customHeight="1" x14ac:dyDescent="0.25">
      <c r="A241" s="17" t="s">
        <v>735</v>
      </c>
      <c r="B241" s="17" t="s">
        <v>736</v>
      </c>
      <c r="C241" s="17" t="s">
        <v>157</v>
      </c>
      <c r="D241" s="167" t="s">
        <v>737</v>
      </c>
      <c r="E241" s="17" t="s">
        <v>164</v>
      </c>
      <c r="F241" s="128">
        <v>3</v>
      </c>
      <c r="G241" s="134">
        <v>7.8387671393442631</v>
      </c>
      <c r="H241" s="134">
        <v>4.59981756</v>
      </c>
      <c r="I241" s="134">
        <v>0.33417478000000006</v>
      </c>
      <c r="J241" s="134">
        <v>4.6293035700000003</v>
      </c>
      <c r="K241" s="134">
        <f t="shared" si="108"/>
        <v>9.5632959100000008</v>
      </c>
      <c r="L241" s="130">
        <f t="shared" si="109"/>
        <v>13.79</v>
      </c>
      <c r="M241" s="130">
        <f t="shared" si="110"/>
        <v>1</v>
      </c>
      <c r="N241" s="130">
        <v>13.889999999999999</v>
      </c>
      <c r="O241" s="130">
        <f t="shared" si="111"/>
        <v>28.68</v>
      </c>
      <c r="P241" s="26">
        <f t="shared" si="106"/>
        <v>4.0287426344807771E-6</v>
      </c>
      <c r="R241" s="102">
        <f t="shared" si="107"/>
        <v>23.516301418032789</v>
      </c>
    </row>
    <row r="242" spans="1:18" ht="39" customHeight="1" x14ac:dyDescent="0.25">
      <c r="A242" s="17" t="s">
        <v>738</v>
      </c>
      <c r="B242" s="17" t="s">
        <v>739</v>
      </c>
      <c r="C242" s="17" t="s">
        <v>157</v>
      </c>
      <c r="D242" s="167" t="s">
        <v>740</v>
      </c>
      <c r="E242" s="17" t="s">
        <v>255</v>
      </c>
      <c r="F242" s="128">
        <v>212.42</v>
      </c>
      <c r="G242" s="134">
        <v>17.071271909836067</v>
      </c>
      <c r="H242" s="134">
        <v>10.614963600000001</v>
      </c>
      <c r="I242" s="134">
        <v>0.78629360000000004</v>
      </c>
      <c r="J242" s="134">
        <v>9.4256945299999995</v>
      </c>
      <c r="K242" s="134">
        <f t="shared" si="108"/>
        <v>20.826951730000001</v>
      </c>
      <c r="L242" s="130">
        <f t="shared" si="109"/>
        <v>2254.83</v>
      </c>
      <c r="M242" s="130">
        <f t="shared" si="110"/>
        <v>167.02</v>
      </c>
      <c r="N242" s="130">
        <v>2002.2100000000003</v>
      </c>
      <c r="O242" s="130">
        <f t="shared" si="111"/>
        <v>4424.0600000000004</v>
      </c>
      <c r="P242" s="26">
        <f t="shared" si="106"/>
        <v>6.2145743164229532E-4</v>
      </c>
      <c r="R242" s="102">
        <f t="shared" si="107"/>
        <v>3626.279579087377</v>
      </c>
    </row>
    <row r="243" spans="1:18" ht="39" customHeight="1" x14ac:dyDescent="0.25">
      <c r="A243" s="17" t="s">
        <v>741</v>
      </c>
      <c r="B243" s="17" t="s">
        <v>742</v>
      </c>
      <c r="C243" s="17" t="s">
        <v>157</v>
      </c>
      <c r="D243" s="167" t="s">
        <v>743</v>
      </c>
      <c r="E243" s="17" t="s">
        <v>164</v>
      </c>
      <c r="F243" s="128">
        <v>33</v>
      </c>
      <c r="G243" s="134">
        <v>9.586981393442624</v>
      </c>
      <c r="H243" s="134">
        <v>6.1232614100000005</v>
      </c>
      <c r="I243" s="134">
        <v>0.45211882000000003</v>
      </c>
      <c r="J243" s="134">
        <v>5.1207370700000006</v>
      </c>
      <c r="K243" s="134">
        <f t="shared" si="108"/>
        <v>11.696117300000001</v>
      </c>
      <c r="L243" s="130">
        <f t="shared" si="109"/>
        <v>202.06</v>
      </c>
      <c r="M243" s="130">
        <f t="shared" si="110"/>
        <v>14.91</v>
      </c>
      <c r="N243" s="130">
        <v>169.00000000000003</v>
      </c>
      <c r="O243" s="130">
        <f t="shared" si="111"/>
        <v>385.97</v>
      </c>
      <c r="P243" s="26">
        <f t="shared" si="106"/>
        <v>5.4218054206085978E-5</v>
      </c>
      <c r="R243" s="102">
        <f t="shared" si="107"/>
        <v>316.37038598360658</v>
      </c>
    </row>
    <row r="244" spans="1:18" ht="39" customHeight="1" x14ac:dyDescent="0.25">
      <c r="A244" s="17" t="s">
        <v>744</v>
      </c>
      <c r="B244" s="17" t="s">
        <v>745</v>
      </c>
      <c r="C244" s="17" t="s">
        <v>157</v>
      </c>
      <c r="D244" s="167" t="s">
        <v>746</v>
      </c>
      <c r="E244" s="17" t="s">
        <v>164</v>
      </c>
      <c r="F244" s="128">
        <v>3</v>
      </c>
      <c r="G244" s="134">
        <v>10.956550163934427</v>
      </c>
      <c r="H244" s="134">
        <v>4.5408455400000003</v>
      </c>
      <c r="I244" s="134">
        <v>0.33417478000000006</v>
      </c>
      <c r="J244" s="134">
        <v>8.4919708800000002</v>
      </c>
      <c r="K244" s="134">
        <f t="shared" si="108"/>
        <v>13.366991200000001</v>
      </c>
      <c r="L244" s="130">
        <f t="shared" si="109"/>
        <v>13.62</v>
      </c>
      <c r="M244" s="130">
        <f t="shared" si="110"/>
        <v>1</v>
      </c>
      <c r="N244" s="130">
        <v>25.480000000000004</v>
      </c>
      <c r="O244" s="130">
        <f t="shared" si="111"/>
        <v>40.1</v>
      </c>
      <c r="P244" s="26">
        <f t="shared" si="106"/>
        <v>5.6329351339846294E-6</v>
      </c>
      <c r="R244" s="102">
        <f t="shared" si="107"/>
        <v>32.869650491803284</v>
      </c>
    </row>
    <row r="245" spans="1:18" ht="25.5" customHeight="1" x14ac:dyDescent="0.25">
      <c r="A245" s="17" t="s">
        <v>747</v>
      </c>
      <c r="B245" s="17" t="s">
        <v>593</v>
      </c>
      <c r="C245" s="17" t="s">
        <v>594</v>
      </c>
      <c r="D245" s="167" t="s">
        <v>595</v>
      </c>
      <c r="E245" s="17" t="s">
        <v>596</v>
      </c>
      <c r="F245" s="128">
        <v>10</v>
      </c>
      <c r="G245" s="134">
        <v>63.886355000000002</v>
      </c>
      <c r="H245" s="134">
        <v>0</v>
      </c>
      <c r="I245" s="134">
        <v>0</v>
      </c>
      <c r="J245" s="134">
        <v>77.941353100000001</v>
      </c>
      <c r="K245" s="134">
        <f t="shared" si="108"/>
        <v>77.941353100000001</v>
      </c>
      <c r="L245" s="130">
        <f t="shared" si="109"/>
        <v>0</v>
      </c>
      <c r="M245" s="130">
        <f t="shared" si="110"/>
        <v>0</v>
      </c>
      <c r="N245" s="130">
        <v>779.41</v>
      </c>
      <c r="O245" s="130">
        <f t="shared" si="111"/>
        <v>779.41</v>
      </c>
      <c r="P245" s="26">
        <f t="shared" si="106"/>
        <v>1.0948543573014863E-4</v>
      </c>
      <c r="R245" s="102">
        <f t="shared" si="107"/>
        <v>638.86355000000003</v>
      </c>
    </row>
    <row r="246" spans="1:18" ht="24" customHeight="1" collapsed="1" x14ac:dyDescent="0.25">
      <c r="A246" s="15" t="s">
        <v>84</v>
      </c>
      <c r="B246" s="15"/>
      <c r="C246" s="15"/>
      <c r="D246" s="166" t="s">
        <v>85</v>
      </c>
      <c r="E246" s="15"/>
      <c r="F246" s="129"/>
      <c r="G246" s="135"/>
      <c r="H246" s="135"/>
      <c r="I246" s="135"/>
      <c r="J246" s="135"/>
      <c r="K246" s="135"/>
      <c r="L246" s="131"/>
      <c r="M246" s="131"/>
      <c r="N246" s="131"/>
      <c r="O246" s="131">
        <f>SUM(O247:O253)</f>
        <v>4579.46</v>
      </c>
      <c r="P246" s="25">
        <f t="shared" si="106"/>
        <v>6.4328681118895885E-4</v>
      </c>
      <c r="R246" s="102">
        <f t="shared" si="107"/>
        <v>0</v>
      </c>
    </row>
    <row r="247" spans="1:18" ht="39" customHeight="1" x14ac:dyDescent="0.25">
      <c r="A247" s="17" t="s">
        <v>748</v>
      </c>
      <c r="B247" s="17" t="s">
        <v>749</v>
      </c>
      <c r="C247" s="17" t="s">
        <v>157</v>
      </c>
      <c r="D247" s="167" t="s">
        <v>750</v>
      </c>
      <c r="E247" s="17" t="s">
        <v>164</v>
      </c>
      <c r="F247" s="128">
        <v>8</v>
      </c>
      <c r="G247" s="134">
        <v>18.505290975409839</v>
      </c>
      <c r="H247" s="134">
        <v>14.448144900000001</v>
      </c>
      <c r="I247" s="134">
        <v>1.14995439</v>
      </c>
      <c r="J247" s="134">
        <v>6.9783556999999998</v>
      </c>
      <c r="K247" s="134">
        <f t="shared" ref="K247:K253" si="112">H247+I247+J247</f>
        <v>22.576454990000002</v>
      </c>
      <c r="L247" s="130">
        <f t="shared" ref="L247:L253" si="113">TRUNC(F247 * H247, 2)</f>
        <v>115.58</v>
      </c>
      <c r="M247" s="130">
        <f t="shared" ref="M247:M253" si="114">TRUNC(F247 * I247, 2)</f>
        <v>9.19</v>
      </c>
      <c r="N247" s="130">
        <v>55.840000000000011</v>
      </c>
      <c r="O247" s="130">
        <f t="shared" ref="O247:O253" si="115">TRUNC(F247 * K247, 2)</f>
        <v>180.61</v>
      </c>
      <c r="P247" s="26">
        <f t="shared" si="106"/>
        <v>2.5370683654587632E-5</v>
      </c>
      <c r="R247" s="102">
        <f t="shared" si="107"/>
        <v>148.04232780327871</v>
      </c>
    </row>
    <row r="248" spans="1:18" ht="39" customHeight="1" x14ac:dyDescent="0.25">
      <c r="A248" s="17" t="s">
        <v>751</v>
      </c>
      <c r="B248" s="17" t="s">
        <v>752</v>
      </c>
      <c r="C248" s="17" t="s">
        <v>594</v>
      </c>
      <c r="D248" s="167" t="s">
        <v>753</v>
      </c>
      <c r="E248" s="17" t="s">
        <v>596</v>
      </c>
      <c r="F248" s="128">
        <v>1</v>
      </c>
      <c r="G248" s="134">
        <v>860.74980339344268</v>
      </c>
      <c r="H248" s="134">
        <v>12.39395287</v>
      </c>
      <c r="I248" s="134">
        <v>9.8286700000000012E-3</v>
      </c>
      <c r="J248" s="134">
        <v>1037.7109786000001</v>
      </c>
      <c r="K248" s="134">
        <f t="shared" si="112"/>
        <v>1050.11476014</v>
      </c>
      <c r="L248" s="130">
        <f t="shared" si="113"/>
        <v>12.39</v>
      </c>
      <c r="M248" s="130">
        <f t="shared" si="114"/>
        <v>0</v>
      </c>
      <c r="N248" s="130">
        <v>1037.7199999999998</v>
      </c>
      <c r="O248" s="130">
        <f t="shared" si="115"/>
        <v>1050.1099999999999</v>
      </c>
      <c r="P248" s="26">
        <f t="shared" si="106"/>
        <v>1.4751125968949123E-4</v>
      </c>
      <c r="R248" s="102">
        <f t="shared" si="107"/>
        <v>860.74980339344268</v>
      </c>
    </row>
    <row r="249" spans="1:18" ht="25.5" customHeight="1" x14ac:dyDescent="0.25">
      <c r="A249" s="17" t="s">
        <v>754</v>
      </c>
      <c r="B249" s="17" t="s">
        <v>755</v>
      </c>
      <c r="C249" s="17" t="s">
        <v>594</v>
      </c>
      <c r="D249" s="167" t="s">
        <v>756</v>
      </c>
      <c r="E249" s="17" t="s">
        <v>596</v>
      </c>
      <c r="F249" s="128">
        <v>2</v>
      </c>
      <c r="G249" s="134">
        <v>439.14819811475411</v>
      </c>
      <c r="H249" s="134">
        <v>20.188088180000001</v>
      </c>
      <c r="I249" s="134">
        <v>3.9314680000000005E-2</v>
      </c>
      <c r="J249" s="134">
        <v>515.53339884000002</v>
      </c>
      <c r="K249" s="134">
        <f t="shared" si="112"/>
        <v>535.7608017</v>
      </c>
      <c r="L249" s="130">
        <f t="shared" si="113"/>
        <v>40.369999999999997</v>
      </c>
      <c r="M249" s="130">
        <f t="shared" si="114"/>
        <v>7.0000000000000007E-2</v>
      </c>
      <c r="N249" s="130">
        <v>1031.08</v>
      </c>
      <c r="O249" s="130">
        <f t="shared" si="115"/>
        <v>1071.52</v>
      </c>
      <c r="P249" s="26">
        <f t="shared" si="106"/>
        <v>1.5051876944556633E-4</v>
      </c>
      <c r="R249" s="102">
        <f t="shared" si="107"/>
        <v>878.29639622950822</v>
      </c>
    </row>
    <row r="250" spans="1:18" ht="39" customHeight="1" x14ac:dyDescent="0.25">
      <c r="A250" s="17" t="s">
        <v>757</v>
      </c>
      <c r="B250" s="17" t="s">
        <v>758</v>
      </c>
      <c r="C250" s="17" t="s">
        <v>157</v>
      </c>
      <c r="D250" s="167" t="s">
        <v>759</v>
      </c>
      <c r="E250" s="17" t="s">
        <v>164</v>
      </c>
      <c r="F250" s="128">
        <v>4</v>
      </c>
      <c r="G250" s="134">
        <v>7.8871048606557386</v>
      </c>
      <c r="H250" s="134">
        <v>5.1502230800000008</v>
      </c>
      <c r="I250" s="134">
        <v>0.38331813000000003</v>
      </c>
      <c r="J250" s="134">
        <v>4.0887267200000004</v>
      </c>
      <c r="K250" s="134">
        <f t="shared" si="112"/>
        <v>9.6222679300000014</v>
      </c>
      <c r="L250" s="130">
        <f t="shared" si="113"/>
        <v>20.6</v>
      </c>
      <c r="M250" s="130">
        <f t="shared" si="114"/>
        <v>1.53</v>
      </c>
      <c r="N250" s="130">
        <v>16.350000000000001</v>
      </c>
      <c r="O250" s="130">
        <f t="shared" si="115"/>
        <v>38.479999999999997</v>
      </c>
      <c r="P250" s="26">
        <f t="shared" si="106"/>
        <v>5.4053701734595646E-6</v>
      </c>
      <c r="R250" s="102">
        <f t="shared" si="107"/>
        <v>31.548419442622954</v>
      </c>
    </row>
    <row r="251" spans="1:18" ht="25.5" customHeight="1" x14ac:dyDescent="0.25">
      <c r="A251" s="17" t="s">
        <v>760</v>
      </c>
      <c r="B251" s="17" t="s">
        <v>761</v>
      </c>
      <c r="C251" s="17" t="s">
        <v>594</v>
      </c>
      <c r="D251" s="167" t="s">
        <v>762</v>
      </c>
      <c r="E251" s="17" t="s">
        <v>596</v>
      </c>
      <c r="F251" s="128">
        <v>1</v>
      </c>
      <c r="G251" s="134">
        <v>220.14609542622952</v>
      </c>
      <c r="H251" s="134">
        <v>12.39395287</v>
      </c>
      <c r="I251" s="134">
        <v>9.8286700000000012E-3</v>
      </c>
      <c r="J251" s="134">
        <v>256.17445487999998</v>
      </c>
      <c r="K251" s="134">
        <f t="shared" si="112"/>
        <v>268.57823642</v>
      </c>
      <c r="L251" s="130">
        <f t="shared" si="113"/>
        <v>12.39</v>
      </c>
      <c r="M251" s="130">
        <f t="shared" si="114"/>
        <v>0</v>
      </c>
      <c r="N251" s="130">
        <v>256.18</v>
      </c>
      <c r="O251" s="130">
        <f t="shared" si="115"/>
        <v>268.57</v>
      </c>
      <c r="P251" s="26">
        <f t="shared" si="106"/>
        <v>3.772661817791152E-5</v>
      </c>
      <c r="R251" s="102">
        <f t="shared" si="107"/>
        <v>220.14609542622952</v>
      </c>
    </row>
    <row r="252" spans="1:18" ht="25.5" customHeight="1" x14ac:dyDescent="0.25">
      <c r="A252" s="17" t="s">
        <v>763</v>
      </c>
      <c r="B252" s="17" t="s">
        <v>764</v>
      </c>
      <c r="C252" s="17" t="s">
        <v>594</v>
      </c>
      <c r="D252" s="167" t="s">
        <v>765</v>
      </c>
      <c r="E252" s="17" t="s">
        <v>766</v>
      </c>
      <c r="F252" s="128">
        <v>7</v>
      </c>
      <c r="G252" s="134">
        <v>88.482198860655743</v>
      </c>
      <c r="H252" s="134">
        <v>0</v>
      </c>
      <c r="I252" s="134">
        <v>0</v>
      </c>
      <c r="J252" s="134">
        <v>107.94828261000001</v>
      </c>
      <c r="K252" s="134">
        <f t="shared" si="112"/>
        <v>107.94828261000001</v>
      </c>
      <c r="L252" s="130">
        <f t="shared" si="113"/>
        <v>0</v>
      </c>
      <c r="M252" s="130">
        <f t="shared" si="114"/>
        <v>0</v>
      </c>
      <c r="N252" s="130">
        <v>755.63</v>
      </c>
      <c r="O252" s="130">
        <f t="shared" si="115"/>
        <v>755.63</v>
      </c>
      <c r="P252" s="26">
        <f t="shared" si="106"/>
        <v>1.0614500686515724E-4</v>
      </c>
      <c r="R252" s="102">
        <f t="shared" si="107"/>
        <v>619.37539202459016</v>
      </c>
    </row>
    <row r="253" spans="1:18" ht="39" customHeight="1" x14ac:dyDescent="0.25">
      <c r="A253" s="17" t="s">
        <v>767</v>
      </c>
      <c r="B253" s="17" t="s">
        <v>768</v>
      </c>
      <c r="C253" s="17" t="s">
        <v>157</v>
      </c>
      <c r="D253" s="167" t="s">
        <v>769</v>
      </c>
      <c r="E253" s="17" t="s">
        <v>255</v>
      </c>
      <c r="F253" s="128">
        <v>44.87</v>
      </c>
      <c r="G253" s="134">
        <v>22.187014081967217</v>
      </c>
      <c r="H253" s="134">
        <v>7.3321878200000006</v>
      </c>
      <c r="I253" s="134">
        <v>0.57006285999999995</v>
      </c>
      <c r="J253" s="134">
        <v>19.165906500000002</v>
      </c>
      <c r="K253" s="134">
        <f t="shared" si="112"/>
        <v>27.068157180000004</v>
      </c>
      <c r="L253" s="130">
        <f t="shared" si="113"/>
        <v>328.99</v>
      </c>
      <c r="M253" s="130">
        <f t="shared" si="114"/>
        <v>25.57</v>
      </c>
      <c r="N253" s="130">
        <v>859.98</v>
      </c>
      <c r="O253" s="130">
        <f t="shared" si="115"/>
        <v>1214.54</v>
      </c>
      <c r="P253" s="26">
        <f t="shared" si="106"/>
        <v>1.7060910318278532E-4</v>
      </c>
      <c r="R253" s="102">
        <f t="shared" si="107"/>
        <v>995.53132185786899</v>
      </c>
    </row>
    <row r="254" spans="1:18" ht="25.5" customHeight="1" x14ac:dyDescent="0.25">
      <c r="A254" s="15" t="s">
        <v>86</v>
      </c>
      <c r="B254" s="15"/>
      <c r="C254" s="15"/>
      <c r="D254" s="166" t="s">
        <v>87</v>
      </c>
      <c r="E254" s="15"/>
      <c r="F254" s="129"/>
      <c r="G254" s="135"/>
      <c r="H254" s="135"/>
      <c r="I254" s="135"/>
      <c r="J254" s="135"/>
      <c r="K254" s="135"/>
      <c r="L254" s="131"/>
      <c r="M254" s="131"/>
      <c r="N254" s="131"/>
      <c r="O254" s="131">
        <f>SUM(O255:O304)</f>
        <v>229951.03999999995</v>
      </c>
      <c r="P254" s="25">
        <f t="shared" si="106"/>
        <v>3.2301727987838022E-2</v>
      </c>
      <c r="R254" s="102">
        <f t="shared" si="107"/>
        <v>0</v>
      </c>
    </row>
    <row r="255" spans="1:18" ht="39" customHeight="1" x14ac:dyDescent="0.25">
      <c r="A255" s="17" t="s">
        <v>770</v>
      </c>
      <c r="B255" s="17" t="s">
        <v>771</v>
      </c>
      <c r="C255" s="17" t="s">
        <v>157</v>
      </c>
      <c r="D255" s="167" t="s">
        <v>772</v>
      </c>
      <c r="E255" s="17" t="s">
        <v>164</v>
      </c>
      <c r="F255" s="128">
        <v>18</v>
      </c>
      <c r="G255" s="134">
        <v>1915.4008636315787</v>
      </c>
      <c r="H255" s="134">
        <v>92.477956030000001</v>
      </c>
      <c r="I255" s="134">
        <v>10.025243399999999</v>
      </c>
      <c r="J255" s="134">
        <v>2081.0537851099998</v>
      </c>
      <c r="K255" s="134">
        <f t="shared" ref="K255:K304" si="116">H255+I255+J255</f>
        <v>2183.5569845399996</v>
      </c>
      <c r="L255" s="130">
        <f t="shared" ref="L255:L304" si="117">TRUNC(F255 * H255, 2)</f>
        <v>1664.6</v>
      </c>
      <c r="M255" s="130">
        <f t="shared" ref="M255:M304" si="118">TRUNC(F255 * I255, 2)</f>
        <v>180.45</v>
      </c>
      <c r="N255" s="130">
        <v>37458.969999999994</v>
      </c>
      <c r="O255" s="130">
        <f t="shared" ref="O255:O304" si="119">TRUNC(F255 * K255, 2)</f>
        <v>39304.019999999997</v>
      </c>
      <c r="P255" s="26">
        <f t="shared" si="106"/>
        <v>5.5211220739360238E-3</v>
      </c>
      <c r="R255" s="102">
        <f t="shared" si="107"/>
        <v>34477.215545368417</v>
      </c>
    </row>
    <row r="256" spans="1:18" ht="39" customHeight="1" x14ac:dyDescent="0.25">
      <c r="A256" s="17" t="s">
        <v>773</v>
      </c>
      <c r="B256" s="17" t="s">
        <v>774</v>
      </c>
      <c r="C256" s="17" t="s">
        <v>157</v>
      </c>
      <c r="D256" s="167" t="s">
        <v>775</v>
      </c>
      <c r="E256" s="17" t="s">
        <v>164</v>
      </c>
      <c r="F256" s="128">
        <v>5</v>
      </c>
      <c r="G256" s="134">
        <v>2169.1702257192983</v>
      </c>
      <c r="H256" s="134">
        <v>92.477956030000001</v>
      </c>
      <c r="I256" s="134">
        <v>10.025243399999999</v>
      </c>
      <c r="J256" s="134">
        <v>2370.35085789</v>
      </c>
      <c r="K256" s="134">
        <f t="shared" si="116"/>
        <v>2472.8540573199998</v>
      </c>
      <c r="L256" s="130">
        <f t="shared" si="117"/>
        <v>462.38</v>
      </c>
      <c r="M256" s="130">
        <f t="shared" si="118"/>
        <v>50.12</v>
      </c>
      <c r="N256" s="130">
        <v>11851.77</v>
      </c>
      <c r="O256" s="130">
        <f t="shared" si="119"/>
        <v>12364.27</v>
      </c>
      <c r="P256" s="26">
        <f t="shared" si="106"/>
        <v>1.7368361817723726E-3</v>
      </c>
      <c r="R256" s="102">
        <f t="shared" si="107"/>
        <v>10845.851128596492</v>
      </c>
    </row>
    <row r="257" spans="1:18" ht="25.5" customHeight="1" x14ac:dyDescent="0.25">
      <c r="A257" s="17" t="s">
        <v>776</v>
      </c>
      <c r="B257" s="17" t="s">
        <v>777</v>
      </c>
      <c r="C257" s="17" t="s">
        <v>157</v>
      </c>
      <c r="D257" s="167" t="s">
        <v>778</v>
      </c>
      <c r="E257" s="17" t="s">
        <v>259</v>
      </c>
      <c r="F257" s="128">
        <v>10</v>
      </c>
      <c r="G257" s="134">
        <v>53.389013188524594</v>
      </c>
      <c r="H257" s="134">
        <v>0</v>
      </c>
      <c r="I257" s="134">
        <v>0</v>
      </c>
      <c r="J257" s="134">
        <v>65.134596090000002</v>
      </c>
      <c r="K257" s="134">
        <f t="shared" si="116"/>
        <v>65.134596090000002</v>
      </c>
      <c r="L257" s="130">
        <f t="shared" si="117"/>
        <v>0</v>
      </c>
      <c r="M257" s="130">
        <f t="shared" si="118"/>
        <v>0</v>
      </c>
      <c r="N257" s="130">
        <v>651.34</v>
      </c>
      <c r="O257" s="130">
        <f t="shared" si="119"/>
        <v>651.34</v>
      </c>
      <c r="P257" s="26">
        <f t="shared" si="106"/>
        <v>9.1495161350861563E-5</v>
      </c>
      <c r="R257" s="102">
        <f t="shared" si="107"/>
        <v>533.89013188524598</v>
      </c>
    </row>
    <row r="258" spans="1:18" ht="51.75" customHeight="1" x14ac:dyDescent="0.25">
      <c r="A258" s="17" t="s">
        <v>779</v>
      </c>
      <c r="B258" s="17" t="s">
        <v>780</v>
      </c>
      <c r="C258" s="17" t="s">
        <v>157</v>
      </c>
      <c r="D258" s="167" t="s">
        <v>781</v>
      </c>
      <c r="E258" s="17" t="s">
        <v>255</v>
      </c>
      <c r="F258" s="128">
        <v>157.80000000000001</v>
      </c>
      <c r="G258" s="134">
        <v>42.91584023770492</v>
      </c>
      <c r="H258" s="134">
        <v>2.6832269100000001</v>
      </c>
      <c r="I258" s="134">
        <v>0.17691606000000001</v>
      </c>
      <c r="J258" s="134">
        <v>49.497182120000005</v>
      </c>
      <c r="K258" s="134">
        <f t="shared" si="116"/>
        <v>52.357325090000003</v>
      </c>
      <c r="L258" s="130">
        <f t="shared" si="117"/>
        <v>423.41</v>
      </c>
      <c r="M258" s="130">
        <f t="shared" si="118"/>
        <v>27.91</v>
      </c>
      <c r="N258" s="130">
        <v>7810.66</v>
      </c>
      <c r="O258" s="130">
        <f t="shared" si="119"/>
        <v>8261.98</v>
      </c>
      <c r="P258" s="26">
        <f t="shared" si="106"/>
        <v>1.1605784892338735E-3</v>
      </c>
      <c r="R258" s="102">
        <f t="shared" si="107"/>
        <v>6772.1195895098372</v>
      </c>
    </row>
    <row r="259" spans="1:18" ht="25.5" customHeight="1" x14ac:dyDescent="0.25">
      <c r="A259" s="17" t="s">
        <v>782</v>
      </c>
      <c r="B259" s="17" t="s">
        <v>783</v>
      </c>
      <c r="C259" s="17" t="s">
        <v>157</v>
      </c>
      <c r="D259" s="167" t="s">
        <v>784</v>
      </c>
      <c r="E259" s="17" t="s">
        <v>164</v>
      </c>
      <c r="F259" s="128">
        <v>15</v>
      </c>
      <c r="G259" s="134">
        <v>39.314680000000003</v>
      </c>
      <c r="H259" s="134">
        <v>0</v>
      </c>
      <c r="I259" s="134">
        <v>0</v>
      </c>
      <c r="J259" s="134">
        <v>47.963909600000001</v>
      </c>
      <c r="K259" s="134">
        <f t="shared" si="116"/>
        <v>47.963909600000001</v>
      </c>
      <c r="L259" s="130">
        <f t="shared" si="117"/>
        <v>0</v>
      </c>
      <c r="M259" s="130">
        <f t="shared" si="118"/>
        <v>0</v>
      </c>
      <c r="N259" s="130">
        <v>719.45</v>
      </c>
      <c r="O259" s="130">
        <f t="shared" si="119"/>
        <v>719.45</v>
      </c>
      <c r="P259" s="26">
        <f t="shared" si="106"/>
        <v>1.0106272274676415E-4</v>
      </c>
      <c r="R259" s="102">
        <f t="shared" si="107"/>
        <v>589.72020000000009</v>
      </c>
    </row>
    <row r="260" spans="1:18" ht="51.75" customHeight="1" x14ac:dyDescent="0.25">
      <c r="A260" s="17" t="s">
        <v>785</v>
      </c>
      <c r="B260" s="17" t="s">
        <v>786</v>
      </c>
      <c r="C260" s="17" t="s">
        <v>157</v>
      </c>
      <c r="D260" s="167" t="s">
        <v>787</v>
      </c>
      <c r="E260" s="17" t="s">
        <v>255</v>
      </c>
      <c r="F260" s="128">
        <v>155</v>
      </c>
      <c r="G260" s="134">
        <v>54.710244237704927</v>
      </c>
      <c r="H260" s="134">
        <v>2.948601</v>
      </c>
      <c r="I260" s="134">
        <v>0.21623074</v>
      </c>
      <c r="J260" s="134">
        <v>63.581666230000003</v>
      </c>
      <c r="K260" s="134">
        <f t="shared" si="116"/>
        <v>66.746497970000007</v>
      </c>
      <c r="L260" s="130">
        <f t="shared" si="117"/>
        <v>457.03</v>
      </c>
      <c r="M260" s="130">
        <f t="shared" si="118"/>
        <v>33.51</v>
      </c>
      <c r="N260" s="130">
        <v>9855.1600000000017</v>
      </c>
      <c r="O260" s="130">
        <f t="shared" si="119"/>
        <v>10345.700000000001</v>
      </c>
      <c r="P260" s="26">
        <f t="shared" si="106"/>
        <v>1.4532832173482491E-3</v>
      </c>
      <c r="R260" s="102">
        <f t="shared" si="107"/>
        <v>8480.087856844264</v>
      </c>
    </row>
    <row r="261" spans="1:18" ht="51.75" customHeight="1" x14ac:dyDescent="0.25">
      <c r="A261" s="17" t="s">
        <v>788</v>
      </c>
      <c r="B261" s="17" t="s">
        <v>789</v>
      </c>
      <c r="C261" s="17" t="s">
        <v>157</v>
      </c>
      <c r="D261" s="167" t="s">
        <v>790</v>
      </c>
      <c r="E261" s="17" t="s">
        <v>255</v>
      </c>
      <c r="F261" s="128">
        <v>174.9</v>
      </c>
      <c r="G261" s="134">
        <v>66.899406295081974</v>
      </c>
      <c r="H261" s="134">
        <v>3.1156883899999999</v>
      </c>
      <c r="I261" s="134">
        <v>0.21623074</v>
      </c>
      <c r="J261" s="134">
        <v>78.285356550000003</v>
      </c>
      <c r="K261" s="134">
        <f t="shared" si="116"/>
        <v>81.617275680000006</v>
      </c>
      <c r="L261" s="130">
        <f t="shared" si="117"/>
        <v>544.92999999999995</v>
      </c>
      <c r="M261" s="130">
        <f t="shared" si="118"/>
        <v>37.81</v>
      </c>
      <c r="N261" s="130">
        <v>13692.12</v>
      </c>
      <c r="O261" s="130">
        <f t="shared" si="119"/>
        <v>14274.86</v>
      </c>
      <c r="P261" s="26">
        <f t="shared" si="106"/>
        <v>2.0052209582721156E-3</v>
      </c>
      <c r="R261" s="102">
        <f t="shared" si="107"/>
        <v>11700.706161009837</v>
      </c>
    </row>
    <row r="262" spans="1:18" ht="39" customHeight="1" x14ac:dyDescent="0.25">
      <c r="A262" s="17" t="s">
        <v>791</v>
      </c>
      <c r="B262" s="17" t="s">
        <v>792</v>
      </c>
      <c r="C262" s="17" t="s">
        <v>157</v>
      </c>
      <c r="D262" s="167" t="s">
        <v>793</v>
      </c>
      <c r="E262" s="17" t="s">
        <v>255</v>
      </c>
      <c r="F262" s="128">
        <v>13.25</v>
      </c>
      <c r="G262" s="134">
        <v>6.4853109426229514</v>
      </c>
      <c r="H262" s="134">
        <v>3.6759225800000004</v>
      </c>
      <c r="I262" s="134">
        <v>0.39314680000000002</v>
      </c>
      <c r="J262" s="134">
        <v>3.8430099700000002</v>
      </c>
      <c r="K262" s="134">
        <f t="shared" si="116"/>
        <v>7.9120793500000008</v>
      </c>
      <c r="L262" s="130">
        <f t="shared" si="117"/>
        <v>48.7</v>
      </c>
      <c r="M262" s="130">
        <f t="shared" si="118"/>
        <v>5.2</v>
      </c>
      <c r="N262" s="130">
        <v>50.929999999999993</v>
      </c>
      <c r="O262" s="130">
        <f t="shared" si="119"/>
        <v>104.83</v>
      </c>
      <c r="P262" s="26">
        <f t="shared" si="106"/>
        <v>1.4725700501137374E-5</v>
      </c>
      <c r="R262" s="102">
        <f t="shared" si="107"/>
        <v>85.930369989754112</v>
      </c>
    </row>
    <row r="263" spans="1:18" ht="24" customHeight="1" x14ac:dyDescent="0.25">
      <c r="A263" s="17" t="s">
        <v>794</v>
      </c>
      <c r="B263" s="17" t="s">
        <v>795</v>
      </c>
      <c r="C263" s="17" t="s">
        <v>157</v>
      </c>
      <c r="D263" s="167" t="s">
        <v>796</v>
      </c>
      <c r="E263" s="17" t="s">
        <v>255</v>
      </c>
      <c r="F263" s="128">
        <v>25.3</v>
      </c>
      <c r="G263" s="134">
        <v>11.004887885245902</v>
      </c>
      <c r="H263" s="134">
        <v>7.0668137300000007</v>
      </c>
      <c r="I263" s="134">
        <v>0.68800689999999998</v>
      </c>
      <c r="J263" s="134">
        <v>5.6711425899999997</v>
      </c>
      <c r="K263" s="134">
        <f t="shared" si="116"/>
        <v>13.42596322</v>
      </c>
      <c r="L263" s="130">
        <f t="shared" si="117"/>
        <v>178.79</v>
      </c>
      <c r="M263" s="130">
        <f t="shared" si="118"/>
        <v>17.399999999999999</v>
      </c>
      <c r="N263" s="130">
        <v>143.48000000000005</v>
      </c>
      <c r="O263" s="130">
        <f t="shared" si="119"/>
        <v>339.67</v>
      </c>
      <c r="P263" s="26">
        <f t="shared" si="106"/>
        <v>4.7714191445400478E-5</v>
      </c>
      <c r="R263" s="102">
        <f t="shared" si="107"/>
        <v>278.4236634967213</v>
      </c>
    </row>
    <row r="264" spans="1:18" ht="39" customHeight="1" x14ac:dyDescent="0.25">
      <c r="A264" s="17" t="s">
        <v>797</v>
      </c>
      <c r="B264" s="17" t="s">
        <v>798</v>
      </c>
      <c r="C264" s="17" t="s">
        <v>157</v>
      </c>
      <c r="D264" s="167" t="s">
        <v>799</v>
      </c>
      <c r="E264" s="17" t="s">
        <v>255</v>
      </c>
      <c r="F264" s="128">
        <v>38.5</v>
      </c>
      <c r="G264" s="134">
        <v>3.8186799836065579</v>
      </c>
      <c r="H264" s="134">
        <v>1.2580697600000001</v>
      </c>
      <c r="I264" s="134">
        <v>0.13760138000000002</v>
      </c>
      <c r="J264" s="134">
        <v>3.26311844</v>
      </c>
      <c r="K264" s="134">
        <f t="shared" si="116"/>
        <v>4.6587895800000005</v>
      </c>
      <c r="L264" s="130">
        <f t="shared" si="117"/>
        <v>48.43</v>
      </c>
      <c r="M264" s="130">
        <f t="shared" si="118"/>
        <v>5.29</v>
      </c>
      <c r="N264" s="130">
        <v>125.64000000000001</v>
      </c>
      <c r="O264" s="130">
        <f t="shared" si="119"/>
        <v>179.36</v>
      </c>
      <c r="P264" s="26">
        <f t="shared" si="106"/>
        <v>2.5195093407268907E-5</v>
      </c>
      <c r="R264" s="102">
        <f t="shared" si="107"/>
        <v>147.01917936885249</v>
      </c>
    </row>
    <row r="265" spans="1:18" ht="39" customHeight="1" x14ac:dyDescent="0.25">
      <c r="A265" s="17" t="s">
        <v>800</v>
      </c>
      <c r="B265" s="17" t="s">
        <v>801</v>
      </c>
      <c r="C265" s="17" t="s">
        <v>157</v>
      </c>
      <c r="D265" s="167" t="s">
        <v>802</v>
      </c>
      <c r="E265" s="17" t="s">
        <v>164</v>
      </c>
      <c r="F265" s="128">
        <v>35</v>
      </c>
      <c r="G265" s="134">
        <v>5.3171493442622957</v>
      </c>
      <c r="H265" s="134">
        <v>3.0567163700000002</v>
      </c>
      <c r="I265" s="134">
        <v>0.21623074</v>
      </c>
      <c r="J265" s="134">
        <v>3.2139750900000004</v>
      </c>
      <c r="K265" s="134">
        <f t="shared" si="116"/>
        <v>6.4869222000000004</v>
      </c>
      <c r="L265" s="130">
        <f t="shared" si="117"/>
        <v>106.98</v>
      </c>
      <c r="M265" s="130">
        <f t="shared" si="118"/>
        <v>7.56</v>
      </c>
      <c r="N265" s="130">
        <v>112.49999999999999</v>
      </c>
      <c r="O265" s="130">
        <f t="shared" si="119"/>
        <v>227.04</v>
      </c>
      <c r="P265" s="26">
        <f t="shared" ref="P265:P328" si="120">O265/$N$579</f>
        <v>3.1892807800994274E-5</v>
      </c>
      <c r="R265" s="102">
        <f t="shared" ref="R265:R328" si="121">F265*G265</f>
        <v>186.10022704918035</v>
      </c>
    </row>
    <row r="266" spans="1:18" ht="39" customHeight="1" x14ac:dyDescent="0.25">
      <c r="A266" s="17" t="s">
        <v>803</v>
      </c>
      <c r="B266" s="17" t="s">
        <v>733</v>
      </c>
      <c r="C266" s="17" t="s">
        <v>157</v>
      </c>
      <c r="D266" s="167" t="s">
        <v>734</v>
      </c>
      <c r="E266" s="17" t="s">
        <v>164</v>
      </c>
      <c r="F266" s="128">
        <v>120</v>
      </c>
      <c r="G266" s="134">
        <v>6.8478438524590173</v>
      </c>
      <c r="H266" s="134">
        <v>4.59981756</v>
      </c>
      <c r="I266" s="134">
        <v>0.33417478000000006</v>
      </c>
      <c r="J266" s="134">
        <v>3.4203771600000001</v>
      </c>
      <c r="K266" s="134">
        <f t="shared" si="116"/>
        <v>8.3543695000000007</v>
      </c>
      <c r="L266" s="130">
        <f t="shared" si="117"/>
        <v>551.97</v>
      </c>
      <c r="M266" s="130">
        <f t="shared" si="118"/>
        <v>40.1</v>
      </c>
      <c r="N266" s="130">
        <v>410.45</v>
      </c>
      <c r="O266" s="130">
        <f t="shared" si="119"/>
        <v>1002.52</v>
      </c>
      <c r="P266" s="26">
        <f t="shared" si="120"/>
        <v>1.4082618779357283E-4</v>
      </c>
      <c r="R266" s="102">
        <f t="shared" si="121"/>
        <v>821.74126229508204</v>
      </c>
    </row>
    <row r="267" spans="1:18" ht="39" customHeight="1" x14ac:dyDescent="0.25">
      <c r="A267" s="17" t="s">
        <v>804</v>
      </c>
      <c r="B267" s="17" t="s">
        <v>739</v>
      </c>
      <c r="C267" s="17" t="s">
        <v>157</v>
      </c>
      <c r="D267" s="167" t="s">
        <v>740</v>
      </c>
      <c r="E267" s="17" t="s">
        <v>255</v>
      </c>
      <c r="F267" s="128">
        <v>150</v>
      </c>
      <c r="G267" s="134">
        <v>17.071271909836067</v>
      </c>
      <c r="H267" s="134">
        <v>10.614963600000001</v>
      </c>
      <c r="I267" s="134">
        <v>0.78629360000000004</v>
      </c>
      <c r="J267" s="134">
        <v>9.4256945299999995</v>
      </c>
      <c r="K267" s="134">
        <f t="shared" si="116"/>
        <v>20.826951730000001</v>
      </c>
      <c r="L267" s="130">
        <f t="shared" si="117"/>
        <v>1592.24</v>
      </c>
      <c r="M267" s="130">
        <f t="shared" si="118"/>
        <v>117.94</v>
      </c>
      <c r="N267" s="130">
        <v>1413.8600000000001</v>
      </c>
      <c r="O267" s="130">
        <f t="shared" si="119"/>
        <v>3124.04</v>
      </c>
      <c r="P267" s="26">
        <f t="shared" si="120"/>
        <v>4.3884076498686641E-4</v>
      </c>
      <c r="R267" s="102">
        <f t="shared" si="121"/>
        <v>2560.6907864754103</v>
      </c>
    </row>
    <row r="268" spans="1:18" ht="64.5" customHeight="1" x14ac:dyDescent="0.25">
      <c r="A268" s="17" t="s">
        <v>805</v>
      </c>
      <c r="B268" s="17" t="s">
        <v>806</v>
      </c>
      <c r="C268" s="17" t="s">
        <v>594</v>
      </c>
      <c r="D268" s="167" t="s">
        <v>807</v>
      </c>
      <c r="E268" s="17" t="s">
        <v>808</v>
      </c>
      <c r="F268" s="128">
        <v>48.5</v>
      </c>
      <c r="G268" s="134">
        <v>58.690049959016399</v>
      </c>
      <c r="H268" s="134">
        <v>0</v>
      </c>
      <c r="I268" s="134">
        <v>0</v>
      </c>
      <c r="J268" s="134">
        <v>71.601860950000003</v>
      </c>
      <c r="K268" s="134">
        <f t="shared" si="116"/>
        <v>71.601860950000003</v>
      </c>
      <c r="L268" s="130">
        <f t="shared" si="117"/>
        <v>0</v>
      </c>
      <c r="M268" s="130">
        <f t="shared" si="118"/>
        <v>0</v>
      </c>
      <c r="N268" s="130">
        <v>3472.69</v>
      </c>
      <c r="O268" s="130">
        <f t="shared" si="119"/>
        <v>3472.69</v>
      </c>
      <c r="P268" s="26">
        <f t="shared" si="120"/>
        <v>4.8781639676900455E-4</v>
      </c>
      <c r="R268" s="102">
        <f t="shared" si="121"/>
        <v>2846.4674230122955</v>
      </c>
    </row>
    <row r="269" spans="1:18" ht="64.5" customHeight="1" x14ac:dyDescent="0.25">
      <c r="A269" s="17" t="s">
        <v>809</v>
      </c>
      <c r="B269" s="17" t="s">
        <v>810</v>
      </c>
      <c r="C269" s="17" t="s">
        <v>594</v>
      </c>
      <c r="D269" s="167" t="s">
        <v>811</v>
      </c>
      <c r="E269" s="17" t="s">
        <v>808</v>
      </c>
      <c r="F269" s="128">
        <v>51.2</v>
      </c>
      <c r="G269" s="134">
        <v>273.09201283606558</v>
      </c>
      <c r="H269" s="134">
        <v>0</v>
      </c>
      <c r="I269" s="134">
        <v>0</v>
      </c>
      <c r="J269" s="134">
        <v>333.17225566000002</v>
      </c>
      <c r="K269" s="134">
        <f t="shared" si="116"/>
        <v>333.17225566000002</v>
      </c>
      <c r="L269" s="130">
        <f t="shared" si="117"/>
        <v>0</v>
      </c>
      <c r="M269" s="130">
        <f t="shared" si="118"/>
        <v>0</v>
      </c>
      <c r="N269" s="130">
        <v>17058.41</v>
      </c>
      <c r="O269" s="130">
        <f t="shared" si="119"/>
        <v>17058.41</v>
      </c>
      <c r="P269" s="26">
        <f t="shared" si="120"/>
        <v>2.3962323446113402E-3</v>
      </c>
      <c r="R269" s="102">
        <f t="shared" si="121"/>
        <v>13982.311057206558</v>
      </c>
    </row>
    <row r="270" spans="1:18" ht="64.5" customHeight="1" x14ac:dyDescent="0.25">
      <c r="A270" s="17" t="s">
        <v>812</v>
      </c>
      <c r="B270" s="17" t="s">
        <v>813</v>
      </c>
      <c r="C270" s="17" t="s">
        <v>594</v>
      </c>
      <c r="D270" s="167" t="s">
        <v>814</v>
      </c>
      <c r="E270" s="17" t="s">
        <v>808</v>
      </c>
      <c r="F270" s="128">
        <v>14.7</v>
      </c>
      <c r="G270" s="134">
        <v>311.90720304918034</v>
      </c>
      <c r="H270" s="134">
        <v>0</v>
      </c>
      <c r="I270" s="134">
        <v>0</v>
      </c>
      <c r="J270" s="134">
        <v>380.52678772000002</v>
      </c>
      <c r="K270" s="134">
        <f t="shared" si="116"/>
        <v>380.52678772000002</v>
      </c>
      <c r="L270" s="130">
        <f t="shared" si="117"/>
        <v>0</v>
      </c>
      <c r="M270" s="130">
        <f t="shared" si="118"/>
        <v>0</v>
      </c>
      <c r="N270" s="130">
        <v>5593.74</v>
      </c>
      <c r="O270" s="130">
        <f t="shared" si="119"/>
        <v>5593.74</v>
      </c>
      <c r="P270" s="26">
        <f t="shared" si="120"/>
        <v>7.8576495202930629E-4</v>
      </c>
      <c r="R270" s="102">
        <f t="shared" si="121"/>
        <v>4585.0358848229507</v>
      </c>
    </row>
    <row r="271" spans="1:18" ht="78" customHeight="1" x14ac:dyDescent="0.25">
      <c r="A271" s="17" t="s">
        <v>815</v>
      </c>
      <c r="B271" s="17" t="s">
        <v>816</v>
      </c>
      <c r="C271" s="17" t="s">
        <v>594</v>
      </c>
      <c r="D271" s="167" t="s">
        <v>817</v>
      </c>
      <c r="E271" s="17" t="s">
        <v>808</v>
      </c>
      <c r="F271" s="128">
        <v>41.5</v>
      </c>
      <c r="G271" s="134">
        <v>333.47388304098365</v>
      </c>
      <c r="H271" s="134">
        <v>0</v>
      </c>
      <c r="I271" s="134">
        <v>0</v>
      </c>
      <c r="J271" s="134">
        <v>406.83813731000004</v>
      </c>
      <c r="K271" s="134">
        <f t="shared" si="116"/>
        <v>406.83813731000004</v>
      </c>
      <c r="L271" s="130">
        <f t="shared" si="117"/>
        <v>0</v>
      </c>
      <c r="M271" s="130">
        <f t="shared" si="118"/>
        <v>0</v>
      </c>
      <c r="N271" s="130">
        <v>16883.78</v>
      </c>
      <c r="O271" s="130">
        <f t="shared" si="119"/>
        <v>16883.78</v>
      </c>
      <c r="P271" s="26">
        <f t="shared" si="120"/>
        <v>2.3717016846999252E-3</v>
      </c>
      <c r="R271" s="102">
        <f t="shared" si="121"/>
        <v>13839.166146200821</v>
      </c>
    </row>
    <row r="272" spans="1:18" ht="51.75" customHeight="1" x14ac:dyDescent="0.25">
      <c r="A272" s="17" t="s">
        <v>818</v>
      </c>
      <c r="B272" s="17" t="s">
        <v>819</v>
      </c>
      <c r="C272" s="17" t="s">
        <v>157</v>
      </c>
      <c r="D272" s="167" t="s">
        <v>820</v>
      </c>
      <c r="E272" s="17" t="s">
        <v>255</v>
      </c>
      <c r="F272" s="128">
        <v>147.1</v>
      </c>
      <c r="G272" s="134">
        <v>25.933187483606559</v>
      </c>
      <c r="H272" s="134">
        <v>2.43751016</v>
      </c>
      <c r="I272" s="134">
        <v>0.15725872000000002</v>
      </c>
      <c r="J272" s="134">
        <v>29.043719850000002</v>
      </c>
      <c r="K272" s="134">
        <f t="shared" si="116"/>
        <v>31.638488730000002</v>
      </c>
      <c r="L272" s="130">
        <f t="shared" si="117"/>
        <v>358.55</v>
      </c>
      <c r="M272" s="130">
        <f t="shared" si="118"/>
        <v>23.13</v>
      </c>
      <c r="N272" s="130">
        <v>4272.34</v>
      </c>
      <c r="O272" s="130">
        <f t="shared" si="119"/>
        <v>4654.0200000000004</v>
      </c>
      <c r="P272" s="26">
        <f t="shared" si="120"/>
        <v>6.5376041826102616E-4</v>
      </c>
      <c r="R272" s="102">
        <f t="shared" si="121"/>
        <v>3814.7718788385246</v>
      </c>
    </row>
    <row r="273" spans="1:18" ht="78" customHeight="1" x14ac:dyDescent="0.25">
      <c r="A273" s="17" t="s">
        <v>821</v>
      </c>
      <c r="B273" s="17" t="s">
        <v>822</v>
      </c>
      <c r="C273" s="17" t="s">
        <v>594</v>
      </c>
      <c r="D273" s="167" t="s">
        <v>823</v>
      </c>
      <c r="E273" s="17" t="s">
        <v>808</v>
      </c>
      <c r="F273" s="128">
        <v>43</v>
      </c>
      <c r="G273" s="134">
        <v>376.59113045081966</v>
      </c>
      <c r="H273" s="134">
        <v>0</v>
      </c>
      <c r="I273" s="134">
        <v>0</v>
      </c>
      <c r="J273" s="134">
        <v>459.44117914999998</v>
      </c>
      <c r="K273" s="134">
        <f t="shared" si="116"/>
        <v>459.44117914999998</v>
      </c>
      <c r="L273" s="130">
        <f t="shared" si="117"/>
        <v>0</v>
      </c>
      <c r="M273" s="130">
        <f t="shared" si="118"/>
        <v>0</v>
      </c>
      <c r="N273" s="130">
        <v>19755.97</v>
      </c>
      <c r="O273" s="130">
        <f t="shared" si="119"/>
        <v>19755.97</v>
      </c>
      <c r="P273" s="26">
        <f t="shared" si="120"/>
        <v>2.7751645266570158E-3</v>
      </c>
      <c r="R273" s="102">
        <f t="shared" si="121"/>
        <v>16193.418609385246</v>
      </c>
    </row>
    <row r="274" spans="1:18" ht="78" customHeight="1" x14ac:dyDescent="0.25">
      <c r="A274" s="17" t="s">
        <v>824</v>
      </c>
      <c r="B274" s="17" t="s">
        <v>825</v>
      </c>
      <c r="C274" s="17" t="s">
        <v>594</v>
      </c>
      <c r="D274" s="167" t="s">
        <v>826</v>
      </c>
      <c r="E274" s="17" t="s">
        <v>808</v>
      </c>
      <c r="F274" s="128">
        <v>10</v>
      </c>
      <c r="G274" s="134">
        <v>416.81617086885245</v>
      </c>
      <c r="H274" s="134">
        <v>0</v>
      </c>
      <c r="I274" s="134">
        <v>0</v>
      </c>
      <c r="J274" s="134">
        <v>508.51572845999999</v>
      </c>
      <c r="K274" s="134">
        <f t="shared" si="116"/>
        <v>508.51572845999999</v>
      </c>
      <c r="L274" s="130">
        <f t="shared" si="117"/>
        <v>0</v>
      </c>
      <c r="M274" s="130">
        <f t="shared" si="118"/>
        <v>0</v>
      </c>
      <c r="N274" s="130">
        <v>5085.1499999999996</v>
      </c>
      <c r="O274" s="130">
        <f t="shared" si="119"/>
        <v>5085.1499999999996</v>
      </c>
      <c r="P274" s="26">
        <f t="shared" si="120"/>
        <v>7.1432219692224282E-4</v>
      </c>
      <c r="R274" s="102">
        <f t="shared" si="121"/>
        <v>4168.1617086885244</v>
      </c>
    </row>
    <row r="275" spans="1:18" ht="25.5" customHeight="1" x14ac:dyDescent="0.25">
      <c r="A275" s="17" t="s">
        <v>827</v>
      </c>
      <c r="B275" s="17" t="s">
        <v>828</v>
      </c>
      <c r="C275" s="17" t="s">
        <v>594</v>
      </c>
      <c r="D275" s="167" t="s">
        <v>829</v>
      </c>
      <c r="E275" s="17" t="s">
        <v>808</v>
      </c>
      <c r="F275" s="128">
        <v>39.33</v>
      </c>
      <c r="G275" s="134">
        <v>77.001990049180336</v>
      </c>
      <c r="H275" s="134">
        <v>40.376176360000002</v>
      </c>
      <c r="I275" s="134">
        <v>7.8629360000000009E-2</v>
      </c>
      <c r="J275" s="134">
        <v>53.487622140000006</v>
      </c>
      <c r="K275" s="134">
        <f t="shared" si="116"/>
        <v>93.942427860000009</v>
      </c>
      <c r="L275" s="130">
        <f t="shared" si="117"/>
        <v>1587.99</v>
      </c>
      <c r="M275" s="130">
        <f t="shared" si="118"/>
        <v>3.09</v>
      </c>
      <c r="N275" s="130">
        <v>2103.67</v>
      </c>
      <c r="O275" s="130">
        <f t="shared" si="119"/>
        <v>3694.75</v>
      </c>
      <c r="P275" s="26">
        <f t="shared" si="120"/>
        <v>5.1900965302468106E-4</v>
      </c>
      <c r="R275" s="102">
        <f t="shared" si="121"/>
        <v>3028.4882686342626</v>
      </c>
    </row>
    <row r="276" spans="1:18" ht="39" customHeight="1" x14ac:dyDescent="0.25">
      <c r="A276" s="17" t="s">
        <v>830</v>
      </c>
      <c r="B276" s="17" t="s">
        <v>831</v>
      </c>
      <c r="C276" s="17" t="s">
        <v>1622</v>
      </c>
      <c r="D276" s="167" t="s">
        <v>832</v>
      </c>
      <c r="E276" s="17" t="s">
        <v>255</v>
      </c>
      <c r="F276" s="128">
        <v>99.83</v>
      </c>
      <c r="G276" s="134">
        <v>19.399538819672131</v>
      </c>
      <c r="H276" s="134">
        <v>0</v>
      </c>
      <c r="I276" s="134">
        <v>0</v>
      </c>
      <c r="J276" s="134">
        <v>23.667437360000001</v>
      </c>
      <c r="K276" s="134">
        <f t="shared" si="116"/>
        <v>23.667437360000001</v>
      </c>
      <c r="L276" s="130">
        <f t="shared" si="117"/>
        <v>0</v>
      </c>
      <c r="M276" s="130">
        <f t="shared" si="118"/>
        <v>0</v>
      </c>
      <c r="N276" s="130">
        <v>2362.7199999999998</v>
      </c>
      <c r="O276" s="130">
        <f t="shared" si="119"/>
        <v>2362.7199999999998</v>
      </c>
      <c r="P276" s="26">
        <f t="shared" si="120"/>
        <v>3.3189647131591428E-4</v>
      </c>
      <c r="R276" s="102">
        <f t="shared" si="121"/>
        <v>1936.6559603678688</v>
      </c>
    </row>
    <row r="277" spans="1:18" ht="25.5" customHeight="1" x14ac:dyDescent="0.25">
      <c r="A277" s="17" t="s">
        <v>833</v>
      </c>
      <c r="B277" s="17" t="s">
        <v>834</v>
      </c>
      <c r="C277" s="17" t="s">
        <v>594</v>
      </c>
      <c r="D277" s="167" t="s">
        <v>835</v>
      </c>
      <c r="E277" s="17" t="s">
        <v>808</v>
      </c>
      <c r="F277" s="128">
        <v>11.55</v>
      </c>
      <c r="G277" s="134">
        <v>81.980775344262298</v>
      </c>
      <c r="H277" s="134">
        <v>40.376176360000002</v>
      </c>
      <c r="I277" s="134">
        <v>7.8629360000000009E-2</v>
      </c>
      <c r="J277" s="134">
        <v>59.561740200000003</v>
      </c>
      <c r="K277" s="134">
        <f t="shared" si="116"/>
        <v>100.01654592</v>
      </c>
      <c r="L277" s="130">
        <f t="shared" si="117"/>
        <v>466.34</v>
      </c>
      <c r="M277" s="130">
        <f t="shared" si="118"/>
        <v>0.9</v>
      </c>
      <c r="N277" s="130">
        <v>687.95000000000016</v>
      </c>
      <c r="O277" s="130">
        <f t="shared" si="119"/>
        <v>1155.19</v>
      </c>
      <c r="P277" s="26">
        <f t="shared" si="120"/>
        <v>1.6227207824009239E-4</v>
      </c>
      <c r="R277" s="102">
        <f t="shared" si="121"/>
        <v>946.87795522622957</v>
      </c>
    </row>
    <row r="278" spans="1:18" ht="25.5" customHeight="1" x14ac:dyDescent="0.25">
      <c r="A278" s="17" t="s">
        <v>836</v>
      </c>
      <c r="B278" s="17" t="s">
        <v>837</v>
      </c>
      <c r="C278" s="17" t="s">
        <v>157</v>
      </c>
      <c r="D278" s="167" t="s">
        <v>838</v>
      </c>
      <c r="E278" s="17" t="s">
        <v>164</v>
      </c>
      <c r="F278" s="128">
        <v>100</v>
      </c>
      <c r="G278" s="134">
        <v>2.5055052213114757</v>
      </c>
      <c r="H278" s="134">
        <v>0</v>
      </c>
      <c r="I278" s="134">
        <v>0</v>
      </c>
      <c r="J278" s="134">
        <v>3.0567163700000002</v>
      </c>
      <c r="K278" s="134">
        <f t="shared" si="116"/>
        <v>3.0567163700000002</v>
      </c>
      <c r="L278" s="130">
        <f t="shared" si="117"/>
        <v>0</v>
      </c>
      <c r="M278" s="130">
        <f t="shared" si="118"/>
        <v>0</v>
      </c>
      <c r="N278" s="130">
        <v>305.67</v>
      </c>
      <c r="O278" s="130">
        <f t="shared" si="119"/>
        <v>305.67</v>
      </c>
      <c r="P278" s="26">
        <f t="shared" si="120"/>
        <v>4.2938136718331217E-5</v>
      </c>
      <c r="R278" s="102">
        <f t="shared" si="121"/>
        <v>250.55052213114757</v>
      </c>
    </row>
    <row r="279" spans="1:18" ht="24" customHeight="1" x14ac:dyDescent="0.25">
      <c r="A279" s="17" t="s">
        <v>839</v>
      </c>
      <c r="B279" s="17" t="s">
        <v>840</v>
      </c>
      <c r="C279" s="17" t="s">
        <v>145</v>
      </c>
      <c r="D279" s="167" t="s">
        <v>841</v>
      </c>
      <c r="E279" s="17" t="s">
        <v>596</v>
      </c>
      <c r="F279" s="128">
        <v>2</v>
      </c>
      <c r="G279" s="134">
        <v>652.62368800000013</v>
      </c>
      <c r="H279" s="134">
        <v>0</v>
      </c>
      <c r="I279" s="134">
        <v>796.20089936000011</v>
      </c>
      <c r="J279" s="134">
        <v>0</v>
      </c>
      <c r="K279" s="134">
        <f t="shared" si="116"/>
        <v>796.20089936000011</v>
      </c>
      <c r="L279" s="130">
        <f t="shared" si="117"/>
        <v>0</v>
      </c>
      <c r="M279" s="130">
        <f t="shared" si="118"/>
        <v>1592.4</v>
      </c>
      <c r="N279" s="130">
        <v>0</v>
      </c>
      <c r="O279" s="130">
        <f t="shared" si="119"/>
        <v>1592.4</v>
      </c>
      <c r="P279" s="26">
        <f t="shared" si="120"/>
        <v>2.2368792786426744E-4</v>
      </c>
      <c r="R279" s="102">
        <f t="shared" si="121"/>
        <v>1305.2473760000003</v>
      </c>
    </row>
    <row r="280" spans="1:18" ht="24" customHeight="1" x14ac:dyDescent="0.25">
      <c r="A280" s="17" t="s">
        <v>842</v>
      </c>
      <c r="B280" s="17" t="s">
        <v>843</v>
      </c>
      <c r="C280" s="17" t="s">
        <v>145</v>
      </c>
      <c r="D280" s="167" t="s">
        <v>844</v>
      </c>
      <c r="E280" s="17" t="s">
        <v>596</v>
      </c>
      <c r="F280" s="128">
        <v>4</v>
      </c>
      <c r="G280" s="134">
        <v>853.128556</v>
      </c>
      <c r="H280" s="134">
        <v>0</v>
      </c>
      <c r="I280" s="134">
        <v>1040.81683832</v>
      </c>
      <c r="J280" s="134">
        <v>0</v>
      </c>
      <c r="K280" s="134">
        <f t="shared" si="116"/>
        <v>1040.81683832</v>
      </c>
      <c r="L280" s="130">
        <f t="shared" si="117"/>
        <v>0</v>
      </c>
      <c r="M280" s="130">
        <f t="shared" si="118"/>
        <v>4163.26</v>
      </c>
      <c r="N280" s="130">
        <v>0</v>
      </c>
      <c r="O280" s="130">
        <f t="shared" si="119"/>
        <v>4163.26</v>
      </c>
      <c r="P280" s="26">
        <f t="shared" si="120"/>
        <v>5.8482228244171697E-4</v>
      </c>
      <c r="R280" s="102">
        <f t="shared" si="121"/>
        <v>3412.514224</v>
      </c>
    </row>
    <row r="281" spans="1:18" ht="24" customHeight="1" x14ac:dyDescent="0.25">
      <c r="A281" s="17" t="s">
        <v>845</v>
      </c>
      <c r="B281" s="17" t="s">
        <v>846</v>
      </c>
      <c r="C281" s="17" t="s">
        <v>145</v>
      </c>
      <c r="D281" s="167" t="s">
        <v>847</v>
      </c>
      <c r="E281" s="17" t="s">
        <v>596</v>
      </c>
      <c r="F281" s="128">
        <v>1</v>
      </c>
      <c r="G281" s="134">
        <v>916.03204399999993</v>
      </c>
      <c r="H281" s="134">
        <v>0</v>
      </c>
      <c r="I281" s="134">
        <v>1117.5590936799999</v>
      </c>
      <c r="J281" s="134">
        <v>0</v>
      </c>
      <c r="K281" s="134">
        <f t="shared" si="116"/>
        <v>1117.5590936799999</v>
      </c>
      <c r="L281" s="130">
        <f t="shared" si="117"/>
        <v>0</v>
      </c>
      <c r="M281" s="130">
        <f t="shared" si="118"/>
        <v>1117.55</v>
      </c>
      <c r="N281" s="130">
        <v>0</v>
      </c>
      <c r="O281" s="130">
        <f t="shared" si="119"/>
        <v>1117.55</v>
      </c>
      <c r="P281" s="26">
        <f t="shared" si="120"/>
        <v>1.5698470471283099E-4</v>
      </c>
      <c r="R281" s="102">
        <f t="shared" si="121"/>
        <v>916.03204399999993</v>
      </c>
    </row>
    <row r="282" spans="1:18" ht="24" customHeight="1" x14ac:dyDescent="0.25">
      <c r="A282" s="17" t="s">
        <v>848</v>
      </c>
      <c r="B282" s="17" t="s">
        <v>849</v>
      </c>
      <c r="C282" s="17" t="s">
        <v>145</v>
      </c>
      <c r="D282" s="167" t="s">
        <v>850</v>
      </c>
      <c r="E282" s="17" t="s">
        <v>596</v>
      </c>
      <c r="F282" s="128">
        <v>1</v>
      </c>
      <c r="G282" s="134">
        <v>1032.01035</v>
      </c>
      <c r="H282" s="134">
        <v>0</v>
      </c>
      <c r="I282" s="134">
        <v>1259.052627</v>
      </c>
      <c r="J282" s="134">
        <v>0</v>
      </c>
      <c r="K282" s="134">
        <f t="shared" si="116"/>
        <v>1259.052627</v>
      </c>
      <c r="L282" s="130">
        <f t="shared" si="117"/>
        <v>0</v>
      </c>
      <c r="M282" s="130">
        <f t="shared" si="118"/>
        <v>1259.05</v>
      </c>
      <c r="N282" s="130">
        <v>0</v>
      </c>
      <c r="O282" s="130">
        <f t="shared" si="119"/>
        <v>1259.05</v>
      </c>
      <c r="P282" s="26">
        <f t="shared" si="120"/>
        <v>1.7686152070931041E-4</v>
      </c>
      <c r="R282" s="102">
        <f t="shared" si="121"/>
        <v>1032.01035</v>
      </c>
    </row>
    <row r="283" spans="1:18" ht="24" customHeight="1" x14ac:dyDescent="0.25">
      <c r="A283" s="17" t="s">
        <v>851</v>
      </c>
      <c r="B283" s="17" t="s">
        <v>852</v>
      </c>
      <c r="C283" s="17" t="s">
        <v>145</v>
      </c>
      <c r="D283" s="167" t="s">
        <v>853</v>
      </c>
      <c r="E283" s="17" t="s">
        <v>596</v>
      </c>
      <c r="F283" s="128">
        <v>2</v>
      </c>
      <c r="G283" s="134">
        <v>1179.4404000000002</v>
      </c>
      <c r="H283" s="134">
        <v>0</v>
      </c>
      <c r="I283" s="134">
        <v>1438.9172880000001</v>
      </c>
      <c r="J283" s="134">
        <v>0</v>
      </c>
      <c r="K283" s="134">
        <f t="shared" si="116"/>
        <v>1438.9172880000001</v>
      </c>
      <c r="L283" s="130">
        <f t="shared" si="117"/>
        <v>0</v>
      </c>
      <c r="M283" s="130">
        <f t="shared" si="118"/>
        <v>2877.83</v>
      </c>
      <c r="N283" s="130">
        <v>0</v>
      </c>
      <c r="O283" s="130">
        <f t="shared" si="119"/>
        <v>2877.83</v>
      </c>
      <c r="P283" s="26">
        <f t="shared" si="120"/>
        <v>4.0425510515299217E-4</v>
      </c>
      <c r="R283" s="102">
        <f t="shared" si="121"/>
        <v>2358.8808000000004</v>
      </c>
    </row>
    <row r="284" spans="1:18" ht="39" customHeight="1" x14ac:dyDescent="0.25">
      <c r="A284" s="17" t="s">
        <v>854</v>
      </c>
      <c r="B284" s="17" t="s">
        <v>855</v>
      </c>
      <c r="C284" s="17" t="s">
        <v>145</v>
      </c>
      <c r="D284" s="167" t="s">
        <v>856</v>
      </c>
      <c r="E284" s="17" t="s">
        <v>596</v>
      </c>
      <c r="F284" s="128">
        <v>2</v>
      </c>
      <c r="G284" s="134">
        <v>323.36324300000001</v>
      </c>
      <c r="H284" s="134">
        <v>0</v>
      </c>
      <c r="I284" s="134">
        <v>368.63409702000001</v>
      </c>
      <c r="J284" s="134">
        <v>0</v>
      </c>
      <c r="K284" s="134">
        <f t="shared" si="116"/>
        <v>368.63409702000001</v>
      </c>
      <c r="L284" s="130">
        <f t="shared" si="117"/>
        <v>0</v>
      </c>
      <c r="M284" s="130">
        <f t="shared" si="118"/>
        <v>737.26</v>
      </c>
      <c r="N284" s="130">
        <v>0</v>
      </c>
      <c r="O284" s="130">
        <f t="shared" si="119"/>
        <v>737.26</v>
      </c>
      <c r="P284" s="26">
        <f t="shared" si="120"/>
        <v>1.0356453259056129E-4</v>
      </c>
      <c r="R284" s="102">
        <f t="shared" si="121"/>
        <v>646.72648600000002</v>
      </c>
    </row>
    <row r="285" spans="1:18" ht="39" customHeight="1" x14ac:dyDescent="0.25">
      <c r="A285" s="17" t="s">
        <v>857</v>
      </c>
      <c r="B285" s="17" t="s">
        <v>858</v>
      </c>
      <c r="C285" s="17" t="s">
        <v>145</v>
      </c>
      <c r="D285" s="167" t="s">
        <v>859</v>
      </c>
      <c r="E285" s="17" t="s">
        <v>596</v>
      </c>
      <c r="F285" s="128">
        <v>4</v>
      </c>
      <c r="G285" s="134">
        <v>368.76480108771938</v>
      </c>
      <c r="H285" s="134">
        <v>0</v>
      </c>
      <c r="I285" s="134">
        <v>420.39187324000005</v>
      </c>
      <c r="J285" s="134">
        <v>0</v>
      </c>
      <c r="K285" s="134">
        <f t="shared" si="116"/>
        <v>420.39187324000005</v>
      </c>
      <c r="L285" s="130">
        <f t="shared" si="117"/>
        <v>0</v>
      </c>
      <c r="M285" s="130">
        <f t="shared" si="118"/>
        <v>1681.56</v>
      </c>
      <c r="N285" s="130">
        <v>0</v>
      </c>
      <c r="O285" s="130">
        <f t="shared" si="119"/>
        <v>1681.56</v>
      </c>
      <c r="P285" s="26">
        <f t="shared" si="120"/>
        <v>2.362124290250173E-4</v>
      </c>
      <c r="R285" s="102">
        <f t="shared" si="121"/>
        <v>1475.0592043508775</v>
      </c>
    </row>
    <row r="286" spans="1:18" ht="39" customHeight="1" x14ac:dyDescent="0.25">
      <c r="A286" s="17" t="s">
        <v>860</v>
      </c>
      <c r="B286" s="17" t="s">
        <v>861</v>
      </c>
      <c r="C286" s="17" t="s">
        <v>145</v>
      </c>
      <c r="D286" s="167" t="s">
        <v>862</v>
      </c>
      <c r="E286" s="17" t="s">
        <v>596</v>
      </c>
      <c r="F286" s="128">
        <v>1</v>
      </c>
      <c r="G286" s="134">
        <v>898.23697831578954</v>
      </c>
      <c r="H286" s="134">
        <v>0</v>
      </c>
      <c r="I286" s="134">
        <v>1023.99015528</v>
      </c>
      <c r="J286" s="134">
        <v>0</v>
      </c>
      <c r="K286" s="134">
        <f t="shared" si="116"/>
        <v>1023.99015528</v>
      </c>
      <c r="L286" s="130">
        <f t="shared" si="117"/>
        <v>0</v>
      </c>
      <c r="M286" s="130">
        <f t="shared" si="118"/>
        <v>1023.99</v>
      </c>
      <c r="N286" s="130">
        <v>0</v>
      </c>
      <c r="O286" s="130">
        <f t="shared" si="119"/>
        <v>1023.99</v>
      </c>
      <c r="P286" s="26">
        <f t="shared" si="120"/>
        <v>1.4384212588151922E-4</v>
      </c>
      <c r="R286" s="102">
        <f t="shared" si="121"/>
        <v>898.23697831578954</v>
      </c>
    </row>
    <row r="287" spans="1:18" ht="39" customHeight="1" x14ac:dyDescent="0.25">
      <c r="A287" s="17" t="s">
        <v>863</v>
      </c>
      <c r="B287" s="17" t="s">
        <v>864</v>
      </c>
      <c r="C287" s="17" t="s">
        <v>145</v>
      </c>
      <c r="D287" s="167" t="s">
        <v>865</v>
      </c>
      <c r="E287" s="17" t="s">
        <v>596</v>
      </c>
      <c r="F287" s="128">
        <v>1</v>
      </c>
      <c r="G287" s="134">
        <v>552.86268750000011</v>
      </c>
      <c r="H287" s="134">
        <v>0</v>
      </c>
      <c r="I287" s="134">
        <v>630.26346375000003</v>
      </c>
      <c r="J287" s="134">
        <v>0</v>
      </c>
      <c r="K287" s="134">
        <f t="shared" si="116"/>
        <v>630.26346375000003</v>
      </c>
      <c r="L287" s="130">
        <f t="shared" si="117"/>
        <v>0</v>
      </c>
      <c r="M287" s="130">
        <f t="shared" si="118"/>
        <v>630.26</v>
      </c>
      <c r="N287" s="130">
        <v>0</v>
      </c>
      <c r="O287" s="130">
        <f t="shared" si="119"/>
        <v>630.26</v>
      </c>
      <c r="P287" s="26">
        <f t="shared" si="120"/>
        <v>8.853400742007862E-5</v>
      </c>
      <c r="R287" s="102">
        <f t="shared" si="121"/>
        <v>552.86268750000011</v>
      </c>
    </row>
    <row r="288" spans="1:18" ht="39" customHeight="1" x14ac:dyDescent="0.25">
      <c r="A288" s="17" t="s">
        <v>866</v>
      </c>
      <c r="B288" s="17" t="s">
        <v>867</v>
      </c>
      <c r="C288" s="17" t="s">
        <v>145</v>
      </c>
      <c r="D288" s="167" t="s">
        <v>868</v>
      </c>
      <c r="E288" s="17" t="s">
        <v>596</v>
      </c>
      <c r="F288" s="128">
        <v>2</v>
      </c>
      <c r="G288" s="134">
        <v>898.23697831578954</v>
      </c>
      <c r="H288" s="134">
        <v>0</v>
      </c>
      <c r="I288" s="134">
        <v>1023.99015528</v>
      </c>
      <c r="J288" s="134">
        <v>0</v>
      </c>
      <c r="K288" s="134">
        <f t="shared" si="116"/>
        <v>1023.99015528</v>
      </c>
      <c r="L288" s="130">
        <f t="shared" si="117"/>
        <v>0</v>
      </c>
      <c r="M288" s="130">
        <f t="shared" si="118"/>
        <v>2047.98</v>
      </c>
      <c r="N288" s="130">
        <v>0</v>
      </c>
      <c r="O288" s="130">
        <f t="shared" si="119"/>
        <v>2047.98</v>
      </c>
      <c r="P288" s="26">
        <f t="shared" si="120"/>
        <v>2.8768425176303844E-4</v>
      </c>
      <c r="R288" s="102">
        <f t="shared" si="121"/>
        <v>1796.4739566315791</v>
      </c>
    </row>
    <row r="289" spans="1:18" ht="24" customHeight="1" x14ac:dyDescent="0.25">
      <c r="A289" s="17" t="s">
        <v>869</v>
      </c>
      <c r="B289" s="17" t="s">
        <v>870</v>
      </c>
      <c r="C289" s="17" t="s">
        <v>145</v>
      </c>
      <c r="D289" s="167" t="s">
        <v>871</v>
      </c>
      <c r="E289" s="17" t="s">
        <v>596</v>
      </c>
      <c r="F289" s="128">
        <v>2</v>
      </c>
      <c r="G289" s="134">
        <v>172.98459200000002</v>
      </c>
      <c r="H289" s="134">
        <v>0</v>
      </c>
      <c r="I289" s="134">
        <v>211.04120224000002</v>
      </c>
      <c r="J289" s="134">
        <v>0</v>
      </c>
      <c r="K289" s="134">
        <f t="shared" si="116"/>
        <v>211.04120224000002</v>
      </c>
      <c r="L289" s="130">
        <f t="shared" si="117"/>
        <v>0</v>
      </c>
      <c r="M289" s="130">
        <f t="shared" si="118"/>
        <v>422.08</v>
      </c>
      <c r="N289" s="130">
        <v>0</v>
      </c>
      <c r="O289" s="130">
        <f t="shared" si="119"/>
        <v>422.08</v>
      </c>
      <c r="P289" s="26">
        <f t="shared" si="120"/>
        <v>5.9290505270629234E-5</v>
      </c>
      <c r="R289" s="102">
        <f t="shared" si="121"/>
        <v>345.96918400000004</v>
      </c>
    </row>
    <row r="290" spans="1:18" ht="24" customHeight="1" x14ac:dyDescent="0.25">
      <c r="A290" s="17" t="s">
        <v>872</v>
      </c>
      <c r="B290" s="17" t="s">
        <v>873</v>
      </c>
      <c r="C290" s="17" t="s">
        <v>145</v>
      </c>
      <c r="D290" s="167" t="s">
        <v>874</v>
      </c>
      <c r="E290" s="17" t="s">
        <v>596</v>
      </c>
      <c r="F290" s="128">
        <v>4</v>
      </c>
      <c r="G290" s="134">
        <v>423.61567700000012</v>
      </c>
      <c r="H290" s="134">
        <v>0</v>
      </c>
      <c r="I290" s="134">
        <v>516.81112594000012</v>
      </c>
      <c r="J290" s="134">
        <v>0</v>
      </c>
      <c r="K290" s="134">
        <f t="shared" si="116"/>
        <v>516.81112594000012</v>
      </c>
      <c r="L290" s="130">
        <f t="shared" si="117"/>
        <v>0</v>
      </c>
      <c r="M290" s="130">
        <f t="shared" si="118"/>
        <v>2067.2399999999998</v>
      </c>
      <c r="N290" s="130">
        <v>0</v>
      </c>
      <c r="O290" s="130">
        <f t="shared" si="119"/>
        <v>2067.2399999999998</v>
      </c>
      <c r="P290" s="26">
        <f t="shared" si="120"/>
        <v>2.9038974629372528E-4</v>
      </c>
      <c r="R290" s="102">
        <f t="shared" si="121"/>
        <v>1694.4627080000005</v>
      </c>
    </row>
    <row r="291" spans="1:18" ht="24" customHeight="1" x14ac:dyDescent="0.25">
      <c r="A291" s="17" t="s">
        <v>875</v>
      </c>
      <c r="B291" s="17" t="s">
        <v>876</v>
      </c>
      <c r="C291" s="17" t="s">
        <v>145</v>
      </c>
      <c r="D291" s="167" t="s">
        <v>877</v>
      </c>
      <c r="E291" s="17" t="s">
        <v>596</v>
      </c>
      <c r="F291" s="128">
        <v>3</v>
      </c>
      <c r="G291" s="134">
        <v>540.57685000000004</v>
      </c>
      <c r="H291" s="134">
        <v>0</v>
      </c>
      <c r="I291" s="134">
        <v>659.50375700000006</v>
      </c>
      <c r="J291" s="134">
        <v>0</v>
      </c>
      <c r="K291" s="134">
        <f t="shared" si="116"/>
        <v>659.50375700000006</v>
      </c>
      <c r="L291" s="130">
        <f t="shared" si="117"/>
        <v>0</v>
      </c>
      <c r="M291" s="130">
        <f t="shared" si="118"/>
        <v>1978.51</v>
      </c>
      <c r="N291" s="130">
        <v>0</v>
      </c>
      <c r="O291" s="130">
        <f t="shared" si="119"/>
        <v>1978.51</v>
      </c>
      <c r="P291" s="26">
        <f t="shared" si="120"/>
        <v>2.7792564817805311E-4</v>
      </c>
      <c r="R291" s="102">
        <f t="shared" si="121"/>
        <v>1621.7305500000002</v>
      </c>
    </row>
    <row r="292" spans="1:18" ht="24" customHeight="1" x14ac:dyDescent="0.25">
      <c r="A292" s="17" t="s">
        <v>878</v>
      </c>
      <c r="B292" s="17" t="s">
        <v>879</v>
      </c>
      <c r="C292" s="17" t="s">
        <v>145</v>
      </c>
      <c r="D292" s="167" t="s">
        <v>880</v>
      </c>
      <c r="E292" s="17" t="s">
        <v>596</v>
      </c>
      <c r="F292" s="128">
        <v>1</v>
      </c>
      <c r="G292" s="134">
        <v>540.57685000000004</v>
      </c>
      <c r="H292" s="134">
        <v>0</v>
      </c>
      <c r="I292" s="134">
        <v>659.50375700000006</v>
      </c>
      <c r="J292" s="134">
        <v>0</v>
      </c>
      <c r="K292" s="134">
        <f t="shared" si="116"/>
        <v>659.50375700000006</v>
      </c>
      <c r="L292" s="130">
        <f t="shared" si="117"/>
        <v>0</v>
      </c>
      <c r="M292" s="130">
        <f t="shared" si="118"/>
        <v>659.5</v>
      </c>
      <c r="N292" s="130">
        <v>0</v>
      </c>
      <c r="O292" s="130">
        <f t="shared" si="119"/>
        <v>659.5</v>
      </c>
      <c r="P292" s="26">
        <f t="shared" si="120"/>
        <v>9.2641414485358182E-5</v>
      </c>
      <c r="R292" s="102">
        <f t="shared" si="121"/>
        <v>540.57685000000004</v>
      </c>
    </row>
    <row r="293" spans="1:18" ht="24" customHeight="1" x14ac:dyDescent="0.25">
      <c r="A293" s="17" t="s">
        <v>881</v>
      </c>
      <c r="B293" s="17" t="s">
        <v>882</v>
      </c>
      <c r="C293" s="17" t="s">
        <v>145</v>
      </c>
      <c r="D293" s="167" t="s">
        <v>883</v>
      </c>
      <c r="E293" s="17" t="s">
        <v>596</v>
      </c>
      <c r="F293" s="128">
        <v>12</v>
      </c>
      <c r="G293" s="134">
        <v>118.92690700000003</v>
      </c>
      <c r="H293" s="134">
        <v>0</v>
      </c>
      <c r="I293" s="134">
        <v>145.09082654000002</v>
      </c>
      <c r="J293" s="134">
        <v>0</v>
      </c>
      <c r="K293" s="134">
        <f t="shared" si="116"/>
        <v>145.09082654000002</v>
      </c>
      <c r="L293" s="130">
        <f t="shared" si="117"/>
        <v>0</v>
      </c>
      <c r="M293" s="130">
        <f t="shared" si="118"/>
        <v>1741.08</v>
      </c>
      <c r="N293" s="130">
        <v>0</v>
      </c>
      <c r="O293" s="130">
        <f t="shared" si="119"/>
        <v>1741.08</v>
      </c>
      <c r="P293" s="26">
        <f t="shared" si="120"/>
        <v>2.4457333424134558E-4</v>
      </c>
      <c r="R293" s="102">
        <f t="shared" si="121"/>
        <v>1427.1228840000003</v>
      </c>
    </row>
    <row r="294" spans="1:18" ht="24" customHeight="1" x14ac:dyDescent="0.25">
      <c r="A294" s="17" t="s">
        <v>884</v>
      </c>
      <c r="B294" s="17" t="s">
        <v>885</v>
      </c>
      <c r="C294" s="17" t="s">
        <v>145</v>
      </c>
      <c r="D294" s="167" t="s">
        <v>886</v>
      </c>
      <c r="E294" s="17" t="s">
        <v>596</v>
      </c>
      <c r="F294" s="128">
        <v>8</v>
      </c>
      <c r="G294" s="134">
        <v>118.92690700000003</v>
      </c>
      <c r="H294" s="134">
        <v>0</v>
      </c>
      <c r="I294" s="134">
        <v>145.09082654000002</v>
      </c>
      <c r="J294" s="134">
        <v>0</v>
      </c>
      <c r="K294" s="134">
        <f t="shared" si="116"/>
        <v>145.09082654000002</v>
      </c>
      <c r="L294" s="130">
        <f t="shared" si="117"/>
        <v>0</v>
      </c>
      <c r="M294" s="130">
        <f t="shared" si="118"/>
        <v>1160.72</v>
      </c>
      <c r="N294" s="130">
        <v>0</v>
      </c>
      <c r="O294" s="130">
        <f t="shared" si="119"/>
        <v>1160.72</v>
      </c>
      <c r="P294" s="26">
        <f t="shared" si="120"/>
        <v>1.6304888949423042E-4</v>
      </c>
      <c r="R294" s="102">
        <f t="shared" si="121"/>
        <v>951.41525600000023</v>
      </c>
    </row>
    <row r="295" spans="1:18" ht="24" customHeight="1" x14ac:dyDescent="0.25">
      <c r="A295" s="17" t="s">
        <v>887</v>
      </c>
      <c r="B295" s="17" t="s">
        <v>888</v>
      </c>
      <c r="C295" s="17" t="s">
        <v>145</v>
      </c>
      <c r="D295" s="167" t="s">
        <v>889</v>
      </c>
      <c r="E295" s="17" t="s">
        <v>596</v>
      </c>
      <c r="F295" s="128">
        <v>2</v>
      </c>
      <c r="G295" s="134">
        <v>118.92690700000003</v>
      </c>
      <c r="H295" s="134">
        <v>0</v>
      </c>
      <c r="I295" s="134">
        <v>145.09082654000002</v>
      </c>
      <c r="J295" s="134">
        <v>0</v>
      </c>
      <c r="K295" s="134">
        <f t="shared" si="116"/>
        <v>145.09082654000002</v>
      </c>
      <c r="L295" s="130">
        <f t="shared" si="117"/>
        <v>0</v>
      </c>
      <c r="M295" s="130">
        <f t="shared" si="118"/>
        <v>290.18</v>
      </c>
      <c r="N295" s="130">
        <v>0</v>
      </c>
      <c r="O295" s="130">
        <f t="shared" si="119"/>
        <v>290.18</v>
      </c>
      <c r="P295" s="26">
        <f t="shared" si="120"/>
        <v>4.0762222373557604E-5</v>
      </c>
      <c r="R295" s="102">
        <f t="shared" si="121"/>
        <v>237.85381400000006</v>
      </c>
    </row>
    <row r="296" spans="1:18" ht="25.5" customHeight="1" x14ac:dyDescent="0.25">
      <c r="A296" s="17" t="s">
        <v>890</v>
      </c>
      <c r="B296" s="17" t="s">
        <v>891</v>
      </c>
      <c r="C296" s="17" t="s">
        <v>162</v>
      </c>
      <c r="D296" s="167" t="s">
        <v>892</v>
      </c>
      <c r="E296" s="17" t="s">
        <v>164</v>
      </c>
      <c r="F296" s="128">
        <v>3</v>
      </c>
      <c r="G296" s="134">
        <v>969.10686200000009</v>
      </c>
      <c r="H296" s="134">
        <v>109.07857966</v>
      </c>
      <c r="I296" s="134">
        <v>4.8553629800000007</v>
      </c>
      <c r="J296" s="134">
        <v>1068.3764290000001</v>
      </c>
      <c r="K296" s="134">
        <f t="shared" si="116"/>
        <v>1182.3103716400001</v>
      </c>
      <c r="L296" s="130">
        <f t="shared" si="117"/>
        <v>327.23</v>
      </c>
      <c r="M296" s="130">
        <f t="shared" si="118"/>
        <v>14.56</v>
      </c>
      <c r="N296" s="130">
        <v>3205.14</v>
      </c>
      <c r="O296" s="130">
        <f t="shared" si="119"/>
        <v>3546.93</v>
      </c>
      <c r="P296" s="26">
        <f t="shared" si="120"/>
        <v>4.9824505273775809E-4</v>
      </c>
      <c r="R296" s="102">
        <f t="shared" si="121"/>
        <v>2907.3205860000003</v>
      </c>
    </row>
    <row r="297" spans="1:18" ht="25.5" customHeight="1" x14ac:dyDescent="0.25">
      <c r="A297" s="17" t="s">
        <v>893</v>
      </c>
      <c r="B297" s="17" t="s">
        <v>894</v>
      </c>
      <c r="C297" s="17" t="s">
        <v>145</v>
      </c>
      <c r="D297" s="167" t="s">
        <v>895</v>
      </c>
      <c r="E297" s="17" t="s">
        <v>596</v>
      </c>
      <c r="F297" s="128">
        <v>5</v>
      </c>
      <c r="G297" s="134">
        <v>19.399538819672131</v>
      </c>
      <c r="H297" s="134">
        <v>0</v>
      </c>
      <c r="I297" s="134">
        <v>23.667437360000001</v>
      </c>
      <c r="J297" s="134">
        <v>0</v>
      </c>
      <c r="K297" s="134">
        <f t="shared" si="116"/>
        <v>23.667437360000001</v>
      </c>
      <c r="L297" s="130">
        <f t="shared" si="117"/>
        <v>0</v>
      </c>
      <c r="M297" s="130">
        <f t="shared" si="118"/>
        <v>118.33</v>
      </c>
      <c r="N297" s="130">
        <v>0</v>
      </c>
      <c r="O297" s="130">
        <f t="shared" si="119"/>
        <v>118.33</v>
      </c>
      <c r="P297" s="26">
        <f t="shared" si="120"/>
        <v>1.6622075172179582E-5</v>
      </c>
      <c r="R297" s="102">
        <f t="shared" si="121"/>
        <v>96.997694098360654</v>
      </c>
    </row>
    <row r="298" spans="1:18" ht="25.5" customHeight="1" x14ac:dyDescent="0.25">
      <c r="A298" s="17" t="s">
        <v>896</v>
      </c>
      <c r="B298" s="17" t="s">
        <v>897</v>
      </c>
      <c r="C298" s="17" t="s">
        <v>145</v>
      </c>
      <c r="D298" s="167" t="s">
        <v>898</v>
      </c>
      <c r="E298" s="17" t="s">
        <v>596</v>
      </c>
      <c r="F298" s="128">
        <v>4</v>
      </c>
      <c r="G298" s="134">
        <v>22.775123024590165</v>
      </c>
      <c r="H298" s="134">
        <v>0</v>
      </c>
      <c r="I298" s="134">
        <v>27.785650090000001</v>
      </c>
      <c r="J298" s="134">
        <v>0</v>
      </c>
      <c r="K298" s="134">
        <f t="shared" si="116"/>
        <v>27.785650090000001</v>
      </c>
      <c r="L298" s="130">
        <f t="shared" si="117"/>
        <v>0</v>
      </c>
      <c r="M298" s="130">
        <f t="shared" si="118"/>
        <v>111.14</v>
      </c>
      <c r="N298" s="130">
        <v>0</v>
      </c>
      <c r="O298" s="130">
        <f t="shared" si="119"/>
        <v>111.14</v>
      </c>
      <c r="P298" s="26">
        <f t="shared" si="120"/>
        <v>1.5612080069602287E-5</v>
      </c>
      <c r="R298" s="102">
        <f t="shared" si="121"/>
        <v>91.100492098360661</v>
      </c>
    </row>
    <row r="299" spans="1:18" ht="24" customHeight="1" x14ac:dyDescent="0.25">
      <c r="A299" s="17" t="s">
        <v>899</v>
      </c>
      <c r="B299" s="17" t="s">
        <v>900</v>
      </c>
      <c r="C299" s="17" t="s">
        <v>162</v>
      </c>
      <c r="D299" s="167" t="s">
        <v>901</v>
      </c>
      <c r="E299" s="17" t="s">
        <v>255</v>
      </c>
      <c r="F299" s="128">
        <v>15</v>
      </c>
      <c r="G299" s="134">
        <v>22.855685893442622</v>
      </c>
      <c r="H299" s="134">
        <v>6.4869221999999995</v>
      </c>
      <c r="I299" s="134">
        <v>0.85509429000000003</v>
      </c>
      <c r="J299" s="134">
        <v>20.541920300000001</v>
      </c>
      <c r="K299" s="134">
        <f t="shared" si="116"/>
        <v>27.88393679</v>
      </c>
      <c r="L299" s="130">
        <f t="shared" si="117"/>
        <v>97.3</v>
      </c>
      <c r="M299" s="130">
        <f t="shared" si="118"/>
        <v>12.82</v>
      </c>
      <c r="N299" s="130">
        <v>308.13</v>
      </c>
      <c r="O299" s="130">
        <f t="shared" si="119"/>
        <v>418.25</v>
      </c>
      <c r="P299" s="26">
        <f t="shared" si="120"/>
        <v>5.8752496752844672E-5</v>
      </c>
      <c r="R299" s="102">
        <f t="shared" si="121"/>
        <v>342.83528840163933</v>
      </c>
    </row>
    <row r="300" spans="1:18" ht="39" customHeight="1" x14ac:dyDescent="0.25">
      <c r="A300" s="17" t="s">
        <v>902</v>
      </c>
      <c r="B300" s="17" t="s">
        <v>903</v>
      </c>
      <c r="C300" s="17" t="s">
        <v>145</v>
      </c>
      <c r="D300" s="167" t="s">
        <v>904</v>
      </c>
      <c r="E300" s="17" t="s">
        <v>596</v>
      </c>
      <c r="F300" s="128">
        <v>60</v>
      </c>
      <c r="G300" s="134">
        <v>343.02058299999999</v>
      </c>
      <c r="H300" s="134">
        <v>418.48511126</v>
      </c>
      <c r="I300" s="134">
        <v>0</v>
      </c>
      <c r="J300" s="134">
        <v>0</v>
      </c>
      <c r="K300" s="134">
        <f t="shared" si="116"/>
        <v>418.48511126</v>
      </c>
      <c r="L300" s="130">
        <f t="shared" si="117"/>
        <v>25109.1</v>
      </c>
      <c r="M300" s="130">
        <f t="shared" si="118"/>
        <v>0</v>
      </c>
      <c r="N300" s="130">
        <v>0</v>
      </c>
      <c r="O300" s="130">
        <f t="shared" si="119"/>
        <v>25109.1</v>
      </c>
      <c r="P300" s="26">
        <f t="shared" si="120"/>
        <v>3.5271304631604352E-3</v>
      </c>
      <c r="R300" s="102">
        <f t="shared" si="121"/>
        <v>20581.234980000001</v>
      </c>
    </row>
    <row r="301" spans="1:18" ht="24" customHeight="1" x14ac:dyDescent="0.25">
      <c r="A301" s="17" t="s">
        <v>905</v>
      </c>
      <c r="B301" s="17" t="s">
        <v>906</v>
      </c>
      <c r="C301" s="17" t="s">
        <v>162</v>
      </c>
      <c r="D301" s="167" t="s">
        <v>907</v>
      </c>
      <c r="E301" s="17" t="s">
        <v>255</v>
      </c>
      <c r="F301" s="128">
        <v>21.92</v>
      </c>
      <c r="G301" s="134">
        <v>28.156722663934428</v>
      </c>
      <c r="H301" s="134">
        <v>6.4869221999999995</v>
      </c>
      <c r="I301" s="134">
        <v>0.85509429000000003</v>
      </c>
      <c r="J301" s="134">
        <v>27.009185160000001</v>
      </c>
      <c r="K301" s="134">
        <f t="shared" si="116"/>
        <v>34.35120165</v>
      </c>
      <c r="L301" s="130">
        <f t="shared" si="117"/>
        <v>142.19</v>
      </c>
      <c r="M301" s="130">
        <f t="shared" si="118"/>
        <v>18.739999999999998</v>
      </c>
      <c r="N301" s="130">
        <v>592.04</v>
      </c>
      <c r="O301" s="130">
        <f t="shared" si="119"/>
        <v>752.97</v>
      </c>
      <c r="P301" s="26">
        <f t="shared" si="120"/>
        <v>1.0577135081886301E-4</v>
      </c>
      <c r="R301" s="102">
        <f t="shared" si="121"/>
        <v>617.19536079344266</v>
      </c>
    </row>
    <row r="302" spans="1:18" ht="25.5" customHeight="1" x14ac:dyDescent="0.25">
      <c r="A302" s="17" t="s">
        <v>908</v>
      </c>
      <c r="B302" s="17" t="s">
        <v>909</v>
      </c>
      <c r="C302" s="17" t="s">
        <v>162</v>
      </c>
      <c r="D302" s="167" t="s">
        <v>910</v>
      </c>
      <c r="E302" s="17" t="s">
        <v>164</v>
      </c>
      <c r="F302" s="128">
        <v>9</v>
      </c>
      <c r="G302" s="134">
        <v>177.47194379508196</v>
      </c>
      <c r="H302" s="134">
        <v>34.685376429999998</v>
      </c>
      <c r="I302" s="134">
        <v>2.6340835600000001</v>
      </c>
      <c r="J302" s="134">
        <v>179.19631143999999</v>
      </c>
      <c r="K302" s="134">
        <f t="shared" si="116"/>
        <v>216.51577142999997</v>
      </c>
      <c r="L302" s="130">
        <f t="shared" si="117"/>
        <v>312.16000000000003</v>
      </c>
      <c r="M302" s="130">
        <f t="shared" si="118"/>
        <v>23.7</v>
      </c>
      <c r="N302" s="130">
        <v>1612.7800000000002</v>
      </c>
      <c r="O302" s="130">
        <f t="shared" si="119"/>
        <v>1948.64</v>
      </c>
      <c r="P302" s="26">
        <f t="shared" si="120"/>
        <v>2.7372974362812491E-4</v>
      </c>
      <c r="R302" s="102">
        <f t="shared" si="121"/>
        <v>1597.2474941557375</v>
      </c>
    </row>
    <row r="303" spans="1:18" ht="25.5" customHeight="1" x14ac:dyDescent="0.25">
      <c r="A303" s="17" t="s">
        <v>911</v>
      </c>
      <c r="B303" s="17" t="s">
        <v>912</v>
      </c>
      <c r="C303" s="17" t="s">
        <v>162</v>
      </c>
      <c r="D303" s="167" t="s">
        <v>913</v>
      </c>
      <c r="E303" s="17" t="s">
        <v>255</v>
      </c>
      <c r="F303" s="128">
        <v>21.58</v>
      </c>
      <c r="G303" s="134">
        <v>47.918794393442631</v>
      </c>
      <c r="H303" s="134">
        <v>20.797465720000002</v>
      </c>
      <c r="I303" s="134">
        <v>2.3392234599999999</v>
      </c>
      <c r="J303" s="134">
        <v>35.324239980000002</v>
      </c>
      <c r="K303" s="134">
        <f t="shared" si="116"/>
        <v>58.460929160000006</v>
      </c>
      <c r="L303" s="130">
        <f t="shared" si="117"/>
        <v>448.8</v>
      </c>
      <c r="M303" s="130">
        <f t="shared" si="118"/>
        <v>50.48</v>
      </c>
      <c r="N303" s="130">
        <v>762.3</v>
      </c>
      <c r="O303" s="130">
        <f t="shared" si="119"/>
        <v>1261.58</v>
      </c>
      <c r="P303" s="26">
        <f t="shared" si="120"/>
        <v>1.7721691536988349E-4</v>
      </c>
      <c r="R303" s="102">
        <f t="shared" si="121"/>
        <v>1034.0875830104919</v>
      </c>
    </row>
    <row r="304" spans="1:18" ht="39" customHeight="1" x14ac:dyDescent="0.25">
      <c r="A304" s="17" t="s">
        <v>914</v>
      </c>
      <c r="B304" s="17" t="s">
        <v>915</v>
      </c>
      <c r="C304" s="17" t="s">
        <v>157</v>
      </c>
      <c r="D304" s="167" t="s">
        <v>916</v>
      </c>
      <c r="E304" s="17" t="s">
        <v>255</v>
      </c>
      <c r="F304" s="128">
        <v>60.1</v>
      </c>
      <c r="G304" s="134">
        <v>4.2617757622950823</v>
      </c>
      <c r="H304" s="134">
        <v>1.2580697600000001</v>
      </c>
      <c r="I304" s="134">
        <v>0.13760138000000002</v>
      </c>
      <c r="J304" s="134">
        <v>3.8036952900000003</v>
      </c>
      <c r="K304" s="134">
        <f t="shared" si="116"/>
        <v>5.1993664300000004</v>
      </c>
      <c r="L304" s="130">
        <f t="shared" si="117"/>
        <v>75.599999999999994</v>
      </c>
      <c r="M304" s="130">
        <f t="shared" si="118"/>
        <v>8.26</v>
      </c>
      <c r="N304" s="130">
        <v>228.62000000000003</v>
      </c>
      <c r="O304" s="130">
        <f t="shared" si="119"/>
        <v>312.48</v>
      </c>
      <c r="P304" s="26">
        <f t="shared" si="120"/>
        <v>4.3894752385723619E-5</v>
      </c>
      <c r="R304" s="102">
        <f t="shared" si="121"/>
        <v>256.13272331393443</v>
      </c>
    </row>
    <row r="305" spans="1:18" ht="24" customHeight="1" x14ac:dyDescent="0.25">
      <c r="A305" s="15" t="s">
        <v>88</v>
      </c>
      <c r="B305" s="15"/>
      <c r="C305" s="15"/>
      <c r="D305" s="166" t="s">
        <v>89</v>
      </c>
      <c r="E305" s="15"/>
      <c r="F305" s="129"/>
      <c r="G305" s="135"/>
      <c r="H305" s="135"/>
      <c r="I305" s="135"/>
      <c r="J305" s="135"/>
      <c r="K305" s="135"/>
      <c r="L305" s="131"/>
      <c r="M305" s="131"/>
      <c r="N305" s="131"/>
      <c r="O305" s="131">
        <f>SUM(O306:O322)</f>
        <v>24226.920000000002</v>
      </c>
      <c r="P305" s="25">
        <f t="shared" si="120"/>
        <v>3.403208699656731E-3</v>
      </c>
      <c r="R305" s="102">
        <f t="shared" si="121"/>
        <v>0</v>
      </c>
    </row>
    <row r="306" spans="1:18" ht="25.5" customHeight="1" x14ac:dyDescent="0.25">
      <c r="A306" s="17" t="s">
        <v>917</v>
      </c>
      <c r="B306" s="17" t="s">
        <v>918</v>
      </c>
      <c r="C306" s="17" t="s">
        <v>157</v>
      </c>
      <c r="D306" s="167" t="s">
        <v>919</v>
      </c>
      <c r="E306" s="17" t="s">
        <v>164</v>
      </c>
      <c r="F306" s="128">
        <v>5</v>
      </c>
      <c r="G306" s="134">
        <v>78.661585147540976</v>
      </c>
      <c r="H306" s="134">
        <v>10.732907640000001</v>
      </c>
      <c r="I306" s="134">
        <v>1.1794404000000001</v>
      </c>
      <c r="J306" s="134">
        <v>84.054785839999994</v>
      </c>
      <c r="K306" s="134">
        <f t="shared" ref="K306:K322" si="122">H306+I306+J306</f>
        <v>95.967133879999992</v>
      </c>
      <c r="L306" s="130">
        <f t="shared" ref="L306:L322" si="123">TRUNC(F306 * H306, 2)</f>
        <v>53.66</v>
      </c>
      <c r="M306" s="130">
        <f t="shared" ref="M306:M322" si="124">TRUNC(F306 * I306, 2)</f>
        <v>5.89</v>
      </c>
      <c r="N306" s="134">
        <v>420.28</v>
      </c>
      <c r="O306" s="130">
        <f t="shared" ref="O306:O322" si="125">TRUNC(F306 * K306, 2)</f>
        <v>479.83</v>
      </c>
      <c r="P306" s="26">
        <f t="shared" si="120"/>
        <v>6.7402774696754232E-5</v>
      </c>
      <c r="R306" s="102">
        <f t="shared" si="121"/>
        <v>393.30792573770486</v>
      </c>
    </row>
    <row r="307" spans="1:18" ht="25.5" customHeight="1" x14ac:dyDescent="0.25">
      <c r="A307" s="17" t="s">
        <v>920</v>
      </c>
      <c r="B307" s="17" t="s">
        <v>921</v>
      </c>
      <c r="C307" s="17" t="s">
        <v>157</v>
      </c>
      <c r="D307" s="167" t="s">
        <v>922</v>
      </c>
      <c r="E307" s="17" t="s">
        <v>164</v>
      </c>
      <c r="F307" s="128">
        <v>2</v>
      </c>
      <c r="G307" s="134">
        <v>126.20979034426232</v>
      </c>
      <c r="H307" s="134">
        <v>5.3566251500000002</v>
      </c>
      <c r="I307" s="134">
        <v>0.58972020000000003</v>
      </c>
      <c r="J307" s="134">
        <v>148.02959887000003</v>
      </c>
      <c r="K307" s="134">
        <f t="shared" si="122"/>
        <v>153.97594422000003</v>
      </c>
      <c r="L307" s="130">
        <f t="shared" si="123"/>
        <v>10.71</v>
      </c>
      <c r="M307" s="130">
        <f t="shared" si="124"/>
        <v>1.17</v>
      </c>
      <c r="N307" s="134">
        <v>296.07</v>
      </c>
      <c r="O307" s="130">
        <f t="shared" si="125"/>
        <v>307.95</v>
      </c>
      <c r="P307" s="26">
        <f t="shared" si="120"/>
        <v>4.3258413329440564E-5</v>
      </c>
      <c r="R307" s="102">
        <f t="shared" si="121"/>
        <v>252.41958068852463</v>
      </c>
    </row>
    <row r="308" spans="1:18" ht="24" customHeight="1" x14ac:dyDescent="0.25">
      <c r="A308" s="17" t="s">
        <v>923</v>
      </c>
      <c r="B308" s="17" t="s">
        <v>924</v>
      </c>
      <c r="C308" s="17" t="s">
        <v>162</v>
      </c>
      <c r="D308" s="167" t="s">
        <v>925</v>
      </c>
      <c r="E308" s="17" t="s">
        <v>164</v>
      </c>
      <c r="F308" s="128">
        <v>15</v>
      </c>
      <c r="G308" s="134">
        <v>3.5044847950819675</v>
      </c>
      <c r="H308" s="134">
        <v>0.40297547</v>
      </c>
      <c r="I308" s="134">
        <v>3.9314680000000005E-2</v>
      </c>
      <c r="J308" s="134">
        <v>3.8331813000000001</v>
      </c>
      <c r="K308" s="134">
        <f t="shared" si="122"/>
        <v>4.2754714500000004</v>
      </c>
      <c r="L308" s="130">
        <f t="shared" si="123"/>
        <v>6.04</v>
      </c>
      <c r="M308" s="130">
        <f t="shared" si="124"/>
        <v>0.57999999999999996</v>
      </c>
      <c r="N308" s="134">
        <v>57.51</v>
      </c>
      <c r="O308" s="130">
        <f t="shared" si="125"/>
        <v>64.13</v>
      </c>
      <c r="P308" s="26">
        <f t="shared" si="120"/>
        <v>9.008482048439757E-6</v>
      </c>
      <c r="R308" s="102">
        <f t="shared" si="121"/>
        <v>52.567271926229516</v>
      </c>
    </row>
    <row r="309" spans="1:18" ht="25.5" customHeight="1" x14ac:dyDescent="0.25">
      <c r="A309" s="17" t="s">
        <v>926</v>
      </c>
      <c r="B309" s="17" t="s">
        <v>927</v>
      </c>
      <c r="C309" s="17" t="s">
        <v>157</v>
      </c>
      <c r="D309" s="167" t="s">
        <v>928</v>
      </c>
      <c r="E309" s="17" t="s">
        <v>164</v>
      </c>
      <c r="F309" s="128">
        <v>2</v>
      </c>
      <c r="G309" s="134">
        <v>150.82980306557377</v>
      </c>
      <c r="H309" s="134">
        <v>6.6933242699999997</v>
      </c>
      <c r="I309" s="134">
        <v>0.72732158000000002</v>
      </c>
      <c r="J309" s="134">
        <v>176.59171388999999</v>
      </c>
      <c r="K309" s="134">
        <f t="shared" si="122"/>
        <v>184.01235973999999</v>
      </c>
      <c r="L309" s="130">
        <f t="shared" si="123"/>
        <v>13.38</v>
      </c>
      <c r="M309" s="130">
        <f t="shared" si="124"/>
        <v>1.45</v>
      </c>
      <c r="N309" s="134">
        <v>353.18999999999994</v>
      </c>
      <c r="O309" s="130">
        <f t="shared" si="125"/>
        <v>368.02</v>
      </c>
      <c r="P309" s="26">
        <f t="shared" si="120"/>
        <v>5.1696578254589111E-5</v>
      </c>
      <c r="R309" s="102">
        <f t="shared" si="121"/>
        <v>301.65960613114754</v>
      </c>
    </row>
    <row r="310" spans="1:18" ht="25.5" customHeight="1" x14ac:dyDescent="0.25">
      <c r="A310" s="17" t="s">
        <v>929</v>
      </c>
      <c r="B310" s="17" t="s">
        <v>930</v>
      </c>
      <c r="C310" s="17" t="s">
        <v>162</v>
      </c>
      <c r="D310" s="167" t="s">
        <v>931</v>
      </c>
      <c r="E310" s="17" t="s">
        <v>164</v>
      </c>
      <c r="F310" s="128">
        <v>1</v>
      </c>
      <c r="G310" s="134">
        <v>605.94556178688538</v>
      </c>
      <c r="H310" s="134">
        <v>51.413772770000001</v>
      </c>
      <c r="I310" s="134">
        <v>5.7792579599999998</v>
      </c>
      <c r="J310" s="134">
        <v>682.06055465000009</v>
      </c>
      <c r="K310" s="134">
        <f t="shared" si="122"/>
        <v>739.25358538000012</v>
      </c>
      <c r="L310" s="130">
        <f t="shared" si="123"/>
        <v>51.41</v>
      </c>
      <c r="M310" s="130">
        <f t="shared" si="124"/>
        <v>5.77</v>
      </c>
      <c r="N310" s="134">
        <v>682.07</v>
      </c>
      <c r="O310" s="130">
        <f t="shared" si="125"/>
        <v>739.25</v>
      </c>
      <c r="P310" s="26">
        <f t="shared" si="120"/>
        <v>1.038440722642927E-4</v>
      </c>
      <c r="R310" s="102">
        <f t="shared" si="121"/>
        <v>605.94556178688538</v>
      </c>
    </row>
    <row r="311" spans="1:18" ht="25.5" customHeight="1" x14ac:dyDescent="0.25">
      <c r="A311" s="17" t="s">
        <v>932</v>
      </c>
      <c r="B311" s="17" t="s">
        <v>933</v>
      </c>
      <c r="C311" s="17" t="s">
        <v>594</v>
      </c>
      <c r="D311" s="167" t="s">
        <v>934</v>
      </c>
      <c r="E311" s="17" t="s">
        <v>808</v>
      </c>
      <c r="F311" s="128">
        <v>228.44</v>
      </c>
      <c r="G311" s="134">
        <v>15.645309131147542</v>
      </c>
      <c r="H311" s="134">
        <v>4.4523875100000003</v>
      </c>
      <c r="I311" s="134">
        <v>0</v>
      </c>
      <c r="J311" s="134">
        <v>14.634889630000002</v>
      </c>
      <c r="K311" s="134">
        <f t="shared" si="122"/>
        <v>19.087277140000001</v>
      </c>
      <c r="L311" s="130">
        <f t="shared" si="123"/>
        <v>1017.1</v>
      </c>
      <c r="M311" s="130">
        <f t="shared" si="124"/>
        <v>0</v>
      </c>
      <c r="N311" s="134">
        <v>3343.19</v>
      </c>
      <c r="O311" s="130">
        <f t="shared" si="125"/>
        <v>4360.29</v>
      </c>
      <c r="P311" s="26">
        <f t="shared" si="120"/>
        <v>6.1249951958508326E-4</v>
      </c>
      <c r="R311" s="102">
        <f t="shared" si="121"/>
        <v>3574.0144179193444</v>
      </c>
    </row>
    <row r="312" spans="1:18" ht="25.5" customHeight="1" x14ac:dyDescent="0.25">
      <c r="A312" s="17" t="s">
        <v>935</v>
      </c>
      <c r="B312" s="17" t="s">
        <v>936</v>
      </c>
      <c r="C312" s="17" t="s">
        <v>157</v>
      </c>
      <c r="D312" s="167" t="s">
        <v>937</v>
      </c>
      <c r="E312" s="17" t="s">
        <v>255</v>
      </c>
      <c r="F312" s="128">
        <v>89.62</v>
      </c>
      <c r="G312" s="134">
        <v>54.251035885245905</v>
      </c>
      <c r="H312" s="134">
        <v>1.42515715</v>
      </c>
      <c r="I312" s="134">
        <v>0.13760138000000002</v>
      </c>
      <c r="J312" s="134">
        <v>64.623505250000008</v>
      </c>
      <c r="K312" s="134">
        <f t="shared" si="122"/>
        <v>66.186263780000004</v>
      </c>
      <c r="L312" s="130">
        <f t="shared" si="123"/>
        <v>127.72</v>
      </c>
      <c r="M312" s="130">
        <f t="shared" si="124"/>
        <v>12.33</v>
      </c>
      <c r="N312" s="134">
        <v>5791.5599999999995</v>
      </c>
      <c r="O312" s="130">
        <f t="shared" si="125"/>
        <v>5931.61</v>
      </c>
      <c r="P312" s="26">
        <f t="shared" si="120"/>
        <v>8.332262935185678E-4</v>
      </c>
      <c r="R312" s="102">
        <f t="shared" si="121"/>
        <v>4861.9778360357386</v>
      </c>
    </row>
    <row r="313" spans="1:18" ht="24" customHeight="1" x14ac:dyDescent="0.25">
      <c r="A313" s="17" t="s">
        <v>938</v>
      </c>
      <c r="B313" s="17" t="s">
        <v>939</v>
      </c>
      <c r="C313" s="17" t="s">
        <v>162</v>
      </c>
      <c r="D313" s="167" t="s">
        <v>940</v>
      </c>
      <c r="E313" s="17" t="s">
        <v>164</v>
      </c>
      <c r="F313" s="128">
        <v>18</v>
      </c>
      <c r="G313" s="134">
        <v>30.871691344262295</v>
      </c>
      <c r="H313" s="134">
        <v>13.239218490000001</v>
      </c>
      <c r="I313" s="134">
        <v>1.4743005</v>
      </c>
      <c r="J313" s="134">
        <v>22.949944450000004</v>
      </c>
      <c r="K313" s="134">
        <f t="shared" si="122"/>
        <v>37.663463440000001</v>
      </c>
      <c r="L313" s="130">
        <f t="shared" si="123"/>
        <v>238.3</v>
      </c>
      <c r="M313" s="130">
        <f t="shared" si="124"/>
        <v>26.53</v>
      </c>
      <c r="N313" s="134">
        <v>413.11</v>
      </c>
      <c r="O313" s="130">
        <f t="shared" si="125"/>
        <v>677.94</v>
      </c>
      <c r="P313" s="26">
        <f t="shared" si="120"/>
        <v>9.5231721813803996E-5</v>
      </c>
      <c r="R313" s="102">
        <f t="shared" si="121"/>
        <v>555.69044419672127</v>
      </c>
    </row>
    <row r="314" spans="1:18" ht="25.5" customHeight="1" x14ac:dyDescent="0.25">
      <c r="A314" s="17" t="s">
        <v>941</v>
      </c>
      <c r="B314" s="17" t="s">
        <v>942</v>
      </c>
      <c r="C314" s="17" t="s">
        <v>157</v>
      </c>
      <c r="D314" s="167" t="s">
        <v>943</v>
      </c>
      <c r="E314" s="17" t="s">
        <v>255</v>
      </c>
      <c r="F314" s="128">
        <v>12.95</v>
      </c>
      <c r="G314" s="134">
        <v>58.279179327868853</v>
      </c>
      <c r="H314" s="134">
        <v>17.455717920000001</v>
      </c>
      <c r="I314" s="134">
        <v>1.9264193200000002</v>
      </c>
      <c r="J314" s="134">
        <v>51.71846154</v>
      </c>
      <c r="K314" s="134">
        <f t="shared" si="122"/>
        <v>71.100598779999999</v>
      </c>
      <c r="L314" s="130">
        <f t="shared" si="123"/>
        <v>226.05</v>
      </c>
      <c r="M314" s="130">
        <f t="shared" si="124"/>
        <v>24.94</v>
      </c>
      <c r="N314" s="134">
        <v>669.75999999999988</v>
      </c>
      <c r="O314" s="130">
        <f t="shared" si="125"/>
        <v>920.75</v>
      </c>
      <c r="P314" s="26">
        <f t="shared" si="120"/>
        <v>1.2933977617497126E-4</v>
      </c>
      <c r="R314" s="102">
        <f t="shared" si="121"/>
        <v>754.7153722959016</v>
      </c>
    </row>
    <row r="315" spans="1:18" ht="39" customHeight="1" x14ac:dyDescent="0.25">
      <c r="A315" s="17" t="s">
        <v>944</v>
      </c>
      <c r="B315" s="17" t="s">
        <v>945</v>
      </c>
      <c r="C315" s="17" t="s">
        <v>157</v>
      </c>
      <c r="D315" s="167" t="s">
        <v>946</v>
      </c>
      <c r="E315" s="17" t="s">
        <v>255</v>
      </c>
      <c r="F315" s="128">
        <v>16.59</v>
      </c>
      <c r="G315" s="134">
        <v>12.13276804918033</v>
      </c>
      <c r="H315" s="134">
        <v>7.2142437800000003</v>
      </c>
      <c r="I315" s="134">
        <v>0.80595094</v>
      </c>
      <c r="J315" s="134">
        <v>6.7817823000000006</v>
      </c>
      <c r="K315" s="134">
        <f t="shared" si="122"/>
        <v>14.801977020000002</v>
      </c>
      <c r="L315" s="130">
        <f t="shared" si="123"/>
        <v>119.68</v>
      </c>
      <c r="M315" s="130">
        <f t="shared" si="124"/>
        <v>13.37</v>
      </c>
      <c r="N315" s="134">
        <v>112.50999999999999</v>
      </c>
      <c r="O315" s="130">
        <f t="shared" si="125"/>
        <v>245.56</v>
      </c>
      <c r="P315" s="26">
        <f t="shared" si="120"/>
        <v>3.449435290526847E-5</v>
      </c>
      <c r="R315" s="102">
        <f t="shared" si="121"/>
        <v>201.28262193590166</v>
      </c>
    </row>
    <row r="316" spans="1:18" ht="39" customHeight="1" x14ac:dyDescent="0.25">
      <c r="A316" s="17" t="s">
        <v>947</v>
      </c>
      <c r="B316" s="17" t="s">
        <v>948</v>
      </c>
      <c r="C316" s="17" t="s">
        <v>157</v>
      </c>
      <c r="D316" s="167" t="s">
        <v>949</v>
      </c>
      <c r="E316" s="17" t="s">
        <v>164</v>
      </c>
      <c r="F316" s="128">
        <v>5</v>
      </c>
      <c r="G316" s="134">
        <v>491.66713231967213</v>
      </c>
      <c r="H316" s="134">
        <v>247.91837208000001</v>
      </c>
      <c r="I316" s="134">
        <v>28.571943690000001</v>
      </c>
      <c r="J316" s="134">
        <v>323.34358566000003</v>
      </c>
      <c r="K316" s="134">
        <f t="shared" si="122"/>
        <v>599.83390142999997</v>
      </c>
      <c r="L316" s="130">
        <f t="shared" si="123"/>
        <v>1239.5899999999999</v>
      </c>
      <c r="M316" s="130">
        <f t="shared" si="124"/>
        <v>142.85</v>
      </c>
      <c r="N316" s="134">
        <v>1616.72</v>
      </c>
      <c r="O316" s="130">
        <f t="shared" si="125"/>
        <v>2999.16</v>
      </c>
      <c r="P316" s="26">
        <f t="shared" si="120"/>
        <v>4.2129859691873668E-4</v>
      </c>
      <c r="R316" s="102">
        <f t="shared" si="121"/>
        <v>2458.3356615983607</v>
      </c>
    </row>
    <row r="317" spans="1:18" ht="39" customHeight="1" x14ac:dyDescent="0.25">
      <c r="A317" s="17" t="s">
        <v>950</v>
      </c>
      <c r="B317" s="17" t="s">
        <v>951</v>
      </c>
      <c r="C317" s="17" t="s">
        <v>157</v>
      </c>
      <c r="D317" s="167" t="s">
        <v>952</v>
      </c>
      <c r="E317" s="17" t="s">
        <v>164</v>
      </c>
      <c r="F317" s="128">
        <v>5</v>
      </c>
      <c r="G317" s="134">
        <v>360.34159980327877</v>
      </c>
      <c r="H317" s="134">
        <v>38.430099700000007</v>
      </c>
      <c r="I317" s="134">
        <v>4.13787007</v>
      </c>
      <c r="J317" s="134">
        <v>397.04878199000007</v>
      </c>
      <c r="K317" s="134">
        <f t="shared" si="122"/>
        <v>439.61675176000006</v>
      </c>
      <c r="L317" s="130">
        <f t="shared" si="123"/>
        <v>192.15</v>
      </c>
      <c r="M317" s="130">
        <f t="shared" si="124"/>
        <v>20.68</v>
      </c>
      <c r="N317" s="134">
        <v>1985.25</v>
      </c>
      <c r="O317" s="130">
        <f t="shared" si="125"/>
        <v>2198.08</v>
      </c>
      <c r="P317" s="26">
        <f t="shared" si="120"/>
        <v>3.087691286610707E-4</v>
      </c>
      <c r="R317" s="102">
        <f t="shared" si="121"/>
        <v>1801.7079990163938</v>
      </c>
    </row>
    <row r="318" spans="1:18" ht="25.5" customHeight="1" x14ac:dyDescent="0.25">
      <c r="A318" s="17" t="s">
        <v>953</v>
      </c>
      <c r="B318" s="17" t="s">
        <v>954</v>
      </c>
      <c r="C318" s="17" t="s">
        <v>162</v>
      </c>
      <c r="D318" s="167" t="s">
        <v>955</v>
      </c>
      <c r="E318" s="17" t="s">
        <v>164</v>
      </c>
      <c r="F318" s="128">
        <v>47</v>
      </c>
      <c r="G318" s="134">
        <v>47.951019540983609</v>
      </c>
      <c r="H318" s="134">
        <v>5.2976531299999996</v>
      </c>
      <c r="I318" s="134">
        <v>0.58972020000000003</v>
      </c>
      <c r="J318" s="134">
        <v>52.61287051</v>
      </c>
      <c r="K318" s="134">
        <f t="shared" si="122"/>
        <v>58.500243840000003</v>
      </c>
      <c r="L318" s="130">
        <f t="shared" si="123"/>
        <v>248.98</v>
      </c>
      <c r="M318" s="130">
        <f t="shared" si="124"/>
        <v>27.71</v>
      </c>
      <c r="N318" s="134">
        <v>2472.8200000000002</v>
      </c>
      <c r="O318" s="130">
        <f t="shared" si="125"/>
        <v>2749.51</v>
      </c>
      <c r="P318" s="26">
        <f t="shared" si="120"/>
        <v>3.8622971272424142E-4</v>
      </c>
      <c r="R318" s="102">
        <f t="shared" si="121"/>
        <v>2253.6979184262295</v>
      </c>
    </row>
    <row r="319" spans="1:18" ht="25.5" customHeight="1" x14ac:dyDescent="0.25">
      <c r="A319" s="17" t="s">
        <v>956</v>
      </c>
      <c r="B319" s="17" t="s">
        <v>957</v>
      </c>
      <c r="C319" s="17" t="s">
        <v>157</v>
      </c>
      <c r="D319" s="167" t="s">
        <v>958</v>
      </c>
      <c r="E319" s="17" t="s">
        <v>255</v>
      </c>
      <c r="F319" s="128">
        <v>30</v>
      </c>
      <c r="G319" s="134">
        <v>23.459907409836067</v>
      </c>
      <c r="H319" s="134">
        <v>20.81712306</v>
      </c>
      <c r="I319" s="134">
        <v>2.5063108499999998</v>
      </c>
      <c r="J319" s="134">
        <v>5.2976531299999996</v>
      </c>
      <c r="K319" s="134">
        <f t="shared" si="122"/>
        <v>28.621087039999999</v>
      </c>
      <c r="L319" s="130">
        <f t="shared" si="123"/>
        <v>624.51</v>
      </c>
      <c r="M319" s="130">
        <f t="shared" si="124"/>
        <v>75.180000000000007</v>
      </c>
      <c r="N319" s="134">
        <v>158.93999999999994</v>
      </c>
      <c r="O319" s="130">
        <f t="shared" si="125"/>
        <v>858.63</v>
      </c>
      <c r="P319" s="26">
        <f t="shared" si="120"/>
        <v>1.2061364324422001E-4</v>
      </c>
      <c r="R319" s="102">
        <f t="shared" si="121"/>
        <v>703.79722229508195</v>
      </c>
    </row>
    <row r="320" spans="1:18" ht="24" customHeight="1" x14ac:dyDescent="0.25">
      <c r="A320" s="17" t="s">
        <v>959</v>
      </c>
      <c r="B320" s="17" t="s">
        <v>960</v>
      </c>
      <c r="C320" s="17" t="s">
        <v>162</v>
      </c>
      <c r="D320" s="167" t="s">
        <v>961</v>
      </c>
      <c r="E320" s="17" t="s">
        <v>164</v>
      </c>
      <c r="F320" s="128">
        <v>2</v>
      </c>
      <c r="G320" s="134">
        <v>58.448361352459024</v>
      </c>
      <c r="H320" s="134">
        <v>21.426500600000001</v>
      </c>
      <c r="I320" s="134">
        <v>2.39819548</v>
      </c>
      <c r="J320" s="134">
        <v>47.482304770000006</v>
      </c>
      <c r="K320" s="134">
        <f t="shared" si="122"/>
        <v>71.307000850000009</v>
      </c>
      <c r="L320" s="130">
        <f t="shared" si="123"/>
        <v>42.85</v>
      </c>
      <c r="M320" s="130">
        <f t="shared" si="124"/>
        <v>4.79</v>
      </c>
      <c r="N320" s="134">
        <v>94.970000000000013</v>
      </c>
      <c r="O320" s="130">
        <f t="shared" si="125"/>
        <v>142.61000000000001</v>
      </c>
      <c r="P320" s="26">
        <f t="shared" si="120"/>
        <v>2.0032740136098457E-5</v>
      </c>
      <c r="R320" s="102">
        <f t="shared" si="121"/>
        <v>116.89672270491805</v>
      </c>
    </row>
    <row r="321" spans="1:18" ht="24" customHeight="1" x14ac:dyDescent="0.25">
      <c r="A321" s="17" t="s">
        <v>962</v>
      </c>
      <c r="B321" s="17" t="s">
        <v>963</v>
      </c>
      <c r="C321" s="17" t="s">
        <v>162</v>
      </c>
      <c r="D321" s="167" t="s">
        <v>964</v>
      </c>
      <c r="E321" s="17" t="s">
        <v>164</v>
      </c>
      <c r="F321" s="128">
        <v>2</v>
      </c>
      <c r="G321" s="134">
        <v>16.620119844262295</v>
      </c>
      <c r="H321" s="134">
        <v>13.239218490000001</v>
      </c>
      <c r="I321" s="134">
        <v>1.4743005</v>
      </c>
      <c r="J321" s="134">
        <v>5.5630272200000004</v>
      </c>
      <c r="K321" s="134">
        <f t="shared" si="122"/>
        <v>20.276546209999999</v>
      </c>
      <c r="L321" s="130">
        <f t="shared" si="123"/>
        <v>26.47</v>
      </c>
      <c r="M321" s="130">
        <f t="shared" si="124"/>
        <v>2.94</v>
      </c>
      <c r="N321" s="134">
        <v>11.139999999999997</v>
      </c>
      <c r="O321" s="130">
        <f t="shared" si="125"/>
        <v>40.549999999999997</v>
      </c>
      <c r="P321" s="26">
        <f t="shared" si="120"/>
        <v>5.6961476230193691E-6</v>
      </c>
      <c r="R321" s="102">
        <f t="shared" si="121"/>
        <v>33.240239688524589</v>
      </c>
    </row>
    <row r="322" spans="1:18" ht="51.75" customHeight="1" x14ac:dyDescent="0.25">
      <c r="A322" s="17" t="s">
        <v>965</v>
      </c>
      <c r="B322" s="17" t="s">
        <v>966</v>
      </c>
      <c r="C322" s="17" t="s">
        <v>157</v>
      </c>
      <c r="D322" s="167" t="s">
        <v>967</v>
      </c>
      <c r="E322" s="17" t="s">
        <v>159</v>
      </c>
      <c r="F322" s="128">
        <v>9</v>
      </c>
      <c r="G322" s="134">
        <v>104.10333913114756</v>
      </c>
      <c r="H322" s="134">
        <v>21.741018040000004</v>
      </c>
      <c r="I322" s="134">
        <v>2.3588808000000001</v>
      </c>
      <c r="J322" s="134">
        <v>102.90617490000001</v>
      </c>
      <c r="K322" s="134">
        <f t="shared" si="122"/>
        <v>127.00607374000002</v>
      </c>
      <c r="L322" s="130">
        <f t="shared" si="123"/>
        <v>195.66</v>
      </c>
      <c r="M322" s="130">
        <f t="shared" si="124"/>
        <v>21.22</v>
      </c>
      <c r="N322" s="134">
        <v>926.16999999999985</v>
      </c>
      <c r="O322" s="130">
        <f t="shared" si="125"/>
        <v>1143.05</v>
      </c>
      <c r="P322" s="26">
        <f t="shared" si="120"/>
        <v>1.6056674575813293E-4</v>
      </c>
      <c r="R322" s="102">
        <f t="shared" si="121"/>
        <v>936.93005218032806</v>
      </c>
    </row>
    <row r="323" spans="1:18" ht="24" customHeight="1" x14ac:dyDescent="0.25">
      <c r="A323" s="15" t="s">
        <v>90</v>
      </c>
      <c r="B323" s="15"/>
      <c r="C323" s="15"/>
      <c r="D323" s="166" t="s">
        <v>91</v>
      </c>
      <c r="E323" s="15"/>
      <c r="F323" s="129"/>
      <c r="G323" s="135"/>
      <c r="H323" s="135"/>
      <c r="I323" s="135"/>
      <c r="J323" s="135"/>
      <c r="K323" s="135"/>
      <c r="L323" s="131"/>
      <c r="M323" s="131"/>
      <c r="N323" s="131"/>
      <c r="O323" s="131">
        <f>SUM(O324:O380)</f>
        <v>360577.18</v>
      </c>
      <c r="P323" s="25">
        <f t="shared" si="120"/>
        <v>5.0651068970950119E-2</v>
      </c>
      <c r="R323" s="102">
        <f t="shared" si="121"/>
        <v>0</v>
      </c>
    </row>
    <row r="324" spans="1:18" ht="25.5" customHeight="1" x14ac:dyDescent="0.25">
      <c r="A324" s="17" t="s">
        <v>968</v>
      </c>
      <c r="B324" s="17" t="s">
        <v>969</v>
      </c>
      <c r="C324" s="17" t="s">
        <v>157</v>
      </c>
      <c r="D324" s="167" t="s">
        <v>970</v>
      </c>
      <c r="E324" s="17" t="s">
        <v>255</v>
      </c>
      <c r="F324" s="128">
        <v>5000</v>
      </c>
      <c r="G324" s="134">
        <v>0.60422151639344268</v>
      </c>
      <c r="H324" s="134">
        <v>0.53074818000000001</v>
      </c>
      <c r="I324" s="134">
        <v>3.9314680000000005E-2</v>
      </c>
      <c r="J324" s="134">
        <v>0.16708739000000003</v>
      </c>
      <c r="K324" s="134">
        <f t="shared" ref="K324:K380" si="126">H324+I324+J324</f>
        <v>0.73715025000000012</v>
      </c>
      <c r="L324" s="130">
        <f t="shared" ref="L324:L380" si="127">TRUNC(F324 * H324, 2)</f>
        <v>2653.74</v>
      </c>
      <c r="M324" s="130">
        <f t="shared" ref="M324:M380" si="128">TRUNC(F324 * I324, 2)</f>
        <v>196.57</v>
      </c>
      <c r="N324" s="130">
        <v>835.44000000000017</v>
      </c>
      <c r="O324" s="130">
        <f t="shared" ref="O324:O380" si="129">TRUNC(F324 * K324, 2)</f>
        <v>3685.75</v>
      </c>
      <c r="P324" s="26">
        <f t="shared" si="120"/>
        <v>5.1774540324398628E-4</v>
      </c>
      <c r="R324" s="102">
        <f t="shared" si="121"/>
        <v>3021.1075819672133</v>
      </c>
    </row>
    <row r="325" spans="1:18" ht="25.5" customHeight="1" x14ac:dyDescent="0.25">
      <c r="A325" s="17" t="s">
        <v>971</v>
      </c>
      <c r="B325" s="17" t="s">
        <v>593</v>
      </c>
      <c r="C325" s="17" t="s">
        <v>594</v>
      </c>
      <c r="D325" s="167" t="s">
        <v>595</v>
      </c>
      <c r="E325" s="17" t="s">
        <v>596</v>
      </c>
      <c r="F325" s="128">
        <v>25</v>
      </c>
      <c r="G325" s="134">
        <v>63.886355000000002</v>
      </c>
      <c r="H325" s="134">
        <v>0</v>
      </c>
      <c r="I325" s="134">
        <v>0</v>
      </c>
      <c r="J325" s="134">
        <v>77.941353100000001</v>
      </c>
      <c r="K325" s="134">
        <f t="shared" si="126"/>
        <v>77.941353100000001</v>
      </c>
      <c r="L325" s="130">
        <f t="shared" si="127"/>
        <v>0</v>
      </c>
      <c r="M325" s="130">
        <f t="shared" si="128"/>
        <v>0</v>
      </c>
      <c r="N325" s="130">
        <v>1948.53</v>
      </c>
      <c r="O325" s="130">
        <f t="shared" si="129"/>
        <v>1948.53</v>
      </c>
      <c r="P325" s="26">
        <f t="shared" si="120"/>
        <v>2.7371429168636087E-4</v>
      </c>
      <c r="R325" s="102">
        <f t="shared" si="121"/>
        <v>1597.1588750000001</v>
      </c>
    </row>
    <row r="326" spans="1:18" ht="39" customHeight="1" x14ac:dyDescent="0.25">
      <c r="A326" s="17" t="s">
        <v>972</v>
      </c>
      <c r="B326" s="17" t="s">
        <v>973</v>
      </c>
      <c r="C326" s="17" t="s">
        <v>157</v>
      </c>
      <c r="D326" s="167" t="s">
        <v>974</v>
      </c>
      <c r="E326" s="17" t="s">
        <v>164</v>
      </c>
      <c r="F326" s="128">
        <v>682</v>
      </c>
      <c r="G326" s="134">
        <v>13.542618254098361</v>
      </c>
      <c r="H326" s="134">
        <v>10.595306259999999</v>
      </c>
      <c r="I326" s="134">
        <v>1.16961173</v>
      </c>
      <c r="J326" s="134">
        <v>4.7570762799999997</v>
      </c>
      <c r="K326" s="134">
        <f t="shared" si="126"/>
        <v>16.52199427</v>
      </c>
      <c r="L326" s="130">
        <f t="shared" si="127"/>
        <v>7225.99</v>
      </c>
      <c r="M326" s="130">
        <f t="shared" si="128"/>
        <v>797.67</v>
      </c>
      <c r="N326" s="130">
        <v>3244.3400000000006</v>
      </c>
      <c r="O326" s="130">
        <f t="shared" si="129"/>
        <v>11268</v>
      </c>
      <c r="P326" s="26">
        <f t="shared" si="120"/>
        <v>1.5828407254298955E-3</v>
      </c>
      <c r="R326" s="102">
        <f t="shared" si="121"/>
        <v>9236.065649295082</v>
      </c>
    </row>
    <row r="327" spans="1:18" ht="39" customHeight="1" x14ac:dyDescent="0.25">
      <c r="A327" s="17" t="s">
        <v>975</v>
      </c>
      <c r="B327" s="17" t="s">
        <v>976</v>
      </c>
      <c r="C327" s="17" t="s">
        <v>157</v>
      </c>
      <c r="D327" s="167" t="s">
        <v>977</v>
      </c>
      <c r="E327" s="17" t="s">
        <v>164</v>
      </c>
      <c r="F327" s="128">
        <v>379</v>
      </c>
      <c r="G327" s="134">
        <v>17.07932819672131</v>
      </c>
      <c r="H327" s="134">
        <v>12.158064789999999</v>
      </c>
      <c r="I327" s="134">
        <v>1.3465277900000001</v>
      </c>
      <c r="J327" s="134">
        <v>7.3321878200000006</v>
      </c>
      <c r="K327" s="134">
        <f t="shared" si="126"/>
        <v>20.836780399999999</v>
      </c>
      <c r="L327" s="130">
        <f t="shared" si="127"/>
        <v>4607.8999999999996</v>
      </c>
      <c r="M327" s="130">
        <f t="shared" si="128"/>
        <v>510.33</v>
      </c>
      <c r="N327" s="130">
        <v>2778.900000000001</v>
      </c>
      <c r="O327" s="130">
        <f t="shared" si="129"/>
        <v>7897.13</v>
      </c>
      <c r="P327" s="26">
        <f t="shared" si="120"/>
        <v>1.1093272078464848E-3</v>
      </c>
      <c r="R327" s="102">
        <f t="shared" si="121"/>
        <v>6473.0653865573768</v>
      </c>
    </row>
    <row r="328" spans="1:18" ht="39" customHeight="1" x14ac:dyDescent="0.25">
      <c r="A328" s="17" t="s">
        <v>978</v>
      </c>
      <c r="B328" s="17" t="s">
        <v>979</v>
      </c>
      <c r="C328" s="17" t="s">
        <v>157</v>
      </c>
      <c r="D328" s="167" t="s">
        <v>980</v>
      </c>
      <c r="E328" s="17" t="s">
        <v>164</v>
      </c>
      <c r="F328" s="128">
        <v>8</v>
      </c>
      <c r="G328" s="134">
        <v>13.558730827868851</v>
      </c>
      <c r="H328" s="134">
        <v>10.595306259999999</v>
      </c>
      <c r="I328" s="134">
        <v>1.16961173</v>
      </c>
      <c r="J328" s="134">
        <v>4.7767336200000008</v>
      </c>
      <c r="K328" s="134">
        <f t="shared" si="126"/>
        <v>16.541651609999999</v>
      </c>
      <c r="L328" s="130">
        <f t="shared" si="127"/>
        <v>84.76</v>
      </c>
      <c r="M328" s="130">
        <f t="shared" si="128"/>
        <v>9.35</v>
      </c>
      <c r="N328" s="130">
        <v>38.22000000000002</v>
      </c>
      <c r="O328" s="130">
        <f t="shared" si="129"/>
        <v>132.33000000000001</v>
      </c>
      <c r="P328" s="26">
        <f t="shared" si="120"/>
        <v>1.8588685942149278E-5</v>
      </c>
      <c r="R328" s="102">
        <f t="shared" si="121"/>
        <v>108.46984662295081</v>
      </c>
    </row>
    <row r="329" spans="1:18" ht="39" customHeight="1" x14ac:dyDescent="0.25">
      <c r="A329" s="17" t="s">
        <v>981</v>
      </c>
      <c r="B329" s="17" t="s">
        <v>982</v>
      </c>
      <c r="C329" s="17" t="s">
        <v>157</v>
      </c>
      <c r="D329" s="167" t="s">
        <v>983</v>
      </c>
      <c r="E329" s="17" t="s">
        <v>164</v>
      </c>
      <c r="F329" s="128">
        <v>231</v>
      </c>
      <c r="G329" s="134">
        <v>7.0250821639344272</v>
      </c>
      <c r="H329" s="134">
        <v>5.71045727</v>
      </c>
      <c r="I329" s="134">
        <v>0.62903488000000007</v>
      </c>
      <c r="J329" s="134">
        <v>2.2311080900000002</v>
      </c>
      <c r="K329" s="134">
        <f t="shared" si="126"/>
        <v>8.570600240000001</v>
      </c>
      <c r="L329" s="130">
        <f t="shared" si="127"/>
        <v>1319.11</v>
      </c>
      <c r="M329" s="130">
        <f t="shared" si="128"/>
        <v>145.30000000000001</v>
      </c>
      <c r="N329" s="130">
        <v>515.39</v>
      </c>
      <c r="O329" s="130">
        <f t="shared" si="129"/>
        <v>1979.8</v>
      </c>
      <c r="P329" s="26">
        <f t="shared" ref="P329:P392" si="130">O329/$N$579</f>
        <v>2.7810685731328603E-4</v>
      </c>
      <c r="R329" s="102">
        <f t="shared" ref="R329:R392" si="131">F329*G329</f>
        <v>1622.7939798688526</v>
      </c>
    </row>
    <row r="330" spans="1:18" ht="39" customHeight="1" x14ac:dyDescent="0.25">
      <c r="A330" s="17" t="s">
        <v>984</v>
      </c>
      <c r="B330" s="17" t="s">
        <v>985</v>
      </c>
      <c r="C330" s="17" t="s">
        <v>157</v>
      </c>
      <c r="D330" s="167" t="s">
        <v>986</v>
      </c>
      <c r="E330" s="17" t="s">
        <v>164</v>
      </c>
      <c r="F330" s="128">
        <v>17</v>
      </c>
      <c r="G330" s="134">
        <v>8.8619155737704922</v>
      </c>
      <c r="H330" s="134">
        <v>7.1159570800000003</v>
      </c>
      <c r="I330" s="134">
        <v>0.78629360000000004</v>
      </c>
      <c r="J330" s="134">
        <v>2.9092863200000001</v>
      </c>
      <c r="K330" s="134">
        <f t="shared" si="126"/>
        <v>10.811537</v>
      </c>
      <c r="L330" s="130">
        <f t="shared" si="127"/>
        <v>120.97</v>
      </c>
      <c r="M330" s="130">
        <f t="shared" si="128"/>
        <v>13.36</v>
      </c>
      <c r="N330" s="130">
        <v>49.460000000000022</v>
      </c>
      <c r="O330" s="130">
        <f t="shared" si="129"/>
        <v>183.79</v>
      </c>
      <c r="P330" s="26">
        <f t="shared" si="130"/>
        <v>2.581738524376646E-5</v>
      </c>
      <c r="R330" s="102">
        <f t="shared" si="131"/>
        <v>150.65256475409836</v>
      </c>
    </row>
    <row r="331" spans="1:18" ht="51.75" customHeight="1" x14ac:dyDescent="0.25">
      <c r="A331" s="17" t="s">
        <v>987</v>
      </c>
      <c r="B331" s="17" t="s">
        <v>988</v>
      </c>
      <c r="C331" s="17" t="s">
        <v>157</v>
      </c>
      <c r="D331" s="167" t="s">
        <v>989</v>
      </c>
      <c r="E331" s="17" t="s">
        <v>164</v>
      </c>
      <c r="F331" s="128">
        <v>1</v>
      </c>
      <c r="G331" s="134">
        <v>12.664482983606558</v>
      </c>
      <c r="H331" s="134">
        <v>9.5141525599999994</v>
      </c>
      <c r="I331" s="134">
        <v>1.0418390200000001</v>
      </c>
      <c r="J331" s="134">
        <v>4.894677660000001</v>
      </c>
      <c r="K331" s="134">
        <f t="shared" si="126"/>
        <v>15.45066924</v>
      </c>
      <c r="L331" s="130">
        <f t="shared" si="127"/>
        <v>9.51</v>
      </c>
      <c r="M331" s="130">
        <f t="shared" si="128"/>
        <v>1.04</v>
      </c>
      <c r="N331" s="130">
        <v>4.8999999999999977</v>
      </c>
      <c r="O331" s="130">
        <f t="shared" si="129"/>
        <v>15.45</v>
      </c>
      <c r="P331" s="26">
        <f t="shared" si="130"/>
        <v>2.1702954568594147E-6</v>
      </c>
      <c r="R331" s="102">
        <f t="shared" si="131"/>
        <v>12.664482983606558</v>
      </c>
    </row>
    <row r="332" spans="1:18" ht="25.5" customHeight="1" x14ac:dyDescent="0.25">
      <c r="A332" s="17" t="s">
        <v>990</v>
      </c>
      <c r="B332" s="17" t="s">
        <v>991</v>
      </c>
      <c r="C332" s="17" t="s">
        <v>157</v>
      </c>
      <c r="D332" s="167" t="s">
        <v>992</v>
      </c>
      <c r="E332" s="17" t="s">
        <v>164</v>
      </c>
      <c r="F332" s="128">
        <v>4</v>
      </c>
      <c r="G332" s="134">
        <v>65.860145286885242</v>
      </c>
      <c r="H332" s="134">
        <v>4.4622161800000004</v>
      </c>
      <c r="I332" s="134">
        <v>0.49143350000000002</v>
      </c>
      <c r="J332" s="134">
        <v>75.395727569999991</v>
      </c>
      <c r="K332" s="134">
        <f t="shared" si="126"/>
        <v>80.349377249999989</v>
      </c>
      <c r="L332" s="130">
        <f t="shared" si="127"/>
        <v>17.84</v>
      </c>
      <c r="M332" s="130">
        <f t="shared" si="128"/>
        <v>1.96</v>
      </c>
      <c r="N332" s="130">
        <v>301.58999999999997</v>
      </c>
      <c r="O332" s="130">
        <f t="shared" si="129"/>
        <v>321.39</v>
      </c>
      <c r="P332" s="26">
        <f t="shared" si="130"/>
        <v>4.5146359668611474E-5</v>
      </c>
      <c r="R332" s="102">
        <f t="shared" si="131"/>
        <v>263.44058114754097</v>
      </c>
    </row>
    <row r="333" spans="1:18" ht="25.5" customHeight="1" x14ac:dyDescent="0.25">
      <c r="A333" s="17" t="s">
        <v>993</v>
      </c>
      <c r="B333" s="17" t="s">
        <v>994</v>
      </c>
      <c r="C333" s="17" t="s">
        <v>157</v>
      </c>
      <c r="D333" s="167" t="s">
        <v>995</v>
      </c>
      <c r="E333" s="17" t="s">
        <v>164</v>
      </c>
      <c r="F333" s="128">
        <v>3</v>
      </c>
      <c r="G333" s="134">
        <v>67.600303254098364</v>
      </c>
      <c r="H333" s="134">
        <v>6.0446320500000006</v>
      </c>
      <c r="I333" s="134">
        <v>0.66834956000000012</v>
      </c>
      <c r="J333" s="134">
        <v>75.759388360000003</v>
      </c>
      <c r="K333" s="134">
        <f t="shared" si="126"/>
        <v>82.472369970000003</v>
      </c>
      <c r="L333" s="130">
        <f t="shared" si="127"/>
        <v>18.13</v>
      </c>
      <c r="M333" s="130">
        <f t="shared" si="128"/>
        <v>2</v>
      </c>
      <c r="N333" s="130">
        <v>227.28</v>
      </c>
      <c r="O333" s="130">
        <f t="shared" si="129"/>
        <v>247.41</v>
      </c>
      <c r="P333" s="26">
        <f t="shared" si="130"/>
        <v>3.4754226471300182E-5</v>
      </c>
      <c r="R333" s="102">
        <f t="shared" si="131"/>
        <v>202.80090976229508</v>
      </c>
    </row>
    <row r="334" spans="1:18" ht="25.5" customHeight="1" x14ac:dyDescent="0.25">
      <c r="A334" s="17" t="s">
        <v>996</v>
      </c>
      <c r="B334" s="17" t="s">
        <v>997</v>
      </c>
      <c r="C334" s="17" t="s">
        <v>157</v>
      </c>
      <c r="D334" s="167" t="s">
        <v>998</v>
      </c>
      <c r="E334" s="17" t="s">
        <v>164</v>
      </c>
      <c r="F334" s="128">
        <v>2</v>
      </c>
      <c r="G334" s="134">
        <v>75.116818918032791</v>
      </c>
      <c r="H334" s="134">
        <v>11.597830600000002</v>
      </c>
      <c r="I334" s="134">
        <v>1.2777271000000001</v>
      </c>
      <c r="J334" s="134">
        <v>78.766961379999998</v>
      </c>
      <c r="K334" s="134">
        <f t="shared" si="126"/>
        <v>91.64251908</v>
      </c>
      <c r="L334" s="130">
        <f t="shared" si="127"/>
        <v>23.19</v>
      </c>
      <c r="M334" s="130">
        <f t="shared" si="128"/>
        <v>2.5499999999999998</v>
      </c>
      <c r="N334" s="130">
        <v>157.54</v>
      </c>
      <c r="O334" s="130">
        <f t="shared" si="129"/>
        <v>183.28</v>
      </c>
      <c r="P334" s="26">
        <f t="shared" si="130"/>
        <v>2.5745744422860423E-5</v>
      </c>
      <c r="R334" s="102">
        <f t="shared" si="131"/>
        <v>150.23363783606558</v>
      </c>
    </row>
    <row r="335" spans="1:18" ht="25.5" customHeight="1" x14ac:dyDescent="0.25">
      <c r="A335" s="17" t="s">
        <v>999</v>
      </c>
      <c r="B335" s="17" t="s">
        <v>1000</v>
      </c>
      <c r="C335" s="17" t="s">
        <v>157</v>
      </c>
      <c r="D335" s="167" t="s">
        <v>1001</v>
      </c>
      <c r="E335" s="17" t="s">
        <v>164</v>
      </c>
      <c r="F335" s="128">
        <v>1</v>
      </c>
      <c r="G335" s="134">
        <v>70.975887459016391</v>
      </c>
      <c r="H335" s="134">
        <v>8.4329988599999997</v>
      </c>
      <c r="I335" s="134">
        <v>0.92389498000000003</v>
      </c>
      <c r="J335" s="134">
        <v>77.233688860000001</v>
      </c>
      <c r="K335" s="134">
        <f t="shared" si="126"/>
        <v>86.590582699999999</v>
      </c>
      <c r="L335" s="130">
        <f t="shared" si="127"/>
        <v>8.43</v>
      </c>
      <c r="M335" s="130">
        <f t="shared" si="128"/>
        <v>0.92</v>
      </c>
      <c r="N335" s="130">
        <v>77.240000000000009</v>
      </c>
      <c r="O335" s="130">
        <f t="shared" si="129"/>
        <v>86.59</v>
      </c>
      <c r="P335" s="26">
        <f t="shared" si="130"/>
        <v>1.2163487612262571E-5</v>
      </c>
      <c r="R335" s="102">
        <f t="shared" si="131"/>
        <v>70.975887459016391</v>
      </c>
    </row>
    <row r="336" spans="1:18" ht="25.5" customHeight="1" x14ac:dyDescent="0.25">
      <c r="A336" s="17" t="s">
        <v>1002</v>
      </c>
      <c r="B336" s="17" t="s">
        <v>1003</v>
      </c>
      <c r="C336" s="17" t="s">
        <v>157</v>
      </c>
      <c r="D336" s="167" t="s">
        <v>1004</v>
      </c>
      <c r="E336" s="17" t="s">
        <v>164</v>
      </c>
      <c r="F336" s="128">
        <v>3</v>
      </c>
      <c r="G336" s="134">
        <v>81.610186147540972</v>
      </c>
      <c r="H336" s="134">
        <v>17.219829839999999</v>
      </c>
      <c r="I336" s="134">
        <v>1.9264193200000002</v>
      </c>
      <c r="J336" s="134">
        <v>80.418177939999993</v>
      </c>
      <c r="K336" s="134">
        <f t="shared" si="126"/>
        <v>99.564427099999989</v>
      </c>
      <c r="L336" s="130">
        <f t="shared" si="127"/>
        <v>51.65</v>
      </c>
      <c r="M336" s="130">
        <f t="shared" si="128"/>
        <v>5.77</v>
      </c>
      <c r="N336" s="130">
        <v>241.26999999999998</v>
      </c>
      <c r="O336" s="130">
        <f t="shared" si="129"/>
        <v>298.69</v>
      </c>
      <c r="P336" s="26">
        <f t="shared" si="130"/>
        <v>4.1957640777303469E-5</v>
      </c>
      <c r="R336" s="102">
        <f t="shared" si="131"/>
        <v>244.83055844262293</v>
      </c>
    </row>
    <row r="337" spans="1:18" ht="25.5" customHeight="1" x14ac:dyDescent="0.25">
      <c r="A337" s="17" t="s">
        <v>1005</v>
      </c>
      <c r="B337" s="17" t="s">
        <v>1006</v>
      </c>
      <c r="C337" s="17" t="s">
        <v>157</v>
      </c>
      <c r="D337" s="167" t="s">
        <v>1007</v>
      </c>
      <c r="E337" s="17" t="s">
        <v>164</v>
      </c>
      <c r="F337" s="128">
        <v>4</v>
      </c>
      <c r="G337" s="134">
        <v>89.996780795081975</v>
      </c>
      <c r="H337" s="134">
        <v>24.099898840000002</v>
      </c>
      <c r="I337" s="134">
        <v>2.6930555800000002</v>
      </c>
      <c r="J337" s="134">
        <v>83.003118150000006</v>
      </c>
      <c r="K337" s="134">
        <f t="shared" si="126"/>
        <v>109.79607257000001</v>
      </c>
      <c r="L337" s="130">
        <f t="shared" si="127"/>
        <v>96.39</v>
      </c>
      <c r="M337" s="130">
        <f t="shared" si="128"/>
        <v>10.77</v>
      </c>
      <c r="N337" s="130">
        <v>332.02000000000004</v>
      </c>
      <c r="O337" s="130">
        <f t="shared" si="129"/>
        <v>439.18</v>
      </c>
      <c r="P337" s="26">
        <f t="shared" si="130"/>
        <v>6.1692579853949366E-5</v>
      </c>
      <c r="R337" s="102">
        <f t="shared" si="131"/>
        <v>359.9871231803279</v>
      </c>
    </row>
    <row r="338" spans="1:18" ht="39" customHeight="1" x14ac:dyDescent="0.25">
      <c r="A338" s="17" t="s">
        <v>1008</v>
      </c>
      <c r="B338" s="17" t="s">
        <v>1009</v>
      </c>
      <c r="C338" s="17" t="s">
        <v>157</v>
      </c>
      <c r="D338" s="167" t="s">
        <v>1010</v>
      </c>
      <c r="E338" s="17" t="s">
        <v>164</v>
      </c>
      <c r="F338" s="128">
        <v>2</v>
      </c>
      <c r="G338" s="134">
        <v>394.06521670491804</v>
      </c>
      <c r="H338" s="134">
        <v>56.190506390000003</v>
      </c>
      <c r="I338" s="134">
        <v>6.2903488000000003</v>
      </c>
      <c r="J338" s="134">
        <v>418.27870919000003</v>
      </c>
      <c r="K338" s="134">
        <f t="shared" si="126"/>
        <v>480.75956438000003</v>
      </c>
      <c r="L338" s="130">
        <f t="shared" si="127"/>
        <v>112.38</v>
      </c>
      <c r="M338" s="130">
        <f t="shared" si="128"/>
        <v>12.58</v>
      </c>
      <c r="N338" s="130">
        <v>836.55</v>
      </c>
      <c r="O338" s="130">
        <f t="shared" si="129"/>
        <v>961.51</v>
      </c>
      <c r="P338" s="26">
        <f t="shared" si="130"/>
        <v>1.3506542295954019E-4</v>
      </c>
      <c r="R338" s="102">
        <f t="shared" si="131"/>
        <v>788.13043340983609</v>
      </c>
    </row>
    <row r="339" spans="1:18" ht="24" customHeight="1" x14ac:dyDescent="0.25">
      <c r="A339" s="17" t="s">
        <v>1011</v>
      </c>
      <c r="B339" s="17" t="s">
        <v>1012</v>
      </c>
      <c r="C339" s="17" t="s">
        <v>162</v>
      </c>
      <c r="D339" s="167" t="s">
        <v>1013</v>
      </c>
      <c r="E339" s="17" t="s">
        <v>164</v>
      </c>
      <c r="F339" s="128">
        <v>2</v>
      </c>
      <c r="G339" s="134">
        <v>211.01832238524594</v>
      </c>
      <c r="H339" s="134">
        <v>133.04087712000003</v>
      </c>
      <c r="I339" s="134">
        <v>14.9395784</v>
      </c>
      <c r="J339" s="134">
        <v>109.46189779000001</v>
      </c>
      <c r="K339" s="134">
        <f t="shared" si="126"/>
        <v>257.44235331000004</v>
      </c>
      <c r="L339" s="130">
        <f t="shared" si="127"/>
        <v>266.08</v>
      </c>
      <c r="M339" s="130">
        <f t="shared" si="128"/>
        <v>29.87</v>
      </c>
      <c r="N339" s="130">
        <v>218.92999999999998</v>
      </c>
      <c r="O339" s="130">
        <f t="shared" si="129"/>
        <v>514.88</v>
      </c>
      <c r="P339" s="26">
        <f t="shared" si="130"/>
        <v>7.2326325231571219E-5</v>
      </c>
      <c r="R339" s="102">
        <f t="shared" si="131"/>
        <v>422.03664477049188</v>
      </c>
    </row>
    <row r="340" spans="1:18" ht="39" customHeight="1" x14ac:dyDescent="0.25">
      <c r="A340" s="17" t="s">
        <v>1014</v>
      </c>
      <c r="B340" s="17" t="s">
        <v>1015</v>
      </c>
      <c r="C340" s="17" t="s">
        <v>157</v>
      </c>
      <c r="D340" s="167" t="s">
        <v>1016</v>
      </c>
      <c r="E340" s="17" t="s">
        <v>164</v>
      </c>
      <c r="F340" s="128">
        <v>2</v>
      </c>
      <c r="G340" s="134">
        <v>145.47237228688525</v>
      </c>
      <c r="H340" s="134">
        <v>33.240561939999999</v>
      </c>
      <c r="I340" s="134">
        <v>3.7152372599999999</v>
      </c>
      <c r="J340" s="134">
        <v>140.52049499</v>
      </c>
      <c r="K340" s="134">
        <f t="shared" si="126"/>
        <v>177.47629419</v>
      </c>
      <c r="L340" s="130">
        <f t="shared" si="127"/>
        <v>66.48</v>
      </c>
      <c r="M340" s="130">
        <f t="shared" si="128"/>
        <v>7.43</v>
      </c>
      <c r="N340" s="130">
        <v>281.04000000000002</v>
      </c>
      <c r="O340" s="130">
        <f t="shared" si="129"/>
        <v>354.95</v>
      </c>
      <c r="P340" s="26">
        <f t="shared" si="130"/>
        <v>4.9860606628624544E-5</v>
      </c>
      <c r="R340" s="102">
        <f t="shared" si="131"/>
        <v>290.94474457377049</v>
      </c>
    </row>
    <row r="341" spans="1:18" ht="25.5" customHeight="1" x14ac:dyDescent="0.25">
      <c r="A341" s="17" t="s">
        <v>1017</v>
      </c>
      <c r="B341" s="17" t="s">
        <v>1018</v>
      </c>
      <c r="C341" s="17" t="s">
        <v>157</v>
      </c>
      <c r="D341" s="167" t="s">
        <v>1019</v>
      </c>
      <c r="E341" s="17" t="s">
        <v>164</v>
      </c>
      <c r="F341" s="128">
        <v>156</v>
      </c>
      <c r="G341" s="134">
        <v>10.795424426229509</v>
      </c>
      <c r="H341" s="134">
        <v>1.4841291700000001</v>
      </c>
      <c r="I341" s="134">
        <v>0.15725872000000002</v>
      </c>
      <c r="J341" s="134">
        <v>11.52902991</v>
      </c>
      <c r="K341" s="134">
        <f t="shared" si="126"/>
        <v>13.170417800000001</v>
      </c>
      <c r="L341" s="130">
        <f t="shared" si="127"/>
        <v>231.52</v>
      </c>
      <c r="M341" s="130">
        <f t="shared" si="128"/>
        <v>24.53</v>
      </c>
      <c r="N341" s="130">
        <v>1798.5299999999997</v>
      </c>
      <c r="O341" s="130">
        <f t="shared" si="129"/>
        <v>2054.58</v>
      </c>
      <c r="P341" s="26">
        <f t="shared" si="130"/>
        <v>2.886113682688813E-4</v>
      </c>
      <c r="R341" s="102">
        <f t="shared" si="131"/>
        <v>1684.0862104918035</v>
      </c>
    </row>
    <row r="342" spans="1:18" ht="25.5" customHeight="1" x14ac:dyDescent="0.25">
      <c r="A342" s="17" t="s">
        <v>1020</v>
      </c>
      <c r="B342" s="17" t="s">
        <v>1021</v>
      </c>
      <c r="C342" s="17" t="s">
        <v>157</v>
      </c>
      <c r="D342" s="167" t="s">
        <v>1022</v>
      </c>
      <c r="E342" s="17" t="s">
        <v>164</v>
      </c>
      <c r="F342" s="128">
        <v>8</v>
      </c>
      <c r="G342" s="134">
        <v>11.375477081967214</v>
      </c>
      <c r="H342" s="134">
        <v>2.0050486800000002</v>
      </c>
      <c r="I342" s="134">
        <v>0.21623074</v>
      </c>
      <c r="J342" s="134">
        <v>11.656802620000001</v>
      </c>
      <c r="K342" s="134">
        <f t="shared" si="126"/>
        <v>13.878082040000001</v>
      </c>
      <c r="L342" s="130">
        <f t="shared" si="127"/>
        <v>16.04</v>
      </c>
      <c r="M342" s="130">
        <f t="shared" si="128"/>
        <v>1.72</v>
      </c>
      <c r="N342" s="130">
        <v>93.26</v>
      </c>
      <c r="O342" s="130">
        <f t="shared" si="129"/>
        <v>111.02</v>
      </c>
      <c r="P342" s="26">
        <f t="shared" si="130"/>
        <v>1.5595223405859688E-5</v>
      </c>
      <c r="R342" s="102">
        <f t="shared" si="131"/>
        <v>91.003816655737708</v>
      </c>
    </row>
    <row r="343" spans="1:18" ht="25.5" customHeight="1" x14ac:dyDescent="0.25">
      <c r="A343" s="17" t="s">
        <v>1023</v>
      </c>
      <c r="B343" s="17" t="s">
        <v>1024</v>
      </c>
      <c r="C343" s="17" t="s">
        <v>157</v>
      </c>
      <c r="D343" s="167" t="s">
        <v>1025</v>
      </c>
      <c r="E343" s="17" t="s">
        <v>164</v>
      </c>
      <c r="F343" s="128">
        <v>2</v>
      </c>
      <c r="G343" s="134">
        <v>12.511413532786888</v>
      </c>
      <c r="H343" s="134">
        <v>2.8011709500000004</v>
      </c>
      <c r="I343" s="134">
        <v>0.29486010000000001</v>
      </c>
      <c r="J343" s="134">
        <v>12.167893460000002</v>
      </c>
      <c r="K343" s="134">
        <f t="shared" si="126"/>
        <v>15.263924510000002</v>
      </c>
      <c r="L343" s="130">
        <f t="shared" si="127"/>
        <v>5.6</v>
      </c>
      <c r="M343" s="130">
        <f t="shared" si="128"/>
        <v>0.57999999999999996</v>
      </c>
      <c r="N343" s="130">
        <v>24.34</v>
      </c>
      <c r="O343" s="130">
        <f t="shared" si="129"/>
        <v>30.52</v>
      </c>
      <c r="P343" s="26">
        <f t="shared" si="130"/>
        <v>4.2872114785339371E-6</v>
      </c>
      <c r="R343" s="102">
        <f t="shared" si="131"/>
        <v>25.022827065573775</v>
      </c>
    </row>
    <row r="344" spans="1:18" ht="25.5" customHeight="1" x14ac:dyDescent="0.25">
      <c r="A344" s="17" t="s">
        <v>1026</v>
      </c>
      <c r="B344" s="17" t="s">
        <v>1027</v>
      </c>
      <c r="C344" s="17" t="s">
        <v>157</v>
      </c>
      <c r="D344" s="167" t="s">
        <v>1028</v>
      </c>
      <c r="E344" s="17" t="s">
        <v>164</v>
      </c>
      <c r="F344" s="128">
        <v>1</v>
      </c>
      <c r="G344" s="134">
        <v>12.511413532786888</v>
      </c>
      <c r="H344" s="134">
        <v>2.8011709500000004</v>
      </c>
      <c r="I344" s="134">
        <v>0.29486010000000001</v>
      </c>
      <c r="J344" s="134">
        <v>12.167893460000002</v>
      </c>
      <c r="K344" s="134">
        <f t="shared" si="126"/>
        <v>15.263924510000002</v>
      </c>
      <c r="L344" s="130">
        <f t="shared" si="127"/>
        <v>2.8</v>
      </c>
      <c r="M344" s="130">
        <f t="shared" si="128"/>
        <v>0.28999999999999998</v>
      </c>
      <c r="N344" s="130">
        <v>12.17</v>
      </c>
      <c r="O344" s="130">
        <f t="shared" si="129"/>
        <v>15.26</v>
      </c>
      <c r="P344" s="26">
        <f t="shared" si="130"/>
        <v>2.1436057392669685E-6</v>
      </c>
      <c r="R344" s="102">
        <f t="shared" si="131"/>
        <v>12.511413532786888</v>
      </c>
    </row>
    <row r="345" spans="1:18" ht="25.5" customHeight="1" x14ac:dyDescent="0.25">
      <c r="A345" s="17" t="s">
        <v>1029</v>
      </c>
      <c r="B345" s="17" t="s">
        <v>1030</v>
      </c>
      <c r="C345" s="17" t="s">
        <v>157</v>
      </c>
      <c r="D345" s="167" t="s">
        <v>1031</v>
      </c>
      <c r="E345" s="17" t="s">
        <v>164</v>
      </c>
      <c r="F345" s="128">
        <v>1</v>
      </c>
      <c r="G345" s="134">
        <v>20.060154344262294</v>
      </c>
      <c r="H345" s="134">
        <v>5.7301146100000002</v>
      </c>
      <c r="I345" s="134">
        <v>0.62903488000000007</v>
      </c>
      <c r="J345" s="134">
        <v>18.11423881</v>
      </c>
      <c r="K345" s="134">
        <f t="shared" si="126"/>
        <v>24.4733883</v>
      </c>
      <c r="L345" s="130">
        <f t="shared" si="127"/>
        <v>5.73</v>
      </c>
      <c r="M345" s="130">
        <f t="shared" si="128"/>
        <v>0.62</v>
      </c>
      <c r="N345" s="130">
        <v>18.119999999999997</v>
      </c>
      <c r="O345" s="130">
        <f t="shared" si="129"/>
        <v>24.47</v>
      </c>
      <c r="P345" s="26">
        <f t="shared" si="130"/>
        <v>3.4373546815113188E-6</v>
      </c>
      <c r="R345" s="102">
        <f t="shared" si="131"/>
        <v>20.060154344262294</v>
      </c>
    </row>
    <row r="346" spans="1:18" ht="39" customHeight="1" x14ac:dyDescent="0.25">
      <c r="A346" s="17" t="s">
        <v>1032</v>
      </c>
      <c r="B346" s="17" t="s">
        <v>1033</v>
      </c>
      <c r="C346" s="17" t="s">
        <v>157</v>
      </c>
      <c r="D346" s="167" t="s">
        <v>1034</v>
      </c>
      <c r="E346" s="17" t="s">
        <v>255</v>
      </c>
      <c r="F346" s="128">
        <v>3</v>
      </c>
      <c r="G346" s="134">
        <v>15.65336541803279</v>
      </c>
      <c r="H346" s="134">
        <v>4.7570762799999997</v>
      </c>
      <c r="I346" s="134">
        <v>0.51109084000000005</v>
      </c>
      <c r="J346" s="134">
        <v>13.828938690000001</v>
      </c>
      <c r="K346" s="134">
        <f t="shared" si="126"/>
        <v>19.097105810000002</v>
      </c>
      <c r="L346" s="130">
        <f t="shared" si="127"/>
        <v>14.27</v>
      </c>
      <c r="M346" s="130">
        <f t="shared" si="128"/>
        <v>1.53</v>
      </c>
      <c r="N346" s="130">
        <v>41.49</v>
      </c>
      <c r="O346" s="130">
        <f t="shared" si="129"/>
        <v>57.29</v>
      </c>
      <c r="P346" s="26">
        <f t="shared" si="130"/>
        <v>8.0476522151117059E-6</v>
      </c>
      <c r="R346" s="102">
        <f t="shared" si="131"/>
        <v>46.960096254098367</v>
      </c>
    </row>
    <row r="347" spans="1:18" ht="25.5" customHeight="1" x14ac:dyDescent="0.25">
      <c r="A347" s="17" t="s">
        <v>1035</v>
      </c>
      <c r="B347" s="17" t="s">
        <v>1036</v>
      </c>
      <c r="C347" s="17" t="s">
        <v>162</v>
      </c>
      <c r="D347" s="167" t="s">
        <v>1037</v>
      </c>
      <c r="E347" s="17" t="s">
        <v>164</v>
      </c>
      <c r="F347" s="128">
        <v>1</v>
      </c>
      <c r="G347" s="134">
        <v>154.46318845081967</v>
      </c>
      <c r="H347" s="134">
        <v>20.797465720000002</v>
      </c>
      <c r="I347" s="134">
        <v>2.3392234599999999</v>
      </c>
      <c r="J347" s="134">
        <v>165.30840073000002</v>
      </c>
      <c r="K347" s="134">
        <f t="shared" si="126"/>
        <v>188.44508991000001</v>
      </c>
      <c r="L347" s="130">
        <f t="shared" si="127"/>
        <v>20.79</v>
      </c>
      <c r="M347" s="130">
        <f t="shared" si="128"/>
        <v>2.33</v>
      </c>
      <c r="N347" s="130">
        <v>165.32</v>
      </c>
      <c r="O347" s="130">
        <f t="shared" si="129"/>
        <v>188.44</v>
      </c>
      <c r="P347" s="26">
        <f t="shared" si="130"/>
        <v>2.6470580963792108E-5</v>
      </c>
      <c r="R347" s="102">
        <f t="shared" si="131"/>
        <v>154.46318845081967</v>
      </c>
    </row>
    <row r="348" spans="1:18" ht="24" customHeight="1" x14ac:dyDescent="0.25">
      <c r="A348" s="17" t="s">
        <v>1038</v>
      </c>
      <c r="B348" s="17" t="s">
        <v>1039</v>
      </c>
      <c r="C348" s="17" t="s">
        <v>162</v>
      </c>
      <c r="D348" s="167" t="s">
        <v>1040</v>
      </c>
      <c r="E348" s="17" t="s">
        <v>164</v>
      </c>
      <c r="F348" s="128">
        <v>1</v>
      </c>
      <c r="G348" s="134">
        <v>23.9916223442623</v>
      </c>
      <c r="H348" s="134">
        <v>11.027767740000002</v>
      </c>
      <c r="I348" s="134">
        <v>1.23841242</v>
      </c>
      <c r="J348" s="134">
        <v>17.003599100000002</v>
      </c>
      <c r="K348" s="134">
        <f t="shared" si="126"/>
        <v>29.269779260000004</v>
      </c>
      <c r="L348" s="130">
        <f t="shared" si="127"/>
        <v>11.02</v>
      </c>
      <c r="M348" s="130">
        <f t="shared" si="128"/>
        <v>1.23</v>
      </c>
      <c r="N348" s="130">
        <v>17.010000000000002</v>
      </c>
      <c r="O348" s="130">
        <f t="shared" si="129"/>
        <v>29.26</v>
      </c>
      <c r="P348" s="26">
        <f t="shared" si="130"/>
        <v>4.1102165092366649E-6</v>
      </c>
      <c r="R348" s="102">
        <f t="shared" si="131"/>
        <v>23.9916223442623</v>
      </c>
    </row>
    <row r="349" spans="1:18" ht="25.5" customHeight="1" x14ac:dyDescent="0.25">
      <c r="A349" s="17" t="s">
        <v>1041</v>
      </c>
      <c r="B349" s="17" t="s">
        <v>1042</v>
      </c>
      <c r="C349" s="17" t="s">
        <v>204</v>
      </c>
      <c r="D349" s="167" t="s">
        <v>1043</v>
      </c>
      <c r="E349" s="17" t="s">
        <v>488</v>
      </c>
      <c r="F349" s="128">
        <v>2</v>
      </c>
      <c r="G349" s="134">
        <v>226.55084349999998</v>
      </c>
      <c r="H349" s="134">
        <v>44.366616380000004</v>
      </c>
      <c r="I349" s="134">
        <v>0</v>
      </c>
      <c r="J349" s="134">
        <v>232.02541269</v>
      </c>
      <c r="K349" s="134">
        <f t="shared" si="126"/>
        <v>276.39202906999998</v>
      </c>
      <c r="L349" s="130">
        <f t="shared" si="127"/>
        <v>88.73</v>
      </c>
      <c r="M349" s="130">
        <f t="shared" si="128"/>
        <v>0</v>
      </c>
      <c r="N349" s="130">
        <v>464.05</v>
      </c>
      <c r="O349" s="130">
        <f t="shared" si="129"/>
        <v>552.78</v>
      </c>
      <c r="P349" s="26">
        <f t="shared" si="130"/>
        <v>7.7650221530274895E-5</v>
      </c>
      <c r="R349" s="102">
        <f t="shared" si="131"/>
        <v>453.10168699999997</v>
      </c>
    </row>
    <row r="350" spans="1:18" ht="39" customHeight="1" x14ac:dyDescent="0.25">
      <c r="A350" s="17" t="s">
        <v>1044</v>
      </c>
      <c r="B350" s="17" t="s">
        <v>1045</v>
      </c>
      <c r="C350" s="17" t="s">
        <v>157</v>
      </c>
      <c r="D350" s="167" t="s">
        <v>1046</v>
      </c>
      <c r="E350" s="17" t="s">
        <v>255</v>
      </c>
      <c r="F350" s="128">
        <v>3</v>
      </c>
      <c r="G350" s="134">
        <v>17.772168868852461</v>
      </c>
      <c r="H350" s="134">
        <v>7.5680759000000002</v>
      </c>
      <c r="I350" s="134">
        <v>0.72732158000000002</v>
      </c>
      <c r="J350" s="134">
        <v>13.386648539999999</v>
      </c>
      <c r="K350" s="134">
        <f t="shared" si="126"/>
        <v>21.682046020000001</v>
      </c>
      <c r="L350" s="130">
        <f t="shared" si="127"/>
        <v>22.7</v>
      </c>
      <c r="M350" s="130">
        <f t="shared" si="128"/>
        <v>2.1800000000000002</v>
      </c>
      <c r="N350" s="130">
        <v>40.160000000000004</v>
      </c>
      <c r="O350" s="130">
        <f t="shared" si="129"/>
        <v>65.040000000000006</v>
      </c>
      <c r="P350" s="26">
        <f t="shared" si="130"/>
        <v>9.1363117484877884E-6</v>
      </c>
      <c r="R350" s="102">
        <f t="shared" si="131"/>
        <v>53.316506606557382</v>
      </c>
    </row>
    <row r="351" spans="1:18" ht="25.5" customHeight="1" x14ac:dyDescent="0.25">
      <c r="A351" s="17" t="s">
        <v>1047</v>
      </c>
      <c r="B351" s="17" t="s">
        <v>1048</v>
      </c>
      <c r="C351" s="17" t="s">
        <v>204</v>
      </c>
      <c r="D351" s="167" t="s">
        <v>1049</v>
      </c>
      <c r="E351" s="17" t="s">
        <v>488</v>
      </c>
      <c r="F351" s="128">
        <v>2</v>
      </c>
      <c r="G351" s="134">
        <v>221.05645584426227</v>
      </c>
      <c r="H351" s="134">
        <v>44.366616380000004</v>
      </c>
      <c r="I351" s="134">
        <v>0</v>
      </c>
      <c r="J351" s="134">
        <v>225.32225975</v>
      </c>
      <c r="K351" s="134">
        <f t="shared" si="126"/>
        <v>269.68887612999998</v>
      </c>
      <c r="L351" s="130">
        <f t="shared" si="127"/>
        <v>88.73</v>
      </c>
      <c r="M351" s="130">
        <f t="shared" si="128"/>
        <v>0</v>
      </c>
      <c r="N351" s="130">
        <v>450.64</v>
      </c>
      <c r="O351" s="130">
        <f t="shared" si="129"/>
        <v>539.37</v>
      </c>
      <c r="P351" s="26">
        <f t="shared" si="130"/>
        <v>7.5766489357039638E-5</v>
      </c>
      <c r="R351" s="102">
        <f t="shared" si="131"/>
        <v>442.11291168852455</v>
      </c>
    </row>
    <row r="352" spans="1:18" ht="24" customHeight="1" x14ac:dyDescent="0.25">
      <c r="A352" s="17" t="s">
        <v>1050</v>
      </c>
      <c r="B352" s="17" t="s">
        <v>1051</v>
      </c>
      <c r="C352" s="17" t="s">
        <v>162</v>
      </c>
      <c r="D352" s="167" t="s">
        <v>1052</v>
      </c>
      <c r="E352" s="17" t="s">
        <v>164</v>
      </c>
      <c r="F352" s="128">
        <v>2</v>
      </c>
      <c r="G352" s="134">
        <v>31.451744000000001</v>
      </c>
      <c r="H352" s="134">
        <v>10.732907640000001</v>
      </c>
      <c r="I352" s="134">
        <v>1.1794404000000001</v>
      </c>
      <c r="J352" s="134">
        <v>26.458779640000003</v>
      </c>
      <c r="K352" s="134">
        <f t="shared" si="126"/>
        <v>38.371127680000001</v>
      </c>
      <c r="L352" s="130">
        <f t="shared" si="127"/>
        <v>21.46</v>
      </c>
      <c r="M352" s="130">
        <f t="shared" si="128"/>
        <v>2.35</v>
      </c>
      <c r="N352" s="130">
        <v>52.929999999999993</v>
      </c>
      <c r="O352" s="130">
        <f t="shared" si="129"/>
        <v>76.739999999999995</v>
      </c>
      <c r="P352" s="26">
        <f t="shared" si="130"/>
        <v>1.0779836463391034E-5</v>
      </c>
      <c r="R352" s="102">
        <f t="shared" si="131"/>
        <v>62.903488000000003</v>
      </c>
    </row>
    <row r="353" spans="1:18" ht="24" customHeight="1" x14ac:dyDescent="0.25">
      <c r="A353" s="17" t="s">
        <v>1053</v>
      </c>
      <c r="B353" s="17" t="s">
        <v>1054</v>
      </c>
      <c r="C353" s="17" t="s">
        <v>162</v>
      </c>
      <c r="D353" s="167" t="s">
        <v>1055</v>
      </c>
      <c r="E353" s="17" t="s">
        <v>164</v>
      </c>
      <c r="F353" s="128">
        <v>89</v>
      </c>
      <c r="G353" s="134">
        <v>29.107364516393446</v>
      </c>
      <c r="H353" s="134">
        <v>25.249853230000003</v>
      </c>
      <c r="I353" s="134">
        <v>2.8798003100000003</v>
      </c>
      <c r="J353" s="134">
        <v>7.3813311700000002</v>
      </c>
      <c r="K353" s="134">
        <f t="shared" si="126"/>
        <v>35.510984710000002</v>
      </c>
      <c r="L353" s="130">
        <f t="shared" si="127"/>
        <v>2247.23</v>
      </c>
      <c r="M353" s="130">
        <f t="shared" si="128"/>
        <v>256.3</v>
      </c>
      <c r="N353" s="130">
        <v>656.93999999999971</v>
      </c>
      <c r="O353" s="130">
        <f t="shared" si="129"/>
        <v>3160.47</v>
      </c>
      <c r="P353" s="26">
        <f t="shared" si="130"/>
        <v>4.4395816715472322E-4</v>
      </c>
      <c r="R353" s="102">
        <f t="shared" si="131"/>
        <v>2590.5554419590167</v>
      </c>
    </row>
    <row r="354" spans="1:18" ht="39" customHeight="1" x14ac:dyDescent="0.25">
      <c r="A354" s="17" t="s">
        <v>1056</v>
      </c>
      <c r="B354" s="17" t="s">
        <v>945</v>
      </c>
      <c r="C354" s="17" t="s">
        <v>157</v>
      </c>
      <c r="D354" s="167" t="s">
        <v>946</v>
      </c>
      <c r="E354" s="17" t="s">
        <v>255</v>
      </c>
      <c r="F354" s="128">
        <v>3075.3</v>
      </c>
      <c r="G354" s="134">
        <v>12.13276804918033</v>
      </c>
      <c r="H354" s="134">
        <v>7.2142437800000003</v>
      </c>
      <c r="I354" s="134">
        <v>0.80595094</v>
      </c>
      <c r="J354" s="134">
        <v>6.7817823000000006</v>
      </c>
      <c r="K354" s="134">
        <f t="shared" si="126"/>
        <v>14.801977020000002</v>
      </c>
      <c r="L354" s="130">
        <f t="shared" si="127"/>
        <v>22185.96</v>
      </c>
      <c r="M354" s="130">
        <f t="shared" si="128"/>
        <v>2478.54</v>
      </c>
      <c r="N354" s="130">
        <v>20856.009999999998</v>
      </c>
      <c r="O354" s="130">
        <f t="shared" si="129"/>
        <v>45520.51</v>
      </c>
      <c r="P354" s="26">
        <f t="shared" si="130"/>
        <v>6.3943660871795182E-3</v>
      </c>
      <c r="R354" s="102">
        <f t="shared" si="131"/>
        <v>37311.90158164427</v>
      </c>
    </row>
    <row r="355" spans="1:18" ht="39" customHeight="1" x14ac:dyDescent="0.25">
      <c r="A355" s="17" t="s">
        <v>1057</v>
      </c>
      <c r="B355" s="17" t="s">
        <v>1058</v>
      </c>
      <c r="C355" s="17" t="s">
        <v>157</v>
      </c>
      <c r="D355" s="167" t="s">
        <v>1059</v>
      </c>
      <c r="E355" s="17" t="s">
        <v>255</v>
      </c>
      <c r="F355" s="128">
        <v>84.8</v>
      </c>
      <c r="G355" s="134">
        <v>15.621140270491802</v>
      </c>
      <c r="H355" s="134">
        <v>8.2167681199999993</v>
      </c>
      <c r="I355" s="134">
        <v>0.90423764000000006</v>
      </c>
      <c r="J355" s="134">
        <v>9.9367853699999991</v>
      </c>
      <c r="K355" s="134">
        <f t="shared" si="126"/>
        <v>19.057791129999998</v>
      </c>
      <c r="L355" s="130">
        <f t="shared" si="127"/>
        <v>696.78</v>
      </c>
      <c r="M355" s="130">
        <f t="shared" si="128"/>
        <v>76.67</v>
      </c>
      <c r="N355" s="130">
        <v>842.65</v>
      </c>
      <c r="O355" s="130">
        <f t="shared" si="129"/>
        <v>1616.1</v>
      </c>
      <c r="P355" s="26">
        <f t="shared" si="130"/>
        <v>2.270171189534304E-4</v>
      </c>
      <c r="R355" s="102">
        <f t="shared" si="131"/>
        <v>1324.6726949377048</v>
      </c>
    </row>
    <row r="356" spans="1:18" ht="24" customHeight="1" x14ac:dyDescent="0.25">
      <c r="A356" s="17" t="s">
        <v>1060</v>
      </c>
      <c r="B356" s="17" t="s">
        <v>1061</v>
      </c>
      <c r="C356" s="17" t="s">
        <v>204</v>
      </c>
      <c r="D356" s="167" t="s">
        <v>1062</v>
      </c>
      <c r="E356" s="17" t="s">
        <v>488</v>
      </c>
      <c r="F356" s="128">
        <v>3612</v>
      </c>
      <c r="G356" s="134">
        <v>1.0150921475409835</v>
      </c>
      <c r="H356" s="134">
        <v>0.42263281000000003</v>
      </c>
      <c r="I356" s="134">
        <v>0</v>
      </c>
      <c r="J356" s="134">
        <v>0.81577960999999999</v>
      </c>
      <c r="K356" s="134">
        <f t="shared" si="126"/>
        <v>1.23841242</v>
      </c>
      <c r="L356" s="130">
        <f t="shared" si="127"/>
        <v>1526.54</v>
      </c>
      <c r="M356" s="130">
        <f t="shared" si="128"/>
        <v>0</v>
      </c>
      <c r="N356" s="130">
        <v>2946.6000000000004</v>
      </c>
      <c r="O356" s="130">
        <f t="shared" si="129"/>
        <v>4473.1400000000003</v>
      </c>
      <c r="P356" s="26">
        <f t="shared" si="130"/>
        <v>6.2835180711301767E-4</v>
      </c>
      <c r="R356" s="102">
        <f t="shared" si="131"/>
        <v>3666.5128369180325</v>
      </c>
    </row>
    <row r="357" spans="1:18" ht="39" customHeight="1" x14ac:dyDescent="0.25">
      <c r="A357" s="17" t="s">
        <v>1063</v>
      </c>
      <c r="B357" s="17" t="s">
        <v>1064</v>
      </c>
      <c r="C357" s="17" t="s">
        <v>157</v>
      </c>
      <c r="D357" s="167" t="s">
        <v>1065</v>
      </c>
      <c r="E357" s="17" t="s">
        <v>164</v>
      </c>
      <c r="F357" s="128">
        <v>9</v>
      </c>
      <c r="G357" s="134">
        <v>47.491811188524601</v>
      </c>
      <c r="H357" s="134">
        <v>27.038671170000004</v>
      </c>
      <c r="I357" s="134">
        <v>3.0272303600000003</v>
      </c>
      <c r="J357" s="134">
        <v>27.874108120000002</v>
      </c>
      <c r="K357" s="134">
        <f t="shared" si="126"/>
        <v>57.940009650000007</v>
      </c>
      <c r="L357" s="130">
        <f t="shared" si="127"/>
        <v>243.34</v>
      </c>
      <c r="M357" s="130">
        <f t="shared" si="128"/>
        <v>27.24</v>
      </c>
      <c r="N357" s="130">
        <v>250.88</v>
      </c>
      <c r="O357" s="130">
        <f t="shared" si="129"/>
        <v>521.46</v>
      </c>
      <c r="P357" s="26">
        <f t="shared" si="130"/>
        <v>7.3250632293456991E-5</v>
      </c>
      <c r="R357" s="102">
        <f t="shared" si="131"/>
        <v>427.4263006967214</v>
      </c>
    </row>
    <row r="358" spans="1:18" ht="39" customHeight="1" x14ac:dyDescent="0.25">
      <c r="A358" s="17" t="s">
        <v>1066</v>
      </c>
      <c r="B358" s="17" t="s">
        <v>1067</v>
      </c>
      <c r="C358" s="17" t="s">
        <v>157</v>
      </c>
      <c r="D358" s="167" t="s">
        <v>1068</v>
      </c>
      <c r="E358" s="17" t="s">
        <v>164</v>
      </c>
      <c r="F358" s="128">
        <v>242</v>
      </c>
      <c r="G358" s="134">
        <v>45.759709508196728</v>
      </c>
      <c r="H358" s="134">
        <v>26.743811070000003</v>
      </c>
      <c r="I358" s="134">
        <v>2.9191149900000002</v>
      </c>
      <c r="J358" s="134">
        <v>26.163919540000002</v>
      </c>
      <c r="K358" s="134">
        <f t="shared" si="126"/>
        <v>55.826845600000006</v>
      </c>
      <c r="L358" s="130">
        <f t="shared" si="127"/>
        <v>6472</v>
      </c>
      <c r="M358" s="130">
        <f t="shared" si="128"/>
        <v>706.42</v>
      </c>
      <c r="N358" s="130">
        <v>6331.67</v>
      </c>
      <c r="O358" s="130">
        <f t="shared" si="129"/>
        <v>13510.09</v>
      </c>
      <c r="P358" s="26">
        <f t="shared" si="130"/>
        <v>1.8977920355185637E-3</v>
      </c>
      <c r="R358" s="102">
        <f t="shared" si="131"/>
        <v>11073.849700983608</v>
      </c>
    </row>
    <row r="359" spans="1:18" ht="39" customHeight="1" x14ac:dyDescent="0.25">
      <c r="A359" s="17" t="s">
        <v>1069</v>
      </c>
      <c r="B359" s="17" t="s">
        <v>1070</v>
      </c>
      <c r="C359" s="17" t="s">
        <v>157</v>
      </c>
      <c r="D359" s="167" t="s">
        <v>1071</v>
      </c>
      <c r="E359" s="17" t="s">
        <v>164</v>
      </c>
      <c r="F359" s="128">
        <v>4</v>
      </c>
      <c r="G359" s="134">
        <v>28.728719032786888</v>
      </c>
      <c r="H359" s="134">
        <v>16.246791510000001</v>
      </c>
      <c r="I359" s="134">
        <v>1.7396745900000001</v>
      </c>
      <c r="J359" s="134">
        <v>17.062571120000001</v>
      </c>
      <c r="K359" s="134">
        <f t="shared" si="126"/>
        <v>35.049037220000002</v>
      </c>
      <c r="L359" s="130">
        <f t="shared" si="127"/>
        <v>64.98</v>
      </c>
      <c r="M359" s="130">
        <f t="shared" si="128"/>
        <v>6.95</v>
      </c>
      <c r="N359" s="130">
        <v>68.259999999999991</v>
      </c>
      <c r="O359" s="130">
        <f t="shared" si="129"/>
        <v>140.19</v>
      </c>
      <c r="P359" s="26">
        <f t="shared" si="130"/>
        <v>1.9692797417289407E-5</v>
      </c>
      <c r="R359" s="102">
        <f t="shared" si="131"/>
        <v>114.91487613114755</v>
      </c>
    </row>
    <row r="360" spans="1:18" ht="39" customHeight="1" x14ac:dyDescent="0.25">
      <c r="A360" s="17" t="s">
        <v>1072</v>
      </c>
      <c r="B360" s="17" t="s">
        <v>1073</v>
      </c>
      <c r="C360" s="17" t="s">
        <v>157</v>
      </c>
      <c r="D360" s="167" t="s">
        <v>1074</v>
      </c>
      <c r="E360" s="17" t="s">
        <v>164</v>
      </c>
      <c r="F360" s="128">
        <v>17</v>
      </c>
      <c r="G360" s="134">
        <v>49.352813459016396</v>
      </c>
      <c r="H360" s="134">
        <v>26.743811070000003</v>
      </c>
      <c r="I360" s="134">
        <v>2.9191149900000002</v>
      </c>
      <c r="J360" s="134">
        <v>30.54750636</v>
      </c>
      <c r="K360" s="134">
        <f t="shared" si="126"/>
        <v>60.210432420000004</v>
      </c>
      <c r="L360" s="130">
        <f t="shared" si="127"/>
        <v>454.64</v>
      </c>
      <c r="M360" s="130">
        <f t="shared" si="128"/>
        <v>49.62</v>
      </c>
      <c r="N360" s="130">
        <v>519.31000000000006</v>
      </c>
      <c r="O360" s="130">
        <f t="shared" si="129"/>
        <v>1023.57</v>
      </c>
      <c r="P360" s="26">
        <f t="shared" si="130"/>
        <v>1.4378312755842013E-4</v>
      </c>
      <c r="R360" s="102">
        <f t="shared" si="131"/>
        <v>838.99782880327871</v>
      </c>
    </row>
    <row r="361" spans="1:18" ht="24" customHeight="1" x14ac:dyDescent="0.25">
      <c r="A361" s="17" t="s">
        <v>1075</v>
      </c>
      <c r="B361" s="17" t="s">
        <v>1076</v>
      </c>
      <c r="C361" s="17" t="s">
        <v>162</v>
      </c>
      <c r="D361" s="167" t="s">
        <v>1077</v>
      </c>
      <c r="E361" s="17" t="s">
        <v>164</v>
      </c>
      <c r="F361" s="128">
        <v>4</v>
      </c>
      <c r="G361" s="134">
        <v>18.158870639344261</v>
      </c>
      <c r="H361" s="134">
        <v>8.550942899999999</v>
      </c>
      <c r="I361" s="134">
        <v>0.94355232</v>
      </c>
      <c r="J361" s="134">
        <v>12.659326960000001</v>
      </c>
      <c r="K361" s="134">
        <f t="shared" si="126"/>
        <v>22.153822179999999</v>
      </c>
      <c r="L361" s="130">
        <f t="shared" si="127"/>
        <v>34.200000000000003</v>
      </c>
      <c r="M361" s="130">
        <f t="shared" si="128"/>
        <v>3.77</v>
      </c>
      <c r="N361" s="130">
        <v>50.639999999999993</v>
      </c>
      <c r="O361" s="130">
        <f t="shared" si="129"/>
        <v>88.61</v>
      </c>
      <c r="P361" s="26">
        <f t="shared" si="130"/>
        <v>1.2447241451929627E-5</v>
      </c>
      <c r="R361" s="102">
        <f t="shared" si="131"/>
        <v>72.635482557377046</v>
      </c>
    </row>
    <row r="362" spans="1:18" ht="39" customHeight="1" x14ac:dyDescent="0.25">
      <c r="A362" s="17" t="s">
        <v>1078</v>
      </c>
      <c r="B362" s="17" t="s">
        <v>1079</v>
      </c>
      <c r="C362" s="17" t="s">
        <v>157</v>
      </c>
      <c r="D362" s="167" t="s">
        <v>1080</v>
      </c>
      <c r="E362" s="17" t="s">
        <v>164</v>
      </c>
      <c r="F362" s="128">
        <v>1</v>
      </c>
      <c r="G362" s="134">
        <v>42.045761254098366</v>
      </c>
      <c r="H362" s="134">
        <v>23.215318540000002</v>
      </c>
      <c r="I362" s="134">
        <v>2.5259681899999999</v>
      </c>
      <c r="J362" s="134">
        <v>25.554542000000001</v>
      </c>
      <c r="K362" s="134">
        <f t="shared" si="126"/>
        <v>51.295828730000004</v>
      </c>
      <c r="L362" s="130">
        <f t="shared" si="127"/>
        <v>23.21</v>
      </c>
      <c r="M362" s="130">
        <f t="shared" si="128"/>
        <v>2.52</v>
      </c>
      <c r="N362" s="130">
        <v>25.56</v>
      </c>
      <c r="O362" s="130">
        <f t="shared" si="129"/>
        <v>51.29</v>
      </c>
      <c r="P362" s="26">
        <f t="shared" si="130"/>
        <v>7.2048190279818363E-6</v>
      </c>
      <c r="R362" s="102">
        <f t="shared" si="131"/>
        <v>42.045761254098366</v>
      </c>
    </row>
    <row r="363" spans="1:18" ht="39" customHeight="1" x14ac:dyDescent="0.25">
      <c r="A363" s="17" t="s">
        <v>1081</v>
      </c>
      <c r="B363" s="17" t="s">
        <v>1082</v>
      </c>
      <c r="C363" s="17" t="s">
        <v>157</v>
      </c>
      <c r="D363" s="167" t="s">
        <v>1083</v>
      </c>
      <c r="E363" s="17" t="s">
        <v>164</v>
      </c>
      <c r="F363" s="128">
        <v>1</v>
      </c>
      <c r="G363" s="134">
        <v>49.868415819672137</v>
      </c>
      <c r="H363" s="134">
        <v>26.743811070000003</v>
      </c>
      <c r="I363" s="134">
        <v>2.9191149900000002</v>
      </c>
      <c r="J363" s="134">
        <v>31.176541239999999</v>
      </c>
      <c r="K363" s="134">
        <f t="shared" si="126"/>
        <v>60.839467300000003</v>
      </c>
      <c r="L363" s="130">
        <f t="shared" si="127"/>
        <v>26.74</v>
      </c>
      <c r="M363" s="130">
        <f t="shared" si="128"/>
        <v>2.91</v>
      </c>
      <c r="N363" s="130">
        <v>31.18</v>
      </c>
      <c r="O363" s="130">
        <f t="shared" si="129"/>
        <v>60.83</v>
      </c>
      <c r="P363" s="26">
        <f t="shared" si="130"/>
        <v>8.5449237955183293E-6</v>
      </c>
      <c r="R363" s="102">
        <f t="shared" si="131"/>
        <v>49.868415819672137</v>
      </c>
    </row>
    <row r="364" spans="1:18" ht="24" customHeight="1" x14ac:dyDescent="0.25">
      <c r="A364" s="17" t="s">
        <v>1084</v>
      </c>
      <c r="B364" s="17" t="s">
        <v>1085</v>
      </c>
      <c r="C364" s="17" t="s">
        <v>162</v>
      </c>
      <c r="D364" s="167" t="s">
        <v>1086</v>
      </c>
      <c r="E364" s="17" t="s">
        <v>255</v>
      </c>
      <c r="F364" s="128">
        <v>75</v>
      </c>
      <c r="G364" s="134">
        <v>63.088782598360659</v>
      </c>
      <c r="H364" s="134">
        <v>1.6413878900000001</v>
      </c>
      <c r="I364" s="134">
        <v>0.15725872000000002</v>
      </c>
      <c r="J364" s="134">
        <v>75.169668160000001</v>
      </c>
      <c r="K364" s="134">
        <f t="shared" si="126"/>
        <v>76.968314770000006</v>
      </c>
      <c r="L364" s="130">
        <f t="shared" si="127"/>
        <v>123.1</v>
      </c>
      <c r="M364" s="130">
        <f t="shared" si="128"/>
        <v>11.79</v>
      </c>
      <c r="N364" s="130">
        <v>5637.73</v>
      </c>
      <c r="O364" s="130">
        <f t="shared" si="129"/>
        <v>5772.62</v>
      </c>
      <c r="P364" s="26">
        <f t="shared" si="130"/>
        <v>8.1089261878160475E-4</v>
      </c>
      <c r="R364" s="102">
        <f t="shared" si="131"/>
        <v>4731.6586948770491</v>
      </c>
    </row>
    <row r="365" spans="1:18" ht="39" customHeight="1" x14ac:dyDescent="0.25">
      <c r="A365" s="17" t="s">
        <v>1087</v>
      </c>
      <c r="B365" s="17" t="s">
        <v>1088</v>
      </c>
      <c r="C365" s="17" t="s">
        <v>157</v>
      </c>
      <c r="D365" s="167" t="s">
        <v>1089</v>
      </c>
      <c r="E365" s="17" t="s">
        <v>164</v>
      </c>
      <c r="F365" s="128">
        <v>74</v>
      </c>
      <c r="G365" s="134">
        <v>23.129599647540989</v>
      </c>
      <c r="H365" s="134">
        <v>12.737956320000002</v>
      </c>
      <c r="I365" s="134">
        <v>1.3465277900000001</v>
      </c>
      <c r="J365" s="134">
        <v>14.133627460000001</v>
      </c>
      <c r="K365" s="134">
        <f t="shared" si="126"/>
        <v>28.218111570000005</v>
      </c>
      <c r="L365" s="130">
        <f t="shared" si="127"/>
        <v>942.6</v>
      </c>
      <c r="M365" s="130">
        <f t="shared" si="128"/>
        <v>99.64</v>
      </c>
      <c r="N365" s="130">
        <v>1045.9000000000001</v>
      </c>
      <c r="O365" s="130">
        <f t="shared" si="129"/>
        <v>2088.14</v>
      </c>
      <c r="P365" s="26">
        <f t="shared" si="130"/>
        <v>2.9332561522889435E-4</v>
      </c>
      <c r="R365" s="102">
        <f t="shared" si="131"/>
        <v>1711.5903739180333</v>
      </c>
    </row>
    <row r="366" spans="1:18" ht="39" customHeight="1" x14ac:dyDescent="0.25">
      <c r="A366" s="17" t="s">
        <v>1090</v>
      </c>
      <c r="B366" s="17" t="s">
        <v>1091</v>
      </c>
      <c r="C366" s="17" t="s">
        <v>157</v>
      </c>
      <c r="D366" s="167" t="s">
        <v>1092</v>
      </c>
      <c r="E366" s="17" t="s">
        <v>164</v>
      </c>
      <c r="F366" s="128">
        <v>19</v>
      </c>
      <c r="G366" s="134">
        <v>36.503035877049186</v>
      </c>
      <c r="H366" s="134">
        <v>19.735969359999999</v>
      </c>
      <c r="I366" s="134">
        <v>2.1328213900000002</v>
      </c>
      <c r="J366" s="134">
        <v>22.66491302</v>
      </c>
      <c r="K366" s="134">
        <f t="shared" si="126"/>
        <v>44.533703770000002</v>
      </c>
      <c r="L366" s="130">
        <f t="shared" si="127"/>
        <v>374.98</v>
      </c>
      <c r="M366" s="130">
        <f t="shared" si="128"/>
        <v>40.520000000000003</v>
      </c>
      <c r="N366" s="130">
        <v>430.64</v>
      </c>
      <c r="O366" s="130">
        <f t="shared" si="129"/>
        <v>846.14</v>
      </c>
      <c r="P366" s="26">
        <f t="shared" si="130"/>
        <v>1.1885914549301134E-4</v>
      </c>
      <c r="R366" s="102">
        <f t="shared" si="131"/>
        <v>693.55768166393455</v>
      </c>
    </row>
    <row r="367" spans="1:18" ht="25.5" customHeight="1" x14ac:dyDescent="0.25">
      <c r="A367" s="17" t="s">
        <v>1093</v>
      </c>
      <c r="B367" s="17" t="s">
        <v>1094</v>
      </c>
      <c r="C367" s="17" t="s">
        <v>157</v>
      </c>
      <c r="D367" s="167" t="s">
        <v>1095</v>
      </c>
      <c r="E367" s="17" t="s">
        <v>164</v>
      </c>
      <c r="F367" s="128">
        <v>6</v>
      </c>
      <c r="G367" s="134">
        <v>64.168325040983618</v>
      </c>
      <c r="H367" s="134">
        <v>18.448413590000001</v>
      </c>
      <c r="I367" s="134">
        <v>1.8969333100000001</v>
      </c>
      <c r="J367" s="134">
        <v>57.940009650000007</v>
      </c>
      <c r="K367" s="134">
        <f t="shared" si="126"/>
        <v>78.285356550000017</v>
      </c>
      <c r="L367" s="130">
        <f t="shared" si="127"/>
        <v>110.69</v>
      </c>
      <c r="M367" s="130">
        <f t="shared" si="128"/>
        <v>11.38</v>
      </c>
      <c r="N367" s="130">
        <v>347.64</v>
      </c>
      <c r="O367" s="130">
        <f t="shared" si="129"/>
        <v>469.71</v>
      </c>
      <c r="P367" s="26">
        <f t="shared" si="130"/>
        <v>6.5981196054461854E-5</v>
      </c>
      <c r="R367" s="102">
        <f t="shared" si="131"/>
        <v>385.00995024590168</v>
      </c>
    </row>
    <row r="368" spans="1:18" ht="24" customHeight="1" x14ac:dyDescent="0.25">
      <c r="A368" s="17" t="s">
        <v>1096</v>
      </c>
      <c r="B368" s="17" t="s">
        <v>1097</v>
      </c>
      <c r="C368" s="17" t="s">
        <v>162</v>
      </c>
      <c r="D368" s="167" t="s">
        <v>1098</v>
      </c>
      <c r="E368" s="17" t="s">
        <v>255</v>
      </c>
      <c r="F368" s="128">
        <v>300</v>
      </c>
      <c r="G368" s="134">
        <v>110.86256382786884</v>
      </c>
      <c r="H368" s="134">
        <v>1.6413878900000001</v>
      </c>
      <c r="I368" s="134">
        <v>0.15725872000000002</v>
      </c>
      <c r="J368" s="134">
        <v>133.45368126</v>
      </c>
      <c r="K368" s="134">
        <f t="shared" si="126"/>
        <v>135.25232786999999</v>
      </c>
      <c r="L368" s="130">
        <f t="shared" si="127"/>
        <v>492.41</v>
      </c>
      <c r="M368" s="130">
        <f t="shared" si="128"/>
        <v>47.17</v>
      </c>
      <c r="N368" s="130">
        <v>40036.11</v>
      </c>
      <c r="O368" s="130">
        <f t="shared" si="129"/>
        <v>40575.69</v>
      </c>
      <c r="P368" s="26">
        <f t="shared" si="130"/>
        <v>5.6997563537822642E-3</v>
      </c>
      <c r="R368" s="102">
        <f t="shared" si="131"/>
        <v>33258.769148360654</v>
      </c>
    </row>
    <row r="369" spans="1:18" ht="24" customHeight="1" x14ac:dyDescent="0.25">
      <c r="A369" s="17" t="s">
        <v>1099</v>
      </c>
      <c r="B369" s="17" t="s">
        <v>1100</v>
      </c>
      <c r="C369" s="17" t="s">
        <v>204</v>
      </c>
      <c r="D369" s="167" t="s">
        <v>1101</v>
      </c>
      <c r="E369" s="17" t="s">
        <v>488</v>
      </c>
      <c r="F369" s="128">
        <v>8</v>
      </c>
      <c r="G369" s="134">
        <v>18.432784393442628</v>
      </c>
      <c r="H369" s="134">
        <v>12.84607169</v>
      </c>
      <c r="I369" s="134">
        <v>0</v>
      </c>
      <c r="J369" s="134">
        <v>9.6419252700000015</v>
      </c>
      <c r="K369" s="134">
        <f t="shared" si="126"/>
        <v>22.487996960000004</v>
      </c>
      <c r="L369" s="130">
        <f t="shared" si="127"/>
        <v>102.76</v>
      </c>
      <c r="M369" s="130">
        <f t="shared" si="128"/>
        <v>0</v>
      </c>
      <c r="N369" s="130">
        <v>77.140000000000015</v>
      </c>
      <c r="O369" s="130">
        <f t="shared" si="129"/>
        <v>179.9</v>
      </c>
      <c r="P369" s="26">
        <f t="shared" si="130"/>
        <v>2.5270948394110597E-5</v>
      </c>
      <c r="R369" s="102">
        <f t="shared" si="131"/>
        <v>147.46227514754102</v>
      </c>
    </row>
    <row r="370" spans="1:18" ht="39" customHeight="1" x14ac:dyDescent="0.25">
      <c r="A370" s="17" t="s">
        <v>1102</v>
      </c>
      <c r="B370" s="17" t="s">
        <v>1103</v>
      </c>
      <c r="C370" s="17" t="s">
        <v>157</v>
      </c>
      <c r="D370" s="167" t="s">
        <v>1104</v>
      </c>
      <c r="E370" s="17" t="s">
        <v>164</v>
      </c>
      <c r="F370" s="128">
        <v>2</v>
      </c>
      <c r="G370" s="134">
        <v>29.510178860655738</v>
      </c>
      <c r="H370" s="134">
        <v>16.55148028</v>
      </c>
      <c r="I370" s="134">
        <v>1.8477899600000001</v>
      </c>
      <c r="J370" s="134">
        <v>17.603147970000002</v>
      </c>
      <c r="K370" s="134">
        <f t="shared" si="126"/>
        <v>36.002418210000002</v>
      </c>
      <c r="L370" s="130">
        <f t="shared" si="127"/>
        <v>33.1</v>
      </c>
      <c r="M370" s="130">
        <f t="shared" si="128"/>
        <v>3.69</v>
      </c>
      <c r="N370" s="130">
        <v>35.209999999999994</v>
      </c>
      <c r="O370" s="130">
        <f t="shared" si="129"/>
        <v>72</v>
      </c>
      <c r="P370" s="26">
        <f t="shared" si="130"/>
        <v>1.0113998245558437E-5</v>
      </c>
      <c r="R370" s="102">
        <f t="shared" si="131"/>
        <v>59.020357721311477</v>
      </c>
    </row>
    <row r="371" spans="1:18" ht="39" customHeight="1" x14ac:dyDescent="0.25">
      <c r="A371" s="17" t="s">
        <v>1105</v>
      </c>
      <c r="B371" s="17" t="s">
        <v>1106</v>
      </c>
      <c r="C371" s="17" t="s">
        <v>157</v>
      </c>
      <c r="D371" s="167" t="s">
        <v>1107</v>
      </c>
      <c r="E371" s="17" t="s">
        <v>164</v>
      </c>
      <c r="F371" s="128">
        <v>9</v>
      </c>
      <c r="G371" s="134">
        <v>41.111231975409837</v>
      </c>
      <c r="H371" s="134">
        <v>23.215318540000002</v>
      </c>
      <c r="I371" s="134">
        <v>2.5259681899999999</v>
      </c>
      <c r="J371" s="134">
        <v>24.414416280000001</v>
      </c>
      <c r="K371" s="134">
        <f t="shared" si="126"/>
        <v>50.155703010000003</v>
      </c>
      <c r="L371" s="130">
        <f t="shared" si="127"/>
        <v>208.93</v>
      </c>
      <c r="M371" s="130">
        <f t="shared" si="128"/>
        <v>22.73</v>
      </c>
      <c r="N371" s="130">
        <v>219.73999999999998</v>
      </c>
      <c r="O371" s="130">
        <f t="shared" si="129"/>
        <v>451.4</v>
      </c>
      <c r="P371" s="26">
        <f t="shared" si="130"/>
        <v>6.3409150111737197E-5</v>
      </c>
      <c r="R371" s="102">
        <f t="shared" si="131"/>
        <v>370.00108777868854</v>
      </c>
    </row>
    <row r="372" spans="1:18" ht="25.5" customHeight="1" x14ac:dyDescent="0.25">
      <c r="A372" s="17" t="s">
        <v>1108</v>
      </c>
      <c r="B372" s="17" t="s">
        <v>1109</v>
      </c>
      <c r="C372" s="17" t="s">
        <v>157</v>
      </c>
      <c r="D372" s="167" t="s">
        <v>1110</v>
      </c>
      <c r="E372" s="17" t="s">
        <v>164</v>
      </c>
      <c r="F372" s="128">
        <v>2</v>
      </c>
      <c r="G372" s="134">
        <v>91.503306442622971</v>
      </c>
      <c r="H372" s="134">
        <v>18.448413590000001</v>
      </c>
      <c r="I372" s="134">
        <v>1.8969333100000001</v>
      </c>
      <c r="J372" s="134">
        <v>91.288686960000007</v>
      </c>
      <c r="K372" s="134">
        <f t="shared" si="126"/>
        <v>111.63403386000002</v>
      </c>
      <c r="L372" s="130">
        <f t="shared" si="127"/>
        <v>36.89</v>
      </c>
      <c r="M372" s="130">
        <f t="shared" si="128"/>
        <v>3.79</v>
      </c>
      <c r="N372" s="130">
        <v>182.57999999999998</v>
      </c>
      <c r="O372" s="130">
        <f t="shared" si="129"/>
        <v>223.26</v>
      </c>
      <c r="P372" s="26">
        <f t="shared" si="130"/>
        <v>3.1361822893102455E-5</v>
      </c>
      <c r="R372" s="102">
        <f t="shared" si="131"/>
        <v>183.00661288524594</v>
      </c>
    </row>
    <row r="373" spans="1:18" ht="39" customHeight="1" x14ac:dyDescent="0.25">
      <c r="A373" s="17" t="s">
        <v>1111</v>
      </c>
      <c r="B373" s="17" t="s">
        <v>1112</v>
      </c>
      <c r="C373" s="17" t="s">
        <v>157</v>
      </c>
      <c r="D373" s="167" t="s">
        <v>1113</v>
      </c>
      <c r="E373" s="17" t="s">
        <v>255</v>
      </c>
      <c r="F373" s="128">
        <v>177.9</v>
      </c>
      <c r="G373" s="134">
        <v>14.19517749180328</v>
      </c>
      <c r="H373" s="134">
        <v>0.54057685000000011</v>
      </c>
      <c r="I373" s="134">
        <v>3.9314680000000005E-2</v>
      </c>
      <c r="J373" s="134">
        <v>16.738225010000001</v>
      </c>
      <c r="K373" s="134">
        <f t="shared" si="126"/>
        <v>17.318116540000002</v>
      </c>
      <c r="L373" s="130">
        <f t="shared" si="127"/>
        <v>96.16</v>
      </c>
      <c r="M373" s="130">
        <f t="shared" si="128"/>
        <v>6.99</v>
      </c>
      <c r="N373" s="130">
        <v>2977.74</v>
      </c>
      <c r="O373" s="130">
        <f t="shared" si="129"/>
        <v>3080.89</v>
      </c>
      <c r="P373" s="26">
        <f t="shared" si="130"/>
        <v>4.3277938964942405E-4</v>
      </c>
      <c r="R373" s="102">
        <f t="shared" si="131"/>
        <v>2525.3220757918034</v>
      </c>
    </row>
    <row r="374" spans="1:18" ht="39" customHeight="1" x14ac:dyDescent="0.25">
      <c r="A374" s="17" t="s">
        <v>1114</v>
      </c>
      <c r="B374" s="17" t="s">
        <v>1115</v>
      </c>
      <c r="C374" s="17" t="s">
        <v>157</v>
      </c>
      <c r="D374" s="167" t="s">
        <v>1116</v>
      </c>
      <c r="E374" s="17" t="s">
        <v>255</v>
      </c>
      <c r="F374" s="128">
        <v>2799.3</v>
      </c>
      <c r="G374" s="134">
        <v>2.6424620983606557</v>
      </c>
      <c r="H374" s="134">
        <v>1.0025243400000001</v>
      </c>
      <c r="I374" s="134">
        <v>9.8286700000000005E-2</v>
      </c>
      <c r="J374" s="134">
        <v>2.1229927200000001</v>
      </c>
      <c r="K374" s="134">
        <f t="shared" si="126"/>
        <v>3.22380376</v>
      </c>
      <c r="L374" s="130">
        <f t="shared" si="127"/>
        <v>2806.36</v>
      </c>
      <c r="M374" s="130">
        <f t="shared" si="128"/>
        <v>275.13</v>
      </c>
      <c r="N374" s="130">
        <v>5942.8999999999987</v>
      </c>
      <c r="O374" s="130">
        <f t="shared" si="129"/>
        <v>9024.39</v>
      </c>
      <c r="P374" s="26">
        <f t="shared" si="130"/>
        <v>1.2676758976004874E-3</v>
      </c>
      <c r="R374" s="102">
        <f t="shared" si="131"/>
        <v>7397.0441519409842</v>
      </c>
    </row>
    <row r="375" spans="1:18" ht="39" customHeight="1" x14ac:dyDescent="0.25">
      <c r="A375" s="17" t="s">
        <v>1117</v>
      </c>
      <c r="B375" s="17" t="s">
        <v>798</v>
      </c>
      <c r="C375" s="17" t="s">
        <v>157</v>
      </c>
      <c r="D375" s="167" t="s">
        <v>799</v>
      </c>
      <c r="E375" s="17" t="s">
        <v>255</v>
      </c>
      <c r="F375" s="128">
        <v>9211.9</v>
      </c>
      <c r="G375" s="134">
        <v>3.8186799836065579</v>
      </c>
      <c r="H375" s="134">
        <v>1.2580697600000001</v>
      </c>
      <c r="I375" s="134">
        <v>0.13760138000000002</v>
      </c>
      <c r="J375" s="134">
        <v>3.26311844</v>
      </c>
      <c r="K375" s="134">
        <f t="shared" si="126"/>
        <v>4.6587895800000005</v>
      </c>
      <c r="L375" s="130">
        <f t="shared" si="127"/>
        <v>11589.21</v>
      </c>
      <c r="M375" s="130">
        <f t="shared" si="128"/>
        <v>1267.57</v>
      </c>
      <c r="N375" s="130">
        <v>30059.52</v>
      </c>
      <c r="O375" s="130">
        <f t="shared" si="129"/>
        <v>42916.3</v>
      </c>
      <c r="P375" s="26">
        <f t="shared" si="130"/>
        <v>6.0285469848036051E-3</v>
      </c>
      <c r="R375" s="102">
        <f t="shared" si="131"/>
        <v>35177.298140985251</v>
      </c>
    </row>
    <row r="376" spans="1:18" ht="39" customHeight="1" x14ac:dyDescent="0.25">
      <c r="A376" s="17" t="s">
        <v>1118</v>
      </c>
      <c r="B376" s="17" t="s">
        <v>1119</v>
      </c>
      <c r="C376" s="17" t="s">
        <v>157</v>
      </c>
      <c r="D376" s="167" t="s">
        <v>1120</v>
      </c>
      <c r="E376" s="17" t="s">
        <v>255</v>
      </c>
      <c r="F376" s="128">
        <v>2314</v>
      </c>
      <c r="G376" s="134">
        <v>5.8810894262295088</v>
      </c>
      <c r="H376" s="134">
        <v>1.68070257</v>
      </c>
      <c r="I376" s="134">
        <v>0.17691606000000001</v>
      </c>
      <c r="J376" s="134">
        <v>5.3173104700000007</v>
      </c>
      <c r="K376" s="134">
        <f t="shared" si="126"/>
        <v>7.1749291000000008</v>
      </c>
      <c r="L376" s="130">
        <f t="shared" si="127"/>
        <v>3889.14</v>
      </c>
      <c r="M376" s="130">
        <f t="shared" si="128"/>
        <v>409.38</v>
      </c>
      <c r="N376" s="130">
        <v>12304.259999999998</v>
      </c>
      <c r="O376" s="130">
        <f t="shared" si="129"/>
        <v>16602.78</v>
      </c>
      <c r="P376" s="26">
        <f t="shared" si="130"/>
        <v>2.3322289971026765E-3</v>
      </c>
      <c r="R376" s="102">
        <f t="shared" si="131"/>
        <v>13608.840932295083</v>
      </c>
    </row>
    <row r="377" spans="1:18" ht="39" customHeight="1" x14ac:dyDescent="0.25">
      <c r="A377" s="17" t="s">
        <v>1121</v>
      </c>
      <c r="B377" s="17" t="s">
        <v>1122</v>
      </c>
      <c r="C377" s="17" t="s">
        <v>157</v>
      </c>
      <c r="D377" s="167" t="s">
        <v>1123</v>
      </c>
      <c r="E377" s="17" t="s">
        <v>255</v>
      </c>
      <c r="F377" s="128">
        <v>99.5</v>
      </c>
      <c r="G377" s="134">
        <v>8.1932437622950829</v>
      </c>
      <c r="H377" s="134">
        <v>2.1917934100000003</v>
      </c>
      <c r="I377" s="134">
        <v>0.23588808</v>
      </c>
      <c r="J377" s="134">
        <v>7.5680759000000002</v>
      </c>
      <c r="K377" s="134">
        <f t="shared" si="126"/>
        <v>9.9957573900000014</v>
      </c>
      <c r="L377" s="130">
        <f t="shared" si="127"/>
        <v>218.08</v>
      </c>
      <c r="M377" s="130">
        <f t="shared" si="128"/>
        <v>23.47</v>
      </c>
      <c r="N377" s="130">
        <v>753.02</v>
      </c>
      <c r="O377" s="130">
        <f t="shared" si="129"/>
        <v>994.57</v>
      </c>
      <c r="P377" s="26">
        <f t="shared" si="130"/>
        <v>1.3970943382062576E-4</v>
      </c>
      <c r="R377" s="102">
        <f t="shared" si="131"/>
        <v>815.2277543483608</v>
      </c>
    </row>
    <row r="378" spans="1:18" ht="51.75" customHeight="1" x14ac:dyDescent="0.25">
      <c r="A378" s="17" t="s">
        <v>1124</v>
      </c>
      <c r="B378" s="17" t="s">
        <v>1125</v>
      </c>
      <c r="C378" s="17" t="s">
        <v>157</v>
      </c>
      <c r="D378" s="167" t="s">
        <v>1126</v>
      </c>
      <c r="E378" s="17" t="s">
        <v>164</v>
      </c>
      <c r="F378" s="128">
        <v>2</v>
      </c>
      <c r="G378" s="134">
        <v>366.30325209836064</v>
      </c>
      <c r="H378" s="134">
        <v>22.507654299999999</v>
      </c>
      <c r="I378" s="134">
        <v>2.5652828699999999</v>
      </c>
      <c r="J378" s="134">
        <v>421.81703039000001</v>
      </c>
      <c r="K378" s="134">
        <f t="shared" si="126"/>
        <v>446.88996756</v>
      </c>
      <c r="L378" s="130">
        <f t="shared" si="127"/>
        <v>45.01</v>
      </c>
      <c r="M378" s="130">
        <f t="shared" si="128"/>
        <v>5.13</v>
      </c>
      <c r="N378" s="130">
        <v>843.63</v>
      </c>
      <c r="O378" s="130">
        <f t="shared" si="129"/>
        <v>893.77</v>
      </c>
      <c r="P378" s="26">
        <f t="shared" si="130"/>
        <v>1.2554983627684394E-4</v>
      </c>
      <c r="R378" s="102">
        <f t="shared" si="131"/>
        <v>732.60650419672129</v>
      </c>
    </row>
    <row r="379" spans="1:18" ht="51.75" customHeight="1" x14ac:dyDescent="0.25">
      <c r="A379" s="17" t="s">
        <v>1127</v>
      </c>
      <c r="B379" s="17" t="s">
        <v>1128</v>
      </c>
      <c r="C379" s="17" t="s">
        <v>157</v>
      </c>
      <c r="D379" s="167" t="s">
        <v>1129</v>
      </c>
      <c r="E379" s="17" t="s">
        <v>164</v>
      </c>
      <c r="F379" s="128">
        <v>9</v>
      </c>
      <c r="G379" s="134">
        <v>875.00137489344263</v>
      </c>
      <c r="H379" s="134">
        <v>30.478705670000004</v>
      </c>
      <c r="I379" s="134">
        <v>3.4891778499999999</v>
      </c>
      <c r="J379" s="134">
        <v>1033.5337938499999</v>
      </c>
      <c r="K379" s="134">
        <f t="shared" si="126"/>
        <v>1067.5016773699999</v>
      </c>
      <c r="L379" s="130">
        <f t="shared" si="127"/>
        <v>274.3</v>
      </c>
      <c r="M379" s="130">
        <f t="shared" si="128"/>
        <v>31.4</v>
      </c>
      <c r="N379" s="130">
        <v>9301.81</v>
      </c>
      <c r="O379" s="130">
        <f t="shared" si="129"/>
        <v>9607.51</v>
      </c>
      <c r="P379" s="26">
        <f t="shared" si="130"/>
        <v>1.3495880456136826E-3</v>
      </c>
      <c r="R379" s="102">
        <f t="shared" si="131"/>
        <v>7875.0123740409836</v>
      </c>
    </row>
    <row r="380" spans="1:18" ht="39" customHeight="1" x14ac:dyDescent="0.25">
      <c r="A380" s="17" t="s">
        <v>1130</v>
      </c>
      <c r="B380" s="17" t="s">
        <v>1131</v>
      </c>
      <c r="C380" s="17" t="s">
        <v>145</v>
      </c>
      <c r="D380" s="167" t="s">
        <v>1132</v>
      </c>
      <c r="E380" s="17" t="s">
        <v>596</v>
      </c>
      <c r="F380" s="128">
        <v>1</v>
      </c>
      <c r="G380" s="134">
        <v>107323.17919800003</v>
      </c>
      <c r="H380" s="134">
        <v>0</v>
      </c>
      <c r="I380" s="134">
        <v>122348.42428572002</v>
      </c>
      <c r="J380" s="134">
        <v>0</v>
      </c>
      <c r="K380" s="134">
        <f t="shared" si="126"/>
        <v>122348.42428572002</v>
      </c>
      <c r="L380" s="130">
        <f t="shared" si="127"/>
        <v>0</v>
      </c>
      <c r="M380" s="130">
        <f t="shared" si="128"/>
        <v>122348.42</v>
      </c>
      <c r="N380" s="130">
        <v>0</v>
      </c>
      <c r="O380" s="130">
        <f t="shared" si="129"/>
        <v>122348.42</v>
      </c>
      <c r="P380" s="26">
        <f t="shared" si="130"/>
        <v>1.7186551461483984E-2</v>
      </c>
      <c r="R380" s="102">
        <f t="shared" si="131"/>
        <v>107323.17919800003</v>
      </c>
    </row>
    <row r="381" spans="1:18" ht="24" customHeight="1" x14ac:dyDescent="0.25">
      <c r="A381" s="15" t="s">
        <v>92</v>
      </c>
      <c r="B381" s="15"/>
      <c r="C381" s="15"/>
      <c r="D381" s="166" t="s">
        <v>93</v>
      </c>
      <c r="E381" s="15"/>
      <c r="F381" s="129"/>
      <c r="G381" s="135"/>
      <c r="H381" s="135"/>
      <c r="I381" s="135"/>
      <c r="J381" s="135"/>
      <c r="K381" s="135"/>
      <c r="L381" s="131"/>
      <c r="M381" s="131"/>
      <c r="N381" s="131"/>
      <c r="O381" s="131">
        <f>SUM(O382:O405)</f>
        <v>419961.13000000012</v>
      </c>
      <c r="P381" s="25">
        <f t="shared" si="130"/>
        <v>5.8992862944760277E-2</v>
      </c>
      <c r="R381" s="102">
        <f t="shared" si="131"/>
        <v>0</v>
      </c>
    </row>
    <row r="382" spans="1:18" ht="25.5" customHeight="1" x14ac:dyDescent="0.25">
      <c r="A382" s="17" t="s">
        <v>1133</v>
      </c>
      <c r="B382" s="17" t="s">
        <v>1134</v>
      </c>
      <c r="C382" s="17" t="s">
        <v>157</v>
      </c>
      <c r="D382" s="167" t="s">
        <v>1135</v>
      </c>
      <c r="E382" s="17" t="s">
        <v>164</v>
      </c>
      <c r="F382" s="128">
        <v>272</v>
      </c>
      <c r="G382" s="134">
        <v>39.056878819672136</v>
      </c>
      <c r="H382" s="134">
        <v>8.7376876300000017</v>
      </c>
      <c r="I382" s="134">
        <v>0.96320966000000008</v>
      </c>
      <c r="J382" s="134">
        <v>37.948494870000005</v>
      </c>
      <c r="K382" s="134">
        <f t="shared" ref="K382:K405" si="132">H382+I382+J382</f>
        <v>47.649392160000005</v>
      </c>
      <c r="L382" s="130">
        <f t="shared" ref="L382:L405" si="133">TRUNC(F382 * H382, 2)</f>
        <v>2376.65</v>
      </c>
      <c r="M382" s="130">
        <f t="shared" ref="M382:M405" si="134">TRUNC(F382 * I382, 2)</f>
        <v>261.99</v>
      </c>
      <c r="N382" s="130">
        <v>10321.99</v>
      </c>
      <c r="O382" s="130">
        <f t="shared" ref="O382:O405" si="135">TRUNC(F382 * K382, 2)</f>
        <v>12960.63</v>
      </c>
      <c r="P382" s="26">
        <f t="shared" si="130"/>
        <v>1.8206081816851672E-3</v>
      </c>
      <c r="R382" s="102">
        <f t="shared" si="131"/>
        <v>10623.471038950822</v>
      </c>
    </row>
    <row r="383" spans="1:18" ht="39" customHeight="1" x14ac:dyDescent="0.25">
      <c r="A383" s="17" t="s">
        <v>1136</v>
      </c>
      <c r="B383" s="17" t="s">
        <v>976</v>
      </c>
      <c r="C383" s="17" t="s">
        <v>157</v>
      </c>
      <c r="D383" s="167" t="s">
        <v>977</v>
      </c>
      <c r="E383" s="17" t="s">
        <v>164</v>
      </c>
      <c r="F383" s="128">
        <v>7</v>
      </c>
      <c r="G383" s="134">
        <v>17.07932819672131</v>
      </c>
      <c r="H383" s="134">
        <v>12.158064789999999</v>
      </c>
      <c r="I383" s="134">
        <v>1.3465277900000001</v>
      </c>
      <c r="J383" s="134">
        <v>7.3321878200000006</v>
      </c>
      <c r="K383" s="134">
        <f t="shared" si="132"/>
        <v>20.836780399999999</v>
      </c>
      <c r="L383" s="130">
        <f t="shared" si="133"/>
        <v>85.1</v>
      </c>
      <c r="M383" s="130">
        <f t="shared" si="134"/>
        <v>9.42</v>
      </c>
      <c r="N383" s="130">
        <v>51.329999999999991</v>
      </c>
      <c r="O383" s="130">
        <f t="shared" si="135"/>
        <v>145.85</v>
      </c>
      <c r="P383" s="26">
        <f t="shared" si="130"/>
        <v>2.0487870057148583E-5</v>
      </c>
      <c r="R383" s="102">
        <f t="shared" si="131"/>
        <v>119.55529737704917</v>
      </c>
    </row>
    <row r="384" spans="1:18" ht="39" customHeight="1" x14ac:dyDescent="0.25">
      <c r="A384" s="17" t="s">
        <v>1137</v>
      </c>
      <c r="B384" s="17" t="s">
        <v>973</v>
      </c>
      <c r="C384" s="17" t="s">
        <v>157</v>
      </c>
      <c r="D384" s="167" t="s">
        <v>974</v>
      </c>
      <c r="E384" s="17" t="s">
        <v>164</v>
      </c>
      <c r="F384" s="128">
        <v>154</v>
      </c>
      <c r="G384" s="134">
        <v>13.542618254098361</v>
      </c>
      <c r="H384" s="134">
        <v>10.595306259999999</v>
      </c>
      <c r="I384" s="134">
        <v>1.16961173</v>
      </c>
      <c r="J384" s="134">
        <v>4.7570762799999997</v>
      </c>
      <c r="K384" s="134">
        <f t="shared" si="132"/>
        <v>16.52199427</v>
      </c>
      <c r="L384" s="130">
        <f t="shared" si="133"/>
        <v>1631.67</v>
      </c>
      <c r="M384" s="130">
        <f t="shared" si="134"/>
        <v>180.12</v>
      </c>
      <c r="N384" s="130">
        <v>732.59000000000026</v>
      </c>
      <c r="O384" s="130">
        <f t="shared" si="135"/>
        <v>2544.38</v>
      </c>
      <c r="P384" s="26">
        <f t="shared" si="130"/>
        <v>3.5741465077824967E-4</v>
      </c>
      <c r="R384" s="102">
        <f t="shared" si="131"/>
        <v>2085.5632111311475</v>
      </c>
    </row>
    <row r="385" spans="1:18" ht="39" customHeight="1" x14ac:dyDescent="0.25">
      <c r="A385" s="17" t="s">
        <v>1138</v>
      </c>
      <c r="B385" s="17" t="s">
        <v>1139</v>
      </c>
      <c r="C385" s="17" t="s">
        <v>157</v>
      </c>
      <c r="D385" s="167" t="s">
        <v>1140</v>
      </c>
      <c r="E385" s="17" t="s">
        <v>164</v>
      </c>
      <c r="F385" s="128">
        <v>3</v>
      </c>
      <c r="G385" s="134">
        <v>8.7894089918032794</v>
      </c>
      <c r="H385" s="134">
        <v>6.26086279</v>
      </c>
      <c r="I385" s="134">
        <v>0.69783556999999996</v>
      </c>
      <c r="J385" s="134">
        <v>3.7643806100000003</v>
      </c>
      <c r="K385" s="134">
        <f t="shared" si="132"/>
        <v>10.72307897</v>
      </c>
      <c r="L385" s="130">
        <f t="shared" si="133"/>
        <v>18.78</v>
      </c>
      <c r="M385" s="130">
        <f t="shared" si="134"/>
        <v>2.09</v>
      </c>
      <c r="N385" s="130">
        <v>11.29</v>
      </c>
      <c r="O385" s="130">
        <f t="shared" si="135"/>
        <v>32.159999999999997</v>
      </c>
      <c r="P385" s="26">
        <f t="shared" si="130"/>
        <v>4.5175858830161016E-6</v>
      </c>
      <c r="R385" s="102">
        <f t="shared" si="131"/>
        <v>26.36822697540984</v>
      </c>
    </row>
    <row r="386" spans="1:18" ht="39" customHeight="1" x14ac:dyDescent="0.25">
      <c r="A386" s="17" t="s">
        <v>1141</v>
      </c>
      <c r="B386" s="17" t="s">
        <v>979</v>
      </c>
      <c r="C386" s="17" t="s">
        <v>157</v>
      </c>
      <c r="D386" s="167" t="s">
        <v>980</v>
      </c>
      <c r="E386" s="17" t="s">
        <v>164</v>
      </c>
      <c r="F386" s="128">
        <v>3</v>
      </c>
      <c r="G386" s="134">
        <v>13.558730827868851</v>
      </c>
      <c r="H386" s="134">
        <v>10.595306259999999</v>
      </c>
      <c r="I386" s="134">
        <v>1.16961173</v>
      </c>
      <c r="J386" s="134">
        <v>4.7767336200000008</v>
      </c>
      <c r="K386" s="134">
        <f t="shared" si="132"/>
        <v>16.541651609999999</v>
      </c>
      <c r="L386" s="130">
        <f t="shared" si="133"/>
        <v>31.78</v>
      </c>
      <c r="M386" s="130">
        <f t="shared" si="134"/>
        <v>3.5</v>
      </c>
      <c r="N386" s="130">
        <v>14.339999999999998</v>
      </c>
      <c r="O386" s="130">
        <f t="shared" si="135"/>
        <v>49.62</v>
      </c>
      <c r="P386" s="26">
        <f t="shared" si="130"/>
        <v>6.9702304575640228E-6</v>
      </c>
      <c r="R386" s="102">
        <f t="shared" si="131"/>
        <v>40.676192483606556</v>
      </c>
    </row>
    <row r="387" spans="1:18" ht="39" customHeight="1" x14ac:dyDescent="0.25">
      <c r="A387" s="17" t="s">
        <v>1142</v>
      </c>
      <c r="B387" s="17" t="s">
        <v>982</v>
      </c>
      <c r="C387" s="17" t="s">
        <v>157</v>
      </c>
      <c r="D387" s="167" t="s">
        <v>983</v>
      </c>
      <c r="E387" s="17" t="s">
        <v>164</v>
      </c>
      <c r="F387" s="128">
        <v>10</v>
      </c>
      <c r="G387" s="134">
        <v>7.0250821639344272</v>
      </c>
      <c r="H387" s="134">
        <v>5.71045727</v>
      </c>
      <c r="I387" s="134">
        <v>0.62903488000000007</v>
      </c>
      <c r="J387" s="134">
        <v>2.2311080900000002</v>
      </c>
      <c r="K387" s="134">
        <f t="shared" si="132"/>
        <v>8.570600240000001</v>
      </c>
      <c r="L387" s="130">
        <f t="shared" si="133"/>
        <v>57.1</v>
      </c>
      <c r="M387" s="130">
        <f t="shared" si="134"/>
        <v>6.29</v>
      </c>
      <c r="N387" s="130">
        <v>22.31</v>
      </c>
      <c r="O387" s="130">
        <f t="shared" si="135"/>
        <v>85.7</v>
      </c>
      <c r="P387" s="26">
        <f t="shared" si="130"/>
        <v>1.203846735617164E-5</v>
      </c>
      <c r="R387" s="102">
        <f t="shared" si="131"/>
        <v>70.250821639344267</v>
      </c>
    </row>
    <row r="388" spans="1:18" ht="25.5" customHeight="1" x14ac:dyDescent="0.25">
      <c r="A388" s="17" t="s">
        <v>1143</v>
      </c>
      <c r="B388" s="17" t="s">
        <v>1144</v>
      </c>
      <c r="C388" s="17" t="s">
        <v>157</v>
      </c>
      <c r="D388" s="167" t="s">
        <v>1145</v>
      </c>
      <c r="E388" s="17" t="s">
        <v>164</v>
      </c>
      <c r="F388" s="128">
        <v>5</v>
      </c>
      <c r="G388" s="134">
        <v>2646.1599340409839</v>
      </c>
      <c r="H388" s="134">
        <v>43.560665440000001</v>
      </c>
      <c r="I388" s="134">
        <v>4.894677660000001</v>
      </c>
      <c r="J388" s="134">
        <v>3179.8597764300002</v>
      </c>
      <c r="K388" s="134">
        <f t="shared" si="132"/>
        <v>3228.3151195300002</v>
      </c>
      <c r="L388" s="130">
        <f t="shared" si="133"/>
        <v>217.8</v>
      </c>
      <c r="M388" s="130">
        <f t="shared" si="134"/>
        <v>24.47</v>
      </c>
      <c r="N388" s="130">
        <v>15899.3</v>
      </c>
      <c r="O388" s="130">
        <f t="shared" si="135"/>
        <v>16141.57</v>
      </c>
      <c r="P388" s="26">
        <f t="shared" si="130"/>
        <v>2.2674418147299821E-3</v>
      </c>
      <c r="R388" s="102">
        <f t="shared" si="131"/>
        <v>13230.79967020492</v>
      </c>
    </row>
    <row r="389" spans="1:18" ht="39" customHeight="1" x14ac:dyDescent="0.25">
      <c r="A389" s="17" t="s">
        <v>1146</v>
      </c>
      <c r="B389" s="17" t="s">
        <v>1147</v>
      </c>
      <c r="C389" s="17" t="s">
        <v>157</v>
      </c>
      <c r="D389" s="167" t="s">
        <v>1148</v>
      </c>
      <c r="E389" s="17" t="s">
        <v>255</v>
      </c>
      <c r="F389" s="128">
        <v>30968.44</v>
      </c>
      <c r="G389" s="134">
        <v>8.6363395409836077</v>
      </c>
      <c r="H389" s="134">
        <v>0.17691606000000001</v>
      </c>
      <c r="I389" s="134">
        <v>0</v>
      </c>
      <c r="J389" s="134">
        <v>10.35941818</v>
      </c>
      <c r="K389" s="134">
        <f t="shared" si="132"/>
        <v>10.53633424</v>
      </c>
      <c r="L389" s="130">
        <f t="shared" si="133"/>
        <v>5478.81</v>
      </c>
      <c r="M389" s="130">
        <f t="shared" si="134"/>
        <v>0</v>
      </c>
      <c r="N389" s="130">
        <v>320815.02</v>
      </c>
      <c r="O389" s="130">
        <f t="shared" si="135"/>
        <v>326293.83</v>
      </c>
      <c r="P389" s="26">
        <f t="shared" si="130"/>
        <v>4.5835211446618652E-2</v>
      </c>
      <c r="R389" s="102">
        <f t="shared" si="131"/>
        <v>267453.96289457841</v>
      </c>
    </row>
    <row r="390" spans="1:18" ht="25.5" customHeight="1" x14ac:dyDescent="0.25">
      <c r="A390" s="17" t="s">
        <v>1149</v>
      </c>
      <c r="B390" s="17" t="s">
        <v>1150</v>
      </c>
      <c r="C390" s="17" t="s">
        <v>162</v>
      </c>
      <c r="D390" s="167" t="s">
        <v>1151</v>
      </c>
      <c r="E390" s="17" t="s">
        <v>164</v>
      </c>
      <c r="F390" s="128">
        <v>1</v>
      </c>
      <c r="G390" s="134">
        <v>4958.4592832704921</v>
      </c>
      <c r="H390" s="134">
        <v>85.725659739999998</v>
      </c>
      <c r="I390" s="134">
        <v>9.6124392600000004</v>
      </c>
      <c r="J390" s="134">
        <v>5953.9822265900011</v>
      </c>
      <c r="K390" s="134">
        <f t="shared" si="132"/>
        <v>6049.3203255900007</v>
      </c>
      <c r="L390" s="130">
        <f t="shared" si="133"/>
        <v>85.72</v>
      </c>
      <c r="M390" s="130">
        <f t="shared" si="134"/>
        <v>9.61</v>
      </c>
      <c r="N390" s="130">
        <v>5953.99</v>
      </c>
      <c r="O390" s="130">
        <f t="shared" si="135"/>
        <v>6049.32</v>
      </c>
      <c r="P390" s="26">
        <f t="shared" si="130"/>
        <v>8.4976127592807725E-4</v>
      </c>
      <c r="R390" s="102">
        <f t="shared" si="131"/>
        <v>4958.4592832704921</v>
      </c>
    </row>
    <row r="391" spans="1:18" ht="25.5" customHeight="1" x14ac:dyDescent="0.25">
      <c r="A391" s="17" t="s">
        <v>1152</v>
      </c>
      <c r="B391" s="17" t="s">
        <v>1153</v>
      </c>
      <c r="C391" s="17" t="s">
        <v>204</v>
      </c>
      <c r="D391" s="167" t="s">
        <v>1154</v>
      </c>
      <c r="E391" s="17" t="s">
        <v>596</v>
      </c>
      <c r="F391" s="128">
        <v>1</v>
      </c>
      <c r="G391" s="134">
        <v>2267.2083115327873</v>
      </c>
      <c r="H391" s="134">
        <v>3.6660939100000003</v>
      </c>
      <c r="I391" s="134">
        <v>0</v>
      </c>
      <c r="J391" s="134">
        <v>2762.3280461600002</v>
      </c>
      <c r="K391" s="134">
        <f t="shared" si="132"/>
        <v>2765.9941400700004</v>
      </c>
      <c r="L391" s="130">
        <f t="shared" si="133"/>
        <v>3.66</v>
      </c>
      <c r="M391" s="130">
        <f t="shared" si="134"/>
        <v>0</v>
      </c>
      <c r="N391" s="130">
        <v>2762.33</v>
      </c>
      <c r="O391" s="130">
        <f t="shared" si="135"/>
        <v>2765.99</v>
      </c>
      <c r="P391" s="26">
        <f t="shared" si="130"/>
        <v>3.8854469454489138E-4</v>
      </c>
      <c r="R391" s="102">
        <f t="shared" si="131"/>
        <v>2267.2083115327873</v>
      </c>
    </row>
    <row r="392" spans="1:18" ht="51.75" customHeight="1" x14ac:dyDescent="0.25">
      <c r="A392" s="17" t="s">
        <v>1155</v>
      </c>
      <c r="B392" s="17" t="s">
        <v>1156</v>
      </c>
      <c r="C392" s="17" t="s">
        <v>157</v>
      </c>
      <c r="D392" s="167" t="s">
        <v>1157</v>
      </c>
      <c r="E392" s="17" t="s">
        <v>159</v>
      </c>
      <c r="F392" s="128">
        <v>2.16</v>
      </c>
      <c r="G392" s="134">
        <v>88.82056290983607</v>
      </c>
      <c r="H392" s="134">
        <v>54.332887760000006</v>
      </c>
      <c r="I392" s="134">
        <v>5.6613139200000004</v>
      </c>
      <c r="J392" s="134">
        <v>48.366885070000002</v>
      </c>
      <c r="K392" s="134">
        <f t="shared" si="132"/>
        <v>108.36108675</v>
      </c>
      <c r="L392" s="130">
        <f t="shared" si="133"/>
        <v>117.35</v>
      </c>
      <c r="M392" s="130">
        <f t="shared" si="134"/>
        <v>12.22</v>
      </c>
      <c r="N392" s="130">
        <v>104.48000000000002</v>
      </c>
      <c r="O392" s="130">
        <f t="shared" si="135"/>
        <v>234.05</v>
      </c>
      <c r="P392" s="26">
        <f t="shared" si="130"/>
        <v>3.2877517907957674E-5</v>
      </c>
      <c r="R392" s="102">
        <f t="shared" si="131"/>
        <v>191.85241588524593</v>
      </c>
    </row>
    <row r="393" spans="1:18" ht="24" customHeight="1" x14ac:dyDescent="0.25">
      <c r="A393" s="17" t="s">
        <v>1158</v>
      </c>
      <c r="B393" s="17" t="s">
        <v>1159</v>
      </c>
      <c r="C393" s="17" t="s">
        <v>594</v>
      </c>
      <c r="D393" s="167" t="s">
        <v>1160</v>
      </c>
      <c r="E393" s="17" t="s">
        <v>596</v>
      </c>
      <c r="F393" s="128">
        <v>68</v>
      </c>
      <c r="G393" s="134">
        <v>39.741663204918041</v>
      </c>
      <c r="H393" s="134">
        <v>16.138676140000001</v>
      </c>
      <c r="I393" s="134">
        <v>1.9657340000000002E-2</v>
      </c>
      <c r="J393" s="134">
        <v>32.326495630000004</v>
      </c>
      <c r="K393" s="134">
        <f t="shared" si="132"/>
        <v>48.484829110000007</v>
      </c>
      <c r="L393" s="130">
        <f t="shared" si="133"/>
        <v>1097.42</v>
      </c>
      <c r="M393" s="130">
        <f t="shared" si="134"/>
        <v>1.33</v>
      </c>
      <c r="N393" s="130">
        <v>2198.21</v>
      </c>
      <c r="O393" s="130">
        <f t="shared" si="135"/>
        <v>3296.96</v>
      </c>
      <c r="P393" s="26">
        <f t="shared" ref="P393:P456" si="136">O393/$N$579</f>
        <v>4.6313121743994922E-4</v>
      </c>
      <c r="R393" s="102">
        <f t="shared" ref="R393:R456" si="137">F393*G393</f>
        <v>2702.4330979344268</v>
      </c>
    </row>
    <row r="394" spans="1:18" ht="51.75" customHeight="1" x14ac:dyDescent="0.25">
      <c r="A394" s="17" t="s">
        <v>1161</v>
      </c>
      <c r="B394" s="17" t="s">
        <v>1162</v>
      </c>
      <c r="C394" s="17" t="s">
        <v>157</v>
      </c>
      <c r="D394" s="167" t="s">
        <v>1163</v>
      </c>
      <c r="E394" s="17" t="s">
        <v>255</v>
      </c>
      <c r="F394" s="128">
        <v>277.89999999999998</v>
      </c>
      <c r="G394" s="134">
        <v>20.446856114754098</v>
      </c>
      <c r="H394" s="134">
        <v>4.4327301700000001</v>
      </c>
      <c r="I394" s="134">
        <v>0.27520276000000005</v>
      </c>
      <c r="J394" s="134">
        <v>20.237231530000003</v>
      </c>
      <c r="K394" s="134">
        <f t="shared" si="132"/>
        <v>24.945164460000001</v>
      </c>
      <c r="L394" s="130">
        <f t="shared" si="133"/>
        <v>1231.8499999999999</v>
      </c>
      <c r="M394" s="130">
        <f t="shared" si="134"/>
        <v>76.47</v>
      </c>
      <c r="N394" s="130">
        <v>5623.9400000000005</v>
      </c>
      <c r="O394" s="130">
        <f t="shared" si="135"/>
        <v>6932.26</v>
      </c>
      <c r="P394" s="26">
        <f t="shared" si="136"/>
        <v>9.7378979830215189E-4</v>
      </c>
      <c r="R394" s="102">
        <f t="shared" si="137"/>
        <v>5682.1813142901638</v>
      </c>
    </row>
    <row r="395" spans="1:18" ht="51.75" customHeight="1" x14ac:dyDescent="0.25">
      <c r="A395" s="17" t="s">
        <v>1164</v>
      </c>
      <c r="B395" s="17" t="s">
        <v>1156</v>
      </c>
      <c r="C395" s="17" t="s">
        <v>157</v>
      </c>
      <c r="D395" s="167" t="s">
        <v>1165</v>
      </c>
      <c r="E395" s="17" t="s">
        <v>159</v>
      </c>
      <c r="F395" s="128">
        <v>0.64</v>
      </c>
      <c r="G395" s="134">
        <v>88.82056290983607</v>
      </c>
      <c r="H395" s="134">
        <v>54.332887760000006</v>
      </c>
      <c r="I395" s="134">
        <v>5.6613139200000004</v>
      </c>
      <c r="J395" s="134">
        <v>48.366885070000002</v>
      </c>
      <c r="K395" s="134">
        <f t="shared" si="132"/>
        <v>108.36108675</v>
      </c>
      <c r="L395" s="130">
        <f t="shared" si="133"/>
        <v>34.770000000000003</v>
      </c>
      <c r="M395" s="130">
        <f t="shared" si="134"/>
        <v>3.62</v>
      </c>
      <c r="N395" s="130">
        <v>30.95999999999999</v>
      </c>
      <c r="O395" s="130">
        <f t="shared" si="135"/>
        <v>69.349999999999994</v>
      </c>
      <c r="P395" s="26">
        <f t="shared" si="136"/>
        <v>9.7417469212427432E-6</v>
      </c>
      <c r="R395" s="102">
        <f t="shared" si="137"/>
        <v>56.845160262295089</v>
      </c>
    </row>
    <row r="396" spans="1:18" ht="39" customHeight="1" x14ac:dyDescent="0.25">
      <c r="A396" s="17" t="s">
        <v>1166</v>
      </c>
      <c r="B396" s="17" t="s">
        <v>951</v>
      </c>
      <c r="C396" s="17" t="s">
        <v>157</v>
      </c>
      <c r="D396" s="167" t="s">
        <v>952</v>
      </c>
      <c r="E396" s="17" t="s">
        <v>164</v>
      </c>
      <c r="F396" s="128">
        <v>7</v>
      </c>
      <c r="G396" s="134">
        <v>360.34159980327877</v>
      </c>
      <c r="H396" s="134">
        <v>38.430099700000007</v>
      </c>
      <c r="I396" s="134">
        <v>4.13787007</v>
      </c>
      <c r="J396" s="134">
        <v>397.04878199000007</v>
      </c>
      <c r="K396" s="134">
        <f t="shared" si="132"/>
        <v>439.61675176000006</v>
      </c>
      <c r="L396" s="130">
        <f t="shared" si="133"/>
        <v>269.01</v>
      </c>
      <c r="M396" s="130">
        <f t="shared" si="134"/>
        <v>28.96</v>
      </c>
      <c r="N396" s="130">
        <v>2779.34</v>
      </c>
      <c r="O396" s="130">
        <f t="shared" si="135"/>
        <v>3077.31</v>
      </c>
      <c r="P396" s="26">
        <f t="shared" si="136"/>
        <v>4.3227649918110324E-4</v>
      </c>
      <c r="R396" s="102">
        <f t="shared" si="137"/>
        <v>2522.3911986229514</v>
      </c>
    </row>
    <row r="397" spans="1:18" ht="64.5" customHeight="1" x14ac:dyDescent="0.25">
      <c r="A397" s="17" t="s">
        <v>1167</v>
      </c>
      <c r="B397" s="17" t="s">
        <v>1168</v>
      </c>
      <c r="C397" s="17" t="s">
        <v>157</v>
      </c>
      <c r="D397" s="167" t="s">
        <v>1169</v>
      </c>
      <c r="E397" s="17" t="s">
        <v>255</v>
      </c>
      <c r="F397" s="128">
        <v>277.89999999999998</v>
      </c>
      <c r="G397" s="134">
        <v>2.7713626885245901</v>
      </c>
      <c r="H397" s="134">
        <v>1.88710464</v>
      </c>
      <c r="I397" s="134">
        <v>0.11794404</v>
      </c>
      <c r="J397" s="134">
        <v>1.3760138</v>
      </c>
      <c r="K397" s="134">
        <f t="shared" si="132"/>
        <v>3.3810624799999998</v>
      </c>
      <c r="L397" s="130">
        <f t="shared" si="133"/>
        <v>524.41999999999996</v>
      </c>
      <c r="M397" s="130">
        <f t="shared" si="134"/>
        <v>32.770000000000003</v>
      </c>
      <c r="N397" s="130">
        <v>382.40000000000009</v>
      </c>
      <c r="O397" s="130">
        <f t="shared" si="135"/>
        <v>939.59</v>
      </c>
      <c r="P397" s="26">
        <f t="shared" si="136"/>
        <v>1.3198627238255906E-4</v>
      </c>
      <c r="R397" s="102">
        <f t="shared" si="137"/>
        <v>770.16169114098352</v>
      </c>
    </row>
    <row r="398" spans="1:18" ht="25.5" customHeight="1" x14ac:dyDescent="0.25">
      <c r="A398" s="17" t="s">
        <v>5102</v>
      </c>
      <c r="B398" s="17" t="s">
        <v>1171</v>
      </c>
      <c r="C398" s="17" t="s">
        <v>157</v>
      </c>
      <c r="D398" s="167" t="s">
        <v>1172</v>
      </c>
      <c r="E398" s="17" t="s">
        <v>255</v>
      </c>
      <c r="F398" s="128">
        <v>277.89999999999998</v>
      </c>
      <c r="G398" s="134">
        <v>17.409635959016395</v>
      </c>
      <c r="H398" s="134">
        <v>0</v>
      </c>
      <c r="I398" s="134">
        <v>0</v>
      </c>
      <c r="J398" s="134">
        <v>21.23975587</v>
      </c>
      <c r="K398" s="134">
        <f t="shared" si="132"/>
        <v>21.23975587</v>
      </c>
      <c r="L398" s="130">
        <f t="shared" si="133"/>
        <v>0</v>
      </c>
      <c r="M398" s="130">
        <f t="shared" si="134"/>
        <v>0</v>
      </c>
      <c r="N398" s="130">
        <v>5902.52</v>
      </c>
      <c r="O398" s="130">
        <f t="shared" si="135"/>
        <v>5902.52</v>
      </c>
      <c r="P398" s="26">
        <f t="shared" si="136"/>
        <v>8.2913995728296655E-4</v>
      </c>
      <c r="R398" s="102">
        <f t="shared" si="137"/>
        <v>4838.1378330106554</v>
      </c>
    </row>
    <row r="399" spans="1:18" ht="39" customHeight="1" x14ac:dyDescent="0.25">
      <c r="A399" s="17" t="s">
        <v>5081</v>
      </c>
      <c r="B399" s="17" t="s">
        <v>1174</v>
      </c>
      <c r="C399" s="17" t="s">
        <v>157</v>
      </c>
      <c r="D399" s="167" t="s">
        <v>1175</v>
      </c>
      <c r="E399" s="17" t="s">
        <v>255</v>
      </c>
      <c r="F399" s="128">
        <v>659</v>
      </c>
      <c r="G399" s="134">
        <v>8.9183095819672147</v>
      </c>
      <c r="H399" s="134">
        <v>6.1036040700000003</v>
      </c>
      <c r="I399" s="134">
        <v>0.66834956000000012</v>
      </c>
      <c r="J399" s="134">
        <v>4.1083840599999997</v>
      </c>
      <c r="K399" s="134">
        <f t="shared" si="132"/>
        <v>10.880337690000001</v>
      </c>
      <c r="L399" s="130">
        <f t="shared" si="133"/>
        <v>4022.27</v>
      </c>
      <c r="M399" s="130">
        <f t="shared" si="134"/>
        <v>440.44</v>
      </c>
      <c r="N399" s="130">
        <v>2707.4300000000003</v>
      </c>
      <c r="O399" s="130">
        <f t="shared" si="135"/>
        <v>7170.14</v>
      </c>
      <c r="P399" s="26">
        <f t="shared" si="136"/>
        <v>1.007205324727894E-3</v>
      </c>
      <c r="R399" s="102">
        <f t="shared" si="137"/>
        <v>5877.1660145163942</v>
      </c>
    </row>
    <row r="400" spans="1:18" ht="39" customHeight="1" x14ac:dyDescent="0.25">
      <c r="A400" s="17" t="s">
        <v>5082</v>
      </c>
      <c r="B400" s="17" t="s">
        <v>1058</v>
      </c>
      <c r="C400" s="17" t="s">
        <v>157</v>
      </c>
      <c r="D400" s="167" t="s">
        <v>1059</v>
      </c>
      <c r="E400" s="17" t="s">
        <v>255</v>
      </c>
      <c r="F400" s="128">
        <v>34</v>
      </c>
      <c r="G400" s="134">
        <v>15.621140270491802</v>
      </c>
      <c r="H400" s="134">
        <v>8.2167681199999993</v>
      </c>
      <c r="I400" s="134">
        <v>0.90423764000000006</v>
      </c>
      <c r="J400" s="134">
        <v>9.9367853699999991</v>
      </c>
      <c r="K400" s="134">
        <f t="shared" si="132"/>
        <v>19.057791129999998</v>
      </c>
      <c r="L400" s="130">
        <f t="shared" si="133"/>
        <v>279.37</v>
      </c>
      <c r="M400" s="130">
        <f t="shared" si="134"/>
        <v>30.74</v>
      </c>
      <c r="N400" s="130">
        <v>337.85</v>
      </c>
      <c r="O400" s="130">
        <f t="shared" si="135"/>
        <v>647.96</v>
      </c>
      <c r="P400" s="26">
        <f t="shared" si="136"/>
        <v>9.1020365322111747E-5</v>
      </c>
      <c r="R400" s="102">
        <f t="shared" si="137"/>
        <v>531.11876919672125</v>
      </c>
    </row>
    <row r="401" spans="1:18" ht="25.5" customHeight="1" x14ac:dyDescent="0.25">
      <c r="A401" s="17" t="s">
        <v>5103</v>
      </c>
      <c r="B401" s="17" t="s">
        <v>593</v>
      </c>
      <c r="C401" s="17" t="s">
        <v>594</v>
      </c>
      <c r="D401" s="167" t="s">
        <v>595</v>
      </c>
      <c r="E401" s="17" t="s">
        <v>596</v>
      </c>
      <c r="F401" s="128">
        <v>25</v>
      </c>
      <c r="G401" s="134">
        <v>63.886355000000002</v>
      </c>
      <c r="H401" s="134">
        <v>0</v>
      </c>
      <c r="I401" s="134">
        <v>0</v>
      </c>
      <c r="J401" s="134">
        <v>77.941353100000001</v>
      </c>
      <c r="K401" s="134">
        <f t="shared" si="132"/>
        <v>77.941353100000001</v>
      </c>
      <c r="L401" s="130">
        <f t="shared" si="133"/>
        <v>0</v>
      </c>
      <c r="M401" s="130">
        <f t="shared" si="134"/>
        <v>0</v>
      </c>
      <c r="N401" s="130">
        <v>1948.53</v>
      </c>
      <c r="O401" s="130">
        <f t="shared" si="135"/>
        <v>1948.53</v>
      </c>
      <c r="P401" s="26">
        <f t="shared" si="136"/>
        <v>2.7371429168636087E-4</v>
      </c>
      <c r="R401" s="102">
        <f t="shared" si="137"/>
        <v>1597.1588750000001</v>
      </c>
    </row>
    <row r="402" spans="1:18" ht="39" customHeight="1" x14ac:dyDescent="0.25">
      <c r="A402" s="17" t="s">
        <v>5104</v>
      </c>
      <c r="B402" s="17" t="s">
        <v>1178</v>
      </c>
      <c r="C402" s="17" t="s">
        <v>157</v>
      </c>
      <c r="D402" s="167" t="s">
        <v>1179</v>
      </c>
      <c r="E402" s="17" t="s">
        <v>255</v>
      </c>
      <c r="F402" s="128">
        <v>52.1</v>
      </c>
      <c r="G402" s="134">
        <v>11.43992737704918</v>
      </c>
      <c r="H402" s="134">
        <v>6.9488696900000004</v>
      </c>
      <c r="I402" s="134">
        <v>0.76663626000000007</v>
      </c>
      <c r="J402" s="134">
        <v>6.2412054499999998</v>
      </c>
      <c r="K402" s="134">
        <f t="shared" si="132"/>
        <v>13.9567114</v>
      </c>
      <c r="L402" s="130">
        <f t="shared" si="133"/>
        <v>362.03</v>
      </c>
      <c r="M402" s="130">
        <f t="shared" si="134"/>
        <v>39.94</v>
      </c>
      <c r="N402" s="130">
        <v>325.17</v>
      </c>
      <c r="O402" s="130">
        <f t="shared" si="135"/>
        <v>727.14</v>
      </c>
      <c r="P402" s="26">
        <f t="shared" si="136"/>
        <v>1.0214295394826891E-4</v>
      </c>
      <c r="R402" s="102">
        <f t="shared" si="137"/>
        <v>596.02021634426228</v>
      </c>
    </row>
    <row r="403" spans="1:18" ht="24" customHeight="1" x14ac:dyDescent="0.25">
      <c r="A403" s="17" t="s">
        <v>5083</v>
      </c>
      <c r="B403" s="17" t="s">
        <v>1180</v>
      </c>
      <c r="C403" s="17" t="s">
        <v>162</v>
      </c>
      <c r="D403" s="167" t="s">
        <v>1181</v>
      </c>
      <c r="E403" s="17" t="s">
        <v>164</v>
      </c>
      <c r="F403" s="128">
        <v>9</v>
      </c>
      <c r="G403" s="134">
        <v>1602.4840806311477</v>
      </c>
      <c r="H403" s="134">
        <v>46.607553140000007</v>
      </c>
      <c r="I403" s="134">
        <v>4.4720448499999996</v>
      </c>
      <c r="J403" s="134">
        <v>1903.9509803800001</v>
      </c>
      <c r="K403" s="134">
        <f t="shared" si="132"/>
        <v>1955.0305783700001</v>
      </c>
      <c r="L403" s="130">
        <f t="shared" si="133"/>
        <v>419.46</v>
      </c>
      <c r="M403" s="130">
        <f t="shared" si="134"/>
        <v>40.24</v>
      </c>
      <c r="N403" s="130">
        <v>17135.57</v>
      </c>
      <c r="O403" s="130">
        <f t="shared" si="135"/>
        <v>17595.27</v>
      </c>
      <c r="P403" s="26">
        <f t="shared" si="136"/>
        <v>2.4716462487517641E-3</v>
      </c>
      <c r="R403" s="102">
        <f t="shared" si="137"/>
        <v>14422.356725680329</v>
      </c>
    </row>
    <row r="404" spans="1:18" ht="24" customHeight="1" x14ac:dyDescent="0.25">
      <c r="A404" s="17" t="s">
        <v>5105</v>
      </c>
      <c r="B404" s="17" t="s">
        <v>1183</v>
      </c>
      <c r="C404" s="17" t="s">
        <v>162</v>
      </c>
      <c r="D404" s="167" t="s">
        <v>1184</v>
      </c>
      <c r="E404" s="17" t="s">
        <v>164</v>
      </c>
      <c r="F404" s="128">
        <v>9</v>
      </c>
      <c r="G404" s="134">
        <v>312.62421258196724</v>
      </c>
      <c r="H404" s="134">
        <v>40.297547000000002</v>
      </c>
      <c r="I404" s="134">
        <v>3.7348946000000001</v>
      </c>
      <c r="J404" s="134">
        <v>337.36909775000004</v>
      </c>
      <c r="K404" s="134">
        <f t="shared" si="132"/>
        <v>381.40153935000001</v>
      </c>
      <c r="L404" s="130">
        <f t="shared" si="133"/>
        <v>362.67</v>
      </c>
      <c r="M404" s="130">
        <f t="shared" si="134"/>
        <v>33.61</v>
      </c>
      <c r="N404" s="130">
        <v>3036.33</v>
      </c>
      <c r="O404" s="130">
        <f t="shared" si="135"/>
        <v>3432.61</v>
      </c>
      <c r="P404" s="26">
        <f t="shared" si="136"/>
        <v>4.8218627107897704E-4</v>
      </c>
      <c r="R404" s="102">
        <f t="shared" si="137"/>
        <v>2813.6179132377051</v>
      </c>
    </row>
    <row r="405" spans="1:18" ht="24" customHeight="1" x14ac:dyDescent="0.25">
      <c r="A405" s="17" t="s">
        <v>5106</v>
      </c>
      <c r="B405" s="17" t="s">
        <v>1186</v>
      </c>
      <c r="C405" s="17" t="s">
        <v>157</v>
      </c>
      <c r="D405" s="167" t="s">
        <v>1187</v>
      </c>
      <c r="E405" s="17" t="s">
        <v>266</v>
      </c>
      <c r="F405" s="128">
        <v>40</v>
      </c>
      <c r="G405" s="134">
        <v>18.819486163934428</v>
      </c>
      <c r="H405" s="134">
        <v>15.922445400000001</v>
      </c>
      <c r="I405" s="134">
        <v>2.1917934100000003</v>
      </c>
      <c r="J405" s="134">
        <v>4.8455343099999997</v>
      </c>
      <c r="K405" s="134">
        <f t="shared" si="132"/>
        <v>22.959773120000001</v>
      </c>
      <c r="L405" s="130">
        <f t="shared" si="133"/>
        <v>636.89</v>
      </c>
      <c r="M405" s="130">
        <f t="shared" si="134"/>
        <v>87.67</v>
      </c>
      <c r="N405" s="130">
        <v>193.8300000000001</v>
      </c>
      <c r="O405" s="130">
        <f t="shared" si="135"/>
        <v>918.39</v>
      </c>
      <c r="P405" s="26">
        <f t="shared" si="136"/>
        <v>1.2900826178803351E-4</v>
      </c>
      <c r="R405" s="102">
        <f t="shared" si="137"/>
        <v>752.77944655737713</v>
      </c>
    </row>
    <row r="406" spans="1:18" ht="24" customHeight="1" x14ac:dyDescent="0.25">
      <c r="A406" s="15" t="s">
        <v>94</v>
      </c>
      <c r="B406" s="15"/>
      <c r="C406" s="15"/>
      <c r="D406" s="166" t="s">
        <v>95</v>
      </c>
      <c r="E406" s="15"/>
      <c r="F406" s="129"/>
      <c r="G406" s="135"/>
      <c r="H406" s="135"/>
      <c r="I406" s="135"/>
      <c r="J406" s="135"/>
      <c r="K406" s="135"/>
      <c r="L406" s="131"/>
      <c r="M406" s="131"/>
      <c r="N406" s="131"/>
      <c r="O406" s="131">
        <f>SUM(O407:O410)</f>
        <v>42720.330000000009</v>
      </c>
      <c r="P406" s="25">
        <f t="shared" si="136"/>
        <v>6.0010186481899664E-3</v>
      </c>
      <c r="R406" s="102">
        <f t="shared" si="137"/>
        <v>0</v>
      </c>
    </row>
    <row r="407" spans="1:18" ht="25.5" customHeight="1" x14ac:dyDescent="0.25">
      <c r="A407" s="17" t="s">
        <v>1188</v>
      </c>
      <c r="B407" s="17" t="s">
        <v>1134</v>
      </c>
      <c r="C407" s="17" t="s">
        <v>157</v>
      </c>
      <c r="D407" s="167" t="s">
        <v>1135</v>
      </c>
      <c r="E407" s="17" t="s">
        <v>164</v>
      </c>
      <c r="F407" s="128">
        <v>73</v>
      </c>
      <c r="G407" s="134">
        <v>39.056878819672136</v>
      </c>
      <c r="H407" s="134">
        <v>8.7376876300000017</v>
      </c>
      <c r="I407" s="134">
        <v>0.96320966000000008</v>
      </c>
      <c r="J407" s="134">
        <v>37.948494870000005</v>
      </c>
      <c r="K407" s="134">
        <f t="shared" ref="K407:K410" si="138">H407+I407+J407</f>
        <v>47.649392160000005</v>
      </c>
      <c r="L407" s="130">
        <f t="shared" ref="L407:L410" si="139">TRUNC(F407 * H407, 2)</f>
        <v>637.85</v>
      </c>
      <c r="M407" s="130">
        <f t="shared" ref="M407:M410" si="140">TRUNC(F407 * I407, 2)</f>
        <v>70.31</v>
      </c>
      <c r="N407" s="130">
        <v>2770.24</v>
      </c>
      <c r="O407" s="130">
        <f t="shared" ref="O407:O410" si="141">TRUNC(F407 * K407, 2)</f>
        <v>3478.4</v>
      </c>
      <c r="P407" s="26">
        <f t="shared" si="136"/>
        <v>4.8861849301875648E-4</v>
      </c>
      <c r="R407" s="102">
        <f t="shared" si="137"/>
        <v>2851.1521538360657</v>
      </c>
    </row>
    <row r="408" spans="1:18" ht="24" customHeight="1" x14ac:dyDescent="0.25">
      <c r="A408" s="17" t="s">
        <v>1189</v>
      </c>
      <c r="B408" s="17" t="s">
        <v>1190</v>
      </c>
      <c r="C408" s="17" t="s">
        <v>157</v>
      </c>
      <c r="D408" s="167" t="s">
        <v>1191</v>
      </c>
      <c r="E408" s="17" t="s">
        <v>255</v>
      </c>
      <c r="F408" s="128">
        <v>1000</v>
      </c>
      <c r="G408" s="134">
        <v>16.160911491803276</v>
      </c>
      <c r="H408" s="134">
        <v>10.506848229999999</v>
      </c>
      <c r="I408" s="134">
        <v>1.06149636</v>
      </c>
      <c r="J408" s="134">
        <v>8.1479674299999996</v>
      </c>
      <c r="K408" s="134">
        <f t="shared" si="138"/>
        <v>19.716312019999997</v>
      </c>
      <c r="L408" s="130">
        <f t="shared" si="139"/>
        <v>10506.84</v>
      </c>
      <c r="M408" s="130">
        <f t="shared" si="140"/>
        <v>1061.49</v>
      </c>
      <c r="N408" s="130">
        <v>8147.9800000000005</v>
      </c>
      <c r="O408" s="130">
        <f t="shared" si="141"/>
        <v>19716.310000000001</v>
      </c>
      <c r="P408" s="26">
        <f t="shared" si="136"/>
        <v>2.7695933992900874E-3</v>
      </c>
      <c r="R408" s="102">
        <f t="shared" si="137"/>
        <v>16160.911491803276</v>
      </c>
    </row>
    <row r="409" spans="1:18" ht="39" customHeight="1" x14ac:dyDescent="0.25">
      <c r="A409" s="17" t="s">
        <v>1192</v>
      </c>
      <c r="B409" s="17" t="s">
        <v>1193</v>
      </c>
      <c r="C409" s="17" t="s">
        <v>157</v>
      </c>
      <c r="D409" s="167" t="s">
        <v>1194</v>
      </c>
      <c r="E409" s="17" t="s">
        <v>255</v>
      </c>
      <c r="F409" s="128">
        <v>2403</v>
      </c>
      <c r="G409" s="134">
        <v>6.6383803934426231</v>
      </c>
      <c r="H409" s="134">
        <v>0.70766424000000006</v>
      </c>
      <c r="I409" s="134">
        <v>5.897202E-2</v>
      </c>
      <c r="J409" s="134">
        <v>7.3321878200000006</v>
      </c>
      <c r="K409" s="134">
        <f t="shared" si="138"/>
        <v>8.09882408</v>
      </c>
      <c r="L409" s="130">
        <f t="shared" si="139"/>
        <v>1700.51</v>
      </c>
      <c r="M409" s="130">
        <f t="shared" si="140"/>
        <v>141.69999999999999</v>
      </c>
      <c r="N409" s="130">
        <v>17619.260000000002</v>
      </c>
      <c r="O409" s="130">
        <f t="shared" si="141"/>
        <v>19461.47</v>
      </c>
      <c r="P409" s="26">
        <f t="shared" si="136"/>
        <v>2.7337954643887248E-3</v>
      </c>
      <c r="R409" s="102">
        <f t="shared" si="137"/>
        <v>15952.028085442624</v>
      </c>
    </row>
    <row r="410" spans="1:18" ht="24" customHeight="1" x14ac:dyDescent="0.25">
      <c r="A410" s="17" t="s">
        <v>1195</v>
      </c>
      <c r="B410" s="17" t="s">
        <v>1196</v>
      </c>
      <c r="C410" s="17" t="s">
        <v>162</v>
      </c>
      <c r="D410" s="167" t="s">
        <v>1197</v>
      </c>
      <c r="E410" s="17" t="s">
        <v>164</v>
      </c>
      <c r="F410" s="128">
        <v>1</v>
      </c>
      <c r="G410" s="134">
        <v>56.273446570175444</v>
      </c>
      <c r="H410" s="134">
        <v>1.1401257199999999</v>
      </c>
      <c r="I410" s="134">
        <v>0.10811537</v>
      </c>
      <c r="J410" s="134">
        <v>62.903488000000003</v>
      </c>
      <c r="K410" s="134">
        <f t="shared" si="138"/>
        <v>64.151729090000003</v>
      </c>
      <c r="L410" s="130">
        <f t="shared" si="139"/>
        <v>1.1399999999999999</v>
      </c>
      <c r="M410" s="130">
        <f t="shared" si="140"/>
        <v>0.1</v>
      </c>
      <c r="N410" s="130">
        <v>62.910000000000004</v>
      </c>
      <c r="O410" s="130">
        <f t="shared" si="141"/>
        <v>64.150000000000006</v>
      </c>
      <c r="P410" s="26">
        <f t="shared" si="136"/>
        <v>9.0112914923968591E-6</v>
      </c>
      <c r="R410" s="102">
        <f t="shared" si="137"/>
        <v>56.273446570175444</v>
      </c>
    </row>
    <row r="411" spans="1:18" ht="24" customHeight="1" x14ac:dyDescent="0.25">
      <c r="A411" s="15" t="s">
        <v>96</v>
      </c>
      <c r="B411" s="15"/>
      <c r="C411" s="15"/>
      <c r="D411" s="166" t="s">
        <v>97</v>
      </c>
      <c r="E411" s="15"/>
      <c r="F411" s="129"/>
      <c r="G411" s="135"/>
      <c r="H411" s="135"/>
      <c r="I411" s="135"/>
      <c r="J411" s="135"/>
      <c r="K411" s="135"/>
      <c r="L411" s="131"/>
      <c r="M411" s="131"/>
      <c r="N411" s="131"/>
      <c r="O411" s="131">
        <f>O412+O424</f>
        <v>61487.47</v>
      </c>
      <c r="P411" s="25">
        <f t="shared" si="136"/>
        <v>8.6372800514420423E-3</v>
      </c>
      <c r="R411" s="102">
        <f t="shared" si="137"/>
        <v>0</v>
      </c>
    </row>
    <row r="412" spans="1:18" ht="24" customHeight="1" x14ac:dyDescent="0.25">
      <c r="A412" s="15" t="s">
        <v>1198</v>
      </c>
      <c r="B412" s="15"/>
      <c r="C412" s="15"/>
      <c r="D412" s="166" t="s">
        <v>1199</v>
      </c>
      <c r="E412" s="15"/>
      <c r="F412" s="129"/>
      <c r="G412" s="135"/>
      <c r="H412" s="135"/>
      <c r="I412" s="135"/>
      <c r="J412" s="135"/>
      <c r="K412" s="135"/>
      <c r="L412" s="131"/>
      <c r="M412" s="131"/>
      <c r="N412" s="131"/>
      <c r="O412" s="131">
        <f>SUM(O413:O423)</f>
        <v>39942.68</v>
      </c>
      <c r="P412" s="25">
        <f t="shared" si="136"/>
        <v>5.6108360478180847E-3</v>
      </c>
      <c r="R412" s="102">
        <f t="shared" si="137"/>
        <v>0</v>
      </c>
    </row>
    <row r="413" spans="1:18" ht="25.5" customHeight="1" x14ac:dyDescent="0.25">
      <c r="A413" s="17" t="s">
        <v>1200</v>
      </c>
      <c r="B413" s="17" t="s">
        <v>1201</v>
      </c>
      <c r="C413" s="17" t="s">
        <v>162</v>
      </c>
      <c r="D413" s="167" t="s">
        <v>1202</v>
      </c>
      <c r="E413" s="17" t="s">
        <v>164</v>
      </c>
      <c r="F413" s="128">
        <v>6</v>
      </c>
      <c r="G413" s="134">
        <v>967.51171719672141</v>
      </c>
      <c r="H413" s="134">
        <v>116.55819753000002</v>
      </c>
      <c r="I413" s="134">
        <v>11.194855130000001</v>
      </c>
      <c r="J413" s="134">
        <v>1052.61124232</v>
      </c>
      <c r="K413" s="134">
        <f t="shared" ref="K413:K423" si="142">H413+I413+J413</f>
        <v>1180.3642949800001</v>
      </c>
      <c r="L413" s="130">
        <f t="shared" ref="L413:L423" si="143">TRUNC(F413 * H413, 2)</f>
        <v>699.34</v>
      </c>
      <c r="M413" s="130">
        <f t="shared" ref="M413:M423" si="144">TRUNC(F413 * I413, 2)</f>
        <v>67.16</v>
      </c>
      <c r="N413" s="130">
        <v>6315.68</v>
      </c>
      <c r="O413" s="130">
        <f t="shared" ref="O413:O423" si="145">TRUNC(F413 * K413, 2)</f>
        <v>7082.18</v>
      </c>
      <c r="P413" s="26">
        <f t="shared" si="136"/>
        <v>9.9484939020457017E-4</v>
      </c>
      <c r="R413" s="102">
        <f t="shared" si="137"/>
        <v>5805.0703031803287</v>
      </c>
    </row>
    <row r="414" spans="1:18" ht="25.5" customHeight="1" x14ac:dyDescent="0.25">
      <c r="A414" s="17" t="s">
        <v>1203</v>
      </c>
      <c r="B414" s="17" t="s">
        <v>1204</v>
      </c>
      <c r="C414" s="17" t="s">
        <v>162</v>
      </c>
      <c r="D414" s="167" t="s">
        <v>1205</v>
      </c>
      <c r="E414" s="17" t="s">
        <v>164</v>
      </c>
      <c r="F414" s="128">
        <v>6</v>
      </c>
      <c r="G414" s="134">
        <v>87.894089918032805</v>
      </c>
      <c r="H414" s="134">
        <v>46.607553140000007</v>
      </c>
      <c r="I414" s="134">
        <v>4.4720448499999996</v>
      </c>
      <c r="J414" s="134">
        <v>56.151191710000006</v>
      </c>
      <c r="K414" s="134">
        <f t="shared" si="142"/>
        <v>107.23078970000002</v>
      </c>
      <c r="L414" s="130">
        <f t="shared" si="143"/>
        <v>279.64</v>
      </c>
      <c r="M414" s="130">
        <f t="shared" si="144"/>
        <v>26.83</v>
      </c>
      <c r="N414" s="130">
        <v>336.91000000000008</v>
      </c>
      <c r="O414" s="130">
        <f t="shared" si="145"/>
        <v>643.38</v>
      </c>
      <c r="P414" s="26">
        <f t="shared" si="136"/>
        <v>9.0377002655935929E-5</v>
      </c>
      <c r="R414" s="102">
        <f t="shared" si="137"/>
        <v>527.3645395081968</v>
      </c>
    </row>
    <row r="415" spans="1:18" ht="24" customHeight="1" x14ac:dyDescent="0.25">
      <c r="A415" s="17" t="s">
        <v>1206</v>
      </c>
      <c r="B415" s="17" t="s">
        <v>1207</v>
      </c>
      <c r="C415" s="17" t="s">
        <v>162</v>
      </c>
      <c r="D415" s="167" t="s">
        <v>1208</v>
      </c>
      <c r="E415" s="17" t="s">
        <v>164</v>
      </c>
      <c r="F415" s="128">
        <v>12</v>
      </c>
      <c r="G415" s="134">
        <v>284.78974139344263</v>
      </c>
      <c r="H415" s="134">
        <v>229.94173465</v>
      </c>
      <c r="I415" s="134">
        <v>25.584028010000001</v>
      </c>
      <c r="J415" s="134">
        <v>91.917721839999999</v>
      </c>
      <c r="K415" s="134">
        <f t="shared" si="142"/>
        <v>347.44348450000001</v>
      </c>
      <c r="L415" s="130">
        <f t="shared" si="143"/>
        <v>2759.3</v>
      </c>
      <c r="M415" s="130">
        <f t="shared" si="144"/>
        <v>307</v>
      </c>
      <c r="N415" s="130">
        <v>1103.0199999999993</v>
      </c>
      <c r="O415" s="130">
        <f t="shared" si="145"/>
        <v>4169.32</v>
      </c>
      <c r="P415" s="26">
        <f t="shared" si="136"/>
        <v>5.8567354396071804E-4</v>
      </c>
      <c r="R415" s="102">
        <f t="shared" si="137"/>
        <v>3417.4768967213113</v>
      </c>
    </row>
    <row r="416" spans="1:18" ht="25.5" customHeight="1" x14ac:dyDescent="0.25">
      <c r="A416" s="17" t="s">
        <v>1209</v>
      </c>
      <c r="B416" s="17" t="s">
        <v>1210</v>
      </c>
      <c r="C416" s="17" t="s">
        <v>162</v>
      </c>
      <c r="D416" s="167" t="s">
        <v>1211</v>
      </c>
      <c r="E416" s="17" t="s">
        <v>255</v>
      </c>
      <c r="F416" s="128">
        <v>1</v>
      </c>
      <c r="G416" s="134">
        <v>170.52742450000002</v>
      </c>
      <c r="H416" s="134">
        <v>88.448201330000003</v>
      </c>
      <c r="I416" s="134">
        <v>9.1308344300000002</v>
      </c>
      <c r="J416" s="134">
        <v>110.46442213</v>
      </c>
      <c r="K416" s="134">
        <f t="shared" si="142"/>
        <v>208.04345789000001</v>
      </c>
      <c r="L416" s="130">
        <f t="shared" si="143"/>
        <v>88.44</v>
      </c>
      <c r="M416" s="130">
        <f t="shared" si="144"/>
        <v>9.1300000000000008</v>
      </c>
      <c r="N416" s="130">
        <v>110.47000000000001</v>
      </c>
      <c r="O416" s="130">
        <f t="shared" si="145"/>
        <v>208.04</v>
      </c>
      <c r="P416" s="26">
        <f t="shared" si="136"/>
        <v>2.9223836041749683E-5</v>
      </c>
      <c r="R416" s="102">
        <f t="shared" si="137"/>
        <v>170.52742450000002</v>
      </c>
    </row>
    <row r="417" spans="1:18" ht="24" customHeight="1" x14ac:dyDescent="0.25">
      <c r="A417" s="17" t="s">
        <v>1212</v>
      </c>
      <c r="B417" s="17" t="s">
        <v>1213</v>
      </c>
      <c r="C417" s="17" t="s">
        <v>162</v>
      </c>
      <c r="D417" s="167" t="s">
        <v>1214</v>
      </c>
      <c r="E417" s="17" t="s">
        <v>255</v>
      </c>
      <c r="F417" s="128">
        <v>150</v>
      </c>
      <c r="G417" s="134">
        <v>28.849563336065579</v>
      </c>
      <c r="H417" s="134">
        <v>1.21875508</v>
      </c>
      <c r="I417" s="134">
        <v>0.11794404</v>
      </c>
      <c r="J417" s="134">
        <v>33.859768150000008</v>
      </c>
      <c r="K417" s="134">
        <f t="shared" si="142"/>
        <v>35.196467270000007</v>
      </c>
      <c r="L417" s="130">
        <f t="shared" si="143"/>
        <v>182.81</v>
      </c>
      <c r="M417" s="130">
        <f t="shared" si="144"/>
        <v>17.690000000000001</v>
      </c>
      <c r="N417" s="130">
        <v>5078.97</v>
      </c>
      <c r="O417" s="130">
        <f t="shared" si="145"/>
        <v>5279.47</v>
      </c>
      <c r="P417" s="26">
        <f t="shared" si="136"/>
        <v>7.4161875440942229E-4</v>
      </c>
      <c r="R417" s="102">
        <f t="shared" si="137"/>
        <v>4327.4345004098368</v>
      </c>
    </row>
    <row r="418" spans="1:18" ht="24" customHeight="1" x14ac:dyDescent="0.25">
      <c r="A418" s="17" t="s">
        <v>1215</v>
      </c>
      <c r="B418" s="17" t="s">
        <v>1216</v>
      </c>
      <c r="C418" s="17" t="s">
        <v>594</v>
      </c>
      <c r="D418" s="167" t="s">
        <v>1217</v>
      </c>
      <c r="E418" s="17" t="s">
        <v>808</v>
      </c>
      <c r="F418" s="128">
        <v>600</v>
      </c>
      <c r="G418" s="134">
        <v>11.552715393442623</v>
      </c>
      <c r="H418" s="134">
        <v>5.2386811099999999</v>
      </c>
      <c r="I418" s="134">
        <v>0</v>
      </c>
      <c r="J418" s="134">
        <v>8.8556316700000011</v>
      </c>
      <c r="K418" s="134">
        <f t="shared" si="142"/>
        <v>14.094312780000001</v>
      </c>
      <c r="L418" s="130">
        <f t="shared" si="143"/>
        <v>3143.2</v>
      </c>
      <c r="M418" s="130">
        <f t="shared" si="144"/>
        <v>0</v>
      </c>
      <c r="N418" s="130">
        <v>5313.38</v>
      </c>
      <c r="O418" s="130">
        <f t="shared" si="145"/>
        <v>8456.58</v>
      </c>
      <c r="P418" s="26">
        <f t="shared" si="136"/>
        <v>1.1879143789364523E-3</v>
      </c>
      <c r="R418" s="102">
        <f t="shared" si="137"/>
        <v>6931.6292360655743</v>
      </c>
    </row>
    <row r="419" spans="1:18" ht="24" customHeight="1" x14ac:dyDescent="0.25">
      <c r="A419" s="17" t="s">
        <v>1218</v>
      </c>
      <c r="B419" s="17" t="s">
        <v>1219</v>
      </c>
      <c r="C419" s="17" t="s">
        <v>145</v>
      </c>
      <c r="D419" s="167" t="s">
        <v>1220</v>
      </c>
      <c r="E419" s="17" t="s">
        <v>164</v>
      </c>
      <c r="F419" s="128">
        <v>6</v>
      </c>
      <c r="G419" s="134">
        <v>566.67116322131153</v>
      </c>
      <c r="H419" s="134">
        <v>0</v>
      </c>
      <c r="I419" s="134">
        <v>691.33881913000005</v>
      </c>
      <c r="J419" s="134">
        <v>0</v>
      </c>
      <c r="K419" s="134">
        <f t="shared" si="142"/>
        <v>691.33881913000005</v>
      </c>
      <c r="L419" s="130">
        <f t="shared" si="143"/>
        <v>0</v>
      </c>
      <c r="M419" s="130">
        <f t="shared" si="144"/>
        <v>4148.03</v>
      </c>
      <c r="N419" s="130">
        <v>0</v>
      </c>
      <c r="O419" s="130">
        <f t="shared" si="145"/>
        <v>4148.03</v>
      </c>
      <c r="P419" s="26">
        <f t="shared" si="136"/>
        <v>5.8268289086838563E-4</v>
      </c>
      <c r="R419" s="102">
        <f t="shared" si="137"/>
        <v>3400.0269793278694</v>
      </c>
    </row>
    <row r="420" spans="1:18" ht="25.5" customHeight="1" x14ac:dyDescent="0.25">
      <c r="A420" s="17" t="s">
        <v>1221</v>
      </c>
      <c r="B420" s="17" t="s">
        <v>1222</v>
      </c>
      <c r="C420" s="17" t="s">
        <v>594</v>
      </c>
      <c r="D420" s="167" t="s">
        <v>1223</v>
      </c>
      <c r="E420" s="17" t="s">
        <v>596</v>
      </c>
      <c r="F420" s="128">
        <v>1</v>
      </c>
      <c r="G420" s="134">
        <v>422.56835970491807</v>
      </c>
      <c r="H420" s="134">
        <v>21.77050405</v>
      </c>
      <c r="I420" s="134">
        <v>1.9657340000000002E-2</v>
      </c>
      <c r="J420" s="134">
        <v>493.74323745000004</v>
      </c>
      <c r="K420" s="134">
        <f t="shared" si="142"/>
        <v>515.53339884000002</v>
      </c>
      <c r="L420" s="130">
        <f t="shared" si="143"/>
        <v>21.77</v>
      </c>
      <c r="M420" s="130">
        <f t="shared" si="144"/>
        <v>0.01</v>
      </c>
      <c r="N420" s="130">
        <v>493.75</v>
      </c>
      <c r="O420" s="130">
        <f t="shared" si="145"/>
        <v>515.53</v>
      </c>
      <c r="P420" s="26">
        <f t="shared" si="136"/>
        <v>7.2417632160176956E-5</v>
      </c>
      <c r="R420" s="102">
        <f t="shared" si="137"/>
        <v>422.56835970491807</v>
      </c>
    </row>
    <row r="421" spans="1:18" ht="24" customHeight="1" x14ac:dyDescent="0.25">
      <c r="A421" s="17" t="s">
        <v>1224</v>
      </c>
      <c r="B421" s="17" t="s">
        <v>1225</v>
      </c>
      <c r="C421" s="17" t="s">
        <v>594</v>
      </c>
      <c r="D421" s="167" t="s">
        <v>1226</v>
      </c>
      <c r="E421" s="17" t="s">
        <v>596</v>
      </c>
      <c r="F421" s="128">
        <v>1</v>
      </c>
      <c r="G421" s="134">
        <v>226.05941000000004</v>
      </c>
      <c r="H421" s="134">
        <v>0</v>
      </c>
      <c r="I421" s="134">
        <v>0</v>
      </c>
      <c r="J421" s="134">
        <v>275.79248020000006</v>
      </c>
      <c r="K421" s="134">
        <f t="shared" si="142"/>
        <v>275.79248020000006</v>
      </c>
      <c r="L421" s="130">
        <f t="shared" si="143"/>
        <v>0</v>
      </c>
      <c r="M421" s="130">
        <f t="shared" si="144"/>
        <v>0</v>
      </c>
      <c r="N421" s="130">
        <v>275.79000000000002</v>
      </c>
      <c r="O421" s="130">
        <f t="shared" si="145"/>
        <v>275.79000000000002</v>
      </c>
      <c r="P421" s="26">
        <f t="shared" si="136"/>
        <v>3.8740827446424467E-5</v>
      </c>
      <c r="R421" s="102">
        <f t="shared" si="137"/>
        <v>226.05941000000004</v>
      </c>
    </row>
    <row r="422" spans="1:18" ht="25.5" customHeight="1" x14ac:dyDescent="0.25">
      <c r="A422" s="17" t="s">
        <v>1227</v>
      </c>
      <c r="B422" s="17" t="s">
        <v>1228</v>
      </c>
      <c r="C422" s="17" t="s">
        <v>162</v>
      </c>
      <c r="D422" s="167" t="s">
        <v>1229</v>
      </c>
      <c r="E422" s="17" t="s">
        <v>164</v>
      </c>
      <c r="F422" s="128">
        <v>6</v>
      </c>
      <c r="G422" s="134">
        <v>40.088083540983611</v>
      </c>
      <c r="H422" s="134">
        <v>8.2167681199999993</v>
      </c>
      <c r="I422" s="134">
        <v>0.90423764000000006</v>
      </c>
      <c r="J422" s="134">
        <v>39.78645616</v>
      </c>
      <c r="K422" s="134">
        <f t="shared" si="142"/>
        <v>48.907461920000003</v>
      </c>
      <c r="L422" s="130">
        <f t="shared" si="143"/>
        <v>49.3</v>
      </c>
      <c r="M422" s="130">
        <f t="shared" si="144"/>
        <v>5.42</v>
      </c>
      <c r="N422" s="130">
        <v>238.72</v>
      </c>
      <c r="O422" s="130">
        <f t="shared" si="145"/>
        <v>293.44</v>
      </c>
      <c r="P422" s="26">
        <f t="shared" si="136"/>
        <v>4.1220161738564831E-5</v>
      </c>
      <c r="R422" s="102">
        <f t="shared" si="137"/>
        <v>240.52850124590168</v>
      </c>
    </row>
    <row r="423" spans="1:18" ht="25.5" customHeight="1" x14ac:dyDescent="0.25">
      <c r="A423" s="17" t="s">
        <v>1230</v>
      </c>
      <c r="B423" s="17" t="s">
        <v>1231</v>
      </c>
      <c r="C423" s="17" t="s">
        <v>162</v>
      </c>
      <c r="D423" s="167" t="s">
        <v>1232</v>
      </c>
      <c r="E423" s="17" t="s">
        <v>164</v>
      </c>
      <c r="F423" s="128">
        <v>2</v>
      </c>
      <c r="G423" s="134">
        <v>3635.6250329999998</v>
      </c>
      <c r="H423" s="134">
        <v>0</v>
      </c>
      <c r="I423" s="134">
        <v>0</v>
      </c>
      <c r="J423" s="134">
        <v>4435.4625402599995</v>
      </c>
      <c r="K423" s="134">
        <f t="shared" si="142"/>
        <v>4435.4625402599995</v>
      </c>
      <c r="L423" s="130">
        <f t="shared" si="143"/>
        <v>0</v>
      </c>
      <c r="M423" s="130">
        <f t="shared" si="144"/>
        <v>0</v>
      </c>
      <c r="N423" s="130">
        <v>8870.92</v>
      </c>
      <c r="O423" s="130">
        <f t="shared" si="145"/>
        <v>8870.92</v>
      </c>
      <c r="P423" s="26">
        <f t="shared" si="136"/>
        <v>1.2461176293956842E-3</v>
      </c>
      <c r="R423" s="102">
        <f t="shared" si="137"/>
        <v>7271.2500659999996</v>
      </c>
    </row>
    <row r="424" spans="1:18" ht="24" customHeight="1" x14ac:dyDescent="0.25">
      <c r="A424" s="15" t="s">
        <v>1233</v>
      </c>
      <c r="B424" s="15"/>
      <c r="C424" s="15"/>
      <c r="D424" s="166" t="s">
        <v>1234</v>
      </c>
      <c r="E424" s="15"/>
      <c r="F424" s="129"/>
      <c r="G424" s="135"/>
      <c r="H424" s="135"/>
      <c r="I424" s="135"/>
      <c r="J424" s="135"/>
      <c r="K424" s="135"/>
      <c r="L424" s="131"/>
      <c r="M424" s="131"/>
      <c r="N424" s="131"/>
      <c r="O424" s="131">
        <f>SUM(O425:O430)</f>
        <v>21544.790000000005</v>
      </c>
      <c r="P424" s="25">
        <f t="shared" si="136"/>
        <v>3.0264440036239584E-3</v>
      </c>
      <c r="R424" s="102">
        <f t="shared" si="137"/>
        <v>0</v>
      </c>
    </row>
    <row r="425" spans="1:18" ht="24" customHeight="1" x14ac:dyDescent="0.25">
      <c r="A425" s="17" t="s">
        <v>1235</v>
      </c>
      <c r="B425" s="17" t="s">
        <v>1236</v>
      </c>
      <c r="C425" s="17" t="s">
        <v>145</v>
      </c>
      <c r="D425" s="167" t="s">
        <v>1237</v>
      </c>
      <c r="E425" s="17" t="s">
        <v>164</v>
      </c>
      <c r="F425" s="128">
        <v>1</v>
      </c>
      <c r="G425" s="134">
        <v>4461.2333130000006</v>
      </c>
      <c r="H425" s="134">
        <v>0</v>
      </c>
      <c r="I425" s="134">
        <v>5442.7046418600003</v>
      </c>
      <c r="J425" s="134">
        <v>0</v>
      </c>
      <c r="K425" s="134">
        <f t="shared" ref="K425:K430" si="146">H425+I425+J425</f>
        <v>5442.7046418600003</v>
      </c>
      <c r="L425" s="130">
        <f t="shared" ref="L425:L430" si="147">TRUNC(F425 * H425, 2)</f>
        <v>0</v>
      </c>
      <c r="M425" s="130">
        <f t="shared" ref="M425:M430" si="148">TRUNC(F425 * I425, 2)</f>
        <v>5442.7</v>
      </c>
      <c r="N425" s="130">
        <f t="shared" ref="N425:N430" si="149">TRUNC(F425 * J425, 2)</f>
        <v>0</v>
      </c>
      <c r="O425" s="130">
        <f t="shared" ref="O425:O430" si="150">TRUNC(F425 * K425, 2)</f>
        <v>5442.7</v>
      </c>
      <c r="P425" s="26">
        <f t="shared" si="136"/>
        <v>7.6454803126529036E-4</v>
      </c>
      <c r="R425" s="102">
        <f t="shared" si="137"/>
        <v>4461.2333130000006</v>
      </c>
    </row>
    <row r="426" spans="1:18" ht="24" customHeight="1" x14ac:dyDescent="0.25">
      <c r="A426" s="17" t="s">
        <v>1238</v>
      </c>
      <c r="B426" s="17" t="s">
        <v>1239</v>
      </c>
      <c r="C426" s="17" t="s">
        <v>145</v>
      </c>
      <c r="D426" s="167" t="s">
        <v>1240</v>
      </c>
      <c r="E426" s="17" t="s">
        <v>164</v>
      </c>
      <c r="F426" s="128">
        <v>1</v>
      </c>
      <c r="G426" s="134">
        <v>2570.1972050000004</v>
      </c>
      <c r="H426" s="134">
        <v>0</v>
      </c>
      <c r="I426" s="134">
        <v>3135.6405901000003</v>
      </c>
      <c r="J426" s="134">
        <v>0</v>
      </c>
      <c r="K426" s="134">
        <f t="shared" si="146"/>
        <v>3135.6405901000003</v>
      </c>
      <c r="L426" s="130">
        <f t="shared" si="147"/>
        <v>0</v>
      </c>
      <c r="M426" s="130">
        <f t="shared" si="148"/>
        <v>3135.64</v>
      </c>
      <c r="N426" s="130">
        <f t="shared" si="149"/>
        <v>0</v>
      </c>
      <c r="O426" s="130">
        <f t="shared" si="150"/>
        <v>3135.64</v>
      </c>
      <c r="P426" s="26">
        <f t="shared" si="136"/>
        <v>4.4047024248198413E-4</v>
      </c>
      <c r="R426" s="102">
        <f t="shared" si="137"/>
        <v>2570.1972050000004</v>
      </c>
    </row>
    <row r="427" spans="1:18" ht="64.5" customHeight="1" x14ac:dyDescent="0.25">
      <c r="A427" s="17" t="s">
        <v>1241</v>
      </c>
      <c r="B427" s="17" t="s">
        <v>1242</v>
      </c>
      <c r="C427" s="17" t="s">
        <v>594</v>
      </c>
      <c r="D427" s="167" t="s">
        <v>1243</v>
      </c>
      <c r="E427" s="17" t="s">
        <v>596</v>
      </c>
      <c r="F427" s="128">
        <v>1</v>
      </c>
      <c r="G427" s="134">
        <v>2793.1468882622953</v>
      </c>
      <c r="H427" s="134">
        <v>0</v>
      </c>
      <c r="I427" s="134">
        <v>0</v>
      </c>
      <c r="J427" s="134">
        <v>3407.6392036800003</v>
      </c>
      <c r="K427" s="134">
        <f t="shared" si="146"/>
        <v>3407.6392036800003</v>
      </c>
      <c r="L427" s="130">
        <f t="shared" si="147"/>
        <v>0</v>
      </c>
      <c r="M427" s="130">
        <f t="shared" si="148"/>
        <v>0</v>
      </c>
      <c r="N427" s="130">
        <f t="shared" si="149"/>
        <v>3407.63</v>
      </c>
      <c r="O427" s="130">
        <f t="shared" si="150"/>
        <v>3407.63</v>
      </c>
      <c r="P427" s="26">
        <f t="shared" si="136"/>
        <v>4.7867727557655973E-4</v>
      </c>
      <c r="R427" s="102">
        <f t="shared" si="137"/>
        <v>2793.1468882622953</v>
      </c>
    </row>
    <row r="428" spans="1:18" ht="51.75" customHeight="1" x14ac:dyDescent="0.25">
      <c r="A428" s="17" t="s">
        <v>1244</v>
      </c>
      <c r="B428" s="17" t="s">
        <v>1245</v>
      </c>
      <c r="C428" s="17" t="s">
        <v>594</v>
      </c>
      <c r="D428" s="167" t="s">
        <v>1246</v>
      </c>
      <c r="E428" s="17" t="s">
        <v>596</v>
      </c>
      <c r="F428" s="128">
        <v>1</v>
      </c>
      <c r="G428" s="134">
        <v>6048.6360245819669</v>
      </c>
      <c r="H428" s="134">
        <v>184.70036664</v>
      </c>
      <c r="I428" s="134">
        <v>0</v>
      </c>
      <c r="J428" s="134">
        <v>7194.6355833500002</v>
      </c>
      <c r="K428" s="134">
        <f t="shared" si="146"/>
        <v>7379.3359499899998</v>
      </c>
      <c r="L428" s="130">
        <f t="shared" si="147"/>
        <v>184.7</v>
      </c>
      <c r="M428" s="130">
        <f t="shared" si="148"/>
        <v>0</v>
      </c>
      <c r="N428" s="130">
        <f t="shared" si="149"/>
        <v>7194.63</v>
      </c>
      <c r="O428" s="130">
        <f t="shared" si="150"/>
        <v>7379.33</v>
      </c>
      <c r="P428" s="26">
        <f t="shared" si="136"/>
        <v>1.036590703797177E-3</v>
      </c>
      <c r="R428" s="102">
        <f t="shared" si="137"/>
        <v>6048.6360245819669</v>
      </c>
    </row>
    <row r="429" spans="1:18" ht="25.5" customHeight="1" x14ac:dyDescent="0.25">
      <c r="A429" s="17" t="s">
        <v>1247</v>
      </c>
      <c r="B429" s="17" t="s">
        <v>1248</v>
      </c>
      <c r="C429" s="17" t="s">
        <v>594</v>
      </c>
      <c r="D429" s="167" t="s">
        <v>1249</v>
      </c>
      <c r="E429" s="17" t="s">
        <v>596</v>
      </c>
      <c r="F429" s="128">
        <v>2</v>
      </c>
      <c r="G429" s="134">
        <v>422.31055852459014</v>
      </c>
      <c r="H429" s="134">
        <v>46.17509166</v>
      </c>
      <c r="I429" s="134">
        <v>0</v>
      </c>
      <c r="J429" s="134">
        <v>469.04378974000002</v>
      </c>
      <c r="K429" s="134">
        <f t="shared" si="146"/>
        <v>515.21888139999999</v>
      </c>
      <c r="L429" s="130">
        <f t="shared" si="147"/>
        <v>92.35</v>
      </c>
      <c r="M429" s="130">
        <f t="shared" si="148"/>
        <v>0</v>
      </c>
      <c r="N429" s="130">
        <f t="shared" si="149"/>
        <v>938.08</v>
      </c>
      <c r="O429" s="130">
        <f t="shared" si="150"/>
        <v>1030.43</v>
      </c>
      <c r="P429" s="26">
        <f t="shared" si="136"/>
        <v>1.447467668357053E-4</v>
      </c>
      <c r="R429" s="102">
        <f t="shared" si="137"/>
        <v>844.62111704918027</v>
      </c>
    </row>
    <row r="430" spans="1:18" ht="25.5" customHeight="1" x14ac:dyDescent="0.25">
      <c r="A430" s="17" t="s">
        <v>1250</v>
      </c>
      <c r="B430" s="17" t="s">
        <v>1251</v>
      </c>
      <c r="C430" s="17" t="s">
        <v>594</v>
      </c>
      <c r="D430" s="167" t="s">
        <v>1252</v>
      </c>
      <c r="E430" s="17" t="s">
        <v>808</v>
      </c>
      <c r="F430" s="128">
        <v>45</v>
      </c>
      <c r="G430" s="134">
        <v>20.930233327868855</v>
      </c>
      <c r="H430" s="134">
        <v>6.1920621000000002</v>
      </c>
      <c r="I430" s="134">
        <v>0</v>
      </c>
      <c r="J430" s="134">
        <v>19.342822560000002</v>
      </c>
      <c r="K430" s="134">
        <f t="shared" si="146"/>
        <v>25.534884660000003</v>
      </c>
      <c r="L430" s="130">
        <f t="shared" si="147"/>
        <v>278.64</v>
      </c>
      <c r="M430" s="130">
        <f t="shared" si="148"/>
        <v>0</v>
      </c>
      <c r="N430" s="130">
        <f t="shared" si="149"/>
        <v>870.42</v>
      </c>
      <c r="O430" s="130">
        <f t="shared" si="150"/>
        <v>1149.06</v>
      </c>
      <c r="P430" s="26">
        <f t="shared" si="136"/>
        <v>1.6141098366724134E-4</v>
      </c>
      <c r="R430" s="102">
        <f t="shared" si="137"/>
        <v>941.86049975409844</v>
      </c>
    </row>
    <row r="431" spans="1:18" ht="24" customHeight="1" x14ac:dyDescent="0.25">
      <c r="A431" s="15" t="s">
        <v>98</v>
      </c>
      <c r="B431" s="15"/>
      <c r="C431" s="15"/>
      <c r="D431" s="166" t="s">
        <v>99</v>
      </c>
      <c r="E431" s="15"/>
      <c r="F431" s="129"/>
      <c r="G431" s="135"/>
      <c r="H431" s="135"/>
      <c r="I431" s="135"/>
      <c r="J431" s="135"/>
      <c r="K431" s="135"/>
      <c r="L431" s="131"/>
      <c r="M431" s="131"/>
      <c r="N431" s="131"/>
      <c r="O431" s="131">
        <f>SUM(O432:O456)</f>
        <v>39991.939999999988</v>
      </c>
      <c r="P431" s="25">
        <f t="shared" si="136"/>
        <v>5.6177557082844193E-3</v>
      </c>
      <c r="R431" s="102">
        <f t="shared" si="137"/>
        <v>0</v>
      </c>
    </row>
    <row r="432" spans="1:18" ht="25.5" customHeight="1" x14ac:dyDescent="0.25">
      <c r="A432" s="17" t="s">
        <v>1253</v>
      </c>
      <c r="B432" s="17" t="s">
        <v>1254</v>
      </c>
      <c r="C432" s="17" t="s">
        <v>162</v>
      </c>
      <c r="D432" s="167" t="s">
        <v>1255</v>
      </c>
      <c r="E432" s="17" t="s">
        <v>164</v>
      </c>
      <c r="F432" s="128">
        <v>2</v>
      </c>
      <c r="G432" s="134">
        <v>3451.3938645081967</v>
      </c>
      <c r="H432" s="134">
        <v>291.02691870000001</v>
      </c>
      <c r="I432" s="134">
        <v>21.338042570000002</v>
      </c>
      <c r="J432" s="134">
        <v>3898.3355534300003</v>
      </c>
      <c r="K432" s="134">
        <f t="shared" ref="K432:K456" si="151">H432+I432+J432</f>
        <v>4210.7005147</v>
      </c>
      <c r="L432" s="130">
        <f t="shared" ref="L432:L456" si="152">TRUNC(F432 * H432, 2)</f>
        <v>582.04999999999995</v>
      </c>
      <c r="M432" s="130">
        <f t="shared" ref="M432:M456" si="153">TRUNC(F432 * I432, 2)</f>
        <v>42.67</v>
      </c>
      <c r="N432" s="130">
        <v>7796.68</v>
      </c>
      <c r="O432" s="130">
        <f t="shared" ref="O432:O456" si="154">TRUNC(F432 * K432, 2)</f>
        <v>8421.4</v>
      </c>
      <c r="P432" s="26">
        <f t="shared" si="136"/>
        <v>1.1829725670159141E-3</v>
      </c>
      <c r="R432" s="102">
        <f t="shared" si="137"/>
        <v>6902.7877290163933</v>
      </c>
    </row>
    <row r="433" spans="1:18" ht="39" customHeight="1" x14ac:dyDescent="0.25">
      <c r="A433" s="17" t="s">
        <v>1256</v>
      </c>
      <c r="B433" s="17" t="s">
        <v>1257</v>
      </c>
      <c r="C433" s="17" t="s">
        <v>157</v>
      </c>
      <c r="D433" s="167" t="s">
        <v>1258</v>
      </c>
      <c r="E433" s="17" t="s">
        <v>164</v>
      </c>
      <c r="F433" s="128">
        <v>2</v>
      </c>
      <c r="G433" s="134">
        <v>95.442830729508202</v>
      </c>
      <c r="H433" s="134">
        <v>48.465171770000005</v>
      </c>
      <c r="I433" s="134">
        <v>3.6759225800000004</v>
      </c>
      <c r="J433" s="134">
        <v>64.29915914</v>
      </c>
      <c r="K433" s="134">
        <f t="shared" si="151"/>
        <v>116.44025349</v>
      </c>
      <c r="L433" s="130">
        <f t="shared" si="152"/>
        <v>96.93</v>
      </c>
      <c r="M433" s="130">
        <f t="shared" si="153"/>
        <v>7.35</v>
      </c>
      <c r="N433" s="130">
        <v>128.6</v>
      </c>
      <c r="O433" s="130">
        <f t="shared" si="154"/>
        <v>232.88</v>
      </c>
      <c r="P433" s="26">
        <f t="shared" si="136"/>
        <v>3.2713165436467345E-5</v>
      </c>
      <c r="R433" s="102">
        <f t="shared" si="137"/>
        <v>190.8856614590164</v>
      </c>
    </row>
    <row r="434" spans="1:18" ht="25.5" customHeight="1" x14ac:dyDescent="0.25">
      <c r="A434" s="17" t="s">
        <v>1259</v>
      </c>
      <c r="B434" s="17" t="s">
        <v>1260</v>
      </c>
      <c r="C434" s="17" t="s">
        <v>157</v>
      </c>
      <c r="D434" s="167" t="s">
        <v>1261</v>
      </c>
      <c r="E434" s="17" t="s">
        <v>164</v>
      </c>
      <c r="F434" s="128">
        <v>3</v>
      </c>
      <c r="G434" s="134">
        <v>259.90387120491806</v>
      </c>
      <c r="H434" s="134">
        <v>18.920189750000002</v>
      </c>
      <c r="I434" s="134">
        <v>1.4349858200000001</v>
      </c>
      <c r="J434" s="134">
        <v>296.72754729999997</v>
      </c>
      <c r="K434" s="134">
        <f t="shared" si="151"/>
        <v>317.08272287</v>
      </c>
      <c r="L434" s="130">
        <f t="shared" si="152"/>
        <v>56.76</v>
      </c>
      <c r="M434" s="130">
        <f t="shared" si="153"/>
        <v>4.3</v>
      </c>
      <c r="N434" s="130">
        <v>890.18</v>
      </c>
      <c r="O434" s="130">
        <f t="shared" si="154"/>
        <v>951.24</v>
      </c>
      <c r="P434" s="26">
        <f t="shared" si="136"/>
        <v>1.3362277348756956E-4</v>
      </c>
      <c r="R434" s="102">
        <f t="shared" si="137"/>
        <v>779.71161361475424</v>
      </c>
    </row>
    <row r="435" spans="1:18" ht="39" customHeight="1" x14ac:dyDescent="0.25">
      <c r="A435" s="17" t="s">
        <v>1262</v>
      </c>
      <c r="B435" s="17" t="s">
        <v>1263</v>
      </c>
      <c r="C435" s="17" t="s">
        <v>157</v>
      </c>
      <c r="D435" s="167" t="s">
        <v>1264</v>
      </c>
      <c r="E435" s="17" t="s">
        <v>164</v>
      </c>
      <c r="F435" s="128">
        <v>3</v>
      </c>
      <c r="G435" s="134">
        <v>99.011765819672135</v>
      </c>
      <c r="H435" s="134">
        <v>30.635964390000002</v>
      </c>
      <c r="I435" s="134">
        <v>2.3195661200000002</v>
      </c>
      <c r="J435" s="134">
        <v>87.838823790000006</v>
      </c>
      <c r="K435" s="134">
        <f t="shared" si="151"/>
        <v>120.79435430000001</v>
      </c>
      <c r="L435" s="130">
        <f t="shared" si="152"/>
        <v>91.9</v>
      </c>
      <c r="M435" s="130">
        <f t="shared" si="153"/>
        <v>6.95</v>
      </c>
      <c r="N435" s="130">
        <v>263.52999999999997</v>
      </c>
      <c r="O435" s="130">
        <f t="shared" si="154"/>
        <v>362.38</v>
      </c>
      <c r="P435" s="26">
        <f t="shared" si="136"/>
        <v>5.0904315058687031E-5</v>
      </c>
      <c r="R435" s="102">
        <f t="shared" si="137"/>
        <v>297.03529745901642</v>
      </c>
    </row>
    <row r="436" spans="1:18" ht="51.75" customHeight="1" x14ac:dyDescent="0.25">
      <c r="A436" s="17" t="s">
        <v>1265</v>
      </c>
      <c r="B436" s="17" t="s">
        <v>1266</v>
      </c>
      <c r="C436" s="17" t="s">
        <v>157</v>
      </c>
      <c r="D436" s="167" t="s">
        <v>1267</v>
      </c>
      <c r="E436" s="17" t="s">
        <v>164</v>
      </c>
      <c r="F436" s="128">
        <v>7</v>
      </c>
      <c r="G436" s="134">
        <v>310.66653486885252</v>
      </c>
      <c r="H436" s="134">
        <v>18.920189750000002</v>
      </c>
      <c r="I436" s="134">
        <v>1.4349858200000001</v>
      </c>
      <c r="J436" s="134">
        <v>358.65799697000006</v>
      </c>
      <c r="K436" s="134">
        <f t="shared" si="151"/>
        <v>379.01317254000008</v>
      </c>
      <c r="L436" s="130">
        <f t="shared" si="152"/>
        <v>132.44</v>
      </c>
      <c r="M436" s="130">
        <f t="shared" si="153"/>
        <v>10.039999999999999</v>
      </c>
      <c r="N436" s="130">
        <v>2510.61</v>
      </c>
      <c r="O436" s="130">
        <f t="shared" si="154"/>
        <v>2653.09</v>
      </c>
      <c r="P436" s="26">
        <f t="shared" si="136"/>
        <v>3.7268538340706438E-4</v>
      </c>
      <c r="R436" s="102">
        <f t="shared" si="137"/>
        <v>2174.6657440819677</v>
      </c>
    </row>
    <row r="437" spans="1:18" ht="39" customHeight="1" x14ac:dyDescent="0.25">
      <c r="A437" s="17" t="s">
        <v>1268</v>
      </c>
      <c r="B437" s="17" t="s">
        <v>1269</v>
      </c>
      <c r="C437" s="17" t="s">
        <v>157</v>
      </c>
      <c r="D437" s="167" t="s">
        <v>1270</v>
      </c>
      <c r="E437" s="17" t="s">
        <v>164</v>
      </c>
      <c r="F437" s="128">
        <v>2</v>
      </c>
      <c r="G437" s="134">
        <v>5.4057685000000006</v>
      </c>
      <c r="H437" s="134">
        <v>3.49900652</v>
      </c>
      <c r="I437" s="134">
        <v>0.25554542000000002</v>
      </c>
      <c r="J437" s="134">
        <v>2.8404856300000003</v>
      </c>
      <c r="K437" s="134">
        <f t="shared" si="151"/>
        <v>6.5950375700000006</v>
      </c>
      <c r="L437" s="130">
        <f t="shared" si="152"/>
        <v>6.99</v>
      </c>
      <c r="M437" s="130">
        <f t="shared" si="153"/>
        <v>0.51</v>
      </c>
      <c r="N437" s="130">
        <v>5.6899999999999995</v>
      </c>
      <c r="O437" s="130">
        <f t="shared" si="154"/>
        <v>13.19</v>
      </c>
      <c r="P437" s="26">
        <f t="shared" si="136"/>
        <v>1.8528282897071636E-6</v>
      </c>
      <c r="R437" s="102">
        <f t="shared" si="137"/>
        <v>10.811537000000001</v>
      </c>
    </row>
    <row r="438" spans="1:18" ht="25.5" customHeight="1" x14ac:dyDescent="0.25">
      <c r="A438" s="17" t="s">
        <v>1271</v>
      </c>
      <c r="B438" s="17" t="s">
        <v>1272</v>
      </c>
      <c r="C438" s="17" t="s">
        <v>157</v>
      </c>
      <c r="D438" s="167" t="s">
        <v>1273</v>
      </c>
      <c r="E438" s="17" t="s">
        <v>164</v>
      </c>
      <c r="F438" s="128">
        <v>4</v>
      </c>
      <c r="G438" s="134">
        <v>271.15044769672136</v>
      </c>
      <c r="H438" s="134">
        <v>18.920189750000002</v>
      </c>
      <c r="I438" s="134">
        <v>1.4349858200000001</v>
      </c>
      <c r="J438" s="134">
        <v>310.44837062000005</v>
      </c>
      <c r="K438" s="134">
        <f t="shared" si="151"/>
        <v>330.80354619000008</v>
      </c>
      <c r="L438" s="130">
        <f t="shared" si="152"/>
        <v>75.680000000000007</v>
      </c>
      <c r="M438" s="130">
        <f t="shared" si="153"/>
        <v>5.73</v>
      </c>
      <c r="N438" s="130">
        <v>1241.8</v>
      </c>
      <c r="O438" s="130">
        <f t="shared" si="154"/>
        <v>1323.21</v>
      </c>
      <c r="P438" s="26">
        <f t="shared" si="136"/>
        <v>1.8587421692368584E-4</v>
      </c>
      <c r="R438" s="102">
        <f t="shared" si="137"/>
        <v>1084.6017907868854</v>
      </c>
    </row>
    <row r="439" spans="1:18" ht="25.5" customHeight="1" x14ac:dyDescent="0.25">
      <c r="A439" s="17" t="s">
        <v>1274</v>
      </c>
      <c r="B439" s="17" t="s">
        <v>1275</v>
      </c>
      <c r="C439" s="17" t="s">
        <v>157</v>
      </c>
      <c r="D439" s="167" t="s">
        <v>1276</v>
      </c>
      <c r="E439" s="17" t="s">
        <v>164</v>
      </c>
      <c r="F439" s="128">
        <v>1</v>
      </c>
      <c r="G439" s="134">
        <v>57.175468024590167</v>
      </c>
      <c r="H439" s="134">
        <v>6.1724047600000009</v>
      </c>
      <c r="I439" s="134">
        <v>0.45211882000000003</v>
      </c>
      <c r="J439" s="134">
        <v>63.129547410000008</v>
      </c>
      <c r="K439" s="134">
        <f t="shared" si="151"/>
        <v>69.754070990000002</v>
      </c>
      <c r="L439" s="130">
        <f t="shared" si="152"/>
        <v>6.17</v>
      </c>
      <c r="M439" s="130">
        <f t="shared" si="153"/>
        <v>0.45</v>
      </c>
      <c r="N439" s="130">
        <v>63.13</v>
      </c>
      <c r="O439" s="130">
        <f t="shared" si="154"/>
        <v>69.75</v>
      </c>
      <c r="P439" s="26">
        <f t="shared" si="136"/>
        <v>9.797935800384736E-6</v>
      </c>
      <c r="R439" s="102">
        <f t="shared" si="137"/>
        <v>57.175468024590167</v>
      </c>
    </row>
    <row r="440" spans="1:18" ht="25.5" customHeight="1" x14ac:dyDescent="0.25">
      <c r="A440" s="17" t="s">
        <v>1277</v>
      </c>
      <c r="B440" s="17" t="s">
        <v>1278</v>
      </c>
      <c r="C440" s="17" t="s">
        <v>157</v>
      </c>
      <c r="D440" s="167" t="s">
        <v>1279</v>
      </c>
      <c r="E440" s="17" t="s">
        <v>164</v>
      </c>
      <c r="F440" s="128">
        <v>1</v>
      </c>
      <c r="G440" s="134">
        <v>151.0150976639344</v>
      </c>
      <c r="H440" s="134">
        <v>35.108009240000001</v>
      </c>
      <c r="I440" s="134">
        <v>2.6733982400000005</v>
      </c>
      <c r="J440" s="134">
        <v>146.45701166999999</v>
      </c>
      <c r="K440" s="134">
        <f t="shared" si="151"/>
        <v>184.23841914999997</v>
      </c>
      <c r="L440" s="130">
        <f t="shared" si="152"/>
        <v>35.1</v>
      </c>
      <c r="M440" s="130">
        <f t="shared" si="153"/>
        <v>2.67</v>
      </c>
      <c r="N440" s="130">
        <v>146.45999999999998</v>
      </c>
      <c r="O440" s="130">
        <f t="shared" si="154"/>
        <v>184.23</v>
      </c>
      <c r="P440" s="26">
        <f t="shared" si="136"/>
        <v>2.587919301082265E-5</v>
      </c>
      <c r="R440" s="102">
        <f t="shared" si="137"/>
        <v>151.0150976639344</v>
      </c>
    </row>
    <row r="441" spans="1:18" ht="25.5" customHeight="1" x14ac:dyDescent="0.25">
      <c r="A441" s="17" t="s">
        <v>1280</v>
      </c>
      <c r="B441" s="17" t="s">
        <v>1281</v>
      </c>
      <c r="C441" s="17" t="s">
        <v>162</v>
      </c>
      <c r="D441" s="167" t="s">
        <v>1282</v>
      </c>
      <c r="E441" s="17" t="s">
        <v>164</v>
      </c>
      <c r="F441" s="128">
        <v>1</v>
      </c>
      <c r="G441" s="134">
        <v>542.08337564754106</v>
      </c>
      <c r="H441" s="134">
        <v>69.341266849999997</v>
      </c>
      <c r="I441" s="134">
        <v>5.2878244600000004</v>
      </c>
      <c r="J441" s="134">
        <v>586.7126269800001</v>
      </c>
      <c r="K441" s="134">
        <f t="shared" si="151"/>
        <v>661.34171829000013</v>
      </c>
      <c r="L441" s="130">
        <f t="shared" si="152"/>
        <v>69.34</v>
      </c>
      <c r="M441" s="130">
        <f t="shared" si="153"/>
        <v>5.28</v>
      </c>
      <c r="N441" s="130">
        <v>586.72</v>
      </c>
      <c r="O441" s="130">
        <f t="shared" si="154"/>
        <v>661.34</v>
      </c>
      <c r="P441" s="26">
        <f t="shared" si="136"/>
        <v>9.2899883329411345E-5</v>
      </c>
      <c r="R441" s="102">
        <f t="shared" si="137"/>
        <v>542.08337564754106</v>
      </c>
    </row>
    <row r="442" spans="1:18" ht="24" customHeight="1" x14ac:dyDescent="0.25">
      <c r="A442" s="17" t="s">
        <v>1283</v>
      </c>
      <c r="B442" s="17" t="s">
        <v>1284</v>
      </c>
      <c r="C442" s="17" t="s">
        <v>204</v>
      </c>
      <c r="D442" s="167" t="s">
        <v>1285</v>
      </c>
      <c r="E442" s="17" t="s">
        <v>488</v>
      </c>
      <c r="F442" s="128">
        <v>1</v>
      </c>
      <c r="G442" s="134">
        <v>158.39465645081967</v>
      </c>
      <c r="H442" s="134">
        <v>23.94264012</v>
      </c>
      <c r="I442" s="134">
        <v>0</v>
      </c>
      <c r="J442" s="134">
        <v>169.29884075000001</v>
      </c>
      <c r="K442" s="134">
        <f t="shared" si="151"/>
        <v>193.24148087</v>
      </c>
      <c r="L442" s="130">
        <f t="shared" si="152"/>
        <v>23.94</v>
      </c>
      <c r="M442" s="130">
        <f t="shared" si="153"/>
        <v>0</v>
      </c>
      <c r="N442" s="130">
        <v>169.3</v>
      </c>
      <c r="O442" s="130">
        <f t="shared" si="154"/>
        <v>193.24</v>
      </c>
      <c r="P442" s="26">
        <f t="shared" si="136"/>
        <v>2.7144847513496008E-5</v>
      </c>
      <c r="R442" s="102">
        <f t="shared" si="137"/>
        <v>158.39465645081967</v>
      </c>
    </row>
    <row r="443" spans="1:18" ht="39" customHeight="1" x14ac:dyDescent="0.25">
      <c r="A443" s="17" t="s">
        <v>1286</v>
      </c>
      <c r="B443" s="17" t="s">
        <v>1287</v>
      </c>
      <c r="C443" s="17" t="s">
        <v>157</v>
      </c>
      <c r="D443" s="167" t="s">
        <v>1288</v>
      </c>
      <c r="E443" s="17" t="s">
        <v>164</v>
      </c>
      <c r="F443" s="128">
        <v>1</v>
      </c>
      <c r="G443" s="134">
        <v>43.310598295081967</v>
      </c>
      <c r="H443" s="134">
        <v>22.193136859999999</v>
      </c>
      <c r="I443" s="134">
        <v>1.6708739000000001</v>
      </c>
      <c r="J443" s="134">
        <v>28.974919160000002</v>
      </c>
      <c r="K443" s="134">
        <f t="shared" si="151"/>
        <v>52.838929919999998</v>
      </c>
      <c r="L443" s="130">
        <f t="shared" si="152"/>
        <v>22.19</v>
      </c>
      <c r="M443" s="130">
        <f t="shared" si="153"/>
        <v>1.67</v>
      </c>
      <c r="N443" s="130">
        <v>28.97</v>
      </c>
      <c r="O443" s="130">
        <f t="shared" si="154"/>
        <v>52.83</v>
      </c>
      <c r="P443" s="26">
        <f t="shared" si="136"/>
        <v>7.4211462126785034E-6</v>
      </c>
      <c r="R443" s="102">
        <f t="shared" si="137"/>
        <v>43.310598295081967</v>
      </c>
    </row>
    <row r="444" spans="1:18" ht="64.5" customHeight="1" x14ac:dyDescent="0.25">
      <c r="A444" s="17" t="s">
        <v>1289</v>
      </c>
      <c r="B444" s="17" t="s">
        <v>1290</v>
      </c>
      <c r="C444" s="17" t="s">
        <v>157</v>
      </c>
      <c r="D444" s="167" t="s">
        <v>1291</v>
      </c>
      <c r="E444" s="17" t="s">
        <v>164</v>
      </c>
      <c r="F444" s="128">
        <v>6</v>
      </c>
      <c r="G444" s="134">
        <v>1259.3426533278691</v>
      </c>
      <c r="H444" s="134">
        <v>126.48515423000001</v>
      </c>
      <c r="I444" s="134">
        <v>9.6517539400000008</v>
      </c>
      <c r="J444" s="134">
        <v>1400.2611288900002</v>
      </c>
      <c r="K444" s="134">
        <f t="shared" si="151"/>
        <v>1536.3980370600002</v>
      </c>
      <c r="L444" s="130">
        <f t="shared" si="152"/>
        <v>758.91</v>
      </c>
      <c r="M444" s="130">
        <f t="shared" si="153"/>
        <v>57.91</v>
      </c>
      <c r="N444" s="130">
        <v>8401.56</v>
      </c>
      <c r="O444" s="130">
        <f t="shared" si="154"/>
        <v>9218.3799999999992</v>
      </c>
      <c r="P444" s="26">
        <f t="shared" si="136"/>
        <v>1.2949260992623746E-3</v>
      </c>
      <c r="R444" s="102">
        <f t="shared" si="137"/>
        <v>7556.0559199672152</v>
      </c>
    </row>
    <row r="445" spans="1:18" ht="39" customHeight="1" x14ac:dyDescent="0.25">
      <c r="A445" s="17" t="s">
        <v>1292</v>
      </c>
      <c r="B445" s="17" t="s">
        <v>951</v>
      </c>
      <c r="C445" s="17" t="s">
        <v>157</v>
      </c>
      <c r="D445" s="167" t="s">
        <v>952</v>
      </c>
      <c r="E445" s="17" t="s">
        <v>164</v>
      </c>
      <c r="F445" s="128">
        <v>1</v>
      </c>
      <c r="G445" s="134">
        <v>360.34159980327877</v>
      </c>
      <c r="H445" s="134">
        <v>38.430099700000007</v>
      </c>
      <c r="I445" s="134">
        <v>4.13787007</v>
      </c>
      <c r="J445" s="134">
        <v>397.04878199000007</v>
      </c>
      <c r="K445" s="134">
        <f t="shared" si="151"/>
        <v>439.61675176000006</v>
      </c>
      <c r="L445" s="130">
        <f t="shared" si="152"/>
        <v>38.43</v>
      </c>
      <c r="M445" s="130">
        <f t="shared" si="153"/>
        <v>4.13</v>
      </c>
      <c r="N445" s="130">
        <v>397.05</v>
      </c>
      <c r="O445" s="130">
        <f t="shared" si="154"/>
        <v>439.61</v>
      </c>
      <c r="P445" s="26">
        <f t="shared" si="136"/>
        <v>6.1752982899027008E-5</v>
      </c>
      <c r="R445" s="102">
        <f t="shared" si="137"/>
        <v>360.34159980327877</v>
      </c>
    </row>
    <row r="446" spans="1:18" ht="39" customHeight="1" x14ac:dyDescent="0.25">
      <c r="A446" s="17" t="s">
        <v>1293</v>
      </c>
      <c r="B446" s="17" t="s">
        <v>1294</v>
      </c>
      <c r="C446" s="17" t="s">
        <v>157</v>
      </c>
      <c r="D446" s="167" t="s">
        <v>1295</v>
      </c>
      <c r="E446" s="17" t="s">
        <v>164</v>
      </c>
      <c r="F446" s="128">
        <v>109</v>
      </c>
      <c r="G446" s="134">
        <v>24.773082172131151</v>
      </c>
      <c r="H446" s="134">
        <v>5.8578873200000006</v>
      </c>
      <c r="I446" s="134">
        <v>0.57989153000000004</v>
      </c>
      <c r="J446" s="134">
        <v>23.785381400000002</v>
      </c>
      <c r="K446" s="134">
        <f t="shared" si="151"/>
        <v>30.223160250000003</v>
      </c>
      <c r="L446" s="130">
        <f t="shared" si="152"/>
        <v>638.5</v>
      </c>
      <c r="M446" s="130">
        <f t="shared" si="153"/>
        <v>63.2</v>
      </c>
      <c r="N446" s="130">
        <v>2592.62</v>
      </c>
      <c r="O446" s="130">
        <f t="shared" si="154"/>
        <v>3294.32</v>
      </c>
      <c r="P446" s="26">
        <f t="shared" si="136"/>
        <v>4.6276037083761213E-4</v>
      </c>
      <c r="R446" s="102">
        <f t="shared" si="137"/>
        <v>2700.2659567622954</v>
      </c>
    </row>
    <row r="447" spans="1:18" ht="51.75" customHeight="1" x14ac:dyDescent="0.25">
      <c r="A447" s="17" t="s">
        <v>1296</v>
      </c>
      <c r="B447" s="17" t="s">
        <v>1297</v>
      </c>
      <c r="C447" s="17" t="s">
        <v>157</v>
      </c>
      <c r="D447" s="167" t="s">
        <v>1298</v>
      </c>
      <c r="E447" s="17" t="s">
        <v>159</v>
      </c>
      <c r="F447" s="128">
        <v>11.3</v>
      </c>
      <c r="G447" s="134">
        <v>45.332726303278697</v>
      </c>
      <c r="H447" s="134">
        <v>26.498094320000003</v>
      </c>
      <c r="I447" s="134">
        <v>4.2066707600000006</v>
      </c>
      <c r="J447" s="134">
        <v>24.601161010000002</v>
      </c>
      <c r="K447" s="134">
        <f t="shared" si="151"/>
        <v>55.305926090000007</v>
      </c>
      <c r="L447" s="130">
        <f t="shared" si="152"/>
        <v>299.42</v>
      </c>
      <c r="M447" s="130">
        <f t="shared" si="153"/>
        <v>47.53</v>
      </c>
      <c r="N447" s="130">
        <v>278</v>
      </c>
      <c r="O447" s="130">
        <f t="shared" si="154"/>
        <v>624.95000000000005</v>
      </c>
      <c r="P447" s="26">
        <f t="shared" si="136"/>
        <v>8.778810004946869E-5</v>
      </c>
      <c r="R447" s="102">
        <f t="shared" si="137"/>
        <v>512.25980722704935</v>
      </c>
    </row>
    <row r="448" spans="1:18" ht="39" customHeight="1" x14ac:dyDescent="0.25">
      <c r="A448" s="17" t="s">
        <v>1299</v>
      </c>
      <c r="B448" s="17" t="s">
        <v>1300</v>
      </c>
      <c r="C448" s="17" t="s">
        <v>157</v>
      </c>
      <c r="D448" s="167" t="s">
        <v>1301</v>
      </c>
      <c r="E448" s="17" t="s">
        <v>164</v>
      </c>
      <c r="F448" s="128">
        <v>15</v>
      </c>
      <c r="G448" s="134">
        <v>208.88340636065573</v>
      </c>
      <c r="H448" s="134">
        <v>19.038133790000003</v>
      </c>
      <c r="I448" s="134">
        <v>1.4349858200000001</v>
      </c>
      <c r="J448" s="134">
        <v>234.36463615</v>
      </c>
      <c r="K448" s="134">
        <f t="shared" si="151"/>
        <v>254.83775575999999</v>
      </c>
      <c r="L448" s="130">
        <f t="shared" si="152"/>
        <v>285.57</v>
      </c>
      <c r="M448" s="130">
        <f t="shared" si="153"/>
        <v>21.52</v>
      </c>
      <c r="N448" s="130">
        <v>3515.47</v>
      </c>
      <c r="O448" s="130">
        <f t="shared" si="154"/>
        <v>3822.56</v>
      </c>
      <c r="P448" s="26">
        <f t="shared" si="136"/>
        <v>5.3696340463252584E-4</v>
      </c>
      <c r="R448" s="102">
        <f t="shared" si="137"/>
        <v>3133.2510954098361</v>
      </c>
    </row>
    <row r="449" spans="1:18" ht="39" customHeight="1" x14ac:dyDescent="0.25">
      <c r="A449" s="17" t="s">
        <v>1302</v>
      </c>
      <c r="B449" s="17" t="s">
        <v>1303</v>
      </c>
      <c r="C449" s="17" t="s">
        <v>157</v>
      </c>
      <c r="D449" s="167" t="s">
        <v>1304</v>
      </c>
      <c r="E449" s="17" t="s">
        <v>164</v>
      </c>
      <c r="F449" s="128">
        <v>3</v>
      </c>
      <c r="G449" s="134">
        <v>685.20331216393447</v>
      </c>
      <c r="H449" s="134">
        <v>19.038133790000003</v>
      </c>
      <c r="I449" s="134">
        <v>1.4349858200000001</v>
      </c>
      <c r="J449" s="134">
        <v>815.47492123000006</v>
      </c>
      <c r="K449" s="134">
        <f t="shared" si="151"/>
        <v>835.94804084000009</v>
      </c>
      <c r="L449" s="130">
        <f t="shared" si="152"/>
        <v>57.11</v>
      </c>
      <c r="M449" s="130">
        <f t="shared" si="153"/>
        <v>4.3</v>
      </c>
      <c r="N449" s="130">
        <v>2446.4300000000003</v>
      </c>
      <c r="O449" s="130">
        <f t="shared" si="154"/>
        <v>2507.84</v>
      </c>
      <c r="P449" s="26">
        <f t="shared" si="136"/>
        <v>3.5228179666862877E-4</v>
      </c>
      <c r="R449" s="102">
        <f t="shared" si="137"/>
        <v>2055.6099364918036</v>
      </c>
    </row>
    <row r="450" spans="1:18" ht="24" customHeight="1" x14ac:dyDescent="0.25">
      <c r="A450" s="17" t="s">
        <v>1305</v>
      </c>
      <c r="B450" s="17" t="s">
        <v>1306</v>
      </c>
      <c r="C450" s="17" t="s">
        <v>162</v>
      </c>
      <c r="D450" s="167" t="s">
        <v>1307</v>
      </c>
      <c r="E450" s="17" t="s">
        <v>164</v>
      </c>
      <c r="F450" s="128">
        <v>18</v>
      </c>
      <c r="G450" s="134">
        <v>36.196896975409842</v>
      </c>
      <c r="H450" s="134">
        <v>1.5529298600000001</v>
      </c>
      <c r="I450" s="134">
        <v>0.20640206999999999</v>
      </c>
      <c r="J450" s="134">
        <v>42.400882380000006</v>
      </c>
      <c r="K450" s="134">
        <f t="shared" si="151"/>
        <v>44.160214310000008</v>
      </c>
      <c r="L450" s="130">
        <f t="shared" si="152"/>
        <v>27.95</v>
      </c>
      <c r="M450" s="130">
        <f t="shared" si="153"/>
        <v>3.71</v>
      </c>
      <c r="N450" s="130">
        <v>763.22</v>
      </c>
      <c r="O450" s="130">
        <f t="shared" si="154"/>
        <v>794.88</v>
      </c>
      <c r="P450" s="26">
        <f t="shared" si="136"/>
        <v>1.1165854063096515E-4</v>
      </c>
      <c r="R450" s="102">
        <f t="shared" si="137"/>
        <v>651.54414555737719</v>
      </c>
    </row>
    <row r="451" spans="1:18" ht="39" customHeight="1" x14ac:dyDescent="0.25">
      <c r="A451" s="17" t="s">
        <v>1308</v>
      </c>
      <c r="B451" s="17" t="s">
        <v>1309</v>
      </c>
      <c r="C451" s="17" t="s">
        <v>1622</v>
      </c>
      <c r="D451" s="167" t="s">
        <v>1310</v>
      </c>
      <c r="E451" s="17" t="s">
        <v>164</v>
      </c>
      <c r="F451" s="128">
        <v>18</v>
      </c>
      <c r="G451" s="134">
        <v>13.558730827868855</v>
      </c>
      <c r="H451" s="134">
        <v>7.8334499900000001</v>
      </c>
      <c r="I451" s="134">
        <v>0</v>
      </c>
      <c r="J451" s="134">
        <v>8.7082016200000005</v>
      </c>
      <c r="K451" s="134">
        <f t="shared" si="151"/>
        <v>16.541651610000002</v>
      </c>
      <c r="L451" s="130">
        <f t="shared" si="152"/>
        <v>141</v>
      </c>
      <c r="M451" s="130">
        <f t="shared" si="153"/>
        <v>0</v>
      </c>
      <c r="N451" s="130">
        <v>156.74</v>
      </c>
      <c r="O451" s="130">
        <f t="shared" si="154"/>
        <v>297.74</v>
      </c>
      <c r="P451" s="26">
        <f t="shared" si="136"/>
        <v>4.1824192189341235E-5</v>
      </c>
      <c r="R451" s="102">
        <f t="shared" si="137"/>
        <v>244.05715490163939</v>
      </c>
    </row>
    <row r="452" spans="1:18" ht="39" customHeight="1" x14ac:dyDescent="0.25">
      <c r="A452" s="17" t="s">
        <v>1311</v>
      </c>
      <c r="B452" s="17" t="s">
        <v>1312</v>
      </c>
      <c r="C452" s="17" t="s">
        <v>594</v>
      </c>
      <c r="D452" s="167" t="s">
        <v>1313</v>
      </c>
      <c r="E452" s="17" t="s">
        <v>596</v>
      </c>
      <c r="F452" s="128">
        <v>106</v>
      </c>
      <c r="G452" s="134">
        <v>23.121543360655739</v>
      </c>
      <c r="H452" s="134">
        <v>3.1156883899999999</v>
      </c>
      <c r="I452" s="134">
        <v>9.8286700000000012E-3</v>
      </c>
      <c r="J452" s="134">
        <v>25.08276584</v>
      </c>
      <c r="K452" s="134">
        <f t="shared" si="151"/>
        <v>28.2082829</v>
      </c>
      <c r="L452" s="130">
        <f t="shared" si="152"/>
        <v>330.26</v>
      </c>
      <c r="M452" s="130">
        <f t="shared" si="153"/>
        <v>1.04</v>
      </c>
      <c r="N452" s="130">
        <v>2658.77</v>
      </c>
      <c r="O452" s="130">
        <f t="shared" si="154"/>
        <v>2990.07</v>
      </c>
      <c r="P452" s="26">
        <f t="shared" si="136"/>
        <v>4.2002170464023496E-4</v>
      </c>
      <c r="R452" s="102">
        <f t="shared" si="137"/>
        <v>2450.8835962295084</v>
      </c>
    </row>
    <row r="453" spans="1:18" ht="39" customHeight="1" x14ac:dyDescent="0.25">
      <c r="A453" s="17" t="s">
        <v>1314</v>
      </c>
      <c r="B453" s="17" t="s">
        <v>1315</v>
      </c>
      <c r="C453" s="17" t="s">
        <v>594</v>
      </c>
      <c r="D453" s="167" t="s">
        <v>1316</v>
      </c>
      <c r="E453" s="17" t="s">
        <v>596</v>
      </c>
      <c r="F453" s="128">
        <v>1</v>
      </c>
      <c r="G453" s="134">
        <v>23.121543360655739</v>
      </c>
      <c r="H453" s="134">
        <v>3.1156883899999999</v>
      </c>
      <c r="I453" s="134">
        <v>9.8286700000000012E-3</v>
      </c>
      <c r="J453" s="134">
        <v>25.08276584</v>
      </c>
      <c r="K453" s="134">
        <f t="shared" si="151"/>
        <v>28.2082829</v>
      </c>
      <c r="L453" s="130">
        <f t="shared" si="152"/>
        <v>3.11</v>
      </c>
      <c r="M453" s="130">
        <f t="shared" si="153"/>
        <v>0</v>
      </c>
      <c r="N453" s="130">
        <v>25.09</v>
      </c>
      <c r="O453" s="130">
        <f t="shared" si="154"/>
        <v>28.2</v>
      </c>
      <c r="P453" s="26">
        <f t="shared" si="136"/>
        <v>3.9613159795103875E-6</v>
      </c>
      <c r="R453" s="102">
        <f t="shared" si="137"/>
        <v>23.121543360655739</v>
      </c>
    </row>
    <row r="454" spans="1:18" ht="39" customHeight="1" x14ac:dyDescent="0.25">
      <c r="A454" s="17" t="s">
        <v>1317</v>
      </c>
      <c r="B454" s="17" t="s">
        <v>1318</v>
      </c>
      <c r="C454" s="17" t="s">
        <v>594</v>
      </c>
      <c r="D454" s="167" t="s">
        <v>1319</v>
      </c>
      <c r="E454" s="17" t="s">
        <v>596</v>
      </c>
      <c r="F454" s="128">
        <v>6</v>
      </c>
      <c r="G454" s="134">
        <v>20.720769868852457</v>
      </c>
      <c r="H454" s="134">
        <v>3.1156883899999999</v>
      </c>
      <c r="I454" s="134">
        <v>9.8286700000000012E-3</v>
      </c>
      <c r="J454" s="134">
        <v>22.153822179999999</v>
      </c>
      <c r="K454" s="134">
        <f t="shared" si="151"/>
        <v>25.279339239999999</v>
      </c>
      <c r="L454" s="130">
        <f t="shared" si="152"/>
        <v>18.690000000000001</v>
      </c>
      <c r="M454" s="130">
        <f t="shared" si="153"/>
        <v>0.05</v>
      </c>
      <c r="N454" s="130">
        <v>132.92999999999998</v>
      </c>
      <c r="O454" s="130">
        <f t="shared" si="154"/>
        <v>151.66999999999999</v>
      </c>
      <c r="P454" s="26">
        <f t="shared" si="136"/>
        <v>2.1305418248664557E-5</v>
      </c>
      <c r="R454" s="102">
        <f t="shared" si="137"/>
        <v>124.32461921311474</v>
      </c>
    </row>
    <row r="455" spans="1:18" ht="25.5" customHeight="1" x14ac:dyDescent="0.25">
      <c r="A455" s="17" t="s">
        <v>1320</v>
      </c>
      <c r="B455" s="17" t="s">
        <v>1321</v>
      </c>
      <c r="C455" s="17" t="s">
        <v>594</v>
      </c>
      <c r="D455" s="167" t="s">
        <v>1322</v>
      </c>
      <c r="E455" s="17" t="s">
        <v>596</v>
      </c>
      <c r="F455" s="128">
        <v>6</v>
      </c>
      <c r="G455" s="134">
        <v>20.720769868852457</v>
      </c>
      <c r="H455" s="134">
        <v>3.1156883899999999</v>
      </c>
      <c r="I455" s="134">
        <v>9.8286700000000012E-3</v>
      </c>
      <c r="J455" s="134">
        <v>22.153822179999999</v>
      </c>
      <c r="K455" s="134">
        <f t="shared" si="151"/>
        <v>25.279339239999999</v>
      </c>
      <c r="L455" s="130">
        <f t="shared" si="152"/>
        <v>18.690000000000001</v>
      </c>
      <c r="M455" s="130">
        <f t="shared" si="153"/>
        <v>0.05</v>
      </c>
      <c r="N455" s="130">
        <v>132.92999999999998</v>
      </c>
      <c r="O455" s="130">
        <f t="shared" si="154"/>
        <v>151.66999999999999</v>
      </c>
      <c r="P455" s="26">
        <f t="shared" si="136"/>
        <v>2.1305418248664557E-5</v>
      </c>
      <c r="R455" s="102">
        <f t="shared" si="137"/>
        <v>124.32461921311474</v>
      </c>
    </row>
    <row r="456" spans="1:18" ht="24" customHeight="1" x14ac:dyDescent="0.25">
      <c r="A456" s="17" t="s">
        <v>1323</v>
      </c>
      <c r="B456" s="17" t="s">
        <v>1324</v>
      </c>
      <c r="C456" s="17" t="s">
        <v>162</v>
      </c>
      <c r="D456" s="167" t="s">
        <v>1325</v>
      </c>
      <c r="E456" s="17" t="s">
        <v>164</v>
      </c>
      <c r="F456" s="128">
        <v>1</v>
      </c>
      <c r="G456" s="134">
        <v>451.8610188196721</v>
      </c>
      <c r="H456" s="134">
        <v>54.283744409999997</v>
      </c>
      <c r="I456" s="134">
        <v>6.2706914600000001</v>
      </c>
      <c r="J456" s="134">
        <v>490.71600709000001</v>
      </c>
      <c r="K456" s="134">
        <f t="shared" si="151"/>
        <v>551.27044295999997</v>
      </c>
      <c r="L456" s="130">
        <f t="shared" si="152"/>
        <v>54.28</v>
      </c>
      <c r="M456" s="130">
        <f t="shared" si="153"/>
        <v>6.27</v>
      </c>
      <c r="N456" s="130">
        <v>490.71999999999997</v>
      </c>
      <c r="O456" s="130">
        <f t="shared" si="154"/>
        <v>551.27</v>
      </c>
      <c r="P456" s="26">
        <f t="shared" si="136"/>
        <v>7.7438108511513888E-5</v>
      </c>
      <c r="R456" s="102">
        <f t="shared" si="137"/>
        <v>451.8610188196721</v>
      </c>
    </row>
    <row r="457" spans="1:18" ht="24" customHeight="1" x14ac:dyDescent="0.25">
      <c r="A457" s="15" t="s">
        <v>100</v>
      </c>
      <c r="B457" s="15"/>
      <c r="C457" s="15"/>
      <c r="D457" s="166" t="s">
        <v>101</v>
      </c>
      <c r="E457" s="15"/>
      <c r="F457" s="129"/>
      <c r="G457" s="135"/>
      <c r="H457" s="135"/>
      <c r="I457" s="135"/>
      <c r="J457" s="135"/>
      <c r="K457" s="135"/>
      <c r="L457" s="131"/>
      <c r="M457" s="131"/>
      <c r="N457" s="131"/>
      <c r="O457" s="131">
        <f>SUM(O458:O471)</f>
        <v>109920.14999999998</v>
      </c>
      <c r="P457" s="25">
        <f t="shared" ref="P457:P520" si="155">O457/$N$579</f>
        <v>1.544072505904889E-2</v>
      </c>
      <c r="R457" s="102">
        <f t="shared" ref="R457:R520" si="156">F457*G457</f>
        <v>0</v>
      </c>
    </row>
    <row r="458" spans="1:18" ht="25.5" customHeight="1" x14ac:dyDescent="0.25">
      <c r="A458" s="17" t="s">
        <v>1326</v>
      </c>
      <c r="B458" s="17" t="s">
        <v>1327</v>
      </c>
      <c r="C458" s="17" t="s">
        <v>162</v>
      </c>
      <c r="D458" s="167" t="s">
        <v>1328</v>
      </c>
      <c r="E458" s="17" t="s">
        <v>164</v>
      </c>
      <c r="F458" s="128">
        <v>31</v>
      </c>
      <c r="G458" s="134">
        <v>101.25141357377049</v>
      </c>
      <c r="H458" s="134">
        <v>41.555616760000007</v>
      </c>
      <c r="I458" s="134">
        <v>4.6587895800000005</v>
      </c>
      <c r="J458" s="134">
        <v>77.312318219999995</v>
      </c>
      <c r="K458" s="134">
        <f t="shared" ref="K458:K471" si="157">H458+I458+J458</f>
        <v>123.52672456000001</v>
      </c>
      <c r="L458" s="130">
        <f t="shared" ref="L458:L471" si="158">TRUNC(F458 * H458, 2)</f>
        <v>1288.22</v>
      </c>
      <c r="M458" s="130">
        <f t="shared" ref="M458:M471" si="159">TRUNC(F458 * I458, 2)</f>
        <v>144.41999999999999</v>
      </c>
      <c r="N458" s="130">
        <v>2396.6799999999998</v>
      </c>
      <c r="O458" s="130">
        <f t="shared" ref="O458:O471" si="160">TRUNC(F458 * K458, 2)</f>
        <v>3829.32</v>
      </c>
      <c r="P458" s="26">
        <f t="shared" si="155"/>
        <v>5.3791299669002552E-4</v>
      </c>
      <c r="R458" s="102">
        <f t="shared" si="156"/>
        <v>3138.7938207868851</v>
      </c>
    </row>
    <row r="459" spans="1:18" ht="25.5" customHeight="1" x14ac:dyDescent="0.25">
      <c r="A459" s="17" t="s">
        <v>1329</v>
      </c>
      <c r="B459" s="17" t="s">
        <v>1330</v>
      </c>
      <c r="C459" s="17" t="s">
        <v>162</v>
      </c>
      <c r="D459" s="167" t="s">
        <v>1331</v>
      </c>
      <c r="E459" s="17" t="s">
        <v>164</v>
      </c>
      <c r="F459" s="128">
        <v>72</v>
      </c>
      <c r="G459" s="134">
        <v>81.287934672131158</v>
      </c>
      <c r="H459" s="134">
        <v>41.555616760000007</v>
      </c>
      <c r="I459" s="134">
        <v>4.6587895800000005</v>
      </c>
      <c r="J459" s="134">
        <v>52.956873960000003</v>
      </c>
      <c r="K459" s="134">
        <f t="shared" si="157"/>
        <v>99.171280300000006</v>
      </c>
      <c r="L459" s="130">
        <f t="shared" si="158"/>
        <v>2992</v>
      </c>
      <c r="M459" s="130">
        <f t="shared" si="159"/>
        <v>335.43</v>
      </c>
      <c r="N459" s="130">
        <v>3812.9</v>
      </c>
      <c r="O459" s="130">
        <f t="shared" si="160"/>
        <v>7140.33</v>
      </c>
      <c r="P459" s="26">
        <f t="shared" si="155"/>
        <v>1.0030178485098372E-3</v>
      </c>
      <c r="R459" s="102">
        <f t="shared" si="156"/>
        <v>5852.7312963934437</v>
      </c>
    </row>
    <row r="460" spans="1:18" ht="24" customHeight="1" x14ac:dyDescent="0.25">
      <c r="A460" s="17" t="s">
        <v>1332</v>
      </c>
      <c r="B460" s="17" t="s">
        <v>1333</v>
      </c>
      <c r="C460" s="17" t="s">
        <v>162</v>
      </c>
      <c r="D460" s="167" t="s">
        <v>1334</v>
      </c>
      <c r="E460" s="17" t="s">
        <v>164</v>
      </c>
      <c r="F460" s="128">
        <v>15</v>
      </c>
      <c r="G460" s="134">
        <v>20.583812991803281</v>
      </c>
      <c r="H460" s="134">
        <v>1.6217305499999999</v>
      </c>
      <c r="I460" s="134">
        <v>0.22605941000000002</v>
      </c>
      <c r="J460" s="134">
        <v>23.264461890000003</v>
      </c>
      <c r="K460" s="134">
        <f t="shared" si="157"/>
        <v>25.112251850000003</v>
      </c>
      <c r="L460" s="130">
        <f t="shared" si="158"/>
        <v>24.32</v>
      </c>
      <c r="M460" s="130">
        <f t="shared" si="159"/>
        <v>3.39</v>
      </c>
      <c r="N460" s="130">
        <v>348.97</v>
      </c>
      <c r="O460" s="130">
        <f t="shared" si="160"/>
        <v>376.68</v>
      </c>
      <c r="P460" s="26">
        <f t="shared" si="155"/>
        <v>5.2913067488013224E-5</v>
      </c>
      <c r="R460" s="102">
        <f t="shared" si="156"/>
        <v>308.75719487704924</v>
      </c>
    </row>
    <row r="461" spans="1:18" ht="24" customHeight="1" x14ac:dyDescent="0.25">
      <c r="A461" s="17" t="s">
        <v>1335</v>
      </c>
      <c r="B461" s="17" t="s">
        <v>1336</v>
      </c>
      <c r="C461" s="17" t="s">
        <v>162</v>
      </c>
      <c r="D461" s="167" t="s">
        <v>1337</v>
      </c>
      <c r="E461" s="17" t="s">
        <v>164</v>
      </c>
      <c r="F461" s="128">
        <v>35</v>
      </c>
      <c r="G461" s="134">
        <v>41.215963704918039</v>
      </c>
      <c r="H461" s="134">
        <v>1.6217305499999999</v>
      </c>
      <c r="I461" s="134">
        <v>0.22605941000000002</v>
      </c>
      <c r="J461" s="134">
        <v>48.435685760000005</v>
      </c>
      <c r="K461" s="134">
        <f t="shared" si="157"/>
        <v>50.283475720000006</v>
      </c>
      <c r="L461" s="130">
        <f t="shared" si="158"/>
        <v>56.76</v>
      </c>
      <c r="M461" s="130">
        <f t="shared" si="159"/>
        <v>7.91</v>
      </c>
      <c r="N461" s="130">
        <v>1695.25</v>
      </c>
      <c r="O461" s="130">
        <f t="shared" si="160"/>
        <v>1759.92</v>
      </c>
      <c r="P461" s="26">
        <f t="shared" si="155"/>
        <v>2.4721983044893343E-4</v>
      </c>
      <c r="R461" s="102">
        <f t="shared" si="156"/>
        <v>1442.5587296721314</v>
      </c>
    </row>
    <row r="462" spans="1:18" ht="24" customHeight="1" x14ac:dyDescent="0.25">
      <c r="A462" s="17" t="s">
        <v>1338</v>
      </c>
      <c r="B462" s="17" t="s">
        <v>1339</v>
      </c>
      <c r="C462" s="17" t="s">
        <v>162</v>
      </c>
      <c r="D462" s="167" t="s">
        <v>1340</v>
      </c>
      <c r="E462" s="17" t="s">
        <v>164</v>
      </c>
      <c r="F462" s="128">
        <v>158</v>
      </c>
      <c r="G462" s="134">
        <v>107.60782392622954</v>
      </c>
      <c r="H462" s="134">
        <v>41.555616760000007</v>
      </c>
      <c r="I462" s="134">
        <v>4.6587895800000005</v>
      </c>
      <c r="J462" s="134">
        <v>85.067138850000006</v>
      </c>
      <c r="K462" s="134">
        <f t="shared" si="157"/>
        <v>131.28154519000003</v>
      </c>
      <c r="L462" s="130">
        <f t="shared" si="158"/>
        <v>6565.78</v>
      </c>
      <c r="M462" s="130">
        <f t="shared" si="159"/>
        <v>736.08</v>
      </c>
      <c r="N462" s="130">
        <v>13440.62</v>
      </c>
      <c r="O462" s="130">
        <f t="shared" si="160"/>
        <v>20742.48</v>
      </c>
      <c r="P462" s="26">
        <f t="shared" si="155"/>
        <v>2.91374175456293E-3</v>
      </c>
      <c r="R462" s="102">
        <f t="shared" si="156"/>
        <v>17002.036180344268</v>
      </c>
    </row>
    <row r="463" spans="1:18" ht="25.5" customHeight="1" x14ac:dyDescent="0.25">
      <c r="A463" s="17" t="s">
        <v>1341</v>
      </c>
      <c r="B463" s="17" t="s">
        <v>1342</v>
      </c>
      <c r="C463" s="17" t="s">
        <v>162</v>
      </c>
      <c r="D463" s="167" t="s">
        <v>1343</v>
      </c>
      <c r="E463" s="17" t="s">
        <v>164</v>
      </c>
      <c r="F463" s="128">
        <v>21</v>
      </c>
      <c r="G463" s="134">
        <v>74.190345926229512</v>
      </c>
      <c r="H463" s="134">
        <v>41.555616760000007</v>
      </c>
      <c r="I463" s="134">
        <v>4.6587895800000005</v>
      </c>
      <c r="J463" s="134">
        <v>44.29781569</v>
      </c>
      <c r="K463" s="134">
        <f t="shared" si="157"/>
        <v>90.512222030000004</v>
      </c>
      <c r="L463" s="130">
        <f t="shared" si="158"/>
        <v>872.66</v>
      </c>
      <c r="M463" s="130">
        <f t="shared" si="159"/>
        <v>97.83</v>
      </c>
      <c r="N463" s="130">
        <v>930.26</v>
      </c>
      <c r="O463" s="130">
        <f t="shared" si="160"/>
        <v>1900.75</v>
      </c>
      <c r="P463" s="26">
        <f t="shared" si="155"/>
        <v>2.6700253007285E-4</v>
      </c>
      <c r="R463" s="102">
        <f t="shared" si="156"/>
        <v>1557.9972644508198</v>
      </c>
    </row>
    <row r="464" spans="1:18" ht="25.5" customHeight="1" x14ac:dyDescent="0.25">
      <c r="A464" s="17" t="s">
        <v>1344</v>
      </c>
      <c r="B464" s="17" t="s">
        <v>1345</v>
      </c>
      <c r="C464" s="17" t="s">
        <v>162</v>
      </c>
      <c r="D464" s="167" t="s">
        <v>1346</v>
      </c>
      <c r="E464" s="17" t="s">
        <v>164</v>
      </c>
      <c r="F464" s="128">
        <v>6</v>
      </c>
      <c r="G464" s="134">
        <v>51.342716319672135</v>
      </c>
      <c r="H464" s="134">
        <v>20.797465720000002</v>
      </c>
      <c r="I464" s="134">
        <v>2.3392234599999999</v>
      </c>
      <c r="J464" s="134">
        <v>39.501424729999997</v>
      </c>
      <c r="K464" s="134">
        <f t="shared" si="157"/>
        <v>62.638113910000001</v>
      </c>
      <c r="L464" s="130">
        <f t="shared" si="158"/>
        <v>124.78</v>
      </c>
      <c r="M464" s="130">
        <f t="shared" si="159"/>
        <v>14.03</v>
      </c>
      <c r="N464" s="130">
        <v>237.01</v>
      </c>
      <c r="O464" s="130">
        <f t="shared" si="160"/>
        <v>375.82</v>
      </c>
      <c r="P464" s="26">
        <f t="shared" si="155"/>
        <v>5.2792261397857941E-5</v>
      </c>
      <c r="R464" s="102">
        <f t="shared" si="156"/>
        <v>308.05629791803278</v>
      </c>
    </row>
    <row r="465" spans="1:18" ht="25.5" customHeight="1" x14ac:dyDescent="0.25">
      <c r="A465" s="17" t="s">
        <v>1347</v>
      </c>
      <c r="B465" s="17" t="s">
        <v>1348</v>
      </c>
      <c r="C465" s="17" t="s">
        <v>162</v>
      </c>
      <c r="D465" s="167" t="s">
        <v>1349</v>
      </c>
      <c r="E465" s="17" t="s">
        <v>164</v>
      </c>
      <c r="F465" s="128">
        <v>57</v>
      </c>
      <c r="G465" s="134">
        <v>266.41335100819674</v>
      </c>
      <c r="H465" s="134">
        <v>43.649123469999999</v>
      </c>
      <c r="I465" s="134">
        <v>4.894677660000001</v>
      </c>
      <c r="J465" s="134">
        <v>276.4804871</v>
      </c>
      <c r="K465" s="134">
        <f t="shared" si="157"/>
        <v>325.02428823000002</v>
      </c>
      <c r="L465" s="130">
        <f t="shared" si="158"/>
        <v>2488</v>
      </c>
      <c r="M465" s="130">
        <f t="shared" si="159"/>
        <v>278.99</v>
      </c>
      <c r="N465" s="130">
        <v>15759.390000000001</v>
      </c>
      <c r="O465" s="130">
        <f t="shared" si="160"/>
        <v>18526.38</v>
      </c>
      <c r="P465" s="26">
        <f t="shared" si="155"/>
        <v>2.602441316896513E-3</v>
      </c>
      <c r="R465" s="102">
        <f t="shared" si="156"/>
        <v>15185.561007467215</v>
      </c>
    </row>
    <row r="466" spans="1:18" ht="25.5" customHeight="1" x14ac:dyDescent="0.25">
      <c r="A466" s="17" t="s">
        <v>1350</v>
      </c>
      <c r="B466" s="17" t="s">
        <v>1351</v>
      </c>
      <c r="C466" s="17" t="s">
        <v>162</v>
      </c>
      <c r="D466" s="167" t="s">
        <v>1352</v>
      </c>
      <c r="E466" s="17" t="s">
        <v>164</v>
      </c>
      <c r="F466" s="128">
        <v>2</v>
      </c>
      <c r="G466" s="134">
        <v>721.77079833606558</v>
      </c>
      <c r="H466" s="134">
        <v>45.722972840000004</v>
      </c>
      <c r="I466" s="134">
        <v>5.1305657399999998</v>
      </c>
      <c r="J466" s="134">
        <v>829.70683539000004</v>
      </c>
      <c r="K466" s="134">
        <f t="shared" si="157"/>
        <v>880.56037397</v>
      </c>
      <c r="L466" s="130">
        <f t="shared" si="158"/>
        <v>91.44</v>
      </c>
      <c r="M466" s="130">
        <f t="shared" si="159"/>
        <v>10.26</v>
      </c>
      <c r="N466" s="130">
        <v>1659.4199999999998</v>
      </c>
      <c r="O466" s="130">
        <f t="shared" si="160"/>
        <v>1761.12</v>
      </c>
      <c r="P466" s="26">
        <f t="shared" si="155"/>
        <v>2.4738839708635937E-4</v>
      </c>
      <c r="R466" s="102">
        <f t="shared" si="156"/>
        <v>1443.5415966721312</v>
      </c>
    </row>
    <row r="467" spans="1:18" ht="25.5" customHeight="1" x14ac:dyDescent="0.25">
      <c r="A467" s="17" t="s">
        <v>1353</v>
      </c>
      <c r="B467" s="17" t="s">
        <v>1354</v>
      </c>
      <c r="C467" s="17" t="s">
        <v>162</v>
      </c>
      <c r="D467" s="167" t="s">
        <v>1355</v>
      </c>
      <c r="E467" s="17" t="s">
        <v>164</v>
      </c>
      <c r="F467" s="128">
        <v>118</v>
      </c>
      <c r="G467" s="134">
        <v>309.25668466393449</v>
      </c>
      <c r="H467" s="134">
        <v>41.555616760000007</v>
      </c>
      <c r="I467" s="134">
        <v>4.6587895800000005</v>
      </c>
      <c r="J467" s="134">
        <v>331.07874895000003</v>
      </c>
      <c r="K467" s="134">
        <f t="shared" si="157"/>
        <v>377.29315529000007</v>
      </c>
      <c r="L467" s="130">
        <f t="shared" si="158"/>
        <v>4903.5600000000004</v>
      </c>
      <c r="M467" s="130">
        <f t="shared" si="159"/>
        <v>549.73</v>
      </c>
      <c r="N467" s="130">
        <v>39067.299999999996</v>
      </c>
      <c r="O467" s="130">
        <f t="shared" si="160"/>
        <v>44520.59</v>
      </c>
      <c r="P467" s="26">
        <f t="shared" si="155"/>
        <v>6.2539051271003673E-3</v>
      </c>
      <c r="R467" s="102">
        <f t="shared" si="156"/>
        <v>36492.288790344268</v>
      </c>
    </row>
    <row r="468" spans="1:18" ht="25.5" customHeight="1" x14ac:dyDescent="0.25">
      <c r="A468" s="17" t="s">
        <v>1356</v>
      </c>
      <c r="B468" s="17" t="s">
        <v>1357</v>
      </c>
      <c r="C468" s="17" t="s">
        <v>162</v>
      </c>
      <c r="D468" s="167" t="s">
        <v>1358</v>
      </c>
      <c r="E468" s="17" t="s">
        <v>164</v>
      </c>
      <c r="F468" s="128">
        <v>12</v>
      </c>
      <c r="G468" s="134">
        <v>79.394707254098364</v>
      </c>
      <c r="H468" s="134">
        <v>41.555616760000007</v>
      </c>
      <c r="I468" s="134">
        <v>4.6587895800000005</v>
      </c>
      <c r="J468" s="134">
        <v>50.647136510000003</v>
      </c>
      <c r="K468" s="134">
        <f t="shared" si="157"/>
        <v>96.861542850000006</v>
      </c>
      <c r="L468" s="130">
        <f t="shared" si="158"/>
        <v>498.66</v>
      </c>
      <c r="M468" s="130">
        <f t="shared" si="159"/>
        <v>55.9</v>
      </c>
      <c r="N468" s="130">
        <v>607.76999999999975</v>
      </c>
      <c r="O468" s="130">
        <f t="shared" si="160"/>
        <v>1162.33</v>
      </c>
      <c r="P468" s="26">
        <f t="shared" si="155"/>
        <v>1.6327504973277692E-4</v>
      </c>
      <c r="R468" s="102">
        <f t="shared" si="156"/>
        <v>952.73648704918037</v>
      </c>
    </row>
    <row r="469" spans="1:18" ht="25.5" customHeight="1" x14ac:dyDescent="0.25">
      <c r="A469" s="17" t="s">
        <v>1359</v>
      </c>
      <c r="B469" s="17" t="s">
        <v>1360</v>
      </c>
      <c r="C469" s="17" t="s">
        <v>162</v>
      </c>
      <c r="D469" s="167" t="s">
        <v>1361</v>
      </c>
      <c r="E469" s="17" t="s">
        <v>164</v>
      </c>
      <c r="F469" s="128">
        <v>4</v>
      </c>
      <c r="G469" s="134">
        <v>438.83400292622952</v>
      </c>
      <c r="H469" s="134">
        <v>41.555616760000007</v>
      </c>
      <c r="I469" s="134">
        <v>4.6587895800000005</v>
      </c>
      <c r="J469" s="134">
        <v>489.16307723</v>
      </c>
      <c r="K469" s="134">
        <f t="shared" si="157"/>
        <v>535.37748356999998</v>
      </c>
      <c r="L469" s="130">
        <f t="shared" si="158"/>
        <v>166.22</v>
      </c>
      <c r="M469" s="130">
        <f t="shared" si="159"/>
        <v>18.63</v>
      </c>
      <c r="N469" s="130">
        <v>1956.65</v>
      </c>
      <c r="O469" s="130">
        <f t="shared" si="160"/>
        <v>2141.5</v>
      </c>
      <c r="P469" s="26">
        <f t="shared" si="155"/>
        <v>3.0082121170643602E-4</v>
      </c>
      <c r="R469" s="102">
        <f t="shared" si="156"/>
        <v>1755.3360117049181</v>
      </c>
    </row>
    <row r="470" spans="1:18" ht="25.5" customHeight="1" x14ac:dyDescent="0.25">
      <c r="A470" s="17" t="s">
        <v>1362</v>
      </c>
      <c r="B470" s="17" t="s">
        <v>1363</v>
      </c>
      <c r="C470" s="17" t="s">
        <v>162</v>
      </c>
      <c r="D470" s="167" t="s">
        <v>1364</v>
      </c>
      <c r="E470" s="17" t="s">
        <v>164</v>
      </c>
      <c r="F470" s="128">
        <v>8</v>
      </c>
      <c r="G470" s="134">
        <v>101.25946986065574</v>
      </c>
      <c r="H470" s="134">
        <v>41.555616760000007</v>
      </c>
      <c r="I470" s="134">
        <v>4.6587895800000005</v>
      </c>
      <c r="J470" s="134">
        <v>77.322146889999999</v>
      </c>
      <c r="K470" s="134">
        <f t="shared" si="157"/>
        <v>123.53655323000001</v>
      </c>
      <c r="L470" s="130">
        <f t="shared" si="158"/>
        <v>332.44</v>
      </c>
      <c r="M470" s="130">
        <f t="shared" si="159"/>
        <v>37.270000000000003</v>
      </c>
      <c r="N470" s="130">
        <v>618.58000000000004</v>
      </c>
      <c r="O470" s="130">
        <f t="shared" si="160"/>
        <v>988.29</v>
      </c>
      <c r="P470" s="26">
        <f t="shared" si="155"/>
        <v>1.3882726841809648E-4</v>
      </c>
      <c r="R470" s="102">
        <f t="shared" si="156"/>
        <v>810.07575888524593</v>
      </c>
    </row>
    <row r="471" spans="1:18" ht="25.5" customHeight="1" x14ac:dyDescent="0.25">
      <c r="A471" s="17" t="s">
        <v>1365</v>
      </c>
      <c r="B471" s="17" t="s">
        <v>1366</v>
      </c>
      <c r="C471" s="17" t="s">
        <v>162</v>
      </c>
      <c r="D471" s="167" t="s">
        <v>1367</v>
      </c>
      <c r="E471" s="17" t="s">
        <v>164</v>
      </c>
      <c r="F471" s="128">
        <v>16</v>
      </c>
      <c r="G471" s="134">
        <v>240.5043323852459</v>
      </c>
      <c r="H471" s="134">
        <v>41.555616760000007</v>
      </c>
      <c r="I471" s="134">
        <v>4.6587895800000005</v>
      </c>
      <c r="J471" s="134">
        <v>247.20087917000001</v>
      </c>
      <c r="K471" s="134">
        <f t="shared" si="157"/>
        <v>293.41528550999999</v>
      </c>
      <c r="L471" s="130">
        <f t="shared" si="158"/>
        <v>664.88</v>
      </c>
      <c r="M471" s="130">
        <f t="shared" si="159"/>
        <v>74.540000000000006</v>
      </c>
      <c r="N471" s="130">
        <v>3955.2200000000003</v>
      </c>
      <c r="O471" s="130">
        <f t="shared" si="160"/>
        <v>4694.6400000000003</v>
      </c>
      <c r="P471" s="26">
        <f t="shared" si="155"/>
        <v>6.5946639893789535E-4</v>
      </c>
      <c r="R471" s="102">
        <f t="shared" si="156"/>
        <v>3848.0693181639344</v>
      </c>
    </row>
    <row r="472" spans="1:18" ht="24" customHeight="1" x14ac:dyDescent="0.25">
      <c r="A472" s="15" t="s">
        <v>102</v>
      </c>
      <c r="B472" s="15"/>
      <c r="C472" s="15"/>
      <c r="D472" s="166" t="s">
        <v>103</v>
      </c>
      <c r="E472" s="15"/>
      <c r="F472" s="129"/>
      <c r="G472" s="135"/>
      <c r="H472" s="135"/>
      <c r="I472" s="135"/>
      <c r="J472" s="135"/>
      <c r="K472" s="135"/>
      <c r="L472" s="131"/>
      <c r="M472" s="131"/>
      <c r="N472" s="131"/>
      <c r="O472" s="131">
        <f>SUM(O473:O479)</f>
        <v>89586.29</v>
      </c>
      <c r="P472" s="25">
        <f t="shared" si="155"/>
        <v>1.2584383053973462E-2</v>
      </c>
      <c r="R472" s="102">
        <f t="shared" si="156"/>
        <v>0</v>
      </c>
    </row>
    <row r="473" spans="1:18" ht="24" customHeight="1" x14ac:dyDescent="0.25">
      <c r="A473" s="17" t="s">
        <v>1368</v>
      </c>
      <c r="B473" s="17" t="s">
        <v>1369</v>
      </c>
      <c r="C473" s="17" t="s">
        <v>162</v>
      </c>
      <c r="D473" s="167" t="s">
        <v>1370</v>
      </c>
      <c r="E473" s="17" t="s">
        <v>164</v>
      </c>
      <c r="F473" s="128">
        <v>1</v>
      </c>
      <c r="G473" s="134">
        <v>70509.309441456149</v>
      </c>
      <c r="H473" s="134">
        <v>6533.136606340001</v>
      </c>
      <c r="I473" s="134">
        <v>737.35665207000011</v>
      </c>
      <c r="J473" s="134">
        <v>73110.119504850009</v>
      </c>
      <c r="K473" s="134">
        <f t="shared" ref="K473:K479" si="161">H473+I473+J473</f>
        <v>80380.612763260011</v>
      </c>
      <c r="L473" s="130">
        <f t="shared" ref="L473:L479" si="162">TRUNC(F473 * H473, 2)</f>
        <v>6533.13</v>
      </c>
      <c r="M473" s="130">
        <f t="shared" ref="M473:M479" si="163">TRUNC(F473 * I473, 2)</f>
        <v>737.35</v>
      </c>
      <c r="N473" s="130">
        <v>73110.13</v>
      </c>
      <c r="O473" s="130">
        <f t="shared" ref="O473:O479" si="164">TRUNC(F473 * K473, 2)</f>
        <v>80380.61</v>
      </c>
      <c r="P473" s="26">
        <f t="shared" si="155"/>
        <v>1.1291240951623847E-2</v>
      </c>
      <c r="R473" s="102">
        <f t="shared" si="156"/>
        <v>70509.309441456149</v>
      </c>
    </row>
    <row r="474" spans="1:18" ht="25.5" customHeight="1" x14ac:dyDescent="0.25">
      <c r="A474" s="17" t="s">
        <v>1371</v>
      </c>
      <c r="B474" s="17" t="s">
        <v>1372</v>
      </c>
      <c r="C474" s="17" t="s">
        <v>162</v>
      </c>
      <c r="D474" s="167" t="s">
        <v>1373</v>
      </c>
      <c r="E474" s="17" t="s">
        <v>212</v>
      </c>
      <c r="F474" s="128">
        <v>2.25</v>
      </c>
      <c r="G474" s="134">
        <v>79.773352737704926</v>
      </c>
      <c r="H474" s="134">
        <v>67.483648220000006</v>
      </c>
      <c r="I474" s="134">
        <v>9.2782644800000007</v>
      </c>
      <c r="J474" s="134">
        <v>20.561577640000003</v>
      </c>
      <c r="K474" s="134">
        <f t="shared" si="161"/>
        <v>97.323490340000006</v>
      </c>
      <c r="L474" s="130">
        <f t="shared" si="162"/>
        <v>151.83000000000001</v>
      </c>
      <c r="M474" s="130">
        <f t="shared" si="163"/>
        <v>20.87</v>
      </c>
      <c r="N474" s="130">
        <v>46.269999999999989</v>
      </c>
      <c r="O474" s="130">
        <f t="shared" si="164"/>
        <v>218.97</v>
      </c>
      <c r="P474" s="26">
        <f t="shared" si="155"/>
        <v>3.0759197164304599E-5</v>
      </c>
      <c r="R474" s="102">
        <f t="shared" si="156"/>
        <v>179.49004365983609</v>
      </c>
    </row>
    <row r="475" spans="1:18" ht="24" customHeight="1" x14ac:dyDescent="0.25">
      <c r="A475" s="17" t="s">
        <v>1374</v>
      </c>
      <c r="B475" s="17" t="s">
        <v>1375</v>
      </c>
      <c r="C475" s="17" t="s">
        <v>162</v>
      </c>
      <c r="D475" s="167" t="s">
        <v>1376</v>
      </c>
      <c r="E475" s="17" t="s">
        <v>212</v>
      </c>
      <c r="F475" s="128">
        <v>1.2</v>
      </c>
      <c r="G475" s="134">
        <v>891.13811752459014</v>
      </c>
      <c r="H475" s="134">
        <v>415.51685292000002</v>
      </c>
      <c r="I475" s="134">
        <v>45.791773530000007</v>
      </c>
      <c r="J475" s="134">
        <v>625.87987693000002</v>
      </c>
      <c r="K475" s="134">
        <f t="shared" si="161"/>
        <v>1087.1885033799999</v>
      </c>
      <c r="L475" s="130">
        <f t="shared" si="162"/>
        <v>498.62</v>
      </c>
      <c r="M475" s="130">
        <f t="shared" si="163"/>
        <v>54.95</v>
      </c>
      <c r="N475" s="130">
        <v>751.05</v>
      </c>
      <c r="O475" s="130">
        <f t="shared" si="164"/>
        <v>1304.6199999999999</v>
      </c>
      <c r="P475" s="26">
        <f t="shared" si="155"/>
        <v>1.8326283876556176E-4</v>
      </c>
      <c r="R475" s="102">
        <f t="shared" si="156"/>
        <v>1069.3657410295082</v>
      </c>
    </row>
    <row r="476" spans="1:18" ht="25.5" customHeight="1" x14ac:dyDescent="0.25">
      <c r="A476" s="17" t="s">
        <v>1377</v>
      </c>
      <c r="B476" s="17" t="s">
        <v>1378</v>
      </c>
      <c r="C476" s="17" t="s">
        <v>157</v>
      </c>
      <c r="D476" s="167" t="s">
        <v>1379</v>
      </c>
      <c r="E476" s="17" t="s">
        <v>212</v>
      </c>
      <c r="F476" s="128">
        <v>0.75</v>
      </c>
      <c r="G476" s="134">
        <v>245.91010088524592</v>
      </c>
      <c r="H476" s="134">
        <v>211.08051692000001</v>
      </c>
      <c r="I476" s="134">
        <v>27.824964770000001</v>
      </c>
      <c r="J476" s="134">
        <v>61.104841390000004</v>
      </c>
      <c r="K476" s="134">
        <f t="shared" si="161"/>
        <v>300.01032308000003</v>
      </c>
      <c r="L476" s="130">
        <f t="shared" si="162"/>
        <v>158.31</v>
      </c>
      <c r="M476" s="130">
        <f t="shared" si="163"/>
        <v>20.86</v>
      </c>
      <c r="N476" s="130">
        <v>45.829999999999991</v>
      </c>
      <c r="O476" s="130">
        <f t="shared" si="164"/>
        <v>225</v>
      </c>
      <c r="P476" s="26">
        <f t="shared" si="155"/>
        <v>3.1606244517370119E-5</v>
      </c>
      <c r="R476" s="102">
        <f t="shared" si="156"/>
        <v>184.43257566393444</v>
      </c>
    </row>
    <row r="477" spans="1:18" ht="25.5" customHeight="1" x14ac:dyDescent="0.25">
      <c r="A477" s="17" t="s">
        <v>1380</v>
      </c>
      <c r="B477" s="17" t="s">
        <v>1381</v>
      </c>
      <c r="C477" s="17" t="s">
        <v>162</v>
      </c>
      <c r="D477" s="167" t="s">
        <v>1382</v>
      </c>
      <c r="E477" s="17" t="s">
        <v>164</v>
      </c>
      <c r="F477" s="128">
        <v>6</v>
      </c>
      <c r="G477" s="134">
        <v>682.1177542868852</v>
      </c>
      <c r="H477" s="134">
        <v>197.17294887000003</v>
      </c>
      <c r="I477" s="134">
        <v>22.143993510000001</v>
      </c>
      <c r="J477" s="134">
        <v>612.86671784999999</v>
      </c>
      <c r="K477" s="134">
        <f t="shared" si="161"/>
        <v>832.18366022999999</v>
      </c>
      <c r="L477" s="130">
        <f t="shared" si="162"/>
        <v>1183.03</v>
      </c>
      <c r="M477" s="130">
        <f t="shared" si="163"/>
        <v>132.86000000000001</v>
      </c>
      <c r="N477" s="130">
        <v>3677.21</v>
      </c>
      <c r="O477" s="130">
        <f t="shared" si="164"/>
        <v>4993.1000000000004</v>
      </c>
      <c r="P477" s="26">
        <f t="shared" si="155"/>
        <v>7.013917311096922E-4</v>
      </c>
      <c r="R477" s="102">
        <f t="shared" si="156"/>
        <v>4092.7065257213112</v>
      </c>
    </row>
    <row r="478" spans="1:18" ht="39" customHeight="1" x14ac:dyDescent="0.25">
      <c r="A478" s="17" t="s">
        <v>1383</v>
      </c>
      <c r="B478" s="17" t="s">
        <v>1384</v>
      </c>
      <c r="C478" s="17" t="s">
        <v>157</v>
      </c>
      <c r="D478" s="167" t="s">
        <v>1385</v>
      </c>
      <c r="E478" s="17" t="s">
        <v>255</v>
      </c>
      <c r="F478" s="128">
        <v>97.62</v>
      </c>
      <c r="G478" s="134">
        <v>20.003760336065575</v>
      </c>
      <c r="H478" s="134">
        <v>7.2928731400000002</v>
      </c>
      <c r="I478" s="134">
        <v>0.80595094</v>
      </c>
      <c r="J478" s="134">
        <v>16.30576353</v>
      </c>
      <c r="K478" s="134">
        <f t="shared" si="161"/>
        <v>24.40458761</v>
      </c>
      <c r="L478" s="130">
        <f t="shared" si="162"/>
        <v>711.93</v>
      </c>
      <c r="M478" s="130">
        <f t="shared" si="163"/>
        <v>78.67</v>
      </c>
      <c r="N478" s="130">
        <v>1591.7700000000002</v>
      </c>
      <c r="O478" s="130">
        <f t="shared" si="164"/>
        <v>2382.37</v>
      </c>
      <c r="P478" s="26">
        <f t="shared" si="155"/>
        <v>3.3465675000376462E-4</v>
      </c>
      <c r="R478" s="102">
        <f t="shared" si="156"/>
        <v>1952.7670840067215</v>
      </c>
    </row>
    <row r="479" spans="1:18" ht="39" customHeight="1" x14ac:dyDescent="0.25">
      <c r="A479" s="17" t="s">
        <v>1386</v>
      </c>
      <c r="B479" s="17" t="s">
        <v>1387</v>
      </c>
      <c r="C479" s="17" t="s">
        <v>157</v>
      </c>
      <c r="D479" s="167" t="s">
        <v>1388</v>
      </c>
      <c r="E479" s="17" t="s">
        <v>212</v>
      </c>
      <c r="F479" s="128">
        <v>0.75</v>
      </c>
      <c r="G479" s="134">
        <v>89.207264680327867</v>
      </c>
      <c r="H479" s="134">
        <v>78.727646699999994</v>
      </c>
      <c r="I479" s="134">
        <v>9.5239812300000004</v>
      </c>
      <c r="J479" s="134">
        <v>20.581234980000001</v>
      </c>
      <c r="K479" s="134">
        <f t="shared" si="161"/>
        <v>108.83286291</v>
      </c>
      <c r="L479" s="130">
        <f t="shared" si="162"/>
        <v>59.04</v>
      </c>
      <c r="M479" s="130">
        <f t="shared" si="163"/>
        <v>7.14</v>
      </c>
      <c r="N479" s="130">
        <v>15.440000000000019</v>
      </c>
      <c r="O479" s="130">
        <f t="shared" si="164"/>
        <v>81.62</v>
      </c>
      <c r="P479" s="26">
        <f t="shared" si="155"/>
        <v>1.1465340788923329E-5</v>
      </c>
      <c r="R479" s="102">
        <f t="shared" si="156"/>
        <v>66.905448510245904</v>
      </c>
    </row>
    <row r="480" spans="1:18" ht="24" customHeight="1" x14ac:dyDescent="0.25">
      <c r="A480" s="15" t="s">
        <v>104</v>
      </c>
      <c r="B480" s="15"/>
      <c r="C480" s="15"/>
      <c r="D480" s="166" t="s">
        <v>105</v>
      </c>
      <c r="E480" s="15"/>
      <c r="F480" s="129"/>
      <c r="G480" s="135"/>
      <c r="H480" s="135"/>
      <c r="I480" s="135"/>
      <c r="J480" s="135"/>
      <c r="K480" s="135"/>
      <c r="L480" s="131"/>
      <c r="M480" s="131"/>
      <c r="N480" s="131"/>
      <c r="O480" s="131">
        <f>O481+O491+O493</f>
        <v>555536.15</v>
      </c>
      <c r="P480" s="25">
        <f t="shared" si="155"/>
        <v>7.8037383978392896E-2</v>
      </c>
      <c r="R480" s="102">
        <f t="shared" si="156"/>
        <v>0</v>
      </c>
    </row>
    <row r="481" spans="1:18" ht="24" customHeight="1" x14ac:dyDescent="0.25">
      <c r="A481" s="15" t="s">
        <v>106</v>
      </c>
      <c r="B481" s="15"/>
      <c r="C481" s="15"/>
      <c r="D481" s="166" t="s">
        <v>107</v>
      </c>
      <c r="E481" s="15"/>
      <c r="F481" s="129"/>
      <c r="G481" s="135"/>
      <c r="H481" s="135"/>
      <c r="I481" s="135"/>
      <c r="J481" s="135"/>
      <c r="K481" s="135"/>
      <c r="L481" s="131"/>
      <c r="M481" s="131"/>
      <c r="N481" s="131"/>
      <c r="O481" s="131">
        <f>SUM(O482:O490)</f>
        <v>304184.04000000004</v>
      </c>
      <c r="P481" s="25">
        <f t="shared" si="155"/>
        <v>4.2729400651206638E-2</v>
      </c>
      <c r="R481" s="102">
        <f t="shared" si="156"/>
        <v>0</v>
      </c>
    </row>
    <row r="482" spans="1:18" ht="25.5" customHeight="1" x14ac:dyDescent="0.25">
      <c r="A482" s="17" t="s">
        <v>1389</v>
      </c>
      <c r="B482" s="17" t="s">
        <v>1390</v>
      </c>
      <c r="C482" s="17" t="s">
        <v>157</v>
      </c>
      <c r="D482" s="167" t="s">
        <v>1391</v>
      </c>
      <c r="E482" s="17" t="s">
        <v>159</v>
      </c>
      <c r="F482" s="128">
        <v>3017.11</v>
      </c>
      <c r="G482" s="134">
        <v>15.266663647540986</v>
      </c>
      <c r="H482" s="134">
        <v>5.7890866299999999</v>
      </c>
      <c r="I482" s="134">
        <v>0.87475163</v>
      </c>
      <c r="J482" s="134">
        <v>11.961491390000001</v>
      </c>
      <c r="K482" s="134">
        <f t="shared" ref="K482:K490" si="165">H482+I482+J482</f>
        <v>18.625329650000001</v>
      </c>
      <c r="L482" s="130">
        <f t="shared" ref="L482:L490" si="166">TRUNC(F482 * H482, 2)</f>
        <v>17466.310000000001</v>
      </c>
      <c r="M482" s="130">
        <f t="shared" ref="M482:M490" si="167">TRUNC(F482 * I482, 2)</f>
        <v>2639.22</v>
      </c>
      <c r="N482" s="130">
        <v>36089.129999999997</v>
      </c>
      <c r="O482" s="130">
        <f t="shared" ref="O482:O490" si="168">TRUNC(F482 * K482, 2)</f>
        <v>56194.66</v>
      </c>
      <c r="P482" s="26">
        <f t="shared" si="155"/>
        <v>7.8937873979132347E-3</v>
      </c>
      <c r="R482" s="102">
        <f t="shared" si="156"/>
        <v>46061.203557632383</v>
      </c>
    </row>
    <row r="483" spans="1:18" ht="25.5" customHeight="1" x14ac:dyDescent="0.25">
      <c r="A483" s="17" t="s">
        <v>1392</v>
      </c>
      <c r="B483" s="17" t="s">
        <v>1393</v>
      </c>
      <c r="C483" s="17" t="s">
        <v>157</v>
      </c>
      <c r="D483" s="167" t="s">
        <v>1394</v>
      </c>
      <c r="E483" s="17" t="s">
        <v>159</v>
      </c>
      <c r="F483" s="128">
        <v>1771.74</v>
      </c>
      <c r="G483" s="134">
        <v>27.753908319672131</v>
      </c>
      <c r="H483" s="134">
        <v>20.836780399999999</v>
      </c>
      <c r="I483" s="134">
        <v>3.2139750900000004</v>
      </c>
      <c r="J483" s="134">
        <v>9.8090126600000005</v>
      </c>
      <c r="K483" s="134">
        <f t="shared" si="165"/>
        <v>33.859768150000001</v>
      </c>
      <c r="L483" s="130">
        <f t="shared" si="166"/>
        <v>36917.35</v>
      </c>
      <c r="M483" s="130">
        <f t="shared" si="167"/>
        <v>5694.32</v>
      </c>
      <c r="N483" s="130">
        <v>17379.029999999995</v>
      </c>
      <c r="O483" s="130">
        <f t="shared" si="168"/>
        <v>59990.7</v>
      </c>
      <c r="P483" s="26">
        <f t="shared" si="155"/>
        <v>8.4270254798586453E-3</v>
      </c>
      <c r="R483" s="102">
        <f t="shared" si="156"/>
        <v>49172.709526295905</v>
      </c>
    </row>
    <row r="484" spans="1:18" ht="25.5" customHeight="1" x14ac:dyDescent="0.25">
      <c r="A484" s="17" t="s">
        <v>1395</v>
      </c>
      <c r="B484" s="17" t="s">
        <v>1396</v>
      </c>
      <c r="C484" s="17" t="s">
        <v>157</v>
      </c>
      <c r="D484" s="167" t="s">
        <v>1397</v>
      </c>
      <c r="E484" s="17" t="s">
        <v>159</v>
      </c>
      <c r="F484" s="128">
        <v>1771.74</v>
      </c>
      <c r="G484" s="134">
        <v>17.232397647540985</v>
      </c>
      <c r="H484" s="134">
        <v>7.54841856</v>
      </c>
      <c r="I484" s="134">
        <v>1.14995439</v>
      </c>
      <c r="J484" s="134">
        <v>12.32515218</v>
      </c>
      <c r="K484" s="134">
        <f t="shared" si="165"/>
        <v>21.023525129999999</v>
      </c>
      <c r="L484" s="130">
        <f t="shared" si="166"/>
        <v>13373.83</v>
      </c>
      <c r="M484" s="130">
        <f t="shared" si="167"/>
        <v>2037.42</v>
      </c>
      <c r="N484" s="130">
        <v>21836.97</v>
      </c>
      <c r="O484" s="130">
        <f t="shared" si="168"/>
        <v>37248.22</v>
      </c>
      <c r="P484" s="26">
        <f t="shared" si="155"/>
        <v>5.2323393295857596E-3</v>
      </c>
      <c r="R484" s="102">
        <f t="shared" si="156"/>
        <v>30531.328208054267</v>
      </c>
    </row>
    <row r="485" spans="1:18" ht="25.5" customHeight="1" x14ac:dyDescent="0.25">
      <c r="A485" s="17" t="s">
        <v>1395</v>
      </c>
      <c r="B485" s="17" t="s">
        <v>1398</v>
      </c>
      <c r="C485" s="17" t="s">
        <v>157</v>
      </c>
      <c r="D485" s="167" t="s">
        <v>1399</v>
      </c>
      <c r="E485" s="17" t="s">
        <v>159</v>
      </c>
      <c r="F485" s="128">
        <v>3017.11</v>
      </c>
      <c r="G485" s="134">
        <v>15.202213352459017</v>
      </c>
      <c r="H485" s="134">
        <v>9.66158261</v>
      </c>
      <c r="I485" s="134">
        <v>1.4743005</v>
      </c>
      <c r="J485" s="134">
        <v>7.4108171800000004</v>
      </c>
      <c r="K485" s="134">
        <f t="shared" si="165"/>
        <v>18.54670029</v>
      </c>
      <c r="L485" s="130">
        <f t="shared" si="166"/>
        <v>29150.05</v>
      </c>
      <c r="M485" s="130">
        <f t="shared" si="167"/>
        <v>4448.12</v>
      </c>
      <c r="N485" s="130">
        <v>22359.260000000002</v>
      </c>
      <c r="O485" s="130">
        <f t="shared" si="168"/>
        <v>55957.43</v>
      </c>
      <c r="P485" s="26">
        <f t="shared" si="155"/>
        <v>7.8604631784160977E-3</v>
      </c>
      <c r="R485" s="102">
        <f t="shared" si="156"/>
        <v>45866.749927837627</v>
      </c>
    </row>
    <row r="486" spans="1:18" ht="25.5" customHeight="1" x14ac:dyDescent="0.25">
      <c r="A486" s="17" t="s">
        <v>1400</v>
      </c>
      <c r="B486" s="17" t="s">
        <v>1401</v>
      </c>
      <c r="C486" s="17" t="s">
        <v>157</v>
      </c>
      <c r="D486" s="167" t="s">
        <v>1402</v>
      </c>
      <c r="E486" s="17" t="s">
        <v>159</v>
      </c>
      <c r="F486" s="128">
        <v>881.12</v>
      </c>
      <c r="G486" s="134">
        <v>55.024439426229506</v>
      </c>
      <c r="H486" s="134">
        <v>8.7376876300000017</v>
      </c>
      <c r="I486" s="134">
        <v>1.3366991200000002</v>
      </c>
      <c r="J486" s="134">
        <v>57.055429349999997</v>
      </c>
      <c r="K486" s="134">
        <f t="shared" si="165"/>
        <v>67.129816099999999</v>
      </c>
      <c r="L486" s="130">
        <f t="shared" si="166"/>
        <v>7698.95</v>
      </c>
      <c r="M486" s="130">
        <f t="shared" si="167"/>
        <v>1177.79</v>
      </c>
      <c r="N486" s="130">
        <v>50272.68</v>
      </c>
      <c r="O486" s="130">
        <f t="shared" si="168"/>
        <v>59149.42</v>
      </c>
      <c r="P486" s="26">
        <f t="shared" si="155"/>
        <v>8.3088490292472107E-3</v>
      </c>
      <c r="R486" s="102">
        <f t="shared" si="156"/>
        <v>48483.134067239342</v>
      </c>
    </row>
    <row r="487" spans="1:18" ht="25.5" customHeight="1" x14ac:dyDescent="0.25">
      <c r="A487" s="17" t="s">
        <v>1403</v>
      </c>
      <c r="B487" s="17" t="s">
        <v>1404</v>
      </c>
      <c r="C487" s="17" t="s">
        <v>157</v>
      </c>
      <c r="D487" s="167" t="s">
        <v>1405</v>
      </c>
      <c r="E487" s="17" t="s">
        <v>159</v>
      </c>
      <c r="F487" s="128">
        <v>1771.74</v>
      </c>
      <c r="G487" s="134">
        <v>3.6333853852459019</v>
      </c>
      <c r="H487" s="134">
        <v>1.5824158700000002</v>
      </c>
      <c r="I487" s="134">
        <v>0.22605941000000002</v>
      </c>
      <c r="J487" s="134">
        <v>2.62425489</v>
      </c>
      <c r="K487" s="134">
        <f t="shared" si="165"/>
        <v>4.4327301700000001</v>
      </c>
      <c r="L487" s="130">
        <f t="shared" si="166"/>
        <v>2803.62</v>
      </c>
      <c r="M487" s="130">
        <f t="shared" si="167"/>
        <v>400.51</v>
      </c>
      <c r="N487" s="130">
        <v>4649.51</v>
      </c>
      <c r="O487" s="130">
        <f t="shared" si="168"/>
        <v>7853.64</v>
      </c>
      <c r="P487" s="26">
        <f t="shared" si="155"/>
        <v>1.1032180719617718E-3</v>
      </c>
      <c r="R487" s="102">
        <f t="shared" si="156"/>
        <v>6437.4142224555744</v>
      </c>
    </row>
    <row r="488" spans="1:18" ht="25.5" customHeight="1" x14ac:dyDescent="0.25">
      <c r="A488" s="17" t="s">
        <v>1406</v>
      </c>
      <c r="B488" s="17" t="s">
        <v>1407</v>
      </c>
      <c r="C488" s="17" t="s">
        <v>157</v>
      </c>
      <c r="D488" s="167" t="s">
        <v>1408</v>
      </c>
      <c r="E488" s="17" t="s">
        <v>159</v>
      </c>
      <c r="F488" s="128">
        <v>6096.2</v>
      </c>
      <c r="G488" s="134">
        <v>3.1983458934426232</v>
      </c>
      <c r="H488" s="134">
        <v>1.1892690699999999</v>
      </c>
      <c r="I488" s="134">
        <v>0.16708739000000003</v>
      </c>
      <c r="J488" s="134">
        <v>2.5456255300000001</v>
      </c>
      <c r="K488" s="134">
        <f t="shared" si="165"/>
        <v>3.9019819900000003</v>
      </c>
      <c r="L488" s="130">
        <f t="shared" si="166"/>
        <v>7250.02</v>
      </c>
      <c r="M488" s="130">
        <f t="shared" si="167"/>
        <v>1018.59</v>
      </c>
      <c r="N488" s="130">
        <v>15518.649999999998</v>
      </c>
      <c r="O488" s="130">
        <f t="shared" si="168"/>
        <v>23787.26</v>
      </c>
      <c r="P488" s="26">
        <f t="shared" si="155"/>
        <v>3.3414486931478108E-3</v>
      </c>
      <c r="R488" s="102">
        <f t="shared" si="156"/>
        <v>19497.75623560492</v>
      </c>
    </row>
    <row r="489" spans="1:18" ht="24" customHeight="1" x14ac:dyDescent="0.25">
      <c r="A489" s="17" t="s">
        <v>1409</v>
      </c>
      <c r="B489" s="17" t="s">
        <v>1410</v>
      </c>
      <c r="C489" s="17" t="s">
        <v>157</v>
      </c>
      <c r="D489" s="167" t="s">
        <v>1411</v>
      </c>
      <c r="E489" s="17" t="s">
        <v>259</v>
      </c>
      <c r="F489" s="128">
        <v>425</v>
      </c>
      <c r="G489" s="134">
        <v>1.9979591475409837</v>
      </c>
      <c r="H489" s="134">
        <v>0</v>
      </c>
      <c r="I489" s="134">
        <v>0</v>
      </c>
      <c r="J489" s="134">
        <v>2.43751016</v>
      </c>
      <c r="K489" s="134">
        <f t="shared" si="165"/>
        <v>2.43751016</v>
      </c>
      <c r="L489" s="130">
        <f t="shared" si="166"/>
        <v>0</v>
      </c>
      <c r="M489" s="130">
        <f t="shared" si="167"/>
        <v>0</v>
      </c>
      <c r="N489" s="130">
        <v>1035.94</v>
      </c>
      <c r="O489" s="130">
        <f t="shared" si="168"/>
        <v>1035.94</v>
      </c>
      <c r="P489" s="26">
        <f t="shared" si="155"/>
        <v>1.4552076864588623E-4</v>
      </c>
      <c r="R489" s="102">
        <f t="shared" si="156"/>
        <v>849.13263770491812</v>
      </c>
    </row>
    <row r="490" spans="1:18" ht="25.5" customHeight="1" x14ac:dyDescent="0.25">
      <c r="A490" s="17" t="s">
        <v>1412</v>
      </c>
      <c r="B490" s="17" t="s">
        <v>1413</v>
      </c>
      <c r="C490" s="17" t="s">
        <v>157</v>
      </c>
      <c r="D490" s="167" t="s">
        <v>1414</v>
      </c>
      <c r="E490" s="17" t="s">
        <v>255</v>
      </c>
      <c r="F490" s="128">
        <v>426.34</v>
      </c>
      <c r="G490" s="134">
        <v>5.703851114754098</v>
      </c>
      <c r="H490" s="134">
        <v>2.6340835600000001</v>
      </c>
      <c r="I490" s="134">
        <v>0.38331813000000003</v>
      </c>
      <c r="J490" s="134">
        <v>3.9412966699999998</v>
      </c>
      <c r="K490" s="134">
        <f t="shared" si="165"/>
        <v>6.9586983599999996</v>
      </c>
      <c r="L490" s="130">
        <f t="shared" si="166"/>
        <v>1123.01</v>
      </c>
      <c r="M490" s="130">
        <f t="shared" si="167"/>
        <v>163.41999999999999</v>
      </c>
      <c r="N490" s="130">
        <v>1680.3399999999997</v>
      </c>
      <c r="O490" s="130">
        <f t="shared" si="168"/>
        <v>2966.77</v>
      </c>
      <c r="P490" s="26">
        <f t="shared" si="155"/>
        <v>4.1674870243021397E-4</v>
      </c>
      <c r="R490" s="102">
        <f t="shared" si="156"/>
        <v>2431.7798842642619</v>
      </c>
    </row>
    <row r="491" spans="1:18" ht="24" customHeight="1" x14ac:dyDescent="0.25">
      <c r="A491" s="15" t="s">
        <v>108</v>
      </c>
      <c r="B491" s="15"/>
      <c r="C491" s="15"/>
      <c r="D491" s="166" t="s">
        <v>109</v>
      </c>
      <c r="E491" s="15"/>
      <c r="F491" s="129"/>
      <c r="G491" s="135"/>
      <c r="H491" s="135"/>
      <c r="I491" s="135"/>
      <c r="J491" s="135"/>
      <c r="K491" s="135"/>
      <c r="L491" s="131"/>
      <c r="M491" s="131"/>
      <c r="N491" s="131"/>
      <c r="O491" s="131">
        <f>SUM(O492)</f>
        <v>11789.14</v>
      </c>
      <c r="P491" s="25">
        <f t="shared" si="155"/>
        <v>1.6560464066200386E-3</v>
      </c>
      <c r="R491" s="102">
        <f t="shared" si="156"/>
        <v>0</v>
      </c>
    </row>
    <row r="492" spans="1:18" ht="39" customHeight="1" x14ac:dyDescent="0.25">
      <c r="A492" s="17" t="s">
        <v>1415</v>
      </c>
      <c r="B492" s="17" t="s">
        <v>1416</v>
      </c>
      <c r="C492" s="17" t="s">
        <v>594</v>
      </c>
      <c r="D492" s="167" t="s">
        <v>1417</v>
      </c>
      <c r="E492" s="17" t="s">
        <v>159</v>
      </c>
      <c r="F492" s="128">
        <v>1051.24</v>
      </c>
      <c r="G492" s="134">
        <v>9.1922233360655738</v>
      </c>
      <c r="H492" s="134">
        <v>6.4967508700000005</v>
      </c>
      <c r="I492" s="134">
        <v>0</v>
      </c>
      <c r="J492" s="134">
        <v>4.7177616000000002</v>
      </c>
      <c r="K492" s="134">
        <f>H492+I492+J492</f>
        <v>11.214512470000001</v>
      </c>
      <c r="L492" s="130">
        <f>TRUNC(F492 * H492, 2)</f>
        <v>6829.64</v>
      </c>
      <c r="M492" s="130">
        <f>TRUNC(F492 * I492, 2)</f>
        <v>0</v>
      </c>
      <c r="N492" s="130">
        <v>4959.4999999999982</v>
      </c>
      <c r="O492" s="130">
        <f>TRUNC(F492 * K492, 2)</f>
        <v>11789.14</v>
      </c>
      <c r="P492" s="26">
        <f t="shared" si="155"/>
        <v>1.6560464066200386E-3</v>
      </c>
      <c r="R492" s="102">
        <f t="shared" si="156"/>
        <v>9663.2328598055738</v>
      </c>
    </row>
    <row r="493" spans="1:18" ht="24" customHeight="1" x14ac:dyDescent="0.25">
      <c r="A493" s="15" t="s">
        <v>110</v>
      </c>
      <c r="B493" s="15"/>
      <c r="C493" s="15"/>
      <c r="D493" s="166" t="s">
        <v>111</v>
      </c>
      <c r="E493" s="15"/>
      <c r="F493" s="129"/>
      <c r="G493" s="135"/>
      <c r="H493" s="135"/>
      <c r="I493" s="135"/>
      <c r="J493" s="135"/>
      <c r="K493" s="135"/>
      <c r="L493" s="131"/>
      <c r="M493" s="131"/>
      <c r="N493" s="131"/>
      <c r="O493" s="131">
        <f>SUM(O494:O495)</f>
        <v>239562.97</v>
      </c>
      <c r="P493" s="25">
        <f t="shared" si="155"/>
        <v>3.3651936920566228E-2</v>
      </c>
      <c r="R493" s="102">
        <f t="shared" si="156"/>
        <v>0</v>
      </c>
    </row>
    <row r="494" spans="1:18" s="4" customFormat="1" ht="24" customHeight="1" x14ac:dyDescent="0.25">
      <c r="A494" s="27" t="s">
        <v>1418</v>
      </c>
      <c r="B494" s="27" t="s">
        <v>1419</v>
      </c>
      <c r="C494" s="27" t="s">
        <v>162</v>
      </c>
      <c r="D494" s="168" t="s">
        <v>1420</v>
      </c>
      <c r="E494" s="27" t="s">
        <v>159</v>
      </c>
      <c r="F494" s="137">
        <v>437.53</v>
      </c>
      <c r="G494" s="134">
        <v>351.96306144262297</v>
      </c>
      <c r="H494" s="134">
        <v>28.129653540000003</v>
      </c>
      <c r="I494" s="134">
        <v>4.23615677</v>
      </c>
      <c r="J494" s="134">
        <v>397.02912465000003</v>
      </c>
      <c r="K494" s="134">
        <f t="shared" ref="K494:K495" si="169">H494+I494+J494</f>
        <v>429.39493496</v>
      </c>
      <c r="L494" s="130">
        <f t="shared" ref="L494:L495" si="170">TRUNC(F494 * H494, 2)</f>
        <v>12307.56</v>
      </c>
      <c r="M494" s="130">
        <f t="shared" ref="M494:M495" si="171">TRUNC(F494 * I494, 2)</f>
        <v>1853.44</v>
      </c>
      <c r="N494" s="130">
        <v>173712.16</v>
      </c>
      <c r="O494" s="130">
        <f t="shared" ref="O494:O495" si="172">TRUNC(F494 * K494, 2)</f>
        <v>187873.16</v>
      </c>
      <c r="P494" s="28">
        <f t="shared" si="155"/>
        <v>2.6390955703159993E-2</v>
      </c>
      <c r="R494" s="102">
        <f t="shared" si="156"/>
        <v>153994.39827299083</v>
      </c>
    </row>
    <row r="495" spans="1:18" ht="25.5" customHeight="1" x14ac:dyDescent="0.25">
      <c r="A495" s="17" t="s">
        <v>1421</v>
      </c>
      <c r="B495" s="17" t="s">
        <v>1422</v>
      </c>
      <c r="C495" s="17" t="s">
        <v>157</v>
      </c>
      <c r="D495" s="167" t="s">
        <v>1423</v>
      </c>
      <c r="E495" s="17" t="s">
        <v>159</v>
      </c>
      <c r="F495" s="128">
        <v>3079.09</v>
      </c>
      <c r="G495" s="134">
        <v>13.760138000000001</v>
      </c>
      <c r="H495" s="134">
        <v>5.8087439700000001</v>
      </c>
      <c r="I495" s="134">
        <v>0.8845803000000001</v>
      </c>
      <c r="J495" s="134">
        <v>10.094044090000001</v>
      </c>
      <c r="K495" s="134">
        <f t="shared" si="169"/>
        <v>16.787368360000002</v>
      </c>
      <c r="L495" s="130">
        <f t="shared" si="170"/>
        <v>17885.64</v>
      </c>
      <c r="M495" s="130">
        <f t="shared" si="171"/>
        <v>2723.7</v>
      </c>
      <c r="N495" s="130">
        <v>31080.47</v>
      </c>
      <c r="O495" s="130">
        <f t="shared" si="172"/>
        <v>51689.81</v>
      </c>
      <c r="P495" s="26">
        <f t="shared" si="155"/>
        <v>7.2609812174062351E-3</v>
      </c>
      <c r="R495" s="102">
        <f t="shared" si="156"/>
        <v>42368.703314420003</v>
      </c>
    </row>
    <row r="496" spans="1:18" ht="24" customHeight="1" x14ac:dyDescent="0.25">
      <c r="A496" s="15" t="s">
        <v>112</v>
      </c>
      <c r="B496" s="15"/>
      <c r="C496" s="15"/>
      <c r="D496" s="166" t="s">
        <v>113</v>
      </c>
      <c r="E496" s="15"/>
      <c r="F496" s="129"/>
      <c r="G496" s="135"/>
      <c r="H496" s="135"/>
      <c r="I496" s="135"/>
      <c r="J496" s="135"/>
      <c r="K496" s="135"/>
      <c r="L496" s="131"/>
      <c r="M496" s="131"/>
      <c r="N496" s="131"/>
      <c r="O496" s="131">
        <f>O497+O514+O539</f>
        <v>694992.89</v>
      </c>
      <c r="P496" s="25">
        <f t="shared" si="155"/>
        <v>9.7627178751883162E-2</v>
      </c>
      <c r="R496" s="102">
        <f t="shared" si="156"/>
        <v>0</v>
      </c>
    </row>
    <row r="497" spans="1:18" ht="24" customHeight="1" x14ac:dyDescent="0.25">
      <c r="A497" s="15" t="s">
        <v>114</v>
      </c>
      <c r="B497" s="15"/>
      <c r="C497" s="15"/>
      <c r="D497" s="166" t="s">
        <v>115</v>
      </c>
      <c r="E497" s="15"/>
      <c r="F497" s="129"/>
      <c r="G497" s="135"/>
      <c r="H497" s="135"/>
      <c r="I497" s="135"/>
      <c r="J497" s="135"/>
      <c r="K497" s="135"/>
      <c r="L497" s="131"/>
      <c r="M497" s="131"/>
      <c r="N497" s="131"/>
      <c r="O497" s="131">
        <f>SUM(O498:O513)</f>
        <v>245153.6</v>
      </c>
      <c r="P497" s="25">
        <f t="shared" si="155"/>
        <v>3.4437265004060205E-2</v>
      </c>
      <c r="R497" s="102">
        <f t="shared" si="156"/>
        <v>0</v>
      </c>
    </row>
    <row r="498" spans="1:18" s="4" customFormat="1" ht="25.5" customHeight="1" x14ac:dyDescent="0.25">
      <c r="A498" s="27" t="s">
        <v>1424</v>
      </c>
      <c r="B498" s="27" t="s">
        <v>1425</v>
      </c>
      <c r="C498" s="27" t="s">
        <v>145</v>
      </c>
      <c r="D498" s="168" t="s">
        <v>1426</v>
      </c>
      <c r="E498" s="27" t="s">
        <v>1427</v>
      </c>
      <c r="F498" s="137">
        <v>1</v>
      </c>
      <c r="G498" s="134">
        <v>206103.17497231581</v>
      </c>
      <c r="H498" s="134">
        <v>0</v>
      </c>
      <c r="I498" s="134">
        <v>234957.61946844001</v>
      </c>
      <c r="J498" s="134">
        <v>0</v>
      </c>
      <c r="K498" s="134">
        <f t="shared" ref="K498:K513" si="173">H498+I498+J498</f>
        <v>234957.61946844001</v>
      </c>
      <c r="L498" s="130">
        <f t="shared" ref="L498:L513" si="174">TRUNC(F498 * H498, 2)</f>
        <v>0</v>
      </c>
      <c r="M498" s="130">
        <f t="shared" ref="M498:M513" si="175">TRUNC(F498 * I498, 2)</f>
        <v>234957.61</v>
      </c>
      <c r="N498" s="130">
        <v>0</v>
      </c>
      <c r="O498" s="130">
        <f t="shared" ref="O498:O513" si="176">TRUNC(F498 * K498, 2)</f>
        <v>234957.61</v>
      </c>
      <c r="P498" s="28">
        <f t="shared" si="155"/>
        <v>3.3005011879452824E-2</v>
      </c>
      <c r="R498" s="102">
        <f t="shared" si="156"/>
        <v>206103.17497231581</v>
      </c>
    </row>
    <row r="499" spans="1:18" ht="25.5" customHeight="1" x14ac:dyDescent="0.25">
      <c r="A499" s="17" t="s">
        <v>1428</v>
      </c>
      <c r="B499" s="17" t="s">
        <v>1429</v>
      </c>
      <c r="C499" s="17" t="s">
        <v>162</v>
      </c>
      <c r="D499" s="167" t="s">
        <v>1430</v>
      </c>
      <c r="E499" s="17" t="s">
        <v>212</v>
      </c>
      <c r="F499" s="128">
        <v>2</v>
      </c>
      <c r="G499" s="134">
        <v>90.802409483606567</v>
      </c>
      <c r="H499" s="134">
        <v>76.811056050000005</v>
      </c>
      <c r="I499" s="134">
        <v>10.555991580000001</v>
      </c>
      <c r="J499" s="134">
        <v>23.41189194</v>
      </c>
      <c r="K499" s="134">
        <f t="shared" si="173"/>
        <v>110.77893957000001</v>
      </c>
      <c r="L499" s="130">
        <f t="shared" si="174"/>
        <v>153.62</v>
      </c>
      <c r="M499" s="130">
        <f t="shared" si="175"/>
        <v>21.11</v>
      </c>
      <c r="N499" s="130">
        <v>46.82</v>
      </c>
      <c r="O499" s="130">
        <f t="shared" si="176"/>
        <v>221.55</v>
      </c>
      <c r="P499" s="26">
        <f t="shared" si="155"/>
        <v>3.1121615434770443E-5</v>
      </c>
      <c r="R499" s="102">
        <f t="shared" si="156"/>
        <v>181.60481896721313</v>
      </c>
    </row>
    <row r="500" spans="1:18" ht="24" customHeight="1" x14ac:dyDescent="0.25">
      <c r="A500" s="17" t="s">
        <v>1431</v>
      </c>
      <c r="B500" s="17" t="s">
        <v>1432</v>
      </c>
      <c r="C500" s="17" t="s">
        <v>162</v>
      </c>
      <c r="D500" s="167" t="s">
        <v>1433</v>
      </c>
      <c r="E500" s="17" t="s">
        <v>212</v>
      </c>
      <c r="F500" s="128">
        <v>0.55000000000000004</v>
      </c>
      <c r="G500" s="134">
        <v>743.45026634426233</v>
      </c>
      <c r="H500" s="134">
        <v>226.73758823</v>
      </c>
      <c r="I500" s="134">
        <v>24.345615590000001</v>
      </c>
      <c r="J500" s="134">
        <v>655.92612112000006</v>
      </c>
      <c r="K500" s="134">
        <f t="shared" si="173"/>
        <v>907.00932494000006</v>
      </c>
      <c r="L500" s="130">
        <f t="shared" si="174"/>
        <v>124.7</v>
      </c>
      <c r="M500" s="130">
        <f t="shared" si="175"/>
        <v>13.39</v>
      </c>
      <c r="N500" s="130">
        <v>360.76</v>
      </c>
      <c r="O500" s="130">
        <f t="shared" si="176"/>
        <v>498.85</v>
      </c>
      <c r="P500" s="26">
        <f t="shared" si="155"/>
        <v>7.007455589995593E-5</v>
      </c>
      <c r="R500" s="102">
        <f t="shared" si="156"/>
        <v>408.89764648934431</v>
      </c>
    </row>
    <row r="501" spans="1:18" ht="39" customHeight="1" x14ac:dyDescent="0.25">
      <c r="A501" s="17" t="s">
        <v>1434</v>
      </c>
      <c r="B501" s="17" t="s">
        <v>1435</v>
      </c>
      <c r="C501" s="17" t="s">
        <v>157</v>
      </c>
      <c r="D501" s="167" t="s">
        <v>1436</v>
      </c>
      <c r="E501" s="17" t="s">
        <v>259</v>
      </c>
      <c r="F501" s="128">
        <v>46.75</v>
      </c>
      <c r="G501" s="134">
        <v>10.996831598360657</v>
      </c>
      <c r="H501" s="134">
        <v>0.55040552000000009</v>
      </c>
      <c r="I501" s="134">
        <v>3.9314680000000005E-2</v>
      </c>
      <c r="J501" s="134">
        <v>12.826414350000002</v>
      </c>
      <c r="K501" s="134">
        <f t="shared" si="173"/>
        <v>13.416134550000002</v>
      </c>
      <c r="L501" s="130">
        <f t="shared" si="174"/>
        <v>25.73</v>
      </c>
      <c r="M501" s="130">
        <f t="shared" si="175"/>
        <v>1.83</v>
      </c>
      <c r="N501" s="130">
        <v>599.64</v>
      </c>
      <c r="O501" s="130">
        <f t="shared" si="176"/>
        <v>627.20000000000005</v>
      </c>
      <c r="P501" s="26">
        <f t="shared" si="155"/>
        <v>8.8104162494642398E-5</v>
      </c>
      <c r="R501" s="102">
        <f t="shared" si="156"/>
        <v>514.1018772233607</v>
      </c>
    </row>
    <row r="502" spans="1:18" ht="51.75" customHeight="1" x14ac:dyDescent="0.25">
      <c r="A502" s="17" t="s">
        <v>1437</v>
      </c>
      <c r="B502" s="17" t="s">
        <v>1438</v>
      </c>
      <c r="C502" s="17" t="s">
        <v>157</v>
      </c>
      <c r="D502" s="167" t="s">
        <v>1439</v>
      </c>
      <c r="E502" s="17" t="s">
        <v>159</v>
      </c>
      <c r="F502" s="128">
        <v>3.6</v>
      </c>
      <c r="G502" s="134">
        <v>33.095226524590167</v>
      </c>
      <c r="H502" s="134">
        <v>12.551211589999999</v>
      </c>
      <c r="I502" s="134">
        <v>1.4743005</v>
      </c>
      <c r="J502" s="134">
        <v>26.350664269999999</v>
      </c>
      <c r="K502" s="134">
        <f t="shared" si="173"/>
        <v>40.376176360000002</v>
      </c>
      <c r="L502" s="130">
        <f t="shared" si="174"/>
        <v>45.18</v>
      </c>
      <c r="M502" s="130">
        <f t="shared" si="175"/>
        <v>5.3</v>
      </c>
      <c r="N502" s="130">
        <v>94.86999999999999</v>
      </c>
      <c r="O502" s="130">
        <f t="shared" si="176"/>
        <v>145.35</v>
      </c>
      <c r="P502" s="26">
        <f t="shared" si="155"/>
        <v>2.0417633958221095E-5</v>
      </c>
      <c r="R502" s="102">
        <f t="shared" si="156"/>
        <v>119.1428154885246</v>
      </c>
    </row>
    <row r="503" spans="1:18" ht="24" customHeight="1" x14ac:dyDescent="0.25">
      <c r="A503" s="17" t="s">
        <v>1440</v>
      </c>
      <c r="B503" s="17" t="s">
        <v>1441</v>
      </c>
      <c r="C503" s="17" t="s">
        <v>162</v>
      </c>
      <c r="D503" s="167" t="s">
        <v>1442</v>
      </c>
      <c r="E503" s="17" t="s">
        <v>159</v>
      </c>
      <c r="F503" s="128">
        <v>12.16</v>
      </c>
      <c r="G503" s="134">
        <v>151.34540542622952</v>
      </c>
      <c r="H503" s="134">
        <v>136.23519487000002</v>
      </c>
      <c r="I503" s="134">
        <v>15.460497910000001</v>
      </c>
      <c r="J503" s="134">
        <v>32.945701840000005</v>
      </c>
      <c r="K503" s="134">
        <f t="shared" si="173"/>
        <v>184.64139462</v>
      </c>
      <c r="L503" s="130">
        <f t="shared" si="174"/>
        <v>1656.61</v>
      </c>
      <c r="M503" s="130">
        <f t="shared" si="175"/>
        <v>187.99</v>
      </c>
      <c r="N503" s="130">
        <v>400.63</v>
      </c>
      <c r="O503" s="130">
        <f t="shared" si="176"/>
        <v>2245.23</v>
      </c>
      <c r="P503" s="26">
        <f t="shared" si="155"/>
        <v>3.1539239278993291E-4</v>
      </c>
      <c r="R503" s="102">
        <f t="shared" si="156"/>
        <v>1840.3601299829509</v>
      </c>
    </row>
    <row r="504" spans="1:18" ht="24" customHeight="1" x14ac:dyDescent="0.25">
      <c r="A504" s="17" t="s">
        <v>1443</v>
      </c>
      <c r="B504" s="17" t="s">
        <v>1444</v>
      </c>
      <c r="C504" s="17" t="s">
        <v>162</v>
      </c>
      <c r="D504" s="167" t="s">
        <v>1445</v>
      </c>
      <c r="E504" s="17" t="s">
        <v>159</v>
      </c>
      <c r="F504" s="128">
        <v>12.16</v>
      </c>
      <c r="G504" s="134">
        <v>132.70315757377051</v>
      </c>
      <c r="H504" s="134">
        <v>65.822602990000007</v>
      </c>
      <c r="I504" s="134">
        <v>7.1552717600000006</v>
      </c>
      <c r="J504" s="134">
        <v>88.919977490000008</v>
      </c>
      <c r="K504" s="134">
        <f t="shared" si="173"/>
        <v>161.89785224000002</v>
      </c>
      <c r="L504" s="130">
        <f t="shared" si="174"/>
        <v>800.4</v>
      </c>
      <c r="M504" s="130">
        <f t="shared" si="175"/>
        <v>87</v>
      </c>
      <c r="N504" s="130">
        <v>1081.2700000000002</v>
      </c>
      <c r="O504" s="130">
        <f t="shared" si="176"/>
        <v>1968.67</v>
      </c>
      <c r="P504" s="26">
        <f t="shared" si="155"/>
        <v>2.7654340175116014E-4</v>
      </c>
      <c r="R504" s="102">
        <f t="shared" si="156"/>
        <v>1613.6703960970494</v>
      </c>
    </row>
    <row r="505" spans="1:18" ht="25.5" customHeight="1" x14ac:dyDescent="0.25">
      <c r="A505" s="17" t="s">
        <v>1446</v>
      </c>
      <c r="B505" s="17" t="s">
        <v>1447</v>
      </c>
      <c r="C505" s="17" t="s">
        <v>162</v>
      </c>
      <c r="D505" s="167" t="s">
        <v>1448</v>
      </c>
      <c r="E505" s="17" t="s">
        <v>159</v>
      </c>
      <c r="F505" s="128">
        <v>12.16</v>
      </c>
      <c r="G505" s="134">
        <v>48.506903336065584</v>
      </c>
      <c r="H505" s="134">
        <v>34.105484900000008</v>
      </c>
      <c r="I505" s="134">
        <v>4.2951287900000006</v>
      </c>
      <c r="J505" s="134">
        <v>20.777808380000003</v>
      </c>
      <c r="K505" s="134">
        <f t="shared" si="173"/>
        <v>59.178422070000011</v>
      </c>
      <c r="L505" s="130">
        <f t="shared" si="174"/>
        <v>414.72</v>
      </c>
      <c r="M505" s="130">
        <f t="shared" si="175"/>
        <v>52.22</v>
      </c>
      <c r="N505" s="130">
        <v>252.66</v>
      </c>
      <c r="O505" s="130">
        <f t="shared" si="176"/>
        <v>719.6</v>
      </c>
      <c r="P505" s="26">
        <f t="shared" si="155"/>
        <v>1.0108379357644239E-4</v>
      </c>
      <c r="R505" s="102">
        <f t="shared" si="156"/>
        <v>589.84394456655752</v>
      </c>
    </row>
    <row r="506" spans="1:18" ht="25.5" customHeight="1" x14ac:dyDescent="0.25">
      <c r="A506" s="17" t="s">
        <v>1449</v>
      </c>
      <c r="B506" s="17" t="s">
        <v>1450</v>
      </c>
      <c r="C506" s="17" t="s">
        <v>594</v>
      </c>
      <c r="D506" s="167" t="s">
        <v>1451</v>
      </c>
      <c r="E506" s="17" t="s">
        <v>808</v>
      </c>
      <c r="F506" s="128">
        <v>1.2</v>
      </c>
      <c r="G506" s="134">
        <v>375.29406826229507</v>
      </c>
      <c r="H506" s="134">
        <v>184.50379324000002</v>
      </c>
      <c r="I506" s="134">
        <v>0.21623074</v>
      </c>
      <c r="J506" s="134">
        <v>273.1387393</v>
      </c>
      <c r="K506" s="134">
        <f t="shared" si="173"/>
        <v>457.85876328000001</v>
      </c>
      <c r="L506" s="130">
        <f t="shared" si="174"/>
        <v>221.4</v>
      </c>
      <c r="M506" s="130">
        <f t="shared" si="175"/>
        <v>0.25</v>
      </c>
      <c r="N506" s="130">
        <v>327.78</v>
      </c>
      <c r="O506" s="130">
        <f t="shared" si="176"/>
        <v>549.42999999999995</v>
      </c>
      <c r="P506" s="26">
        <f t="shared" si="155"/>
        <v>7.7179639667460711E-5</v>
      </c>
      <c r="R506" s="102">
        <f t="shared" si="156"/>
        <v>450.35288191475405</v>
      </c>
    </row>
    <row r="507" spans="1:18" ht="39" customHeight="1" x14ac:dyDescent="0.25">
      <c r="A507" s="17" t="s">
        <v>1452</v>
      </c>
      <c r="B507" s="17" t="s">
        <v>1453</v>
      </c>
      <c r="C507" s="17" t="s">
        <v>157</v>
      </c>
      <c r="D507" s="167" t="s">
        <v>1454</v>
      </c>
      <c r="E507" s="17" t="s">
        <v>164</v>
      </c>
      <c r="F507" s="128">
        <v>6</v>
      </c>
      <c r="G507" s="134">
        <v>106.82636409836066</v>
      </c>
      <c r="H507" s="134">
        <v>18.035609450000003</v>
      </c>
      <c r="I507" s="134">
        <v>1.8379612900000002</v>
      </c>
      <c r="J507" s="134">
        <v>110.45459346</v>
      </c>
      <c r="K507" s="134">
        <f t="shared" si="173"/>
        <v>130.3281642</v>
      </c>
      <c r="L507" s="130">
        <f t="shared" si="174"/>
        <v>108.21</v>
      </c>
      <c r="M507" s="130">
        <f t="shared" si="175"/>
        <v>11.02</v>
      </c>
      <c r="N507" s="130">
        <v>662.73</v>
      </c>
      <c r="O507" s="130">
        <f t="shared" si="176"/>
        <v>781.96</v>
      </c>
      <c r="P507" s="26">
        <f t="shared" si="155"/>
        <v>1.0984363983467884E-4</v>
      </c>
      <c r="R507" s="102">
        <f t="shared" si="156"/>
        <v>640.95818459016391</v>
      </c>
    </row>
    <row r="508" spans="1:18" ht="39" customHeight="1" x14ac:dyDescent="0.25">
      <c r="A508" s="17" t="s">
        <v>1455</v>
      </c>
      <c r="B508" s="17" t="s">
        <v>945</v>
      </c>
      <c r="C508" s="17" t="s">
        <v>157</v>
      </c>
      <c r="D508" s="167" t="s">
        <v>946</v>
      </c>
      <c r="E508" s="17" t="s">
        <v>255</v>
      </c>
      <c r="F508" s="128">
        <v>16.5</v>
      </c>
      <c r="G508" s="134">
        <v>12.13276804918033</v>
      </c>
      <c r="H508" s="134">
        <v>7.2142437800000003</v>
      </c>
      <c r="I508" s="134">
        <v>0.80595094</v>
      </c>
      <c r="J508" s="134">
        <v>6.7817823000000006</v>
      </c>
      <c r="K508" s="134">
        <f t="shared" si="173"/>
        <v>14.801977020000002</v>
      </c>
      <c r="L508" s="130">
        <f t="shared" si="174"/>
        <v>119.03</v>
      </c>
      <c r="M508" s="130">
        <f t="shared" si="175"/>
        <v>13.29</v>
      </c>
      <c r="N508" s="130">
        <v>111.91000000000001</v>
      </c>
      <c r="O508" s="130">
        <f t="shared" si="176"/>
        <v>244.23</v>
      </c>
      <c r="P508" s="26">
        <f t="shared" si="155"/>
        <v>3.430752488212135E-5</v>
      </c>
      <c r="R508" s="102">
        <f t="shared" si="156"/>
        <v>200.19067281147545</v>
      </c>
    </row>
    <row r="509" spans="1:18" ht="39" customHeight="1" x14ac:dyDescent="0.25">
      <c r="A509" s="17" t="s">
        <v>1456</v>
      </c>
      <c r="B509" s="17" t="s">
        <v>1119</v>
      </c>
      <c r="C509" s="17" t="s">
        <v>157</v>
      </c>
      <c r="D509" s="167" t="s">
        <v>1120</v>
      </c>
      <c r="E509" s="17" t="s">
        <v>255</v>
      </c>
      <c r="F509" s="128">
        <v>82.5</v>
      </c>
      <c r="G509" s="134">
        <v>5.8810894262295088</v>
      </c>
      <c r="H509" s="134">
        <v>1.68070257</v>
      </c>
      <c r="I509" s="134">
        <v>0.17691606000000001</v>
      </c>
      <c r="J509" s="134">
        <v>5.3173104700000007</v>
      </c>
      <c r="K509" s="134">
        <f t="shared" si="173"/>
        <v>7.1749291000000008</v>
      </c>
      <c r="L509" s="130">
        <f t="shared" si="174"/>
        <v>138.65</v>
      </c>
      <c r="M509" s="130">
        <f t="shared" si="175"/>
        <v>14.59</v>
      </c>
      <c r="N509" s="130">
        <v>438.68999999999988</v>
      </c>
      <c r="O509" s="130">
        <f t="shared" si="176"/>
        <v>591.92999999999995</v>
      </c>
      <c r="P509" s="26">
        <f t="shared" si="155"/>
        <v>8.3149708076297289E-5</v>
      </c>
      <c r="R509" s="102">
        <f t="shared" si="156"/>
        <v>485.18987766393445</v>
      </c>
    </row>
    <row r="510" spans="1:18" ht="25.5" customHeight="1" x14ac:dyDescent="0.25">
      <c r="A510" s="17" t="s">
        <v>1457</v>
      </c>
      <c r="B510" s="17" t="s">
        <v>1458</v>
      </c>
      <c r="C510" s="17" t="s">
        <v>157</v>
      </c>
      <c r="D510" s="167" t="s">
        <v>1459</v>
      </c>
      <c r="E510" s="17" t="s">
        <v>255</v>
      </c>
      <c r="F510" s="128">
        <v>16.5</v>
      </c>
      <c r="G510" s="134">
        <v>12.962565598360657</v>
      </c>
      <c r="H510" s="134">
        <v>12.47258223</v>
      </c>
      <c r="I510" s="134">
        <v>0.81577960999999999</v>
      </c>
      <c r="J510" s="134">
        <v>2.5259681899999999</v>
      </c>
      <c r="K510" s="134">
        <f t="shared" si="173"/>
        <v>15.814330030000001</v>
      </c>
      <c r="L510" s="130">
        <f t="shared" si="174"/>
        <v>205.79</v>
      </c>
      <c r="M510" s="130">
        <f t="shared" si="175"/>
        <v>13.46</v>
      </c>
      <c r="N510" s="130">
        <v>41.679999999999993</v>
      </c>
      <c r="O510" s="130">
        <f t="shared" si="176"/>
        <v>260.93</v>
      </c>
      <c r="P510" s="26">
        <f t="shared" si="155"/>
        <v>3.6653410586299487E-5</v>
      </c>
      <c r="R510" s="102">
        <f t="shared" si="156"/>
        <v>213.88233237295083</v>
      </c>
    </row>
    <row r="511" spans="1:18" ht="39" customHeight="1" x14ac:dyDescent="0.25">
      <c r="A511" s="17" t="s">
        <v>1460</v>
      </c>
      <c r="B511" s="17" t="s">
        <v>1461</v>
      </c>
      <c r="C511" s="17" t="s">
        <v>157</v>
      </c>
      <c r="D511" s="167" t="s">
        <v>1462</v>
      </c>
      <c r="E511" s="17" t="s">
        <v>164</v>
      </c>
      <c r="F511" s="128">
        <v>1</v>
      </c>
      <c r="G511" s="134">
        <v>38.944090803278691</v>
      </c>
      <c r="H511" s="134">
        <v>20.541920300000001</v>
      </c>
      <c r="I511" s="134">
        <v>2.21145075</v>
      </c>
      <c r="J511" s="134">
        <v>24.758419730000004</v>
      </c>
      <c r="K511" s="134">
        <f t="shared" si="173"/>
        <v>47.511790780000005</v>
      </c>
      <c r="L511" s="130">
        <f t="shared" si="174"/>
        <v>20.54</v>
      </c>
      <c r="M511" s="130">
        <f t="shared" si="175"/>
        <v>2.21</v>
      </c>
      <c r="N511" s="130">
        <v>24.759999999999998</v>
      </c>
      <c r="O511" s="130">
        <f t="shared" si="176"/>
        <v>47.51</v>
      </c>
      <c r="P511" s="26">
        <f t="shared" si="155"/>
        <v>6.6738341200900181E-6</v>
      </c>
      <c r="R511" s="102">
        <f t="shared" si="156"/>
        <v>38.944090803278691</v>
      </c>
    </row>
    <row r="512" spans="1:18" ht="51.75" customHeight="1" x14ac:dyDescent="0.25">
      <c r="A512" s="17" t="s">
        <v>1463</v>
      </c>
      <c r="B512" s="17" t="s">
        <v>386</v>
      </c>
      <c r="C512" s="17" t="s">
        <v>157</v>
      </c>
      <c r="D512" s="167" t="s">
        <v>387</v>
      </c>
      <c r="E512" s="17" t="s">
        <v>159</v>
      </c>
      <c r="F512" s="128">
        <v>0.82499999999999996</v>
      </c>
      <c r="G512" s="134">
        <v>42.319675008196725</v>
      </c>
      <c r="H512" s="134">
        <v>21.259413210000002</v>
      </c>
      <c r="I512" s="134">
        <v>2.3785381399999999</v>
      </c>
      <c r="J512" s="134">
        <v>27.99205216</v>
      </c>
      <c r="K512" s="134">
        <f t="shared" si="173"/>
        <v>51.630003510000002</v>
      </c>
      <c r="L512" s="130">
        <f t="shared" si="174"/>
        <v>17.53</v>
      </c>
      <c r="M512" s="130">
        <f t="shared" si="175"/>
        <v>1.96</v>
      </c>
      <c r="N512" s="130">
        <v>23.100000000000005</v>
      </c>
      <c r="O512" s="130">
        <f t="shared" si="176"/>
        <v>42.59</v>
      </c>
      <c r="P512" s="26">
        <f t="shared" si="155"/>
        <v>5.9827109066435264E-6</v>
      </c>
      <c r="R512" s="102">
        <f t="shared" si="156"/>
        <v>34.913731881762295</v>
      </c>
    </row>
    <row r="513" spans="1:18" ht="51.75" customHeight="1" x14ac:dyDescent="0.25">
      <c r="A513" s="17" t="s">
        <v>1464</v>
      </c>
      <c r="B513" s="17" t="s">
        <v>1465</v>
      </c>
      <c r="C513" s="17" t="s">
        <v>157</v>
      </c>
      <c r="D513" s="167" t="s">
        <v>1466</v>
      </c>
      <c r="E513" s="17" t="s">
        <v>259</v>
      </c>
      <c r="F513" s="128">
        <v>55.75</v>
      </c>
      <c r="G513" s="134">
        <v>18.392502959016397</v>
      </c>
      <c r="H513" s="134">
        <v>0.93372365000000002</v>
      </c>
      <c r="I513" s="134">
        <v>2.9191149900000002</v>
      </c>
      <c r="J513" s="134">
        <v>18.586014970000001</v>
      </c>
      <c r="K513" s="134">
        <f t="shared" si="173"/>
        <v>22.438853610000002</v>
      </c>
      <c r="L513" s="130">
        <f t="shared" si="174"/>
        <v>52.05</v>
      </c>
      <c r="M513" s="130">
        <f t="shared" si="175"/>
        <v>162.74</v>
      </c>
      <c r="N513" s="130">
        <v>1036.17</v>
      </c>
      <c r="O513" s="130">
        <f t="shared" si="176"/>
        <v>1250.96</v>
      </c>
      <c r="P513" s="26">
        <f t="shared" si="155"/>
        <v>1.7572510062866366E-4</v>
      </c>
      <c r="R513" s="102">
        <f t="shared" si="156"/>
        <v>1025.382039965164</v>
      </c>
    </row>
    <row r="514" spans="1:18" ht="24" customHeight="1" x14ac:dyDescent="0.25">
      <c r="A514" s="15" t="s">
        <v>116</v>
      </c>
      <c r="B514" s="15"/>
      <c r="C514" s="15"/>
      <c r="D514" s="166" t="s">
        <v>117</v>
      </c>
      <c r="E514" s="15"/>
      <c r="F514" s="129"/>
      <c r="G514" s="135"/>
      <c r="H514" s="135"/>
      <c r="I514" s="135"/>
      <c r="J514" s="135"/>
      <c r="K514" s="135"/>
      <c r="L514" s="131"/>
      <c r="M514" s="131"/>
      <c r="N514" s="131"/>
      <c r="O514" s="131">
        <f>SUM(O515:O538)</f>
        <v>412532.83</v>
      </c>
      <c r="P514" s="25">
        <f t="shared" si="155"/>
        <v>5.7949393317434129E-2</v>
      </c>
      <c r="R514" s="102">
        <f t="shared" si="156"/>
        <v>0</v>
      </c>
    </row>
    <row r="515" spans="1:18" ht="39" customHeight="1" x14ac:dyDescent="0.25">
      <c r="A515" s="17" t="s">
        <v>1467</v>
      </c>
      <c r="B515" s="17" t="s">
        <v>1468</v>
      </c>
      <c r="C515" s="17" t="s">
        <v>157</v>
      </c>
      <c r="D515" s="167" t="s">
        <v>1469</v>
      </c>
      <c r="E515" s="17" t="s">
        <v>164</v>
      </c>
      <c r="F515" s="128">
        <v>5</v>
      </c>
      <c r="G515" s="134">
        <v>684.72799123770494</v>
      </c>
      <c r="H515" s="134">
        <v>43.0495746</v>
      </c>
      <c r="I515" s="134">
        <v>3.2336324300000001</v>
      </c>
      <c r="J515" s="134">
        <v>789.08494228000006</v>
      </c>
      <c r="K515" s="134">
        <f t="shared" ref="K515:K538" si="177">H515+I515+J515</f>
        <v>835.36814931000004</v>
      </c>
      <c r="L515" s="130">
        <f t="shared" ref="L515:L538" si="178">TRUNC(F515 * H515, 2)</f>
        <v>215.24</v>
      </c>
      <c r="M515" s="130">
        <f t="shared" ref="M515:M538" si="179">TRUNC(F515 * I515, 2)</f>
        <v>16.16</v>
      </c>
      <c r="N515" s="130">
        <v>3945.4400000000005</v>
      </c>
      <c r="O515" s="130">
        <f t="shared" ref="O515:O538" si="180">TRUNC(F515 * K515, 2)</f>
        <v>4176.84</v>
      </c>
      <c r="P515" s="26">
        <f t="shared" si="155"/>
        <v>5.8672989488858752E-4</v>
      </c>
      <c r="R515" s="102">
        <f t="shared" si="156"/>
        <v>3423.6399561885246</v>
      </c>
    </row>
    <row r="516" spans="1:18" ht="39" customHeight="1" x14ac:dyDescent="0.25">
      <c r="A516" s="17" t="s">
        <v>1470</v>
      </c>
      <c r="B516" s="17" t="s">
        <v>1471</v>
      </c>
      <c r="C516" s="17" t="s">
        <v>157</v>
      </c>
      <c r="D516" s="167" t="s">
        <v>1472</v>
      </c>
      <c r="E516" s="17" t="s">
        <v>164</v>
      </c>
      <c r="F516" s="128">
        <v>18</v>
      </c>
      <c r="G516" s="134">
        <v>354.11409004098363</v>
      </c>
      <c r="H516" s="134">
        <v>28.689887730000002</v>
      </c>
      <c r="I516" s="134">
        <v>2.1426500600000002</v>
      </c>
      <c r="J516" s="134">
        <v>401.18665206000003</v>
      </c>
      <c r="K516" s="134">
        <f t="shared" si="177"/>
        <v>432.01918985000003</v>
      </c>
      <c r="L516" s="130">
        <f t="shared" si="178"/>
        <v>516.41</v>
      </c>
      <c r="M516" s="130">
        <f t="shared" si="179"/>
        <v>38.56</v>
      </c>
      <c r="N516" s="130">
        <v>7221.37</v>
      </c>
      <c r="O516" s="130">
        <f t="shared" si="180"/>
        <v>7776.34</v>
      </c>
      <c r="P516" s="26">
        <f t="shared" si="155"/>
        <v>1.0923595710675819E-3</v>
      </c>
      <c r="R516" s="102">
        <f t="shared" si="156"/>
        <v>6374.0536207377054</v>
      </c>
    </row>
    <row r="517" spans="1:18" ht="25.5" customHeight="1" x14ac:dyDescent="0.25">
      <c r="A517" s="17" t="s">
        <v>1473</v>
      </c>
      <c r="B517" s="17" t="s">
        <v>1474</v>
      </c>
      <c r="C517" s="17" t="s">
        <v>162</v>
      </c>
      <c r="D517" s="167" t="s">
        <v>1475</v>
      </c>
      <c r="E517" s="17" t="s">
        <v>159</v>
      </c>
      <c r="F517" s="128">
        <v>150</v>
      </c>
      <c r="G517" s="134">
        <v>337.67120850819674</v>
      </c>
      <c r="H517" s="134">
        <v>17.170686490000001</v>
      </c>
      <c r="I517" s="134">
        <v>2.11316405</v>
      </c>
      <c r="J517" s="134">
        <v>392.67502383999999</v>
      </c>
      <c r="K517" s="134">
        <f t="shared" si="177"/>
        <v>411.95887438</v>
      </c>
      <c r="L517" s="130">
        <f t="shared" si="178"/>
        <v>2575.6</v>
      </c>
      <c r="M517" s="130">
        <f t="shared" si="179"/>
        <v>316.97000000000003</v>
      </c>
      <c r="N517" s="130">
        <v>58901.26</v>
      </c>
      <c r="O517" s="130">
        <f t="shared" si="180"/>
        <v>61793.83</v>
      </c>
      <c r="P517" s="26">
        <f t="shared" si="155"/>
        <v>8.6803151139768931E-3</v>
      </c>
      <c r="R517" s="102">
        <f t="shared" si="156"/>
        <v>50650.681276229509</v>
      </c>
    </row>
    <row r="518" spans="1:18" ht="25.5" customHeight="1" x14ac:dyDescent="0.25">
      <c r="A518" s="17" t="s">
        <v>1476</v>
      </c>
      <c r="B518" s="17" t="s">
        <v>1477</v>
      </c>
      <c r="C518" s="17" t="s">
        <v>162</v>
      </c>
      <c r="D518" s="167" t="s">
        <v>1478</v>
      </c>
      <c r="E518" s="17" t="s">
        <v>255</v>
      </c>
      <c r="F518" s="128">
        <v>42.5</v>
      </c>
      <c r="G518" s="134">
        <v>216.02127654098362</v>
      </c>
      <c r="H518" s="134">
        <v>55.138838700000001</v>
      </c>
      <c r="I518" s="134">
        <v>6.7621249600000004</v>
      </c>
      <c r="J518" s="134">
        <v>201.64499372</v>
      </c>
      <c r="K518" s="134">
        <f t="shared" si="177"/>
        <v>263.54595738</v>
      </c>
      <c r="L518" s="130">
        <f t="shared" si="178"/>
        <v>2343.4</v>
      </c>
      <c r="M518" s="130">
        <f t="shared" si="179"/>
        <v>287.39</v>
      </c>
      <c r="N518" s="130">
        <v>8569.91</v>
      </c>
      <c r="O518" s="130">
        <f t="shared" si="180"/>
        <v>11200.7</v>
      </c>
      <c r="P518" s="26">
        <f t="shared" si="155"/>
        <v>1.5733869465142554E-3</v>
      </c>
      <c r="R518" s="102">
        <f t="shared" si="156"/>
        <v>9180.9042529918042</v>
      </c>
    </row>
    <row r="519" spans="1:18" ht="39" customHeight="1" x14ac:dyDescent="0.25">
      <c r="A519" s="17" t="s">
        <v>1479</v>
      </c>
      <c r="B519" s="17" t="s">
        <v>1480</v>
      </c>
      <c r="C519" s="17" t="s">
        <v>157</v>
      </c>
      <c r="D519" s="167" t="s">
        <v>1481</v>
      </c>
      <c r="E519" s="17" t="s">
        <v>159</v>
      </c>
      <c r="F519" s="128">
        <v>121.51</v>
      </c>
      <c r="G519" s="134">
        <v>622.31593673770499</v>
      </c>
      <c r="H519" s="134">
        <v>73.77399702000001</v>
      </c>
      <c r="I519" s="134">
        <v>6.2706914600000001</v>
      </c>
      <c r="J519" s="134">
        <v>679.18075434000002</v>
      </c>
      <c r="K519" s="134">
        <f t="shared" si="177"/>
        <v>759.22544282000001</v>
      </c>
      <c r="L519" s="130">
        <f t="shared" si="178"/>
        <v>8964.27</v>
      </c>
      <c r="M519" s="130">
        <f t="shared" si="179"/>
        <v>761.95</v>
      </c>
      <c r="N519" s="130">
        <v>82527.259999999995</v>
      </c>
      <c r="O519" s="130">
        <f t="shared" si="180"/>
        <v>92253.48</v>
      </c>
      <c r="P519" s="26">
        <f t="shared" si="155"/>
        <v>1.2959049095370283E-2</v>
      </c>
      <c r="R519" s="102">
        <f t="shared" si="156"/>
        <v>75617.609472998534</v>
      </c>
    </row>
    <row r="520" spans="1:18" ht="25.5" customHeight="1" x14ac:dyDescent="0.25">
      <c r="A520" s="17" t="s">
        <v>1482</v>
      </c>
      <c r="B520" s="17" t="s">
        <v>1483</v>
      </c>
      <c r="C520" s="17" t="s">
        <v>162</v>
      </c>
      <c r="D520" s="167" t="s">
        <v>1484</v>
      </c>
      <c r="E520" s="17" t="s">
        <v>255</v>
      </c>
      <c r="F520" s="128">
        <v>5.0999999999999996</v>
      </c>
      <c r="G520" s="134">
        <v>73.271929221311481</v>
      </c>
      <c r="H520" s="134">
        <v>61.969764349999998</v>
      </c>
      <c r="I520" s="134">
        <v>8.5214568899999996</v>
      </c>
      <c r="J520" s="134">
        <v>18.90053241</v>
      </c>
      <c r="K520" s="134">
        <f t="shared" si="177"/>
        <v>89.391753649999998</v>
      </c>
      <c r="L520" s="130">
        <f t="shared" si="178"/>
        <v>316.04000000000002</v>
      </c>
      <c r="M520" s="130">
        <f t="shared" si="179"/>
        <v>43.45</v>
      </c>
      <c r="N520" s="130">
        <v>96.399999999999991</v>
      </c>
      <c r="O520" s="130">
        <f t="shared" si="180"/>
        <v>455.89</v>
      </c>
      <c r="P520" s="26">
        <f t="shared" si="155"/>
        <v>6.4039870280106052E-5</v>
      </c>
      <c r="R520" s="102">
        <f t="shared" si="156"/>
        <v>373.68683902868855</v>
      </c>
    </row>
    <row r="521" spans="1:18" ht="39" customHeight="1" x14ac:dyDescent="0.25">
      <c r="A521" s="17" t="s">
        <v>1485</v>
      </c>
      <c r="B521" s="17" t="s">
        <v>1486</v>
      </c>
      <c r="C521" s="17" t="s">
        <v>157</v>
      </c>
      <c r="D521" s="167" t="s">
        <v>1487</v>
      </c>
      <c r="E521" s="17" t="s">
        <v>212</v>
      </c>
      <c r="F521" s="128">
        <v>4.75</v>
      </c>
      <c r="G521" s="134">
        <v>474.89394302459027</v>
      </c>
      <c r="H521" s="134">
        <v>62.923145339999998</v>
      </c>
      <c r="I521" s="134">
        <v>7.4894465400000003</v>
      </c>
      <c r="J521" s="134">
        <v>508.95801861000007</v>
      </c>
      <c r="K521" s="134">
        <f t="shared" si="177"/>
        <v>579.3706104900001</v>
      </c>
      <c r="L521" s="130">
        <f t="shared" si="178"/>
        <v>298.88</v>
      </c>
      <c r="M521" s="130">
        <f t="shared" si="179"/>
        <v>35.57</v>
      </c>
      <c r="N521" s="130">
        <v>2417.5600000000004</v>
      </c>
      <c r="O521" s="130">
        <f t="shared" si="180"/>
        <v>2752.01</v>
      </c>
      <c r="P521" s="26">
        <f t="shared" ref="P521:P575" si="181">O521/$N$579</f>
        <v>3.8658089321887883E-4</v>
      </c>
      <c r="R521" s="102">
        <f t="shared" ref="R521:R575" si="182">F521*G521</f>
        <v>2255.7462293668036</v>
      </c>
    </row>
    <row r="522" spans="1:18" ht="25.5" customHeight="1" x14ac:dyDescent="0.25">
      <c r="A522" s="17" t="s">
        <v>1488</v>
      </c>
      <c r="B522" s="17" t="s">
        <v>1489</v>
      </c>
      <c r="C522" s="17" t="s">
        <v>157</v>
      </c>
      <c r="D522" s="167" t="s">
        <v>1490</v>
      </c>
      <c r="E522" s="17" t="s">
        <v>159</v>
      </c>
      <c r="F522" s="128">
        <v>51</v>
      </c>
      <c r="G522" s="134">
        <v>45.276332295081971</v>
      </c>
      <c r="H522" s="134">
        <v>12.12857878</v>
      </c>
      <c r="I522" s="134">
        <v>1.1794404000000001</v>
      </c>
      <c r="J522" s="134">
        <v>41.929106220000001</v>
      </c>
      <c r="K522" s="134">
        <f t="shared" si="177"/>
        <v>55.237125400000004</v>
      </c>
      <c r="L522" s="130">
        <f t="shared" si="178"/>
        <v>618.54999999999995</v>
      </c>
      <c r="M522" s="130">
        <f t="shared" si="179"/>
        <v>60.15</v>
      </c>
      <c r="N522" s="130">
        <v>2138.3900000000003</v>
      </c>
      <c r="O522" s="130">
        <f t="shared" si="180"/>
        <v>2817.09</v>
      </c>
      <c r="P522" s="26">
        <f t="shared" si="181"/>
        <v>3.9572282385528081E-4</v>
      </c>
      <c r="R522" s="102">
        <f t="shared" si="182"/>
        <v>2309.0929470491806</v>
      </c>
    </row>
    <row r="523" spans="1:18" ht="24" customHeight="1" x14ac:dyDescent="0.25">
      <c r="A523" s="17" t="s">
        <v>1491</v>
      </c>
      <c r="B523" s="17" t="s">
        <v>1492</v>
      </c>
      <c r="C523" s="17" t="s">
        <v>145</v>
      </c>
      <c r="D523" s="167" t="s">
        <v>1493</v>
      </c>
      <c r="E523" s="17" t="s">
        <v>596</v>
      </c>
      <c r="F523" s="128">
        <v>1</v>
      </c>
      <c r="G523" s="134">
        <v>15480.15525</v>
      </c>
      <c r="H523" s="134">
        <v>0</v>
      </c>
      <c r="I523" s="134">
        <v>18885.789405</v>
      </c>
      <c r="J523" s="134">
        <v>0</v>
      </c>
      <c r="K523" s="134">
        <f t="shared" si="177"/>
        <v>18885.789405</v>
      </c>
      <c r="L523" s="130">
        <f t="shared" si="178"/>
        <v>0</v>
      </c>
      <c r="M523" s="130">
        <f t="shared" si="179"/>
        <v>18885.78</v>
      </c>
      <c r="N523" s="130">
        <v>0</v>
      </c>
      <c r="O523" s="130">
        <f t="shared" si="180"/>
        <v>18885.78</v>
      </c>
      <c r="P523" s="26">
        <f t="shared" si="181"/>
        <v>2.6529270248055918E-3</v>
      </c>
      <c r="R523" s="102">
        <f t="shared" si="182"/>
        <v>15480.15525</v>
      </c>
    </row>
    <row r="524" spans="1:18" ht="25.5" customHeight="1" x14ac:dyDescent="0.25">
      <c r="A524" s="17" t="s">
        <v>1494</v>
      </c>
      <c r="B524" s="17" t="s">
        <v>1495</v>
      </c>
      <c r="C524" s="17" t="s">
        <v>157</v>
      </c>
      <c r="D524" s="167" t="s">
        <v>1496</v>
      </c>
      <c r="E524" s="17" t="s">
        <v>259</v>
      </c>
      <c r="F524" s="128">
        <v>356.25</v>
      </c>
      <c r="G524" s="134">
        <v>13.276760786885246</v>
      </c>
      <c r="H524" s="134">
        <v>2.9092863200000001</v>
      </c>
      <c r="I524" s="134">
        <v>0.26537409000000001</v>
      </c>
      <c r="J524" s="134">
        <v>13.02298775</v>
      </c>
      <c r="K524" s="134">
        <f t="shared" si="177"/>
        <v>16.19764816</v>
      </c>
      <c r="L524" s="130">
        <f t="shared" si="178"/>
        <v>1036.43</v>
      </c>
      <c r="M524" s="130">
        <f t="shared" si="179"/>
        <v>94.53</v>
      </c>
      <c r="N524" s="130">
        <v>4639.45</v>
      </c>
      <c r="O524" s="130">
        <f t="shared" si="180"/>
        <v>5770.41</v>
      </c>
      <c r="P524" s="26">
        <f t="shared" si="181"/>
        <v>8.1058217522434525E-4</v>
      </c>
      <c r="R524" s="102">
        <f t="shared" si="182"/>
        <v>4729.8460303278689</v>
      </c>
    </row>
    <row r="525" spans="1:18" ht="25.5" customHeight="1" x14ac:dyDescent="0.25">
      <c r="A525" s="17" t="s">
        <v>1497</v>
      </c>
      <c r="B525" s="17" t="s">
        <v>1498</v>
      </c>
      <c r="C525" s="17" t="s">
        <v>157</v>
      </c>
      <c r="D525" s="167" t="s">
        <v>1499</v>
      </c>
      <c r="E525" s="17" t="s">
        <v>159</v>
      </c>
      <c r="F525" s="128">
        <v>52.39</v>
      </c>
      <c r="G525" s="134">
        <v>471.71976599180334</v>
      </c>
      <c r="H525" s="134">
        <v>49.703584190000001</v>
      </c>
      <c r="I525" s="134">
        <v>5.6613139200000004</v>
      </c>
      <c r="J525" s="134">
        <v>520.13321640000004</v>
      </c>
      <c r="K525" s="134">
        <f t="shared" si="177"/>
        <v>575.49811451000005</v>
      </c>
      <c r="L525" s="130">
        <f t="shared" si="178"/>
        <v>2603.9699999999998</v>
      </c>
      <c r="M525" s="130">
        <f t="shared" si="179"/>
        <v>296.58999999999997</v>
      </c>
      <c r="N525" s="130">
        <v>27249.78</v>
      </c>
      <c r="O525" s="130">
        <f t="shared" si="180"/>
        <v>30150.34</v>
      </c>
      <c r="P525" s="26">
        <f t="shared" si="181"/>
        <v>4.235284525874866E-3</v>
      </c>
      <c r="R525" s="102">
        <f t="shared" si="182"/>
        <v>24713.398540310576</v>
      </c>
    </row>
    <row r="526" spans="1:18" ht="24" customHeight="1" x14ac:dyDescent="0.25">
      <c r="A526" s="17" t="s">
        <v>1500</v>
      </c>
      <c r="B526" s="17" t="s">
        <v>1501</v>
      </c>
      <c r="C526" s="17" t="s">
        <v>162</v>
      </c>
      <c r="D526" s="167" t="s">
        <v>1502</v>
      </c>
      <c r="E526" s="17" t="s">
        <v>159</v>
      </c>
      <c r="F526" s="128">
        <v>78.709999999999994</v>
      </c>
      <c r="G526" s="134">
        <v>509.12510600000007</v>
      </c>
      <c r="H526" s="134">
        <v>33.004673859999997</v>
      </c>
      <c r="I526" s="134">
        <v>3.5776358800000003</v>
      </c>
      <c r="J526" s="134">
        <v>584.55031958000006</v>
      </c>
      <c r="K526" s="134">
        <f t="shared" si="177"/>
        <v>621.13262932000009</v>
      </c>
      <c r="L526" s="130">
        <f t="shared" si="178"/>
        <v>2597.79</v>
      </c>
      <c r="M526" s="130">
        <f t="shared" si="179"/>
        <v>281.58999999999997</v>
      </c>
      <c r="N526" s="130">
        <v>46009.96</v>
      </c>
      <c r="O526" s="130">
        <f t="shared" si="180"/>
        <v>48889.34</v>
      </c>
      <c r="P526" s="26">
        <f t="shared" si="181"/>
        <v>6.8675930414793043E-3</v>
      </c>
      <c r="R526" s="102">
        <f t="shared" si="182"/>
        <v>40073.237093260002</v>
      </c>
    </row>
    <row r="527" spans="1:18" ht="24" customHeight="1" x14ac:dyDescent="0.25">
      <c r="A527" s="17" t="s">
        <v>1503</v>
      </c>
      <c r="B527" s="17" t="s">
        <v>1504</v>
      </c>
      <c r="C527" s="17" t="s">
        <v>162</v>
      </c>
      <c r="D527" s="167" t="s">
        <v>1505</v>
      </c>
      <c r="E527" s="17" t="s">
        <v>159</v>
      </c>
      <c r="F527" s="128">
        <v>11.09</v>
      </c>
      <c r="G527" s="134">
        <v>639.20997033606568</v>
      </c>
      <c r="H527" s="134">
        <v>33.004673859999997</v>
      </c>
      <c r="I527" s="134">
        <v>3.5776358800000003</v>
      </c>
      <c r="J527" s="134">
        <v>743.2538540700001</v>
      </c>
      <c r="K527" s="134">
        <f t="shared" si="177"/>
        <v>779.83616381000013</v>
      </c>
      <c r="L527" s="130">
        <f t="shared" si="178"/>
        <v>366.02</v>
      </c>
      <c r="M527" s="130">
        <f t="shared" si="179"/>
        <v>39.67</v>
      </c>
      <c r="N527" s="130">
        <v>8242.6899999999987</v>
      </c>
      <c r="O527" s="130">
        <f t="shared" si="180"/>
        <v>8648.3799999999992</v>
      </c>
      <c r="P527" s="26">
        <f t="shared" si="181"/>
        <v>1.2148569464850371E-3</v>
      </c>
      <c r="R527" s="102">
        <f t="shared" si="182"/>
        <v>7088.8385710269686</v>
      </c>
    </row>
    <row r="528" spans="1:18" ht="24" customHeight="1" x14ac:dyDescent="0.25">
      <c r="A528" s="17" t="s">
        <v>1506</v>
      </c>
      <c r="B528" s="17" t="s">
        <v>1507</v>
      </c>
      <c r="C528" s="17" t="s">
        <v>162</v>
      </c>
      <c r="D528" s="167" t="s">
        <v>1508</v>
      </c>
      <c r="E528" s="17" t="s">
        <v>159</v>
      </c>
      <c r="F528" s="128">
        <v>26.367999999999999</v>
      </c>
      <c r="G528" s="134">
        <v>1262.4926614999999</v>
      </c>
      <c r="H528" s="134">
        <v>33.004673859999997</v>
      </c>
      <c r="I528" s="134">
        <v>3.5776358800000003</v>
      </c>
      <c r="J528" s="134">
        <v>1503.6587372899999</v>
      </c>
      <c r="K528" s="134">
        <f t="shared" si="177"/>
        <v>1540.2410470299999</v>
      </c>
      <c r="L528" s="130">
        <f t="shared" si="178"/>
        <v>870.26</v>
      </c>
      <c r="M528" s="130">
        <f t="shared" si="179"/>
        <v>94.33</v>
      </c>
      <c r="N528" s="130">
        <v>39648.480000000003</v>
      </c>
      <c r="O528" s="130">
        <f t="shared" si="180"/>
        <v>40613.07</v>
      </c>
      <c r="P528" s="26">
        <f t="shared" si="181"/>
        <v>5.7050072045380833E-3</v>
      </c>
      <c r="R528" s="102">
        <f t="shared" si="182"/>
        <v>33289.406498431999</v>
      </c>
    </row>
    <row r="529" spans="1:18" ht="25.5" customHeight="1" x14ac:dyDescent="0.25">
      <c r="A529" s="17" t="s">
        <v>1509</v>
      </c>
      <c r="B529" s="17" t="s">
        <v>1450</v>
      </c>
      <c r="C529" s="17" t="s">
        <v>594</v>
      </c>
      <c r="D529" s="167" t="s">
        <v>1451</v>
      </c>
      <c r="E529" s="17" t="s">
        <v>808</v>
      </c>
      <c r="F529" s="128">
        <v>2.5</v>
      </c>
      <c r="G529" s="134">
        <v>375.29406826229507</v>
      </c>
      <c r="H529" s="134">
        <v>184.50379324000002</v>
      </c>
      <c r="I529" s="134">
        <v>0.21623074</v>
      </c>
      <c r="J529" s="134">
        <v>273.1387393</v>
      </c>
      <c r="K529" s="134">
        <f t="shared" si="177"/>
        <v>457.85876328000001</v>
      </c>
      <c r="L529" s="130">
        <f t="shared" si="178"/>
        <v>461.25</v>
      </c>
      <c r="M529" s="130">
        <f t="shared" si="179"/>
        <v>0.54</v>
      </c>
      <c r="N529" s="130">
        <v>682.85</v>
      </c>
      <c r="O529" s="130">
        <f t="shared" si="180"/>
        <v>1144.6400000000001</v>
      </c>
      <c r="P529" s="26">
        <f t="shared" si="181"/>
        <v>1.6079009655272237E-4</v>
      </c>
      <c r="R529" s="102">
        <f t="shared" si="182"/>
        <v>938.23517065573765</v>
      </c>
    </row>
    <row r="530" spans="1:18" ht="25.5" customHeight="1" x14ac:dyDescent="0.25">
      <c r="A530" s="17" t="s">
        <v>1510</v>
      </c>
      <c r="B530" s="17" t="s">
        <v>1511</v>
      </c>
      <c r="C530" s="17" t="s">
        <v>162</v>
      </c>
      <c r="D530" s="167" t="s">
        <v>1512</v>
      </c>
      <c r="E530" s="17" t="s">
        <v>159</v>
      </c>
      <c r="F530" s="128">
        <v>60.62</v>
      </c>
      <c r="G530" s="134">
        <v>706.80221730327867</v>
      </c>
      <c r="H530" s="134">
        <v>113.85531328</v>
      </c>
      <c r="I530" s="134">
        <v>13.563564600000001</v>
      </c>
      <c r="J530" s="134">
        <v>734.87982723000005</v>
      </c>
      <c r="K530" s="134">
        <f t="shared" si="177"/>
        <v>862.29870511000001</v>
      </c>
      <c r="L530" s="130">
        <f t="shared" si="178"/>
        <v>6901.9</v>
      </c>
      <c r="M530" s="130">
        <f t="shared" si="179"/>
        <v>822.22</v>
      </c>
      <c r="N530" s="130">
        <v>44548.42</v>
      </c>
      <c r="O530" s="130">
        <f t="shared" si="180"/>
        <v>52272.54</v>
      </c>
      <c r="P530" s="26">
        <f t="shared" si="181"/>
        <v>7.3428385812622675E-3</v>
      </c>
      <c r="R530" s="102">
        <f t="shared" si="182"/>
        <v>42846.350412924752</v>
      </c>
    </row>
    <row r="531" spans="1:18" ht="24" customHeight="1" x14ac:dyDescent="0.25">
      <c r="A531" s="17" t="s">
        <v>1513</v>
      </c>
      <c r="B531" s="17" t="s">
        <v>1516</v>
      </c>
      <c r="C531" s="17" t="s">
        <v>162</v>
      </c>
      <c r="D531" s="167" t="s">
        <v>1515</v>
      </c>
      <c r="E531" s="17" t="s">
        <v>164</v>
      </c>
      <c r="F531" s="128">
        <v>17</v>
      </c>
      <c r="G531" s="134">
        <v>540.13375422131151</v>
      </c>
      <c r="H531" s="134">
        <v>104.61636348</v>
      </c>
      <c r="I531" s="134">
        <v>12.39395287</v>
      </c>
      <c r="J531" s="134">
        <v>541.95286380000005</v>
      </c>
      <c r="K531" s="134">
        <f t="shared" si="177"/>
        <v>658.96318015000008</v>
      </c>
      <c r="L531" s="130">
        <f t="shared" si="178"/>
        <v>1778.47</v>
      </c>
      <c r="M531" s="130">
        <f t="shared" si="179"/>
        <v>210.69</v>
      </c>
      <c r="N531" s="130">
        <v>9213.2100000000009</v>
      </c>
      <c r="O531" s="130">
        <f t="shared" si="180"/>
        <v>11202.37</v>
      </c>
      <c r="P531" s="26">
        <f t="shared" si="181"/>
        <v>1.5736215350846733E-3</v>
      </c>
      <c r="R531" s="102">
        <f t="shared" si="182"/>
        <v>9182.2738217622955</v>
      </c>
    </row>
    <row r="532" spans="1:18" ht="25.5" customHeight="1" x14ac:dyDescent="0.25">
      <c r="A532" s="17" t="s">
        <v>1518</v>
      </c>
      <c r="B532" s="17" t="s">
        <v>1514</v>
      </c>
      <c r="C532" s="17" t="s">
        <v>162</v>
      </c>
      <c r="D532" s="167" t="s">
        <v>1517</v>
      </c>
      <c r="E532" s="17" t="s">
        <v>164</v>
      </c>
      <c r="F532" s="128">
        <v>1</v>
      </c>
      <c r="G532" s="134">
        <v>989.65844984426235</v>
      </c>
      <c r="H532" s="134">
        <v>0</v>
      </c>
      <c r="I532" s="134">
        <v>0</v>
      </c>
      <c r="J532" s="134">
        <v>1207.38330881</v>
      </c>
      <c r="K532" s="134">
        <f t="shared" si="177"/>
        <v>1207.38330881</v>
      </c>
      <c r="L532" s="130">
        <f t="shared" si="178"/>
        <v>0</v>
      </c>
      <c r="M532" s="130">
        <f t="shared" si="179"/>
        <v>0</v>
      </c>
      <c r="N532" s="130">
        <v>1207.3800000000001</v>
      </c>
      <c r="O532" s="130">
        <f t="shared" si="180"/>
        <v>1207.3800000000001</v>
      </c>
      <c r="P532" s="26">
        <f t="shared" si="181"/>
        <v>1.6960332224614372E-4</v>
      </c>
      <c r="R532" s="102">
        <f t="shared" si="182"/>
        <v>989.65844984426235</v>
      </c>
    </row>
    <row r="533" spans="1:18" ht="25.5" customHeight="1" x14ac:dyDescent="0.25">
      <c r="A533" s="17" t="s">
        <v>1519</v>
      </c>
      <c r="B533" s="17" t="s">
        <v>1450</v>
      </c>
      <c r="C533" s="17" t="s">
        <v>594</v>
      </c>
      <c r="D533" s="167" t="s">
        <v>1451</v>
      </c>
      <c r="E533" s="17" t="s">
        <v>808</v>
      </c>
      <c r="F533" s="128">
        <v>4.5</v>
      </c>
      <c r="G533" s="134">
        <v>375.29406826229507</v>
      </c>
      <c r="H533" s="134">
        <v>184.50379324000002</v>
      </c>
      <c r="I533" s="134">
        <v>0.21623074</v>
      </c>
      <c r="J533" s="134">
        <v>273.1387393</v>
      </c>
      <c r="K533" s="134">
        <f t="shared" si="177"/>
        <v>457.85876328000001</v>
      </c>
      <c r="L533" s="130">
        <f t="shared" si="178"/>
        <v>830.26</v>
      </c>
      <c r="M533" s="130">
        <f t="shared" si="179"/>
        <v>0.97</v>
      </c>
      <c r="N533" s="130">
        <v>1229.1300000000001</v>
      </c>
      <c r="O533" s="130">
        <f t="shared" si="180"/>
        <v>2060.36</v>
      </c>
      <c r="P533" s="26">
        <f t="shared" si="181"/>
        <v>2.8942329757248312E-4</v>
      </c>
      <c r="R533" s="102">
        <f t="shared" si="182"/>
        <v>1688.8233071803279</v>
      </c>
    </row>
    <row r="534" spans="1:18" ht="24" customHeight="1" x14ac:dyDescent="0.25">
      <c r="A534" s="17" t="s">
        <v>1522</v>
      </c>
      <c r="B534" s="17" t="s">
        <v>1520</v>
      </c>
      <c r="C534" s="17" t="s">
        <v>162</v>
      </c>
      <c r="D534" s="167" t="s">
        <v>1521</v>
      </c>
      <c r="E534" s="17" t="s">
        <v>159</v>
      </c>
      <c r="F534" s="128">
        <v>16.829999999999998</v>
      </c>
      <c r="G534" s="134">
        <v>87.217361819672149</v>
      </c>
      <c r="H534" s="134">
        <v>15.57844195</v>
      </c>
      <c r="I534" s="134">
        <v>2.1426500600000002</v>
      </c>
      <c r="J534" s="134">
        <v>88.684089410000013</v>
      </c>
      <c r="K534" s="134">
        <f t="shared" si="177"/>
        <v>106.40518142000002</v>
      </c>
      <c r="L534" s="130">
        <f t="shared" si="178"/>
        <v>262.18</v>
      </c>
      <c r="M534" s="130">
        <f t="shared" si="179"/>
        <v>36.06</v>
      </c>
      <c r="N534" s="130">
        <v>1492.55</v>
      </c>
      <c r="O534" s="130">
        <f t="shared" si="180"/>
        <v>1790.79</v>
      </c>
      <c r="P534" s="26">
        <f t="shared" si="181"/>
        <v>2.515562071967166E-4</v>
      </c>
      <c r="R534" s="102">
        <f t="shared" si="182"/>
        <v>1467.8681994250821</v>
      </c>
    </row>
    <row r="535" spans="1:18" ht="25.5" customHeight="1" x14ac:dyDescent="0.25">
      <c r="A535" s="17" t="s">
        <v>1523</v>
      </c>
      <c r="B535" s="17" t="s">
        <v>1450</v>
      </c>
      <c r="C535" s="17" t="s">
        <v>594</v>
      </c>
      <c r="D535" s="167" t="s">
        <v>1451</v>
      </c>
      <c r="E535" s="17" t="s">
        <v>808</v>
      </c>
      <c r="F535" s="128">
        <v>3</v>
      </c>
      <c r="G535" s="134">
        <v>375.29406826229507</v>
      </c>
      <c r="H535" s="134">
        <v>184.50379324000002</v>
      </c>
      <c r="I535" s="134">
        <v>0.21623074</v>
      </c>
      <c r="J535" s="134">
        <v>273.1387393</v>
      </c>
      <c r="K535" s="134">
        <f t="shared" si="177"/>
        <v>457.85876328000001</v>
      </c>
      <c r="L535" s="130">
        <f t="shared" si="178"/>
        <v>553.51</v>
      </c>
      <c r="M535" s="130">
        <f t="shared" si="179"/>
        <v>0.64</v>
      </c>
      <c r="N535" s="130">
        <v>819.42</v>
      </c>
      <c r="O535" s="130">
        <f t="shared" si="180"/>
        <v>1373.57</v>
      </c>
      <c r="P535" s="26">
        <f t="shared" si="181"/>
        <v>1.9294839680766252E-4</v>
      </c>
      <c r="R535" s="102">
        <f t="shared" si="182"/>
        <v>1125.8822047868853</v>
      </c>
    </row>
    <row r="536" spans="1:18" ht="39" customHeight="1" x14ac:dyDescent="0.25">
      <c r="A536" s="17" t="s">
        <v>1526</v>
      </c>
      <c r="B536" s="17" t="s">
        <v>1524</v>
      </c>
      <c r="C536" s="17" t="s">
        <v>157</v>
      </c>
      <c r="D536" s="167" t="s">
        <v>1525</v>
      </c>
      <c r="E536" s="17" t="s">
        <v>159</v>
      </c>
      <c r="F536" s="128">
        <v>9.8000000000000007</v>
      </c>
      <c r="G536" s="134">
        <v>12.793383573770493</v>
      </c>
      <c r="H536" s="134">
        <v>7.6270479199999999</v>
      </c>
      <c r="I536" s="134">
        <v>1.19909774</v>
      </c>
      <c r="J536" s="134">
        <v>6.7817823000000006</v>
      </c>
      <c r="K536" s="134">
        <f t="shared" si="177"/>
        <v>15.607927960000001</v>
      </c>
      <c r="L536" s="130">
        <f t="shared" si="178"/>
        <v>74.739999999999995</v>
      </c>
      <c r="M536" s="130">
        <f t="shared" si="179"/>
        <v>11.75</v>
      </c>
      <c r="N536" s="130">
        <v>66.459999999999994</v>
      </c>
      <c r="O536" s="130">
        <f t="shared" si="180"/>
        <v>152.94999999999999</v>
      </c>
      <c r="P536" s="26">
        <f t="shared" si="181"/>
        <v>2.1485222661918927E-5</v>
      </c>
      <c r="R536" s="102">
        <f t="shared" si="182"/>
        <v>125.37515902295084</v>
      </c>
    </row>
    <row r="537" spans="1:18" ht="24" customHeight="1" x14ac:dyDescent="0.25">
      <c r="A537" s="17" t="s">
        <v>1529</v>
      </c>
      <c r="B537" s="17" t="s">
        <v>1527</v>
      </c>
      <c r="C537" s="17" t="s">
        <v>162</v>
      </c>
      <c r="D537" s="167" t="s">
        <v>1528</v>
      </c>
      <c r="E537" s="17" t="s">
        <v>159</v>
      </c>
      <c r="F537" s="128">
        <v>13.9</v>
      </c>
      <c r="G537" s="134">
        <v>85.678611024590168</v>
      </c>
      <c r="H537" s="134">
        <v>7.2732158000000009</v>
      </c>
      <c r="I537" s="134">
        <v>0.82560827999999997</v>
      </c>
      <c r="J537" s="134">
        <v>96.429081370000006</v>
      </c>
      <c r="K537" s="134">
        <f t="shared" si="177"/>
        <v>104.52790545000001</v>
      </c>
      <c r="L537" s="130">
        <f t="shared" si="178"/>
        <v>101.09</v>
      </c>
      <c r="M537" s="130">
        <f t="shared" si="179"/>
        <v>11.47</v>
      </c>
      <c r="N537" s="130">
        <v>1340.3700000000001</v>
      </c>
      <c r="O537" s="130">
        <f t="shared" si="180"/>
        <v>1452.93</v>
      </c>
      <c r="P537" s="26">
        <f t="shared" si="181"/>
        <v>2.0409627042943361E-4</v>
      </c>
      <c r="R537" s="102">
        <f t="shared" si="182"/>
        <v>1190.9326932418035</v>
      </c>
    </row>
    <row r="538" spans="1:18" ht="25.5" customHeight="1" x14ac:dyDescent="0.25">
      <c r="A538" s="17" t="s">
        <v>1623</v>
      </c>
      <c r="B538" s="17" t="s">
        <v>1530</v>
      </c>
      <c r="C538" s="17" t="s">
        <v>162</v>
      </c>
      <c r="D538" s="167" t="s">
        <v>1531</v>
      </c>
      <c r="E538" s="17" t="s">
        <v>212</v>
      </c>
      <c r="F538" s="128">
        <v>16</v>
      </c>
      <c r="G538" s="134">
        <v>189.12939091803281</v>
      </c>
      <c r="H538" s="134">
        <v>80.447663949999992</v>
      </c>
      <c r="I538" s="134">
        <v>10.860680350000001</v>
      </c>
      <c r="J538" s="134">
        <v>139.42951262000003</v>
      </c>
      <c r="K538" s="134">
        <f t="shared" si="177"/>
        <v>230.73785692000001</v>
      </c>
      <c r="L538" s="130">
        <f t="shared" si="178"/>
        <v>1287.1600000000001</v>
      </c>
      <c r="M538" s="130">
        <f t="shared" si="179"/>
        <v>173.77</v>
      </c>
      <c r="N538" s="130">
        <v>2230.87</v>
      </c>
      <c r="O538" s="130">
        <f t="shared" si="180"/>
        <v>3691.8</v>
      </c>
      <c r="P538" s="26">
        <f t="shared" si="181"/>
        <v>5.1859526004100886E-4</v>
      </c>
      <c r="R538" s="102">
        <f t="shared" si="182"/>
        <v>3026.070254688525</v>
      </c>
    </row>
    <row r="539" spans="1:18" ht="24" customHeight="1" x14ac:dyDescent="0.25">
      <c r="A539" s="15" t="s">
        <v>118</v>
      </c>
      <c r="B539" s="15"/>
      <c r="C539" s="15"/>
      <c r="D539" s="166" t="s">
        <v>119</v>
      </c>
      <c r="E539" s="15"/>
      <c r="F539" s="129"/>
      <c r="G539" s="135"/>
      <c r="H539" s="135"/>
      <c r="I539" s="135"/>
      <c r="J539" s="135"/>
      <c r="K539" s="135"/>
      <c r="L539" s="131"/>
      <c r="M539" s="131"/>
      <c r="N539" s="131"/>
      <c r="O539" s="131">
        <f>SUM(O540:O542)</f>
        <v>37306.46</v>
      </c>
      <c r="P539" s="25">
        <f t="shared" si="181"/>
        <v>5.2405204303888333E-3</v>
      </c>
      <c r="R539" s="102">
        <f t="shared" si="182"/>
        <v>0</v>
      </c>
    </row>
    <row r="540" spans="1:18" ht="51.75" customHeight="1" x14ac:dyDescent="0.25">
      <c r="A540" s="17" t="s">
        <v>1532</v>
      </c>
      <c r="B540" s="17" t="s">
        <v>1533</v>
      </c>
      <c r="C540" s="17" t="s">
        <v>157</v>
      </c>
      <c r="D540" s="167" t="s">
        <v>1534</v>
      </c>
      <c r="E540" s="17" t="s">
        <v>159</v>
      </c>
      <c r="F540" s="128">
        <v>37.57</v>
      </c>
      <c r="G540" s="134">
        <v>89.819542483606568</v>
      </c>
      <c r="H540" s="134">
        <v>55.207639390000004</v>
      </c>
      <c r="I540" s="134">
        <v>5.8087439700000001</v>
      </c>
      <c r="J540" s="134">
        <v>48.56345847</v>
      </c>
      <c r="K540" s="134">
        <f t="shared" ref="K540:K542" si="183">H540+I540+J540</f>
        <v>109.57984183000001</v>
      </c>
      <c r="L540" s="130">
        <f t="shared" ref="L540:L542" si="184">TRUNC(F540 * H540, 2)</f>
        <v>2074.15</v>
      </c>
      <c r="M540" s="130">
        <f t="shared" ref="M540:M542" si="185">TRUNC(F540 * I540, 2)</f>
        <v>218.23</v>
      </c>
      <c r="N540" s="130">
        <v>1824.5300000000002</v>
      </c>
      <c r="O540" s="130">
        <f t="shared" ref="O540:O542" si="186">TRUNC(F540 * K540, 2)</f>
        <v>4116.91</v>
      </c>
      <c r="P540" s="26">
        <f t="shared" si="181"/>
        <v>5.7831139607113864E-4</v>
      </c>
      <c r="R540" s="102">
        <f t="shared" si="182"/>
        <v>3374.5202111090989</v>
      </c>
    </row>
    <row r="541" spans="1:18" ht="51.75" customHeight="1" x14ac:dyDescent="0.25">
      <c r="A541" s="17" t="s">
        <v>1535</v>
      </c>
      <c r="B541" s="17" t="s">
        <v>1536</v>
      </c>
      <c r="C541" s="17" t="s">
        <v>157</v>
      </c>
      <c r="D541" s="167" t="s">
        <v>1537</v>
      </c>
      <c r="E541" s="17" t="s">
        <v>159</v>
      </c>
      <c r="F541" s="128">
        <v>116.84</v>
      </c>
      <c r="G541" s="134">
        <v>81.988831631147534</v>
      </c>
      <c r="H541" s="134">
        <v>25.7511154</v>
      </c>
      <c r="I541" s="134">
        <v>3.0272303600000003</v>
      </c>
      <c r="J541" s="134">
        <v>71.248028829999996</v>
      </c>
      <c r="K541" s="134">
        <f t="shared" si="183"/>
        <v>100.02637458999999</v>
      </c>
      <c r="L541" s="130">
        <f t="shared" si="184"/>
        <v>3008.76</v>
      </c>
      <c r="M541" s="130">
        <f t="shared" si="185"/>
        <v>353.7</v>
      </c>
      <c r="N541" s="130">
        <v>8324.6200000000008</v>
      </c>
      <c r="O541" s="130">
        <f t="shared" si="186"/>
        <v>11687.08</v>
      </c>
      <c r="P541" s="26">
        <f t="shared" si="181"/>
        <v>1.6417098141069597E-3</v>
      </c>
      <c r="R541" s="102">
        <f t="shared" si="182"/>
        <v>9579.5750877832779</v>
      </c>
    </row>
    <row r="542" spans="1:18" ht="25.5" customHeight="1" x14ac:dyDescent="0.25">
      <c r="A542" s="17" t="s">
        <v>1538</v>
      </c>
      <c r="B542" s="17" t="s">
        <v>1539</v>
      </c>
      <c r="C542" s="17" t="s">
        <v>1622</v>
      </c>
      <c r="D542" s="167" t="s">
        <v>1540</v>
      </c>
      <c r="E542" s="17" t="s">
        <v>212</v>
      </c>
      <c r="F542" s="128">
        <v>13.94</v>
      </c>
      <c r="G542" s="134">
        <v>1264.3456074836067</v>
      </c>
      <c r="H542" s="134">
        <v>19.509909950000001</v>
      </c>
      <c r="I542" s="134">
        <v>0</v>
      </c>
      <c r="J542" s="134">
        <v>1522.99173118</v>
      </c>
      <c r="K542" s="134">
        <f t="shared" si="183"/>
        <v>1542.5016411300001</v>
      </c>
      <c r="L542" s="130">
        <f t="shared" si="184"/>
        <v>271.95999999999998</v>
      </c>
      <c r="M542" s="130">
        <f t="shared" si="185"/>
        <v>0</v>
      </c>
      <c r="N542" s="130">
        <v>21230.510000000002</v>
      </c>
      <c r="O542" s="130">
        <f t="shared" si="186"/>
        <v>21502.47</v>
      </c>
      <c r="P542" s="26">
        <f t="shared" si="181"/>
        <v>3.0204992202107353E-3</v>
      </c>
      <c r="R542" s="102">
        <f t="shared" si="182"/>
        <v>17624.977768321478</v>
      </c>
    </row>
    <row r="543" spans="1:18" ht="24" customHeight="1" x14ac:dyDescent="0.25">
      <c r="A543" s="15" t="s">
        <v>120</v>
      </c>
      <c r="B543" s="15"/>
      <c r="C543" s="15"/>
      <c r="D543" s="166" t="s">
        <v>121</v>
      </c>
      <c r="E543" s="15"/>
      <c r="F543" s="129"/>
      <c r="G543" s="135"/>
      <c r="H543" s="135"/>
      <c r="I543" s="135"/>
      <c r="J543" s="135"/>
      <c r="K543" s="135"/>
      <c r="L543" s="131"/>
      <c r="M543" s="131"/>
      <c r="N543" s="131"/>
      <c r="O543" s="131">
        <f>O544+O548</f>
        <v>68576.69</v>
      </c>
      <c r="P543" s="25">
        <f t="shared" si="181"/>
        <v>9.6331183659195112E-3</v>
      </c>
      <c r="R543" s="102">
        <f t="shared" si="182"/>
        <v>0</v>
      </c>
    </row>
    <row r="544" spans="1:18" ht="24" customHeight="1" x14ac:dyDescent="0.25">
      <c r="A544" s="15" t="s">
        <v>122</v>
      </c>
      <c r="B544" s="15"/>
      <c r="C544" s="15"/>
      <c r="D544" s="166" t="s">
        <v>123</v>
      </c>
      <c r="E544" s="15"/>
      <c r="F544" s="129"/>
      <c r="G544" s="135"/>
      <c r="H544" s="135"/>
      <c r="I544" s="135"/>
      <c r="J544" s="135"/>
      <c r="K544" s="135"/>
      <c r="L544" s="131"/>
      <c r="M544" s="131"/>
      <c r="N544" s="131"/>
      <c r="O544" s="131">
        <f>SUM(O545:O547)</f>
        <v>5414.76</v>
      </c>
      <c r="P544" s="25">
        <f t="shared" si="181"/>
        <v>7.6062323805722225E-4</v>
      </c>
      <c r="R544" s="102">
        <f t="shared" si="182"/>
        <v>0</v>
      </c>
    </row>
    <row r="545" spans="1:18" ht="39" customHeight="1" x14ac:dyDescent="0.25">
      <c r="A545" s="17" t="s">
        <v>1541</v>
      </c>
      <c r="B545" s="17" t="s">
        <v>1542</v>
      </c>
      <c r="C545" s="17" t="s">
        <v>157</v>
      </c>
      <c r="D545" s="167" t="s">
        <v>1543</v>
      </c>
      <c r="E545" s="17" t="s">
        <v>159</v>
      </c>
      <c r="F545" s="128">
        <v>19.86</v>
      </c>
      <c r="G545" s="134">
        <v>3.0452764426229511</v>
      </c>
      <c r="H545" s="134">
        <v>2.5456255300000001</v>
      </c>
      <c r="I545" s="134">
        <v>0.36366079000000001</v>
      </c>
      <c r="J545" s="134">
        <v>0.80595094</v>
      </c>
      <c r="K545" s="134">
        <f t="shared" ref="K545:K547" si="187">H545+I545+J545</f>
        <v>3.7152372600000003</v>
      </c>
      <c r="L545" s="130">
        <f t="shared" ref="L545:L547" si="188">TRUNC(F545 * H545, 2)</f>
        <v>50.55</v>
      </c>
      <c r="M545" s="130">
        <f t="shared" ref="M545:M547" si="189">TRUNC(F545 * I545, 2)</f>
        <v>7.22</v>
      </c>
      <c r="N545" s="130">
        <v>16.010000000000005</v>
      </c>
      <c r="O545" s="130">
        <f t="shared" ref="O545:O547" si="190">TRUNC(F545 * K545, 2)</f>
        <v>73.78</v>
      </c>
      <c r="P545" s="26">
        <f t="shared" si="181"/>
        <v>1.0364038757740299E-5</v>
      </c>
      <c r="R545" s="102">
        <f t="shared" si="182"/>
        <v>60.479190150491803</v>
      </c>
    </row>
    <row r="546" spans="1:18" ht="39" customHeight="1" x14ac:dyDescent="0.25">
      <c r="A546" s="17" t="s">
        <v>1544</v>
      </c>
      <c r="B546" s="17" t="s">
        <v>1545</v>
      </c>
      <c r="C546" s="17" t="s">
        <v>157</v>
      </c>
      <c r="D546" s="167" t="s">
        <v>1546</v>
      </c>
      <c r="E546" s="17" t="s">
        <v>159</v>
      </c>
      <c r="F546" s="128">
        <v>19.86</v>
      </c>
      <c r="G546" s="134">
        <v>2.4732800737704919</v>
      </c>
      <c r="H546" s="134">
        <v>0.41280413999999999</v>
      </c>
      <c r="I546" s="134">
        <v>1.9657340000000002E-2</v>
      </c>
      <c r="J546" s="134">
        <v>2.5849402100000001</v>
      </c>
      <c r="K546" s="134">
        <f t="shared" si="187"/>
        <v>3.0174016900000002</v>
      </c>
      <c r="L546" s="130">
        <f t="shared" si="188"/>
        <v>8.19</v>
      </c>
      <c r="M546" s="130">
        <f t="shared" si="189"/>
        <v>0.39</v>
      </c>
      <c r="N546" s="130">
        <v>51.34</v>
      </c>
      <c r="O546" s="130">
        <f t="shared" si="190"/>
        <v>59.92</v>
      </c>
      <c r="P546" s="26">
        <f t="shared" si="181"/>
        <v>8.4170940954702995E-6</v>
      </c>
      <c r="R546" s="102">
        <f t="shared" si="182"/>
        <v>49.119342265081968</v>
      </c>
    </row>
    <row r="547" spans="1:18" ht="39" customHeight="1" x14ac:dyDescent="0.25">
      <c r="A547" s="17" t="s">
        <v>1547</v>
      </c>
      <c r="B547" s="17" t="s">
        <v>1548</v>
      </c>
      <c r="C547" s="17" t="s">
        <v>157</v>
      </c>
      <c r="D547" s="167" t="s">
        <v>1549</v>
      </c>
      <c r="E547" s="17" t="s">
        <v>159</v>
      </c>
      <c r="F547" s="128">
        <v>19.86</v>
      </c>
      <c r="G547" s="134">
        <v>217.96284168032787</v>
      </c>
      <c r="H547" s="134">
        <v>23.352919920000001</v>
      </c>
      <c r="I547" s="134">
        <v>2.4473388300000005</v>
      </c>
      <c r="J547" s="134">
        <v>240.11440810000002</v>
      </c>
      <c r="K547" s="134">
        <f t="shared" si="187"/>
        <v>265.91466685</v>
      </c>
      <c r="L547" s="130">
        <f t="shared" si="188"/>
        <v>463.78</v>
      </c>
      <c r="M547" s="130">
        <f t="shared" si="189"/>
        <v>48.6</v>
      </c>
      <c r="N547" s="130">
        <v>4768.68</v>
      </c>
      <c r="O547" s="130">
        <f t="shared" si="190"/>
        <v>5281.06</v>
      </c>
      <c r="P547" s="26">
        <f t="shared" si="181"/>
        <v>7.4184210520401167E-4</v>
      </c>
      <c r="R547" s="102">
        <f t="shared" si="182"/>
        <v>4328.7420357713117</v>
      </c>
    </row>
    <row r="548" spans="1:18" ht="24" customHeight="1" x14ac:dyDescent="0.25">
      <c r="A548" s="15" t="s">
        <v>124</v>
      </c>
      <c r="B548" s="15"/>
      <c r="C548" s="15"/>
      <c r="D548" s="166" t="s">
        <v>125</v>
      </c>
      <c r="E548" s="15"/>
      <c r="F548" s="129"/>
      <c r="G548" s="135"/>
      <c r="H548" s="135"/>
      <c r="I548" s="135"/>
      <c r="J548" s="135"/>
      <c r="K548" s="135"/>
      <c r="L548" s="131"/>
      <c r="M548" s="131"/>
      <c r="N548" s="131"/>
      <c r="O548" s="131">
        <f>SUM(O549:O551)</f>
        <v>63161.93</v>
      </c>
      <c r="P548" s="25">
        <f t="shared" si="181"/>
        <v>8.8724951278622895E-3</v>
      </c>
      <c r="R548" s="102">
        <f t="shared" si="182"/>
        <v>0</v>
      </c>
    </row>
    <row r="549" spans="1:18" ht="25.5" customHeight="1" x14ac:dyDescent="0.25">
      <c r="A549" s="17" t="s">
        <v>1550</v>
      </c>
      <c r="B549" s="17" t="s">
        <v>1551</v>
      </c>
      <c r="C549" s="17" t="s">
        <v>157</v>
      </c>
      <c r="D549" s="167" t="s">
        <v>1552</v>
      </c>
      <c r="E549" s="17" t="s">
        <v>159</v>
      </c>
      <c r="F549" s="128">
        <v>500.63</v>
      </c>
      <c r="G549" s="134">
        <v>90.705734040983614</v>
      </c>
      <c r="H549" s="134">
        <v>3.5579785400000001</v>
      </c>
      <c r="I549" s="134">
        <v>0.34400344999999999</v>
      </c>
      <c r="J549" s="134">
        <v>106.75901354000001</v>
      </c>
      <c r="K549" s="134">
        <f t="shared" ref="K549:K551" si="191">H549+I549+J549</f>
        <v>110.66099553000001</v>
      </c>
      <c r="L549" s="130">
        <f t="shared" ref="L549:L551" si="192">TRUNC(F549 * H549, 2)</f>
        <v>1781.23</v>
      </c>
      <c r="M549" s="130">
        <f t="shared" ref="M549:M551" si="193">TRUNC(F549 * I549, 2)</f>
        <v>172.21</v>
      </c>
      <c r="N549" s="130">
        <v>53446.77</v>
      </c>
      <c r="O549" s="130">
        <f t="shared" ref="O549:O551" si="194">TRUNC(F549 * K549, 2)</f>
        <v>55400.21</v>
      </c>
      <c r="P549" s="26">
        <f t="shared" si="181"/>
        <v>7.7821892603273466E-3</v>
      </c>
      <c r="R549" s="102">
        <f t="shared" si="182"/>
        <v>45410.011632937625</v>
      </c>
    </row>
    <row r="550" spans="1:18" ht="51.75" customHeight="1" x14ac:dyDescent="0.25">
      <c r="A550" s="17" t="s">
        <v>1553</v>
      </c>
      <c r="B550" s="17" t="s">
        <v>1554</v>
      </c>
      <c r="C550" s="17" t="s">
        <v>157</v>
      </c>
      <c r="D550" s="167" t="s">
        <v>1555</v>
      </c>
      <c r="E550" s="17" t="s">
        <v>159</v>
      </c>
      <c r="F550" s="128">
        <v>85.54</v>
      </c>
      <c r="G550" s="134">
        <v>25.667330016393443</v>
      </c>
      <c r="H550" s="134">
        <v>11.54868725</v>
      </c>
      <c r="I550" s="134">
        <v>1.7691606000000002</v>
      </c>
      <c r="J550" s="134">
        <v>17.996294769999999</v>
      </c>
      <c r="K550" s="134">
        <f t="shared" si="191"/>
        <v>31.314142619999998</v>
      </c>
      <c r="L550" s="130">
        <f t="shared" si="192"/>
        <v>987.87</v>
      </c>
      <c r="M550" s="130">
        <f t="shared" si="193"/>
        <v>151.33000000000001</v>
      </c>
      <c r="N550" s="130">
        <v>1539.4099999999999</v>
      </c>
      <c r="O550" s="130">
        <f t="shared" si="194"/>
        <v>2678.61</v>
      </c>
      <c r="P550" s="26">
        <f t="shared" si="181"/>
        <v>3.7627023389632343E-4</v>
      </c>
      <c r="R550" s="102">
        <f t="shared" si="182"/>
        <v>2195.5834096022954</v>
      </c>
    </row>
    <row r="551" spans="1:18" ht="64.5" customHeight="1" x14ac:dyDescent="0.25">
      <c r="A551" s="17" t="s">
        <v>1556</v>
      </c>
      <c r="B551" s="17" t="s">
        <v>1557</v>
      </c>
      <c r="C551" s="17" t="s">
        <v>157</v>
      </c>
      <c r="D551" s="167" t="s">
        <v>1558</v>
      </c>
      <c r="E551" s="17" t="s">
        <v>255</v>
      </c>
      <c r="F551" s="128">
        <v>71.7</v>
      </c>
      <c r="G551" s="134">
        <v>58.109997303278689</v>
      </c>
      <c r="H551" s="134">
        <v>20.188088180000001</v>
      </c>
      <c r="I551" s="134">
        <v>2.2212794200000001</v>
      </c>
      <c r="J551" s="134">
        <v>48.48482911</v>
      </c>
      <c r="K551" s="134">
        <f t="shared" si="191"/>
        <v>70.894196710000003</v>
      </c>
      <c r="L551" s="130">
        <f t="shared" si="192"/>
        <v>1447.48</v>
      </c>
      <c r="M551" s="130">
        <f t="shared" si="193"/>
        <v>159.26</v>
      </c>
      <c r="N551" s="130">
        <v>3476.3699999999994</v>
      </c>
      <c r="O551" s="130">
        <f t="shared" si="194"/>
        <v>5083.1099999999997</v>
      </c>
      <c r="P551" s="26">
        <f t="shared" si="181"/>
        <v>7.140356336386187E-4</v>
      </c>
      <c r="R551" s="102">
        <f t="shared" si="182"/>
        <v>4166.4868066450817</v>
      </c>
    </row>
    <row r="552" spans="1:18" ht="24" customHeight="1" x14ac:dyDescent="0.25">
      <c r="A552" s="15" t="s">
        <v>126</v>
      </c>
      <c r="B552" s="15"/>
      <c r="C552" s="15"/>
      <c r="D552" s="166" t="s">
        <v>127</v>
      </c>
      <c r="E552" s="15"/>
      <c r="F552" s="129"/>
      <c r="G552" s="135"/>
      <c r="H552" s="135"/>
      <c r="I552" s="135"/>
      <c r="J552" s="135"/>
      <c r="K552" s="135"/>
      <c r="L552" s="131"/>
      <c r="M552" s="131"/>
      <c r="N552" s="131"/>
      <c r="O552" s="131">
        <f>SUM(O553:O565)</f>
        <v>159625.56</v>
      </c>
      <c r="P552" s="25">
        <f t="shared" si="181"/>
        <v>2.242295324703171E-2</v>
      </c>
      <c r="R552" s="102">
        <f t="shared" si="182"/>
        <v>0</v>
      </c>
    </row>
    <row r="553" spans="1:18" ht="25.5" customHeight="1" x14ac:dyDescent="0.25">
      <c r="A553" s="17" t="s">
        <v>1559</v>
      </c>
      <c r="B553" s="17" t="s">
        <v>1560</v>
      </c>
      <c r="C553" s="17" t="s">
        <v>157</v>
      </c>
      <c r="D553" s="167" t="s">
        <v>1561</v>
      </c>
      <c r="E553" s="17" t="s">
        <v>159</v>
      </c>
      <c r="F553" s="128">
        <v>132</v>
      </c>
      <c r="G553" s="134">
        <v>16.877921024590162</v>
      </c>
      <c r="H553" s="134">
        <v>3.3220904600000001</v>
      </c>
      <c r="I553" s="134">
        <v>0.41280413999999999</v>
      </c>
      <c r="J553" s="134">
        <v>16.856169049999998</v>
      </c>
      <c r="K553" s="134">
        <f t="shared" ref="K553:K565" si="195">H553+I553+J553</f>
        <v>20.591063649999999</v>
      </c>
      <c r="L553" s="130">
        <f t="shared" ref="L553:L565" si="196">TRUNC(F553 * H553, 2)</f>
        <v>438.51</v>
      </c>
      <c r="M553" s="130">
        <f t="shared" ref="M553:M565" si="197">TRUNC(F553 * I553, 2)</f>
        <v>54.49</v>
      </c>
      <c r="N553" s="130">
        <v>2225.02</v>
      </c>
      <c r="O553" s="130">
        <f t="shared" ref="O553:O565" si="198">TRUNC(F553 * K553, 2)</f>
        <v>2718.02</v>
      </c>
      <c r="P553" s="26">
        <f t="shared" si="181"/>
        <v>3.8180624321378808E-4</v>
      </c>
      <c r="R553" s="102">
        <f t="shared" si="182"/>
        <v>2227.8855752459012</v>
      </c>
    </row>
    <row r="554" spans="1:18" ht="24" customHeight="1" x14ac:dyDescent="0.25">
      <c r="A554" s="17" t="s">
        <v>1562</v>
      </c>
      <c r="B554" s="17" t="s">
        <v>1563</v>
      </c>
      <c r="C554" s="17" t="s">
        <v>145</v>
      </c>
      <c r="D554" s="167" t="s">
        <v>1564</v>
      </c>
      <c r="E554" s="17" t="s">
        <v>159</v>
      </c>
      <c r="F554" s="128">
        <v>48.64</v>
      </c>
      <c r="G554" s="134">
        <v>1677.1819726311476</v>
      </c>
      <c r="H554" s="134">
        <v>0</v>
      </c>
      <c r="I554" s="134">
        <v>0</v>
      </c>
      <c r="J554" s="134">
        <v>2046.1620066099999</v>
      </c>
      <c r="K554" s="134">
        <f t="shared" si="195"/>
        <v>2046.1620066099999</v>
      </c>
      <c r="L554" s="130">
        <f t="shared" si="196"/>
        <v>0</v>
      </c>
      <c r="M554" s="130">
        <f t="shared" si="197"/>
        <v>0</v>
      </c>
      <c r="N554" s="130">
        <v>99525.32</v>
      </c>
      <c r="O554" s="130">
        <f t="shared" si="198"/>
        <v>99525.32</v>
      </c>
      <c r="P554" s="26">
        <f t="shared" si="181"/>
        <v>1.3980540442620029E-2</v>
      </c>
      <c r="R554" s="102">
        <f t="shared" si="182"/>
        <v>81578.131148779023</v>
      </c>
    </row>
    <row r="555" spans="1:18" ht="25.5" customHeight="1" x14ac:dyDescent="0.25">
      <c r="A555" s="17" t="s">
        <v>1565</v>
      </c>
      <c r="B555" s="17" t="s">
        <v>1566</v>
      </c>
      <c r="C555" s="17" t="s">
        <v>157</v>
      </c>
      <c r="D555" s="167" t="s">
        <v>1567</v>
      </c>
      <c r="E555" s="17" t="s">
        <v>164</v>
      </c>
      <c r="F555" s="128">
        <v>6</v>
      </c>
      <c r="G555" s="134">
        <v>331.88679452459019</v>
      </c>
      <c r="H555" s="134">
        <v>127.4778499</v>
      </c>
      <c r="I555" s="134">
        <v>81.538646319999998</v>
      </c>
      <c r="J555" s="134">
        <v>195.88539310000002</v>
      </c>
      <c r="K555" s="134">
        <f t="shared" si="195"/>
        <v>404.90188932000001</v>
      </c>
      <c r="L555" s="130">
        <f t="shared" si="196"/>
        <v>764.86</v>
      </c>
      <c r="M555" s="130">
        <f t="shared" si="197"/>
        <v>489.23</v>
      </c>
      <c r="N555" s="130">
        <v>1175.3199999999997</v>
      </c>
      <c r="O555" s="130">
        <f t="shared" si="198"/>
        <v>2429.41</v>
      </c>
      <c r="P555" s="26">
        <f t="shared" si="181"/>
        <v>3.412645621908628E-4</v>
      </c>
      <c r="R555" s="102">
        <f t="shared" si="182"/>
        <v>1991.3207671475411</v>
      </c>
    </row>
    <row r="556" spans="1:18" ht="24" customHeight="1" x14ac:dyDescent="0.25">
      <c r="A556" s="17" t="s">
        <v>1568</v>
      </c>
      <c r="B556" s="17" t="s">
        <v>1569</v>
      </c>
      <c r="C556" s="17" t="s">
        <v>157</v>
      </c>
      <c r="D556" s="167" t="s">
        <v>1570</v>
      </c>
      <c r="E556" s="17" t="s">
        <v>159</v>
      </c>
      <c r="F556" s="128">
        <v>49</v>
      </c>
      <c r="G556" s="134">
        <v>61.727270114754106</v>
      </c>
      <c r="H556" s="134">
        <v>4.4917021900000007</v>
      </c>
      <c r="I556" s="134">
        <v>0.57006285999999995</v>
      </c>
      <c r="J556" s="134">
        <v>70.245504490000002</v>
      </c>
      <c r="K556" s="134">
        <f t="shared" si="195"/>
        <v>75.307269540000007</v>
      </c>
      <c r="L556" s="130">
        <f t="shared" si="196"/>
        <v>220.09</v>
      </c>
      <c r="M556" s="130">
        <f t="shared" si="197"/>
        <v>27.93</v>
      </c>
      <c r="N556" s="130">
        <v>3442.03</v>
      </c>
      <c r="O556" s="130">
        <f t="shared" si="198"/>
        <v>3690.05</v>
      </c>
      <c r="P556" s="26">
        <f t="shared" si="181"/>
        <v>5.183494336947627E-4</v>
      </c>
      <c r="R556" s="102">
        <f t="shared" si="182"/>
        <v>3024.6362356229511</v>
      </c>
    </row>
    <row r="557" spans="1:18" ht="25.5" customHeight="1" x14ac:dyDescent="0.25">
      <c r="A557" s="17" t="s">
        <v>1571</v>
      </c>
      <c r="B557" s="17" t="s">
        <v>1572</v>
      </c>
      <c r="C557" s="17" t="s">
        <v>157</v>
      </c>
      <c r="D557" s="167" t="s">
        <v>1573</v>
      </c>
      <c r="E557" s="17" t="s">
        <v>164</v>
      </c>
      <c r="F557" s="128">
        <v>110</v>
      </c>
      <c r="G557" s="134">
        <v>66.045439885245912</v>
      </c>
      <c r="H557" s="134">
        <v>15.499812589999999</v>
      </c>
      <c r="I557" s="134">
        <v>2.0050486800000002</v>
      </c>
      <c r="J557" s="134">
        <v>63.070575390000002</v>
      </c>
      <c r="K557" s="134">
        <f t="shared" si="195"/>
        <v>80.575436660000008</v>
      </c>
      <c r="L557" s="130">
        <f t="shared" si="196"/>
        <v>1704.97</v>
      </c>
      <c r="M557" s="130">
        <f t="shared" si="197"/>
        <v>220.55</v>
      </c>
      <c r="N557" s="130">
        <v>6937.77</v>
      </c>
      <c r="O557" s="130">
        <f t="shared" si="198"/>
        <v>8863.2900000000009</v>
      </c>
      <c r="P557" s="26">
        <f t="shared" si="181"/>
        <v>1.2450458265260507E-3</v>
      </c>
      <c r="R557" s="102">
        <f t="shared" si="182"/>
        <v>7264.9983873770507</v>
      </c>
    </row>
    <row r="558" spans="1:18" ht="24" customHeight="1" x14ac:dyDescent="0.25">
      <c r="A558" s="17" t="s">
        <v>1574</v>
      </c>
      <c r="B558" s="17" t="s">
        <v>1575</v>
      </c>
      <c r="C558" s="17" t="s">
        <v>162</v>
      </c>
      <c r="D558" s="167" t="s">
        <v>1576</v>
      </c>
      <c r="E558" s="17" t="s">
        <v>159</v>
      </c>
      <c r="F558" s="128">
        <v>7.69</v>
      </c>
      <c r="G558" s="134">
        <v>148.25984754918034</v>
      </c>
      <c r="H558" s="134">
        <v>107.32907640000001</v>
      </c>
      <c r="I558" s="134">
        <v>11.873033360000001</v>
      </c>
      <c r="J558" s="134">
        <v>61.674904250000004</v>
      </c>
      <c r="K558" s="134">
        <f t="shared" si="195"/>
        <v>180.87701401000001</v>
      </c>
      <c r="L558" s="130">
        <f t="shared" si="196"/>
        <v>825.36</v>
      </c>
      <c r="M558" s="130">
        <f t="shared" si="197"/>
        <v>91.3</v>
      </c>
      <c r="N558" s="130">
        <v>474.28</v>
      </c>
      <c r="O558" s="130">
        <f t="shared" si="198"/>
        <v>1390.94</v>
      </c>
      <c r="P558" s="26">
        <f t="shared" si="181"/>
        <v>1.9538839888440351E-4</v>
      </c>
      <c r="R558" s="102">
        <f t="shared" si="182"/>
        <v>1140.1182276531968</v>
      </c>
    </row>
    <row r="559" spans="1:18" ht="25.5" customHeight="1" x14ac:dyDescent="0.25">
      <c r="A559" s="17" t="s">
        <v>1577</v>
      </c>
      <c r="B559" s="17" t="s">
        <v>1578</v>
      </c>
      <c r="C559" s="17" t="s">
        <v>162</v>
      </c>
      <c r="D559" s="167" t="s">
        <v>1579</v>
      </c>
      <c r="E559" s="17" t="s">
        <v>159</v>
      </c>
      <c r="F559" s="128">
        <v>48.87</v>
      </c>
      <c r="G559" s="134">
        <v>412.02268017213117</v>
      </c>
      <c r="H559" s="134">
        <v>302.26108850999998</v>
      </c>
      <c r="I559" s="134">
        <v>37.073743239999999</v>
      </c>
      <c r="J559" s="134">
        <v>163.33283806</v>
      </c>
      <c r="K559" s="134">
        <f t="shared" si="195"/>
        <v>502.66766981000001</v>
      </c>
      <c r="L559" s="130">
        <f t="shared" si="196"/>
        <v>14771.49</v>
      </c>
      <c r="M559" s="130">
        <f t="shared" si="197"/>
        <v>1811.79</v>
      </c>
      <c r="N559" s="130">
        <v>7982.0800000000017</v>
      </c>
      <c r="O559" s="130">
        <f t="shared" si="198"/>
        <v>24565.360000000001</v>
      </c>
      <c r="P559" s="26">
        <f t="shared" si="181"/>
        <v>3.4507501102987695E-3</v>
      </c>
      <c r="R559" s="102">
        <f t="shared" si="182"/>
        <v>20135.548380012049</v>
      </c>
    </row>
    <row r="560" spans="1:18" ht="25.5" customHeight="1" x14ac:dyDescent="0.25">
      <c r="A560" s="17" t="s">
        <v>1580</v>
      </c>
      <c r="B560" s="17" t="s">
        <v>1581</v>
      </c>
      <c r="C560" s="17" t="s">
        <v>162</v>
      </c>
      <c r="D560" s="167" t="s">
        <v>1582</v>
      </c>
      <c r="E560" s="17" t="s">
        <v>159</v>
      </c>
      <c r="F560" s="128">
        <v>17</v>
      </c>
      <c r="G560" s="134">
        <v>76.494443975409851</v>
      </c>
      <c r="H560" s="134">
        <v>26.881412450000003</v>
      </c>
      <c r="I560" s="134">
        <v>2.8011709500000004</v>
      </c>
      <c r="J560" s="134">
        <v>63.640638250000002</v>
      </c>
      <c r="K560" s="134">
        <f t="shared" si="195"/>
        <v>93.323221650000008</v>
      </c>
      <c r="L560" s="130">
        <f t="shared" si="196"/>
        <v>456.98</v>
      </c>
      <c r="M560" s="130">
        <f t="shared" si="197"/>
        <v>47.61</v>
      </c>
      <c r="N560" s="130">
        <v>1081.9000000000001</v>
      </c>
      <c r="O560" s="130">
        <f t="shared" si="198"/>
        <v>1586.49</v>
      </c>
      <c r="P560" s="26">
        <f t="shared" si="181"/>
        <v>2.2285773717494451E-4</v>
      </c>
      <c r="R560" s="102">
        <f t="shared" si="182"/>
        <v>1300.4055475819675</v>
      </c>
    </row>
    <row r="561" spans="1:18" ht="25.5" customHeight="1" x14ac:dyDescent="0.25">
      <c r="A561" s="17" t="s">
        <v>1583</v>
      </c>
      <c r="B561" s="17" t="s">
        <v>1530</v>
      </c>
      <c r="C561" s="17" t="s">
        <v>162</v>
      </c>
      <c r="D561" s="167" t="s">
        <v>1531</v>
      </c>
      <c r="E561" s="17" t="s">
        <v>212</v>
      </c>
      <c r="F561" s="128">
        <v>28</v>
      </c>
      <c r="G561" s="134">
        <v>189.12939091803281</v>
      </c>
      <c r="H561" s="134">
        <v>80.447663949999992</v>
      </c>
      <c r="I561" s="134">
        <v>10.860680350000001</v>
      </c>
      <c r="J561" s="134">
        <v>139.42951262000003</v>
      </c>
      <c r="K561" s="134">
        <f t="shared" si="195"/>
        <v>230.73785692000001</v>
      </c>
      <c r="L561" s="130">
        <f t="shared" si="196"/>
        <v>2252.5300000000002</v>
      </c>
      <c r="M561" s="130">
        <f t="shared" si="197"/>
        <v>304.08999999999997</v>
      </c>
      <c r="N561" s="130">
        <v>3904.0299999999993</v>
      </c>
      <c r="O561" s="130">
        <f t="shared" si="198"/>
        <v>6460.65</v>
      </c>
      <c r="P561" s="26">
        <f t="shared" si="181"/>
        <v>9.075417050717655E-4</v>
      </c>
      <c r="R561" s="102">
        <f t="shared" si="182"/>
        <v>5295.6229457049185</v>
      </c>
    </row>
    <row r="562" spans="1:18" ht="25.5" customHeight="1" x14ac:dyDescent="0.25">
      <c r="A562" s="17" t="s">
        <v>1584</v>
      </c>
      <c r="B562" s="17" t="s">
        <v>1585</v>
      </c>
      <c r="C562" s="17" t="s">
        <v>162</v>
      </c>
      <c r="D562" s="167" t="s">
        <v>1586</v>
      </c>
      <c r="E562" s="17" t="s">
        <v>212</v>
      </c>
      <c r="F562" s="128">
        <v>22.72</v>
      </c>
      <c r="G562" s="134">
        <v>76.099685918032804</v>
      </c>
      <c r="H562" s="134">
        <v>64.515389880000001</v>
      </c>
      <c r="I562" s="134">
        <v>8.8163169900000007</v>
      </c>
      <c r="J562" s="134">
        <v>19.509909950000001</v>
      </c>
      <c r="K562" s="134">
        <f t="shared" si="195"/>
        <v>92.841616820000013</v>
      </c>
      <c r="L562" s="130">
        <f t="shared" si="196"/>
        <v>1465.78</v>
      </c>
      <c r="M562" s="130">
        <f t="shared" si="197"/>
        <v>200.3</v>
      </c>
      <c r="N562" s="130">
        <v>443.28</v>
      </c>
      <c r="O562" s="130">
        <f t="shared" si="198"/>
        <v>2109.36</v>
      </c>
      <c r="P562" s="26">
        <f t="shared" si="181"/>
        <v>2.9630643526737702E-4</v>
      </c>
      <c r="R562" s="102">
        <f t="shared" si="182"/>
        <v>1728.9848640577052</v>
      </c>
    </row>
    <row r="563" spans="1:18" ht="39" customHeight="1" x14ac:dyDescent="0.25">
      <c r="A563" s="17" t="s">
        <v>1587</v>
      </c>
      <c r="B563" s="17" t="s">
        <v>1588</v>
      </c>
      <c r="C563" s="17" t="s">
        <v>157</v>
      </c>
      <c r="D563" s="167" t="s">
        <v>1589</v>
      </c>
      <c r="E563" s="17" t="s">
        <v>212</v>
      </c>
      <c r="F563" s="128">
        <v>4.01</v>
      </c>
      <c r="G563" s="134">
        <v>339.14550900819671</v>
      </c>
      <c r="H563" s="134">
        <v>147.56765138</v>
      </c>
      <c r="I563" s="134">
        <v>17.347602549999998</v>
      </c>
      <c r="J563" s="134">
        <v>248.84226706000001</v>
      </c>
      <c r="K563" s="134">
        <f t="shared" si="195"/>
        <v>413.75752098999999</v>
      </c>
      <c r="L563" s="130">
        <f t="shared" si="196"/>
        <v>591.74</v>
      </c>
      <c r="M563" s="130">
        <f t="shared" si="197"/>
        <v>69.56</v>
      </c>
      <c r="N563" s="130">
        <v>997.86</v>
      </c>
      <c r="O563" s="130">
        <f t="shared" si="198"/>
        <v>1659.16</v>
      </c>
      <c r="P563" s="26">
        <f t="shared" si="181"/>
        <v>2.3306585179306579E-4</v>
      </c>
      <c r="R563" s="102">
        <f t="shared" si="182"/>
        <v>1359.9734911228688</v>
      </c>
    </row>
    <row r="564" spans="1:18" ht="24" customHeight="1" x14ac:dyDescent="0.25">
      <c r="A564" s="17" t="s">
        <v>1590</v>
      </c>
      <c r="B564" s="17" t="s">
        <v>1591</v>
      </c>
      <c r="C564" s="17" t="s">
        <v>162</v>
      </c>
      <c r="D564" s="167" t="s">
        <v>1592</v>
      </c>
      <c r="E564" s="17" t="s">
        <v>255</v>
      </c>
      <c r="F564" s="128">
        <v>31.6</v>
      </c>
      <c r="G564" s="134">
        <v>81.634355008196721</v>
      </c>
      <c r="H564" s="134">
        <v>40.27788966</v>
      </c>
      <c r="I564" s="134">
        <v>4.9241636700000004</v>
      </c>
      <c r="J564" s="134">
        <v>54.391859780000004</v>
      </c>
      <c r="K564" s="134">
        <f t="shared" si="195"/>
        <v>99.593913110000003</v>
      </c>
      <c r="L564" s="130">
        <f t="shared" si="196"/>
        <v>1272.78</v>
      </c>
      <c r="M564" s="130">
        <f t="shared" si="197"/>
        <v>155.6</v>
      </c>
      <c r="N564" s="130">
        <v>1718.78</v>
      </c>
      <c r="O564" s="130">
        <f t="shared" si="198"/>
        <v>3147.16</v>
      </c>
      <c r="P564" s="26">
        <f t="shared" si="181"/>
        <v>4.4208848220127347E-4</v>
      </c>
      <c r="R564" s="102">
        <f t="shared" si="182"/>
        <v>2579.6456182590164</v>
      </c>
    </row>
    <row r="565" spans="1:18" ht="25.5" customHeight="1" x14ac:dyDescent="0.25">
      <c r="A565" s="17" t="s">
        <v>1593</v>
      </c>
      <c r="B565" s="17" t="s">
        <v>1489</v>
      </c>
      <c r="C565" s="17" t="s">
        <v>157</v>
      </c>
      <c r="D565" s="167" t="s">
        <v>1490</v>
      </c>
      <c r="E565" s="17" t="s">
        <v>159</v>
      </c>
      <c r="F565" s="128">
        <v>26.8</v>
      </c>
      <c r="G565" s="134">
        <v>45.276332295081971</v>
      </c>
      <c r="H565" s="134">
        <v>12.12857878</v>
      </c>
      <c r="I565" s="134">
        <v>1.1794404000000001</v>
      </c>
      <c r="J565" s="134">
        <v>41.929106220000001</v>
      </c>
      <c r="K565" s="134">
        <f t="shared" si="195"/>
        <v>55.237125400000004</v>
      </c>
      <c r="L565" s="130">
        <f t="shared" si="196"/>
        <v>325.04000000000002</v>
      </c>
      <c r="M565" s="130">
        <f t="shared" si="197"/>
        <v>31.6</v>
      </c>
      <c r="N565" s="130">
        <v>1123.7099999999998</v>
      </c>
      <c r="O565" s="130">
        <f t="shared" si="198"/>
        <v>1480.35</v>
      </c>
      <c r="P565" s="26">
        <f t="shared" si="181"/>
        <v>2.0794801809461709E-4</v>
      </c>
      <c r="R565" s="102">
        <f t="shared" si="182"/>
        <v>1213.4057055081969</v>
      </c>
    </row>
    <row r="566" spans="1:18" ht="24" customHeight="1" x14ac:dyDescent="0.25">
      <c r="A566" s="15" t="s">
        <v>128</v>
      </c>
      <c r="B566" s="15"/>
      <c r="C566" s="15"/>
      <c r="D566" s="166" t="s">
        <v>129</v>
      </c>
      <c r="E566" s="15"/>
      <c r="F566" s="129"/>
      <c r="G566" s="135"/>
      <c r="H566" s="135"/>
      <c r="I566" s="135"/>
      <c r="J566" s="135"/>
      <c r="K566" s="135"/>
      <c r="L566" s="131"/>
      <c r="M566" s="131"/>
      <c r="N566" s="131"/>
      <c r="O566" s="131">
        <f>SUM(O567)</f>
        <v>13136.71</v>
      </c>
      <c r="P566" s="25">
        <f t="shared" si="181"/>
        <v>1.8453425262834717E-3</v>
      </c>
      <c r="R566" s="102">
        <f t="shared" si="182"/>
        <v>0</v>
      </c>
    </row>
    <row r="567" spans="1:18" ht="24" customHeight="1" x14ac:dyDescent="0.25">
      <c r="A567" s="17" t="s">
        <v>1594</v>
      </c>
      <c r="B567" s="17" t="s">
        <v>1595</v>
      </c>
      <c r="C567" s="17" t="s">
        <v>204</v>
      </c>
      <c r="D567" s="167" t="s">
        <v>1596</v>
      </c>
      <c r="E567" s="17" t="s">
        <v>159</v>
      </c>
      <c r="F567" s="128">
        <v>3086.77</v>
      </c>
      <c r="G567" s="134">
        <v>3.4883722213114758</v>
      </c>
      <c r="H567" s="134">
        <v>2.3883668100000004</v>
      </c>
      <c r="I567" s="134">
        <v>0</v>
      </c>
      <c r="J567" s="134">
        <v>1.8674473</v>
      </c>
      <c r="K567" s="134">
        <f>H567+I567+J567</f>
        <v>4.2558141100000002</v>
      </c>
      <c r="L567" s="130">
        <f>TRUNC(F567 * H567, 2)</f>
        <v>7372.33</v>
      </c>
      <c r="M567" s="130">
        <f>TRUNC(F567 * I567, 2)</f>
        <v>0</v>
      </c>
      <c r="N567" s="130">
        <v>5764.38</v>
      </c>
      <c r="O567" s="130">
        <f>TRUNC(F567 * K567, 2)</f>
        <v>13136.71</v>
      </c>
      <c r="P567" s="26">
        <f t="shared" si="181"/>
        <v>1.8453425262834717E-3</v>
      </c>
      <c r="R567" s="102">
        <f t="shared" si="182"/>
        <v>10767.802721577624</v>
      </c>
    </row>
    <row r="568" spans="1:18" ht="24" customHeight="1" x14ac:dyDescent="0.25">
      <c r="A568" s="15" t="s">
        <v>130</v>
      </c>
      <c r="B568" s="15"/>
      <c r="C568" s="15"/>
      <c r="D568" s="166" t="s">
        <v>131</v>
      </c>
      <c r="E568" s="15"/>
      <c r="F568" s="138"/>
      <c r="G568" s="135"/>
      <c r="H568" s="135"/>
      <c r="I568" s="135"/>
      <c r="J568" s="135"/>
      <c r="K568" s="135"/>
      <c r="L568" s="136"/>
      <c r="M568" s="131"/>
      <c r="N568" s="131"/>
      <c r="O568" s="131">
        <f>SUM(O569:O574)</f>
        <v>362170.19000000006</v>
      </c>
      <c r="P568" s="25">
        <f t="shared" si="181"/>
        <v>5.0874842586855089E-2</v>
      </c>
      <c r="R568" s="102">
        <f t="shared" si="182"/>
        <v>0</v>
      </c>
    </row>
    <row r="569" spans="1:18" ht="24" customHeight="1" x14ac:dyDescent="0.25">
      <c r="A569" s="17" t="s">
        <v>1597</v>
      </c>
      <c r="B569" s="17" t="s">
        <v>1598</v>
      </c>
      <c r="C569" s="17" t="s">
        <v>145</v>
      </c>
      <c r="D569" s="167" t="s">
        <v>1599</v>
      </c>
      <c r="E569" s="17" t="s">
        <v>1600</v>
      </c>
      <c r="F569" s="128">
        <v>8</v>
      </c>
      <c r="G569" s="134">
        <v>10379.07552</v>
      </c>
      <c r="H569" s="134">
        <v>0</v>
      </c>
      <c r="I569" s="134">
        <v>12662.472134400001</v>
      </c>
      <c r="J569" s="134">
        <v>0</v>
      </c>
      <c r="K569" s="134">
        <f t="shared" ref="K569:K574" si="199">H569+I569+J569</f>
        <v>12662.472134400001</v>
      </c>
      <c r="L569" s="130">
        <f t="shared" ref="L569:L574" si="200">TRUNC(F569 * H569, 2)</f>
        <v>0</v>
      </c>
      <c r="M569" s="130">
        <f t="shared" ref="M569:M574" si="201">TRUNC(F569 * I569, 2)</f>
        <v>101299.77</v>
      </c>
      <c r="N569" s="130">
        <v>0</v>
      </c>
      <c r="O569" s="130">
        <f t="shared" ref="O569:O574" si="202">TRUNC(F569 * K569, 2)</f>
        <v>101299.77</v>
      </c>
      <c r="P569" s="26">
        <f t="shared" si="181"/>
        <v>1.4229801334103795E-2</v>
      </c>
      <c r="R569" s="102">
        <f t="shared" si="182"/>
        <v>83032.604160000003</v>
      </c>
    </row>
    <row r="570" spans="1:18" ht="24" customHeight="1" x14ac:dyDescent="0.25">
      <c r="A570" s="17" t="s">
        <v>1601</v>
      </c>
      <c r="B570" s="17" t="s">
        <v>1602</v>
      </c>
      <c r="C570" s="17" t="s">
        <v>157</v>
      </c>
      <c r="D570" s="167" t="s">
        <v>1603</v>
      </c>
      <c r="E570" s="17" t="s">
        <v>1604</v>
      </c>
      <c r="F570" s="128">
        <v>8</v>
      </c>
      <c r="G570" s="134">
        <v>7571.8301296885238</v>
      </c>
      <c r="H570" s="134">
        <v>8672.3171458300003</v>
      </c>
      <c r="I570" s="134">
        <v>291.37092215000001</v>
      </c>
      <c r="J570" s="134">
        <v>273.94469024000006</v>
      </c>
      <c r="K570" s="134">
        <f t="shared" si="199"/>
        <v>9237.6327582199992</v>
      </c>
      <c r="L570" s="130">
        <f t="shared" si="200"/>
        <v>69378.53</v>
      </c>
      <c r="M570" s="130">
        <f t="shared" si="201"/>
        <v>2330.96</v>
      </c>
      <c r="N570" s="130">
        <v>2191.5699999999897</v>
      </c>
      <c r="O570" s="130">
        <f t="shared" si="202"/>
        <v>73901.06</v>
      </c>
      <c r="P570" s="26">
        <f t="shared" si="181"/>
        <v>1.0381044322012622E-2</v>
      </c>
      <c r="R570" s="102">
        <f t="shared" si="182"/>
        <v>60574.64103750819</v>
      </c>
    </row>
    <row r="571" spans="1:18" ht="24" customHeight="1" x14ac:dyDescent="0.25">
      <c r="A571" s="17" t="s">
        <v>1605</v>
      </c>
      <c r="B571" s="17" t="s">
        <v>1606</v>
      </c>
      <c r="C571" s="17" t="s">
        <v>157</v>
      </c>
      <c r="D571" s="167" t="s">
        <v>1607</v>
      </c>
      <c r="E571" s="17" t="s">
        <v>1604</v>
      </c>
      <c r="F571" s="128">
        <v>8</v>
      </c>
      <c r="G571" s="134">
        <v>3961.252092614754</v>
      </c>
      <c r="H571" s="134">
        <v>4377.3849292300001</v>
      </c>
      <c r="I571" s="134">
        <v>181.40776219</v>
      </c>
      <c r="J571" s="134">
        <v>273.93486157000001</v>
      </c>
      <c r="K571" s="134">
        <f t="shared" si="199"/>
        <v>4832.7275529899998</v>
      </c>
      <c r="L571" s="134">
        <f t="shared" si="200"/>
        <v>35019.07</v>
      </c>
      <c r="M571" s="130">
        <f t="shared" si="201"/>
        <v>1451.26</v>
      </c>
      <c r="N571" s="130">
        <v>2191.4899999999966</v>
      </c>
      <c r="O571" s="130">
        <f t="shared" si="202"/>
        <v>38661.82</v>
      </c>
      <c r="P571" s="26">
        <f t="shared" si="181"/>
        <v>5.4309108284735568E-3</v>
      </c>
      <c r="R571" s="102">
        <f t="shared" si="182"/>
        <v>31690.016740918032</v>
      </c>
    </row>
    <row r="572" spans="1:18" ht="24" customHeight="1" x14ac:dyDescent="0.25">
      <c r="A572" s="17" t="s">
        <v>1608</v>
      </c>
      <c r="B572" s="17" t="s">
        <v>1609</v>
      </c>
      <c r="C572" s="17" t="s">
        <v>145</v>
      </c>
      <c r="D572" s="167" t="s">
        <v>1610</v>
      </c>
      <c r="E572" s="17" t="s">
        <v>1604</v>
      </c>
      <c r="F572" s="128">
        <v>8</v>
      </c>
      <c r="G572" s="134">
        <v>1376.0138000000002</v>
      </c>
      <c r="H572" s="134">
        <v>1678.736836</v>
      </c>
      <c r="I572" s="134">
        <v>0</v>
      </c>
      <c r="J572" s="134">
        <v>0</v>
      </c>
      <c r="K572" s="134">
        <f t="shared" si="199"/>
        <v>1678.736836</v>
      </c>
      <c r="L572" s="130">
        <f t="shared" si="200"/>
        <v>13429.89</v>
      </c>
      <c r="M572" s="130">
        <f t="shared" si="201"/>
        <v>0</v>
      </c>
      <c r="N572" s="130">
        <v>0</v>
      </c>
      <c r="O572" s="130">
        <f t="shared" si="202"/>
        <v>13429.89</v>
      </c>
      <c r="P572" s="26">
        <f t="shared" si="181"/>
        <v>1.8865261652505944E-3</v>
      </c>
      <c r="R572" s="102">
        <f t="shared" si="182"/>
        <v>11008.110400000001</v>
      </c>
    </row>
    <row r="573" spans="1:18" ht="25.5" customHeight="1" x14ac:dyDescent="0.25">
      <c r="A573" s="17" t="s">
        <v>1611</v>
      </c>
      <c r="B573" s="17" t="s">
        <v>1612</v>
      </c>
      <c r="C573" s="17" t="s">
        <v>157</v>
      </c>
      <c r="D573" s="167" t="s">
        <v>1613</v>
      </c>
      <c r="E573" s="17" t="s">
        <v>266</v>
      </c>
      <c r="F573" s="128">
        <v>704</v>
      </c>
      <c r="G573" s="134">
        <v>29.647135737704918</v>
      </c>
      <c r="H573" s="134">
        <v>33.741824110000003</v>
      </c>
      <c r="I573" s="134">
        <v>0.96320966000000008</v>
      </c>
      <c r="J573" s="134">
        <v>1.4644718300000001</v>
      </c>
      <c r="K573" s="134">
        <f t="shared" si="199"/>
        <v>36.169505600000001</v>
      </c>
      <c r="L573" s="130">
        <f t="shared" si="200"/>
        <v>23754.240000000002</v>
      </c>
      <c r="M573" s="130">
        <f t="shared" si="201"/>
        <v>678.09</v>
      </c>
      <c r="N573" s="130">
        <v>1031.0000000000005</v>
      </c>
      <c r="O573" s="130">
        <f t="shared" si="202"/>
        <v>25463.33</v>
      </c>
      <c r="P573" s="26">
        <f t="shared" si="181"/>
        <v>3.5768899298066047E-3</v>
      </c>
      <c r="R573" s="102">
        <f t="shared" si="182"/>
        <v>20871.583559344261</v>
      </c>
    </row>
    <row r="574" spans="1:18" ht="24" customHeight="1" x14ac:dyDescent="0.25">
      <c r="A574" s="17" t="s">
        <v>1614</v>
      </c>
      <c r="B574" s="17" t="s">
        <v>1615</v>
      </c>
      <c r="C574" s="17" t="s">
        <v>157</v>
      </c>
      <c r="D574" s="167" t="s">
        <v>1616</v>
      </c>
      <c r="E574" s="17" t="s">
        <v>266</v>
      </c>
      <c r="F574" s="128">
        <v>3840</v>
      </c>
      <c r="G574" s="134">
        <v>23.355175680327868</v>
      </c>
      <c r="H574" s="134">
        <v>21.45598661</v>
      </c>
      <c r="I574" s="134">
        <v>2.1917934100000003</v>
      </c>
      <c r="J574" s="134">
        <v>4.8455343099999997</v>
      </c>
      <c r="K574" s="134">
        <f t="shared" si="199"/>
        <v>28.493314329999997</v>
      </c>
      <c r="L574" s="130">
        <f t="shared" si="200"/>
        <v>82390.98</v>
      </c>
      <c r="M574" s="130">
        <f t="shared" si="201"/>
        <v>8416.48</v>
      </c>
      <c r="N574" s="130">
        <v>18606.860000000008</v>
      </c>
      <c r="O574" s="130">
        <f t="shared" si="202"/>
        <v>109414.32</v>
      </c>
      <c r="P574" s="26">
        <f t="shared" si="181"/>
        <v>1.536967000720791E-2</v>
      </c>
      <c r="R574" s="102">
        <f t="shared" si="182"/>
        <v>89683.874612459011</v>
      </c>
    </row>
    <row r="575" spans="1:18" x14ac:dyDescent="0.25">
      <c r="A575" s="22"/>
      <c r="B575" s="22"/>
      <c r="C575" s="22"/>
      <c r="D575" s="169"/>
      <c r="E575" s="22"/>
      <c r="F575" s="22"/>
      <c r="G575" s="162"/>
      <c r="H575" s="22"/>
      <c r="I575" s="22"/>
      <c r="J575" s="22"/>
      <c r="K575" s="22" t="s">
        <v>1624</v>
      </c>
      <c r="L575" s="29">
        <f>SUM(L8:L574)</f>
        <v>1316373.9300000013</v>
      </c>
      <c r="M575" s="29">
        <f>SUM(M8:M574)</f>
        <v>690975.65999999957</v>
      </c>
      <c r="N575" s="29">
        <f>SUM(N8:N574)</f>
        <v>5111496.8100000033</v>
      </c>
      <c r="O575" s="30">
        <f>SUM(O6+O28+O30+O37+O68+O86+O97+O104+O114+O131+O480+O496+O543+O552+O566+O568)</f>
        <v>7118846.4000000004</v>
      </c>
      <c r="P575" s="101">
        <f t="shared" si="181"/>
        <v>1</v>
      </c>
      <c r="R575" s="102">
        <f t="shared" si="182"/>
        <v>0</v>
      </c>
    </row>
    <row r="576" spans="1:18" x14ac:dyDescent="0.25">
      <c r="A576" s="20"/>
      <c r="B576" s="20"/>
      <c r="C576" s="20"/>
      <c r="D576" s="170"/>
      <c r="E576" s="20"/>
      <c r="F576" s="20"/>
      <c r="G576" s="163"/>
      <c r="H576" s="20"/>
      <c r="I576" s="20"/>
      <c r="J576" s="20"/>
      <c r="K576" s="20"/>
      <c r="M576" s="20"/>
      <c r="N576" s="20"/>
      <c r="O576" s="22"/>
      <c r="P576" s="20"/>
    </row>
    <row r="577" spans="1:1019" ht="14.25" customHeight="1" x14ac:dyDescent="0.25">
      <c r="A577" s="207"/>
      <c r="B577" s="207"/>
      <c r="C577" s="207"/>
      <c r="D577" s="170"/>
      <c r="E577" s="22"/>
      <c r="F577" s="22"/>
      <c r="G577" s="162"/>
      <c r="H577" s="22"/>
      <c r="I577" s="22"/>
      <c r="J577" s="22"/>
      <c r="K577" s="22"/>
      <c r="L577" s="207" t="s">
        <v>132</v>
      </c>
      <c r="M577" s="207"/>
      <c r="N577" s="209">
        <v>5868354.2999999998</v>
      </c>
      <c r="O577" s="209"/>
      <c r="P577" s="31"/>
      <c r="R577" s="102">
        <f>SUM(R8:R576)</f>
        <v>5868354.3016828978</v>
      </c>
    </row>
    <row r="578" spans="1:1019" ht="14.25" customHeight="1" x14ac:dyDescent="0.25">
      <c r="A578" s="207"/>
      <c r="B578" s="207"/>
      <c r="C578" s="207"/>
      <c r="D578" s="170"/>
      <c r="E578" s="22"/>
      <c r="F578" s="22"/>
      <c r="G578" s="162"/>
      <c r="H578" s="22"/>
      <c r="I578" s="22"/>
      <c r="J578" s="22"/>
      <c r="K578" s="22"/>
      <c r="L578" s="207" t="s">
        <v>133</v>
      </c>
      <c r="M578" s="207"/>
      <c r="N578" s="209">
        <f>N579-N577</f>
        <v>1250492.1000000006</v>
      </c>
      <c r="O578" s="209"/>
      <c r="P578" s="31"/>
    </row>
    <row r="579" spans="1:1019" ht="14.25" customHeight="1" x14ac:dyDescent="0.25">
      <c r="A579" s="207"/>
      <c r="B579" s="207"/>
      <c r="C579" s="207"/>
      <c r="D579" s="170"/>
      <c r="E579" s="22"/>
      <c r="F579" s="22"/>
      <c r="G579" s="162"/>
      <c r="H579" s="22"/>
      <c r="I579" s="22"/>
      <c r="J579" s="22"/>
      <c r="K579" s="22"/>
      <c r="L579" s="207" t="s">
        <v>134</v>
      </c>
      <c r="M579" s="207"/>
      <c r="N579" s="209">
        <f>O575</f>
        <v>7118846.4000000004</v>
      </c>
      <c r="O579" s="209"/>
      <c r="P579" s="31"/>
    </row>
    <row r="580" spans="1:1019" s="106" customFormat="1" x14ac:dyDescent="0.25">
      <c r="A580" s="105"/>
      <c r="B580" s="105"/>
      <c r="C580" s="105"/>
      <c r="D580" s="171"/>
      <c r="E580" s="105"/>
      <c r="F580" s="105"/>
      <c r="G580" s="164"/>
      <c r="H580" s="105"/>
      <c r="I580" s="105"/>
      <c r="J580" s="105"/>
      <c r="K580" s="105"/>
      <c r="L580" s="105"/>
      <c r="M580" s="105"/>
      <c r="N580" s="105"/>
      <c r="O580" s="105"/>
      <c r="P580" s="105"/>
      <c r="Q580" s="105"/>
      <c r="R580" s="105"/>
      <c r="S580" s="105"/>
      <c r="T580" s="105"/>
      <c r="U580" s="105"/>
      <c r="V580" s="105"/>
      <c r="W580" s="105"/>
      <c r="X580" s="105"/>
      <c r="Y580" s="105"/>
      <c r="Z580" s="105"/>
      <c r="AA580" s="105"/>
      <c r="AB580" s="105"/>
      <c r="AC580" s="105"/>
      <c r="AD580" s="105"/>
      <c r="AE580" s="105"/>
      <c r="AF580" s="105"/>
      <c r="AG580" s="105"/>
      <c r="AH580" s="105"/>
      <c r="AI580" s="105"/>
      <c r="AJ580" s="105"/>
      <c r="AK580" s="105"/>
      <c r="AL580" s="105"/>
      <c r="AM580" s="105"/>
      <c r="AN580" s="105"/>
      <c r="AO580" s="105"/>
      <c r="AP580" s="105"/>
      <c r="AQ580" s="105"/>
      <c r="AR580" s="105"/>
      <c r="AS580" s="105"/>
      <c r="AT580" s="105"/>
      <c r="AU580" s="105"/>
      <c r="AV580" s="105"/>
      <c r="AW580" s="105"/>
      <c r="AX580" s="105"/>
      <c r="AY580" s="105"/>
      <c r="AZ580" s="105"/>
      <c r="BA580" s="105"/>
      <c r="BB580" s="105"/>
      <c r="BC580" s="105"/>
      <c r="BD580" s="105"/>
      <c r="BE580" s="105"/>
      <c r="BF580" s="105"/>
      <c r="BG580" s="105"/>
      <c r="BH580" s="105"/>
      <c r="BI580" s="105"/>
      <c r="BJ580" s="105"/>
      <c r="BK580" s="105"/>
      <c r="BL580" s="105"/>
      <c r="BM580" s="105"/>
      <c r="BN580" s="105"/>
      <c r="BO580" s="105"/>
      <c r="BP580" s="105"/>
      <c r="BQ580" s="105"/>
      <c r="BR580" s="105"/>
      <c r="BS580" s="105"/>
      <c r="BT580" s="105"/>
      <c r="BU580" s="105"/>
      <c r="BV580" s="105"/>
      <c r="BW580" s="105"/>
      <c r="BX580" s="105"/>
      <c r="BY580" s="105"/>
      <c r="BZ580" s="105"/>
      <c r="CA580" s="105"/>
      <c r="CB580" s="105"/>
      <c r="CC580" s="105"/>
      <c r="CD580" s="105"/>
      <c r="CE580" s="105"/>
      <c r="CF580" s="105"/>
      <c r="CG580" s="105"/>
      <c r="CH580" s="105"/>
      <c r="CI580" s="105"/>
      <c r="CJ580" s="105"/>
      <c r="CK580" s="105"/>
      <c r="CL580" s="105"/>
      <c r="CM580" s="105"/>
      <c r="CN580" s="105"/>
      <c r="CO580" s="105"/>
      <c r="CP580" s="105"/>
      <c r="CQ580" s="105"/>
      <c r="CR580" s="105"/>
      <c r="CS580" s="105"/>
      <c r="CT580" s="105"/>
      <c r="CU580" s="105"/>
      <c r="CV580" s="105"/>
      <c r="CW580" s="105"/>
      <c r="CX580" s="105"/>
      <c r="CY580" s="105"/>
      <c r="CZ580" s="105"/>
      <c r="DA580" s="105"/>
      <c r="DB580" s="105"/>
      <c r="DC580" s="105"/>
      <c r="DD580" s="105"/>
      <c r="DE580" s="105"/>
      <c r="DF580" s="105"/>
      <c r="DG580" s="105"/>
      <c r="DH580" s="105"/>
      <c r="DI580" s="105"/>
      <c r="DJ580" s="105"/>
      <c r="DK580" s="105"/>
      <c r="DL580" s="105"/>
      <c r="DM580" s="105"/>
      <c r="DN580" s="105"/>
      <c r="DO580" s="105"/>
      <c r="DP580" s="105"/>
      <c r="DQ580" s="105"/>
      <c r="DR580" s="105"/>
      <c r="DS580" s="105"/>
      <c r="DT580" s="105"/>
      <c r="DU580" s="105"/>
      <c r="DV580" s="105"/>
      <c r="DW580" s="105"/>
      <c r="DX580" s="105"/>
      <c r="DY580" s="105"/>
      <c r="DZ580" s="105"/>
      <c r="EA580" s="105"/>
      <c r="EB580" s="105"/>
      <c r="EC580" s="105"/>
      <c r="ED580" s="105"/>
      <c r="EE580" s="105"/>
      <c r="EF580" s="105"/>
      <c r="EG580" s="105"/>
      <c r="EH580" s="105"/>
      <c r="EI580" s="105"/>
      <c r="EJ580" s="105"/>
      <c r="EK580" s="105"/>
      <c r="EL580" s="105"/>
      <c r="EM580" s="105"/>
      <c r="EN580" s="105"/>
      <c r="EO580" s="105"/>
      <c r="EP580" s="105"/>
      <c r="EQ580" s="105"/>
      <c r="ER580" s="105"/>
      <c r="ES580" s="105"/>
      <c r="ET580" s="105"/>
      <c r="EU580" s="105"/>
      <c r="EV580" s="105"/>
      <c r="EW580" s="105"/>
      <c r="EX580" s="105"/>
      <c r="EY580" s="105"/>
      <c r="EZ580" s="105"/>
      <c r="FA580" s="105"/>
      <c r="FB580" s="105"/>
      <c r="FC580" s="105"/>
      <c r="FD580" s="105"/>
      <c r="FE580" s="105"/>
      <c r="FF580" s="105"/>
      <c r="FG580" s="105"/>
      <c r="FH580" s="105"/>
      <c r="FI580" s="105"/>
      <c r="FJ580" s="105"/>
      <c r="FK580" s="105"/>
      <c r="FL580" s="105"/>
      <c r="FM580" s="105"/>
      <c r="FN580" s="105"/>
      <c r="FO580" s="105"/>
      <c r="FP580" s="105"/>
      <c r="FQ580" s="105"/>
      <c r="FR580" s="105"/>
      <c r="FS580" s="105"/>
      <c r="FT580" s="105"/>
      <c r="FU580" s="105"/>
      <c r="FV580" s="105"/>
      <c r="FW580" s="105"/>
      <c r="FX580" s="105"/>
      <c r="FY580" s="105"/>
      <c r="FZ580" s="105"/>
      <c r="GA580" s="105"/>
      <c r="GB580" s="105"/>
      <c r="GC580" s="105"/>
      <c r="GD580" s="105"/>
      <c r="GE580" s="105"/>
      <c r="GF580" s="105"/>
      <c r="GG580" s="105"/>
      <c r="GH580" s="105"/>
      <c r="GI580" s="105"/>
      <c r="GJ580" s="105"/>
      <c r="GK580" s="105"/>
      <c r="GL580" s="105"/>
      <c r="GM580" s="105"/>
      <c r="GN580" s="105"/>
      <c r="GO580" s="105"/>
      <c r="GP580" s="105"/>
      <c r="GQ580" s="105"/>
      <c r="GR580" s="105"/>
      <c r="GS580" s="105"/>
      <c r="GT580" s="105"/>
      <c r="GU580" s="105"/>
      <c r="GV580" s="105"/>
      <c r="GW580" s="105"/>
      <c r="GX580" s="105"/>
      <c r="GY580" s="105"/>
      <c r="GZ580" s="105"/>
      <c r="HA580" s="105"/>
      <c r="HB580" s="105"/>
      <c r="HC580" s="105"/>
      <c r="HD580" s="105"/>
      <c r="HE580" s="105"/>
      <c r="HF580" s="105"/>
      <c r="HG580" s="105"/>
      <c r="HH580" s="105"/>
      <c r="HI580" s="105"/>
      <c r="HJ580" s="105"/>
      <c r="HK580" s="105"/>
      <c r="HL580" s="105"/>
      <c r="HM580" s="105"/>
      <c r="HN580" s="105"/>
      <c r="HO580" s="105"/>
      <c r="HP580" s="105"/>
      <c r="HQ580" s="105"/>
      <c r="HR580" s="105"/>
      <c r="HS580" s="105"/>
      <c r="HT580" s="105"/>
      <c r="HU580" s="105"/>
      <c r="HV580" s="105"/>
      <c r="HW580" s="105"/>
      <c r="HX580" s="105"/>
      <c r="HY580" s="105"/>
      <c r="HZ580" s="105"/>
      <c r="IA580" s="105"/>
      <c r="IB580" s="105"/>
      <c r="IC580" s="105"/>
      <c r="ID580" s="105"/>
      <c r="IE580" s="105"/>
      <c r="IF580" s="105"/>
      <c r="IG580" s="105"/>
      <c r="IH580" s="105"/>
      <c r="II580" s="105"/>
      <c r="IJ580" s="105"/>
      <c r="IK580" s="105"/>
      <c r="IL580" s="105"/>
      <c r="IM580" s="105"/>
      <c r="IN580" s="105"/>
      <c r="IO580" s="105"/>
      <c r="IP580" s="105"/>
      <c r="IQ580" s="105"/>
      <c r="IR580" s="105"/>
      <c r="IS580" s="105"/>
      <c r="IT580" s="105"/>
      <c r="IU580" s="105"/>
      <c r="IV580" s="105"/>
      <c r="IW580" s="105"/>
      <c r="IX580" s="105"/>
      <c r="IY580" s="105"/>
      <c r="IZ580" s="105"/>
      <c r="JA580" s="105"/>
      <c r="JB580" s="105"/>
      <c r="JC580" s="105"/>
      <c r="JD580" s="105"/>
      <c r="JE580" s="105"/>
      <c r="JF580" s="105"/>
      <c r="JG580" s="105"/>
      <c r="JH580" s="105"/>
      <c r="JI580" s="105"/>
      <c r="JJ580" s="105"/>
      <c r="JK580" s="105"/>
      <c r="JL580" s="105"/>
      <c r="JM580" s="105"/>
      <c r="JN580" s="105"/>
      <c r="JO580" s="105"/>
      <c r="JP580" s="105"/>
      <c r="JQ580" s="105"/>
      <c r="JR580" s="105"/>
      <c r="JS580" s="105"/>
      <c r="JT580" s="105"/>
      <c r="JU580" s="105"/>
      <c r="JV580" s="105"/>
      <c r="JW580" s="105"/>
      <c r="JX580" s="105"/>
      <c r="JY580" s="105"/>
      <c r="JZ580" s="105"/>
      <c r="KA580" s="105"/>
      <c r="KB580" s="105"/>
      <c r="KC580" s="105"/>
      <c r="KD580" s="105"/>
      <c r="KE580" s="105"/>
      <c r="KF580" s="105"/>
      <c r="KG580" s="105"/>
      <c r="KH580" s="105"/>
      <c r="KI580" s="105"/>
      <c r="KJ580" s="105"/>
      <c r="KK580" s="105"/>
      <c r="KL580" s="105"/>
      <c r="KM580" s="105"/>
      <c r="KN580" s="105"/>
      <c r="KO580" s="105"/>
      <c r="KP580" s="105"/>
      <c r="KQ580" s="105"/>
      <c r="KR580" s="105"/>
      <c r="KS580" s="105"/>
      <c r="KT580" s="105"/>
      <c r="KU580" s="105"/>
      <c r="KV580" s="105"/>
      <c r="KW580" s="105"/>
      <c r="KX580" s="105"/>
      <c r="KY580" s="105"/>
      <c r="KZ580" s="105"/>
      <c r="LA580" s="105"/>
      <c r="LB580" s="105"/>
      <c r="LC580" s="105"/>
      <c r="LD580" s="105"/>
      <c r="LE580" s="105"/>
      <c r="LF580" s="105"/>
      <c r="LG580" s="105"/>
      <c r="LH580" s="105"/>
      <c r="LI580" s="105"/>
      <c r="LJ580" s="105"/>
      <c r="LK580" s="105"/>
      <c r="LL580" s="105"/>
      <c r="LM580" s="105"/>
      <c r="LN580" s="105"/>
      <c r="LO580" s="105"/>
      <c r="LP580" s="105"/>
      <c r="LQ580" s="105"/>
      <c r="LR580" s="105"/>
      <c r="LS580" s="105"/>
      <c r="LT580" s="105"/>
      <c r="LU580" s="105"/>
      <c r="LV580" s="105"/>
      <c r="LW580" s="105"/>
      <c r="LX580" s="105"/>
      <c r="LY580" s="105"/>
      <c r="LZ580" s="105"/>
      <c r="MA580" s="105"/>
      <c r="MB580" s="105"/>
      <c r="MC580" s="105"/>
      <c r="MD580" s="105"/>
      <c r="ME580" s="105"/>
      <c r="MF580" s="105"/>
      <c r="MG580" s="105"/>
      <c r="MH580" s="105"/>
      <c r="MI580" s="105"/>
      <c r="MJ580" s="105"/>
      <c r="MK580" s="105"/>
      <c r="ML580" s="105"/>
      <c r="MM580" s="105"/>
      <c r="MN580" s="105"/>
      <c r="MO580" s="105"/>
      <c r="MP580" s="105"/>
      <c r="MQ580" s="105"/>
      <c r="MR580" s="105"/>
      <c r="MS580" s="105"/>
      <c r="MT580" s="105"/>
      <c r="MU580" s="105"/>
      <c r="MV580" s="105"/>
      <c r="MW580" s="105"/>
      <c r="MX580" s="105"/>
      <c r="MY580" s="105"/>
      <c r="MZ580" s="105"/>
      <c r="NA580" s="105"/>
      <c r="NB580" s="105"/>
      <c r="NC580" s="105"/>
      <c r="ND580" s="105"/>
      <c r="NE580" s="105"/>
      <c r="NF580" s="105"/>
      <c r="NG580" s="105"/>
      <c r="NH580" s="105"/>
      <c r="NI580" s="105"/>
      <c r="NJ580" s="105"/>
      <c r="NK580" s="105"/>
      <c r="NL580" s="105"/>
      <c r="NM580" s="105"/>
      <c r="NN580" s="105"/>
      <c r="NO580" s="105"/>
      <c r="NP580" s="105"/>
      <c r="NQ580" s="105"/>
      <c r="NR580" s="105"/>
      <c r="NS580" s="105"/>
      <c r="NT580" s="105"/>
      <c r="NU580" s="105"/>
      <c r="NV580" s="105"/>
      <c r="NW580" s="105"/>
      <c r="NX580" s="105"/>
      <c r="NY580" s="105"/>
      <c r="NZ580" s="105"/>
      <c r="OA580" s="105"/>
      <c r="OB580" s="105"/>
      <c r="OC580" s="105"/>
      <c r="OD580" s="105"/>
      <c r="OE580" s="105"/>
      <c r="OF580" s="105"/>
      <c r="OG580" s="105"/>
      <c r="OH580" s="105"/>
      <c r="OI580" s="105"/>
      <c r="OJ580" s="105"/>
      <c r="OK580" s="105"/>
      <c r="OL580" s="105"/>
      <c r="OM580" s="105"/>
      <c r="ON580" s="105"/>
      <c r="OO580" s="105"/>
      <c r="OP580" s="105"/>
      <c r="OQ580" s="105"/>
      <c r="OR580" s="105"/>
      <c r="OS580" s="105"/>
      <c r="OT580" s="105"/>
      <c r="OU580" s="105"/>
      <c r="OV580" s="105"/>
      <c r="OW580" s="105"/>
      <c r="OX580" s="105"/>
      <c r="OY580" s="105"/>
      <c r="OZ580" s="105"/>
      <c r="PA580" s="105"/>
      <c r="PB580" s="105"/>
      <c r="PC580" s="105"/>
      <c r="PD580" s="105"/>
      <c r="PE580" s="105"/>
      <c r="PF580" s="105"/>
      <c r="PG580" s="105"/>
      <c r="PH580" s="105"/>
      <c r="PI580" s="105"/>
      <c r="PJ580" s="105"/>
      <c r="PK580" s="105"/>
      <c r="PL580" s="105"/>
      <c r="PM580" s="105"/>
      <c r="PN580" s="105"/>
      <c r="PO580" s="105"/>
      <c r="PP580" s="105"/>
      <c r="PQ580" s="105"/>
      <c r="PR580" s="105"/>
      <c r="PS580" s="105"/>
      <c r="PT580" s="105"/>
      <c r="PU580" s="105"/>
      <c r="PV580" s="105"/>
      <c r="PW580" s="105"/>
      <c r="PX580" s="105"/>
      <c r="PY580" s="105"/>
      <c r="PZ580" s="105"/>
      <c r="QA580" s="105"/>
      <c r="QB580" s="105"/>
      <c r="QC580" s="105"/>
      <c r="QD580" s="105"/>
      <c r="QE580" s="105"/>
      <c r="QF580" s="105"/>
      <c r="QG580" s="105"/>
      <c r="QH580" s="105"/>
      <c r="QI580" s="105"/>
      <c r="QJ580" s="105"/>
      <c r="QK580" s="105"/>
      <c r="QL580" s="105"/>
      <c r="QM580" s="105"/>
      <c r="QN580" s="105"/>
      <c r="QO580" s="105"/>
      <c r="QP580" s="105"/>
      <c r="QQ580" s="105"/>
      <c r="QR580" s="105"/>
      <c r="QS580" s="105"/>
      <c r="QT580" s="105"/>
      <c r="QU580" s="105"/>
      <c r="QV580" s="105"/>
      <c r="QW580" s="105"/>
      <c r="QX580" s="105"/>
      <c r="QY580" s="105"/>
      <c r="QZ580" s="105"/>
      <c r="RA580" s="105"/>
      <c r="RB580" s="105"/>
      <c r="RC580" s="105"/>
      <c r="RD580" s="105"/>
      <c r="RE580" s="105"/>
      <c r="RF580" s="105"/>
      <c r="RG580" s="105"/>
      <c r="RH580" s="105"/>
      <c r="RI580" s="105"/>
      <c r="RJ580" s="105"/>
      <c r="RK580" s="105"/>
      <c r="RL580" s="105"/>
      <c r="RM580" s="105"/>
      <c r="RN580" s="105"/>
      <c r="RO580" s="105"/>
      <c r="RP580" s="105"/>
      <c r="RQ580" s="105"/>
      <c r="RR580" s="105"/>
      <c r="RS580" s="105"/>
      <c r="RT580" s="105"/>
      <c r="RU580" s="105"/>
      <c r="RV580" s="105"/>
      <c r="RW580" s="105"/>
      <c r="RX580" s="105"/>
      <c r="RY580" s="105"/>
      <c r="RZ580" s="105"/>
      <c r="SA580" s="105"/>
      <c r="SB580" s="105"/>
      <c r="SC580" s="105"/>
      <c r="SD580" s="105"/>
      <c r="SE580" s="105"/>
      <c r="SF580" s="105"/>
      <c r="SG580" s="105"/>
      <c r="SH580" s="105"/>
      <c r="SI580" s="105"/>
      <c r="SJ580" s="105"/>
      <c r="SK580" s="105"/>
      <c r="SL580" s="105"/>
      <c r="SM580" s="105"/>
      <c r="SN580" s="105"/>
      <c r="SO580" s="105"/>
      <c r="SP580" s="105"/>
      <c r="SQ580" s="105"/>
      <c r="SR580" s="105"/>
      <c r="SS580" s="105"/>
      <c r="ST580" s="105"/>
      <c r="SU580" s="105"/>
      <c r="SV580" s="105"/>
      <c r="SW580" s="105"/>
      <c r="SX580" s="105"/>
      <c r="SY580" s="105"/>
      <c r="SZ580" s="105"/>
      <c r="TA580" s="105"/>
      <c r="TB580" s="105"/>
      <c r="TC580" s="105"/>
      <c r="TD580" s="105"/>
      <c r="TE580" s="105"/>
      <c r="TF580" s="105"/>
      <c r="TG580" s="105"/>
      <c r="TH580" s="105"/>
      <c r="TI580" s="105"/>
      <c r="TJ580" s="105"/>
      <c r="TK580" s="105"/>
      <c r="TL580" s="105"/>
      <c r="TM580" s="105"/>
      <c r="TN580" s="105"/>
      <c r="TO580" s="105"/>
      <c r="TP580" s="105"/>
      <c r="TQ580" s="105"/>
      <c r="TR580" s="105"/>
      <c r="TS580" s="105"/>
      <c r="TT580" s="105"/>
      <c r="TU580" s="105"/>
      <c r="TV580" s="105"/>
      <c r="TW580" s="105"/>
      <c r="TX580" s="105"/>
      <c r="TY580" s="105"/>
      <c r="TZ580" s="105"/>
      <c r="UA580" s="105"/>
      <c r="UB580" s="105"/>
      <c r="UC580" s="105"/>
      <c r="UD580" s="105"/>
      <c r="UE580" s="105"/>
      <c r="UF580" s="105"/>
      <c r="UG580" s="105"/>
      <c r="UH580" s="105"/>
      <c r="UI580" s="105"/>
      <c r="UJ580" s="105"/>
      <c r="UK580" s="105"/>
      <c r="UL580" s="105"/>
      <c r="UM580" s="105"/>
      <c r="UN580" s="105"/>
      <c r="UO580" s="105"/>
      <c r="UP580" s="105"/>
      <c r="UQ580" s="105"/>
      <c r="UR580" s="105"/>
      <c r="US580" s="105"/>
      <c r="UT580" s="105"/>
      <c r="UU580" s="105"/>
      <c r="UV580" s="105"/>
      <c r="UW580" s="105"/>
      <c r="UX580" s="105"/>
      <c r="UY580" s="105"/>
      <c r="UZ580" s="105"/>
      <c r="VA580" s="105"/>
      <c r="VB580" s="105"/>
      <c r="VC580" s="105"/>
      <c r="VD580" s="105"/>
      <c r="VE580" s="105"/>
      <c r="VF580" s="105"/>
      <c r="VG580" s="105"/>
      <c r="VH580" s="105"/>
      <c r="VI580" s="105"/>
      <c r="VJ580" s="105"/>
      <c r="VK580" s="105"/>
      <c r="VL580" s="105"/>
      <c r="VM580" s="105"/>
      <c r="VN580" s="105"/>
      <c r="VO580" s="105"/>
      <c r="VP580" s="105"/>
      <c r="VQ580" s="105"/>
      <c r="VR580" s="105"/>
      <c r="VS580" s="105"/>
      <c r="VT580" s="105"/>
      <c r="VU580" s="105"/>
      <c r="VV580" s="105"/>
      <c r="VW580" s="105"/>
      <c r="VX580" s="105"/>
      <c r="VY580" s="105"/>
      <c r="VZ580" s="105"/>
      <c r="WA580" s="105"/>
      <c r="WB580" s="105"/>
      <c r="WC580" s="105"/>
      <c r="WD580" s="105"/>
      <c r="WE580" s="105"/>
      <c r="WF580" s="105"/>
      <c r="WG580" s="105"/>
      <c r="WH580" s="105"/>
      <c r="WI580" s="105"/>
      <c r="WJ580" s="105"/>
      <c r="WK580" s="105"/>
      <c r="WL580" s="105"/>
      <c r="WM580" s="105"/>
      <c r="WN580" s="105"/>
      <c r="WO580" s="105"/>
      <c r="WP580" s="105"/>
      <c r="WQ580" s="105"/>
      <c r="WR580" s="105"/>
      <c r="WS580" s="105"/>
      <c r="WT580" s="105"/>
      <c r="WU580" s="105"/>
      <c r="WV580" s="105"/>
      <c r="WW580" s="105"/>
      <c r="WX580" s="105"/>
      <c r="WY580" s="105"/>
      <c r="WZ580" s="105"/>
      <c r="XA580" s="105"/>
      <c r="XB580" s="105"/>
      <c r="XC580" s="105"/>
      <c r="XD580" s="105"/>
      <c r="XE580" s="105"/>
      <c r="XF580" s="105"/>
      <c r="XG580" s="105"/>
      <c r="XH580" s="105"/>
      <c r="XI580" s="105"/>
      <c r="XJ580" s="105"/>
      <c r="XK580" s="105"/>
      <c r="XL580" s="105"/>
      <c r="XM580" s="105"/>
      <c r="XN580" s="105"/>
      <c r="XO580" s="105"/>
      <c r="XP580" s="105"/>
      <c r="XQ580" s="105"/>
      <c r="XR580" s="105"/>
      <c r="XS580" s="105"/>
      <c r="XT580" s="105"/>
      <c r="XU580" s="105"/>
      <c r="XV580" s="105"/>
      <c r="XW580" s="105"/>
      <c r="XX580" s="105"/>
      <c r="XY580" s="105"/>
      <c r="XZ580" s="105"/>
      <c r="YA580" s="105"/>
      <c r="YB580" s="105"/>
      <c r="YC580" s="105"/>
      <c r="YD580" s="105"/>
      <c r="YE580" s="105"/>
      <c r="YF580" s="105"/>
      <c r="YG580" s="105"/>
      <c r="YH580" s="105"/>
      <c r="YI580" s="105"/>
      <c r="YJ580" s="105"/>
      <c r="YK580" s="105"/>
      <c r="YL580" s="105"/>
      <c r="YM580" s="105"/>
      <c r="YN580" s="105"/>
      <c r="YO580" s="105"/>
      <c r="YP580" s="105"/>
      <c r="YQ580" s="105"/>
      <c r="YR580" s="105"/>
      <c r="YS580" s="105"/>
      <c r="YT580" s="105"/>
      <c r="YU580" s="105"/>
      <c r="YV580" s="105"/>
      <c r="YW580" s="105"/>
      <c r="YX580" s="105"/>
      <c r="YY580" s="105"/>
      <c r="YZ580" s="105"/>
      <c r="ZA580" s="105"/>
      <c r="ZB580" s="105"/>
      <c r="ZC580" s="105"/>
      <c r="ZD580" s="105"/>
      <c r="ZE580" s="105"/>
      <c r="ZF580" s="105"/>
      <c r="ZG580" s="105"/>
      <c r="ZH580" s="105"/>
      <c r="ZI580" s="105"/>
      <c r="ZJ580" s="105"/>
      <c r="ZK580" s="105"/>
      <c r="ZL580" s="105"/>
      <c r="ZM580" s="105"/>
      <c r="ZN580" s="105"/>
      <c r="ZO580" s="105"/>
      <c r="ZP580" s="105"/>
      <c r="ZQ580" s="105"/>
      <c r="ZR580" s="105"/>
      <c r="ZS580" s="105"/>
      <c r="ZT580" s="105"/>
      <c r="ZU580" s="105"/>
      <c r="ZV580" s="105"/>
      <c r="ZW580" s="105"/>
      <c r="ZX580" s="105"/>
      <c r="ZY580" s="105"/>
      <c r="ZZ580" s="105"/>
      <c r="AAA580" s="105"/>
      <c r="AAB580" s="105"/>
      <c r="AAC580" s="105"/>
      <c r="AAD580" s="105"/>
      <c r="AAE580" s="105"/>
      <c r="AAF580" s="105"/>
      <c r="AAG580" s="105"/>
      <c r="AAH580" s="105"/>
      <c r="AAI580" s="105"/>
      <c r="AAJ580" s="105"/>
      <c r="AAK580" s="105"/>
      <c r="AAL580" s="105"/>
      <c r="AAM580" s="105"/>
      <c r="AAN580" s="105"/>
      <c r="AAO580" s="105"/>
      <c r="AAP580" s="105"/>
      <c r="AAQ580" s="105"/>
      <c r="AAR580" s="105"/>
      <c r="AAS580" s="105"/>
      <c r="AAT580" s="105"/>
      <c r="AAU580" s="105"/>
      <c r="AAV580" s="105"/>
      <c r="AAW580" s="105"/>
      <c r="AAX580" s="105"/>
      <c r="AAY580" s="105"/>
      <c r="AAZ580" s="105"/>
      <c r="ABA580" s="105"/>
      <c r="ABB580" s="105"/>
      <c r="ABC580" s="105"/>
      <c r="ABD580" s="105"/>
      <c r="ABE580" s="105"/>
      <c r="ABF580" s="105"/>
      <c r="ABG580" s="105"/>
      <c r="ABH580" s="105"/>
      <c r="ABI580" s="105"/>
      <c r="ABJ580" s="105"/>
      <c r="ABK580" s="105"/>
      <c r="ABL580" s="105"/>
      <c r="ABM580" s="105"/>
      <c r="ABN580" s="105"/>
      <c r="ABO580" s="105"/>
      <c r="ABP580" s="105"/>
      <c r="ABQ580" s="105"/>
      <c r="ABR580" s="105"/>
      <c r="ABS580" s="105"/>
      <c r="ABT580" s="105"/>
      <c r="ABU580" s="105"/>
      <c r="ABV580" s="105"/>
      <c r="ABW580" s="105"/>
      <c r="ABX580" s="105"/>
      <c r="ABY580" s="105"/>
      <c r="ABZ580" s="105"/>
      <c r="ACA580" s="105"/>
      <c r="ACB580" s="105"/>
      <c r="ACC580" s="105"/>
      <c r="ACD580" s="105"/>
      <c r="ACE580" s="105"/>
      <c r="ACF580" s="105"/>
      <c r="ACG580" s="105"/>
      <c r="ACH580" s="105"/>
      <c r="ACI580" s="105"/>
      <c r="ACJ580" s="105"/>
      <c r="ACK580" s="105"/>
      <c r="ACL580" s="105"/>
      <c r="ACM580" s="105"/>
      <c r="ACN580" s="105"/>
      <c r="ACO580" s="105"/>
      <c r="ACP580" s="105"/>
      <c r="ACQ580" s="105"/>
      <c r="ACR580" s="105"/>
      <c r="ACS580" s="105"/>
      <c r="ACT580" s="105"/>
      <c r="ACU580" s="105"/>
      <c r="ACV580" s="105"/>
      <c r="ACW580" s="105"/>
      <c r="ACX580" s="105"/>
      <c r="ACY580" s="105"/>
      <c r="ACZ580" s="105"/>
      <c r="ADA580" s="105"/>
      <c r="ADB580" s="105"/>
      <c r="ADC580" s="105"/>
      <c r="ADD580" s="105"/>
      <c r="ADE580" s="105"/>
      <c r="ADF580" s="105"/>
      <c r="ADG580" s="105"/>
      <c r="ADH580" s="105"/>
      <c r="ADI580" s="105"/>
      <c r="ADJ580" s="105"/>
      <c r="ADK580" s="105"/>
      <c r="ADL580" s="105"/>
      <c r="ADM580" s="105"/>
      <c r="ADN580" s="105"/>
      <c r="ADO580" s="105"/>
      <c r="ADP580" s="105"/>
      <c r="ADQ580" s="105"/>
      <c r="ADR580" s="105"/>
      <c r="ADS580" s="105"/>
      <c r="ADT580" s="105"/>
      <c r="ADU580" s="105"/>
      <c r="ADV580" s="105"/>
      <c r="ADW580" s="105"/>
      <c r="ADX580" s="105"/>
      <c r="ADY580" s="105"/>
      <c r="ADZ580" s="105"/>
      <c r="AEA580" s="105"/>
      <c r="AEB580" s="105"/>
      <c r="AEC580" s="105"/>
      <c r="AED580" s="105"/>
      <c r="AEE580" s="105"/>
      <c r="AEF580" s="105"/>
      <c r="AEG580" s="105"/>
      <c r="AEH580" s="105"/>
      <c r="AEI580" s="105"/>
      <c r="AEJ580" s="105"/>
      <c r="AEK580" s="105"/>
      <c r="AEL580" s="105"/>
      <c r="AEM580" s="105"/>
      <c r="AEN580" s="105"/>
      <c r="AEO580" s="105"/>
      <c r="AEP580" s="105"/>
      <c r="AEQ580" s="105"/>
      <c r="AER580" s="105"/>
      <c r="AES580" s="105"/>
      <c r="AET580" s="105"/>
      <c r="AEU580" s="105"/>
      <c r="AEV580" s="105"/>
      <c r="AEW580" s="105"/>
      <c r="AEX580" s="105"/>
      <c r="AEY580" s="105"/>
      <c r="AEZ580" s="105"/>
      <c r="AFA580" s="105"/>
      <c r="AFB580" s="105"/>
      <c r="AFC580" s="105"/>
      <c r="AFD580" s="105"/>
      <c r="AFE580" s="105"/>
      <c r="AFF580" s="105"/>
      <c r="AFG580" s="105"/>
      <c r="AFH580" s="105"/>
      <c r="AFI580" s="105"/>
      <c r="AFJ580" s="105"/>
      <c r="AFK580" s="105"/>
      <c r="AFL580" s="105"/>
      <c r="AFM580" s="105"/>
      <c r="AFN580" s="105"/>
      <c r="AFO580" s="105"/>
      <c r="AFP580" s="105"/>
      <c r="AFQ580" s="105"/>
      <c r="AFR580" s="105"/>
      <c r="AFS580" s="105"/>
      <c r="AFT580" s="105"/>
      <c r="AFU580" s="105"/>
      <c r="AFV580" s="105"/>
      <c r="AFW580" s="105"/>
      <c r="AFX580" s="105"/>
      <c r="AFY580" s="105"/>
      <c r="AFZ580" s="105"/>
      <c r="AGA580" s="105"/>
      <c r="AGB580" s="105"/>
      <c r="AGC580" s="105"/>
      <c r="AGD580" s="105"/>
      <c r="AGE580" s="105"/>
      <c r="AGF580" s="105"/>
      <c r="AGG580" s="105"/>
      <c r="AGH580" s="105"/>
      <c r="AGI580" s="105"/>
      <c r="AGJ580" s="105"/>
      <c r="AGK580" s="105"/>
      <c r="AGL580" s="105"/>
      <c r="AGM580" s="105"/>
      <c r="AGN580" s="105"/>
      <c r="AGO580" s="105"/>
      <c r="AGP580" s="105"/>
      <c r="AGQ580" s="105"/>
      <c r="AGR580" s="105"/>
      <c r="AGS580" s="105"/>
      <c r="AGT580" s="105"/>
      <c r="AGU580" s="105"/>
      <c r="AGV580" s="105"/>
      <c r="AGW580" s="105"/>
      <c r="AGX580" s="105"/>
      <c r="AGY580" s="105"/>
      <c r="AGZ580" s="105"/>
      <c r="AHA580" s="105"/>
      <c r="AHB580" s="105"/>
      <c r="AHC580" s="105"/>
      <c r="AHD580" s="105"/>
      <c r="AHE580" s="105"/>
      <c r="AHF580" s="105"/>
      <c r="AHG580" s="105"/>
      <c r="AHH580" s="105"/>
      <c r="AHI580" s="105"/>
      <c r="AHJ580" s="105"/>
      <c r="AHK580" s="105"/>
      <c r="AHL580" s="105"/>
      <c r="AHM580" s="105"/>
      <c r="AHN580" s="105"/>
      <c r="AHO580" s="105"/>
      <c r="AHP580" s="105"/>
      <c r="AHQ580" s="105"/>
      <c r="AHR580" s="105"/>
      <c r="AHS580" s="105"/>
      <c r="AHT580" s="105"/>
      <c r="AHU580" s="105"/>
      <c r="AHV580" s="105"/>
      <c r="AHW580" s="105"/>
      <c r="AHX580" s="105"/>
      <c r="AHY580" s="105"/>
      <c r="AHZ580" s="105"/>
      <c r="AIA580" s="105"/>
      <c r="AIB580" s="105"/>
      <c r="AIC580" s="105"/>
      <c r="AID580" s="105"/>
      <c r="AIE580" s="105"/>
      <c r="AIF580" s="105"/>
      <c r="AIG580" s="105"/>
      <c r="AIH580" s="105"/>
      <c r="AII580" s="105"/>
      <c r="AIJ580" s="105"/>
      <c r="AIK580" s="105"/>
      <c r="AIL580" s="105"/>
      <c r="AIM580" s="105"/>
      <c r="AIN580" s="105"/>
      <c r="AIO580" s="105"/>
      <c r="AIP580" s="105"/>
      <c r="AIQ580" s="105"/>
      <c r="AIR580" s="105"/>
      <c r="AIS580" s="105"/>
      <c r="AIT580" s="105"/>
      <c r="AIU580" s="105"/>
      <c r="AIV580" s="105"/>
      <c r="AIW580" s="105"/>
      <c r="AIX580" s="105"/>
      <c r="AIY580" s="105"/>
      <c r="AIZ580" s="105"/>
      <c r="AJA580" s="105"/>
      <c r="AJB580" s="105"/>
      <c r="AJC580" s="105"/>
      <c r="AJD580" s="105"/>
      <c r="AJE580" s="105"/>
      <c r="AJF580" s="105"/>
      <c r="AJG580" s="105"/>
      <c r="AJH580" s="105"/>
      <c r="AJI580" s="105"/>
      <c r="AJJ580" s="105"/>
      <c r="AJK580" s="105"/>
      <c r="AJL580" s="105"/>
      <c r="AJM580" s="105"/>
      <c r="AJN580" s="105"/>
      <c r="AJO580" s="105"/>
      <c r="AJP580" s="105"/>
      <c r="AJQ580" s="105"/>
      <c r="AJR580" s="105"/>
      <c r="AJS580" s="105"/>
      <c r="AJT580" s="105"/>
      <c r="AJU580" s="105"/>
      <c r="AJV580" s="105"/>
      <c r="AJW580" s="105"/>
      <c r="AJX580" s="105"/>
      <c r="AJY580" s="105"/>
      <c r="AJZ580" s="105"/>
      <c r="AKA580" s="105"/>
      <c r="AKB580" s="105"/>
      <c r="AKC580" s="105"/>
      <c r="AKD580" s="105"/>
      <c r="AKE580" s="105"/>
      <c r="AKF580" s="105"/>
      <c r="AKG580" s="105"/>
      <c r="AKH580" s="105"/>
      <c r="AKI580" s="105"/>
      <c r="AKJ580" s="105"/>
      <c r="AKK580" s="105"/>
      <c r="AKL580" s="105"/>
      <c r="AKM580" s="105"/>
      <c r="AKN580" s="105"/>
      <c r="AKO580" s="105"/>
      <c r="AKP580" s="105"/>
      <c r="AKQ580" s="105"/>
      <c r="AKR580" s="105"/>
      <c r="AKS580" s="105"/>
      <c r="AKT580" s="105"/>
      <c r="AKU580" s="105"/>
      <c r="AKV580" s="105"/>
      <c r="AKW580" s="105"/>
      <c r="AKX580" s="105"/>
      <c r="AKY580" s="105"/>
      <c r="AKZ580" s="105"/>
      <c r="ALA580" s="105"/>
    </row>
    <row r="581" spans="1:1019" ht="69.75" customHeight="1" x14ac:dyDescent="0.25">
      <c r="A581" s="204" t="s">
        <v>135</v>
      </c>
      <c r="B581" s="204"/>
      <c r="C581" s="204"/>
      <c r="D581" s="204"/>
      <c r="E581" s="204"/>
      <c r="F581" s="204"/>
      <c r="G581" s="204"/>
      <c r="H581" s="204"/>
      <c r="I581" s="204"/>
      <c r="J581" s="204"/>
      <c r="K581" s="204"/>
      <c r="L581" s="204"/>
      <c r="M581" s="204"/>
      <c r="N581" s="204"/>
      <c r="O581" s="204"/>
      <c r="P581" s="204"/>
      <c r="ALB581" s="4"/>
      <c r="ALC581" s="4"/>
      <c r="ALD581" s="4"/>
      <c r="ALE581" s="4"/>
      <c r="ALF581" s="4"/>
      <c r="ALG581" s="4"/>
      <c r="ALH581" s="4"/>
      <c r="ALI581" s="4"/>
      <c r="ALJ581" s="4"/>
      <c r="ALK581" s="4"/>
      <c r="ALL581" s="4"/>
      <c r="ALM581" s="4"/>
      <c r="ALN581" s="4"/>
      <c r="ALO581" s="4"/>
      <c r="ALP581" s="4"/>
      <c r="ALQ581" s="4"/>
      <c r="ALR581" s="4"/>
      <c r="ALS581" s="4"/>
      <c r="ALT581" s="4"/>
      <c r="ALU581" s="4"/>
      <c r="ALV581" s="4"/>
      <c r="ALW581" s="4"/>
      <c r="ALX581" s="4"/>
      <c r="ALY581" s="4"/>
      <c r="ALZ581" s="4"/>
      <c r="AMA581" s="4"/>
      <c r="AMB581" s="4"/>
      <c r="AMC581" s="4"/>
      <c r="AMD581" s="4"/>
      <c r="AME581" s="4"/>
    </row>
    <row r="582" spans="1:1019" x14ac:dyDescent="0.25">
      <c r="O582" s="103"/>
    </row>
    <row r="584" spans="1:1019" x14ac:dyDescent="0.25">
      <c r="M584" s="102"/>
      <c r="R584" s="4" t="s">
        <v>5098</v>
      </c>
    </row>
    <row r="585" spans="1:1019" x14ac:dyDescent="0.25">
      <c r="O585" s="32"/>
    </row>
    <row r="588" spans="1:1019" x14ac:dyDescent="0.25">
      <c r="O588" s="99"/>
    </row>
    <row r="589" spans="1:1019" x14ac:dyDescent="0.25">
      <c r="O589" s="100"/>
    </row>
  </sheetData>
  <mergeCells count="28">
    <mergeCell ref="A579:C579"/>
    <mergeCell ref="L579:M579"/>
    <mergeCell ref="N579:O579"/>
    <mergeCell ref="A581:P581"/>
    <mergeCell ref="A1:D2"/>
    <mergeCell ref="E1:G1"/>
    <mergeCell ref="H1:J1"/>
    <mergeCell ref="K1:P1"/>
    <mergeCell ref="E2:G2"/>
    <mergeCell ref="H2:J2"/>
    <mergeCell ref="K2:P2"/>
    <mergeCell ref="A3:P3"/>
    <mergeCell ref="A4:A5"/>
    <mergeCell ref="B4:B5"/>
    <mergeCell ref="C4:C5"/>
    <mergeCell ref="D4:D5"/>
    <mergeCell ref="P4:P5"/>
    <mergeCell ref="A577:C577"/>
    <mergeCell ref="L577:M577"/>
    <mergeCell ref="N577:O577"/>
    <mergeCell ref="A578:C578"/>
    <mergeCell ref="L578:M578"/>
    <mergeCell ref="N578:O578"/>
    <mergeCell ref="H4:K4"/>
    <mergeCell ref="L4:O4"/>
    <mergeCell ref="E4:E5"/>
    <mergeCell ref="F4:F5"/>
    <mergeCell ref="G4:G5"/>
  </mergeCells>
  <phoneticPr fontId="23" type="noConversion"/>
  <pageMargins left="0.51181102362204722" right="0.51181102362204722" top="0.78740157480314965" bottom="0.78740157480314965" header="0.31496062992125984" footer="0.31496062992125984"/>
  <pageSetup paperSize="9" scale="35" orientation="portrait" r:id="rId1"/>
  <headerFooter>
    <oddHeader>&amp;L&amp;"Swis721 BT,Negrito"&amp;16GEO ENGENHARIA LTDA____________________</oddHeader>
    <oddFooter>&amp;L_____________________________________________________________________________________
GEO ENGENHARIA LTDA
Rua 219, n.º 87 – Setor Universitário – Goiânia – Goiás&amp;C&amp;G&amp;RCNPJ:  03.956.712/0001-77
(62) 3202-3070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D3A521-71BC-4990-9BA6-744460181876}">
  <sheetPr>
    <tabColor rgb="FF92D050"/>
    <outlinePr summaryBelow="0"/>
  </sheetPr>
  <dimension ref="A1:AD5143"/>
  <sheetViews>
    <sheetView view="pageBreakPreview" zoomScaleNormal="100" zoomScaleSheetLayoutView="100" workbookViewId="0">
      <selection sqref="A1:D2"/>
    </sheetView>
  </sheetViews>
  <sheetFormatPr defaultColWidth="9.85546875" defaultRowHeight="15" x14ac:dyDescent="0.25"/>
  <cols>
    <col min="1" max="1" width="11.42578125" customWidth="1"/>
    <col min="2" max="2" width="13.7109375" customWidth="1"/>
    <col min="3" max="3" width="11.42578125" customWidth="1"/>
    <col min="4" max="4" width="68.5703125" customWidth="1"/>
    <col min="5" max="5" width="17.140625" customWidth="1"/>
    <col min="6" max="7" width="13.7109375" customWidth="1"/>
    <col min="8" max="8" width="15.5703125" customWidth="1"/>
    <col min="9" max="9" width="14.85546875" customWidth="1"/>
    <col min="10" max="10" width="16" customWidth="1"/>
    <col min="11" max="11" width="12.140625" hidden="1" customWidth="1"/>
    <col min="12" max="28" width="9.85546875" hidden="1" customWidth="1"/>
    <col min="29" max="29" width="0" hidden="1" customWidth="1"/>
    <col min="30" max="30" width="0" style="196" hidden="1" customWidth="1"/>
  </cols>
  <sheetData>
    <row r="1" spans="1:28" x14ac:dyDescent="0.25">
      <c r="A1" s="214" t="s">
        <v>0</v>
      </c>
      <c r="B1" s="214"/>
      <c r="C1" s="214"/>
      <c r="D1" s="214"/>
      <c r="E1" s="224" t="s">
        <v>1</v>
      </c>
      <c r="F1" s="224"/>
      <c r="G1" s="224" t="s">
        <v>2</v>
      </c>
      <c r="H1" s="224"/>
      <c r="I1" s="224" t="s">
        <v>3</v>
      </c>
      <c r="J1" s="224"/>
      <c r="M1" t="s">
        <v>5100</v>
      </c>
      <c r="N1" t="s">
        <v>5101</v>
      </c>
      <c r="O1" t="s">
        <v>5100</v>
      </c>
      <c r="P1" t="s">
        <v>5101</v>
      </c>
      <c r="W1" t="s">
        <v>3</v>
      </c>
      <c r="Y1" t="s">
        <v>3</v>
      </c>
      <c r="AB1" t="s">
        <v>3</v>
      </c>
    </row>
    <row r="2" spans="1:28" ht="15.75" thickBot="1" x14ac:dyDescent="0.3">
      <c r="A2" s="246"/>
      <c r="B2" s="246"/>
      <c r="C2" s="246"/>
      <c r="D2" s="246"/>
      <c r="E2" s="247" t="s">
        <v>4</v>
      </c>
      <c r="F2" s="247"/>
      <c r="G2" s="247" t="s">
        <v>5</v>
      </c>
      <c r="H2" s="247"/>
      <c r="I2" s="247" t="s">
        <v>6</v>
      </c>
      <c r="J2" s="247"/>
      <c r="W2" t="s">
        <v>6</v>
      </c>
      <c r="Y2" t="s">
        <v>6</v>
      </c>
      <c r="AB2" t="s">
        <v>6</v>
      </c>
    </row>
    <row r="3" spans="1:28" ht="15.75" thickBot="1" x14ac:dyDescent="0.3">
      <c r="A3" s="241" t="s">
        <v>1625</v>
      </c>
      <c r="B3" s="242"/>
      <c r="C3" s="242"/>
      <c r="D3" s="242"/>
      <c r="E3" s="242"/>
      <c r="F3" s="242"/>
      <c r="G3" s="242"/>
      <c r="H3" s="242"/>
      <c r="I3" s="242"/>
      <c r="J3" s="243"/>
    </row>
    <row r="4" spans="1:28" x14ac:dyDescent="0.25">
      <c r="A4" s="140" t="s">
        <v>12</v>
      </c>
      <c r="B4" s="140"/>
      <c r="C4" s="140"/>
      <c r="D4" s="140" t="s">
        <v>13</v>
      </c>
      <c r="E4" s="140"/>
      <c r="F4" s="244"/>
      <c r="G4" s="245"/>
      <c r="H4" s="141"/>
      <c r="I4" s="140"/>
      <c r="J4" s="200">
        <f>J5+J24+J42+J88</f>
        <v>148695.91999999998</v>
      </c>
      <c r="K4">
        <f>_xlfn.XLOOKUP(D4,'Sintético MO EQ MAT'!D:D,'Sintético MO EQ MAT'!O:O,0)</f>
        <v>148695.91999999998</v>
      </c>
      <c r="M4">
        <f>K4</f>
        <v>148695.91999999998</v>
      </c>
      <c r="N4">
        <f>L4</f>
        <v>0</v>
      </c>
      <c r="O4">
        <v>148695.91999999998</v>
      </c>
      <c r="P4">
        <v>0</v>
      </c>
    </row>
    <row r="5" spans="1:28" collapsed="1" x14ac:dyDescent="0.25">
      <c r="A5" s="33" t="s">
        <v>14</v>
      </c>
      <c r="B5" s="33"/>
      <c r="C5" s="33"/>
      <c r="D5" s="33" t="s">
        <v>15</v>
      </c>
      <c r="E5" s="33"/>
      <c r="F5" s="239"/>
      <c r="G5" s="240"/>
      <c r="H5" s="34"/>
      <c r="I5" s="33"/>
      <c r="J5" s="35">
        <f>J10+J16+J22</f>
        <v>8563</v>
      </c>
      <c r="K5">
        <f>_xlfn.XLOOKUP(D5,'Sintético MO EQ MAT'!D:D,'Sintético MO EQ MAT'!O:O,0)</f>
        <v>8563</v>
      </c>
      <c r="M5">
        <f>K5</f>
        <v>8563</v>
      </c>
      <c r="N5">
        <f>L5</f>
        <v>0</v>
      </c>
      <c r="O5">
        <v>8563</v>
      </c>
      <c r="P5">
        <v>0</v>
      </c>
    </row>
    <row r="6" spans="1:28" collapsed="1" x14ac:dyDescent="0.25">
      <c r="A6" s="36" t="s">
        <v>5095</v>
      </c>
      <c r="B6" s="37" t="s">
        <v>137</v>
      </c>
      <c r="C6" s="36" t="s">
        <v>138</v>
      </c>
      <c r="D6" s="36" t="s">
        <v>9</v>
      </c>
      <c r="E6" s="233" t="s">
        <v>1626</v>
      </c>
      <c r="F6" s="234"/>
      <c r="G6" s="38" t="s">
        <v>139</v>
      </c>
      <c r="H6" s="37" t="s">
        <v>140</v>
      </c>
      <c r="I6" s="37" t="s">
        <v>141</v>
      </c>
      <c r="J6" s="37" t="s">
        <v>10</v>
      </c>
      <c r="W6" t="s">
        <v>141</v>
      </c>
      <c r="Y6" t="s">
        <v>141</v>
      </c>
      <c r="AB6" t="s">
        <v>141</v>
      </c>
    </row>
    <row r="7" spans="1:28" x14ac:dyDescent="0.25">
      <c r="A7" s="39" t="s">
        <v>1627</v>
      </c>
      <c r="B7" s="40" t="s">
        <v>144</v>
      </c>
      <c r="C7" s="39" t="s">
        <v>145</v>
      </c>
      <c r="D7" s="39" t="s">
        <v>146</v>
      </c>
      <c r="E7" s="235" t="s">
        <v>1628</v>
      </c>
      <c r="F7" s="236"/>
      <c r="G7" s="41" t="s">
        <v>147</v>
      </c>
      <c r="H7" s="42">
        <v>1</v>
      </c>
      <c r="I7" s="43">
        <f>_xlfn.XLOOKUP(D7,'Sintético MO EQ MAT'!D:D,'Sintético MO EQ MAT'!G:G)</f>
        <v>1.9093399918032801</v>
      </c>
      <c r="J7" s="43">
        <f>(H7*I7)</f>
        <v>1.9093399918032801</v>
      </c>
      <c r="K7">
        <f>_xlfn.XLOOKUP(D7,'Sintético MO EQ MAT'!D:D,'Sintético MO EQ MAT'!O:O,0)</f>
        <v>7190.3</v>
      </c>
      <c r="L7">
        <f>_xlfn.XLOOKUP(D7,'Sintético MO EQ MAT'!D:D,'Sintético MO EQ MAT'!K:K,0)</f>
        <v>2.3293947900000003</v>
      </c>
      <c r="S7" s="194"/>
      <c r="W7">
        <v>1.9093399918032801</v>
      </c>
      <c r="Y7">
        <v>1.9093399918032801</v>
      </c>
      <c r="AB7">
        <v>1.9093399918032801</v>
      </c>
    </row>
    <row r="8" spans="1:28" x14ac:dyDescent="0.25">
      <c r="A8" s="44"/>
      <c r="B8" s="44"/>
      <c r="C8" s="44"/>
      <c r="D8" s="44"/>
      <c r="E8" s="44" t="s">
        <v>1629</v>
      </c>
      <c r="F8" s="45">
        <v>0</v>
      </c>
      <c r="G8" s="44" t="s">
        <v>1630</v>
      </c>
      <c r="H8" s="45">
        <v>0</v>
      </c>
      <c r="I8" s="44" t="s">
        <v>1631</v>
      </c>
      <c r="J8" s="45">
        <f>F8+H8</f>
        <v>0</v>
      </c>
      <c r="S8" s="194"/>
      <c r="W8" t="s">
        <v>1631</v>
      </c>
      <c r="Y8" t="s">
        <v>1631</v>
      </c>
      <c r="AB8" t="s">
        <v>1631</v>
      </c>
    </row>
    <row r="9" spans="1:28" x14ac:dyDescent="0.25">
      <c r="A9" s="44"/>
      <c r="B9" s="44"/>
      <c r="C9" s="44"/>
      <c r="D9" s="44"/>
      <c r="E9" s="44" t="s">
        <v>1632</v>
      </c>
      <c r="F9" s="45">
        <f>J9-J7</f>
        <v>0.4200547981967202</v>
      </c>
      <c r="G9" s="44"/>
      <c r="H9" s="229" t="s">
        <v>1633</v>
      </c>
      <c r="I9" s="229"/>
      <c r="J9" s="45">
        <f>Q9</f>
        <v>2.3293947900000003</v>
      </c>
      <c r="Q9">
        <f>P10</f>
        <v>2.3293947900000003</v>
      </c>
      <c r="S9" s="194"/>
    </row>
    <row r="10" spans="1:28" ht="15.75" thickBot="1" x14ac:dyDescent="0.3">
      <c r="A10" s="46"/>
      <c r="B10" s="46"/>
      <c r="C10" s="46"/>
      <c r="D10" s="46"/>
      <c r="E10" s="46"/>
      <c r="F10" s="46"/>
      <c r="G10" s="46" t="s">
        <v>1634</v>
      </c>
      <c r="H10" s="47">
        <v>3086.77</v>
      </c>
      <c r="I10" s="46" t="s">
        <v>1635</v>
      </c>
      <c r="J10" s="48">
        <f>O10</f>
        <v>7190.3</v>
      </c>
      <c r="M10">
        <f>K7</f>
        <v>7190.3</v>
      </c>
      <c r="N10">
        <f>L7</f>
        <v>2.3293947900000003</v>
      </c>
      <c r="O10">
        <v>7190.3</v>
      </c>
      <c r="P10">
        <v>2.3293947900000003</v>
      </c>
      <c r="Q10">
        <f t="shared" ref="Q10:Q73" si="0">P11</f>
        <v>0</v>
      </c>
      <c r="S10" s="194"/>
      <c r="W10" t="s">
        <v>1635</v>
      </c>
      <c r="Y10" t="s">
        <v>1635</v>
      </c>
      <c r="AB10" t="s">
        <v>1635</v>
      </c>
    </row>
    <row r="11" spans="1:28" ht="15.75" thickTop="1" x14ac:dyDescent="0.25">
      <c r="A11" s="49"/>
      <c r="B11" s="49"/>
      <c r="C11" s="49"/>
      <c r="D11" s="49"/>
      <c r="E11" s="49"/>
      <c r="F11" s="49"/>
      <c r="G11" s="49"/>
      <c r="H11" s="49"/>
      <c r="I11" s="49"/>
      <c r="J11" s="49"/>
      <c r="Q11">
        <f t="shared" si="0"/>
        <v>0</v>
      </c>
      <c r="S11" s="194"/>
    </row>
    <row r="12" spans="1:28" collapsed="1" x14ac:dyDescent="0.25">
      <c r="A12" s="36" t="s">
        <v>5096</v>
      </c>
      <c r="B12" s="37" t="s">
        <v>137</v>
      </c>
      <c r="C12" s="36" t="s">
        <v>138</v>
      </c>
      <c r="D12" s="36" t="s">
        <v>9</v>
      </c>
      <c r="E12" s="233" t="s">
        <v>1626</v>
      </c>
      <c r="F12" s="234"/>
      <c r="G12" s="38" t="s">
        <v>139</v>
      </c>
      <c r="H12" s="37" t="s">
        <v>140</v>
      </c>
      <c r="I12" s="37" t="s">
        <v>141</v>
      </c>
      <c r="J12" s="37" t="s">
        <v>10</v>
      </c>
      <c r="Q12">
        <f t="shared" si="0"/>
        <v>0</v>
      </c>
      <c r="S12" s="194"/>
      <c r="W12" t="s">
        <v>141</v>
      </c>
      <c r="Y12" t="s">
        <v>141</v>
      </c>
      <c r="AB12" t="s">
        <v>141</v>
      </c>
    </row>
    <row r="13" spans="1:28" ht="25.5" x14ac:dyDescent="0.25">
      <c r="A13" s="39" t="s">
        <v>1627</v>
      </c>
      <c r="B13" s="40" t="s">
        <v>149</v>
      </c>
      <c r="C13" s="39" t="s">
        <v>145</v>
      </c>
      <c r="D13" s="39" t="s">
        <v>150</v>
      </c>
      <c r="E13" s="235" t="s">
        <v>1628</v>
      </c>
      <c r="F13" s="236"/>
      <c r="G13" s="41" t="s">
        <v>151</v>
      </c>
      <c r="H13" s="42">
        <v>1</v>
      </c>
      <c r="I13" s="43">
        <f>_xlfn.XLOOKUP(D13,'Sintético MO EQ MAT'!D:D,'Sintético MO EQ MAT'!G:G)</f>
        <v>229.92642770491804</v>
      </c>
      <c r="J13" s="43">
        <f>(H13*I13)</f>
        <v>229.92642770491804</v>
      </c>
      <c r="K13">
        <f>_xlfn.XLOOKUP(D13,'Sintético MO EQ MAT'!D:D,'Sintético MO EQ MAT'!O:O,0)</f>
        <v>280.51</v>
      </c>
      <c r="L13">
        <f>_xlfn.XLOOKUP(D13,'Sintético MO EQ MAT'!D:D,'Sintético MO EQ MAT'!K:K,0)</f>
        <v>280.51024180000002</v>
      </c>
      <c r="Q13">
        <f t="shared" si="0"/>
        <v>0</v>
      </c>
      <c r="S13" s="194"/>
      <c r="W13">
        <v>229.92642770491804</v>
      </c>
      <c r="Y13">
        <v>229.92642770491804</v>
      </c>
      <c r="AB13">
        <v>229.92642770491804</v>
      </c>
    </row>
    <row r="14" spans="1:28" x14ac:dyDescent="0.25">
      <c r="A14" s="44"/>
      <c r="B14" s="44"/>
      <c r="C14" s="44"/>
      <c r="D14" s="44"/>
      <c r="E14" s="44" t="s">
        <v>1629</v>
      </c>
      <c r="F14" s="45">
        <v>0</v>
      </c>
      <c r="G14" s="44" t="s">
        <v>1630</v>
      </c>
      <c r="H14" s="45">
        <v>0</v>
      </c>
      <c r="I14" s="44" t="s">
        <v>1631</v>
      </c>
      <c r="J14" s="45">
        <v>0</v>
      </c>
      <c r="Q14">
        <f t="shared" si="0"/>
        <v>0</v>
      </c>
      <c r="S14" s="194"/>
      <c r="W14" t="s">
        <v>1631</v>
      </c>
      <c r="Y14" t="s">
        <v>1631</v>
      </c>
      <c r="AB14" t="s">
        <v>1631</v>
      </c>
    </row>
    <row r="15" spans="1:28" x14ac:dyDescent="0.25">
      <c r="A15" s="44"/>
      <c r="B15" s="44"/>
      <c r="C15" s="44"/>
      <c r="D15" s="44"/>
      <c r="E15" s="142" t="s">
        <v>1632</v>
      </c>
      <c r="F15" s="45">
        <f>J15-J13</f>
        <v>50.583814095081976</v>
      </c>
      <c r="G15" s="44"/>
      <c r="H15" s="229" t="s">
        <v>1633</v>
      </c>
      <c r="I15" s="229"/>
      <c r="J15" s="45">
        <f>Q15</f>
        <v>280.51024180000002</v>
      </c>
      <c r="Q15">
        <f t="shared" si="0"/>
        <v>280.51024180000002</v>
      </c>
      <c r="S15" s="194"/>
    </row>
    <row r="16" spans="1:28" ht="15.75" thickBot="1" x14ac:dyDescent="0.3">
      <c r="A16" s="46"/>
      <c r="B16" s="46"/>
      <c r="C16" s="46"/>
      <c r="D16" s="46"/>
      <c r="E16" s="46"/>
      <c r="F16" s="46"/>
      <c r="G16" s="46" t="s">
        <v>1634</v>
      </c>
      <c r="H16" s="47">
        <v>1</v>
      </c>
      <c r="I16" s="46" t="s">
        <v>1635</v>
      </c>
      <c r="J16" s="48">
        <f>O16</f>
        <v>280.51</v>
      </c>
      <c r="M16">
        <f>K13</f>
        <v>280.51</v>
      </c>
      <c r="N16">
        <f>L13</f>
        <v>280.51024180000002</v>
      </c>
      <c r="O16">
        <v>280.51</v>
      </c>
      <c r="P16">
        <v>280.51024180000002</v>
      </c>
      <c r="Q16">
        <f t="shared" si="0"/>
        <v>0</v>
      </c>
      <c r="S16" s="194"/>
      <c r="W16" t="s">
        <v>1635</v>
      </c>
      <c r="Y16" t="s">
        <v>1635</v>
      </c>
      <c r="AB16" t="s">
        <v>1635</v>
      </c>
    </row>
    <row r="17" spans="1:30" ht="15.75" thickTop="1" x14ac:dyDescent="0.25">
      <c r="A17" s="49"/>
      <c r="B17" s="49"/>
      <c r="C17" s="49"/>
      <c r="D17" s="49"/>
      <c r="E17" s="49"/>
      <c r="F17" s="49"/>
      <c r="G17" s="49"/>
      <c r="H17" s="49"/>
      <c r="I17" s="49"/>
      <c r="J17" s="49"/>
      <c r="Q17">
        <f t="shared" si="0"/>
        <v>0</v>
      </c>
      <c r="S17" s="194"/>
    </row>
    <row r="18" spans="1:30" collapsed="1" x14ac:dyDescent="0.25">
      <c r="A18" s="36" t="s">
        <v>5097</v>
      </c>
      <c r="B18" s="37" t="s">
        <v>137</v>
      </c>
      <c r="C18" s="36" t="s">
        <v>138</v>
      </c>
      <c r="D18" s="36" t="s">
        <v>9</v>
      </c>
      <c r="E18" s="233" t="s">
        <v>1626</v>
      </c>
      <c r="F18" s="234"/>
      <c r="G18" s="38" t="s">
        <v>139</v>
      </c>
      <c r="H18" s="37" t="s">
        <v>140</v>
      </c>
      <c r="I18" s="37" t="s">
        <v>141</v>
      </c>
      <c r="J18" s="37" t="s">
        <v>10</v>
      </c>
      <c r="Q18">
        <f t="shared" si="0"/>
        <v>0</v>
      </c>
      <c r="S18" s="194"/>
      <c r="W18" t="s">
        <v>141</v>
      </c>
      <c r="Y18" t="s">
        <v>141</v>
      </c>
      <c r="AB18" t="s">
        <v>141</v>
      </c>
    </row>
    <row r="19" spans="1:30" x14ac:dyDescent="0.25">
      <c r="A19" s="39" t="s">
        <v>1627</v>
      </c>
      <c r="B19" s="40" t="s">
        <v>153</v>
      </c>
      <c r="C19" s="39" t="s">
        <v>145</v>
      </c>
      <c r="D19" s="39" t="s">
        <v>154</v>
      </c>
      <c r="E19" s="235" t="s">
        <v>1628</v>
      </c>
      <c r="F19" s="236"/>
      <c r="G19" s="41" t="s">
        <v>147</v>
      </c>
      <c r="H19" s="42">
        <v>1</v>
      </c>
      <c r="I19" s="43">
        <f>_xlfn.XLOOKUP(D19,'Sintético MO EQ MAT'!D:D,'Sintético MO EQ MAT'!G:G)</f>
        <v>0.29002632786885246</v>
      </c>
      <c r="J19" s="43">
        <f>(H19*I19)</f>
        <v>0.29002632786885246</v>
      </c>
      <c r="K19">
        <f>_xlfn.XLOOKUP(D19,'Sintético MO EQ MAT'!D:D,'Sintético MO EQ MAT'!O:O,0)</f>
        <v>1092.19</v>
      </c>
      <c r="L19">
        <f>_xlfn.XLOOKUP(D19,'Sintético MO EQ MAT'!D:D,'Sintético MO EQ MAT'!K:K,0)</f>
        <v>0.35383212000000003</v>
      </c>
      <c r="Q19">
        <f t="shared" si="0"/>
        <v>0</v>
      </c>
      <c r="S19" s="194"/>
      <c r="W19">
        <v>0.29002632786885246</v>
      </c>
      <c r="Y19">
        <v>0.29002632786885246</v>
      </c>
      <c r="AB19">
        <v>0.29002632786885246</v>
      </c>
    </row>
    <row r="20" spans="1:30" x14ac:dyDescent="0.25">
      <c r="A20" s="44"/>
      <c r="B20" s="44"/>
      <c r="C20" s="44"/>
      <c r="D20" s="44"/>
      <c r="E20" s="44" t="s">
        <v>1629</v>
      </c>
      <c r="F20" s="45">
        <v>0</v>
      </c>
      <c r="G20" s="44" t="s">
        <v>1630</v>
      </c>
      <c r="H20" s="45">
        <v>0</v>
      </c>
      <c r="I20" s="44" t="s">
        <v>1631</v>
      </c>
      <c r="J20" s="45">
        <f>F20+H20</f>
        <v>0</v>
      </c>
      <c r="Q20">
        <f t="shared" si="0"/>
        <v>0</v>
      </c>
      <c r="S20" s="194"/>
      <c r="W20" t="s">
        <v>1631</v>
      </c>
      <c r="Y20" t="s">
        <v>1631</v>
      </c>
      <c r="AB20" t="s">
        <v>1631</v>
      </c>
    </row>
    <row r="21" spans="1:30" x14ac:dyDescent="0.25">
      <c r="A21" s="44"/>
      <c r="B21" s="44"/>
      <c r="C21" s="44"/>
      <c r="D21" s="44"/>
      <c r="E21" s="44" t="s">
        <v>1632</v>
      </c>
      <c r="F21" s="45">
        <f>J21-J19</f>
        <v>6.3805792131147565E-2</v>
      </c>
      <c r="G21" s="44"/>
      <c r="H21" s="229" t="s">
        <v>1633</v>
      </c>
      <c r="I21" s="229"/>
      <c r="J21" s="45">
        <f>Q21</f>
        <v>0.35383212000000003</v>
      </c>
      <c r="Q21">
        <f t="shared" si="0"/>
        <v>0.35383212000000003</v>
      </c>
      <c r="S21" s="194"/>
    </row>
    <row r="22" spans="1:30" ht="15.75" thickBot="1" x14ac:dyDescent="0.3">
      <c r="A22" s="46"/>
      <c r="B22" s="46"/>
      <c r="C22" s="46"/>
      <c r="D22" s="46"/>
      <c r="E22" s="46"/>
      <c r="F22" s="46"/>
      <c r="G22" s="46" t="s">
        <v>1634</v>
      </c>
      <c r="H22" s="47">
        <v>3086.77</v>
      </c>
      <c r="I22" s="46" t="s">
        <v>1635</v>
      </c>
      <c r="J22" s="48">
        <f>O22</f>
        <v>1092.19</v>
      </c>
      <c r="M22">
        <f>K19</f>
        <v>1092.19</v>
      </c>
      <c r="N22">
        <f>L19</f>
        <v>0.35383212000000003</v>
      </c>
      <c r="O22">
        <v>1092.19</v>
      </c>
      <c r="P22">
        <v>0.35383212000000003</v>
      </c>
      <c r="Q22">
        <f t="shared" si="0"/>
        <v>0</v>
      </c>
      <c r="S22" s="194"/>
      <c r="W22" t="s">
        <v>1635</v>
      </c>
      <c r="Y22" t="s">
        <v>1635</v>
      </c>
      <c r="AB22" t="s">
        <v>1635</v>
      </c>
    </row>
    <row r="23" spans="1:30" ht="15.75" thickTop="1" x14ac:dyDescent="0.25">
      <c r="A23" s="49"/>
      <c r="B23" s="49"/>
      <c r="C23" s="49"/>
      <c r="D23" s="49"/>
      <c r="E23" s="49"/>
      <c r="F23" s="49"/>
      <c r="G23" s="49"/>
      <c r="H23" s="49"/>
      <c r="I23" s="49"/>
      <c r="J23" s="49"/>
      <c r="Q23">
        <f t="shared" si="0"/>
        <v>0</v>
      </c>
      <c r="S23" s="194"/>
    </row>
    <row r="24" spans="1:30" x14ac:dyDescent="0.25">
      <c r="A24" s="33" t="s">
        <v>16</v>
      </c>
      <c r="B24" s="33"/>
      <c r="C24" s="33"/>
      <c r="D24" s="33" t="s">
        <v>17</v>
      </c>
      <c r="E24" s="33"/>
      <c r="F24" s="239"/>
      <c r="G24" s="240"/>
      <c r="H24" s="34"/>
      <c r="I24" s="33"/>
      <c r="J24" s="35">
        <f>J32+J40</f>
        <v>68179.149999999994</v>
      </c>
      <c r="K24">
        <f>_xlfn.XLOOKUP(D24,'Sintético MO EQ MAT'!D:D,'Sintético MO EQ MAT'!O:O,0)</f>
        <v>68179.149999999994</v>
      </c>
      <c r="M24">
        <f>K24</f>
        <v>68179.149999999994</v>
      </c>
      <c r="N24">
        <f>L24</f>
        <v>0</v>
      </c>
      <c r="O24">
        <v>68179.149999999994</v>
      </c>
      <c r="P24">
        <v>0</v>
      </c>
      <c r="Q24">
        <f t="shared" si="0"/>
        <v>0</v>
      </c>
      <c r="S24" s="194"/>
    </row>
    <row r="25" spans="1:30" collapsed="1" x14ac:dyDescent="0.25">
      <c r="A25" s="36" t="s">
        <v>155</v>
      </c>
      <c r="B25" s="37" t="s">
        <v>137</v>
      </c>
      <c r="C25" s="36" t="s">
        <v>138</v>
      </c>
      <c r="D25" s="36" t="s">
        <v>9</v>
      </c>
      <c r="E25" s="233" t="s">
        <v>1626</v>
      </c>
      <c r="F25" s="234"/>
      <c r="G25" s="38" t="s">
        <v>139</v>
      </c>
      <c r="H25" s="37" t="s">
        <v>140</v>
      </c>
      <c r="I25" s="37" t="s">
        <v>141</v>
      </c>
      <c r="J25" s="37" t="s">
        <v>10</v>
      </c>
      <c r="Q25">
        <f t="shared" si="0"/>
        <v>0</v>
      </c>
      <c r="S25" s="194"/>
      <c r="W25" t="s">
        <v>141</v>
      </c>
      <c r="Y25" t="s">
        <v>141</v>
      </c>
      <c r="AB25" t="s">
        <v>141</v>
      </c>
    </row>
    <row r="26" spans="1:30" ht="25.5" x14ac:dyDescent="0.25">
      <c r="A26" s="39" t="s">
        <v>1636</v>
      </c>
      <c r="B26" s="40" t="s">
        <v>156</v>
      </c>
      <c r="C26" s="39" t="s">
        <v>157</v>
      </c>
      <c r="D26" s="39" t="s">
        <v>158</v>
      </c>
      <c r="E26" s="235" t="s">
        <v>1637</v>
      </c>
      <c r="F26" s="236"/>
      <c r="G26" s="41" t="s">
        <v>159</v>
      </c>
      <c r="H26" s="42">
        <v>1</v>
      </c>
      <c r="I26" s="43">
        <f>_xlfn.XLOOKUP(D26,'Sintético MO EQ MAT'!D:D,'Sintético MO EQ MAT'!G:G)</f>
        <v>20.295341385964914</v>
      </c>
      <c r="J26" s="43">
        <f>(H26*I26)</f>
        <v>20.295341385964914</v>
      </c>
      <c r="K26">
        <f>_xlfn.XLOOKUP(D26,'Sintético MO EQ MAT'!D:D,'Sintético MO EQ MAT'!O:O,0)</f>
        <v>50792.43</v>
      </c>
      <c r="L26">
        <f>_xlfn.XLOOKUP(D26,'Sintético MO EQ MAT'!D:D,'Sintético MO EQ MAT'!K:K,0)</f>
        <v>23.136689180000001</v>
      </c>
      <c r="Q26">
        <f t="shared" si="0"/>
        <v>0</v>
      </c>
      <c r="W26">
        <v>20.295341385964914</v>
      </c>
      <c r="Y26">
        <v>20.295341385964914</v>
      </c>
      <c r="AB26">
        <v>20.295341385964914</v>
      </c>
    </row>
    <row r="27" spans="1:30" ht="25.5" x14ac:dyDescent="0.25">
      <c r="A27" s="50" t="s">
        <v>1638</v>
      </c>
      <c r="B27" s="51" t="s">
        <v>1639</v>
      </c>
      <c r="C27" s="50" t="s">
        <v>157</v>
      </c>
      <c r="D27" s="50" t="s">
        <v>1640</v>
      </c>
      <c r="E27" s="237" t="s">
        <v>1637</v>
      </c>
      <c r="F27" s="238"/>
      <c r="G27" s="52" t="s">
        <v>266</v>
      </c>
      <c r="H27" s="53">
        <v>0.08</v>
      </c>
      <c r="I27" s="54">
        <f>W27</f>
        <v>26.33</v>
      </c>
      <c r="J27" s="54">
        <f>(H27*I27)</f>
        <v>2.1063999999999998</v>
      </c>
      <c r="Q27">
        <f t="shared" si="0"/>
        <v>0</v>
      </c>
      <c r="R27">
        <f>I27/1.07133</f>
        <v>24.576927744019116</v>
      </c>
      <c r="T27">
        <v>25.006300579653331</v>
      </c>
      <c r="W27">
        <v>26.33</v>
      </c>
      <c r="Y27">
        <v>26.33</v>
      </c>
      <c r="AB27">
        <v>26.33</v>
      </c>
      <c r="AD27" s="196">
        <v>26.33</v>
      </c>
    </row>
    <row r="28" spans="1:30" ht="25.5" x14ac:dyDescent="0.25">
      <c r="A28" s="50" t="s">
        <v>1638</v>
      </c>
      <c r="B28" s="51" t="s">
        <v>1186</v>
      </c>
      <c r="C28" s="50" t="s">
        <v>157</v>
      </c>
      <c r="D28" s="50" t="s">
        <v>1187</v>
      </c>
      <c r="E28" s="237" t="s">
        <v>1637</v>
      </c>
      <c r="F28" s="238"/>
      <c r="G28" s="52" t="s">
        <v>266</v>
      </c>
      <c r="H28" s="53">
        <v>0.16</v>
      </c>
      <c r="I28" s="54">
        <f>W28</f>
        <v>18.82</v>
      </c>
      <c r="J28" s="54">
        <f t="shared" ref="J28:J29" si="1">TRUNC(H28*I28,(2))</f>
        <v>3.01</v>
      </c>
      <c r="Q28">
        <f t="shared" si="0"/>
        <v>0</v>
      </c>
      <c r="R28">
        <f t="shared" ref="R28:R29" si="2">I28/1.07133</f>
        <v>17.566949492686664</v>
      </c>
      <c r="T28">
        <v>17.874977831293812</v>
      </c>
      <c r="W28">
        <v>18.82</v>
      </c>
      <c r="Y28">
        <v>18.82</v>
      </c>
      <c r="AB28">
        <v>18.82</v>
      </c>
      <c r="AD28" s="196">
        <v>18.82</v>
      </c>
    </row>
    <row r="29" spans="1:30" ht="51" x14ac:dyDescent="0.25">
      <c r="A29" s="55" t="s">
        <v>1627</v>
      </c>
      <c r="B29" s="56" t="s">
        <v>1641</v>
      </c>
      <c r="C29" s="55" t="s">
        <v>157</v>
      </c>
      <c r="D29" s="55" t="s">
        <v>1642</v>
      </c>
      <c r="E29" s="230" t="s">
        <v>1643</v>
      </c>
      <c r="F29" s="231"/>
      <c r="G29" s="57" t="s">
        <v>1644</v>
      </c>
      <c r="H29" s="58">
        <v>1.03</v>
      </c>
      <c r="I29" s="59">
        <f>W29</f>
        <v>14.74</v>
      </c>
      <c r="J29" s="59">
        <f t="shared" si="1"/>
        <v>15.18</v>
      </c>
      <c r="Q29">
        <f t="shared" si="0"/>
        <v>0</v>
      </c>
      <c r="R29">
        <f t="shared" si="2"/>
        <v>13.758599124452784</v>
      </c>
      <c r="T29">
        <v>14.001288118506904</v>
      </c>
      <c r="W29">
        <v>14.74</v>
      </c>
      <c r="Y29">
        <v>14.74</v>
      </c>
      <c r="AB29">
        <v>14.74</v>
      </c>
      <c r="AD29" s="196">
        <v>14.74</v>
      </c>
    </row>
    <row r="30" spans="1:30" x14ac:dyDescent="0.25">
      <c r="A30" s="44"/>
      <c r="B30" s="44"/>
      <c r="C30" s="44"/>
      <c r="D30" s="44"/>
      <c r="E30" s="44" t="s">
        <v>1629</v>
      </c>
      <c r="F30" s="45">
        <v>3.79</v>
      </c>
      <c r="G30" s="44" t="s">
        <v>1630</v>
      </c>
      <c r="H30" s="45">
        <v>0</v>
      </c>
      <c r="I30" s="44" t="s">
        <v>1631</v>
      </c>
      <c r="J30" s="45">
        <f>F30+H30</f>
        <v>3.79</v>
      </c>
      <c r="Q30">
        <f t="shared" si="0"/>
        <v>0</v>
      </c>
      <c r="W30" t="s">
        <v>1631</v>
      </c>
      <c r="Y30" t="s">
        <v>1631</v>
      </c>
      <c r="AB30" t="s">
        <v>1631</v>
      </c>
    </row>
    <row r="31" spans="1:30" x14ac:dyDescent="0.25">
      <c r="A31" s="44"/>
      <c r="B31" s="44"/>
      <c r="C31" s="44"/>
      <c r="D31" s="44"/>
      <c r="E31" s="44" t="s">
        <v>1632</v>
      </c>
      <c r="F31" s="45">
        <f>J31-J26</f>
        <v>2.8413477940350873</v>
      </c>
      <c r="G31" s="44"/>
      <c r="H31" s="229" t="s">
        <v>1633</v>
      </c>
      <c r="I31" s="229"/>
      <c r="J31" s="45">
        <f>Q31</f>
        <v>23.136689180000001</v>
      </c>
      <c r="Q31">
        <f t="shared" si="0"/>
        <v>23.136689180000001</v>
      </c>
      <c r="T31" s="194"/>
    </row>
    <row r="32" spans="1:30" ht="15.75" thickBot="1" x14ac:dyDescent="0.3">
      <c r="A32" s="46"/>
      <c r="B32" s="46"/>
      <c r="C32" s="46"/>
      <c r="D32" s="46"/>
      <c r="E32" s="46"/>
      <c r="F32" s="46"/>
      <c r="G32" s="46" t="s">
        <v>1634</v>
      </c>
      <c r="H32" s="47">
        <v>2195.3200000000002</v>
      </c>
      <c r="I32" s="46" t="s">
        <v>1635</v>
      </c>
      <c r="J32" s="48">
        <f>O32</f>
        <v>50792.43</v>
      </c>
      <c r="M32">
        <f>K26</f>
        <v>50792.43</v>
      </c>
      <c r="N32">
        <f>L26</f>
        <v>23.136689180000001</v>
      </c>
      <c r="O32">
        <v>50792.43</v>
      </c>
      <c r="P32">
        <v>23.136689180000001</v>
      </c>
      <c r="Q32">
        <f t="shared" si="0"/>
        <v>0</v>
      </c>
      <c r="T32" s="194"/>
      <c r="W32" t="s">
        <v>1635</v>
      </c>
      <c r="Y32" t="s">
        <v>1635</v>
      </c>
      <c r="AB32" t="s">
        <v>1635</v>
      </c>
    </row>
    <row r="33" spans="1:30" ht="15.75" thickTop="1" x14ac:dyDescent="0.25">
      <c r="A33" s="49"/>
      <c r="B33" s="49"/>
      <c r="C33" s="49"/>
      <c r="D33" s="49"/>
      <c r="E33" s="49"/>
      <c r="F33" s="49"/>
      <c r="G33" s="49"/>
      <c r="H33" s="49"/>
      <c r="I33" s="49"/>
      <c r="J33" s="49"/>
      <c r="Q33">
        <f t="shared" si="0"/>
        <v>0</v>
      </c>
      <c r="T33" s="194"/>
    </row>
    <row r="34" spans="1:30" collapsed="1" x14ac:dyDescent="0.25">
      <c r="A34" s="36" t="s">
        <v>160</v>
      </c>
      <c r="B34" s="37" t="s">
        <v>137</v>
      </c>
      <c r="C34" s="36" t="s">
        <v>138</v>
      </c>
      <c r="D34" s="36" t="s">
        <v>9</v>
      </c>
      <c r="E34" s="233" t="s">
        <v>1626</v>
      </c>
      <c r="F34" s="234"/>
      <c r="G34" s="38" t="s">
        <v>139</v>
      </c>
      <c r="H34" s="37" t="s">
        <v>140</v>
      </c>
      <c r="I34" s="37" t="s">
        <v>141</v>
      </c>
      <c r="J34" s="37" t="s">
        <v>10</v>
      </c>
      <c r="Q34">
        <f t="shared" si="0"/>
        <v>0</v>
      </c>
      <c r="T34" s="194"/>
      <c r="W34" t="s">
        <v>141</v>
      </c>
      <c r="Y34" t="s">
        <v>141</v>
      </c>
      <c r="AB34" t="s">
        <v>141</v>
      </c>
    </row>
    <row r="35" spans="1:30" x14ac:dyDescent="0.25">
      <c r="A35" s="39" t="s">
        <v>1636</v>
      </c>
      <c r="B35" s="40" t="s">
        <v>161</v>
      </c>
      <c r="C35" s="39" t="s">
        <v>162</v>
      </c>
      <c r="D35" s="39" t="s">
        <v>163</v>
      </c>
      <c r="E35" s="235" t="s">
        <v>1645</v>
      </c>
      <c r="F35" s="236"/>
      <c r="G35" s="41" t="s">
        <v>164</v>
      </c>
      <c r="H35" s="42">
        <v>1</v>
      </c>
      <c r="I35" s="43">
        <f>_xlfn.XLOOKUP(D35,'Sintético MO EQ MAT'!D:D,'Sintético MO EQ MAT'!G:G)</f>
        <v>1270.9591123245616</v>
      </c>
      <c r="J35" s="43">
        <f>(H35*I35)</f>
        <v>1270.9591123245616</v>
      </c>
      <c r="K35">
        <f>_xlfn.XLOOKUP(D35,'Sintético MO EQ MAT'!D:D,'Sintético MO EQ MAT'!O:O,0)</f>
        <v>17386.72</v>
      </c>
      <c r="L35">
        <f>_xlfn.XLOOKUP(D35,'Sintético MO EQ MAT'!D:D,'Sintético MO EQ MAT'!K:K,0)</f>
        <v>1448.8933880500001</v>
      </c>
      <c r="Q35">
        <f t="shared" si="0"/>
        <v>0</v>
      </c>
      <c r="T35" s="194"/>
      <c r="W35">
        <v>1270.9591123245616</v>
      </c>
      <c r="Y35">
        <v>1270.9591123245616</v>
      </c>
      <c r="AB35">
        <v>1270.9591123245616</v>
      </c>
      <c r="AD35" s="196">
        <v>1386.73</v>
      </c>
    </row>
    <row r="36" spans="1:30" ht="25.5" x14ac:dyDescent="0.25">
      <c r="A36" s="50" t="s">
        <v>1638</v>
      </c>
      <c r="B36" s="51" t="s">
        <v>1186</v>
      </c>
      <c r="C36" s="50" t="s">
        <v>157</v>
      </c>
      <c r="D36" s="50" t="s">
        <v>1187</v>
      </c>
      <c r="E36" s="237" t="s">
        <v>1637</v>
      </c>
      <c r="F36" s="238"/>
      <c r="G36" s="52" t="s">
        <v>266</v>
      </c>
      <c r="H36" s="53">
        <v>2.2519999999999998</v>
      </c>
      <c r="I36" s="54">
        <f>W36</f>
        <v>18.82</v>
      </c>
      <c r="J36" s="54">
        <f t="shared" ref="J36:J37" si="3">TRUNC(H36*I36,(2))</f>
        <v>42.38</v>
      </c>
      <c r="Q36">
        <f t="shared" si="0"/>
        <v>0</v>
      </c>
      <c r="R36">
        <f t="shared" ref="R36:R37" si="4">I36/1.07133</f>
        <v>17.566949492686664</v>
      </c>
      <c r="T36">
        <v>17.874977831293812</v>
      </c>
      <c r="W36">
        <v>18.82</v>
      </c>
      <c r="Y36">
        <v>18.82</v>
      </c>
      <c r="AB36">
        <v>18.82</v>
      </c>
      <c r="AD36" s="196">
        <v>18.82</v>
      </c>
    </row>
    <row r="37" spans="1:30" x14ac:dyDescent="0.25">
      <c r="A37" s="55" t="s">
        <v>1627</v>
      </c>
      <c r="B37" s="56" t="s">
        <v>1646</v>
      </c>
      <c r="C37" s="55" t="s">
        <v>162</v>
      </c>
      <c r="D37" s="55" t="s">
        <v>1647</v>
      </c>
      <c r="E37" s="230" t="s">
        <v>1648</v>
      </c>
      <c r="F37" s="231"/>
      <c r="G37" s="57" t="s">
        <v>1604</v>
      </c>
      <c r="H37" s="58">
        <v>1</v>
      </c>
      <c r="I37" s="59">
        <f>W37</f>
        <v>1228.57</v>
      </c>
      <c r="J37" s="59">
        <f t="shared" si="3"/>
        <v>1228.57</v>
      </c>
      <c r="Q37">
        <f t="shared" si="0"/>
        <v>0</v>
      </c>
      <c r="R37">
        <f t="shared" si="4"/>
        <v>1146.7708362502683</v>
      </c>
      <c r="T37">
        <v>1166.7740098755753</v>
      </c>
      <c r="W37">
        <v>1228.57</v>
      </c>
      <c r="Y37">
        <v>1228.57</v>
      </c>
      <c r="AB37">
        <v>1228.57</v>
      </c>
      <c r="AD37" s="196">
        <v>1228.7</v>
      </c>
    </row>
    <row r="38" spans="1:30" x14ac:dyDescent="0.25">
      <c r="A38" s="44"/>
      <c r="B38" s="44"/>
      <c r="C38" s="44"/>
      <c r="D38" s="44"/>
      <c r="E38" s="44" t="s">
        <v>1629</v>
      </c>
      <c r="F38" s="45">
        <v>29.9</v>
      </c>
      <c r="G38" s="44" t="s">
        <v>1630</v>
      </c>
      <c r="H38" s="45">
        <v>0</v>
      </c>
      <c r="I38" s="44" t="s">
        <v>1631</v>
      </c>
      <c r="J38" s="45">
        <f>F38+H38</f>
        <v>29.9</v>
      </c>
      <c r="Q38">
        <f t="shared" si="0"/>
        <v>0</v>
      </c>
      <c r="W38" t="s">
        <v>1631</v>
      </c>
      <c r="Y38" t="s">
        <v>1631</v>
      </c>
      <c r="AB38" t="s">
        <v>1631</v>
      </c>
    </row>
    <row r="39" spans="1:30" x14ac:dyDescent="0.25">
      <c r="A39" s="44"/>
      <c r="B39" s="44"/>
      <c r="C39" s="44"/>
      <c r="D39" s="44"/>
      <c r="E39" s="44" t="s">
        <v>1632</v>
      </c>
      <c r="F39" s="45">
        <f>J39-J35</f>
        <v>177.93427572543851</v>
      </c>
      <c r="G39" s="44"/>
      <c r="H39" s="229" t="s">
        <v>1633</v>
      </c>
      <c r="I39" s="229"/>
      <c r="J39" s="45">
        <f>Q39</f>
        <v>1448.8933880500001</v>
      </c>
      <c r="Q39">
        <f t="shared" si="0"/>
        <v>1448.8933880500001</v>
      </c>
      <c r="T39" s="194"/>
    </row>
    <row r="40" spans="1:30" ht="15.75" thickBot="1" x14ac:dyDescent="0.3">
      <c r="A40" s="46"/>
      <c r="B40" s="46"/>
      <c r="C40" s="46"/>
      <c r="D40" s="46"/>
      <c r="E40" s="46"/>
      <c r="F40" s="46"/>
      <c r="G40" s="46" t="s">
        <v>1634</v>
      </c>
      <c r="H40" s="47">
        <v>12</v>
      </c>
      <c r="I40" s="46" t="s">
        <v>1635</v>
      </c>
      <c r="J40" s="48">
        <f>O40</f>
        <v>17386.72</v>
      </c>
      <c r="M40">
        <f>K35</f>
        <v>17386.72</v>
      </c>
      <c r="N40">
        <f>L35</f>
        <v>1448.8933880500001</v>
      </c>
      <c r="O40">
        <v>17386.72</v>
      </c>
      <c r="P40">
        <v>1448.8933880500001</v>
      </c>
      <c r="Q40">
        <f t="shared" si="0"/>
        <v>0</v>
      </c>
      <c r="T40" s="194"/>
      <c r="W40" t="s">
        <v>1635</v>
      </c>
      <c r="Y40" t="s">
        <v>1635</v>
      </c>
      <c r="AB40" t="s">
        <v>1635</v>
      </c>
    </row>
    <row r="41" spans="1:30" ht="15.75" thickTop="1" x14ac:dyDescent="0.25">
      <c r="A41" s="49"/>
      <c r="B41" s="49"/>
      <c r="C41" s="49"/>
      <c r="D41" s="49"/>
      <c r="E41" s="49"/>
      <c r="F41" s="49"/>
      <c r="G41" s="49"/>
      <c r="H41" s="49"/>
      <c r="I41" s="49"/>
      <c r="J41" s="49"/>
      <c r="Q41">
        <f t="shared" si="0"/>
        <v>0</v>
      </c>
      <c r="T41" s="194"/>
    </row>
    <row r="42" spans="1:30" collapsed="1" x14ac:dyDescent="0.25">
      <c r="A42" s="33" t="s">
        <v>18</v>
      </c>
      <c r="B42" s="33"/>
      <c r="C42" s="33"/>
      <c r="D42" s="33" t="s">
        <v>19</v>
      </c>
      <c r="E42" s="33"/>
      <c r="F42" s="239"/>
      <c r="G42" s="240"/>
      <c r="H42" s="34"/>
      <c r="I42" s="33"/>
      <c r="J42" s="35">
        <f>J48+J55+J61+J67+J74+J80+J86</f>
        <v>36042.81</v>
      </c>
      <c r="K42">
        <f>_xlfn.XLOOKUP(D42,'Sintético MO EQ MAT'!D:D,'Sintético MO EQ MAT'!O:O,0)</f>
        <v>36042.81</v>
      </c>
      <c r="M42">
        <f>K42</f>
        <v>36042.81</v>
      </c>
      <c r="N42">
        <f>L42</f>
        <v>0</v>
      </c>
      <c r="O42">
        <v>36042.81</v>
      </c>
      <c r="P42">
        <v>0</v>
      </c>
      <c r="Q42">
        <f t="shared" si="0"/>
        <v>0</v>
      </c>
    </row>
    <row r="43" spans="1:30" collapsed="1" x14ac:dyDescent="0.25">
      <c r="A43" s="36" t="s">
        <v>165</v>
      </c>
      <c r="B43" s="37" t="s">
        <v>137</v>
      </c>
      <c r="C43" s="36" t="s">
        <v>138</v>
      </c>
      <c r="D43" s="36" t="s">
        <v>9</v>
      </c>
      <c r="E43" s="233" t="s">
        <v>1626</v>
      </c>
      <c r="F43" s="234"/>
      <c r="G43" s="38" t="s">
        <v>139</v>
      </c>
      <c r="H43" s="37" t="s">
        <v>140</v>
      </c>
      <c r="I43" s="37" t="s">
        <v>141</v>
      </c>
      <c r="J43" s="37" t="s">
        <v>10</v>
      </c>
      <c r="Q43">
        <f t="shared" si="0"/>
        <v>0</v>
      </c>
      <c r="T43" s="194"/>
      <c r="W43" t="s">
        <v>141</v>
      </c>
      <c r="Y43" t="s">
        <v>141</v>
      </c>
      <c r="AB43" t="s">
        <v>141</v>
      </c>
    </row>
    <row r="44" spans="1:30" x14ac:dyDescent="0.25">
      <c r="A44" s="39" t="s">
        <v>1636</v>
      </c>
      <c r="B44" s="40" t="s">
        <v>166</v>
      </c>
      <c r="C44" s="39" t="s">
        <v>162</v>
      </c>
      <c r="D44" s="39" t="s">
        <v>167</v>
      </c>
      <c r="E44" s="235" t="s">
        <v>1649</v>
      </c>
      <c r="F44" s="236"/>
      <c r="G44" s="41" t="s">
        <v>164</v>
      </c>
      <c r="H44" s="42">
        <v>1</v>
      </c>
      <c r="I44" s="43">
        <f>_xlfn.XLOOKUP(D44,'Sintético MO EQ MAT'!D:D,'Sintético MO EQ MAT'!G:G)</f>
        <v>1474.3005000000001</v>
      </c>
      <c r="J44" s="43">
        <f>(H44*I44)</f>
        <v>1474.3005000000001</v>
      </c>
      <c r="K44">
        <f>_xlfn.XLOOKUP(D44,'Sintético MO EQ MAT'!D:D,'Sintético MO EQ MAT'!O:O,0)</f>
        <v>1798.64</v>
      </c>
      <c r="L44">
        <f>_xlfn.XLOOKUP(D44,'Sintético MO EQ MAT'!D:D,'Sintético MO EQ MAT'!K:K,0)</f>
        <v>1798.64661</v>
      </c>
      <c r="Q44">
        <f t="shared" si="0"/>
        <v>0</v>
      </c>
      <c r="T44" s="194"/>
      <c r="W44">
        <v>1474.3005000000001</v>
      </c>
      <c r="Y44">
        <v>1474.3005000000001</v>
      </c>
      <c r="AB44">
        <v>1474.3005000000001</v>
      </c>
      <c r="AD44" s="196">
        <v>1768</v>
      </c>
    </row>
    <row r="45" spans="1:30" x14ac:dyDescent="0.25">
      <c r="A45" s="55" t="s">
        <v>1627</v>
      </c>
      <c r="B45" s="56" t="s">
        <v>1650</v>
      </c>
      <c r="C45" s="55" t="s">
        <v>162</v>
      </c>
      <c r="D45" s="55" t="s">
        <v>1651</v>
      </c>
      <c r="E45" s="230" t="s">
        <v>1648</v>
      </c>
      <c r="F45" s="231"/>
      <c r="G45" s="57" t="s">
        <v>164</v>
      </c>
      <c r="H45" s="58">
        <v>1</v>
      </c>
      <c r="I45" s="59">
        <f>W45</f>
        <v>1474.3</v>
      </c>
      <c r="J45" s="59">
        <f t="shared" ref="J45" si="5">TRUNC(H45*I45,(2))</f>
        <v>1474.3</v>
      </c>
      <c r="Q45">
        <f t="shared" si="0"/>
        <v>0</v>
      </c>
      <c r="R45">
        <f>I45/1.07133</f>
        <v>1376.1399382076486</v>
      </c>
      <c r="T45">
        <v>1400.1288118506905</v>
      </c>
      <c r="W45">
        <v>1474.3</v>
      </c>
      <c r="Y45">
        <v>1474.3</v>
      </c>
      <c r="AB45">
        <v>1474.3</v>
      </c>
      <c r="AD45" s="196">
        <v>1474.44</v>
      </c>
    </row>
    <row r="46" spans="1:30" x14ac:dyDescent="0.25">
      <c r="A46" s="44"/>
      <c r="B46" s="44"/>
      <c r="C46" s="44"/>
      <c r="D46" s="44"/>
      <c r="E46" s="44" t="s">
        <v>1629</v>
      </c>
      <c r="F46" s="45">
        <v>0</v>
      </c>
      <c r="G46" s="44" t="s">
        <v>1630</v>
      </c>
      <c r="H46" s="45">
        <v>0</v>
      </c>
      <c r="I46" s="44" t="s">
        <v>1631</v>
      </c>
      <c r="J46" s="45">
        <f>F46+H46</f>
        <v>0</v>
      </c>
      <c r="Q46">
        <f t="shared" si="0"/>
        <v>0</v>
      </c>
      <c r="W46" t="s">
        <v>1631</v>
      </c>
      <c r="Y46" t="s">
        <v>1631</v>
      </c>
      <c r="AB46" t="s">
        <v>1631</v>
      </c>
    </row>
    <row r="47" spans="1:30" x14ac:dyDescent="0.25">
      <c r="A47" s="44"/>
      <c r="B47" s="44"/>
      <c r="C47" s="44"/>
      <c r="D47" s="44"/>
      <c r="E47" s="44" t="s">
        <v>1632</v>
      </c>
      <c r="F47" s="45">
        <f>J47-J44</f>
        <v>324.34610999999995</v>
      </c>
      <c r="G47" s="44"/>
      <c r="H47" s="229" t="s">
        <v>1633</v>
      </c>
      <c r="I47" s="229"/>
      <c r="J47" s="45">
        <f>Q47</f>
        <v>1798.64661</v>
      </c>
      <c r="Q47">
        <f t="shared" si="0"/>
        <v>1798.64661</v>
      </c>
      <c r="T47" s="194"/>
    </row>
    <row r="48" spans="1:30" ht="15.75" thickBot="1" x14ac:dyDescent="0.3">
      <c r="A48" s="46"/>
      <c r="B48" s="46"/>
      <c r="C48" s="46"/>
      <c r="D48" s="46"/>
      <c r="E48" s="46"/>
      <c r="F48" s="46"/>
      <c r="G48" s="46" t="s">
        <v>1634</v>
      </c>
      <c r="H48" s="47">
        <v>1</v>
      </c>
      <c r="I48" s="46" t="s">
        <v>1635</v>
      </c>
      <c r="J48" s="48">
        <f>O48</f>
        <v>1798.64</v>
      </c>
      <c r="M48">
        <f>K44</f>
        <v>1798.64</v>
      </c>
      <c r="N48">
        <f>L44</f>
        <v>1798.64661</v>
      </c>
      <c r="O48">
        <v>1798.64</v>
      </c>
      <c r="P48">
        <v>1798.64661</v>
      </c>
      <c r="Q48">
        <f t="shared" si="0"/>
        <v>0</v>
      </c>
      <c r="T48" s="194"/>
      <c r="W48" t="s">
        <v>1635</v>
      </c>
      <c r="Y48" t="s">
        <v>1635</v>
      </c>
      <c r="AB48" t="s">
        <v>1635</v>
      </c>
    </row>
    <row r="49" spans="1:30" ht="15.75" thickTop="1" x14ac:dyDescent="0.25">
      <c r="A49" s="49"/>
      <c r="B49" s="49"/>
      <c r="C49" s="49"/>
      <c r="D49" s="49"/>
      <c r="E49" s="49"/>
      <c r="F49" s="49"/>
      <c r="G49" s="49"/>
      <c r="H49" s="49"/>
      <c r="I49" s="49"/>
      <c r="J49" s="49"/>
      <c r="Q49">
        <f t="shared" si="0"/>
        <v>0</v>
      </c>
    </row>
    <row r="50" spans="1:30" collapsed="1" x14ac:dyDescent="0.25">
      <c r="A50" s="36" t="s">
        <v>168</v>
      </c>
      <c r="B50" s="37" t="s">
        <v>137</v>
      </c>
      <c r="C50" s="36" t="s">
        <v>138</v>
      </c>
      <c r="D50" s="36" t="s">
        <v>9</v>
      </c>
      <c r="E50" s="233" t="s">
        <v>1626</v>
      </c>
      <c r="F50" s="234"/>
      <c r="G50" s="38" t="s">
        <v>139</v>
      </c>
      <c r="H50" s="37" t="s">
        <v>140</v>
      </c>
      <c r="I50" s="37" t="s">
        <v>141</v>
      </c>
      <c r="J50" s="37" t="s">
        <v>10</v>
      </c>
      <c r="Q50">
        <f t="shared" si="0"/>
        <v>0</v>
      </c>
      <c r="W50" t="s">
        <v>141</v>
      </c>
      <c r="Y50" t="s">
        <v>141</v>
      </c>
      <c r="AB50" t="s">
        <v>141</v>
      </c>
    </row>
    <row r="51" spans="1:30" x14ac:dyDescent="0.25">
      <c r="A51" s="39" t="s">
        <v>1636</v>
      </c>
      <c r="B51" s="40" t="s">
        <v>169</v>
      </c>
      <c r="C51" s="39" t="s">
        <v>162</v>
      </c>
      <c r="D51" s="39" t="s">
        <v>170</v>
      </c>
      <c r="E51" s="235" t="s">
        <v>1649</v>
      </c>
      <c r="F51" s="236"/>
      <c r="G51" s="41" t="s">
        <v>164</v>
      </c>
      <c r="H51" s="42">
        <v>1</v>
      </c>
      <c r="I51" s="43">
        <f>_xlfn.XLOOKUP(D51,'Sintético MO EQ MAT'!D:D,'Sintético MO EQ MAT'!G:G)</f>
        <v>1179.4404000000002</v>
      </c>
      <c r="J51" s="43">
        <f>(H51*I51)</f>
        <v>1179.4404000000002</v>
      </c>
      <c r="Q51">
        <f t="shared" si="0"/>
        <v>0</v>
      </c>
      <c r="T51">
        <v>1100.9123239338021</v>
      </c>
      <c r="W51">
        <v>1179.4404000000002</v>
      </c>
      <c r="Y51">
        <v>1179.4404000000002</v>
      </c>
      <c r="AB51">
        <v>1179.4404000000002</v>
      </c>
      <c r="AD51" s="196">
        <v>1414.4</v>
      </c>
    </row>
    <row r="52" spans="1:30" x14ac:dyDescent="0.25">
      <c r="A52" s="55" t="s">
        <v>1627</v>
      </c>
      <c r="B52" s="56" t="s">
        <v>1652</v>
      </c>
      <c r="C52" s="55" t="s">
        <v>162</v>
      </c>
      <c r="D52" s="55" t="s">
        <v>170</v>
      </c>
      <c r="E52" s="230" t="s">
        <v>1648</v>
      </c>
      <c r="F52" s="231"/>
      <c r="G52" s="57" t="s">
        <v>164</v>
      </c>
      <c r="H52" s="58">
        <v>1</v>
      </c>
      <c r="I52" s="59">
        <f>W52</f>
        <v>1179.44</v>
      </c>
      <c r="J52" s="59">
        <f t="shared" ref="J52" si="6">TRUNC(H52*I52,(2))</f>
        <v>1179.44</v>
      </c>
      <c r="Q52">
        <f t="shared" si="0"/>
        <v>0</v>
      </c>
      <c r="R52">
        <f t="shared" ref="R52" si="7">I52/1.07133</f>
        <v>1100.911950566119</v>
      </c>
      <c r="T52">
        <v>1120.1030494805523</v>
      </c>
      <c r="W52">
        <v>1179.44</v>
      </c>
      <c r="Y52">
        <v>1179.44</v>
      </c>
      <c r="AB52">
        <v>1179.44</v>
      </c>
      <c r="AD52" s="196">
        <v>1179.55</v>
      </c>
    </row>
    <row r="53" spans="1:30" x14ac:dyDescent="0.25">
      <c r="A53" s="44"/>
      <c r="B53" s="44"/>
      <c r="C53" s="44"/>
      <c r="D53" s="44"/>
      <c r="E53" s="44" t="s">
        <v>1629</v>
      </c>
      <c r="F53" s="45">
        <v>0</v>
      </c>
      <c r="G53" s="44" t="s">
        <v>1630</v>
      </c>
      <c r="H53" s="45">
        <v>0</v>
      </c>
      <c r="I53" s="44" t="s">
        <v>1631</v>
      </c>
      <c r="J53" s="45">
        <f>F53+H53</f>
        <v>0</v>
      </c>
      <c r="Q53">
        <f t="shared" si="0"/>
        <v>0</v>
      </c>
      <c r="W53" t="s">
        <v>1631</v>
      </c>
      <c r="Y53" t="s">
        <v>1631</v>
      </c>
      <c r="AB53" t="s">
        <v>1631</v>
      </c>
    </row>
    <row r="54" spans="1:30" x14ac:dyDescent="0.25">
      <c r="A54" s="44"/>
      <c r="B54" s="44"/>
      <c r="C54" s="44"/>
      <c r="D54" s="44"/>
      <c r="E54" s="44" t="s">
        <v>1632</v>
      </c>
      <c r="F54" s="45">
        <f>J54-J51</f>
        <v>259.47688799999992</v>
      </c>
      <c r="G54" s="44"/>
      <c r="H54" s="229" t="s">
        <v>1633</v>
      </c>
      <c r="I54" s="229"/>
      <c r="J54" s="45">
        <f>Q54</f>
        <v>1438.9172880000001</v>
      </c>
      <c r="Q54">
        <f t="shared" si="0"/>
        <v>1438.9172880000001</v>
      </c>
    </row>
    <row r="55" spans="1:30" ht="15.75" thickBot="1" x14ac:dyDescent="0.3">
      <c r="A55" s="46"/>
      <c r="B55" s="46"/>
      <c r="C55" s="46"/>
      <c r="D55" s="46"/>
      <c r="E55" s="46"/>
      <c r="F55" s="46"/>
      <c r="G55" s="46" t="s">
        <v>1634</v>
      </c>
      <c r="H55" s="47">
        <v>1</v>
      </c>
      <c r="I55" s="46" t="s">
        <v>1635</v>
      </c>
      <c r="J55" s="48">
        <f>O55</f>
        <v>1438.91</v>
      </c>
      <c r="M55">
        <f>K51</f>
        <v>0</v>
      </c>
      <c r="N55">
        <f>L51</f>
        <v>0</v>
      </c>
      <c r="O55">
        <v>1438.91</v>
      </c>
      <c r="P55">
        <v>1438.9172880000001</v>
      </c>
      <c r="Q55">
        <f t="shared" si="0"/>
        <v>0</v>
      </c>
      <c r="W55" t="s">
        <v>1635</v>
      </c>
      <c r="Y55" t="s">
        <v>1635</v>
      </c>
      <c r="AB55" t="s">
        <v>1635</v>
      </c>
    </row>
    <row r="56" spans="1:30" ht="15.75" thickTop="1" x14ac:dyDescent="0.25">
      <c r="A56" s="49"/>
      <c r="B56" s="49"/>
      <c r="C56" s="49"/>
      <c r="D56" s="49"/>
      <c r="E56" s="49"/>
      <c r="F56" s="49"/>
      <c r="G56" s="49"/>
      <c r="H56" s="49"/>
      <c r="I56" s="49"/>
      <c r="J56" s="49"/>
      <c r="Q56">
        <f t="shared" si="0"/>
        <v>0</v>
      </c>
    </row>
    <row r="57" spans="1:30" collapsed="1" x14ac:dyDescent="0.25">
      <c r="A57" s="36" t="s">
        <v>5031</v>
      </c>
      <c r="B57" s="37" t="s">
        <v>137</v>
      </c>
      <c r="C57" s="36" t="s">
        <v>138</v>
      </c>
      <c r="D57" s="36" t="s">
        <v>9</v>
      </c>
      <c r="E57" s="233" t="s">
        <v>1626</v>
      </c>
      <c r="F57" s="234"/>
      <c r="G57" s="38" t="s">
        <v>139</v>
      </c>
      <c r="H57" s="37" t="s">
        <v>140</v>
      </c>
      <c r="I57" s="37" t="s">
        <v>141</v>
      </c>
      <c r="J57" s="37" t="s">
        <v>10</v>
      </c>
      <c r="Q57">
        <f t="shared" si="0"/>
        <v>0</v>
      </c>
      <c r="W57" t="s">
        <v>141</v>
      </c>
      <c r="Y57" t="s">
        <v>141</v>
      </c>
      <c r="AB57" t="s">
        <v>141</v>
      </c>
    </row>
    <row r="58" spans="1:30" x14ac:dyDescent="0.25">
      <c r="A58" s="39" t="s">
        <v>1627</v>
      </c>
      <c r="B58" s="40" t="s">
        <v>172</v>
      </c>
      <c r="C58" s="39" t="s">
        <v>145</v>
      </c>
      <c r="D58" s="39" t="s">
        <v>173</v>
      </c>
      <c r="E58" s="235" t="s">
        <v>1653</v>
      </c>
      <c r="F58" s="236"/>
      <c r="G58" s="41" t="s">
        <v>164</v>
      </c>
      <c r="H58" s="42">
        <v>1</v>
      </c>
      <c r="I58" s="43">
        <f>_xlfn.XLOOKUP(D58,'Sintético MO EQ MAT'!D:D,'Sintético MO EQ MAT'!G:G)</f>
        <v>1887.1046400000002</v>
      </c>
      <c r="J58" s="43">
        <f>(H58*I58)</f>
        <v>1887.1046400000002</v>
      </c>
      <c r="K58">
        <f>_xlfn.XLOOKUP(D58,'Sintético MO EQ MAT'!D:D,'Sintético MO EQ MAT'!O:O,0)</f>
        <v>2302.2600000000002</v>
      </c>
      <c r="L58">
        <f>_xlfn.XLOOKUP(D58,'Sintético MO EQ MAT'!D:D,'Sintético MO EQ MAT'!K:K,0)</f>
        <v>2302.2676608000002</v>
      </c>
      <c r="Q58">
        <f t="shared" si="0"/>
        <v>0</v>
      </c>
      <c r="W58">
        <v>1887.1046400000002</v>
      </c>
      <c r="Y58">
        <v>1887.1046400000002</v>
      </c>
      <c r="AB58">
        <v>1887.1046400000002</v>
      </c>
      <c r="AD58" s="196">
        <v>2263.04</v>
      </c>
    </row>
    <row r="59" spans="1:30" x14ac:dyDescent="0.25">
      <c r="A59" s="44"/>
      <c r="B59" s="44"/>
      <c r="C59" s="44"/>
      <c r="D59" s="44"/>
      <c r="E59" s="44" t="s">
        <v>1629</v>
      </c>
      <c r="F59" s="45">
        <v>0</v>
      </c>
      <c r="G59" s="44" t="s">
        <v>1630</v>
      </c>
      <c r="H59" s="45">
        <v>0</v>
      </c>
      <c r="I59" s="44" t="s">
        <v>1631</v>
      </c>
      <c r="J59" s="45">
        <f>F59+H59</f>
        <v>0</v>
      </c>
      <c r="Q59">
        <f t="shared" si="0"/>
        <v>0</v>
      </c>
      <c r="W59" t="s">
        <v>1631</v>
      </c>
      <c r="Y59" t="s">
        <v>1631</v>
      </c>
      <c r="AB59" t="s">
        <v>1631</v>
      </c>
    </row>
    <row r="60" spans="1:30" x14ac:dyDescent="0.25">
      <c r="A60" s="44"/>
      <c r="B60" s="44"/>
      <c r="C60" s="44"/>
      <c r="D60" s="44"/>
      <c r="E60" s="44" t="s">
        <v>1632</v>
      </c>
      <c r="F60" s="45">
        <f>J60-J58</f>
        <v>415.16302079999991</v>
      </c>
      <c r="G60" s="44"/>
      <c r="H60" s="229" t="s">
        <v>1633</v>
      </c>
      <c r="I60" s="229"/>
      <c r="J60" s="45">
        <f>Q60</f>
        <v>2302.2676608000002</v>
      </c>
      <c r="Q60">
        <f t="shared" si="0"/>
        <v>2302.2676608000002</v>
      </c>
    </row>
    <row r="61" spans="1:30" ht="15.75" thickBot="1" x14ac:dyDescent="0.3">
      <c r="A61" s="46"/>
      <c r="B61" s="46"/>
      <c r="C61" s="46"/>
      <c r="D61" s="46"/>
      <c r="E61" s="46"/>
      <c r="F61" s="46"/>
      <c r="G61" s="46" t="s">
        <v>1634</v>
      </c>
      <c r="H61" s="47">
        <v>1</v>
      </c>
      <c r="I61" s="46" t="s">
        <v>1635</v>
      </c>
      <c r="J61" s="48">
        <f>O61</f>
        <v>2302.2600000000002</v>
      </c>
      <c r="M61">
        <f>K58</f>
        <v>2302.2600000000002</v>
      </c>
      <c r="N61">
        <f>L58</f>
        <v>2302.2676608000002</v>
      </c>
      <c r="O61">
        <v>2302.2600000000002</v>
      </c>
      <c r="P61">
        <v>2302.2676608000002</v>
      </c>
      <c r="Q61">
        <f t="shared" si="0"/>
        <v>0</v>
      </c>
      <c r="W61" t="s">
        <v>1635</v>
      </c>
      <c r="Y61" t="s">
        <v>1635</v>
      </c>
      <c r="AB61" t="s">
        <v>1635</v>
      </c>
    </row>
    <row r="62" spans="1:30" ht="15.75" thickTop="1" x14ac:dyDescent="0.25">
      <c r="A62" s="49"/>
      <c r="B62" s="49"/>
      <c r="C62" s="49"/>
      <c r="D62" s="49"/>
      <c r="E62" s="49"/>
      <c r="F62" s="49"/>
      <c r="G62" s="49"/>
      <c r="H62" s="49"/>
      <c r="I62" s="49"/>
      <c r="J62" s="49"/>
      <c r="Q62">
        <f t="shared" si="0"/>
        <v>0</v>
      </c>
    </row>
    <row r="63" spans="1:30" collapsed="1" x14ac:dyDescent="0.25">
      <c r="A63" s="36" t="s">
        <v>5032</v>
      </c>
      <c r="B63" s="37" t="s">
        <v>137</v>
      </c>
      <c r="C63" s="36" t="s">
        <v>138</v>
      </c>
      <c r="D63" s="36" t="s">
        <v>9</v>
      </c>
      <c r="E63" s="233" t="s">
        <v>1626</v>
      </c>
      <c r="F63" s="234"/>
      <c r="G63" s="38" t="s">
        <v>139</v>
      </c>
      <c r="H63" s="37" t="s">
        <v>140</v>
      </c>
      <c r="I63" s="37" t="s">
        <v>141</v>
      </c>
      <c r="J63" s="37" t="s">
        <v>10</v>
      </c>
      <c r="Q63">
        <f t="shared" si="0"/>
        <v>0</v>
      </c>
      <c r="W63" t="s">
        <v>141</v>
      </c>
      <c r="Y63" t="s">
        <v>141</v>
      </c>
      <c r="AB63" t="s">
        <v>141</v>
      </c>
    </row>
    <row r="64" spans="1:30" x14ac:dyDescent="0.25">
      <c r="A64" s="39" t="s">
        <v>1627</v>
      </c>
      <c r="B64" s="40" t="s">
        <v>175</v>
      </c>
      <c r="C64" s="39" t="s">
        <v>157</v>
      </c>
      <c r="D64" s="39" t="s">
        <v>176</v>
      </c>
      <c r="E64" s="235" t="s">
        <v>1648</v>
      </c>
      <c r="F64" s="236"/>
      <c r="G64" s="41" t="s">
        <v>177</v>
      </c>
      <c r="H64" s="42">
        <v>1</v>
      </c>
      <c r="I64" s="43">
        <f>_xlfn.XLOOKUP(D64,'Sintético MO EQ MAT'!D:D,'Sintético MO EQ MAT'!G:G)</f>
        <v>0.83785383606557384</v>
      </c>
      <c r="J64" s="43">
        <f>(H64*I64)</f>
        <v>0.83785383606557384</v>
      </c>
      <c r="K64">
        <f>_xlfn.XLOOKUP(D64,'Sintético MO EQ MAT'!D:D,'Sintético MO EQ MAT'!O:O,0)</f>
        <v>16354.9</v>
      </c>
      <c r="L64">
        <f>_xlfn.XLOOKUP(D64,'Sintético MO EQ MAT'!D:D,'Sintético MO EQ MAT'!K:K,0)</f>
        <v>1.0221816800000001</v>
      </c>
      <c r="Q64">
        <f t="shared" si="0"/>
        <v>0</v>
      </c>
      <c r="W64">
        <v>0.83785383606557384</v>
      </c>
      <c r="Y64">
        <v>0.83785383606557384</v>
      </c>
      <c r="AB64">
        <v>0.83785383606557384</v>
      </c>
      <c r="AD64" s="196">
        <v>1</v>
      </c>
    </row>
    <row r="65" spans="1:30" x14ac:dyDescent="0.25">
      <c r="A65" s="44"/>
      <c r="B65" s="44"/>
      <c r="C65" s="44"/>
      <c r="D65" s="44"/>
      <c r="E65" s="44" t="s">
        <v>1629</v>
      </c>
      <c r="F65" s="45">
        <v>0</v>
      </c>
      <c r="G65" s="44" t="s">
        <v>1630</v>
      </c>
      <c r="H65" s="45">
        <v>0</v>
      </c>
      <c r="I65" s="44" t="s">
        <v>1631</v>
      </c>
      <c r="J65" s="45">
        <f>F65+H65</f>
        <v>0</v>
      </c>
      <c r="Q65">
        <f t="shared" si="0"/>
        <v>0</v>
      </c>
      <c r="W65" t="s">
        <v>1631</v>
      </c>
      <c r="Y65" t="s">
        <v>1631</v>
      </c>
      <c r="AB65" t="s">
        <v>1631</v>
      </c>
    </row>
    <row r="66" spans="1:30" x14ac:dyDescent="0.25">
      <c r="A66" s="44"/>
      <c r="B66" s="44"/>
      <c r="C66" s="44"/>
      <c r="D66" s="44"/>
      <c r="E66" s="44" t="s">
        <v>1632</v>
      </c>
      <c r="F66" s="45">
        <f>J66-J64</f>
        <v>0.18432784393442625</v>
      </c>
      <c r="G66" s="44"/>
      <c r="H66" s="229" t="s">
        <v>1633</v>
      </c>
      <c r="I66" s="229"/>
      <c r="J66" s="45">
        <f>Q66</f>
        <v>1.0221816800000001</v>
      </c>
      <c r="Q66">
        <f t="shared" si="0"/>
        <v>1.0221816800000001</v>
      </c>
    </row>
    <row r="67" spans="1:30" ht="15.75" thickBot="1" x14ac:dyDescent="0.3">
      <c r="A67" s="46"/>
      <c r="B67" s="46"/>
      <c r="C67" s="46"/>
      <c r="D67" s="46"/>
      <c r="E67" s="46"/>
      <c r="F67" s="46"/>
      <c r="G67" s="46" t="s">
        <v>1634</v>
      </c>
      <c r="H67" s="47">
        <v>16000</v>
      </c>
      <c r="I67" s="46" t="s">
        <v>1635</v>
      </c>
      <c r="J67" s="48">
        <f>O67</f>
        <v>16354.9</v>
      </c>
      <c r="M67">
        <f>K64</f>
        <v>16354.9</v>
      </c>
      <c r="N67">
        <f>L64</f>
        <v>1.0221816800000001</v>
      </c>
      <c r="O67">
        <v>16354.9</v>
      </c>
      <c r="P67">
        <v>1.0221816800000001</v>
      </c>
      <c r="Q67">
        <f t="shared" si="0"/>
        <v>0</v>
      </c>
      <c r="W67" t="s">
        <v>1635</v>
      </c>
      <c r="Y67" t="s">
        <v>1635</v>
      </c>
      <c r="AB67" t="s">
        <v>1635</v>
      </c>
    </row>
    <row r="68" spans="1:30" ht="15.75" thickTop="1" x14ac:dyDescent="0.25">
      <c r="A68" s="49"/>
      <c r="B68" s="49"/>
      <c r="C68" s="49"/>
      <c r="D68" s="49"/>
      <c r="E68" s="49"/>
      <c r="F68" s="49"/>
      <c r="G68" s="49"/>
      <c r="H68" s="49"/>
      <c r="I68" s="49"/>
      <c r="J68" s="49"/>
      <c r="Q68">
        <f t="shared" si="0"/>
        <v>0</v>
      </c>
    </row>
    <row r="69" spans="1:30" collapsed="1" x14ac:dyDescent="0.25">
      <c r="A69" s="36" t="s">
        <v>178</v>
      </c>
      <c r="B69" s="37" t="s">
        <v>137</v>
      </c>
      <c r="C69" s="36" t="s">
        <v>138</v>
      </c>
      <c r="D69" s="36" t="s">
        <v>9</v>
      </c>
      <c r="E69" s="233" t="s">
        <v>1626</v>
      </c>
      <c r="F69" s="234"/>
      <c r="G69" s="38" t="s">
        <v>139</v>
      </c>
      <c r="H69" s="37" t="s">
        <v>140</v>
      </c>
      <c r="I69" s="37" t="s">
        <v>141</v>
      </c>
      <c r="J69" s="37" t="s">
        <v>10</v>
      </c>
      <c r="Q69">
        <f t="shared" si="0"/>
        <v>0</v>
      </c>
      <c r="W69" t="s">
        <v>141</v>
      </c>
      <c r="Y69" t="s">
        <v>141</v>
      </c>
      <c r="AB69" t="s">
        <v>141</v>
      </c>
    </row>
    <row r="70" spans="1:30" x14ac:dyDescent="0.25">
      <c r="A70" s="39" t="s">
        <v>1636</v>
      </c>
      <c r="B70" s="40" t="s">
        <v>179</v>
      </c>
      <c r="C70" s="39" t="s">
        <v>162</v>
      </c>
      <c r="D70" s="39" t="s">
        <v>180</v>
      </c>
      <c r="E70" s="235" t="s">
        <v>19</v>
      </c>
      <c r="F70" s="236"/>
      <c r="G70" s="41" t="s">
        <v>164</v>
      </c>
      <c r="H70" s="42">
        <v>1</v>
      </c>
      <c r="I70" s="43">
        <f>_xlfn.XLOOKUP(D70,'Sintético MO EQ MAT'!D:D,'Sintético MO EQ MAT'!G:G)</f>
        <v>16.507331827868853</v>
      </c>
      <c r="J70" s="43">
        <f>(H70*I70)</f>
        <v>16.507331827868853</v>
      </c>
      <c r="K70">
        <f>_xlfn.XLOOKUP(D70,'Sintético MO EQ MAT'!D:D,'Sintético MO EQ MAT'!O:O,0)</f>
        <v>1329.17</v>
      </c>
      <c r="L70">
        <f>_xlfn.XLOOKUP(D70,'Sintético MO EQ MAT'!D:D,'Sintético MO EQ MAT'!K:K,0)</f>
        <v>20.13894483</v>
      </c>
      <c r="Q70">
        <f t="shared" si="0"/>
        <v>0</v>
      </c>
      <c r="W70">
        <v>16.507331827868853</v>
      </c>
      <c r="Y70">
        <v>16.507331827868853</v>
      </c>
      <c r="AB70">
        <v>16.507331827868853</v>
      </c>
      <c r="AD70" s="196">
        <v>19.79</v>
      </c>
    </row>
    <row r="71" spans="1:30" x14ac:dyDescent="0.25">
      <c r="A71" s="55" t="s">
        <v>1627</v>
      </c>
      <c r="B71" s="56" t="s">
        <v>1654</v>
      </c>
      <c r="C71" s="55" t="s">
        <v>162</v>
      </c>
      <c r="D71" s="55" t="s">
        <v>1655</v>
      </c>
      <c r="E71" s="230" t="s">
        <v>1648</v>
      </c>
      <c r="F71" s="231"/>
      <c r="G71" s="57" t="s">
        <v>164</v>
      </c>
      <c r="H71" s="58">
        <v>1</v>
      </c>
      <c r="I71" s="59">
        <f>W71</f>
        <v>16.510000000000002</v>
      </c>
      <c r="J71" s="59">
        <f t="shared" ref="J71" si="8">TRUNC(H71*I71,(2))</f>
        <v>16.510000000000002</v>
      </c>
      <c r="Q71">
        <f t="shared" si="0"/>
        <v>0</v>
      </c>
      <c r="R71">
        <f>I71/1.07133</f>
        <v>15.410751122436601</v>
      </c>
      <c r="T71">
        <v>15.681442692727734</v>
      </c>
      <c r="W71">
        <v>16.510000000000002</v>
      </c>
      <c r="Y71">
        <v>16.510000000000002</v>
      </c>
      <c r="AB71">
        <v>16.510000000000002</v>
      </c>
      <c r="AD71" s="196">
        <v>16.510000000000002</v>
      </c>
    </row>
    <row r="72" spans="1:30" x14ac:dyDescent="0.25">
      <c r="A72" s="44"/>
      <c r="B72" s="44"/>
      <c r="C72" s="44"/>
      <c r="D72" s="44"/>
      <c r="E72" s="44" t="s">
        <v>1629</v>
      </c>
      <c r="F72" s="45">
        <v>0</v>
      </c>
      <c r="G72" s="44" t="s">
        <v>1630</v>
      </c>
      <c r="H72" s="45">
        <v>0</v>
      </c>
      <c r="I72" s="44" t="s">
        <v>1631</v>
      </c>
      <c r="J72" s="45">
        <f>F72+H72</f>
        <v>0</v>
      </c>
      <c r="Q72">
        <f t="shared" si="0"/>
        <v>0</v>
      </c>
      <c r="W72" t="s">
        <v>1631</v>
      </c>
      <c r="Y72" t="s">
        <v>1631</v>
      </c>
      <c r="AB72" t="s">
        <v>1631</v>
      </c>
    </row>
    <row r="73" spans="1:30" x14ac:dyDescent="0.25">
      <c r="A73" s="44"/>
      <c r="B73" s="44"/>
      <c r="C73" s="44"/>
      <c r="D73" s="44"/>
      <c r="E73" s="44" t="s">
        <v>1632</v>
      </c>
      <c r="F73" s="45">
        <f>J73-J70</f>
        <v>3.6316130021311466</v>
      </c>
      <c r="G73" s="44"/>
      <c r="H73" s="229" t="s">
        <v>1633</v>
      </c>
      <c r="I73" s="229"/>
      <c r="J73" s="45">
        <f>Q73</f>
        <v>20.13894483</v>
      </c>
      <c r="Q73">
        <f t="shared" si="0"/>
        <v>20.13894483</v>
      </c>
    </row>
    <row r="74" spans="1:30" ht="15.75" thickBot="1" x14ac:dyDescent="0.3">
      <c r="A74" s="46"/>
      <c r="B74" s="46"/>
      <c r="C74" s="46"/>
      <c r="D74" s="46"/>
      <c r="E74" s="46"/>
      <c r="F74" s="46"/>
      <c r="G74" s="46" t="s">
        <v>1634</v>
      </c>
      <c r="H74" s="47">
        <v>66</v>
      </c>
      <c r="I74" s="46" t="s">
        <v>1635</v>
      </c>
      <c r="J74" s="48">
        <f>O74</f>
        <v>1329.17</v>
      </c>
      <c r="M74">
        <f>K70</f>
        <v>1329.17</v>
      </c>
      <c r="N74">
        <f>L70</f>
        <v>20.13894483</v>
      </c>
      <c r="O74">
        <v>1329.17</v>
      </c>
      <c r="P74">
        <v>20.13894483</v>
      </c>
      <c r="Q74">
        <f t="shared" ref="Q74:Q137" si="9">P75</f>
        <v>0</v>
      </c>
      <c r="W74" t="s">
        <v>1635</v>
      </c>
      <c r="Y74" t="s">
        <v>1635</v>
      </c>
      <c r="AB74" t="s">
        <v>1635</v>
      </c>
    </row>
    <row r="75" spans="1:30" ht="15.75" thickTop="1" x14ac:dyDescent="0.25">
      <c r="A75" s="49"/>
      <c r="B75" s="49"/>
      <c r="C75" s="49"/>
      <c r="D75" s="49"/>
      <c r="E75" s="49"/>
      <c r="F75" s="49"/>
      <c r="G75" s="49"/>
      <c r="H75" s="49"/>
      <c r="I75" s="49"/>
      <c r="J75" s="49"/>
      <c r="Q75">
        <f t="shared" si="9"/>
        <v>0</v>
      </c>
    </row>
    <row r="76" spans="1:30" collapsed="1" x14ac:dyDescent="0.25">
      <c r="A76" s="36" t="s">
        <v>5033</v>
      </c>
      <c r="B76" s="37" t="s">
        <v>137</v>
      </c>
      <c r="C76" s="36" t="s">
        <v>138</v>
      </c>
      <c r="D76" s="36" t="s">
        <v>9</v>
      </c>
      <c r="E76" s="233" t="s">
        <v>1626</v>
      </c>
      <c r="F76" s="234"/>
      <c r="G76" s="38" t="s">
        <v>139</v>
      </c>
      <c r="H76" s="37" t="s">
        <v>140</v>
      </c>
      <c r="I76" s="37" t="s">
        <v>141</v>
      </c>
      <c r="J76" s="37" t="s">
        <v>10</v>
      </c>
      <c r="Q76">
        <f t="shared" si="9"/>
        <v>0</v>
      </c>
      <c r="W76" t="s">
        <v>141</v>
      </c>
      <c r="Y76" t="s">
        <v>141</v>
      </c>
      <c r="AB76" t="s">
        <v>141</v>
      </c>
    </row>
    <row r="77" spans="1:30" x14ac:dyDescent="0.25">
      <c r="A77" s="39" t="s">
        <v>1627</v>
      </c>
      <c r="B77" s="40" t="s">
        <v>182</v>
      </c>
      <c r="C77" s="39" t="s">
        <v>145</v>
      </c>
      <c r="D77" s="39" t="s">
        <v>183</v>
      </c>
      <c r="E77" s="235" t="s">
        <v>1656</v>
      </c>
      <c r="F77" s="236"/>
      <c r="G77" s="41" t="s">
        <v>184</v>
      </c>
      <c r="H77" s="42">
        <v>1</v>
      </c>
      <c r="I77" s="43">
        <f>_xlfn.XLOOKUP(D77,'Sintético MO EQ MAT'!D:D,'Sintético MO EQ MAT'!G:G)</f>
        <v>10.642354975409837</v>
      </c>
      <c r="J77" s="43">
        <f>(H77*I77)</f>
        <v>10.642354975409837</v>
      </c>
      <c r="K77">
        <f>_xlfn.XLOOKUP(D77,'Sintético MO EQ MAT'!D:D,'Sintético MO EQ MAT'!O:O,0)</f>
        <v>7270.85</v>
      </c>
      <c r="L77">
        <f>_xlfn.XLOOKUP(D77,'Sintético MO EQ MAT'!D:D,'Sintético MO EQ MAT'!K:K,0)</f>
        <v>12.983673070000002</v>
      </c>
      <c r="Q77">
        <f t="shared" si="9"/>
        <v>0</v>
      </c>
      <c r="W77">
        <v>10.642354975409837</v>
      </c>
      <c r="Y77">
        <v>10.642354975409837</v>
      </c>
      <c r="AB77">
        <v>10.642354975409837</v>
      </c>
      <c r="AD77" s="196">
        <v>12.76</v>
      </c>
    </row>
    <row r="78" spans="1:30" x14ac:dyDescent="0.25">
      <c r="A78" s="44"/>
      <c r="B78" s="44"/>
      <c r="C78" s="44"/>
      <c r="D78" s="44"/>
      <c r="E78" s="44" t="s">
        <v>1629</v>
      </c>
      <c r="F78" s="45">
        <v>0</v>
      </c>
      <c r="G78" s="44" t="s">
        <v>1630</v>
      </c>
      <c r="H78" s="45">
        <v>0</v>
      </c>
      <c r="I78" s="44" t="s">
        <v>1631</v>
      </c>
      <c r="J78" s="45">
        <f>F78+H78</f>
        <v>0</v>
      </c>
      <c r="Q78">
        <f t="shared" si="9"/>
        <v>0</v>
      </c>
      <c r="W78" t="s">
        <v>1631</v>
      </c>
      <c r="Y78" t="s">
        <v>1631</v>
      </c>
      <c r="AB78" t="s">
        <v>1631</v>
      </c>
    </row>
    <row r="79" spans="1:30" x14ac:dyDescent="0.25">
      <c r="A79" s="44"/>
      <c r="B79" s="44"/>
      <c r="C79" s="44"/>
      <c r="D79" s="44"/>
      <c r="E79" s="44" t="s">
        <v>1632</v>
      </c>
      <c r="F79" s="45">
        <f>J79-J77</f>
        <v>2.3413180945901644</v>
      </c>
      <c r="G79" s="44"/>
      <c r="H79" s="229" t="s">
        <v>1633</v>
      </c>
      <c r="I79" s="229"/>
      <c r="J79" s="45">
        <f>Q79</f>
        <v>12.983673070000002</v>
      </c>
      <c r="Q79">
        <f t="shared" si="9"/>
        <v>12.983673070000002</v>
      </c>
    </row>
    <row r="80" spans="1:30" ht="15.75" thickBot="1" x14ac:dyDescent="0.3">
      <c r="A80" s="46"/>
      <c r="B80" s="46"/>
      <c r="C80" s="46"/>
      <c r="D80" s="46"/>
      <c r="E80" s="46"/>
      <c r="F80" s="46"/>
      <c r="G80" s="46" t="s">
        <v>1634</v>
      </c>
      <c r="H80" s="47">
        <v>560</v>
      </c>
      <c r="I80" s="46" t="s">
        <v>1635</v>
      </c>
      <c r="J80" s="48">
        <f>O80</f>
        <v>7270.85</v>
      </c>
      <c r="M80">
        <f>K77</f>
        <v>7270.85</v>
      </c>
      <c r="N80">
        <f>L77</f>
        <v>12.983673070000002</v>
      </c>
      <c r="O80">
        <v>7270.85</v>
      </c>
      <c r="P80">
        <v>12.983673070000002</v>
      </c>
      <c r="Q80">
        <f t="shared" si="9"/>
        <v>0</v>
      </c>
      <c r="W80" t="s">
        <v>1635</v>
      </c>
      <c r="Y80" t="s">
        <v>1635</v>
      </c>
      <c r="AB80" t="s">
        <v>1635</v>
      </c>
    </row>
    <row r="81" spans="1:30" ht="15.75" thickTop="1" x14ac:dyDescent="0.25">
      <c r="A81" s="49"/>
      <c r="B81" s="49"/>
      <c r="C81" s="49"/>
      <c r="D81" s="49"/>
      <c r="E81" s="49"/>
      <c r="F81" s="49"/>
      <c r="G81" s="49"/>
      <c r="H81" s="49"/>
      <c r="I81" s="49"/>
      <c r="J81" s="49"/>
      <c r="Q81">
        <f t="shared" si="9"/>
        <v>0</v>
      </c>
    </row>
    <row r="82" spans="1:30" collapsed="1" x14ac:dyDescent="0.25">
      <c r="A82" s="36" t="s">
        <v>5034</v>
      </c>
      <c r="B82" s="37" t="s">
        <v>137</v>
      </c>
      <c r="C82" s="36" t="s">
        <v>138</v>
      </c>
      <c r="D82" s="36" t="s">
        <v>9</v>
      </c>
      <c r="E82" s="233" t="s">
        <v>1626</v>
      </c>
      <c r="F82" s="234"/>
      <c r="G82" s="38" t="s">
        <v>139</v>
      </c>
      <c r="H82" s="37" t="s">
        <v>140</v>
      </c>
      <c r="I82" s="37" t="s">
        <v>141</v>
      </c>
      <c r="J82" s="37" t="s">
        <v>10</v>
      </c>
      <c r="Q82">
        <f t="shared" si="9"/>
        <v>0</v>
      </c>
      <c r="W82" t="s">
        <v>141</v>
      </c>
      <c r="Y82" t="s">
        <v>141</v>
      </c>
      <c r="AB82" t="s">
        <v>141</v>
      </c>
    </row>
    <row r="83" spans="1:30" x14ac:dyDescent="0.25">
      <c r="A83" s="39" t="s">
        <v>1627</v>
      </c>
      <c r="B83" s="40" t="s">
        <v>186</v>
      </c>
      <c r="C83" s="39" t="s">
        <v>145</v>
      </c>
      <c r="D83" s="39" t="s">
        <v>187</v>
      </c>
      <c r="E83" s="235" t="s">
        <v>1656</v>
      </c>
      <c r="F83" s="236"/>
      <c r="G83" s="41" t="s">
        <v>184</v>
      </c>
      <c r="H83" s="42">
        <v>1</v>
      </c>
      <c r="I83" s="43">
        <f>_xlfn.XLOOKUP(D83,'Sintético MO EQ MAT'!D:D,'Sintético MO EQ MAT'!G:G)</f>
        <v>8.1207371803278683</v>
      </c>
      <c r="J83" s="43">
        <f>(H83*I83)</f>
        <v>8.1207371803278683</v>
      </c>
      <c r="K83">
        <f>_xlfn.XLOOKUP(D83,'Sintético MO EQ MAT'!D:D,'Sintético MO EQ MAT'!O:O,0)</f>
        <v>5548.08</v>
      </c>
      <c r="L83">
        <f>_xlfn.XLOOKUP(D83,'Sintético MO EQ MAT'!D:D,'Sintético MO EQ MAT'!K:K,0)</f>
        <v>9.9072993599999997</v>
      </c>
      <c r="Q83">
        <f t="shared" si="9"/>
        <v>0</v>
      </c>
      <c r="W83">
        <v>8.1207371803278683</v>
      </c>
      <c r="Y83">
        <v>8.1207371803278683</v>
      </c>
      <c r="AB83">
        <v>8.1207371803278683</v>
      </c>
      <c r="AD83" s="196">
        <v>9.73</v>
      </c>
    </row>
    <row r="84" spans="1:30" x14ac:dyDescent="0.25">
      <c r="A84" s="44"/>
      <c r="B84" s="44"/>
      <c r="C84" s="44"/>
      <c r="D84" s="44"/>
      <c r="E84" s="44" t="s">
        <v>1629</v>
      </c>
      <c r="F84" s="45">
        <v>0</v>
      </c>
      <c r="G84" s="44" t="s">
        <v>1630</v>
      </c>
      <c r="H84" s="45">
        <v>0</v>
      </c>
      <c r="I84" s="44" t="s">
        <v>1631</v>
      </c>
      <c r="J84" s="45">
        <f>F84+H84</f>
        <v>0</v>
      </c>
      <c r="Q84">
        <f t="shared" si="9"/>
        <v>0</v>
      </c>
      <c r="W84" t="s">
        <v>1631</v>
      </c>
      <c r="Y84" t="s">
        <v>1631</v>
      </c>
      <c r="AB84" t="s">
        <v>1631</v>
      </c>
    </row>
    <row r="85" spans="1:30" x14ac:dyDescent="0.25">
      <c r="A85" s="44"/>
      <c r="B85" s="44"/>
      <c r="C85" s="44"/>
      <c r="D85" s="44"/>
      <c r="E85" s="44" t="s">
        <v>1632</v>
      </c>
      <c r="F85" s="45">
        <f>J85-J83</f>
        <v>1.7865621796721314</v>
      </c>
      <c r="G85" s="44"/>
      <c r="H85" s="229" t="s">
        <v>1633</v>
      </c>
      <c r="I85" s="229"/>
      <c r="J85" s="45">
        <f>Q85</f>
        <v>9.9072993599999997</v>
      </c>
      <c r="Q85">
        <f t="shared" si="9"/>
        <v>9.9072993599999997</v>
      </c>
    </row>
    <row r="86" spans="1:30" ht="15.75" thickBot="1" x14ac:dyDescent="0.3">
      <c r="A86" s="46"/>
      <c r="B86" s="46"/>
      <c r="C86" s="46"/>
      <c r="D86" s="46"/>
      <c r="E86" s="46"/>
      <c r="F86" s="46"/>
      <c r="G86" s="46" t="s">
        <v>1634</v>
      </c>
      <c r="H86" s="47">
        <v>560</v>
      </c>
      <c r="I86" s="46" t="s">
        <v>1635</v>
      </c>
      <c r="J86" s="48">
        <f>O86</f>
        <v>5548.08</v>
      </c>
      <c r="M86">
        <f>K83</f>
        <v>5548.08</v>
      </c>
      <c r="N86">
        <f>L83</f>
        <v>9.9072993599999997</v>
      </c>
      <c r="O86">
        <v>5548.08</v>
      </c>
      <c r="P86">
        <v>9.9072993599999997</v>
      </c>
      <c r="Q86">
        <f t="shared" si="9"/>
        <v>0</v>
      </c>
      <c r="W86" t="s">
        <v>1635</v>
      </c>
      <c r="Y86" t="s">
        <v>1635</v>
      </c>
      <c r="AB86" t="s">
        <v>1635</v>
      </c>
    </row>
    <row r="87" spans="1:30" ht="15.75" thickTop="1" x14ac:dyDescent="0.25">
      <c r="A87" s="49"/>
      <c r="B87" s="49"/>
      <c r="C87" s="49"/>
      <c r="D87" s="49"/>
      <c r="E87" s="49"/>
      <c r="F87" s="49"/>
      <c r="G87" s="49"/>
      <c r="H87" s="49"/>
      <c r="I87" s="49"/>
      <c r="J87" s="49"/>
      <c r="Q87">
        <f t="shared" si="9"/>
        <v>0</v>
      </c>
    </row>
    <row r="88" spans="1:30" x14ac:dyDescent="0.25">
      <c r="A88" s="33" t="s">
        <v>20</v>
      </c>
      <c r="B88" s="33"/>
      <c r="C88" s="33"/>
      <c r="D88" s="33" t="s">
        <v>21</v>
      </c>
      <c r="E88" s="33"/>
      <c r="F88" s="239"/>
      <c r="G88" s="240"/>
      <c r="H88" s="34"/>
      <c r="I88" s="33"/>
      <c r="J88" s="35">
        <f>J95+J103+J115+J178+J186</f>
        <v>35910.959999999999</v>
      </c>
      <c r="K88">
        <f>_xlfn.XLOOKUP(D88,'Sintético MO EQ MAT'!D:D,'Sintético MO EQ MAT'!O:O,0)</f>
        <v>35910.959999999999</v>
      </c>
      <c r="M88">
        <f>K88</f>
        <v>35910.959999999999</v>
      </c>
      <c r="N88">
        <f>L88</f>
        <v>0</v>
      </c>
      <c r="O88">
        <v>35910.959999999999</v>
      </c>
      <c r="P88">
        <v>0</v>
      </c>
      <c r="Q88">
        <f t="shared" si="9"/>
        <v>0</v>
      </c>
    </row>
    <row r="89" spans="1:30" collapsed="1" x14ac:dyDescent="0.25">
      <c r="A89" s="36" t="s">
        <v>188</v>
      </c>
      <c r="B89" s="37" t="s">
        <v>137</v>
      </c>
      <c r="C89" s="36" t="s">
        <v>138</v>
      </c>
      <c r="D89" s="36" t="s">
        <v>9</v>
      </c>
      <c r="E89" s="233" t="s">
        <v>1626</v>
      </c>
      <c r="F89" s="234"/>
      <c r="G89" s="38" t="s">
        <v>139</v>
      </c>
      <c r="H89" s="37" t="s">
        <v>140</v>
      </c>
      <c r="I89" s="37" t="s">
        <v>141</v>
      </c>
      <c r="J89" s="37" t="s">
        <v>10</v>
      </c>
      <c r="Q89">
        <f t="shared" si="9"/>
        <v>0</v>
      </c>
      <c r="W89" t="s">
        <v>141</v>
      </c>
      <c r="Y89" t="s">
        <v>141</v>
      </c>
      <c r="AB89" t="s">
        <v>141</v>
      </c>
    </row>
    <row r="90" spans="1:30" ht="25.5" x14ac:dyDescent="0.25">
      <c r="A90" s="39" t="s">
        <v>1636</v>
      </c>
      <c r="B90" s="40" t="s">
        <v>189</v>
      </c>
      <c r="C90" s="39" t="s">
        <v>157</v>
      </c>
      <c r="D90" s="39" t="s">
        <v>190</v>
      </c>
      <c r="E90" s="235" t="s">
        <v>1657</v>
      </c>
      <c r="F90" s="236"/>
      <c r="G90" s="41" t="s">
        <v>164</v>
      </c>
      <c r="H90" s="42">
        <v>1</v>
      </c>
      <c r="I90" s="43">
        <f>_xlfn.XLOOKUP(D90,'Sintético MO EQ MAT'!D:D,'Sintético MO EQ MAT'!G:G)</f>
        <v>11.037113032786888</v>
      </c>
      <c r="J90" s="43">
        <f>(H90*I90)</f>
        <v>11.037113032786888</v>
      </c>
      <c r="K90">
        <f>_xlfn.XLOOKUP(D90,'Sintético MO EQ MAT'!D:D,'Sintético MO EQ MAT'!O:O,0)</f>
        <v>67.319999999999993</v>
      </c>
      <c r="L90">
        <f>_xlfn.XLOOKUP(D90,'Sintético MO EQ MAT'!D:D,'Sintético MO EQ MAT'!K:K,0)</f>
        <v>13.465277900000002</v>
      </c>
      <c r="Q90">
        <f t="shared" si="9"/>
        <v>0</v>
      </c>
      <c r="W90">
        <v>11.037113032786888</v>
      </c>
      <c r="Y90">
        <v>11.037113032786888</v>
      </c>
      <c r="AB90">
        <v>11.037113032786888</v>
      </c>
      <c r="AD90" s="196">
        <v>2.5</v>
      </c>
    </row>
    <row r="91" spans="1:30" ht="25.5" x14ac:dyDescent="0.25">
      <c r="A91" s="50" t="s">
        <v>1638</v>
      </c>
      <c r="B91" s="51" t="s">
        <v>1658</v>
      </c>
      <c r="C91" s="50" t="s">
        <v>157</v>
      </c>
      <c r="D91" s="50" t="s">
        <v>1659</v>
      </c>
      <c r="E91" s="237" t="s">
        <v>1637</v>
      </c>
      <c r="F91" s="238"/>
      <c r="G91" s="52" t="s">
        <v>266</v>
      </c>
      <c r="H91" s="53">
        <v>0.17549999999999999</v>
      </c>
      <c r="I91" s="54">
        <f t="shared" ref="I91:I92" si="10">W91</f>
        <v>25.97</v>
      </c>
      <c r="J91" s="54">
        <f t="shared" ref="J91:J92" si="11">TRUNC(H91*I91,(2))</f>
        <v>4.55</v>
      </c>
      <c r="Q91">
        <f t="shared" si="9"/>
        <v>0</v>
      </c>
      <c r="R91">
        <f t="shared" ref="R91:R92" si="12">I91/1.07133</f>
        <v>24.240896829174954</v>
      </c>
      <c r="T91">
        <v>24.670269664809165</v>
      </c>
      <c r="W91">
        <v>25.97</v>
      </c>
      <c r="Y91">
        <v>25.97</v>
      </c>
      <c r="AB91">
        <v>25.97</v>
      </c>
      <c r="AD91" s="196">
        <v>25.97</v>
      </c>
    </row>
    <row r="92" spans="1:30" ht="25.5" x14ac:dyDescent="0.25">
      <c r="A92" s="50" t="s">
        <v>1638</v>
      </c>
      <c r="B92" s="51" t="s">
        <v>1186</v>
      </c>
      <c r="C92" s="50" t="s">
        <v>157</v>
      </c>
      <c r="D92" s="50" t="s">
        <v>1187</v>
      </c>
      <c r="E92" s="237" t="s">
        <v>1637</v>
      </c>
      <c r="F92" s="238"/>
      <c r="G92" s="52" t="s">
        <v>266</v>
      </c>
      <c r="H92" s="53">
        <v>0.3448</v>
      </c>
      <c r="I92" s="54">
        <f t="shared" si="10"/>
        <v>18.82</v>
      </c>
      <c r="J92" s="54">
        <f t="shared" si="11"/>
        <v>6.48</v>
      </c>
      <c r="Q92">
        <f t="shared" si="9"/>
        <v>0</v>
      </c>
      <c r="R92">
        <f t="shared" si="12"/>
        <v>17.566949492686664</v>
      </c>
      <c r="T92">
        <v>17.874977831293812</v>
      </c>
      <c r="W92">
        <v>18.82</v>
      </c>
      <c r="Y92">
        <v>18.82</v>
      </c>
      <c r="AB92">
        <v>18.82</v>
      </c>
      <c r="AD92" s="196">
        <v>18.82</v>
      </c>
    </row>
    <row r="93" spans="1:30" x14ac:dyDescent="0.25">
      <c r="A93" s="44"/>
      <c r="B93" s="44"/>
      <c r="C93" s="44"/>
      <c r="D93" s="44"/>
      <c r="E93" s="44" t="s">
        <v>1629</v>
      </c>
      <c r="F93" s="45">
        <v>8.26</v>
      </c>
      <c r="G93" s="44" t="s">
        <v>1630</v>
      </c>
      <c r="H93" s="45">
        <v>0</v>
      </c>
      <c r="I93" s="44" t="s">
        <v>1631</v>
      </c>
      <c r="J93" s="45">
        <f>F93+H93</f>
        <v>8.26</v>
      </c>
      <c r="Q93">
        <f t="shared" si="9"/>
        <v>0</v>
      </c>
      <c r="W93" t="s">
        <v>1631</v>
      </c>
      <c r="Y93" t="s">
        <v>1631</v>
      </c>
      <c r="AB93" t="s">
        <v>1631</v>
      </c>
    </row>
    <row r="94" spans="1:30" x14ac:dyDescent="0.25">
      <c r="A94" s="44"/>
      <c r="B94" s="44"/>
      <c r="C94" s="44"/>
      <c r="D94" s="44"/>
      <c r="E94" s="44" t="s">
        <v>1632</v>
      </c>
      <c r="F94" s="45">
        <f>J94-J90</f>
        <v>2.4281648672131144</v>
      </c>
      <c r="G94" s="44"/>
      <c r="H94" s="229" t="s">
        <v>1633</v>
      </c>
      <c r="I94" s="229"/>
      <c r="J94" s="45">
        <f>Q94</f>
        <v>13.465277900000002</v>
      </c>
      <c r="Q94">
        <f t="shared" si="9"/>
        <v>13.465277900000002</v>
      </c>
    </row>
    <row r="95" spans="1:30" ht="15.75" thickBot="1" x14ac:dyDescent="0.3">
      <c r="A95" s="46"/>
      <c r="B95" s="46"/>
      <c r="C95" s="46"/>
      <c r="D95" s="46"/>
      <c r="E95" s="46"/>
      <c r="F95" s="46"/>
      <c r="G95" s="46" t="s">
        <v>1634</v>
      </c>
      <c r="H95" s="47">
        <v>5</v>
      </c>
      <c r="I95" s="46" t="s">
        <v>1635</v>
      </c>
      <c r="J95" s="48">
        <f>O95</f>
        <v>67.319999999999993</v>
      </c>
      <c r="M95">
        <f>K90</f>
        <v>67.319999999999993</v>
      </c>
      <c r="N95">
        <f>L90</f>
        <v>13.465277900000002</v>
      </c>
      <c r="O95">
        <v>67.319999999999993</v>
      </c>
      <c r="P95">
        <v>13.465277900000002</v>
      </c>
      <c r="Q95">
        <f t="shared" si="9"/>
        <v>0</v>
      </c>
      <c r="W95" t="s">
        <v>1635</v>
      </c>
      <c r="Y95" t="s">
        <v>1635</v>
      </c>
      <c r="AB95" t="s">
        <v>1635</v>
      </c>
    </row>
    <row r="96" spans="1:30" ht="15.75" thickTop="1" x14ac:dyDescent="0.25">
      <c r="A96" s="49"/>
      <c r="B96" s="49"/>
      <c r="C96" s="49"/>
      <c r="D96" s="49"/>
      <c r="E96" s="49"/>
      <c r="F96" s="49"/>
      <c r="G96" s="49"/>
      <c r="H96" s="49"/>
      <c r="I96" s="49"/>
      <c r="J96" s="49"/>
      <c r="Q96">
        <f t="shared" si="9"/>
        <v>0</v>
      </c>
    </row>
    <row r="97" spans="1:30" collapsed="1" x14ac:dyDescent="0.25">
      <c r="A97" s="36" t="s">
        <v>191</v>
      </c>
      <c r="B97" s="37" t="s">
        <v>137</v>
      </c>
      <c r="C97" s="36" t="s">
        <v>138</v>
      </c>
      <c r="D97" s="36" t="s">
        <v>9</v>
      </c>
      <c r="E97" s="233" t="s">
        <v>1626</v>
      </c>
      <c r="F97" s="234"/>
      <c r="G97" s="38" t="s">
        <v>139</v>
      </c>
      <c r="H97" s="37" t="s">
        <v>140</v>
      </c>
      <c r="I97" s="37" t="s">
        <v>141</v>
      </c>
      <c r="J97" s="37" t="s">
        <v>10</v>
      </c>
      <c r="Q97">
        <f t="shared" si="9"/>
        <v>0</v>
      </c>
      <c r="W97" t="s">
        <v>141</v>
      </c>
      <c r="Y97" t="s">
        <v>141</v>
      </c>
      <c r="AB97" t="s">
        <v>141</v>
      </c>
    </row>
    <row r="98" spans="1:30" ht="25.5" x14ac:dyDescent="0.25">
      <c r="A98" s="39" t="s">
        <v>1636</v>
      </c>
      <c r="B98" s="40" t="s">
        <v>192</v>
      </c>
      <c r="C98" s="39" t="s">
        <v>157</v>
      </c>
      <c r="D98" s="39" t="s">
        <v>193</v>
      </c>
      <c r="E98" s="235" t="s">
        <v>1657</v>
      </c>
      <c r="F98" s="236"/>
      <c r="G98" s="41" t="s">
        <v>159</v>
      </c>
      <c r="H98" s="42">
        <v>1</v>
      </c>
      <c r="I98" s="43">
        <f>_xlfn.XLOOKUP(D98,'Sintético MO EQ MAT'!D:D,'Sintético MO EQ MAT'!G:G)</f>
        <v>2.3524357704918035</v>
      </c>
      <c r="J98" s="43">
        <f>(H98*I98)</f>
        <v>2.3524357704918035</v>
      </c>
      <c r="K98">
        <f>_xlfn.XLOOKUP(D98,'Sintético MO EQ MAT'!D:D,'Sintético MO EQ MAT'!O:O,0)</f>
        <v>71.739999999999995</v>
      </c>
      <c r="L98">
        <f>_xlfn.XLOOKUP(D98,'Sintético MO EQ MAT'!D:D,'Sintético MO EQ MAT'!K:K,0)</f>
        <v>2.8699716400000002</v>
      </c>
      <c r="Q98">
        <f t="shared" si="9"/>
        <v>0</v>
      </c>
      <c r="W98">
        <v>2.3524357704918035</v>
      </c>
      <c r="Y98">
        <v>2.3524357704918035</v>
      </c>
      <c r="AB98">
        <v>2.3524357704918035</v>
      </c>
      <c r="AD98" s="196">
        <v>0.57999999999999996</v>
      </c>
    </row>
    <row r="99" spans="1:30" ht="25.5" x14ac:dyDescent="0.25">
      <c r="A99" s="50" t="s">
        <v>1638</v>
      </c>
      <c r="B99" s="51" t="s">
        <v>1660</v>
      </c>
      <c r="C99" s="50" t="s">
        <v>157</v>
      </c>
      <c r="D99" s="50" t="s">
        <v>1661</v>
      </c>
      <c r="E99" s="237" t="s">
        <v>1637</v>
      </c>
      <c r="F99" s="238"/>
      <c r="G99" s="52" t="s">
        <v>266</v>
      </c>
      <c r="H99" s="53">
        <v>4.0800000000000003E-2</v>
      </c>
      <c r="I99" s="54">
        <f t="shared" ref="I99:I100" si="13">W99</f>
        <v>21.06</v>
      </c>
      <c r="J99" s="54">
        <f t="shared" ref="J99:J100" si="14">TRUNC(H99*I99,(2))</f>
        <v>0.85</v>
      </c>
      <c r="Q99">
        <f t="shared" si="9"/>
        <v>0</v>
      </c>
      <c r="R99">
        <f t="shared" ref="R99:R100" si="15">I99/1.07133</f>
        <v>19.657808518383693</v>
      </c>
      <c r="T99">
        <v>20.003173625306864</v>
      </c>
      <c r="W99">
        <v>21.06</v>
      </c>
      <c r="Y99">
        <v>21.06</v>
      </c>
      <c r="AB99">
        <v>21.06</v>
      </c>
      <c r="AD99" s="196">
        <v>21.06</v>
      </c>
    </row>
    <row r="100" spans="1:30" ht="25.5" x14ac:dyDescent="0.25">
      <c r="A100" s="50" t="s">
        <v>1638</v>
      </c>
      <c r="B100" s="51" t="s">
        <v>1186</v>
      </c>
      <c r="C100" s="50" t="s">
        <v>157</v>
      </c>
      <c r="D100" s="50" t="s">
        <v>1187</v>
      </c>
      <c r="E100" s="237" t="s">
        <v>1637</v>
      </c>
      <c r="F100" s="238"/>
      <c r="G100" s="52" t="s">
        <v>266</v>
      </c>
      <c r="H100" s="53">
        <v>8.0100000000000005E-2</v>
      </c>
      <c r="I100" s="54">
        <f t="shared" si="13"/>
        <v>18.82</v>
      </c>
      <c r="J100" s="54">
        <f t="shared" si="14"/>
        <v>1.5</v>
      </c>
      <c r="Q100">
        <f t="shared" si="9"/>
        <v>0</v>
      </c>
      <c r="R100">
        <f t="shared" si="15"/>
        <v>17.566949492686664</v>
      </c>
      <c r="T100">
        <v>17.874977831293812</v>
      </c>
      <c r="W100">
        <v>18.82</v>
      </c>
      <c r="Y100">
        <v>18.82</v>
      </c>
      <c r="AB100">
        <v>18.82</v>
      </c>
      <c r="AD100" s="196">
        <v>18.82</v>
      </c>
    </row>
    <row r="101" spans="1:30" x14ac:dyDescent="0.25">
      <c r="A101" s="44"/>
      <c r="B101" s="44"/>
      <c r="C101" s="44"/>
      <c r="D101" s="44"/>
      <c r="E101" s="44" t="s">
        <v>1629</v>
      </c>
      <c r="F101" s="45">
        <v>1.73</v>
      </c>
      <c r="G101" s="44" t="s">
        <v>1630</v>
      </c>
      <c r="H101" s="45">
        <v>0</v>
      </c>
      <c r="I101" s="44" t="s">
        <v>1631</v>
      </c>
      <c r="J101" s="45">
        <f>F101+H101</f>
        <v>1.73</v>
      </c>
      <c r="Q101">
        <f t="shared" si="9"/>
        <v>0</v>
      </c>
      <c r="W101" t="s">
        <v>1631</v>
      </c>
      <c r="Y101" t="s">
        <v>1631</v>
      </c>
      <c r="AB101" t="s">
        <v>1631</v>
      </c>
    </row>
    <row r="102" spans="1:30" x14ac:dyDescent="0.25">
      <c r="A102" s="44"/>
      <c r="B102" s="44"/>
      <c r="C102" s="44"/>
      <c r="D102" s="44"/>
      <c r="E102" s="44" t="s">
        <v>1632</v>
      </c>
      <c r="F102" s="45">
        <f>J102-J98</f>
        <v>0.51753586950819663</v>
      </c>
      <c r="G102" s="44"/>
      <c r="H102" s="229" t="s">
        <v>1633</v>
      </c>
      <c r="I102" s="229"/>
      <c r="J102" s="45">
        <f>Q102</f>
        <v>2.8699716400000002</v>
      </c>
      <c r="Q102">
        <f t="shared" si="9"/>
        <v>2.8699716400000002</v>
      </c>
    </row>
    <row r="103" spans="1:30" ht="15.75" thickBot="1" x14ac:dyDescent="0.3">
      <c r="A103" s="46"/>
      <c r="B103" s="46"/>
      <c r="C103" s="46"/>
      <c r="D103" s="46"/>
      <c r="E103" s="46"/>
      <c r="F103" s="46"/>
      <c r="G103" s="46" t="s">
        <v>1634</v>
      </c>
      <c r="H103" s="47">
        <v>25</v>
      </c>
      <c r="I103" s="46" t="s">
        <v>1635</v>
      </c>
      <c r="J103" s="48">
        <f>O103</f>
        <v>71.739999999999995</v>
      </c>
      <c r="M103">
        <f>K98</f>
        <v>71.739999999999995</v>
      </c>
      <c r="N103">
        <f>L98</f>
        <v>2.8699716400000002</v>
      </c>
      <c r="O103">
        <v>71.739999999999995</v>
      </c>
      <c r="P103">
        <v>2.8699716400000002</v>
      </c>
      <c r="Q103">
        <f t="shared" si="9"/>
        <v>0</v>
      </c>
      <c r="W103" t="s">
        <v>1635</v>
      </c>
      <c r="Y103" t="s">
        <v>1635</v>
      </c>
      <c r="AB103" t="s">
        <v>1635</v>
      </c>
    </row>
    <row r="104" spans="1:30" ht="15.75" thickTop="1" x14ac:dyDescent="0.25">
      <c r="A104" s="49"/>
      <c r="B104" s="49"/>
      <c r="C104" s="49"/>
      <c r="D104" s="49"/>
      <c r="E104" s="49"/>
      <c r="F104" s="49"/>
      <c r="G104" s="49"/>
      <c r="H104" s="49"/>
      <c r="I104" s="49"/>
      <c r="J104" s="49"/>
      <c r="Q104">
        <f t="shared" si="9"/>
        <v>0</v>
      </c>
    </row>
    <row r="105" spans="1:30" collapsed="1" x14ac:dyDescent="0.25">
      <c r="A105" s="36" t="s">
        <v>194</v>
      </c>
      <c r="B105" s="37" t="s">
        <v>137</v>
      </c>
      <c r="C105" s="36" t="s">
        <v>138</v>
      </c>
      <c r="D105" s="36" t="s">
        <v>9</v>
      </c>
      <c r="E105" s="233" t="s">
        <v>1626</v>
      </c>
      <c r="F105" s="234"/>
      <c r="G105" s="38" t="s">
        <v>139</v>
      </c>
      <c r="H105" s="37" t="s">
        <v>140</v>
      </c>
      <c r="I105" s="37" t="s">
        <v>141</v>
      </c>
      <c r="J105" s="37" t="s">
        <v>10</v>
      </c>
      <c r="Q105">
        <f t="shared" si="9"/>
        <v>0</v>
      </c>
      <c r="W105" t="s">
        <v>141</v>
      </c>
      <c r="Y105" t="s">
        <v>141</v>
      </c>
      <c r="AB105" t="s">
        <v>141</v>
      </c>
    </row>
    <row r="106" spans="1:30" ht="25.5" x14ac:dyDescent="0.25">
      <c r="A106" s="39" t="s">
        <v>1636</v>
      </c>
      <c r="B106" s="40" t="s">
        <v>195</v>
      </c>
      <c r="C106" s="39" t="s">
        <v>196</v>
      </c>
      <c r="D106" s="39" t="s">
        <v>1662</v>
      </c>
      <c r="E106" s="235">
        <v>2.02</v>
      </c>
      <c r="F106" s="236"/>
      <c r="G106" s="41" t="s">
        <v>198</v>
      </c>
      <c r="H106" s="42">
        <v>1</v>
      </c>
      <c r="I106" s="43">
        <f>_xlfn.XLOOKUP(D106,'Sintético MO EQ MAT'!D:D,'Sintético MO EQ MAT'!G:G)</f>
        <v>1230.2218616666669</v>
      </c>
      <c r="J106" s="43">
        <f>(H106*I106)</f>
        <v>1230.2218616666669</v>
      </c>
      <c r="K106">
        <f>_xlfn.XLOOKUP(D106,'Sintético MO EQ MAT'!D:D,'Sintético MO EQ MAT'!O:O,0)</f>
        <v>14024.52</v>
      </c>
      <c r="L106">
        <f>_xlfn.XLOOKUP(D106,'Sintético MO EQ MAT'!D:D,'Sintético MO EQ MAT'!K:K,0)</f>
        <v>1402.4529223000002</v>
      </c>
      <c r="Q106">
        <f t="shared" si="9"/>
        <v>0</v>
      </c>
      <c r="W106">
        <v>1230.2218616666669</v>
      </c>
      <c r="Y106">
        <v>1230.2218616666669</v>
      </c>
      <c r="AB106">
        <v>1230.2218616666669</v>
      </c>
      <c r="AD106" s="196">
        <v>1225.04</v>
      </c>
    </row>
    <row r="107" spans="1:30" ht="38.25" x14ac:dyDescent="0.25">
      <c r="A107" s="55" t="s">
        <v>1627</v>
      </c>
      <c r="B107" s="56" t="s">
        <v>1663</v>
      </c>
      <c r="C107" s="55" t="s">
        <v>196</v>
      </c>
      <c r="D107" s="55" t="s">
        <v>1664</v>
      </c>
      <c r="E107" s="230" t="s">
        <v>1665</v>
      </c>
      <c r="F107" s="231"/>
      <c r="G107" s="57" t="s">
        <v>266</v>
      </c>
      <c r="H107" s="58">
        <v>1.32</v>
      </c>
      <c r="I107" s="59">
        <f t="shared" ref="I107:I112" si="16">W107</f>
        <v>20.010000000000002</v>
      </c>
      <c r="J107" s="59">
        <f t="shared" ref="J107:J112" si="17">TRUNC(H107*I107,(2))</f>
        <v>26.41</v>
      </c>
      <c r="Q107">
        <f t="shared" si="9"/>
        <v>0</v>
      </c>
      <c r="R107">
        <f t="shared" ref="R107:R112" si="18">I107/1.07133</f>
        <v>18.677718350088213</v>
      </c>
      <c r="T107">
        <v>19.004415072853369</v>
      </c>
      <c r="W107">
        <v>20.010000000000002</v>
      </c>
      <c r="Y107">
        <v>20.010000000000002</v>
      </c>
      <c r="AB107">
        <v>20.010000000000002</v>
      </c>
      <c r="AD107" s="196">
        <v>20.010000000000002</v>
      </c>
    </row>
    <row r="108" spans="1:30" ht="38.25" x14ac:dyDescent="0.25">
      <c r="A108" s="55" t="s">
        <v>1627</v>
      </c>
      <c r="B108" s="56" t="s">
        <v>1666</v>
      </c>
      <c r="C108" s="55" t="s">
        <v>196</v>
      </c>
      <c r="D108" s="55" t="s">
        <v>1667</v>
      </c>
      <c r="E108" s="230" t="s">
        <v>1665</v>
      </c>
      <c r="F108" s="231"/>
      <c r="G108" s="57" t="s">
        <v>266</v>
      </c>
      <c r="H108" s="58">
        <v>1.32</v>
      </c>
      <c r="I108" s="59">
        <f t="shared" si="16"/>
        <v>20.010000000000002</v>
      </c>
      <c r="J108" s="59">
        <f t="shared" si="17"/>
        <v>26.41</v>
      </c>
      <c r="Q108">
        <f t="shared" si="9"/>
        <v>0</v>
      </c>
      <c r="R108">
        <f t="shared" si="18"/>
        <v>18.677718350088213</v>
      </c>
      <c r="T108">
        <v>19.004415072853369</v>
      </c>
      <c r="W108">
        <v>20.010000000000002</v>
      </c>
      <c r="Y108">
        <v>20.010000000000002</v>
      </c>
      <c r="AB108">
        <v>20.010000000000002</v>
      </c>
      <c r="AD108" s="196">
        <v>20.010000000000002</v>
      </c>
    </row>
    <row r="109" spans="1:30" ht="38.25" x14ac:dyDescent="0.25">
      <c r="A109" s="55" t="s">
        <v>1627</v>
      </c>
      <c r="B109" s="56" t="s">
        <v>1668</v>
      </c>
      <c r="C109" s="55" t="s">
        <v>196</v>
      </c>
      <c r="D109" s="55" t="s">
        <v>1669</v>
      </c>
      <c r="E109" s="230" t="s">
        <v>1665</v>
      </c>
      <c r="F109" s="231"/>
      <c r="G109" s="57" t="s">
        <v>266</v>
      </c>
      <c r="H109" s="58">
        <v>1.32</v>
      </c>
      <c r="I109" s="59">
        <f t="shared" si="16"/>
        <v>20.010000000000002</v>
      </c>
      <c r="J109" s="59">
        <f t="shared" si="17"/>
        <v>26.41</v>
      </c>
      <c r="Q109">
        <f t="shared" si="9"/>
        <v>0</v>
      </c>
      <c r="R109">
        <f t="shared" si="18"/>
        <v>18.677718350088213</v>
      </c>
      <c r="T109">
        <v>19.004415072853369</v>
      </c>
      <c r="W109">
        <v>20.010000000000002</v>
      </c>
      <c r="Y109">
        <v>20.010000000000002</v>
      </c>
      <c r="AB109">
        <v>20.010000000000002</v>
      </c>
      <c r="AD109" s="196">
        <v>20.010000000000002</v>
      </c>
    </row>
    <row r="110" spans="1:30" ht="38.25" x14ac:dyDescent="0.25">
      <c r="A110" s="55" t="s">
        <v>1627</v>
      </c>
      <c r="B110" s="56" t="s">
        <v>1670</v>
      </c>
      <c r="C110" s="55" t="s">
        <v>196</v>
      </c>
      <c r="D110" s="55" t="s">
        <v>1671</v>
      </c>
      <c r="E110" s="230" t="s">
        <v>1665</v>
      </c>
      <c r="F110" s="231"/>
      <c r="G110" s="57" t="s">
        <v>266</v>
      </c>
      <c r="H110" s="58">
        <v>0.99</v>
      </c>
      <c r="I110" s="59">
        <f t="shared" si="16"/>
        <v>29.18</v>
      </c>
      <c r="J110" s="59">
        <f t="shared" si="17"/>
        <v>28.88</v>
      </c>
      <c r="Q110">
        <f t="shared" si="9"/>
        <v>0</v>
      </c>
      <c r="R110">
        <f t="shared" si="18"/>
        <v>27.237172486535432</v>
      </c>
      <c r="T110">
        <v>27.713216282564666</v>
      </c>
      <c r="W110">
        <v>29.18</v>
      </c>
      <c r="Y110">
        <v>29.18</v>
      </c>
      <c r="AB110">
        <v>29.18</v>
      </c>
      <c r="AD110" s="196">
        <v>29.18</v>
      </c>
    </row>
    <row r="111" spans="1:30" ht="38.25" x14ac:dyDescent="0.25">
      <c r="A111" s="55" t="s">
        <v>1627</v>
      </c>
      <c r="B111" s="56" t="s">
        <v>1672</v>
      </c>
      <c r="C111" s="55" t="s">
        <v>196</v>
      </c>
      <c r="D111" s="55" t="s">
        <v>1673</v>
      </c>
      <c r="E111" s="230" t="s">
        <v>1665</v>
      </c>
      <c r="F111" s="231"/>
      <c r="G111" s="57" t="s">
        <v>266</v>
      </c>
      <c r="H111" s="58">
        <v>0.99</v>
      </c>
      <c r="I111" s="59">
        <f t="shared" si="16"/>
        <v>29.18</v>
      </c>
      <c r="J111" s="59">
        <f t="shared" si="17"/>
        <v>28.88</v>
      </c>
      <c r="Q111">
        <f t="shared" si="9"/>
        <v>0</v>
      </c>
      <c r="R111">
        <f t="shared" si="18"/>
        <v>27.237172486535432</v>
      </c>
      <c r="T111">
        <v>27.713216282564666</v>
      </c>
      <c r="W111">
        <v>29.18</v>
      </c>
      <c r="Y111">
        <v>29.18</v>
      </c>
      <c r="AB111">
        <v>29.18</v>
      </c>
      <c r="AD111" s="196">
        <v>29.18</v>
      </c>
    </row>
    <row r="112" spans="1:30" ht="38.25" x14ac:dyDescent="0.25">
      <c r="A112" s="55" t="s">
        <v>1627</v>
      </c>
      <c r="B112" s="56" t="s">
        <v>1674</v>
      </c>
      <c r="C112" s="55" t="s">
        <v>196</v>
      </c>
      <c r="D112" s="55" t="s">
        <v>1675</v>
      </c>
      <c r="E112" s="230" t="s">
        <v>1648</v>
      </c>
      <c r="F112" s="231"/>
      <c r="G112" s="57" t="s">
        <v>198</v>
      </c>
      <c r="H112" s="58">
        <v>1</v>
      </c>
      <c r="I112" s="59">
        <f t="shared" si="16"/>
        <v>1093.23</v>
      </c>
      <c r="J112" s="59">
        <f t="shared" si="17"/>
        <v>1093.23</v>
      </c>
      <c r="Q112">
        <f t="shared" si="9"/>
        <v>0</v>
      </c>
      <c r="R112">
        <f t="shared" si="18"/>
        <v>1020.4418806530202</v>
      </c>
      <c r="T112">
        <v>1038.2235165635238</v>
      </c>
      <c r="W112">
        <v>1093.23</v>
      </c>
      <c r="Y112">
        <v>1093.23</v>
      </c>
      <c r="AB112">
        <v>1093.23</v>
      </c>
      <c r="AD112" s="196">
        <v>1093.33</v>
      </c>
    </row>
    <row r="113" spans="1:30" x14ac:dyDescent="0.25">
      <c r="A113" s="44"/>
      <c r="B113" s="44"/>
      <c r="C113" s="44"/>
      <c r="D113" s="44"/>
      <c r="E113" s="44" t="s">
        <v>1629</v>
      </c>
      <c r="F113" s="45">
        <v>139.38999999999999</v>
      </c>
      <c r="G113" s="44" t="s">
        <v>1630</v>
      </c>
      <c r="H113" s="45">
        <v>0</v>
      </c>
      <c r="I113" s="44" t="s">
        <v>1631</v>
      </c>
      <c r="J113" s="45">
        <f>F113+H113</f>
        <v>139.38999999999999</v>
      </c>
      <c r="Q113">
        <f t="shared" si="9"/>
        <v>0</v>
      </c>
      <c r="W113" t="s">
        <v>1631</v>
      </c>
      <c r="Y113" t="s">
        <v>1631</v>
      </c>
      <c r="AB113" t="s">
        <v>1631</v>
      </c>
    </row>
    <row r="114" spans="1:30" x14ac:dyDescent="0.25">
      <c r="A114" s="44"/>
      <c r="B114" s="44"/>
      <c r="C114" s="44"/>
      <c r="D114" s="44"/>
      <c r="E114" s="44" t="s">
        <v>1632</v>
      </c>
      <c r="F114" s="45">
        <f>J114-J106</f>
        <v>172.2310606333333</v>
      </c>
      <c r="G114" s="44"/>
      <c r="H114" s="229" t="s">
        <v>1633</v>
      </c>
      <c r="I114" s="229"/>
      <c r="J114" s="45">
        <f>Q114</f>
        <v>1402.4529223000002</v>
      </c>
      <c r="Q114">
        <f t="shared" si="9"/>
        <v>1402.4529223000002</v>
      </c>
    </row>
    <row r="115" spans="1:30" ht="15.75" thickBot="1" x14ac:dyDescent="0.3">
      <c r="A115" s="46"/>
      <c r="B115" s="46"/>
      <c r="C115" s="46"/>
      <c r="D115" s="46"/>
      <c r="E115" s="46"/>
      <c r="F115" s="46"/>
      <c r="G115" s="46" t="s">
        <v>1634</v>
      </c>
      <c r="H115" s="47">
        <v>10</v>
      </c>
      <c r="I115" s="46" t="s">
        <v>1635</v>
      </c>
      <c r="J115" s="48">
        <f>O115</f>
        <v>14024.52</v>
      </c>
      <c r="M115">
        <f>K106</f>
        <v>14024.52</v>
      </c>
      <c r="N115">
        <f>L106</f>
        <v>1402.4529223000002</v>
      </c>
      <c r="O115">
        <v>14024.52</v>
      </c>
      <c r="P115">
        <v>1402.4529223000002</v>
      </c>
      <c r="Q115">
        <f t="shared" si="9"/>
        <v>0</v>
      </c>
      <c r="W115" t="s">
        <v>1635</v>
      </c>
      <c r="Y115" t="s">
        <v>1635</v>
      </c>
      <c r="AB115" t="s">
        <v>1635</v>
      </c>
    </row>
    <row r="116" spans="1:30" ht="15.75" thickTop="1" x14ac:dyDescent="0.25">
      <c r="A116" s="49"/>
      <c r="B116" s="49"/>
      <c r="C116" s="49"/>
      <c r="D116" s="49"/>
      <c r="E116" s="49"/>
      <c r="F116" s="49"/>
      <c r="G116" s="49"/>
      <c r="H116" s="49"/>
      <c r="I116" s="49"/>
      <c r="J116" s="49"/>
      <c r="Q116">
        <f t="shared" si="9"/>
        <v>0</v>
      </c>
    </row>
    <row r="117" spans="1:30" collapsed="1" x14ac:dyDescent="0.25">
      <c r="A117" s="36" t="s">
        <v>199</v>
      </c>
      <c r="B117" s="37" t="s">
        <v>137</v>
      </c>
      <c r="C117" s="36" t="s">
        <v>138</v>
      </c>
      <c r="D117" s="36" t="s">
        <v>9</v>
      </c>
      <c r="E117" s="233" t="s">
        <v>1626</v>
      </c>
      <c r="F117" s="234"/>
      <c r="G117" s="38" t="s">
        <v>139</v>
      </c>
      <c r="H117" s="37" t="s">
        <v>140</v>
      </c>
      <c r="I117" s="37" t="s">
        <v>141</v>
      </c>
      <c r="J117" s="37" t="s">
        <v>10</v>
      </c>
      <c r="Q117">
        <f t="shared" si="9"/>
        <v>0</v>
      </c>
      <c r="W117" t="s">
        <v>141</v>
      </c>
      <c r="Y117" t="s">
        <v>141</v>
      </c>
      <c r="AB117" t="s">
        <v>141</v>
      </c>
    </row>
    <row r="118" spans="1:30" ht="25.5" x14ac:dyDescent="0.25">
      <c r="A118" s="39" t="s">
        <v>1636</v>
      </c>
      <c r="B118" s="40" t="s">
        <v>200</v>
      </c>
      <c r="C118" s="39" t="s">
        <v>196</v>
      </c>
      <c r="D118" s="39" t="s">
        <v>1676</v>
      </c>
      <c r="E118" s="235">
        <v>2.0099999999999998</v>
      </c>
      <c r="F118" s="236"/>
      <c r="G118" s="41" t="s">
        <v>159</v>
      </c>
      <c r="H118" s="42">
        <v>1</v>
      </c>
      <c r="I118" s="43">
        <f>_xlfn.XLOOKUP(D118,'Sintético MO EQ MAT'!D:D,'Sintético MO EQ MAT'!G:G)</f>
        <v>959.38292372950809</v>
      </c>
      <c r="J118" s="43">
        <f>(H118*I118)</f>
        <v>959.38292372950809</v>
      </c>
      <c r="K118">
        <f>_xlfn.XLOOKUP(D118,'Sintético MO EQ MAT'!D:D,'Sintético MO EQ MAT'!O:O,0)</f>
        <v>21068.04</v>
      </c>
      <c r="L118">
        <f>_xlfn.XLOOKUP(D118,'Sintético MO EQ MAT'!D:D,'Sintético MO EQ MAT'!K:K,0)</f>
        <v>1170.4471669499999</v>
      </c>
      <c r="Q118">
        <f t="shared" si="9"/>
        <v>0</v>
      </c>
      <c r="W118">
        <v>959.38292372950809</v>
      </c>
      <c r="Y118">
        <v>959.38292372950809</v>
      </c>
      <c r="AB118">
        <v>959.38292372950809</v>
      </c>
      <c r="AD118" s="196">
        <v>762.4</v>
      </c>
    </row>
    <row r="119" spans="1:30" ht="38.25" x14ac:dyDescent="0.25">
      <c r="A119" s="55" t="s">
        <v>1627</v>
      </c>
      <c r="B119" s="56" t="s">
        <v>1677</v>
      </c>
      <c r="C119" s="55" t="s">
        <v>196</v>
      </c>
      <c r="D119" s="55" t="s">
        <v>1678</v>
      </c>
      <c r="E119" s="230" t="s">
        <v>1665</v>
      </c>
      <c r="F119" s="231"/>
      <c r="G119" s="57" t="s">
        <v>266</v>
      </c>
      <c r="H119" s="58">
        <v>0.51</v>
      </c>
      <c r="I119" s="59">
        <f t="shared" ref="I119:I175" si="19">W119</f>
        <v>24.36</v>
      </c>
      <c r="J119" s="59">
        <f t="shared" ref="J119:J175" si="20">TRUNC(H119*I119,(2))</f>
        <v>12.42</v>
      </c>
      <c r="Q119">
        <f t="shared" si="9"/>
        <v>0</v>
      </c>
      <c r="R119">
        <f t="shared" ref="R119:R175" si="21">I119/1.07133</f>
        <v>22.73809190445521</v>
      </c>
      <c r="T119">
        <v>23.139462163852411</v>
      </c>
      <c r="W119">
        <v>24.36</v>
      </c>
      <c r="Y119">
        <v>24.36</v>
      </c>
      <c r="AB119">
        <v>24.36</v>
      </c>
      <c r="AD119" s="196">
        <v>24.36</v>
      </c>
    </row>
    <row r="120" spans="1:30" ht="38.25" x14ac:dyDescent="0.25">
      <c r="A120" s="55" t="s">
        <v>1627</v>
      </c>
      <c r="B120" s="56" t="s">
        <v>1666</v>
      </c>
      <c r="C120" s="55" t="s">
        <v>196</v>
      </c>
      <c r="D120" s="55" t="s">
        <v>1667</v>
      </c>
      <c r="E120" s="230" t="s">
        <v>1665</v>
      </c>
      <c r="F120" s="231"/>
      <c r="G120" s="57" t="s">
        <v>266</v>
      </c>
      <c r="H120" s="58">
        <v>0.15</v>
      </c>
      <c r="I120" s="59">
        <f t="shared" si="19"/>
        <v>20.010000000000002</v>
      </c>
      <c r="J120" s="59">
        <f t="shared" si="20"/>
        <v>3</v>
      </c>
      <c r="Q120">
        <f t="shared" si="9"/>
        <v>0</v>
      </c>
      <c r="R120">
        <f t="shared" si="21"/>
        <v>18.677718350088213</v>
      </c>
      <c r="T120">
        <v>19.004415072853369</v>
      </c>
      <c r="W120">
        <v>20.010000000000002</v>
      </c>
      <c r="Y120">
        <v>20.010000000000002</v>
      </c>
      <c r="AB120">
        <v>20.010000000000002</v>
      </c>
      <c r="AD120" s="196">
        <v>20.010000000000002</v>
      </c>
    </row>
    <row r="121" spans="1:30" ht="38.25" x14ac:dyDescent="0.25">
      <c r="A121" s="55" t="s">
        <v>1627</v>
      </c>
      <c r="B121" s="56" t="s">
        <v>1679</v>
      </c>
      <c r="C121" s="55" t="s">
        <v>196</v>
      </c>
      <c r="D121" s="55" t="s">
        <v>1680</v>
      </c>
      <c r="E121" s="230" t="s">
        <v>1648</v>
      </c>
      <c r="F121" s="231"/>
      <c r="G121" s="57" t="s">
        <v>212</v>
      </c>
      <c r="H121" s="58">
        <v>5.8000000000000003E-2</v>
      </c>
      <c r="I121" s="59">
        <f t="shared" si="19"/>
        <v>142.19</v>
      </c>
      <c r="J121" s="59">
        <f t="shared" si="20"/>
        <v>8.24</v>
      </c>
      <c r="Q121">
        <f t="shared" si="9"/>
        <v>0</v>
      </c>
      <c r="R121">
        <f t="shared" si="21"/>
        <v>132.72287717136643</v>
      </c>
      <c r="T121">
        <v>135.02842261488058</v>
      </c>
      <c r="W121">
        <v>142.19</v>
      </c>
      <c r="Y121">
        <v>142.19</v>
      </c>
      <c r="AB121">
        <v>142.19</v>
      </c>
      <c r="AD121" s="196">
        <v>142.19</v>
      </c>
    </row>
    <row r="122" spans="1:30" ht="38.25" x14ac:dyDescent="0.25">
      <c r="A122" s="55" t="s">
        <v>1627</v>
      </c>
      <c r="B122" s="56" t="s">
        <v>1681</v>
      </c>
      <c r="C122" s="55" t="s">
        <v>196</v>
      </c>
      <c r="D122" s="55" t="s">
        <v>1682</v>
      </c>
      <c r="E122" s="230" t="s">
        <v>1665</v>
      </c>
      <c r="F122" s="231"/>
      <c r="G122" s="57" t="s">
        <v>266</v>
      </c>
      <c r="H122" s="58">
        <v>0.52</v>
      </c>
      <c r="I122" s="59">
        <f t="shared" si="19"/>
        <v>29.18</v>
      </c>
      <c r="J122" s="59">
        <f t="shared" si="20"/>
        <v>15.17</v>
      </c>
      <c r="Q122">
        <f t="shared" si="9"/>
        <v>0</v>
      </c>
      <c r="R122">
        <f t="shared" si="21"/>
        <v>27.237172486535432</v>
      </c>
      <c r="T122">
        <v>27.713216282564666</v>
      </c>
      <c r="W122">
        <v>29.18</v>
      </c>
      <c r="Y122">
        <v>29.18</v>
      </c>
      <c r="AB122">
        <v>29.18</v>
      </c>
      <c r="AD122" s="196">
        <v>29.18</v>
      </c>
    </row>
    <row r="123" spans="1:30" ht="38.25" x14ac:dyDescent="0.25">
      <c r="A123" s="55" t="s">
        <v>1627</v>
      </c>
      <c r="B123" s="56" t="s">
        <v>1683</v>
      </c>
      <c r="C123" s="55" t="s">
        <v>196</v>
      </c>
      <c r="D123" s="55" t="s">
        <v>1684</v>
      </c>
      <c r="E123" s="230" t="s">
        <v>1665</v>
      </c>
      <c r="F123" s="231"/>
      <c r="G123" s="57" t="s">
        <v>266</v>
      </c>
      <c r="H123" s="58">
        <v>0.26</v>
      </c>
      <c r="I123" s="59">
        <f t="shared" si="19"/>
        <v>20.010000000000002</v>
      </c>
      <c r="J123" s="59">
        <f t="shared" si="20"/>
        <v>5.2</v>
      </c>
      <c r="Q123">
        <f t="shared" si="9"/>
        <v>0</v>
      </c>
      <c r="R123">
        <f t="shared" si="21"/>
        <v>18.677718350088213</v>
      </c>
      <c r="T123">
        <v>19.004415072853369</v>
      </c>
      <c r="W123">
        <v>20.010000000000002</v>
      </c>
      <c r="Y123">
        <v>20.010000000000002</v>
      </c>
      <c r="AB123">
        <v>20.010000000000002</v>
      </c>
      <c r="AD123" s="196">
        <v>20.010000000000002</v>
      </c>
    </row>
    <row r="124" spans="1:30" ht="38.25" x14ac:dyDescent="0.25">
      <c r="A124" s="55" t="s">
        <v>1627</v>
      </c>
      <c r="B124" s="56" t="s">
        <v>1685</v>
      </c>
      <c r="C124" s="55" t="s">
        <v>196</v>
      </c>
      <c r="D124" s="55" t="s">
        <v>1686</v>
      </c>
      <c r="E124" s="230" t="s">
        <v>1648</v>
      </c>
      <c r="F124" s="231"/>
      <c r="G124" s="57" t="s">
        <v>259</v>
      </c>
      <c r="H124" s="58">
        <v>0.91900000000000004</v>
      </c>
      <c r="I124" s="59">
        <f t="shared" si="19"/>
        <v>0.88</v>
      </c>
      <c r="J124" s="59">
        <f t="shared" si="20"/>
        <v>0.8</v>
      </c>
      <c r="Q124">
        <f t="shared" si="9"/>
        <v>0</v>
      </c>
      <c r="R124">
        <f t="shared" si="21"/>
        <v>0.8214089029524051</v>
      </c>
      <c r="T124">
        <v>0.84007728711041429</v>
      </c>
      <c r="W124">
        <v>0.88</v>
      </c>
      <c r="Y124">
        <v>0.88</v>
      </c>
      <c r="AB124">
        <v>0.88</v>
      </c>
      <c r="AD124" s="196">
        <v>0.88</v>
      </c>
    </row>
    <row r="125" spans="1:30" ht="38.25" x14ac:dyDescent="0.25">
      <c r="A125" s="55" t="s">
        <v>1627</v>
      </c>
      <c r="B125" s="56" t="s">
        <v>1687</v>
      </c>
      <c r="C125" s="55" t="s">
        <v>196</v>
      </c>
      <c r="D125" s="55" t="s">
        <v>1688</v>
      </c>
      <c r="E125" s="230" t="s">
        <v>1648</v>
      </c>
      <c r="F125" s="231"/>
      <c r="G125" s="57" t="s">
        <v>255</v>
      </c>
      <c r="H125" s="58">
        <v>1.07</v>
      </c>
      <c r="I125" s="59">
        <f t="shared" si="19"/>
        <v>0.19</v>
      </c>
      <c r="J125" s="59">
        <f t="shared" si="20"/>
        <v>0.2</v>
      </c>
      <c r="Q125">
        <f t="shared" si="9"/>
        <v>0</v>
      </c>
      <c r="R125">
        <f t="shared" si="21"/>
        <v>0.17734964950108745</v>
      </c>
      <c r="T125">
        <v>0.18668384158009207</v>
      </c>
      <c r="W125">
        <v>0.19</v>
      </c>
      <c r="Y125">
        <v>0.19</v>
      </c>
      <c r="AB125">
        <v>0.19</v>
      </c>
      <c r="AD125" s="196">
        <v>0.19</v>
      </c>
    </row>
    <row r="126" spans="1:30" ht="38.25" x14ac:dyDescent="0.25">
      <c r="A126" s="55" t="s">
        <v>1627</v>
      </c>
      <c r="B126" s="56" t="s">
        <v>1689</v>
      </c>
      <c r="C126" s="55" t="s">
        <v>196</v>
      </c>
      <c r="D126" s="55" t="s">
        <v>1690</v>
      </c>
      <c r="E126" s="230" t="s">
        <v>1648</v>
      </c>
      <c r="F126" s="231"/>
      <c r="G126" s="57" t="s">
        <v>255</v>
      </c>
      <c r="H126" s="58">
        <v>2.4750000000000001</v>
      </c>
      <c r="I126" s="59">
        <f t="shared" si="19"/>
        <v>3.17</v>
      </c>
      <c r="J126" s="59">
        <f t="shared" si="20"/>
        <v>7.84</v>
      </c>
      <c r="Q126">
        <f t="shared" si="9"/>
        <v>0</v>
      </c>
      <c r="R126">
        <f t="shared" si="21"/>
        <v>2.9589388890444588</v>
      </c>
      <c r="T126">
        <v>3.0149440415184867</v>
      </c>
      <c r="W126">
        <v>3.17</v>
      </c>
      <c r="Y126">
        <v>3.17</v>
      </c>
      <c r="AB126">
        <v>3.17</v>
      </c>
      <c r="AD126" s="196">
        <v>3.17</v>
      </c>
    </row>
    <row r="127" spans="1:30" ht="38.25" x14ac:dyDescent="0.25">
      <c r="A127" s="55" t="s">
        <v>1627</v>
      </c>
      <c r="B127" s="56" t="s">
        <v>1691</v>
      </c>
      <c r="C127" s="55" t="s">
        <v>196</v>
      </c>
      <c r="D127" s="55" t="s">
        <v>1692</v>
      </c>
      <c r="E127" s="230" t="s">
        <v>1648</v>
      </c>
      <c r="F127" s="231"/>
      <c r="G127" s="57" t="s">
        <v>159</v>
      </c>
      <c r="H127" s="58">
        <v>0.19</v>
      </c>
      <c r="I127" s="59">
        <f t="shared" si="19"/>
        <v>47.47</v>
      </c>
      <c r="J127" s="59">
        <f t="shared" si="20"/>
        <v>9.01</v>
      </c>
      <c r="Q127">
        <f t="shared" si="9"/>
        <v>0</v>
      </c>
      <c r="R127">
        <f t="shared" si="21"/>
        <v>44.309409799034846</v>
      </c>
      <c r="T127">
        <v>45.084147741592226</v>
      </c>
      <c r="W127">
        <v>47.47</v>
      </c>
      <c r="Y127">
        <v>47.47</v>
      </c>
      <c r="AB127">
        <v>47.47</v>
      </c>
      <c r="AD127" s="196">
        <v>47.47</v>
      </c>
    </row>
    <row r="128" spans="1:30" ht="38.25" x14ac:dyDescent="0.25">
      <c r="A128" s="55" t="s">
        <v>1627</v>
      </c>
      <c r="B128" s="56" t="s">
        <v>1693</v>
      </c>
      <c r="C128" s="55" t="s">
        <v>196</v>
      </c>
      <c r="D128" s="55" t="s">
        <v>1694</v>
      </c>
      <c r="E128" s="230" t="s">
        <v>1648</v>
      </c>
      <c r="F128" s="231"/>
      <c r="G128" s="57" t="s">
        <v>164</v>
      </c>
      <c r="H128" s="58">
        <v>0.9</v>
      </c>
      <c r="I128" s="59">
        <f t="shared" si="19"/>
        <v>3.61</v>
      </c>
      <c r="J128" s="59">
        <f t="shared" si="20"/>
        <v>3.24</v>
      </c>
      <c r="Q128">
        <f t="shared" si="9"/>
        <v>0</v>
      </c>
      <c r="R128">
        <f t="shared" si="21"/>
        <v>3.3696433405206614</v>
      </c>
      <c r="T128">
        <v>3.434982685073694</v>
      </c>
      <c r="W128">
        <v>3.61</v>
      </c>
      <c r="Y128">
        <v>3.61</v>
      </c>
      <c r="AB128">
        <v>3.61</v>
      </c>
      <c r="AD128" s="196">
        <v>3.61</v>
      </c>
    </row>
    <row r="129" spans="1:30" ht="38.25" x14ac:dyDescent="0.25">
      <c r="A129" s="55" t="s">
        <v>1627</v>
      </c>
      <c r="B129" s="56" t="s">
        <v>1695</v>
      </c>
      <c r="C129" s="55" t="s">
        <v>196</v>
      </c>
      <c r="D129" s="55" t="s">
        <v>1696</v>
      </c>
      <c r="E129" s="230" t="s">
        <v>1648</v>
      </c>
      <c r="F129" s="231"/>
      <c r="G129" s="57" t="s">
        <v>255</v>
      </c>
      <c r="H129" s="58">
        <v>3.94</v>
      </c>
      <c r="I129" s="59">
        <f t="shared" si="19"/>
        <v>23.28</v>
      </c>
      <c r="J129" s="59">
        <f t="shared" si="20"/>
        <v>91.72</v>
      </c>
      <c r="Q129">
        <f t="shared" si="9"/>
        <v>0</v>
      </c>
      <c r="R129">
        <f t="shared" si="21"/>
        <v>21.729999159922716</v>
      </c>
      <c r="T129">
        <v>22.112701035161905</v>
      </c>
      <c r="W129">
        <v>23.28</v>
      </c>
      <c r="Y129">
        <v>23.28</v>
      </c>
      <c r="AB129">
        <v>23.28</v>
      </c>
      <c r="AD129" s="196">
        <v>23.28</v>
      </c>
    </row>
    <row r="130" spans="1:30" ht="38.25" x14ac:dyDescent="0.25">
      <c r="A130" s="55" t="s">
        <v>1627</v>
      </c>
      <c r="B130" s="56" t="s">
        <v>1697</v>
      </c>
      <c r="C130" s="55" t="s">
        <v>196</v>
      </c>
      <c r="D130" s="55" t="s">
        <v>1698</v>
      </c>
      <c r="E130" s="230" t="s">
        <v>1648</v>
      </c>
      <c r="F130" s="231"/>
      <c r="G130" s="57" t="s">
        <v>159</v>
      </c>
      <c r="H130" s="58">
        <v>0.73199999999999998</v>
      </c>
      <c r="I130" s="59">
        <f t="shared" si="19"/>
        <v>104.34</v>
      </c>
      <c r="J130" s="59">
        <f t="shared" si="20"/>
        <v>76.37</v>
      </c>
      <c r="Q130">
        <f t="shared" si="9"/>
        <v>0</v>
      </c>
      <c r="R130">
        <f t="shared" si="21"/>
        <v>97.392960152334027</v>
      </c>
      <c r="T130">
        <v>99.082448918633858</v>
      </c>
      <c r="W130">
        <v>104.34</v>
      </c>
      <c r="Y130">
        <v>104.34</v>
      </c>
      <c r="AB130">
        <v>104.34</v>
      </c>
      <c r="AD130" s="196">
        <v>104.34</v>
      </c>
    </row>
    <row r="131" spans="1:30" ht="38.25" x14ac:dyDescent="0.25">
      <c r="A131" s="55" t="s">
        <v>1627</v>
      </c>
      <c r="B131" s="56" t="s">
        <v>1699</v>
      </c>
      <c r="C131" s="55" t="s">
        <v>196</v>
      </c>
      <c r="D131" s="55" t="s">
        <v>1700</v>
      </c>
      <c r="E131" s="230" t="s">
        <v>1648</v>
      </c>
      <c r="F131" s="231"/>
      <c r="G131" s="57" t="s">
        <v>259</v>
      </c>
      <c r="H131" s="58">
        <v>0.1</v>
      </c>
      <c r="I131" s="59">
        <f t="shared" si="19"/>
        <v>14.31</v>
      </c>
      <c r="J131" s="59">
        <f t="shared" si="20"/>
        <v>1.43</v>
      </c>
      <c r="Q131">
        <f t="shared" si="9"/>
        <v>0</v>
      </c>
      <c r="R131">
        <f t="shared" si="21"/>
        <v>13.357228865055587</v>
      </c>
      <c r="T131">
        <v>13.590583667030701</v>
      </c>
      <c r="W131">
        <v>14.31</v>
      </c>
      <c r="Y131">
        <v>14.31</v>
      </c>
      <c r="AB131">
        <v>14.31</v>
      </c>
      <c r="AD131" s="196">
        <v>14.31</v>
      </c>
    </row>
    <row r="132" spans="1:30" ht="38.25" x14ac:dyDescent="0.25">
      <c r="A132" s="55" t="s">
        <v>1627</v>
      </c>
      <c r="B132" s="56" t="s">
        <v>1701</v>
      </c>
      <c r="C132" s="55" t="s">
        <v>196</v>
      </c>
      <c r="D132" s="55" t="s">
        <v>1702</v>
      </c>
      <c r="E132" s="230" t="s">
        <v>1648</v>
      </c>
      <c r="F132" s="231"/>
      <c r="G132" s="57" t="s">
        <v>164</v>
      </c>
      <c r="H132" s="58">
        <v>0.1</v>
      </c>
      <c r="I132" s="59">
        <f t="shared" si="19"/>
        <v>0.47</v>
      </c>
      <c r="J132" s="59">
        <f t="shared" si="20"/>
        <v>0.04</v>
      </c>
      <c r="Q132">
        <f t="shared" si="9"/>
        <v>0</v>
      </c>
      <c r="R132">
        <f t="shared" si="21"/>
        <v>0.43870702771321629</v>
      </c>
      <c r="T132">
        <v>0.44804121979222089</v>
      </c>
      <c r="W132">
        <v>0.47</v>
      </c>
      <c r="Y132">
        <v>0.47</v>
      </c>
      <c r="AB132">
        <v>0.47</v>
      </c>
      <c r="AD132" s="196">
        <v>0.47</v>
      </c>
    </row>
    <row r="133" spans="1:30" ht="38.25" x14ac:dyDescent="0.25">
      <c r="A133" s="55" t="s">
        <v>1627</v>
      </c>
      <c r="B133" s="56" t="s">
        <v>1703</v>
      </c>
      <c r="C133" s="55" t="s">
        <v>196</v>
      </c>
      <c r="D133" s="55" t="s">
        <v>1704</v>
      </c>
      <c r="E133" s="230" t="s">
        <v>1648</v>
      </c>
      <c r="F133" s="231"/>
      <c r="G133" s="57" t="s">
        <v>164</v>
      </c>
      <c r="H133" s="58">
        <v>0.192</v>
      </c>
      <c r="I133" s="59">
        <f t="shared" si="19"/>
        <v>57.67</v>
      </c>
      <c r="J133" s="59">
        <f t="shared" si="20"/>
        <v>11.07</v>
      </c>
      <c r="Q133">
        <f t="shared" si="9"/>
        <v>0</v>
      </c>
      <c r="R133">
        <f t="shared" si="21"/>
        <v>53.830285719619546</v>
      </c>
      <c r="T133">
        <v>54.763704927520003</v>
      </c>
      <c r="W133">
        <v>57.67</v>
      </c>
      <c r="Y133">
        <v>57.67</v>
      </c>
      <c r="AB133">
        <v>57.67</v>
      </c>
      <c r="AD133" s="196">
        <v>57.67</v>
      </c>
    </row>
    <row r="134" spans="1:30" ht="38.25" x14ac:dyDescent="0.25">
      <c r="A134" s="55" t="s">
        <v>1627</v>
      </c>
      <c r="B134" s="56" t="s">
        <v>1705</v>
      </c>
      <c r="C134" s="55" t="s">
        <v>196</v>
      </c>
      <c r="D134" s="55" t="s">
        <v>1706</v>
      </c>
      <c r="E134" s="230" t="s">
        <v>1648</v>
      </c>
      <c r="F134" s="231"/>
      <c r="G134" s="57" t="s">
        <v>164</v>
      </c>
      <c r="H134" s="58">
        <v>1</v>
      </c>
      <c r="I134" s="59">
        <f t="shared" si="19"/>
        <v>1.02</v>
      </c>
      <c r="J134" s="59">
        <f t="shared" si="20"/>
        <v>1.02</v>
      </c>
      <c r="Q134">
        <f t="shared" si="9"/>
        <v>0</v>
      </c>
      <c r="R134">
        <f t="shared" si="21"/>
        <v>0.95208759205846949</v>
      </c>
      <c r="T134">
        <v>0.69073021384634059</v>
      </c>
      <c r="W134">
        <v>1.02</v>
      </c>
      <c r="Y134">
        <v>1.02</v>
      </c>
      <c r="AB134">
        <v>1.02</v>
      </c>
      <c r="AD134" s="196">
        <v>0.72</v>
      </c>
    </row>
    <row r="135" spans="1:30" ht="38.25" x14ac:dyDescent="0.25">
      <c r="A135" s="55" t="s">
        <v>1627</v>
      </c>
      <c r="B135" s="56" t="s">
        <v>1707</v>
      </c>
      <c r="C135" s="55" t="s">
        <v>196</v>
      </c>
      <c r="D135" s="55" t="s">
        <v>1708</v>
      </c>
      <c r="E135" s="230" t="s">
        <v>1665</v>
      </c>
      <c r="F135" s="231"/>
      <c r="G135" s="57" t="s">
        <v>266</v>
      </c>
      <c r="H135" s="58">
        <v>0.51</v>
      </c>
      <c r="I135" s="59">
        <f t="shared" si="19"/>
        <v>20.010000000000002</v>
      </c>
      <c r="J135" s="59">
        <f t="shared" si="20"/>
        <v>10.199999999999999</v>
      </c>
      <c r="Q135">
        <f t="shared" si="9"/>
        <v>0</v>
      </c>
      <c r="R135">
        <f t="shared" si="21"/>
        <v>18.677718350088213</v>
      </c>
      <c r="T135">
        <v>19.004415072853369</v>
      </c>
      <c r="W135">
        <v>20.010000000000002</v>
      </c>
      <c r="Y135">
        <v>20.010000000000002</v>
      </c>
      <c r="AB135">
        <v>20.010000000000002</v>
      </c>
      <c r="AD135" s="196">
        <v>20.010000000000002</v>
      </c>
    </row>
    <row r="136" spans="1:30" ht="38.25" x14ac:dyDescent="0.25">
      <c r="A136" s="55" t="s">
        <v>1627</v>
      </c>
      <c r="B136" s="56" t="s">
        <v>1668</v>
      </c>
      <c r="C136" s="55" t="s">
        <v>196</v>
      </c>
      <c r="D136" s="55" t="s">
        <v>1669</v>
      </c>
      <c r="E136" s="230" t="s">
        <v>1665</v>
      </c>
      <c r="F136" s="231"/>
      <c r="G136" s="57" t="s">
        <v>266</v>
      </c>
      <c r="H136" s="58">
        <v>0.13</v>
      </c>
      <c r="I136" s="59">
        <f t="shared" si="19"/>
        <v>20.010000000000002</v>
      </c>
      <c r="J136" s="59">
        <f t="shared" si="20"/>
        <v>2.6</v>
      </c>
      <c r="Q136">
        <f t="shared" si="9"/>
        <v>0</v>
      </c>
      <c r="R136">
        <f t="shared" si="21"/>
        <v>18.677718350088213</v>
      </c>
      <c r="T136">
        <v>19.004415072853369</v>
      </c>
      <c r="W136">
        <v>20.010000000000002</v>
      </c>
      <c r="Y136">
        <v>20.010000000000002</v>
      </c>
      <c r="AB136">
        <v>20.010000000000002</v>
      </c>
      <c r="AD136" s="196">
        <v>20.010000000000002</v>
      </c>
    </row>
    <row r="137" spans="1:30" ht="38.25" x14ac:dyDescent="0.25">
      <c r="A137" s="55" t="s">
        <v>1627</v>
      </c>
      <c r="B137" s="56" t="s">
        <v>1670</v>
      </c>
      <c r="C137" s="55" t="s">
        <v>196</v>
      </c>
      <c r="D137" s="55" t="s">
        <v>1671</v>
      </c>
      <c r="E137" s="230" t="s">
        <v>1665</v>
      </c>
      <c r="F137" s="231"/>
      <c r="G137" s="57" t="s">
        <v>266</v>
      </c>
      <c r="H137" s="58">
        <v>0.4</v>
      </c>
      <c r="I137" s="59">
        <f t="shared" si="19"/>
        <v>29.18</v>
      </c>
      <c r="J137" s="59">
        <f t="shared" si="20"/>
        <v>11.67</v>
      </c>
      <c r="Q137">
        <f t="shared" si="9"/>
        <v>0</v>
      </c>
      <c r="R137">
        <f t="shared" si="21"/>
        <v>27.237172486535432</v>
      </c>
      <c r="T137">
        <v>27.713216282564666</v>
      </c>
      <c r="W137">
        <v>29.18</v>
      </c>
      <c r="Y137">
        <v>29.18</v>
      </c>
      <c r="AB137">
        <v>29.18</v>
      </c>
      <c r="AD137" s="196">
        <v>29.18</v>
      </c>
    </row>
    <row r="138" spans="1:30" ht="38.25" x14ac:dyDescent="0.25">
      <c r="A138" s="55" t="s">
        <v>1627</v>
      </c>
      <c r="B138" s="56" t="s">
        <v>1709</v>
      </c>
      <c r="C138" s="55" t="s">
        <v>196</v>
      </c>
      <c r="D138" s="55" t="s">
        <v>1710</v>
      </c>
      <c r="E138" s="230" t="s">
        <v>1665</v>
      </c>
      <c r="F138" s="231"/>
      <c r="G138" s="57" t="s">
        <v>266</v>
      </c>
      <c r="H138" s="58">
        <v>0.03</v>
      </c>
      <c r="I138" s="59">
        <f t="shared" si="19"/>
        <v>118.07</v>
      </c>
      <c r="J138" s="59">
        <f t="shared" si="20"/>
        <v>3.54</v>
      </c>
      <c r="Q138">
        <f t="shared" ref="Q138:Q201" si="22">P139</f>
        <v>0</v>
      </c>
      <c r="R138">
        <f t="shared" si="21"/>
        <v>110.20880587680733</v>
      </c>
      <c r="T138">
        <v>112.12231525300329</v>
      </c>
      <c r="W138">
        <v>118.07</v>
      </c>
      <c r="Y138">
        <v>118.07</v>
      </c>
      <c r="AB138">
        <v>118.07</v>
      </c>
      <c r="AD138" s="196">
        <v>118.07</v>
      </c>
    </row>
    <row r="139" spans="1:30" ht="38.25" x14ac:dyDescent="0.25">
      <c r="A139" s="55" t="s">
        <v>1627</v>
      </c>
      <c r="B139" s="56" t="s">
        <v>1711</v>
      </c>
      <c r="C139" s="55" t="s">
        <v>196</v>
      </c>
      <c r="D139" s="55" t="s">
        <v>1712</v>
      </c>
      <c r="E139" s="230" t="s">
        <v>1648</v>
      </c>
      <c r="F139" s="231"/>
      <c r="G139" s="57" t="s">
        <v>212</v>
      </c>
      <c r="H139" s="58">
        <v>0.1</v>
      </c>
      <c r="I139" s="59">
        <f t="shared" si="19"/>
        <v>414.75</v>
      </c>
      <c r="J139" s="59">
        <f t="shared" si="20"/>
        <v>41.47</v>
      </c>
      <c r="Q139">
        <f t="shared" si="22"/>
        <v>0</v>
      </c>
      <c r="R139">
        <f t="shared" si="21"/>
        <v>387.13561647671588</v>
      </c>
      <c r="T139">
        <v>393.84690058152023</v>
      </c>
      <c r="W139">
        <v>414.75</v>
      </c>
      <c r="Y139">
        <v>414.75</v>
      </c>
      <c r="AB139">
        <v>414.75</v>
      </c>
      <c r="AD139" s="196">
        <v>414.75</v>
      </c>
    </row>
    <row r="140" spans="1:30" ht="38.25" x14ac:dyDescent="0.25">
      <c r="A140" s="55" t="s">
        <v>1627</v>
      </c>
      <c r="B140" s="56" t="s">
        <v>1713</v>
      </c>
      <c r="C140" s="55" t="s">
        <v>196</v>
      </c>
      <c r="D140" s="55" t="s">
        <v>1714</v>
      </c>
      <c r="E140" s="230" t="s">
        <v>1648</v>
      </c>
      <c r="F140" s="231"/>
      <c r="G140" s="57" t="s">
        <v>164</v>
      </c>
      <c r="H140" s="58">
        <v>37.619999999999997</v>
      </c>
      <c r="I140" s="59">
        <f t="shared" si="19"/>
        <v>2.79</v>
      </c>
      <c r="J140" s="59">
        <f t="shared" si="20"/>
        <v>104.95</v>
      </c>
      <c r="Q140">
        <f t="shared" si="22"/>
        <v>0</v>
      </c>
      <c r="R140">
        <f t="shared" si="21"/>
        <v>2.6042395900422841</v>
      </c>
      <c r="T140">
        <v>2.6509105504373069</v>
      </c>
      <c r="W140">
        <v>2.79</v>
      </c>
      <c r="Y140">
        <v>2.79</v>
      </c>
      <c r="AB140">
        <v>2.79</v>
      </c>
      <c r="AD140" s="196">
        <v>2.79</v>
      </c>
    </row>
    <row r="141" spans="1:30" ht="38.25" x14ac:dyDescent="0.25">
      <c r="A141" s="55" t="s">
        <v>1627</v>
      </c>
      <c r="B141" s="56" t="s">
        <v>1715</v>
      </c>
      <c r="C141" s="55" t="s">
        <v>196</v>
      </c>
      <c r="D141" s="55" t="s">
        <v>1716</v>
      </c>
      <c r="E141" s="230" t="s">
        <v>1648</v>
      </c>
      <c r="F141" s="231"/>
      <c r="G141" s="57" t="s">
        <v>164</v>
      </c>
      <c r="H141" s="58">
        <v>0.32</v>
      </c>
      <c r="I141" s="59">
        <f t="shared" si="19"/>
        <v>4.63</v>
      </c>
      <c r="J141" s="59">
        <f t="shared" si="20"/>
        <v>1.48</v>
      </c>
      <c r="Q141">
        <f t="shared" si="22"/>
        <v>0</v>
      </c>
      <c r="R141">
        <f t="shared" si="21"/>
        <v>4.3217309325791309</v>
      </c>
      <c r="T141">
        <v>4.4057386612901723</v>
      </c>
      <c r="W141">
        <v>4.63</v>
      </c>
      <c r="Y141">
        <v>4.63</v>
      </c>
      <c r="AB141">
        <v>4.63</v>
      </c>
      <c r="AD141" s="196">
        <v>4.63</v>
      </c>
    </row>
    <row r="142" spans="1:30" ht="38.25" x14ac:dyDescent="0.25">
      <c r="A142" s="55" t="s">
        <v>1627</v>
      </c>
      <c r="B142" s="56" t="s">
        <v>1717</v>
      </c>
      <c r="C142" s="55" t="s">
        <v>196</v>
      </c>
      <c r="D142" s="55" t="s">
        <v>1718</v>
      </c>
      <c r="E142" s="230" t="s">
        <v>1648</v>
      </c>
      <c r="F142" s="231"/>
      <c r="G142" s="57" t="s">
        <v>159</v>
      </c>
      <c r="H142" s="58">
        <v>1.1000000000000001</v>
      </c>
      <c r="I142" s="59">
        <f t="shared" si="19"/>
        <v>34.24</v>
      </c>
      <c r="J142" s="59">
        <f t="shared" si="20"/>
        <v>37.659999999999997</v>
      </c>
      <c r="Q142">
        <f t="shared" si="22"/>
        <v>0</v>
      </c>
      <c r="R142">
        <f t="shared" si="21"/>
        <v>31.960273678511761</v>
      </c>
      <c r="T142">
        <v>32.520325203252042</v>
      </c>
      <c r="W142">
        <v>34.24</v>
      </c>
      <c r="Y142">
        <v>34.24</v>
      </c>
      <c r="AB142">
        <v>34.24</v>
      </c>
      <c r="AD142" s="196">
        <v>34.24</v>
      </c>
    </row>
    <row r="143" spans="1:30" ht="38.25" x14ac:dyDescent="0.25">
      <c r="A143" s="55" t="s">
        <v>1627</v>
      </c>
      <c r="B143" s="56" t="s">
        <v>1719</v>
      </c>
      <c r="C143" s="55" t="s">
        <v>196</v>
      </c>
      <c r="D143" s="55" t="s">
        <v>1720</v>
      </c>
      <c r="E143" s="230" t="s">
        <v>1648</v>
      </c>
      <c r="F143" s="231"/>
      <c r="G143" s="57" t="s">
        <v>1721</v>
      </c>
      <c r="H143" s="58">
        <v>3.5999999999999997E-2</v>
      </c>
      <c r="I143" s="59">
        <f t="shared" si="19"/>
        <v>98.08</v>
      </c>
      <c r="J143" s="59">
        <f t="shared" si="20"/>
        <v>3.53</v>
      </c>
      <c r="Q143">
        <f t="shared" si="22"/>
        <v>0</v>
      </c>
      <c r="R143">
        <f t="shared" si="21"/>
        <v>91.549755910877138</v>
      </c>
      <c r="T143">
        <v>93.136568564307922</v>
      </c>
      <c r="W143">
        <v>98.08</v>
      </c>
      <c r="Y143">
        <v>98.08</v>
      </c>
      <c r="AB143">
        <v>98.08</v>
      </c>
      <c r="AD143" s="196">
        <v>98.08</v>
      </c>
    </row>
    <row r="144" spans="1:30" ht="38.25" x14ac:dyDescent="0.25">
      <c r="A144" s="55" t="s">
        <v>1627</v>
      </c>
      <c r="B144" s="56" t="s">
        <v>1722</v>
      </c>
      <c r="C144" s="55" t="s">
        <v>196</v>
      </c>
      <c r="D144" s="55" t="s">
        <v>1723</v>
      </c>
      <c r="E144" s="230" t="s">
        <v>1648</v>
      </c>
      <c r="F144" s="231"/>
      <c r="G144" s="57" t="s">
        <v>1724</v>
      </c>
      <c r="H144" s="58">
        <v>1.32</v>
      </c>
      <c r="I144" s="59">
        <f t="shared" si="19"/>
        <v>28.75</v>
      </c>
      <c r="J144" s="59">
        <f t="shared" si="20"/>
        <v>37.950000000000003</v>
      </c>
      <c r="Q144">
        <f t="shared" si="22"/>
        <v>0</v>
      </c>
      <c r="R144">
        <f t="shared" si="21"/>
        <v>26.835802227138231</v>
      </c>
      <c r="T144">
        <v>27.302511831088463</v>
      </c>
      <c r="W144">
        <v>28.75</v>
      </c>
      <c r="Y144">
        <v>28.75</v>
      </c>
      <c r="AB144">
        <v>28.75</v>
      </c>
      <c r="AD144" s="196">
        <v>28.75</v>
      </c>
    </row>
    <row r="145" spans="1:30" ht="38.25" x14ac:dyDescent="0.25">
      <c r="A145" s="55" t="s">
        <v>1627</v>
      </c>
      <c r="B145" s="56" t="s">
        <v>1672</v>
      </c>
      <c r="C145" s="55" t="s">
        <v>196</v>
      </c>
      <c r="D145" s="55" t="s">
        <v>1673</v>
      </c>
      <c r="E145" s="230" t="s">
        <v>1665</v>
      </c>
      <c r="F145" s="231"/>
      <c r="G145" s="57" t="s">
        <v>266</v>
      </c>
      <c r="H145" s="58">
        <v>0.13</v>
      </c>
      <c r="I145" s="59">
        <f t="shared" si="19"/>
        <v>29.18</v>
      </c>
      <c r="J145" s="59">
        <f t="shared" si="20"/>
        <v>3.79</v>
      </c>
      <c r="Q145">
        <f t="shared" si="22"/>
        <v>0</v>
      </c>
      <c r="R145">
        <f t="shared" si="21"/>
        <v>27.237172486535432</v>
      </c>
      <c r="T145">
        <v>27.713216282564666</v>
      </c>
      <c r="W145">
        <v>29.18</v>
      </c>
      <c r="Y145">
        <v>29.18</v>
      </c>
      <c r="AB145">
        <v>29.18</v>
      </c>
      <c r="AD145" s="196">
        <v>29.18</v>
      </c>
    </row>
    <row r="146" spans="1:30" ht="38.25" x14ac:dyDescent="0.25">
      <c r="A146" s="55" t="s">
        <v>1627</v>
      </c>
      <c r="B146" s="56" t="s">
        <v>1725</v>
      </c>
      <c r="C146" s="55" t="s">
        <v>196</v>
      </c>
      <c r="D146" s="55" t="s">
        <v>1726</v>
      </c>
      <c r="E146" s="230" t="s">
        <v>1665</v>
      </c>
      <c r="F146" s="231"/>
      <c r="G146" s="57" t="s">
        <v>266</v>
      </c>
      <c r="H146" s="58">
        <v>6.25</v>
      </c>
      <c r="I146" s="59">
        <f t="shared" si="19"/>
        <v>24.36</v>
      </c>
      <c r="J146" s="59">
        <f t="shared" si="20"/>
        <v>152.25</v>
      </c>
      <c r="Q146">
        <f t="shared" si="22"/>
        <v>0</v>
      </c>
      <c r="R146">
        <f t="shared" si="21"/>
        <v>22.73809190445521</v>
      </c>
      <c r="T146">
        <v>23.139462163852411</v>
      </c>
      <c r="W146">
        <v>24.36</v>
      </c>
      <c r="Y146">
        <v>24.36</v>
      </c>
      <c r="AB146">
        <v>24.36</v>
      </c>
      <c r="AD146" s="196">
        <v>24.36</v>
      </c>
    </row>
    <row r="147" spans="1:30" ht="38.25" x14ac:dyDescent="0.25">
      <c r="A147" s="55" t="s">
        <v>1627</v>
      </c>
      <c r="B147" s="56" t="s">
        <v>1727</v>
      </c>
      <c r="C147" s="55" t="s">
        <v>196</v>
      </c>
      <c r="D147" s="55" t="s">
        <v>1728</v>
      </c>
      <c r="E147" s="230" t="s">
        <v>1665</v>
      </c>
      <c r="F147" s="231"/>
      <c r="G147" s="57" t="s">
        <v>266</v>
      </c>
      <c r="H147" s="58">
        <v>5.0650000000000004</v>
      </c>
      <c r="I147" s="59">
        <f t="shared" si="19"/>
        <v>20.010000000000002</v>
      </c>
      <c r="J147" s="59">
        <f t="shared" si="20"/>
        <v>101.35</v>
      </c>
      <c r="Q147">
        <f t="shared" si="22"/>
        <v>0</v>
      </c>
      <c r="R147">
        <f t="shared" si="21"/>
        <v>18.677718350088213</v>
      </c>
      <c r="T147">
        <v>19.004415072853369</v>
      </c>
      <c r="W147">
        <v>20.010000000000002</v>
      </c>
      <c r="Y147">
        <v>20.010000000000002</v>
      </c>
      <c r="AB147">
        <v>20.010000000000002</v>
      </c>
      <c r="AD147" s="196">
        <v>20.010000000000002</v>
      </c>
    </row>
    <row r="148" spans="1:30" ht="38.25" x14ac:dyDescent="0.25">
      <c r="A148" s="55" t="s">
        <v>1627</v>
      </c>
      <c r="B148" s="56" t="s">
        <v>1729</v>
      </c>
      <c r="C148" s="55" t="s">
        <v>196</v>
      </c>
      <c r="D148" s="55" t="s">
        <v>1730</v>
      </c>
      <c r="E148" s="230" t="s">
        <v>1665</v>
      </c>
      <c r="F148" s="231"/>
      <c r="G148" s="57" t="s">
        <v>266</v>
      </c>
      <c r="H148" s="58">
        <v>0.05</v>
      </c>
      <c r="I148" s="59">
        <f t="shared" si="19"/>
        <v>50.59</v>
      </c>
      <c r="J148" s="59">
        <f t="shared" si="20"/>
        <v>2.52</v>
      </c>
      <c r="Q148">
        <f t="shared" si="22"/>
        <v>0</v>
      </c>
      <c r="R148">
        <f t="shared" si="21"/>
        <v>47.221677727684288</v>
      </c>
      <c r="T148">
        <v>48.043086630636687</v>
      </c>
      <c r="W148">
        <v>50.59</v>
      </c>
      <c r="Y148">
        <v>50.59</v>
      </c>
      <c r="AB148">
        <v>50.59</v>
      </c>
      <c r="AD148" s="196">
        <v>50.59</v>
      </c>
    </row>
    <row r="149" spans="1:30" ht="38.25" x14ac:dyDescent="0.25">
      <c r="A149" s="55" t="s">
        <v>1627</v>
      </c>
      <c r="B149" s="56" t="s">
        <v>1731</v>
      </c>
      <c r="C149" s="55" t="s">
        <v>196</v>
      </c>
      <c r="D149" s="55" t="s">
        <v>1732</v>
      </c>
      <c r="E149" s="230" t="s">
        <v>1648</v>
      </c>
      <c r="F149" s="231"/>
      <c r="G149" s="57" t="s">
        <v>259</v>
      </c>
      <c r="H149" s="58">
        <v>15</v>
      </c>
      <c r="I149" s="59">
        <f t="shared" si="19"/>
        <v>0.59</v>
      </c>
      <c r="J149" s="59">
        <f t="shared" si="20"/>
        <v>8.85</v>
      </c>
      <c r="Q149">
        <f t="shared" si="22"/>
        <v>0</v>
      </c>
      <c r="R149">
        <f t="shared" si="21"/>
        <v>0.55071733266127154</v>
      </c>
      <c r="T149">
        <v>0.56938571681928074</v>
      </c>
      <c r="W149">
        <v>0.59</v>
      </c>
      <c r="Y149">
        <v>0.59</v>
      </c>
      <c r="AB149">
        <v>0.59</v>
      </c>
      <c r="AD149" s="196">
        <v>0.59</v>
      </c>
    </row>
    <row r="150" spans="1:30" ht="38.25" x14ac:dyDescent="0.25">
      <c r="A150" s="55" t="s">
        <v>1627</v>
      </c>
      <c r="B150" s="56" t="s">
        <v>1733</v>
      </c>
      <c r="C150" s="55" t="s">
        <v>196</v>
      </c>
      <c r="D150" s="55" t="s">
        <v>1734</v>
      </c>
      <c r="E150" s="230" t="s">
        <v>1648</v>
      </c>
      <c r="F150" s="231"/>
      <c r="G150" s="57" t="s">
        <v>159</v>
      </c>
      <c r="H150" s="58">
        <v>0.24</v>
      </c>
      <c r="I150" s="59">
        <f t="shared" si="19"/>
        <v>108.82</v>
      </c>
      <c r="J150" s="59">
        <f t="shared" si="20"/>
        <v>26.11</v>
      </c>
      <c r="Q150">
        <f t="shared" si="22"/>
        <v>0</v>
      </c>
      <c r="R150">
        <f t="shared" si="21"/>
        <v>101.57467820372808</v>
      </c>
      <c r="T150">
        <v>103.33884050665995</v>
      </c>
      <c r="W150">
        <v>108.82</v>
      </c>
      <c r="Y150">
        <v>108.82</v>
      </c>
      <c r="AB150">
        <v>108.82</v>
      </c>
      <c r="AD150" s="196">
        <v>108.82</v>
      </c>
    </row>
    <row r="151" spans="1:30" ht="38.25" x14ac:dyDescent="0.25">
      <c r="A151" s="55" t="s">
        <v>1627</v>
      </c>
      <c r="B151" s="56" t="s">
        <v>1735</v>
      </c>
      <c r="C151" s="55" t="s">
        <v>196</v>
      </c>
      <c r="D151" s="55" t="s">
        <v>1736</v>
      </c>
      <c r="E151" s="230" t="s">
        <v>1648</v>
      </c>
      <c r="F151" s="231"/>
      <c r="G151" s="57" t="s">
        <v>255</v>
      </c>
      <c r="H151" s="58">
        <v>2</v>
      </c>
      <c r="I151" s="59">
        <f t="shared" si="19"/>
        <v>3.83</v>
      </c>
      <c r="J151" s="59">
        <f t="shared" si="20"/>
        <v>7.66</v>
      </c>
      <c r="Q151">
        <f t="shared" si="22"/>
        <v>0</v>
      </c>
      <c r="R151">
        <f t="shared" si="21"/>
        <v>3.5749955662587629</v>
      </c>
      <c r="T151">
        <v>3.6403349108117951</v>
      </c>
      <c r="W151">
        <v>3.83</v>
      </c>
      <c r="Y151">
        <v>3.83</v>
      </c>
      <c r="AB151">
        <v>3.83</v>
      </c>
      <c r="AD151" s="196">
        <v>3.83</v>
      </c>
    </row>
    <row r="152" spans="1:30" ht="38.25" x14ac:dyDescent="0.25">
      <c r="A152" s="55" t="s">
        <v>1627</v>
      </c>
      <c r="B152" s="56" t="s">
        <v>1737</v>
      </c>
      <c r="C152" s="55" t="s">
        <v>196</v>
      </c>
      <c r="D152" s="55" t="s">
        <v>1738</v>
      </c>
      <c r="E152" s="230" t="s">
        <v>1648</v>
      </c>
      <c r="F152" s="231"/>
      <c r="G152" s="57" t="s">
        <v>164</v>
      </c>
      <c r="H152" s="58">
        <v>0.1</v>
      </c>
      <c r="I152" s="59">
        <f t="shared" si="19"/>
        <v>73.67</v>
      </c>
      <c r="J152" s="59">
        <f t="shared" si="20"/>
        <v>7.36</v>
      </c>
      <c r="Q152">
        <f t="shared" si="22"/>
        <v>0</v>
      </c>
      <c r="R152">
        <f t="shared" si="21"/>
        <v>68.764993046026916</v>
      </c>
      <c r="T152">
        <v>69.959769632139498</v>
      </c>
      <c r="W152">
        <v>73.67</v>
      </c>
      <c r="Y152">
        <v>73.67</v>
      </c>
      <c r="AB152">
        <v>73.67</v>
      </c>
      <c r="AD152" s="196">
        <v>73.67</v>
      </c>
    </row>
    <row r="153" spans="1:30" ht="38.25" x14ac:dyDescent="0.25">
      <c r="A153" s="55" t="s">
        <v>1627</v>
      </c>
      <c r="B153" s="56" t="s">
        <v>1739</v>
      </c>
      <c r="C153" s="55" t="s">
        <v>196</v>
      </c>
      <c r="D153" s="55" t="s">
        <v>1740</v>
      </c>
      <c r="E153" s="230" t="s">
        <v>1648</v>
      </c>
      <c r="F153" s="231"/>
      <c r="G153" s="57" t="s">
        <v>164</v>
      </c>
      <c r="H153" s="58">
        <v>0.1</v>
      </c>
      <c r="I153" s="59">
        <f t="shared" si="19"/>
        <v>155.66</v>
      </c>
      <c r="J153" s="59">
        <f t="shared" si="20"/>
        <v>15.56</v>
      </c>
      <c r="Q153">
        <f t="shared" si="22"/>
        <v>0</v>
      </c>
      <c r="R153">
        <f t="shared" si="21"/>
        <v>145.29603390178565</v>
      </c>
      <c r="T153">
        <v>147.81626576311689</v>
      </c>
      <c r="W153">
        <v>155.66</v>
      </c>
      <c r="Y153">
        <v>155.66</v>
      </c>
      <c r="AB153">
        <v>155.66</v>
      </c>
      <c r="AD153" s="196">
        <v>155.66</v>
      </c>
    </row>
    <row r="154" spans="1:30" ht="38.25" x14ac:dyDescent="0.25">
      <c r="A154" s="55" t="s">
        <v>1627</v>
      </c>
      <c r="B154" s="56" t="s">
        <v>1741</v>
      </c>
      <c r="C154" s="55" t="s">
        <v>196</v>
      </c>
      <c r="D154" s="55" t="s">
        <v>1742</v>
      </c>
      <c r="E154" s="230" t="s">
        <v>1648</v>
      </c>
      <c r="F154" s="231"/>
      <c r="G154" s="57" t="s">
        <v>164</v>
      </c>
      <c r="H154" s="58">
        <v>0.03</v>
      </c>
      <c r="I154" s="59">
        <f t="shared" si="19"/>
        <v>339.95</v>
      </c>
      <c r="J154" s="59">
        <f t="shared" si="20"/>
        <v>10.19</v>
      </c>
      <c r="Q154">
        <f t="shared" si="22"/>
        <v>0</v>
      </c>
      <c r="R154">
        <f t="shared" si="21"/>
        <v>317.31585972576147</v>
      </c>
      <c r="T154">
        <v>322.82303305237423</v>
      </c>
      <c r="W154">
        <v>339.95</v>
      </c>
      <c r="Y154">
        <v>339.95</v>
      </c>
      <c r="AB154">
        <v>339.95</v>
      </c>
      <c r="AD154" s="196">
        <v>339.95</v>
      </c>
    </row>
    <row r="155" spans="1:30" ht="38.25" x14ac:dyDescent="0.25">
      <c r="A155" s="55" t="s">
        <v>1627</v>
      </c>
      <c r="B155" s="56" t="s">
        <v>1743</v>
      </c>
      <c r="C155" s="55" t="s">
        <v>196</v>
      </c>
      <c r="D155" s="55" t="s">
        <v>1744</v>
      </c>
      <c r="E155" s="230" t="s">
        <v>1648</v>
      </c>
      <c r="F155" s="231"/>
      <c r="G155" s="57" t="s">
        <v>164</v>
      </c>
      <c r="H155" s="58">
        <v>0.1</v>
      </c>
      <c r="I155" s="59">
        <f t="shared" si="19"/>
        <v>18.46</v>
      </c>
      <c r="J155" s="59">
        <f t="shared" si="20"/>
        <v>1.84</v>
      </c>
      <c r="Q155">
        <f t="shared" si="22"/>
        <v>0</v>
      </c>
      <c r="R155">
        <f t="shared" si="21"/>
        <v>17.230918577842498</v>
      </c>
      <c r="T155">
        <v>17.538946916449646</v>
      </c>
      <c r="W155">
        <v>18.46</v>
      </c>
      <c r="Y155">
        <v>18.46</v>
      </c>
      <c r="AB155">
        <v>18.46</v>
      </c>
      <c r="AD155" s="196">
        <v>18.46</v>
      </c>
    </row>
    <row r="156" spans="1:30" ht="38.25" x14ac:dyDescent="0.25">
      <c r="A156" s="55" t="s">
        <v>1627</v>
      </c>
      <c r="B156" s="56" t="s">
        <v>1745</v>
      </c>
      <c r="C156" s="55" t="s">
        <v>196</v>
      </c>
      <c r="D156" s="55" t="s">
        <v>1746</v>
      </c>
      <c r="E156" s="230" t="s">
        <v>1648</v>
      </c>
      <c r="F156" s="231"/>
      <c r="G156" s="57" t="s">
        <v>164</v>
      </c>
      <c r="H156" s="58">
        <v>0.1</v>
      </c>
      <c r="I156" s="59">
        <f t="shared" si="19"/>
        <v>42.91</v>
      </c>
      <c r="J156" s="59">
        <f t="shared" si="20"/>
        <v>4.29</v>
      </c>
      <c r="Q156">
        <f t="shared" si="22"/>
        <v>0</v>
      </c>
      <c r="R156">
        <f t="shared" si="21"/>
        <v>40.053018211008748</v>
      </c>
      <c r="T156">
        <v>40.753082616934094</v>
      </c>
      <c r="W156">
        <v>42.91</v>
      </c>
      <c r="Y156">
        <v>42.91</v>
      </c>
      <c r="AB156">
        <v>42.91</v>
      </c>
      <c r="AD156" s="196">
        <v>42.91</v>
      </c>
    </row>
    <row r="157" spans="1:30" ht="38.25" x14ac:dyDescent="0.25">
      <c r="A157" s="55" t="s">
        <v>1627</v>
      </c>
      <c r="B157" s="56" t="s">
        <v>1747</v>
      </c>
      <c r="C157" s="55" t="s">
        <v>196</v>
      </c>
      <c r="D157" s="55" t="s">
        <v>1748</v>
      </c>
      <c r="E157" s="230" t="s">
        <v>1648</v>
      </c>
      <c r="F157" s="231"/>
      <c r="G157" s="57" t="s">
        <v>164</v>
      </c>
      <c r="H157" s="58">
        <v>0.1</v>
      </c>
      <c r="I157" s="59">
        <f t="shared" si="19"/>
        <v>8.4</v>
      </c>
      <c r="J157" s="59">
        <f t="shared" si="20"/>
        <v>0.84</v>
      </c>
      <c r="Q157">
        <f t="shared" si="22"/>
        <v>0</v>
      </c>
      <c r="R157">
        <f t="shared" si="21"/>
        <v>7.8407213463638668</v>
      </c>
      <c r="T157">
        <v>7.9807342275489361</v>
      </c>
      <c r="W157">
        <v>8.4</v>
      </c>
      <c r="Y157">
        <v>8.4</v>
      </c>
      <c r="AB157">
        <v>8.4</v>
      </c>
      <c r="AD157" s="196">
        <v>8.4</v>
      </c>
    </row>
    <row r="158" spans="1:30" ht="38.25" x14ac:dyDescent="0.25">
      <c r="A158" s="55" t="s">
        <v>1627</v>
      </c>
      <c r="B158" s="56" t="s">
        <v>1749</v>
      </c>
      <c r="C158" s="55" t="s">
        <v>196</v>
      </c>
      <c r="D158" s="55" t="s">
        <v>1750</v>
      </c>
      <c r="E158" s="230" t="s">
        <v>1648</v>
      </c>
      <c r="F158" s="231"/>
      <c r="G158" s="57" t="s">
        <v>164</v>
      </c>
      <c r="H158" s="58">
        <v>0.1</v>
      </c>
      <c r="I158" s="59">
        <f t="shared" si="19"/>
        <v>13.15</v>
      </c>
      <c r="J158" s="59">
        <f t="shared" si="20"/>
        <v>1.31</v>
      </c>
      <c r="Q158">
        <f t="shared" si="22"/>
        <v>0</v>
      </c>
      <c r="R158">
        <f t="shared" si="21"/>
        <v>12.274462583891053</v>
      </c>
      <c r="T158">
        <v>12.489149001708158</v>
      </c>
      <c r="W158">
        <v>13.15</v>
      </c>
      <c r="Y158">
        <v>13.15</v>
      </c>
      <c r="AB158">
        <v>13.15</v>
      </c>
      <c r="AD158" s="196">
        <v>13.15</v>
      </c>
    </row>
    <row r="159" spans="1:30" ht="38.25" x14ac:dyDescent="0.25">
      <c r="A159" s="55" t="s">
        <v>1627</v>
      </c>
      <c r="B159" s="56" t="s">
        <v>1751</v>
      </c>
      <c r="C159" s="55" t="s">
        <v>196</v>
      </c>
      <c r="D159" s="55" t="s">
        <v>1752</v>
      </c>
      <c r="E159" s="230" t="s">
        <v>1648</v>
      </c>
      <c r="F159" s="231"/>
      <c r="G159" s="57" t="s">
        <v>255</v>
      </c>
      <c r="H159" s="58">
        <v>4.3999999999999997E-2</v>
      </c>
      <c r="I159" s="59">
        <f t="shared" si="19"/>
        <v>4.9800000000000004</v>
      </c>
      <c r="J159" s="59">
        <f t="shared" si="20"/>
        <v>0.21</v>
      </c>
      <c r="Q159">
        <f t="shared" si="22"/>
        <v>0</v>
      </c>
      <c r="R159">
        <f t="shared" si="21"/>
        <v>4.6484276553442925</v>
      </c>
      <c r="T159">
        <v>4.7324353840553339</v>
      </c>
      <c r="W159">
        <v>4.9800000000000004</v>
      </c>
      <c r="Y159">
        <v>4.9800000000000004</v>
      </c>
      <c r="AB159">
        <v>4.9800000000000004</v>
      </c>
      <c r="AD159" s="196">
        <v>4.9800000000000004</v>
      </c>
    </row>
    <row r="160" spans="1:30" ht="38.25" x14ac:dyDescent="0.25">
      <c r="A160" s="55" t="s">
        <v>1627</v>
      </c>
      <c r="B160" s="56" t="s">
        <v>1753</v>
      </c>
      <c r="C160" s="55" t="s">
        <v>196</v>
      </c>
      <c r="D160" s="55" t="s">
        <v>1754</v>
      </c>
      <c r="E160" s="230" t="s">
        <v>1648</v>
      </c>
      <c r="F160" s="231"/>
      <c r="G160" s="57" t="s">
        <v>164</v>
      </c>
      <c r="H160" s="58">
        <v>0.1</v>
      </c>
      <c r="I160" s="59">
        <f t="shared" si="19"/>
        <v>5.93</v>
      </c>
      <c r="J160" s="59">
        <f t="shared" si="20"/>
        <v>0.59</v>
      </c>
      <c r="Q160">
        <f t="shared" si="22"/>
        <v>0</v>
      </c>
      <c r="R160">
        <f t="shared" si="21"/>
        <v>5.5351759028497289</v>
      </c>
      <c r="T160">
        <v>5.6378520157187797</v>
      </c>
      <c r="W160">
        <v>5.93</v>
      </c>
      <c r="Y160">
        <v>5.93</v>
      </c>
      <c r="AB160">
        <v>5.93</v>
      </c>
      <c r="AD160" s="196">
        <v>5.93</v>
      </c>
    </row>
    <row r="161" spans="1:30" ht="38.25" x14ac:dyDescent="0.25">
      <c r="A161" s="55" t="s">
        <v>1627</v>
      </c>
      <c r="B161" s="56" t="s">
        <v>1755</v>
      </c>
      <c r="C161" s="55" t="s">
        <v>196</v>
      </c>
      <c r="D161" s="55" t="s">
        <v>1756</v>
      </c>
      <c r="E161" s="230" t="s">
        <v>1648</v>
      </c>
      <c r="F161" s="231"/>
      <c r="G161" s="57" t="s">
        <v>164</v>
      </c>
      <c r="H161" s="58">
        <v>3.4000000000000002E-2</v>
      </c>
      <c r="I161" s="59">
        <f t="shared" si="19"/>
        <v>102.7</v>
      </c>
      <c r="J161" s="59">
        <f t="shared" si="20"/>
        <v>3.49</v>
      </c>
      <c r="Q161">
        <f t="shared" si="22"/>
        <v>0</v>
      </c>
      <c r="R161">
        <f t="shared" si="21"/>
        <v>95.862152651377272</v>
      </c>
      <c r="T161">
        <v>97.523638841440089</v>
      </c>
      <c r="W161">
        <v>102.7</v>
      </c>
      <c r="Y161">
        <v>102.7</v>
      </c>
      <c r="AB161">
        <v>102.7</v>
      </c>
      <c r="AD161" s="196">
        <v>102.7</v>
      </c>
    </row>
    <row r="162" spans="1:30" ht="38.25" x14ac:dyDescent="0.25">
      <c r="A162" s="55" t="s">
        <v>1627</v>
      </c>
      <c r="B162" s="56" t="s">
        <v>1757</v>
      </c>
      <c r="C162" s="55" t="s">
        <v>196</v>
      </c>
      <c r="D162" s="55" t="s">
        <v>1758</v>
      </c>
      <c r="E162" s="230" t="s">
        <v>1648</v>
      </c>
      <c r="F162" s="231"/>
      <c r="G162" s="57" t="s">
        <v>164</v>
      </c>
      <c r="H162" s="58">
        <v>0.1</v>
      </c>
      <c r="I162" s="59">
        <f t="shared" si="19"/>
        <v>9.3699999999999992</v>
      </c>
      <c r="J162" s="59">
        <f t="shared" si="20"/>
        <v>0.93</v>
      </c>
      <c r="Q162">
        <f t="shared" si="22"/>
        <v>0</v>
      </c>
      <c r="R162">
        <f t="shared" si="21"/>
        <v>8.7461379780273116</v>
      </c>
      <c r="T162">
        <v>8.9048192433703903</v>
      </c>
      <c r="W162">
        <v>9.3699999999999992</v>
      </c>
      <c r="Y162">
        <v>9.3699999999999992</v>
      </c>
      <c r="AB162">
        <v>9.3699999999999992</v>
      </c>
      <c r="AD162" s="196">
        <v>9.3699999999999992</v>
      </c>
    </row>
    <row r="163" spans="1:30" ht="38.25" x14ac:dyDescent="0.25">
      <c r="A163" s="55" t="s">
        <v>1627</v>
      </c>
      <c r="B163" s="56" t="s">
        <v>1759</v>
      </c>
      <c r="C163" s="55" t="s">
        <v>196</v>
      </c>
      <c r="D163" s="55" t="s">
        <v>1760</v>
      </c>
      <c r="E163" s="230" t="s">
        <v>1648</v>
      </c>
      <c r="F163" s="231"/>
      <c r="G163" s="57" t="s">
        <v>164</v>
      </c>
      <c r="H163" s="58">
        <v>0.1</v>
      </c>
      <c r="I163" s="59">
        <f t="shared" si="19"/>
        <v>64.510000000000005</v>
      </c>
      <c r="J163" s="59">
        <f t="shared" si="20"/>
        <v>6.45</v>
      </c>
      <c r="Q163">
        <f t="shared" si="22"/>
        <v>0</v>
      </c>
      <c r="R163">
        <f t="shared" si="21"/>
        <v>60.214873101658696</v>
      </c>
      <c r="T163">
        <v>61.260302614507204</v>
      </c>
      <c r="W163">
        <v>64.510000000000005</v>
      </c>
      <c r="Y163">
        <v>64.510000000000005</v>
      </c>
      <c r="AB163">
        <v>64.510000000000005</v>
      </c>
      <c r="AD163" s="196">
        <v>64.510000000000005</v>
      </c>
    </row>
    <row r="164" spans="1:30" ht="38.25" x14ac:dyDescent="0.25">
      <c r="A164" s="55" t="s">
        <v>1627</v>
      </c>
      <c r="B164" s="56" t="s">
        <v>1761</v>
      </c>
      <c r="C164" s="55" t="s">
        <v>196</v>
      </c>
      <c r="D164" s="55" t="s">
        <v>1762</v>
      </c>
      <c r="E164" s="230" t="s">
        <v>1648</v>
      </c>
      <c r="F164" s="231"/>
      <c r="G164" s="57" t="s">
        <v>164</v>
      </c>
      <c r="H164" s="58">
        <v>0.3</v>
      </c>
      <c r="I164" s="59">
        <f t="shared" si="19"/>
        <v>49.47</v>
      </c>
      <c r="J164" s="59">
        <f t="shared" si="20"/>
        <v>14.84</v>
      </c>
      <c r="Q164">
        <f t="shared" si="22"/>
        <v>0</v>
      </c>
      <c r="R164">
        <f t="shared" si="21"/>
        <v>46.176248214835766</v>
      </c>
      <c r="T164">
        <v>46.97898873363016</v>
      </c>
      <c r="W164">
        <v>49.47</v>
      </c>
      <c r="Y164">
        <v>49.47</v>
      </c>
      <c r="AB164">
        <v>49.47</v>
      </c>
      <c r="AD164" s="196">
        <v>49.47</v>
      </c>
    </row>
    <row r="165" spans="1:30" ht="38.25" x14ac:dyDescent="0.25">
      <c r="A165" s="55" t="s">
        <v>1627</v>
      </c>
      <c r="B165" s="56" t="s">
        <v>1763</v>
      </c>
      <c r="C165" s="55" t="s">
        <v>196</v>
      </c>
      <c r="D165" s="55" t="s">
        <v>1764</v>
      </c>
      <c r="E165" s="230" t="s">
        <v>1648</v>
      </c>
      <c r="F165" s="231"/>
      <c r="G165" s="57" t="s">
        <v>164</v>
      </c>
      <c r="H165" s="58">
        <v>0.1</v>
      </c>
      <c r="I165" s="59">
        <f t="shared" si="19"/>
        <v>13.38</v>
      </c>
      <c r="J165" s="59">
        <f t="shared" si="20"/>
        <v>1.33</v>
      </c>
      <c r="Q165">
        <f t="shared" si="22"/>
        <v>0</v>
      </c>
      <c r="R165">
        <f t="shared" si="21"/>
        <v>12.489149001708158</v>
      </c>
      <c r="T165">
        <v>12.713169611604268</v>
      </c>
      <c r="W165">
        <v>13.38</v>
      </c>
      <c r="Y165">
        <v>13.38</v>
      </c>
      <c r="AB165">
        <v>13.38</v>
      </c>
      <c r="AD165" s="196">
        <v>13.38</v>
      </c>
    </row>
    <row r="166" spans="1:30" ht="38.25" x14ac:dyDescent="0.25">
      <c r="A166" s="55" t="s">
        <v>1627</v>
      </c>
      <c r="B166" s="56" t="s">
        <v>1765</v>
      </c>
      <c r="C166" s="55" t="s">
        <v>196</v>
      </c>
      <c r="D166" s="55" t="s">
        <v>1766</v>
      </c>
      <c r="E166" s="230" t="s">
        <v>1648</v>
      </c>
      <c r="F166" s="231"/>
      <c r="G166" s="57" t="s">
        <v>164</v>
      </c>
      <c r="H166" s="58">
        <v>0.05</v>
      </c>
      <c r="I166" s="59">
        <f t="shared" si="19"/>
        <v>63.39</v>
      </c>
      <c r="J166" s="59">
        <f t="shared" si="20"/>
        <v>3.16</v>
      </c>
      <c r="Q166">
        <f t="shared" si="22"/>
        <v>0</v>
      </c>
      <c r="R166">
        <f t="shared" si="21"/>
        <v>59.169443588810175</v>
      </c>
      <c r="T166">
        <v>60.196204717500677</v>
      </c>
      <c r="W166">
        <v>63.39</v>
      </c>
      <c r="Y166">
        <v>63.39</v>
      </c>
      <c r="AB166">
        <v>63.39</v>
      </c>
      <c r="AD166" s="196">
        <v>63.39</v>
      </c>
    </row>
    <row r="167" spans="1:30" ht="38.25" x14ac:dyDescent="0.25">
      <c r="A167" s="55" t="s">
        <v>1627</v>
      </c>
      <c r="B167" s="56" t="s">
        <v>1767</v>
      </c>
      <c r="C167" s="55" t="s">
        <v>196</v>
      </c>
      <c r="D167" s="55" t="s">
        <v>1768</v>
      </c>
      <c r="E167" s="230" t="s">
        <v>1648</v>
      </c>
      <c r="F167" s="231"/>
      <c r="G167" s="57" t="s">
        <v>255</v>
      </c>
      <c r="H167" s="58">
        <v>0.05</v>
      </c>
      <c r="I167" s="59">
        <f t="shared" si="19"/>
        <v>991.1</v>
      </c>
      <c r="J167" s="59">
        <f t="shared" si="20"/>
        <v>49.55</v>
      </c>
      <c r="Q167">
        <f t="shared" si="22"/>
        <v>0</v>
      </c>
      <c r="R167">
        <f t="shared" si="21"/>
        <v>925.11177695014624</v>
      </c>
      <c r="T167">
        <v>941.14791894187601</v>
      </c>
      <c r="W167">
        <v>991.1</v>
      </c>
      <c r="Y167">
        <v>991.1</v>
      </c>
      <c r="AB167">
        <v>991.1</v>
      </c>
      <c r="AD167" s="196">
        <v>991.1</v>
      </c>
    </row>
    <row r="168" spans="1:30" ht="38.25" x14ac:dyDescent="0.25">
      <c r="A168" s="55" t="s">
        <v>1627</v>
      </c>
      <c r="B168" s="56" t="s">
        <v>1769</v>
      </c>
      <c r="C168" s="55" t="s">
        <v>196</v>
      </c>
      <c r="D168" s="55" t="s">
        <v>1770</v>
      </c>
      <c r="E168" s="230" t="s">
        <v>1648</v>
      </c>
      <c r="F168" s="231"/>
      <c r="G168" s="57" t="s">
        <v>164</v>
      </c>
      <c r="H168" s="58">
        <v>3.4000000000000002E-2</v>
      </c>
      <c r="I168" s="59">
        <f t="shared" si="19"/>
        <v>709.39</v>
      </c>
      <c r="J168" s="59">
        <f t="shared" si="20"/>
        <v>24.11</v>
      </c>
      <c r="Q168">
        <f t="shared" si="22"/>
        <v>0</v>
      </c>
      <c r="R168">
        <f t="shared" si="21"/>
        <v>662.15825189250745</v>
      </c>
      <c r="T168">
        <v>673.63930814968319</v>
      </c>
      <c r="W168">
        <v>709.39</v>
      </c>
      <c r="Y168">
        <v>709.39</v>
      </c>
      <c r="AB168">
        <v>709.39</v>
      </c>
      <c r="AD168" s="196">
        <v>709.39</v>
      </c>
    </row>
    <row r="169" spans="1:30" ht="38.25" x14ac:dyDescent="0.25">
      <c r="A169" s="55" t="s">
        <v>1627</v>
      </c>
      <c r="B169" s="56" t="s">
        <v>1771</v>
      </c>
      <c r="C169" s="55" t="s">
        <v>196</v>
      </c>
      <c r="D169" s="55" t="s">
        <v>1772</v>
      </c>
      <c r="E169" s="230" t="s">
        <v>1648</v>
      </c>
      <c r="F169" s="231"/>
      <c r="G169" s="57" t="s">
        <v>255</v>
      </c>
      <c r="H169" s="58">
        <v>4.3999999999999997E-2</v>
      </c>
      <c r="I169" s="59">
        <f t="shared" si="19"/>
        <v>12.93</v>
      </c>
      <c r="J169" s="59">
        <f t="shared" si="20"/>
        <v>0.56000000000000005</v>
      </c>
      <c r="Q169">
        <f t="shared" si="22"/>
        <v>0</v>
      </c>
      <c r="R169">
        <f t="shared" si="21"/>
        <v>12.069110358152951</v>
      </c>
      <c r="T169">
        <v>12.283796775970057</v>
      </c>
      <c r="W169">
        <v>12.93</v>
      </c>
      <c r="Y169">
        <v>12.93</v>
      </c>
      <c r="AB169">
        <v>12.93</v>
      </c>
      <c r="AD169" s="196">
        <v>12.93</v>
      </c>
    </row>
    <row r="170" spans="1:30" ht="38.25" x14ac:dyDescent="0.25">
      <c r="A170" s="55" t="s">
        <v>1627</v>
      </c>
      <c r="B170" s="56" t="s">
        <v>1773</v>
      </c>
      <c r="C170" s="55" t="s">
        <v>196</v>
      </c>
      <c r="D170" s="55" t="s">
        <v>1774</v>
      </c>
      <c r="E170" s="230" t="s">
        <v>1648</v>
      </c>
      <c r="F170" s="231"/>
      <c r="G170" s="57" t="s">
        <v>1721</v>
      </c>
      <c r="H170" s="58">
        <v>2.1999999999999999E-2</v>
      </c>
      <c r="I170" s="59">
        <f t="shared" si="19"/>
        <v>8.6300000000000008</v>
      </c>
      <c r="J170" s="59">
        <f t="shared" si="20"/>
        <v>0.18</v>
      </c>
      <c r="Q170">
        <f t="shared" si="22"/>
        <v>0</v>
      </c>
      <c r="R170">
        <f t="shared" si="21"/>
        <v>8.0554077641809734</v>
      </c>
      <c r="T170">
        <v>8.1954206453660401</v>
      </c>
      <c r="W170">
        <v>8.6300000000000008</v>
      </c>
      <c r="Y170">
        <v>8.6300000000000008</v>
      </c>
      <c r="AB170">
        <v>8.6300000000000008</v>
      </c>
      <c r="AD170" s="196">
        <v>8.6300000000000008</v>
      </c>
    </row>
    <row r="171" spans="1:30" ht="38.25" x14ac:dyDescent="0.25">
      <c r="A171" s="55" t="s">
        <v>1627</v>
      </c>
      <c r="B171" s="56" t="s">
        <v>1775</v>
      </c>
      <c r="C171" s="55" t="s">
        <v>196</v>
      </c>
      <c r="D171" s="55" t="s">
        <v>1776</v>
      </c>
      <c r="E171" s="230" t="s">
        <v>1648</v>
      </c>
      <c r="F171" s="231"/>
      <c r="G171" s="57" t="s">
        <v>164</v>
      </c>
      <c r="H171" s="58">
        <v>8.7999999999999995E-2</v>
      </c>
      <c r="I171" s="59">
        <f t="shared" si="19"/>
        <v>11.75</v>
      </c>
      <c r="J171" s="59">
        <f t="shared" si="20"/>
        <v>1.03</v>
      </c>
      <c r="Q171">
        <f t="shared" si="22"/>
        <v>0</v>
      </c>
      <c r="R171">
        <f t="shared" si="21"/>
        <v>10.967675692830408</v>
      </c>
      <c r="T171">
        <v>11.154359534410499</v>
      </c>
      <c r="W171">
        <v>11.75</v>
      </c>
      <c r="Y171">
        <v>11.75</v>
      </c>
      <c r="AB171">
        <v>11.75</v>
      </c>
      <c r="AD171" s="196">
        <v>11.74</v>
      </c>
    </row>
    <row r="172" spans="1:30" ht="38.25" x14ac:dyDescent="0.25">
      <c r="A172" s="55" t="s">
        <v>1627</v>
      </c>
      <c r="B172" s="56" t="s">
        <v>1777</v>
      </c>
      <c r="C172" s="55" t="s">
        <v>196</v>
      </c>
      <c r="D172" s="55" t="s">
        <v>1778</v>
      </c>
      <c r="E172" s="230" t="s">
        <v>1648</v>
      </c>
      <c r="F172" s="231"/>
      <c r="G172" s="57" t="s">
        <v>164</v>
      </c>
      <c r="H172" s="58">
        <v>4.3999999999999997E-2</v>
      </c>
      <c r="I172" s="59">
        <f t="shared" si="19"/>
        <v>45.65</v>
      </c>
      <c r="J172" s="59">
        <f t="shared" si="20"/>
        <v>2</v>
      </c>
      <c r="Q172">
        <f t="shared" si="22"/>
        <v>0</v>
      </c>
      <c r="R172">
        <f t="shared" si="21"/>
        <v>42.610586840656012</v>
      </c>
      <c r="T172">
        <v>43.357322206976384</v>
      </c>
      <c r="W172">
        <v>45.65</v>
      </c>
      <c r="Y172">
        <v>45.65</v>
      </c>
      <c r="AB172">
        <v>45.65</v>
      </c>
      <c r="AD172" s="196">
        <v>45.65</v>
      </c>
    </row>
    <row r="173" spans="1:30" ht="38.25" x14ac:dyDescent="0.25">
      <c r="A173" s="55" t="s">
        <v>1627</v>
      </c>
      <c r="B173" s="56" t="s">
        <v>1779</v>
      </c>
      <c r="C173" s="55" t="s">
        <v>196</v>
      </c>
      <c r="D173" s="55" t="s">
        <v>1780</v>
      </c>
      <c r="E173" s="230" t="s">
        <v>1648</v>
      </c>
      <c r="F173" s="231"/>
      <c r="G173" s="57" t="s">
        <v>255</v>
      </c>
      <c r="H173" s="58">
        <v>1.54</v>
      </c>
      <c r="I173" s="59">
        <f t="shared" si="19"/>
        <v>2.34</v>
      </c>
      <c r="J173" s="59">
        <f t="shared" si="20"/>
        <v>3.6</v>
      </c>
      <c r="Q173">
        <f t="shared" si="22"/>
        <v>0</v>
      </c>
      <c r="R173">
        <f t="shared" si="21"/>
        <v>2.1842009464870769</v>
      </c>
      <c r="T173">
        <v>2.2308719068821001</v>
      </c>
      <c r="W173">
        <v>2.34</v>
      </c>
      <c r="Y173">
        <v>2.34</v>
      </c>
      <c r="AB173">
        <v>2.34</v>
      </c>
      <c r="AD173" s="196">
        <v>2.34</v>
      </c>
    </row>
    <row r="174" spans="1:30" ht="38.25" x14ac:dyDescent="0.25">
      <c r="A174" s="55" t="s">
        <v>1627</v>
      </c>
      <c r="B174" s="56" t="s">
        <v>1781</v>
      </c>
      <c r="C174" s="55" t="s">
        <v>196</v>
      </c>
      <c r="D174" s="55" t="s">
        <v>1782</v>
      </c>
      <c r="E174" s="230" t="s">
        <v>1648</v>
      </c>
      <c r="F174" s="231"/>
      <c r="G174" s="57" t="s">
        <v>1721</v>
      </c>
      <c r="H174" s="58">
        <v>2.1999999999999999E-2</v>
      </c>
      <c r="I174" s="59">
        <f t="shared" si="19"/>
        <v>10.91</v>
      </c>
      <c r="J174" s="59">
        <f t="shared" si="20"/>
        <v>0.24</v>
      </c>
      <c r="Q174">
        <f t="shared" si="22"/>
        <v>0</v>
      </c>
      <c r="R174">
        <f t="shared" si="21"/>
        <v>10.183603558194022</v>
      </c>
      <c r="T174">
        <v>10.360953207695109</v>
      </c>
      <c r="W174">
        <v>10.91</v>
      </c>
      <c r="Y174">
        <v>10.91</v>
      </c>
      <c r="AB174">
        <v>10.91</v>
      </c>
      <c r="AD174" s="196">
        <v>10.91</v>
      </c>
    </row>
    <row r="175" spans="1:30" ht="38.25" x14ac:dyDescent="0.25">
      <c r="A175" s="55" t="s">
        <v>1627</v>
      </c>
      <c r="B175" s="56" t="s">
        <v>1783</v>
      </c>
      <c r="C175" s="55" t="s">
        <v>196</v>
      </c>
      <c r="D175" s="55" t="s">
        <v>1784</v>
      </c>
      <c r="E175" s="230" t="s">
        <v>1648</v>
      </c>
      <c r="F175" s="231"/>
      <c r="G175" s="57" t="s">
        <v>164</v>
      </c>
      <c r="H175" s="58">
        <v>2.1999999999999999E-2</v>
      </c>
      <c r="I175" s="59">
        <f t="shared" si="19"/>
        <v>62.28</v>
      </c>
      <c r="J175" s="59">
        <f t="shared" si="20"/>
        <v>1.37</v>
      </c>
      <c r="Q175">
        <f t="shared" si="22"/>
        <v>0</v>
      </c>
      <c r="R175">
        <f t="shared" si="21"/>
        <v>58.133348268040663</v>
      </c>
      <c r="T175">
        <v>59.141441012573161</v>
      </c>
      <c r="W175">
        <v>62.28</v>
      </c>
      <c r="Y175">
        <v>62.28</v>
      </c>
      <c r="AB175">
        <v>62.28</v>
      </c>
      <c r="AD175" s="196">
        <v>62.28</v>
      </c>
    </row>
    <row r="176" spans="1:30" x14ac:dyDescent="0.25">
      <c r="A176" s="44"/>
      <c r="B176" s="44"/>
      <c r="C176" s="44"/>
      <c r="D176" s="44"/>
      <c r="E176" s="44" t="s">
        <v>1629</v>
      </c>
      <c r="F176" s="45">
        <v>329.37</v>
      </c>
      <c r="G176" s="44" t="s">
        <v>1630</v>
      </c>
      <c r="H176" s="45">
        <v>0</v>
      </c>
      <c r="I176" s="44" t="s">
        <v>1631</v>
      </c>
      <c r="J176" s="45">
        <f>F176+H176</f>
        <v>329.37</v>
      </c>
      <c r="Q176">
        <f t="shared" si="22"/>
        <v>0</v>
      </c>
      <c r="W176" t="s">
        <v>1631</v>
      </c>
      <c r="Y176" t="s">
        <v>1631</v>
      </c>
      <c r="AB176" t="s">
        <v>1631</v>
      </c>
    </row>
    <row r="177" spans="1:30" x14ac:dyDescent="0.25">
      <c r="A177" s="44"/>
      <c r="B177" s="44"/>
      <c r="C177" s="44"/>
      <c r="D177" s="44"/>
      <c r="E177" s="44" t="s">
        <v>1632</v>
      </c>
      <c r="F177" s="45">
        <f>J177-J118</f>
        <v>211.06424322049179</v>
      </c>
      <c r="G177" s="44"/>
      <c r="H177" s="229" t="s">
        <v>1633</v>
      </c>
      <c r="I177" s="229"/>
      <c r="J177" s="45">
        <f>Q177</f>
        <v>1170.4471669499999</v>
      </c>
      <c r="Q177">
        <f t="shared" si="22"/>
        <v>1170.4471669499999</v>
      </c>
    </row>
    <row r="178" spans="1:30" ht="15.75" thickBot="1" x14ac:dyDescent="0.3">
      <c r="A178" s="46"/>
      <c r="B178" s="46"/>
      <c r="C178" s="46"/>
      <c r="D178" s="46"/>
      <c r="E178" s="46"/>
      <c r="F178" s="46"/>
      <c r="G178" s="46" t="s">
        <v>1634</v>
      </c>
      <c r="H178" s="47">
        <v>18</v>
      </c>
      <c r="I178" s="46" t="s">
        <v>1635</v>
      </c>
      <c r="J178" s="48">
        <f>O178</f>
        <v>21068.04</v>
      </c>
      <c r="M178">
        <f>K118</f>
        <v>21068.04</v>
      </c>
      <c r="N178">
        <f>L118</f>
        <v>1170.4471669499999</v>
      </c>
      <c r="O178">
        <v>21068.04</v>
      </c>
      <c r="P178">
        <v>1170.4471669499999</v>
      </c>
      <c r="Q178">
        <f t="shared" si="22"/>
        <v>0</v>
      </c>
      <c r="W178" t="s">
        <v>1635</v>
      </c>
      <c r="Y178" t="s">
        <v>1635</v>
      </c>
      <c r="AB178" t="s">
        <v>1635</v>
      </c>
    </row>
    <row r="179" spans="1:30" ht="15.75" thickTop="1" x14ac:dyDescent="0.25">
      <c r="A179" s="49"/>
      <c r="B179" s="49"/>
      <c r="C179" s="49"/>
      <c r="D179" s="49"/>
      <c r="E179" s="49"/>
      <c r="F179" s="49"/>
      <c r="G179" s="49"/>
      <c r="H179" s="49"/>
      <c r="I179" s="49"/>
      <c r="J179" s="49"/>
      <c r="Q179">
        <f t="shared" si="22"/>
        <v>0</v>
      </c>
    </row>
    <row r="180" spans="1:30" collapsed="1" x14ac:dyDescent="0.25">
      <c r="A180" s="36" t="s">
        <v>202</v>
      </c>
      <c r="B180" s="37" t="s">
        <v>137</v>
      </c>
      <c r="C180" s="36" t="s">
        <v>138</v>
      </c>
      <c r="D180" s="36" t="s">
        <v>9</v>
      </c>
      <c r="E180" s="233" t="s">
        <v>1626</v>
      </c>
      <c r="F180" s="234"/>
      <c r="G180" s="38" t="s">
        <v>139</v>
      </c>
      <c r="H180" s="37" t="s">
        <v>140</v>
      </c>
      <c r="I180" s="37" t="s">
        <v>141</v>
      </c>
      <c r="J180" s="37" t="s">
        <v>10</v>
      </c>
      <c r="Q180">
        <f t="shared" si="22"/>
        <v>0</v>
      </c>
      <c r="W180" t="s">
        <v>141</v>
      </c>
      <c r="Y180" t="s">
        <v>141</v>
      </c>
      <c r="AB180" t="s">
        <v>141</v>
      </c>
    </row>
    <row r="181" spans="1:30" ht="25.5" x14ac:dyDescent="0.25">
      <c r="A181" s="39" t="s">
        <v>1636</v>
      </c>
      <c r="B181" s="40" t="s">
        <v>203</v>
      </c>
      <c r="C181" s="39" t="s">
        <v>204</v>
      </c>
      <c r="D181" s="39" t="s">
        <v>205</v>
      </c>
      <c r="E181" s="235">
        <v>2</v>
      </c>
      <c r="F181" s="236"/>
      <c r="G181" s="41" t="s">
        <v>159</v>
      </c>
      <c r="H181" s="42">
        <v>1</v>
      </c>
      <c r="I181" s="43">
        <f>_xlfn.XLOOKUP(D181,'Sintético MO EQ MAT'!D:D,'Sintético MO EQ MAT'!G:G)</f>
        <v>3.4400345000000003</v>
      </c>
      <c r="J181" s="43">
        <f>(H181*I181)</f>
        <v>3.4400345000000003</v>
      </c>
      <c r="K181">
        <f>_xlfn.XLOOKUP(D181,'Sintético MO EQ MAT'!D:D,'Sintético MO EQ MAT'!O:O,0)</f>
        <v>679.34</v>
      </c>
      <c r="L181">
        <f>_xlfn.XLOOKUP(D181,'Sintético MO EQ MAT'!D:D,'Sintético MO EQ MAT'!K:K,0)</f>
        <v>4.1968420900000005</v>
      </c>
      <c r="Q181">
        <f t="shared" si="22"/>
        <v>0</v>
      </c>
      <c r="W181">
        <v>3.4400345000000003</v>
      </c>
      <c r="Y181">
        <v>3.4400345000000003</v>
      </c>
      <c r="AB181">
        <v>3.4400345000000003</v>
      </c>
    </row>
    <row r="182" spans="1:30" ht="25.5" x14ac:dyDescent="0.25">
      <c r="A182" s="55" t="s">
        <v>1627</v>
      </c>
      <c r="B182" s="56" t="s">
        <v>1785</v>
      </c>
      <c r="C182" s="55" t="s">
        <v>204</v>
      </c>
      <c r="D182" s="55" t="s">
        <v>1786</v>
      </c>
      <c r="E182" s="230" t="s">
        <v>1665</v>
      </c>
      <c r="F182" s="231"/>
      <c r="G182" s="57" t="s">
        <v>1787</v>
      </c>
      <c r="H182" s="58">
        <v>2.2499999999999999E-2</v>
      </c>
      <c r="I182" s="59">
        <f t="shared" ref="I182:I183" si="23">W182</f>
        <v>21.92</v>
      </c>
      <c r="J182" s="59">
        <f t="shared" ref="J182:J183" si="24">TRUNC(H182*I182,(2))</f>
        <v>0.49</v>
      </c>
      <c r="Q182">
        <f t="shared" si="22"/>
        <v>0</v>
      </c>
      <c r="R182">
        <f t="shared" ref="R182:R183" si="25">I182/1.07133</f>
        <v>20.46054903717809</v>
      </c>
      <c r="T182">
        <v>20.815248336180264</v>
      </c>
      <c r="W182">
        <v>21.92</v>
      </c>
      <c r="Y182">
        <v>21.92</v>
      </c>
      <c r="AB182">
        <v>21.92</v>
      </c>
      <c r="AD182" s="196">
        <v>21.92</v>
      </c>
    </row>
    <row r="183" spans="1:30" ht="25.5" x14ac:dyDescent="0.25">
      <c r="A183" s="55" t="s">
        <v>1627</v>
      </c>
      <c r="B183" s="56" t="s">
        <v>1788</v>
      </c>
      <c r="C183" s="55" t="s">
        <v>204</v>
      </c>
      <c r="D183" s="55" t="s">
        <v>1789</v>
      </c>
      <c r="E183" s="230" t="s">
        <v>1665</v>
      </c>
      <c r="F183" s="231"/>
      <c r="G183" s="57" t="s">
        <v>1787</v>
      </c>
      <c r="H183" s="58">
        <v>0.22500000000000001</v>
      </c>
      <c r="I183" s="59">
        <f t="shared" si="23"/>
        <v>13.15</v>
      </c>
      <c r="J183" s="59">
        <f t="shared" si="24"/>
        <v>2.95</v>
      </c>
      <c r="Q183">
        <f t="shared" si="22"/>
        <v>0</v>
      </c>
      <c r="R183">
        <f t="shared" si="25"/>
        <v>12.274462583891053</v>
      </c>
      <c r="T183">
        <v>12.45181223339214</v>
      </c>
      <c r="W183">
        <v>13.15</v>
      </c>
      <c r="Y183">
        <v>13.15</v>
      </c>
      <c r="AB183">
        <v>13.15</v>
      </c>
      <c r="AD183" s="196">
        <v>13.11</v>
      </c>
    </row>
    <row r="184" spans="1:30" x14ac:dyDescent="0.25">
      <c r="A184" s="44"/>
      <c r="B184" s="44"/>
      <c r="C184" s="44"/>
      <c r="D184" s="44"/>
      <c r="E184" s="44" t="s">
        <v>1629</v>
      </c>
      <c r="F184" s="45">
        <v>3.5</v>
      </c>
      <c r="G184" s="44" t="s">
        <v>1630</v>
      </c>
      <c r="H184" s="45">
        <v>0</v>
      </c>
      <c r="I184" s="44" t="s">
        <v>1631</v>
      </c>
      <c r="J184" s="45">
        <v>3.5</v>
      </c>
      <c r="Q184">
        <f t="shared" si="22"/>
        <v>0</v>
      </c>
      <c r="W184" t="s">
        <v>1631</v>
      </c>
      <c r="Y184" t="s">
        <v>1631</v>
      </c>
      <c r="AB184" t="s">
        <v>1631</v>
      </c>
    </row>
    <row r="185" spans="1:30" x14ac:dyDescent="0.25">
      <c r="A185" s="44"/>
      <c r="B185" s="44"/>
      <c r="C185" s="44"/>
      <c r="D185" s="44"/>
      <c r="E185" s="44" t="s">
        <v>1632</v>
      </c>
      <c r="F185" s="45">
        <f>J185-J181</f>
        <v>0.7568075900000002</v>
      </c>
      <c r="G185" s="44"/>
      <c r="H185" s="229" t="s">
        <v>1633</v>
      </c>
      <c r="I185" s="229"/>
      <c r="J185" s="45">
        <f>Q185</f>
        <v>4.1968420900000005</v>
      </c>
      <c r="Q185">
        <f t="shared" si="22"/>
        <v>4.1968420900000005</v>
      </c>
    </row>
    <row r="186" spans="1:30" ht="15.75" thickBot="1" x14ac:dyDescent="0.3">
      <c r="A186" s="46"/>
      <c r="B186" s="46"/>
      <c r="C186" s="46"/>
      <c r="D186" s="46"/>
      <c r="E186" s="46"/>
      <c r="F186" s="46"/>
      <c r="G186" s="46" t="s">
        <v>1634</v>
      </c>
      <c r="H186" s="47">
        <v>161.87</v>
      </c>
      <c r="I186" s="46" t="s">
        <v>1635</v>
      </c>
      <c r="J186" s="48">
        <f>O186</f>
        <v>679.34</v>
      </c>
      <c r="M186">
        <f>K181</f>
        <v>679.34</v>
      </c>
      <c r="N186">
        <f>L181</f>
        <v>4.1968420900000005</v>
      </c>
      <c r="O186">
        <v>679.34</v>
      </c>
      <c r="P186">
        <v>4.1968420900000005</v>
      </c>
      <c r="Q186">
        <f t="shared" si="22"/>
        <v>0</v>
      </c>
      <c r="W186" t="s">
        <v>1635</v>
      </c>
      <c r="Y186" t="s">
        <v>1635</v>
      </c>
      <c r="AB186" t="s">
        <v>1635</v>
      </c>
    </row>
    <row r="187" spans="1:30" ht="15.75" thickTop="1" x14ac:dyDescent="0.25">
      <c r="A187" s="49"/>
      <c r="B187" s="49"/>
      <c r="C187" s="49"/>
      <c r="D187" s="49"/>
      <c r="E187" s="49"/>
      <c r="F187" s="49"/>
      <c r="G187" s="49"/>
      <c r="H187" s="49"/>
      <c r="I187" s="49"/>
      <c r="J187" s="49"/>
      <c r="Q187">
        <f t="shared" si="22"/>
        <v>0</v>
      </c>
    </row>
    <row r="188" spans="1:30" collapsed="1" x14ac:dyDescent="0.25">
      <c r="A188" s="33" t="s">
        <v>22</v>
      </c>
      <c r="B188" s="33"/>
      <c r="C188" s="33"/>
      <c r="D188" s="33" t="s">
        <v>23</v>
      </c>
      <c r="E188" s="33"/>
      <c r="F188" s="239"/>
      <c r="G188" s="240"/>
      <c r="H188" s="34"/>
      <c r="I188" s="33"/>
      <c r="J188" s="35">
        <f>J194</f>
        <v>21583.75</v>
      </c>
      <c r="K188">
        <f>_xlfn.XLOOKUP(D188,'Sintético MO EQ MAT'!D:D,'Sintético MO EQ MAT'!O:O,0)</f>
        <v>21583.75</v>
      </c>
      <c r="M188">
        <f>K188</f>
        <v>21583.75</v>
      </c>
      <c r="N188">
        <f>L188</f>
        <v>0</v>
      </c>
      <c r="O188">
        <v>21583.75</v>
      </c>
      <c r="P188">
        <v>0</v>
      </c>
      <c r="Q188">
        <f t="shared" si="22"/>
        <v>0</v>
      </c>
    </row>
    <row r="189" spans="1:30" collapsed="1" x14ac:dyDescent="0.25">
      <c r="A189" s="36" t="s">
        <v>206</v>
      </c>
      <c r="B189" s="37" t="s">
        <v>137</v>
      </c>
      <c r="C189" s="36" t="s">
        <v>138</v>
      </c>
      <c r="D189" s="36" t="s">
        <v>9</v>
      </c>
      <c r="E189" s="233" t="s">
        <v>1626</v>
      </c>
      <c r="F189" s="234"/>
      <c r="G189" s="38" t="s">
        <v>139</v>
      </c>
      <c r="H189" s="37" t="s">
        <v>140</v>
      </c>
      <c r="I189" s="37" t="s">
        <v>141</v>
      </c>
      <c r="J189" s="37" t="s">
        <v>10</v>
      </c>
      <c r="Q189">
        <f t="shared" si="22"/>
        <v>0</v>
      </c>
      <c r="W189" t="s">
        <v>141</v>
      </c>
      <c r="Y189" t="s">
        <v>141</v>
      </c>
      <c r="AB189" t="s">
        <v>141</v>
      </c>
    </row>
    <row r="190" spans="1:30" x14ac:dyDescent="0.25">
      <c r="A190" s="39" t="s">
        <v>1636</v>
      </c>
      <c r="B190" s="40" t="s">
        <v>207</v>
      </c>
      <c r="C190" s="39" t="s">
        <v>162</v>
      </c>
      <c r="D190" s="39" t="s">
        <v>208</v>
      </c>
      <c r="E190" s="235" t="s">
        <v>129</v>
      </c>
      <c r="F190" s="236"/>
      <c r="G190" s="41" t="s">
        <v>164</v>
      </c>
      <c r="H190" s="42">
        <v>1</v>
      </c>
      <c r="I190" s="43">
        <f>_xlfn.XLOOKUP(D190,'Sintético MO EQ MAT'!D:D,'Sintético MO EQ MAT'!G:G)</f>
        <v>353.83212000000003</v>
      </c>
      <c r="J190" s="43">
        <f>(H190*I190)</f>
        <v>353.83212000000003</v>
      </c>
      <c r="K190">
        <f>_xlfn.XLOOKUP(D190,'Sintético MO EQ MAT'!D:D,'Sintético MO EQ MAT'!O:O,0)</f>
        <v>21583.75</v>
      </c>
      <c r="L190">
        <f>_xlfn.XLOOKUP(D190,'Sintético MO EQ MAT'!D:D,'Sintético MO EQ MAT'!K:K,0)</f>
        <v>431.67518640000003</v>
      </c>
      <c r="Q190">
        <f t="shared" si="22"/>
        <v>0</v>
      </c>
      <c r="W190">
        <v>353.83212000000003</v>
      </c>
      <c r="Y190">
        <v>353.83212000000003</v>
      </c>
      <c r="AB190">
        <v>353.83212000000003</v>
      </c>
      <c r="AD190" s="196">
        <v>424.32</v>
      </c>
    </row>
    <row r="191" spans="1:30" x14ac:dyDescent="0.25">
      <c r="A191" s="55" t="s">
        <v>1627</v>
      </c>
      <c r="B191" s="56" t="s">
        <v>1790</v>
      </c>
      <c r="C191" s="55" t="s">
        <v>162</v>
      </c>
      <c r="D191" s="55" t="s">
        <v>1791</v>
      </c>
      <c r="E191" s="230" t="s">
        <v>1648</v>
      </c>
      <c r="F191" s="231"/>
      <c r="G191" s="57" t="s">
        <v>164</v>
      </c>
      <c r="H191" s="58">
        <v>1</v>
      </c>
      <c r="I191" s="59">
        <f>W191</f>
        <v>353.83</v>
      </c>
      <c r="J191" s="59">
        <f t="shared" ref="J191" si="26">TRUNC(H191*I191,(2))</f>
        <v>353.83</v>
      </c>
      <c r="Q191">
        <f t="shared" si="22"/>
        <v>0</v>
      </c>
      <c r="R191">
        <f>I191/1.07133</f>
        <v>330.27171833141983</v>
      </c>
      <c r="T191">
        <v>336.03091484416569</v>
      </c>
      <c r="W191">
        <v>353.83</v>
      </c>
      <c r="Y191">
        <v>353.83</v>
      </c>
      <c r="AB191">
        <v>353.83</v>
      </c>
      <c r="AD191" s="196">
        <v>353.86</v>
      </c>
    </row>
    <row r="192" spans="1:30" x14ac:dyDescent="0.25">
      <c r="A192" s="44"/>
      <c r="B192" s="44"/>
      <c r="C192" s="44"/>
      <c r="D192" s="44"/>
      <c r="E192" s="44" t="s">
        <v>1629</v>
      </c>
      <c r="F192" s="45">
        <v>0</v>
      </c>
      <c r="G192" s="44" t="s">
        <v>1630</v>
      </c>
      <c r="H192" s="45">
        <v>0</v>
      </c>
      <c r="I192" s="44" t="s">
        <v>1631</v>
      </c>
      <c r="J192" s="45">
        <f>F192+H192</f>
        <v>0</v>
      </c>
      <c r="Q192">
        <f t="shared" si="22"/>
        <v>0</v>
      </c>
      <c r="W192" t="s">
        <v>1631</v>
      </c>
      <c r="Y192" t="s">
        <v>1631</v>
      </c>
      <c r="AB192" t="s">
        <v>1631</v>
      </c>
    </row>
    <row r="193" spans="1:30" x14ac:dyDescent="0.25">
      <c r="A193" s="44"/>
      <c r="B193" s="44"/>
      <c r="C193" s="44"/>
      <c r="D193" s="44"/>
      <c r="E193" s="44" t="s">
        <v>1632</v>
      </c>
      <c r="F193" s="45">
        <f>J193-J190</f>
        <v>77.843066399999998</v>
      </c>
      <c r="G193" s="44"/>
      <c r="H193" s="229" t="s">
        <v>1633</v>
      </c>
      <c r="I193" s="229"/>
      <c r="J193" s="45">
        <f>Q193</f>
        <v>431.67518640000003</v>
      </c>
      <c r="Q193">
        <f t="shared" si="22"/>
        <v>431.67518640000003</v>
      </c>
    </row>
    <row r="194" spans="1:30" ht="15.75" thickBot="1" x14ac:dyDescent="0.3">
      <c r="A194" s="46"/>
      <c r="B194" s="46"/>
      <c r="C194" s="46"/>
      <c r="D194" s="46"/>
      <c r="E194" s="46"/>
      <c r="F194" s="46"/>
      <c r="G194" s="46" t="s">
        <v>1634</v>
      </c>
      <c r="H194" s="47">
        <v>50</v>
      </c>
      <c r="I194" s="46" t="s">
        <v>1635</v>
      </c>
      <c r="J194" s="48">
        <f>O194</f>
        <v>21583.75</v>
      </c>
      <c r="M194">
        <f>K190</f>
        <v>21583.75</v>
      </c>
      <c r="N194">
        <f>L190</f>
        <v>431.67518640000003</v>
      </c>
      <c r="O194">
        <v>21583.75</v>
      </c>
      <c r="P194">
        <v>431.67518640000003</v>
      </c>
      <c r="Q194">
        <f t="shared" si="22"/>
        <v>0</v>
      </c>
      <c r="W194" t="s">
        <v>1635</v>
      </c>
      <c r="Y194" t="s">
        <v>1635</v>
      </c>
      <c r="AB194" t="s">
        <v>1635</v>
      </c>
    </row>
    <row r="195" spans="1:30" ht="15.75" thickTop="1" x14ac:dyDescent="0.25">
      <c r="A195" s="49"/>
      <c r="B195" s="49"/>
      <c r="C195" s="49"/>
      <c r="D195" s="49"/>
      <c r="E195" s="49"/>
      <c r="F195" s="49"/>
      <c r="G195" s="49"/>
      <c r="H195" s="49"/>
      <c r="I195" s="49"/>
      <c r="J195" s="49"/>
      <c r="Q195">
        <f t="shared" si="22"/>
        <v>0</v>
      </c>
    </row>
    <row r="196" spans="1:30" x14ac:dyDescent="0.25">
      <c r="A196" s="33" t="s">
        <v>24</v>
      </c>
      <c r="B196" s="33"/>
      <c r="C196" s="33"/>
      <c r="D196" s="33" t="s">
        <v>25</v>
      </c>
      <c r="E196" s="33"/>
      <c r="F196" s="239"/>
      <c r="G196" s="240"/>
      <c r="H196" s="34"/>
      <c r="I196" s="33"/>
      <c r="J196" s="35">
        <f>J197+J214</f>
        <v>166673.46</v>
      </c>
      <c r="K196">
        <f>_xlfn.XLOOKUP(D196,'Sintético MO EQ MAT'!D:D,'Sintético MO EQ MAT'!O:O,0)</f>
        <v>166673.46</v>
      </c>
      <c r="M196">
        <f>K196</f>
        <v>166673.46</v>
      </c>
      <c r="N196">
        <f>L196</f>
        <v>0</v>
      </c>
      <c r="O196">
        <v>166673.46</v>
      </c>
      <c r="P196">
        <v>0</v>
      </c>
      <c r="Q196">
        <f t="shared" si="22"/>
        <v>0</v>
      </c>
    </row>
    <row r="197" spans="1:30" x14ac:dyDescent="0.25">
      <c r="A197" s="33" t="s">
        <v>26</v>
      </c>
      <c r="B197" s="33"/>
      <c r="C197" s="33"/>
      <c r="D197" s="33" t="s">
        <v>27</v>
      </c>
      <c r="E197" s="33"/>
      <c r="F197" s="239"/>
      <c r="G197" s="240"/>
      <c r="H197" s="34"/>
      <c r="I197" s="33"/>
      <c r="J197" s="35">
        <f>J204+J212</f>
        <v>47622.85</v>
      </c>
      <c r="K197">
        <f>_xlfn.XLOOKUP(D197,'Sintético MO EQ MAT'!D:D,'Sintético MO EQ MAT'!O:O,0)</f>
        <v>47622.85</v>
      </c>
      <c r="M197">
        <f>K197</f>
        <v>47622.85</v>
      </c>
      <c r="N197">
        <f>L197</f>
        <v>0</v>
      </c>
      <c r="O197">
        <v>47622.85</v>
      </c>
      <c r="P197">
        <v>0</v>
      </c>
      <c r="Q197">
        <f t="shared" si="22"/>
        <v>0</v>
      </c>
    </row>
    <row r="198" spans="1:30" collapsed="1" x14ac:dyDescent="0.25">
      <c r="A198" s="36" t="s">
        <v>209</v>
      </c>
      <c r="B198" s="37" t="s">
        <v>137</v>
      </c>
      <c r="C198" s="36" t="s">
        <v>138</v>
      </c>
      <c r="D198" s="36" t="s">
        <v>9</v>
      </c>
      <c r="E198" s="233" t="s">
        <v>1626</v>
      </c>
      <c r="F198" s="234"/>
      <c r="G198" s="38" t="s">
        <v>139</v>
      </c>
      <c r="H198" s="37" t="s">
        <v>140</v>
      </c>
      <c r="I198" s="37" t="s">
        <v>141</v>
      </c>
      <c r="J198" s="37" t="s">
        <v>10</v>
      </c>
      <c r="Q198">
        <f t="shared" si="22"/>
        <v>0</v>
      </c>
      <c r="W198" t="s">
        <v>141</v>
      </c>
      <c r="Y198" t="s">
        <v>141</v>
      </c>
      <c r="AB198" t="s">
        <v>141</v>
      </c>
    </row>
    <row r="199" spans="1:30" ht="25.5" x14ac:dyDescent="0.25">
      <c r="A199" s="39" t="s">
        <v>1636</v>
      </c>
      <c r="B199" s="40" t="s">
        <v>210</v>
      </c>
      <c r="C199" s="39" t="s">
        <v>157</v>
      </c>
      <c r="D199" s="39" t="s">
        <v>211</v>
      </c>
      <c r="E199" s="235" t="s">
        <v>1657</v>
      </c>
      <c r="F199" s="236"/>
      <c r="G199" s="41" t="s">
        <v>212</v>
      </c>
      <c r="H199" s="42">
        <v>1</v>
      </c>
      <c r="I199" s="43">
        <f>_xlfn.XLOOKUP(D199,'Sintético MO EQ MAT'!D:D,'Sintético MO EQ MAT'!G:G)</f>
        <v>49.747571516393442</v>
      </c>
      <c r="J199" s="43">
        <f>(H199*I199)</f>
        <v>49.747571516393442</v>
      </c>
      <c r="K199">
        <f>_xlfn.XLOOKUP(D199,'Sintético MO EQ MAT'!D:D,'Sintético MO EQ MAT'!O:O,0)</f>
        <v>481.89</v>
      </c>
      <c r="L199">
        <f>_xlfn.XLOOKUP(D199,'Sintético MO EQ MAT'!D:D,'Sintético MO EQ MAT'!K:K,0)</f>
        <v>60.692037249999998</v>
      </c>
      <c r="Q199">
        <f t="shared" si="22"/>
        <v>0</v>
      </c>
      <c r="W199">
        <v>49.747571516393442</v>
      </c>
      <c r="Y199">
        <v>49.747571516393442</v>
      </c>
      <c r="AB199">
        <v>49.747571516393442</v>
      </c>
      <c r="AD199" s="196">
        <v>12.16</v>
      </c>
    </row>
    <row r="200" spans="1:30" ht="25.5" x14ac:dyDescent="0.25">
      <c r="A200" s="50" t="s">
        <v>1638</v>
      </c>
      <c r="B200" s="51" t="s">
        <v>1792</v>
      </c>
      <c r="C200" s="50" t="s">
        <v>157</v>
      </c>
      <c r="D200" s="50" t="s">
        <v>1793</v>
      </c>
      <c r="E200" s="237" t="s">
        <v>1637</v>
      </c>
      <c r="F200" s="238"/>
      <c r="G200" s="52" t="s">
        <v>266</v>
      </c>
      <c r="H200" s="53">
        <v>0.22500000000000001</v>
      </c>
      <c r="I200" s="54">
        <f t="shared" ref="I200:I201" si="27">W200</f>
        <v>26.65</v>
      </c>
      <c r="J200" s="54">
        <f t="shared" ref="J200:J201" si="28">TRUNC(H200*I200,(2))</f>
        <v>5.99</v>
      </c>
      <c r="Q200">
        <f t="shared" si="22"/>
        <v>0</v>
      </c>
      <c r="R200">
        <f t="shared" ref="R200:R201" si="29">I200/1.07133</f>
        <v>24.875621890547265</v>
      </c>
      <c r="T200">
        <v>25.370334070734511</v>
      </c>
      <c r="W200">
        <v>26.65</v>
      </c>
      <c r="Y200">
        <v>26.65</v>
      </c>
      <c r="AB200">
        <v>26.65</v>
      </c>
      <c r="AD200" s="196">
        <v>26.71</v>
      </c>
    </row>
    <row r="201" spans="1:30" ht="25.5" x14ac:dyDescent="0.25">
      <c r="A201" s="50" t="s">
        <v>1638</v>
      </c>
      <c r="B201" s="51" t="s">
        <v>1186</v>
      </c>
      <c r="C201" s="50" t="s">
        <v>157</v>
      </c>
      <c r="D201" s="50" t="s">
        <v>1187</v>
      </c>
      <c r="E201" s="237" t="s">
        <v>1637</v>
      </c>
      <c r="F201" s="238"/>
      <c r="G201" s="52" t="s">
        <v>266</v>
      </c>
      <c r="H201" s="53">
        <v>2.3248000000000002</v>
      </c>
      <c r="I201" s="54">
        <f t="shared" si="27"/>
        <v>18.82</v>
      </c>
      <c r="J201" s="54">
        <f t="shared" si="28"/>
        <v>43.75</v>
      </c>
      <c r="Q201">
        <f t="shared" si="22"/>
        <v>0</v>
      </c>
      <c r="R201">
        <f t="shared" si="29"/>
        <v>17.566949492686664</v>
      </c>
      <c r="T201">
        <v>17.874977831293812</v>
      </c>
      <c r="W201">
        <v>18.82</v>
      </c>
      <c r="Y201">
        <v>18.82</v>
      </c>
      <c r="AB201">
        <v>18.82</v>
      </c>
      <c r="AD201" s="196">
        <v>18.82</v>
      </c>
    </row>
    <row r="202" spans="1:30" x14ac:dyDescent="0.25">
      <c r="A202" s="44"/>
      <c r="B202" s="44"/>
      <c r="C202" s="44"/>
      <c r="D202" s="44"/>
      <c r="E202" s="44" t="s">
        <v>1629</v>
      </c>
      <c r="F202" s="45">
        <v>35.619999999999997</v>
      </c>
      <c r="G202" s="44" t="s">
        <v>1630</v>
      </c>
      <c r="H202" s="45">
        <v>0</v>
      </c>
      <c r="I202" s="44" t="s">
        <v>1631</v>
      </c>
      <c r="J202" s="45">
        <f>F202+H202</f>
        <v>35.619999999999997</v>
      </c>
      <c r="Q202">
        <f t="shared" ref="Q202:Q265" si="30">P203</f>
        <v>0</v>
      </c>
      <c r="W202" t="s">
        <v>1631</v>
      </c>
      <c r="Y202" t="s">
        <v>1631</v>
      </c>
      <c r="AB202" t="s">
        <v>1631</v>
      </c>
    </row>
    <row r="203" spans="1:30" x14ac:dyDescent="0.25">
      <c r="A203" s="44"/>
      <c r="B203" s="44"/>
      <c r="C203" s="44"/>
      <c r="D203" s="44"/>
      <c r="E203" s="44" t="s">
        <v>1632</v>
      </c>
      <c r="F203" s="45">
        <f>J203-J199</f>
        <v>10.944465733606556</v>
      </c>
      <c r="G203" s="44"/>
      <c r="H203" s="229" t="s">
        <v>1633</v>
      </c>
      <c r="I203" s="229"/>
      <c r="J203" s="45">
        <f>Q203</f>
        <v>60.692037249999998</v>
      </c>
      <c r="Q203">
        <f t="shared" si="30"/>
        <v>60.692037249999998</v>
      </c>
    </row>
    <row r="204" spans="1:30" ht="15.75" thickBot="1" x14ac:dyDescent="0.3">
      <c r="A204" s="46"/>
      <c r="B204" s="46"/>
      <c r="C204" s="46"/>
      <c r="D204" s="46"/>
      <c r="E204" s="46"/>
      <c r="F204" s="46"/>
      <c r="G204" s="46" t="s">
        <v>1634</v>
      </c>
      <c r="H204" s="47">
        <v>7.94</v>
      </c>
      <c r="I204" s="46" t="s">
        <v>1635</v>
      </c>
      <c r="J204" s="48">
        <f>O204</f>
        <v>481.89</v>
      </c>
      <c r="M204">
        <f>K199</f>
        <v>481.89</v>
      </c>
      <c r="N204">
        <f>L199</f>
        <v>60.692037249999998</v>
      </c>
      <c r="O204">
        <v>481.89</v>
      </c>
      <c r="P204">
        <v>60.692037249999998</v>
      </c>
      <c r="Q204">
        <f t="shared" si="30"/>
        <v>0</v>
      </c>
      <c r="W204" t="s">
        <v>1635</v>
      </c>
      <c r="Y204" t="s">
        <v>1635</v>
      </c>
      <c r="AB204" t="s">
        <v>1635</v>
      </c>
    </row>
    <row r="205" spans="1:30" ht="15.75" thickTop="1" x14ac:dyDescent="0.25">
      <c r="A205" s="49"/>
      <c r="B205" s="49"/>
      <c r="C205" s="49"/>
      <c r="D205" s="49"/>
      <c r="E205" s="49"/>
      <c r="F205" s="49"/>
      <c r="G205" s="49"/>
      <c r="H205" s="49"/>
      <c r="I205" s="49"/>
      <c r="J205" s="49"/>
      <c r="Q205">
        <f t="shared" si="30"/>
        <v>0</v>
      </c>
    </row>
    <row r="206" spans="1:30" collapsed="1" x14ac:dyDescent="0.25">
      <c r="A206" s="36" t="s">
        <v>213</v>
      </c>
      <c r="B206" s="37" t="s">
        <v>137</v>
      </c>
      <c r="C206" s="36" t="s">
        <v>138</v>
      </c>
      <c r="D206" s="36" t="s">
        <v>9</v>
      </c>
      <c r="E206" s="233" t="s">
        <v>1626</v>
      </c>
      <c r="F206" s="234"/>
      <c r="G206" s="38" t="s">
        <v>139</v>
      </c>
      <c r="H206" s="37" t="s">
        <v>140</v>
      </c>
      <c r="I206" s="37" t="s">
        <v>141</v>
      </c>
      <c r="J206" s="37" t="s">
        <v>10</v>
      </c>
      <c r="Q206">
        <f t="shared" si="30"/>
        <v>0</v>
      </c>
      <c r="W206" t="s">
        <v>141</v>
      </c>
      <c r="Y206" t="s">
        <v>141</v>
      </c>
      <c r="AB206" t="s">
        <v>141</v>
      </c>
    </row>
    <row r="207" spans="1:30" x14ac:dyDescent="0.25">
      <c r="A207" s="39" t="s">
        <v>1636</v>
      </c>
      <c r="B207" s="40" t="s">
        <v>214</v>
      </c>
      <c r="C207" s="39" t="s">
        <v>162</v>
      </c>
      <c r="D207" s="39" t="s">
        <v>215</v>
      </c>
      <c r="E207" s="235" t="s">
        <v>1794</v>
      </c>
      <c r="F207" s="236"/>
      <c r="G207" s="41" t="s">
        <v>159</v>
      </c>
      <c r="H207" s="42">
        <v>1</v>
      </c>
      <c r="I207" s="43">
        <f>_xlfn.XLOOKUP(D207,'Sintético MO EQ MAT'!D:D,'Sintético MO EQ MAT'!G:G)</f>
        <v>80.224504803278691</v>
      </c>
      <c r="J207" s="43">
        <f>(H207*I207)</f>
        <v>80.224504803278691</v>
      </c>
      <c r="K207">
        <f>_xlfn.XLOOKUP(D207,'Sintético MO EQ MAT'!D:D,'Sintético MO EQ MAT'!O:O,0)</f>
        <v>47140.959999999999</v>
      </c>
      <c r="L207">
        <f>_xlfn.XLOOKUP(D207,'Sintético MO EQ MAT'!D:D,'Sintético MO EQ MAT'!K:K,0)</f>
        <v>97.873895860000005</v>
      </c>
      <c r="Q207">
        <f t="shared" si="30"/>
        <v>0</v>
      </c>
      <c r="W207">
        <v>80.224504803278691</v>
      </c>
      <c r="Y207">
        <v>80.224504803278691</v>
      </c>
      <c r="AB207">
        <v>80.224504803278691</v>
      </c>
      <c r="AD207" s="196">
        <v>16.82</v>
      </c>
    </row>
    <row r="208" spans="1:30" ht="25.5" x14ac:dyDescent="0.25">
      <c r="A208" s="50" t="s">
        <v>1638</v>
      </c>
      <c r="B208" s="51" t="s">
        <v>1792</v>
      </c>
      <c r="C208" s="50" t="s">
        <v>157</v>
      </c>
      <c r="D208" s="50" t="s">
        <v>1793</v>
      </c>
      <c r="E208" s="237" t="s">
        <v>1637</v>
      </c>
      <c r="F208" s="238"/>
      <c r="G208" s="52" t="s">
        <v>266</v>
      </c>
      <c r="H208" s="53">
        <v>1.762</v>
      </c>
      <c r="I208" s="54">
        <f t="shared" ref="I208:I209" si="31">W208</f>
        <v>26.71</v>
      </c>
      <c r="J208" s="54">
        <f t="shared" ref="J208:J209" si="32">TRUNC(H208*I208,(2))</f>
        <v>47.06</v>
      </c>
      <c r="Q208">
        <f t="shared" si="30"/>
        <v>0</v>
      </c>
      <c r="R208">
        <f t="shared" ref="R208:R209" si="33">I208/1.07133</f>
        <v>24.931627043021294</v>
      </c>
      <c r="T208">
        <v>25.370334070734511</v>
      </c>
      <c r="W208">
        <v>26.71</v>
      </c>
      <c r="Y208">
        <v>26.71</v>
      </c>
      <c r="AB208">
        <v>26.71</v>
      </c>
      <c r="AD208" s="196">
        <v>26.71</v>
      </c>
    </row>
    <row r="209" spans="1:30" ht="25.5" x14ac:dyDescent="0.25">
      <c r="A209" s="50" t="s">
        <v>1638</v>
      </c>
      <c r="B209" s="51" t="s">
        <v>1186</v>
      </c>
      <c r="C209" s="50" t="s">
        <v>157</v>
      </c>
      <c r="D209" s="50" t="s">
        <v>1187</v>
      </c>
      <c r="E209" s="237" t="s">
        <v>1637</v>
      </c>
      <c r="F209" s="238"/>
      <c r="G209" s="52" t="s">
        <v>266</v>
      </c>
      <c r="H209" s="53">
        <v>1.762</v>
      </c>
      <c r="I209" s="54">
        <f t="shared" si="31"/>
        <v>18.82</v>
      </c>
      <c r="J209" s="54">
        <f t="shared" si="32"/>
        <v>33.159999999999997</v>
      </c>
      <c r="Q209">
        <f t="shared" si="30"/>
        <v>0</v>
      </c>
      <c r="R209">
        <f t="shared" si="33"/>
        <v>17.566949492686664</v>
      </c>
      <c r="T209">
        <v>17.874977831293812</v>
      </c>
      <c r="W209">
        <v>18.82</v>
      </c>
      <c r="Y209">
        <v>18.82</v>
      </c>
      <c r="AB209">
        <v>18.82</v>
      </c>
      <c r="AD209" s="196">
        <v>18.82</v>
      </c>
    </row>
    <row r="210" spans="1:30" x14ac:dyDescent="0.25">
      <c r="A210" s="44"/>
      <c r="B210" s="44"/>
      <c r="C210" s="44"/>
      <c r="D210" s="44"/>
      <c r="E210" s="44" t="s">
        <v>1629</v>
      </c>
      <c r="F210" s="45">
        <v>60.63</v>
      </c>
      <c r="G210" s="44" t="s">
        <v>1630</v>
      </c>
      <c r="H210" s="45">
        <v>0</v>
      </c>
      <c r="I210" s="44" t="s">
        <v>1631</v>
      </c>
      <c r="J210" s="45">
        <f>F210+H210</f>
        <v>60.63</v>
      </c>
      <c r="Q210">
        <f t="shared" si="30"/>
        <v>0</v>
      </c>
      <c r="W210" t="s">
        <v>1631</v>
      </c>
      <c r="Y210" t="s">
        <v>1631</v>
      </c>
      <c r="AB210" t="s">
        <v>1631</v>
      </c>
    </row>
    <row r="211" spans="1:30" x14ac:dyDescent="0.25">
      <c r="A211" s="44"/>
      <c r="B211" s="44"/>
      <c r="C211" s="44"/>
      <c r="D211" s="44"/>
      <c r="E211" s="44" t="s">
        <v>1632</v>
      </c>
      <c r="F211" s="45">
        <f>J211-J207</f>
        <v>17.649391056721313</v>
      </c>
      <c r="G211" s="44"/>
      <c r="H211" s="229" t="s">
        <v>1633</v>
      </c>
      <c r="I211" s="229"/>
      <c r="J211" s="45">
        <f>Q211</f>
        <v>97.873895860000005</v>
      </c>
      <c r="Q211">
        <f t="shared" si="30"/>
        <v>97.873895860000005</v>
      </c>
    </row>
    <row r="212" spans="1:30" ht="15.75" thickBot="1" x14ac:dyDescent="0.3">
      <c r="A212" s="46"/>
      <c r="B212" s="46"/>
      <c r="C212" s="46"/>
      <c r="D212" s="46"/>
      <c r="E212" s="46"/>
      <c r="F212" s="46"/>
      <c r="G212" s="46" t="s">
        <v>1634</v>
      </c>
      <c r="H212" s="47">
        <v>481.65</v>
      </c>
      <c r="I212" s="46" t="s">
        <v>1635</v>
      </c>
      <c r="J212" s="48">
        <f>O212</f>
        <v>47140.959999999999</v>
      </c>
      <c r="M212">
        <f>K207</f>
        <v>47140.959999999999</v>
      </c>
      <c r="N212">
        <f>L207</f>
        <v>97.873895860000005</v>
      </c>
      <c r="O212">
        <v>47140.959999999999</v>
      </c>
      <c r="P212">
        <v>97.873895860000005</v>
      </c>
      <c r="Q212">
        <f t="shared" si="30"/>
        <v>0</v>
      </c>
      <c r="W212" t="s">
        <v>1635</v>
      </c>
      <c r="Y212" t="s">
        <v>1635</v>
      </c>
      <c r="AB212" t="s">
        <v>1635</v>
      </c>
    </row>
    <row r="213" spans="1:30" ht="15.75" thickTop="1" x14ac:dyDescent="0.25">
      <c r="A213" s="49"/>
      <c r="B213" s="49"/>
      <c r="C213" s="49"/>
      <c r="D213" s="49"/>
      <c r="E213" s="49"/>
      <c r="F213" s="49"/>
      <c r="G213" s="49"/>
      <c r="H213" s="49"/>
      <c r="I213" s="49"/>
      <c r="J213" s="49"/>
      <c r="Q213">
        <f t="shared" si="30"/>
        <v>0</v>
      </c>
    </row>
    <row r="214" spans="1:30" x14ac:dyDescent="0.25">
      <c r="A214" s="33" t="s">
        <v>28</v>
      </c>
      <c r="B214" s="33"/>
      <c r="C214" s="33"/>
      <c r="D214" s="33" t="s">
        <v>29</v>
      </c>
      <c r="E214" s="33"/>
      <c r="F214" s="239"/>
      <c r="G214" s="240"/>
      <c r="H214" s="34"/>
      <c r="I214" s="33"/>
      <c r="J214" s="35">
        <f>J225+J242</f>
        <v>119050.60999999999</v>
      </c>
      <c r="K214">
        <f>_xlfn.XLOOKUP(D214,'Sintético MO EQ MAT'!D:D,'Sintético MO EQ MAT'!O:O,0)</f>
        <v>119050.60999999999</v>
      </c>
      <c r="M214">
        <f>K214</f>
        <v>119050.60999999999</v>
      </c>
      <c r="N214">
        <f>L214</f>
        <v>0</v>
      </c>
      <c r="O214">
        <v>119050.60999999999</v>
      </c>
      <c r="P214">
        <v>0</v>
      </c>
      <c r="Q214">
        <f t="shared" si="30"/>
        <v>0</v>
      </c>
    </row>
    <row r="215" spans="1:30" collapsed="1" x14ac:dyDescent="0.25">
      <c r="A215" s="36" t="s">
        <v>216</v>
      </c>
      <c r="B215" s="37" t="s">
        <v>137</v>
      </c>
      <c r="C215" s="36" t="s">
        <v>138</v>
      </c>
      <c r="D215" s="36" t="s">
        <v>9</v>
      </c>
      <c r="E215" s="233" t="s">
        <v>1626</v>
      </c>
      <c r="F215" s="234"/>
      <c r="G215" s="38" t="s">
        <v>139</v>
      </c>
      <c r="H215" s="37" t="s">
        <v>140</v>
      </c>
      <c r="I215" s="37" t="s">
        <v>141</v>
      </c>
      <c r="J215" s="37" t="s">
        <v>10</v>
      </c>
      <c r="Q215">
        <f t="shared" si="30"/>
        <v>0</v>
      </c>
      <c r="W215" t="s">
        <v>141</v>
      </c>
      <c r="Y215" t="s">
        <v>141</v>
      </c>
      <c r="AB215" t="s">
        <v>141</v>
      </c>
    </row>
    <row r="216" spans="1:30" ht="38.25" x14ac:dyDescent="0.25">
      <c r="A216" s="39" t="s">
        <v>1636</v>
      </c>
      <c r="B216" s="40" t="s">
        <v>217</v>
      </c>
      <c r="C216" s="39" t="s">
        <v>157</v>
      </c>
      <c r="D216" s="39" t="s">
        <v>218</v>
      </c>
      <c r="E216" s="235" t="s">
        <v>1795</v>
      </c>
      <c r="F216" s="236"/>
      <c r="G216" s="41" t="s">
        <v>159</v>
      </c>
      <c r="H216" s="42">
        <v>1</v>
      </c>
      <c r="I216" s="43">
        <f>_xlfn.XLOOKUP(D216,'Sintético MO EQ MAT'!D:D,'Sintético MO EQ MAT'!G:G)</f>
        <v>82.947529770491812</v>
      </c>
      <c r="J216" s="43">
        <f>(H216*I216)</f>
        <v>82.947529770491812</v>
      </c>
      <c r="K216">
        <f>_xlfn.XLOOKUP(D216,'Sintético MO EQ MAT'!D:D,'Sintético MO EQ MAT'!O:O,0)</f>
        <v>27853.18</v>
      </c>
      <c r="L216">
        <f>_xlfn.XLOOKUP(D216,'Sintético MO EQ MAT'!D:D,'Sintético MO EQ MAT'!K:K,0)</f>
        <v>101.19598632</v>
      </c>
      <c r="Q216">
        <f t="shared" si="30"/>
        <v>0</v>
      </c>
      <c r="W216">
        <v>82.947529770491812</v>
      </c>
      <c r="Y216">
        <v>82.947529770491812</v>
      </c>
      <c r="AB216">
        <v>82.947529770491812</v>
      </c>
      <c r="AD216" s="196">
        <v>55.28</v>
      </c>
    </row>
    <row r="217" spans="1:30" ht="51" x14ac:dyDescent="0.25">
      <c r="A217" s="50" t="s">
        <v>1638</v>
      </c>
      <c r="B217" s="51" t="s">
        <v>1796</v>
      </c>
      <c r="C217" s="50" t="s">
        <v>157</v>
      </c>
      <c r="D217" s="50" t="s">
        <v>1797</v>
      </c>
      <c r="E217" s="237" t="s">
        <v>1637</v>
      </c>
      <c r="F217" s="238"/>
      <c r="G217" s="52" t="s">
        <v>212</v>
      </c>
      <c r="H217" s="53">
        <v>9.7999999999999997E-3</v>
      </c>
      <c r="I217" s="54">
        <f t="shared" ref="I217:I222" si="34">W217</f>
        <v>596.83000000000004</v>
      </c>
      <c r="J217" s="54">
        <f t="shared" ref="J217:J222" si="35">TRUNC(H217*I217,(2))</f>
        <v>5.84</v>
      </c>
      <c r="Q217">
        <f t="shared" si="30"/>
        <v>0</v>
      </c>
      <c r="R217">
        <f t="shared" ref="R217:R222" si="36">I217/1.07133</f>
        <v>557.09258585123177</v>
      </c>
      <c r="T217">
        <v>566.75347465300138</v>
      </c>
      <c r="W217">
        <v>596.83000000000004</v>
      </c>
      <c r="Y217">
        <v>596.83000000000004</v>
      </c>
      <c r="AB217">
        <v>596.83000000000004</v>
      </c>
      <c r="AD217" s="196">
        <v>596.83000000000004</v>
      </c>
    </row>
    <row r="218" spans="1:30" ht="25.5" x14ac:dyDescent="0.25">
      <c r="A218" s="50" t="s">
        <v>1638</v>
      </c>
      <c r="B218" s="51" t="s">
        <v>1792</v>
      </c>
      <c r="C218" s="50" t="s">
        <v>157</v>
      </c>
      <c r="D218" s="50" t="s">
        <v>1793</v>
      </c>
      <c r="E218" s="237" t="s">
        <v>1637</v>
      </c>
      <c r="F218" s="238"/>
      <c r="G218" s="52" t="s">
        <v>266</v>
      </c>
      <c r="H218" s="53">
        <v>1.2</v>
      </c>
      <c r="I218" s="54">
        <f t="shared" si="34"/>
        <v>26.71</v>
      </c>
      <c r="J218" s="54">
        <f t="shared" si="35"/>
        <v>32.049999999999997</v>
      </c>
      <c r="Q218">
        <f t="shared" si="30"/>
        <v>0</v>
      </c>
      <c r="R218">
        <f t="shared" si="36"/>
        <v>24.931627043021294</v>
      </c>
      <c r="T218">
        <v>25.370334070734511</v>
      </c>
      <c r="W218">
        <v>26.71</v>
      </c>
      <c r="Y218">
        <v>26.71</v>
      </c>
      <c r="AB218">
        <v>26.71</v>
      </c>
      <c r="AD218" s="196">
        <v>26.71</v>
      </c>
    </row>
    <row r="219" spans="1:30" ht="25.5" x14ac:dyDescent="0.25">
      <c r="A219" s="50" t="s">
        <v>1638</v>
      </c>
      <c r="B219" s="51" t="s">
        <v>1186</v>
      </c>
      <c r="C219" s="50" t="s">
        <v>157</v>
      </c>
      <c r="D219" s="50" t="s">
        <v>1187</v>
      </c>
      <c r="E219" s="237" t="s">
        <v>1637</v>
      </c>
      <c r="F219" s="238"/>
      <c r="G219" s="52" t="s">
        <v>266</v>
      </c>
      <c r="H219" s="53">
        <v>0.6</v>
      </c>
      <c r="I219" s="54">
        <f t="shared" si="34"/>
        <v>18.82</v>
      </c>
      <c r="J219" s="54">
        <f t="shared" si="35"/>
        <v>11.29</v>
      </c>
      <c r="Q219">
        <f t="shared" si="30"/>
        <v>0</v>
      </c>
      <c r="R219">
        <f t="shared" si="36"/>
        <v>17.566949492686664</v>
      </c>
      <c r="T219">
        <v>17.874977831293812</v>
      </c>
      <c r="W219">
        <v>18.82</v>
      </c>
      <c r="Y219">
        <v>18.82</v>
      </c>
      <c r="AB219">
        <v>18.82</v>
      </c>
      <c r="AD219" s="196">
        <v>18.82</v>
      </c>
    </row>
    <row r="220" spans="1:30" ht="25.5" x14ac:dyDescent="0.25">
      <c r="A220" s="55" t="s">
        <v>1627</v>
      </c>
      <c r="B220" s="56" t="s">
        <v>1798</v>
      </c>
      <c r="C220" s="55" t="s">
        <v>157</v>
      </c>
      <c r="D220" s="55" t="s">
        <v>1799</v>
      </c>
      <c r="E220" s="230" t="s">
        <v>1648</v>
      </c>
      <c r="F220" s="231"/>
      <c r="G220" s="57" t="s">
        <v>255</v>
      </c>
      <c r="H220" s="58">
        <v>0.42</v>
      </c>
      <c r="I220" s="59">
        <f t="shared" si="34"/>
        <v>2.62</v>
      </c>
      <c r="J220" s="59">
        <f t="shared" si="35"/>
        <v>1.1000000000000001</v>
      </c>
      <c r="Q220">
        <f t="shared" si="30"/>
        <v>0</v>
      </c>
      <c r="R220">
        <f t="shared" si="36"/>
        <v>2.4455583246992059</v>
      </c>
      <c r="T220">
        <v>2.4922292850942287</v>
      </c>
      <c r="W220">
        <v>2.62</v>
      </c>
      <c r="Y220">
        <v>2.62</v>
      </c>
      <c r="AB220">
        <v>2.62</v>
      </c>
      <c r="AD220" s="196">
        <v>2.62</v>
      </c>
    </row>
    <row r="221" spans="1:30" x14ac:dyDescent="0.25">
      <c r="A221" s="55" t="s">
        <v>1627</v>
      </c>
      <c r="B221" s="56" t="s">
        <v>1800</v>
      </c>
      <c r="C221" s="55" t="s">
        <v>157</v>
      </c>
      <c r="D221" s="55" t="s">
        <v>1801</v>
      </c>
      <c r="E221" s="230" t="s">
        <v>1648</v>
      </c>
      <c r="F221" s="231"/>
      <c r="G221" s="57" t="s">
        <v>1802</v>
      </c>
      <c r="H221" s="58">
        <v>0.01</v>
      </c>
      <c r="I221" s="59">
        <f t="shared" si="34"/>
        <v>39.35</v>
      </c>
      <c r="J221" s="59">
        <f t="shared" si="35"/>
        <v>0.39</v>
      </c>
      <c r="Q221">
        <f t="shared" si="30"/>
        <v>0</v>
      </c>
      <c r="R221">
        <f t="shared" si="36"/>
        <v>36.730045830883114</v>
      </c>
      <c r="T221">
        <v>37.374105084334431</v>
      </c>
      <c r="W221">
        <v>39.35</v>
      </c>
      <c r="Y221">
        <v>39.35</v>
      </c>
      <c r="AB221">
        <v>39.35</v>
      </c>
      <c r="AD221" s="196">
        <v>39.35</v>
      </c>
    </row>
    <row r="222" spans="1:30" ht="25.5" x14ac:dyDescent="0.25">
      <c r="A222" s="55" t="s">
        <v>1627</v>
      </c>
      <c r="B222" s="56" t="s">
        <v>1803</v>
      </c>
      <c r="C222" s="55" t="s">
        <v>157</v>
      </c>
      <c r="D222" s="55" t="s">
        <v>1804</v>
      </c>
      <c r="E222" s="230" t="s">
        <v>1648</v>
      </c>
      <c r="F222" s="231"/>
      <c r="G222" s="57" t="s">
        <v>164</v>
      </c>
      <c r="H222" s="58">
        <v>28.31</v>
      </c>
      <c r="I222" s="59">
        <f t="shared" si="34"/>
        <v>1.1399999999999999</v>
      </c>
      <c r="J222" s="59">
        <f t="shared" si="35"/>
        <v>32.270000000000003</v>
      </c>
      <c r="Q222">
        <f t="shared" si="30"/>
        <v>0</v>
      </c>
      <c r="R222">
        <f t="shared" si="36"/>
        <v>1.0640978970065247</v>
      </c>
      <c r="T222">
        <v>1.0827662811645338</v>
      </c>
      <c r="W222">
        <v>1.1399999999999999</v>
      </c>
      <c r="Y222">
        <v>1.1399999999999999</v>
      </c>
      <c r="AB222">
        <v>1.1399999999999999</v>
      </c>
      <c r="AD222" s="196">
        <v>1.1399999999999999</v>
      </c>
    </row>
    <row r="223" spans="1:30" x14ac:dyDescent="0.25">
      <c r="A223" s="44"/>
      <c r="B223" s="44"/>
      <c r="C223" s="44"/>
      <c r="D223" s="44"/>
      <c r="E223" s="44" t="s">
        <v>1629</v>
      </c>
      <c r="F223" s="45">
        <v>33.97</v>
      </c>
      <c r="G223" s="44" t="s">
        <v>1630</v>
      </c>
      <c r="H223" s="45">
        <v>0</v>
      </c>
      <c r="I223" s="44" t="s">
        <v>1631</v>
      </c>
      <c r="J223" s="45">
        <f>F223+H223</f>
        <v>33.97</v>
      </c>
      <c r="Q223">
        <f t="shared" si="30"/>
        <v>0</v>
      </c>
      <c r="W223" t="s">
        <v>1631</v>
      </c>
      <c r="Y223" t="s">
        <v>1631</v>
      </c>
      <c r="AB223" t="s">
        <v>1631</v>
      </c>
    </row>
    <row r="224" spans="1:30" x14ac:dyDescent="0.25">
      <c r="A224" s="44"/>
      <c r="B224" s="44"/>
      <c r="C224" s="44"/>
      <c r="D224" s="44"/>
      <c r="E224" s="44" t="s">
        <v>1632</v>
      </c>
      <c r="F224" s="45">
        <f>J224-J216</f>
        <v>18.248456549508191</v>
      </c>
      <c r="G224" s="44"/>
      <c r="H224" s="229" t="s">
        <v>1633</v>
      </c>
      <c r="I224" s="229"/>
      <c r="J224" s="45">
        <f>Q224</f>
        <v>101.19598632</v>
      </c>
      <c r="Q224">
        <f t="shared" si="30"/>
        <v>101.19598632</v>
      </c>
    </row>
    <row r="225" spans="1:30" ht="15.75" thickBot="1" x14ac:dyDescent="0.3">
      <c r="A225" s="46"/>
      <c r="B225" s="46"/>
      <c r="C225" s="46"/>
      <c r="D225" s="46"/>
      <c r="E225" s="46"/>
      <c r="F225" s="46"/>
      <c r="G225" s="46" t="s">
        <v>1634</v>
      </c>
      <c r="H225" s="47">
        <v>275.24</v>
      </c>
      <c r="I225" s="46" t="s">
        <v>1635</v>
      </c>
      <c r="J225" s="48">
        <f>O225</f>
        <v>27853.18</v>
      </c>
      <c r="M225">
        <f>K216</f>
        <v>27853.18</v>
      </c>
      <c r="N225">
        <f>L216</f>
        <v>101.19598632</v>
      </c>
      <c r="O225">
        <v>27853.18</v>
      </c>
      <c r="P225">
        <v>101.19598632</v>
      </c>
      <c r="Q225">
        <f t="shared" si="30"/>
        <v>0</v>
      </c>
      <c r="W225" t="s">
        <v>1635</v>
      </c>
      <c r="Y225" t="s">
        <v>1635</v>
      </c>
      <c r="AB225" t="s">
        <v>1635</v>
      </c>
    </row>
    <row r="226" spans="1:30" ht="15.75" thickTop="1" x14ac:dyDescent="0.25">
      <c r="A226" s="49"/>
      <c r="B226" s="49"/>
      <c r="C226" s="49"/>
      <c r="D226" s="49"/>
      <c r="E226" s="49"/>
      <c r="F226" s="49"/>
      <c r="G226" s="49"/>
      <c r="H226" s="49"/>
      <c r="I226" s="49"/>
      <c r="J226" s="49"/>
      <c r="Q226">
        <f t="shared" si="30"/>
        <v>0</v>
      </c>
    </row>
    <row r="227" spans="1:30" collapsed="1" x14ac:dyDescent="0.25">
      <c r="A227" s="36" t="s">
        <v>219</v>
      </c>
      <c r="B227" s="37" t="s">
        <v>137</v>
      </c>
      <c r="C227" s="36" t="s">
        <v>138</v>
      </c>
      <c r="D227" s="36" t="s">
        <v>9</v>
      </c>
      <c r="E227" s="233" t="s">
        <v>1626</v>
      </c>
      <c r="F227" s="234"/>
      <c r="G227" s="38" t="s">
        <v>139</v>
      </c>
      <c r="H227" s="37" t="s">
        <v>140</v>
      </c>
      <c r="I227" s="37" t="s">
        <v>141</v>
      </c>
      <c r="J227" s="37" t="s">
        <v>10</v>
      </c>
      <c r="Q227">
        <f t="shared" si="30"/>
        <v>0</v>
      </c>
      <c r="W227" t="s">
        <v>141</v>
      </c>
      <c r="Y227" t="s">
        <v>141</v>
      </c>
      <c r="AB227" t="s">
        <v>141</v>
      </c>
    </row>
    <row r="228" spans="1:30" ht="38.25" x14ac:dyDescent="0.25">
      <c r="A228" s="39" t="s">
        <v>1636</v>
      </c>
      <c r="B228" s="40" t="s">
        <v>220</v>
      </c>
      <c r="C228" s="39" t="s">
        <v>157</v>
      </c>
      <c r="D228" s="39" t="s">
        <v>221</v>
      </c>
      <c r="E228" s="235" t="s">
        <v>1795</v>
      </c>
      <c r="F228" s="236"/>
      <c r="G228" s="41" t="s">
        <v>159</v>
      </c>
      <c r="H228" s="42">
        <v>1</v>
      </c>
      <c r="I228" s="43">
        <f>_xlfn.XLOOKUP(D228,'Sintético MO EQ MAT'!D:D,'Sintético MO EQ MAT'!G:G)</f>
        <v>103.16880985245903</v>
      </c>
      <c r="J228" s="43">
        <f>(H228*I228)</f>
        <v>103.16880985245903</v>
      </c>
      <c r="K228">
        <f>_xlfn.XLOOKUP(D228,'Sintético MO EQ MAT'!D:D,'Sintético MO EQ MAT'!O:O,0)</f>
        <v>91197.43</v>
      </c>
      <c r="L228">
        <f>_xlfn.XLOOKUP(D228,'Sintético MO EQ MAT'!D:D,'Sintético MO EQ MAT'!K:K,0)</f>
        <v>125.86594802000002</v>
      </c>
      <c r="Q228">
        <f t="shared" si="30"/>
        <v>0</v>
      </c>
      <c r="W228">
        <v>103.16880985245903</v>
      </c>
      <c r="Y228">
        <v>103.16880985245903</v>
      </c>
      <c r="AB228">
        <v>103.16880985245903</v>
      </c>
      <c r="AD228" s="196">
        <v>103.79</v>
      </c>
    </row>
    <row r="229" spans="1:30" ht="25.5" x14ac:dyDescent="0.25">
      <c r="A229" s="50" t="s">
        <v>1638</v>
      </c>
      <c r="B229" s="51" t="s">
        <v>1660</v>
      </c>
      <c r="C229" s="50" t="s">
        <v>157</v>
      </c>
      <c r="D229" s="50" t="s">
        <v>1661</v>
      </c>
      <c r="E229" s="237" t="s">
        <v>1637</v>
      </c>
      <c r="F229" s="238"/>
      <c r="G229" s="52" t="s">
        <v>266</v>
      </c>
      <c r="H229" s="53">
        <v>0.628</v>
      </c>
      <c r="I229" s="54">
        <f t="shared" ref="I229:I239" si="37">W229</f>
        <v>21.06</v>
      </c>
      <c r="J229" s="54">
        <f t="shared" ref="J229:J239" si="38">TRUNC(H229*I229,(2))</f>
        <v>13.22</v>
      </c>
      <c r="Q229">
        <f t="shared" si="30"/>
        <v>0</v>
      </c>
      <c r="R229">
        <f t="shared" ref="R229:R239" si="39">I229/1.07133</f>
        <v>19.657808518383693</v>
      </c>
      <c r="T229">
        <v>20.003173625306864</v>
      </c>
      <c r="W229">
        <v>21.06</v>
      </c>
      <c r="Y229">
        <v>21.06</v>
      </c>
      <c r="AB229">
        <v>21.06</v>
      </c>
      <c r="AD229" s="196">
        <v>21.06</v>
      </c>
    </row>
    <row r="230" spans="1:30" ht="25.5" x14ac:dyDescent="0.25">
      <c r="A230" s="50" t="s">
        <v>1638</v>
      </c>
      <c r="B230" s="51" t="s">
        <v>1186</v>
      </c>
      <c r="C230" s="50" t="s">
        <v>157</v>
      </c>
      <c r="D230" s="50" t="s">
        <v>1187</v>
      </c>
      <c r="E230" s="237" t="s">
        <v>1637</v>
      </c>
      <c r="F230" s="238"/>
      <c r="G230" s="52" t="s">
        <v>266</v>
      </c>
      <c r="H230" s="53">
        <v>0.157</v>
      </c>
      <c r="I230" s="54">
        <f t="shared" si="37"/>
        <v>18.82</v>
      </c>
      <c r="J230" s="54">
        <f t="shared" si="38"/>
        <v>2.95</v>
      </c>
      <c r="Q230">
        <f t="shared" si="30"/>
        <v>0</v>
      </c>
      <c r="R230">
        <f t="shared" si="39"/>
        <v>17.566949492686664</v>
      </c>
      <c r="T230">
        <v>17.874977831293812</v>
      </c>
      <c r="W230">
        <v>18.82</v>
      </c>
      <c r="Y230">
        <v>18.82</v>
      </c>
      <c r="AB230">
        <v>18.82</v>
      </c>
      <c r="AD230" s="196">
        <v>18.82</v>
      </c>
    </row>
    <row r="231" spans="1:30" ht="25.5" x14ac:dyDescent="0.25">
      <c r="A231" s="55" t="s">
        <v>1627</v>
      </c>
      <c r="B231" s="56" t="s">
        <v>1805</v>
      </c>
      <c r="C231" s="55" t="s">
        <v>157</v>
      </c>
      <c r="D231" s="55" t="s">
        <v>1806</v>
      </c>
      <c r="E231" s="230" t="s">
        <v>1648</v>
      </c>
      <c r="F231" s="231"/>
      <c r="G231" s="57" t="s">
        <v>1802</v>
      </c>
      <c r="H231" s="58">
        <v>2.9000000000000001E-2</v>
      </c>
      <c r="I231" s="59">
        <f t="shared" si="37"/>
        <v>45.77</v>
      </c>
      <c r="J231" s="59">
        <f t="shared" si="38"/>
        <v>1.32</v>
      </c>
      <c r="Q231">
        <f t="shared" si="30"/>
        <v>0</v>
      </c>
      <c r="R231">
        <f t="shared" si="39"/>
        <v>42.72259714560407</v>
      </c>
      <c r="T231">
        <v>43.469332511924435</v>
      </c>
      <c r="W231">
        <v>45.77</v>
      </c>
      <c r="Y231">
        <v>45.77</v>
      </c>
      <c r="AB231">
        <v>45.77</v>
      </c>
      <c r="AD231" s="196">
        <v>45.77</v>
      </c>
    </row>
    <row r="232" spans="1:30" ht="25.5" x14ac:dyDescent="0.25">
      <c r="A232" s="55" t="s">
        <v>1627</v>
      </c>
      <c r="B232" s="56" t="s">
        <v>1807</v>
      </c>
      <c r="C232" s="55" t="s">
        <v>157</v>
      </c>
      <c r="D232" s="55" t="s">
        <v>1808</v>
      </c>
      <c r="E232" s="230" t="s">
        <v>1648</v>
      </c>
      <c r="F232" s="231"/>
      <c r="G232" s="57" t="s">
        <v>159</v>
      </c>
      <c r="H232" s="58">
        <v>2.1059999999999999</v>
      </c>
      <c r="I232" s="59">
        <f t="shared" si="37"/>
        <v>20.11</v>
      </c>
      <c r="J232" s="59">
        <f t="shared" si="38"/>
        <v>42.35</v>
      </c>
      <c r="Q232">
        <f t="shared" si="30"/>
        <v>0</v>
      </c>
      <c r="R232">
        <f t="shared" si="39"/>
        <v>18.771060270878255</v>
      </c>
      <c r="T232">
        <v>19.097756993643419</v>
      </c>
      <c r="W232">
        <v>20.11</v>
      </c>
      <c r="Y232">
        <v>20.11</v>
      </c>
      <c r="AB232">
        <v>20.11</v>
      </c>
      <c r="AD232" s="196">
        <v>20.11</v>
      </c>
    </row>
    <row r="233" spans="1:30" ht="25.5" x14ac:dyDescent="0.25">
      <c r="A233" s="55" t="s">
        <v>1627</v>
      </c>
      <c r="B233" s="56" t="s">
        <v>1809</v>
      </c>
      <c r="C233" s="55" t="s">
        <v>157</v>
      </c>
      <c r="D233" s="55" t="s">
        <v>1810</v>
      </c>
      <c r="E233" s="230" t="s">
        <v>1648</v>
      </c>
      <c r="F233" s="231"/>
      <c r="G233" s="57" t="s">
        <v>255</v>
      </c>
      <c r="H233" s="58">
        <v>0.9093</v>
      </c>
      <c r="I233" s="59">
        <f t="shared" si="37"/>
        <v>8.18</v>
      </c>
      <c r="J233" s="59">
        <f t="shared" si="38"/>
        <v>7.43</v>
      </c>
      <c r="Q233">
        <f t="shared" si="30"/>
        <v>0</v>
      </c>
      <c r="R233">
        <f t="shared" si="39"/>
        <v>7.6353691206257643</v>
      </c>
      <c r="T233">
        <v>7.7753820018108337</v>
      </c>
      <c r="W233">
        <v>8.18</v>
      </c>
      <c r="Y233">
        <v>8.18</v>
      </c>
      <c r="AB233">
        <v>8.18</v>
      </c>
      <c r="AD233" s="196">
        <v>8.18</v>
      </c>
    </row>
    <row r="234" spans="1:30" ht="25.5" x14ac:dyDescent="0.25">
      <c r="A234" s="55" t="s">
        <v>1627</v>
      </c>
      <c r="B234" s="56" t="s">
        <v>1811</v>
      </c>
      <c r="C234" s="55" t="s">
        <v>157</v>
      </c>
      <c r="D234" s="55" t="s">
        <v>1812</v>
      </c>
      <c r="E234" s="230" t="s">
        <v>1648</v>
      </c>
      <c r="F234" s="231"/>
      <c r="G234" s="57" t="s">
        <v>255</v>
      </c>
      <c r="H234" s="58">
        <v>2.8999000000000001</v>
      </c>
      <c r="I234" s="59">
        <f t="shared" si="37"/>
        <v>9.2799999999999994</v>
      </c>
      <c r="J234" s="59">
        <f t="shared" si="38"/>
        <v>26.91</v>
      </c>
      <c r="Q234">
        <f t="shared" si="30"/>
        <v>0</v>
      </c>
      <c r="R234">
        <f t="shared" si="39"/>
        <v>8.6621302493162702</v>
      </c>
      <c r="T234">
        <v>8.8208115146593489</v>
      </c>
      <c r="W234">
        <v>9.2799999999999994</v>
      </c>
      <c r="Y234">
        <v>9.2799999999999994</v>
      </c>
      <c r="AB234">
        <v>9.2799999999999994</v>
      </c>
      <c r="AD234" s="196">
        <v>9.2799999999999994</v>
      </c>
    </row>
    <row r="235" spans="1:30" ht="25.5" x14ac:dyDescent="0.25">
      <c r="A235" s="55" t="s">
        <v>1627</v>
      </c>
      <c r="B235" s="56" t="s">
        <v>1813</v>
      </c>
      <c r="C235" s="55" t="s">
        <v>157</v>
      </c>
      <c r="D235" s="55" t="s">
        <v>1814</v>
      </c>
      <c r="E235" s="230" t="s">
        <v>1648</v>
      </c>
      <c r="F235" s="231"/>
      <c r="G235" s="57" t="s">
        <v>255</v>
      </c>
      <c r="H235" s="58">
        <v>2.5026999999999999</v>
      </c>
      <c r="I235" s="59">
        <f t="shared" si="37"/>
        <v>0.31</v>
      </c>
      <c r="J235" s="59">
        <f t="shared" si="38"/>
        <v>0.77</v>
      </c>
      <c r="Q235">
        <f t="shared" si="30"/>
        <v>0</v>
      </c>
      <c r="R235">
        <f t="shared" si="39"/>
        <v>0.2893599544491427</v>
      </c>
      <c r="T235">
        <v>0.2986941465281473</v>
      </c>
      <c r="W235">
        <v>0.31</v>
      </c>
      <c r="Y235">
        <v>0.31</v>
      </c>
      <c r="AB235">
        <v>0.31</v>
      </c>
      <c r="AD235" s="196">
        <v>0.31</v>
      </c>
    </row>
    <row r="236" spans="1:30" ht="25.5" x14ac:dyDescent="0.25">
      <c r="A236" s="55" t="s">
        <v>1627</v>
      </c>
      <c r="B236" s="56" t="s">
        <v>1815</v>
      </c>
      <c r="C236" s="55" t="s">
        <v>157</v>
      </c>
      <c r="D236" s="55" t="s">
        <v>1816</v>
      </c>
      <c r="E236" s="230" t="s">
        <v>1648</v>
      </c>
      <c r="F236" s="231"/>
      <c r="G236" s="57" t="s">
        <v>255</v>
      </c>
      <c r="H236" s="58">
        <v>0.79249999999999998</v>
      </c>
      <c r="I236" s="59">
        <f t="shared" si="37"/>
        <v>2.78</v>
      </c>
      <c r="J236" s="59">
        <f t="shared" si="38"/>
        <v>2.2000000000000002</v>
      </c>
      <c r="Q236">
        <f t="shared" si="30"/>
        <v>0</v>
      </c>
      <c r="R236">
        <f t="shared" si="39"/>
        <v>2.5949053979632795</v>
      </c>
      <c r="T236">
        <v>2.6415763583583027</v>
      </c>
      <c r="W236">
        <v>2.78</v>
      </c>
      <c r="Y236">
        <v>2.78</v>
      </c>
      <c r="AB236">
        <v>2.78</v>
      </c>
      <c r="AD236" s="196">
        <v>2.78</v>
      </c>
    </row>
    <row r="237" spans="1:30" ht="38.25" x14ac:dyDescent="0.25">
      <c r="A237" s="55" t="s">
        <v>1627</v>
      </c>
      <c r="B237" s="56" t="s">
        <v>1817</v>
      </c>
      <c r="C237" s="55" t="s">
        <v>157</v>
      </c>
      <c r="D237" s="55" t="s">
        <v>1818</v>
      </c>
      <c r="E237" s="230" t="s">
        <v>1643</v>
      </c>
      <c r="F237" s="231"/>
      <c r="G237" s="57" t="s">
        <v>259</v>
      </c>
      <c r="H237" s="58">
        <v>1.0327</v>
      </c>
      <c r="I237" s="59">
        <f t="shared" si="37"/>
        <v>3.47</v>
      </c>
      <c r="J237" s="59">
        <f t="shared" si="38"/>
        <v>3.58</v>
      </c>
      <c r="Q237">
        <f t="shared" si="30"/>
        <v>0</v>
      </c>
      <c r="R237">
        <f t="shared" si="39"/>
        <v>3.2389646514145971</v>
      </c>
      <c r="T237">
        <v>3.3043039959676292</v>
      </c>
      <c r="W237">
        <v>3.47</v>
      </c>
      <c r="Y237">
        <v>3.47</v>
      </c>
      <c r="AB237">
        <v>3.47</v>
      </c>
      <c r="AD237" s="196">
        <v>3.47</v>
      </c>
    </row>
    <row r="238" spans="1:30" ht="25.5" x14ac:dyDescent="0.25">
      <c r="A238" s="55" t="s">
        <v>1627</v>
      </c>
      <c r="B238" s="56" t="s">
        <v>1819</v>
      </c>
      <c r="C238" s="55" t="s">
        <v>157</v>
      </c>
      <c r="D238" s="55" t="s">
        <v>1820</v>
      </c>
      <c r="E238" s="230" t="s">
        <v>1648</v>
      </c>
      <c r="F238" s="231"/>
      <c r="G238" s="57" t="s">
        <v>164</v>
      </c>
      <c r="H238" s="58">
        <v>20.0077</v>
      </c>
      <c r="I238" s="59">
        <f t="shared" si="37"/>
        <v>0.11</v>
      </c>
      <c r="J238" s="59">
        <f t="shared" si="38"/>
        <v>2.2000000000000002</v>
      </c>
      <c r="Q238">
        <f t="shared" si="30"/>
        <v>0</v>
      </c>
      <c r="R238">
        <f t="shared" si="39"/>
        <v>0.10267611286905064</v>
      </c>
      <c r="T238">
        <v>0.10267611286905064</v>
      </c>
      <c r="W238">
        <v>0.11</v>
      </c>
      <c r="Y238">
        <v>0.11</v>
      </c>
      <c r="AB238">
        <v>0.11</v>
      </c>
      <c r="AD238" s="196">
        <v>0.1</v>
      </c>
    </row>
    <row r="239" spans="1:30" ht="25.5" x14ac:dyDescent="0.25">
      <c r="A239" s="55" t="s">
        <v>1627</v>
      </c>
      <c r="B239" s="56" t="s">
        <v>1821</v>
      </c>
      <c r="C239" s="55" t="s">
        <v>157</v>
      </c>
      <c r="D239" s="55" t="s">
        <v>1822</v>
      </c>
      <c r="E239" s="230" t="s">
        <v>1648</v>
      </c>
      <c r="F239" s="231"/>
      <c r="G239" s="57" t="s">
        <v>164</v>
      </c>
      <c r="H239" s="58">
        <v>0.91490000000000005</v>
      </c>
      <c r="I239" s="59">
        <f t="shared" si="37"/>
        <v>0.26</v>
      </c>
      <c r="J239" s="59">
        <f t="shared" si="38"/>
        <v>0.23</v>
      </c>
      <c r="Q239">
        <f t="shared" si="30"/>
        <v>0</v>
      </c>
      <c r="R239">
        <f t="shared" si="39"/>
        <v>0.24268899405411967</v>
      </c>
      <c r="T239">
        <v>0.24268899405411967</v>
      </c>
      <c r="W239">
        <v>0.26</v>
      </c>
      <c r="Y239">
        <v>0.26</v>
      </c>
      <c r="AB239">
        <v>0.26</v>
      </c>
      <c r="AD239" s="196">
        <v>0.25</v>
      </c>
    </row>
    <row r="240" spans="1:30" x14ac:dyDescent="0.25">
      <c r="A240" s="44"/>
      <c r="B240" s="44"/>
      <c r="C240" s="44"/>
      <c r="D240" s="44"/>
      <c r="E240" s="44" t="s">
        <v>1629</v>
      </c>
      <c r="F240" s="45">
        <v>12.48</v>
      </c>
      <c r="G240" s="44" t="s">
        <v>1630</v>
      </c>
      <c r="H240" s="45">
        <v>0</v>
      </c>
      <c r="I240" s="44" t="s">
        <v>1631</v>
      </c>
      <c r="J240" s="45">
        <f>F240+H240</f>
        <v>12.48</v>
      </c>
      <c r="Q240">
        <f t="shared" si="30"/>
        <v>0</v>
      </c>
      <c r="W240" t="s">
        <v>1631</v>
      </c>
      <c r="Y240" t="s">
        <v>1631</v>
      </c>
      <c r="AB240" t="s">
        <v>1631</v>
      </c>
    </row>
    <row r="241" spans="1:30" x14ac:dyDescent="0.25">
      <c r="A241" s="44"/>
      <c r="B241" s="44"/>
      <c r="C241" s="44"/>
      <c r="D241" s="44"/>
      <c r="E241" s="44" t="s">
        <v>1632</v>
      </c>
      <c r="F241" s="45">
        <f>J241-J228</f>
        <v>22.697138167540984</v>
      </c>
      <c r="G241" s="44"/>
      <c r="H241" s="229" t="s">
        <v>1633</v>
      </c>
      <c r="I241" s="229"/>
      <c r="J241" s="45">
        <f>Q241</f>
        <v>125.86594802000002</v>
      </c>
      <c r="Q241">
        <f t="shared" si="30"/>
        <v>125.86594802000002</v>
      </c>
    </row>
    <row r="242" spans="1:30" ht="15.75" thickBot="1" x14ac:dyDescent="0.3">
      <c r="A242" s="46"/>
      <c r="B242" s="46"/>
      <c r="C242" s="46"/>
      <c r="D242" s="46"/>
      <c r="E242" s="46"/>
      <c r="F242" s="46"/>
      <c r="G242" s="46" t="s">
        <v>1634</v>
      </c>
      <c r="H242" s="47">
        <v>724.56</v>
      </c>
      <c r="I242" s="46" t="s">
        <v>1635</v>
      </c>
      <c r="J242" s="48">
        <f>O242</f>
        <v>91197.43</v>
      </c>
      <c r="M242">
        <f>K228</f>
        <v>91197.43</v>
      </c>
      <c r="N242">
        <f>L228</f>
        <v>125.86594802000002</v>
      </c>
      <c r="O242">
        <v>91197.43</v>
      </c>
      <c r="P242">
        <v>125.86594802000002</v>
      </c>
      <c r="Q242">
        <f t="shared" si="30"/>
        <v>0</v>
      </c>
      <c r="W242" t="s">
        <v>1635</v>
      </c>
      <c r="Y242" t="s">
        <v>1635</v>
      </c>
      <c r="AB242" t="s">
        <v>1635</v>
      </c>
    </row>
    <row r="243" spans="1:30" ht="15.75" thickTop="1" x14ac:dyDescent="0.25">
      <c r="A243" s="49"/>
      <c r="B243" s="49"/>
      <c r="C243" s="49"/>
      <c r="D243" s="49"/>
      <c r="E243" s="49"/>
      <c r="F243" s="49"/>
      <c r="G243" s="49"/>
      <c r="H243" s="49"/>
      <c r="I243" s="49"/>
      <c r="J243" s="49"/>
      <c r="Q243">
        <f t="shared" si="30"/>
        <v>0</v>
      </c>
    </row>
    <row r="244" spans="1:30" x14ac:dyDescent="0.25">
      <c r="A244" s="33" t="s">
        <v>30</v>
      </c>
      <c r="B244" s="33"/>
      <c r="C244" s="33"/>
      <c r="D244" s="33" t="s">
        <v>31</v>
      </c>
      <c r="E244" s="33"/>
      <c r="F244" s="239"/>
      <c r="G244" s="240"/>
      <c r="H244" s="34"/>
      <c r="I244" s="33"/>
      <c r="J244" s="35">
        <f>J245+J310+J394+J469</f>
        <v>1117987.5223905456</v>
      </c>
      <c r="K244">
        <f>_xlfn.XLOOKUP(D244,'Sintético MO EQ MAT'!D:D,'Sintético MO EQ MAT'!O:O,0)</f>
        <v>1117987.52</v>
      </c>
      <c r="M244">
        <f>K244</f>
        <v>1117987.52</v>
      </c>
      <c r="N244">
        <f>L244</f>
        <v>0</v>
      </c>
      <c r="O244">
        <v>1117987.52</v>
      </c>
      <c r="P244">
        <v>0</v>
      </c>
      <c r="Q244">
        <f t="shared" si="30"/>
        <v>0</v>
      </c>
    </row>
    <row r="245" spans="1:30" x14ac:dyDescent="0.25">
      <c r="A245" s="33" t="s">
        <v>32</v>
      </c>
      <c r="B245" s="33"/>
      <c r="C245" s="33"/>
      <c r="D245" s="33" t="s">
        <v>33</v>
      </c>
      <c r="E245" s="33"/>
      <c r="F245" s="239"/>
      <c r="G245" s="240"/>
      <c r="H245" s="34"/>
      <c r="I245" s="33"/>
      <c r="J245" s="35">
        <f>J254+J264+J280+J290+J308</f>
        <v>151606.19999999998</v>
      </c>
      <c r="K245">
        <f>_xlfn.XLOOKUP(D245,'Sintético MO EQ MAT'!D:D,'Sintético MO EQ MAT'!O:O,0)</f>
        <v>151606.19999999998</v>
      </c>
      <c r="M245">
        <f>K245</f>
        <v>151606.19999999998</v>
      </c>
      <c r="N245">
        <f>L245</f>
        <v>0</v>
      </c>
      <c r="O245">
        <v>151606.19999999998</v>
      </c>
      <c r="P245">
        <v>0</v>
      </c>
      <c r="Q245">
        <f t="shared" si="30"/>
        <v>0</v>
      </c>
    </row>
    <row r="246" spans="1:30" collapsed="1" x14ac:dyDescent="0.25">
      <c r="A246" s="36" t="s">
        <v>222</v>
      </c>
      <c r="B246" s="37" t="s">
        <v>137</v>
      </c>
      <c r="C246" s="36" t="s">
        <v>138</v>
      </c>
      <c r="D246" s="36" t="s">
        <v>9</v>
      </c>
      <c r="E246" s="233" t="s">
        <v>1626</v>
      </c>
      <c r="F246" s="234"/>
      <c r="G246" s="38" t="s">
        <v>139</v>
      </c>
      <c r="H246" s="37" t="s">
        <v>140</v>
      </c>
      <c r="I246" s="37" t="s">
        <v>141</v>
      </c>
      <c r="J246" s="37" t="s">
        <v>10</v>
      </c>
      <c r="Q246">
        <f t="shared" si="30"/>
        <v>0</v>
      </c>
      <c r="W246" t="s">
        <v>141</v>
      </c>
      <c r="Y246" t="s">
        <v>141</v>
      </c>
      <c r="AB246" t="s">
        <v>141</v>
      </c>
    </row>
    <row r="247" spans="1:30" ht="51" x14ac:dyDescent="0.25">
      <c r="A247" s="39" t="s">
        <v>1636</v>
      </c>
      <c r="B247" s="40" t="s">
        <v>223</v>
      </c>
      <c r="C247" s="39" t="s">
        <v>157</v>
      </c>
      <c r="D247" s="39" t="s">
        <v>224</v>
      </c>
      <c r="E247" s="235" t="s">
        <v>1823</v>
      </c>
      <c r="F247" s="236"/>
      <c r="G247" s="41" t="s">
        <v>164</v>
      </c>
      <c r="H247" s="42">
        <v>1</v>
      </c>
      <c r="I247" s="43">
        <f>_xlfn.XLOOKUP(D247,'Sintético MO EQ MAT'!D:D,'Sintético MO EQ MAT'!G:G)</f>
        <v>1124.0534276639344</v>
      </c>
      <c r="J247" s="43">
        <f>(H247*I247)</f>
        <v>1124.0534276639344</v>
      </c>
      <c r="K247">
        <f>_xlfn.XLOOKUP(D247,'Sintético MO EQ MAT'!D:D,'Sintético MO EQ MAT'!O:O,0)</f>
        <v>93251.47</v>
      </c>
      <c r="L247">
        <f>_xlfn.XLOOKUP(D247,'Sintético MO EQ MAT'!D:D,'Sintético MO EQ MAT'!K:K,0)</f>
        <v>1371.3451817499999</v>
      </c>
      <c r="Q247">
        <f t="shared" si="30"/>
        <v>0</v>
      </c>
      <c r="W247">
        <v>1124.0534276639344</v>
      </c>
      <c r="Y247">
        <v>1124.0534276639344</v>
      </c>
      <c r="AB247">
        <v>1124.0534276639344</v>
      </c>
      <c r="AD247" s="196">
        <v>1067.06</v>
      </c>
    </row>
    <row r="248" spans="1:30" ht="25.5" x14ac:dyDescent="0.25">
      <c r="A248" s="50" t="s">
        <v>1638</v>
      </c>
      <c r="B248" s="51" t="s">
        <v>1824</v>
      </c>
      <c r="C248" s="50" t="s">
        <v>157</v>
      </c>
      <c r="D248" s="50" t="s">
        <v>1825</v>
      </c>
      <c r="E248" s="237" t="s">
        <v>1823</v>
      </c>
      <c r="F248" s="238"/>
      <c r="G248" s="52" t="s">
        <v>255</v>
      </c>
      <c r="H248" s="53">
        <v>10.199999999999999</v>
      </c>
      <c r="I248" s="54">
        <f t="shared" ref="I248:I251" si="40">W248</f>
        <v>9.76</v>
      </c>
      <c r="J248" s="54">
        <f t="shared" ref="J248:J251" si="41">TRUNC(H248*I248,(2))</f>
        <v>99.55</v>
      </c>
      <c r="Q248">
        <f t="shared" si="30"/>
        <v>0</v>
      </c>
      <c r="R248">
        <f t="shared" ref="R248:R251" si="42">I248/1.07133</f>
        <v>9.1101714691084918</v>
      </c>
      <c r="T248">
        <v>9.2688527344515705</v>
      </c>
      <c r="W248">
        <v>9.76</v>
      </c>
      <c r="Y248">
        <v>9.76</v>
      </c>
      <c r="AB248">
        <v>9.76</v>
      </c>
      <c r="AD248" s="196">
        <v>9.76</v>
      </c>
    </row>
    <row r="249" spans="1:30" ht="25.5" x14ac:dyDescent="0.25">
      <c r="A249" s="50" t="s">
        <v>1638</v>
      </c>
      <c r="B249" s="51" t="s">
        <v>1826</v>
      </c>
      <c r="C249" s="50" t="s">
        <v>157</v>
      </c>
      <c r="D249" s="50" t="s">
        <v>1827</v>
      </c>
      <c r="E249" s="237" t="s">
        <v>1823</v>
      </c>
      <c r="F249" s="238"/>
      <c r="G249" s="52" t="s">
        <v>164</v>
      </c>
      <c r="H249" s="53">
        <v>1</v>
      </c>
      <c r="I249" s="54">
        <f t="shared" si="40"/>
        <v>356.53</v>
      </c>
      <c r="J249" s="54">
        <f t="shared" si="41"/>
        <v>356.53</v>
      </c>
      <c r="Q249">
        <f t="shared" si="30"/>
        <v>0</v>
      </c>
      <c r="R249">
        <f t="shared" si="42"/>
        <v>332.79195019275107</v>
      </c>
      <c r="T249">
        <v>338.56048089757593</v>
      </c>
      <c r="W249">
        <v>356.53</v>
      </c>
      <c r="Y249">
        <v>356.53</v>
      </c>
      <c r="AB249">
        <v>356.53</v>
      </c>
      <c r="AD249" s="196">
        <v>356.53</v>
      </c>
    </row>
    <row r="250" spans="1:30" ht="38.25" x14ac:dyDescent="0.25">
      <c r="A250" s="50" t="s">
        <v>1638</v>
      </c>
      <c r="B250" s="51" t="s">
        <v>1828</v>
      </c>
      <c r="C250" s="50" t="s">
        <v>157</v>
      </c>
      <c r="D250" s="50" t="s">
        <v>1829</v>
      </c>
      <c r="E250" s="237" t="s">
        <v>1823</v>
      </c>
      <c r="F250" s="238"/>
      <c r="G250" s="52" t="s">
        <v>164</v>
      </c>
      <c r="H250" s="53">
        <v>1</v>
      </c>
      <c r="I250" s="54">
        <f t="shared" si="40"/>
        <v>227.19</v>
      </c>
      <c r="J250" s="54">
        <f t="shared" si="41"/>
        <v>227.19</v>
      </c>
      <c r="Q250">
        <f t="shared" si="30"/>
        <v>0</v>
      </c>
      <c r="R250">
        <f t="shared" si="42"/>
        <v>212.06350984290557</v>
      </c>
      <c r="T250">
        <v>215.74118152203337</v>
      </c>
      <c r="W250">
        <v>227.19</v>
      </c>
      <c r="Y250">
        <v>227.19</v>
      </c>
      <c r="AB250">
        <v>227.19</v>
      </c>
      <c r="AD250" s="196">
        <v>227.19</v>
      </c>
    </row>
    <row r="251" spans="1:30" ht="38.25" x14ac:dyDescent="0.25">
      <c r="A251" s="50" t="s">
        <v>1638</v>
      </c>
      <c r="B251" s="51" t="s">
        <v>1830</v>
      </c>
      <c r="C251" s="50" t="s">
        <v>157</v>
      </c>
      <c r="D251" s="50" t="s">
        <v>1831</v>
      </c>
      <c r="E251" s="237" t="s">
        <v>1823</v>
      </c>
      <c r="F251" s="238"/>
      <c r="G251" s="52" t="s">
        <v>164</v>
      </c>
      <c r="H251" s="53">
        <v>1</v>
      </c>
      <c r="I251" s="54">
        <f t="shared" si="40"/>
        <v>440.78</v>
      </c>
      <c r="J251" s="54">
        <f t="shared" si="41"/>
        <v>440.78</v>
      </c>
      <c r="Q251">
        <f t="shared" si="30"/>
        <v>0</v>
      </c>
      <c r="R251">
        <f t="shared" si="42"/>
        <v>411.43251845836483</v>
      </c>
      <c r="T251">
        <v>418.66651731959342</v>
      </c>
      <c r="W251">
        <v>440.78</v>
      </c>
      <c r="Y251">
        <v>440.78</v>
      </c>
      <c r="AB251">
        <v>440.78</v>
      </c>
      <c r="AD251" s="196">
        <v>440.88</v>
      </c>
    </row>
    <row r="252" spans="1:30" x14ac:dyDescent="0.25">
      <c r="A252" s="44"/>
      <c r="B252" s="44"/>
      <c r="C252" s="44"/>
      <c r="D252" s="44"/>
      <c r="E252" s="44" t="s">
        <v>1629</v>
      </c>
      <c r="F252" s="45">
        <v>216.08</v>
      </c>
      <c r="G252" s="44" t="s">
        <v>1630</v>
      </c>
      <c r="H252" s="45">
        <v>0</v>
      </c>
      <c r="I252" s="44" t="s">
        <v>1631</v>
      </c>
      <c r="J252" s="45">
        <f>F252+H252</f>
        <v>216.08</v>
      </c>
      <c r="Q252">
        <f t="shared" si="30"/>
        <v>0</v>
      </c>
      <c r="W252" t="s">
        <v>1631</v>
      </c>
      <c r="Y252" t="s">
        <v>1631</v>
      </c>
      <c r="AB252" t="s">
        <v>1631</v>
      </c>
    </row>
    <row r="253" spans="1:30" x14ac:dyDescent="0.25">
      <c r="A253" s="44"/>
      <c r="B253" s="44"/>
      <c r="C253" s="44"/>
      <c r="D253" s="44"/>
      <c r="E253" s="44" t="s">
        <v>1632</v>
      </c>
      <c r="F253" s="45">
        <f>J253-J247</f>
        <v>247.29175408606557</v>
      </c>
      <c r="G253" s="44"/>
      <c r="H253" s="229" t="s">
        <v>1633</v>
      </c>
      <c r="I253" s="229"/>
      <c r="J253" s="45">
        <f>Q253</f>
        <v>1371.3451817499999</v>
      </c>
      <c r="Q253">
        <f t="shared" si="30"/>
        <v>1371.3451817499999</v>
      </c>
    </row>
    <row r="254" spans="1:30" ht="15.75" thickBot="1" x14ac:dyDescent="0.3">
      <c r="A254" s="46"/>
      <c r="B254" s="46"/>
      <c r="C254" s="46"/>
      <c r="D254" s="46"/>
      <c r="E254" s="46"/>
      <c r="F254" s="46"/>
      <c r="G254" s="46" t="s">
        <v>1634</v>
      </c>
      <c r="H254" s="47">
        <v>68</v>
      </c>
      <c r="I254" s="46" t="s">
        <v>1635</v>
      </c>
      <c r="J254" s="48">
        <f>O254</f>
        <v>93251.47</v>
      </c>
      <c r="M254">
        <f>K247</f>
        <v>93251.47</v>
      </c>
      <c r="N254">
        <f>L247</f>
        <v>1371.3451817499999</v>
      </c>
      <c r="O254">
        <v>93251.47</v>
      </c>
      <c r="P254">
        <v>1371.3451817499999</v>
      </c>
      <c r="Q254">
        <f t="shared" si="30"/>
        <v>0</v>
      </c>
      <c r="W254" t="s">
        <v>1635</v>
      </c>
      <c r="Y254" t="s">
        <v>1635</v>
      </c>
      <c r="AB254" t="s">
        <v>1635</v>
      </c>
    </row>
    <row r="255" spans="1:30" ht="15.75" thickTop="1" x14ac:dyDescent="0.25">
      <c r="A255" s="49"/>
      <c r="B255" s="49"/>
      <c r="C255" s="49"/>
      <c r="D255" s="49"/>
      <c r="E255" s="49"/>
      <c r="F255" s="49"/>
      <c r="G255" s="49"/>
      <c r="H255" s="49"/>
      <c r="I255" s="49"/>
      <c r="J255" s="49"/>
      <c r="Q255">
        <f t="shared" si="30"/>
        <v>0</v>
      </c>
    </row>
    <row r="256" spans="1:30" collapsed="1" x14ac:dyDescent="0.25">
      <c r="A256" s="36" t="s">
        <v>225</v>
      </c>
      <c r="B256" s="37" t="s">
        <v>137</v>
      </c>
      <c r="C256" s="36" t="s">
        <v>138</v>
      </c>
      <c r="D256" s="36" t="s">
        <v>9</v>
      </c>
      <c r="E256" s="233" t="s">
        <v>1626</v>
      </c>
      <c r="F256" s="234"/>
      <c r="G256" s="38" t="s">
        <v>139</v>
      </c>
      <c r="H256" s="37" t="s">
        <v>140</v>
      </c>
      <c r="I256" s="37" t="s">
        <v>141</v>
      </c>
      <c r="J256" s="37" t="s">
        <v>10</v>
      </c>
      <c r="Q256">
        <f t="shared" si="30"/>
        <v>0</v>
      </c>
      <c r="W256" t="s">
        <v>141</v>
      </c>
      <c r="Y256" t="s">
        <v>141</v>
      </c>
      <c r="AB256" t="s">
        <v>141</v>
      </c>
    </row>
    <row r="257" spans="1:30" ht="51" x14ac:dyDescent="0.25">
      <c r="A257" s="39" t="s">
        <v>1636</v>
      </c>
      <c r="B257" s="40" t="s">
        <v>226</v>
      </c>
      <c r="C257" s="39" t="s">
        <v>157</v>
      </c>
      <c r="D257" s="39" t="s">
        <v>227</v>
      </c>
      <c r="E257" s="235" t="s">
        <v>1823</v>
      </c>
      <c r="F257" s="236"/>
      <c r="G257" s="41" t="s">
        <v>164</v>
      </c>
      <c r="H257" s="42">
        <v>1</v>
      </c>
      <c r="I257" s="43">
        <f>_xlfn.XLOOKUP(D257,'Sintético MO EQ MAT'!D:D,'Sintético MO EQ MAT'!G:G)</f>
        <v>1006.8586223442624</v>
      </c>
      <c r="J257" s="43">
        <f>(H257*I257)</f>
        <v>1006.8586223442624</v>
      </c>
      <c r="K257">
        <f>_xlfn.XLOOKUP(D257,'Sintético MO EQ MAT'!D:D,'Sintético MO EQ MAT'!O:O,0)</f>
        <v>1228.3599999999999</v>
      </c>
      <c r="L257">
        <f>_xlfn.XLOOKUP(D257,'Sintético MO EQ MAT'!D:D,'Sintético MO EQ MAT'!K:K,0)</f>
        <v>1228.3675192600001</v>
      </c>
      <c r="Q257">
        <f t="shared" si="30"/>
        <v>0</v>
      </c>
      <c r="W257">
        <v>1006.8586223442624</v>
      </c>
      <c r="Y257">
        <v>1006.8586223442624</v>
      </c>
      <c r="AB257">
        <v>1006.8586223442624</v>
      </c>
      <c r="AD257" s="196">
        <v>944.57</v>
      </c>
    </row>
    <row r="258" spans="1:30" ht="25.5" x14ac:dyDescent="0.25">
      <c r="A258" s="50" t="s">
        <v>1638</v>
      </c>
      <c r="B258" s="51" t="s">
        <v>1824</v>
      </c>
      <c r="C258" s="50" t="s">
        <v>157</v>
      </c>
      <c r="D258" s="50" t="s">
        <v>1825</v>
      </c>
      <c r="E258" s="237" t="s">
        <v>1823</v>
      </c>
      <c r="F258" s="238"/>
      <c r="G258" s="52" t="s">
        <v>255</v>
      </c>
      <c r="H258" s="53">
        <v>9.8000000000000007</v>
      </c>
      <c r="I258" s="54">
        <f t="shared" ref="I258:I261" si="43">W258</f>
        <v>9.76</v>
      </c>
      <c r="J258" s="54">
        <f t="shared" ref="J258:J261" si="44">TRUNC(H258*I258,(2))</f>
        <v>95.64</v>
      </c>
      <c r="Q258">
        <f t="shared" si="30"/>
        <v>0</v>
      </c>
      <c r="R258">
        <f t="shared" ref="R258:R261" si="45">I258/1.07133</f>
        <v>9.1101714691084918</v>
      </c>
      <c r="T258">
        <v>9.2688527344515705</v>
      </c>
      <c r="W258">
        <v>9.76</v>
      </c>
      <c r="Y258">
        <v>9.76</v>
      </c>
      <c r="AB258">
        <v>9.76</v>
      </c>
      <c r="AD258" s="196">
        <v>9.76</v>
      </c>
    </row>
    <row r="259" spans="1:30" ht="25.5" x14ac:dyDescent="0.25">
      <c r="A259" s="50" t="s">
        <v>1638</v>
      </c>
      <c r="B259" s="51" t="s">
        <v>1826</v>
      </c>
      <c r="C259" s="50" t="s">
        <v>157</v>
      </c>
      <c r="D259" s="50" t="s">
        <v>1827</v>
      </c>
      <c r="E259" s="237" t="s">
        <v>1823</v>
      </c>
      <c r="F259" s="238"/>
      <c r="G259" s="52" t="s">
        <v>164</v>
      </c>
      <c r="H259" s="53">
        <v>1</v>
      </c>
      <c r="I259" s="54">
        <f t="shared" si="43"/>
        <v>356.51</v>
      </c>
      <c r="J259" s="54">
        <f t="shared" si="44"/>
        <v>356.51</v>
      </c>
      <c r="Q259">
        <f t="shared" si="30"/>
        <v>0</v>
      </c>
      <c r="R259">
        <f t="shared" si="45"/>
        <v>332.77328180859308</v>
      </c>
      <c r="T259">
        <v>338.56048089757593</v>
      </c>
      <c r="W259">
        <v>356.51</v>
      </c>
      <c r="Y259">
        <v>356.51</v>
      </c>
      <c r="AB259">
        <v>356.51</v>
      </c>
      <c r="AD259" s="196">
        <v>356.53</v>
      </c>
    </row>
    <row r="260" spans="1:30" ht="38.25" x14ac:dyDescent="0.25">
      <c r="A260" s="50" t="s">
        <v>1638</v>
      </c>
      <c r="B260" s="51" t="s">
        <v>1832</v>
      </c>
      <c r="C260" s="50" t="s">
        <v>157</v>
      </c>
      <c r="D260" s="50" t="s">
        <v>1833</v>
      </c>
      <c r="E260" s="237" t="s">
        <v>1823</v>
      </c>
      <c r="F260" s="238"/>
      <c r="G260" s="52" t="s">
        <v>164</v>
      </c>
      <c r="H260" s="53">
        <v>1</v>
      </c>
      <c r="I260" s="54">
        <f t="shared" si="43"/>
        <v>353.7</v>
      </c>
      <c r="J260" s="54">
        <f t="shared" si="44"/>
        <v>353.7</v>
      </c>
      <c r="Q260">
        <f t="shared" si="30"/>
        <v>0</v>
      </c>
      <c r="R260">
        <f t="shared" si="45"/>
        <v>330.15037383439278</v>
      </c>
      <c r="T260">
        <v>335.93757292337563</v>
      </c>
      <c r="W260">
        <v>353.7</v>
      </c>
      <c r="Y260">
        <v>353.7</v>
      </c>
      <c r="AB260">
        <v>353.7</v>
      </c>
      <c r="AD260" s="196">
        <v>353.76</v>
      </c>
    </row>
    <row r="261" spans="1:30" ht="38.25" x14ac:dyDescent="0.25">
      <c r="A261" s="50" t="s">
        <v>1638</v>
      </c>
      <c r="B261" s="51" t="s">
        <v>1834</v>
      </c>
      <c r="C261" s="50" t="s">
        <v>157</v>
      </c>
      <c r="D261" s="50" t="s">
        <v>1835</v>
      </c>
      <c r="E261" s="237" t="s">
        <v>1823</v>
      </c>
      <c r="F261" s="238"/>
      <c r="G261" s="52" t="s">
        <v>164</v>
      </c>
      <c r="H261" s="53">
        <v>1</v>
      </c>
      <c r="I261" s="54">
        <f t="shared" si="43"/>
        <v>201</v>
      </c>
      <c r="J261" s="54">
        <f t="shared" si="44"/>
        <v>201</v>
      </c>
      <c r="Q261">
        <f t="shared" si="30"/>
        <v>0</v>
      </c>
      <c r="R261">
        <f t="shared" si="45"/>
        <v>187.61726078799251</v>
      </c>
      <c r="T261">
        <v>190.87489382356512</v>
      </c>
      <c r="W261">
        <v>201</v>
      </c>
      <c r="Y261">
        <v>201</v>
      </c>
      <c r="AB261">
        <v>201</v>
      </c>
      <c r="AD261" s="196">
        <v>201</v>
      </c>
    </row>
    <row r="262" spans="1:30" x14ac:dyDescent="0.25">
      <c r="A262" s="44"/>
      <c r="B262" s="44"/>
      <c r="C262" s="44"/>
      <c r="D262" s="44"/>
      <c r="E262" s="44" t="s">
        <v>1629</v>
      </c>
      <c r="F262" s="45">
        <v>202.2</v>
      </c>
      <c r="G262" s="44" t="s">
        <v>1630</v>
      </c>
      <c r="H262" s="45">
        <v>0</v>
      </c>
      <c r="I262" s="44" t="s">
        <v>1631</v>
      </c>
      <c r="J262" s="45">
        <f>F262+H262</f>
        <v>202.2</v>
      </c>
      <c r="Q262">
        <f t="shared" si="30"/>
        <v>0</v>
      </c>
      <c r="W262" t="s">
        <v>1631</v>
      </c>
      <c r="Y262" t="s">
        <v>1631</v>
      </c>
      <c r="AB262" t="s">
        <v>1631</v>
      </c>
    </row>
    <row r="263" spans="1:30" x14ac:dyDescent="0.25">
      <c r="A263" s="44"/>
      <c r="B263" s="44"/>
      <c r="C263" s="44"/>
      <c r="D263" s="44"/>
      <c r="E263" s="44" t="s">
        <v>1632</v>
      </c>
      <c r="F263" s="45">
        <f>J263-J257</f>
        <v>221.50889691573775</v>
      </c>
      <c r="G263" s="44"/>
      <c r="H263" s="229" t="s">
        <v>1633</v>
      </c>
      <c r="I263" s="229"/>
      <c r="J263" s="45">
        <f>Q263</f>
        <v>1228.3675192600001</v>
      </c>
      <c r="Q263">
        <f t="shared" si="30"/>
        <v>1228.3675192600001</v>
      </c>
    </row>
    <row r="264" spans="1:30" ht="15.75" thickBot="1" x14ac:dyDescent="0.3">
      <c r="A264" s="46"/>
      <c r="B264" s="46"/>
      <c r="C264" s="46"/>
      <c r="D264" s="46"/>
      <c r="E264" s="46"/>
      <c r="F264" s="46"/>
      <c r="G264" s="46" t="s">
        <v>1634</v>
      </c>
      <c r="H264" s="47">
        <v>1</v>
      </c>
      <c r="I264" s="46" t="s">
        <v>1635</v>
      </c>
      <c r="J264" s="48">
        <f>O264</f>
        <v>1228.3599999999999</v>
      </c>
      <c r="M264">
        <f>K257</f>
        <v>1228.3599999999999</v>
      </c>
      <c r="N264">
        <f>L257</f>
        <v>1228.3675192600001</v>
      </c>
      <c r="O264">
        <v>1228.3599999999999</v>
      </c>
      <c r="P264">
        <v>1228.3675192600001</v>
      </c>
      <c r="Q264">
        <f t="shared" si="30"/>
        <v>0</v>
      </c>
      <c r="W264" t="s">
        <v>1635</v>
      </c>
      <c r="Y264" t="s">
        <v>1635</v>
      </c>
      <c r="AB264" t="s">
        <v>1635</v>
      </c>
    </row>
    <row r="265" spans="1:30" ht="15.75" thickTop="1" x14ac:dyDescent="0.25">
      <c r="A265" s="49"/>
      <c r="B265" s="49"/>
      <c r="C265" s="49"/>
      <c r="D265" s="49"/>
      <c r="E265" s="49"/>
      <c r="F265" s="49"/>
      <c r="G265" s="49"/>
      <c r="H265" s="49"/>
      <c r="I265" s="49"/>
      <c r="J265" s="49"/>
      <c r="Q265">
        <f t="shared" si="30"/>
        <v>0</v>
      </c>
    </row>
    <row r="266" spans="1:30" collapsed="1" x14ac:dyDescent="0.25">
      <c r="A266" s="36" t="s">
        <v>228</v>
      </c>
      <c r="B266" s="37" t="s">
        <v>137</v>
      </c>
      <c r="C266" s="36" t="s">
        <v>138</v>
      </c>
      <c r="D266" s="36" t="s">
        <v>9</v>
      </c>
      <c r="E266" s="233" t="s">
        <v>1626</v>
      </c>
      <c r="F266" s="234"/>
      <c r="G266" s="38" t="s">
        <v>139</v>
      </c>
      <c r="H266" s="37" t="s">
        <v>140</v>
      </c>
      <c r="I266" s="37" t="s">
        <v>141</v>
      </c>
      <c r="J266" s="37" t="s">
        <v>10</v>
      </c>
      <c r="Q266">
        <f t="shared" ref="Q266:Q329" si="46">P267</f>
        <v>0</v>
      </c>
      <c r="W266" t="s">
        <v>141</v>
      </c>
      <c r="Y266" t="s">
        <v>141</v>
      </c>
      <c r="AB266" t="s">
        <v>141</v>
      </c>
    </row>
    <row r="267" spans="1:30" x14ac:dyDescent="0.25">
      <c r="A267" s="39" t="s">
        <v>1636</v>
      </c>
      <c r="B267" s="40" t="s">
        <v>229</v>
      </c>
      <c r="C267" s="39" t="s">
        <v>162</v>
      </c>
      <c r="D267" s="39" t="s">
        <v>1836</v>
      </c>
      <c r="E267" s="235" t="s">
        <v>33</v>
      </c>
      <c r="F267" s="236"/>
      <c r="G267" s="41" t="s">
        <v>164</v>
      </c>
      <c r="H267" s="42">
        <v>1</v>
      </c>
      <c r="I267" s="43">
        <f>_xlfn.XLOOKUP(D267,'Sintético MO EQ MAT'!D:D,'Sintético MO EQ MAT'!G:G)</f>
        <v>1432.6333842295082</v>
      </c>
      <c r="J267" s="43">
        <f>(H267*I267)</f>
        <v>1432.6333842295082</v>
      </c>
      <c r="K267">
        <f>_xlfn.XLOOKUP(D267,'Sintético MO EQ MAT'!D:D,'Sintético MO EQ MAT'!O:O,0)</f>
        <v>10486.87</v>
      </c>
      <c r="L267">
        <f>_xlfn.XLOOKUP(D267,'Sintético MO EQ MAT'!D:D,'Sintético MO EQ MAT'!K:K,0)</f>
        <v>1747.81272876</v>
      </c>
      <c r="Q267">
        <f t="shared" si="46"/>
        <v>0</v>
      </c>
      <c r="W267">
        <v>1432.6333842295082</v>
      </c>
      <c r="Y267">
        <v>1432.6333842295082</v>
      </c>
      <c r="AB267">
        <v>1432.6333842295082</v>
      </c>
      <c r="AD267" s="196">
        <v>1022.65</v>
      </c>
    </row>
    <row r="268" spans="1:30" ht="25.5" x14ac:dyDescent="0.25">
      <c r="A268" s="50" t="s">
        <v>1638</v>
      </c>
      <c r="B268" s="51" t="s">
        <v>1837</v>
      </c>
      <c r="C268" s="50" t="s">
        <v>157</v>
      </c>
      <c r="D268" s="50" t="s">
        <v>1838</v>
      </c>
      <c r="E268" s="237" t="s">
        <v>1637</v>
      </c>
      <c r="F268" s="238"/>
      <c r="G268" s="52" t="s">
        <v>266</v>
      </c>
      <c r="H268" s="53">
        <v>12.819000000000001</v>
      </c>
      <c r="I268" s="54">
        <f t="shared" ref="I268:I277" si="47">W268</f>
        <v>19.16</v>
      </c>
      <c r="J268" s="54">
        <f t="shared" ref="J268:J277" si="48">TRUNC(H268*I268,(2))</f>
        <v>245.61</v>
      </c>
      <c r="Q268">
        <f t="shared" si="46"/>
        <v>0</v>
      </c>
      <c r="R268">
        <f t="shared" ref="R268:R277" si="49">I268/1.07133</f>
        <v>17.884312023372818</v>
      </c>
      <c r="T268">
        <v>18.201674554058975</v>
      </c>
      <c r="W268">
        <v>19.16</v>
      </c>
      <c r="Y268">
        <v>19.16</v>
      </c>
      <c r="AB268">
        <v>19.16</v>
      </c>
      <c r="AD268" s="196">
        <v>19.16</v>
      </c>
    </row>
    <row r="269" spans="1:30" ht="25.5" x14ac:dyDescent="0.25">
      <c r="A269" s="50" t="s">
        <v>1638</v>
      </c>
      <c r="B269" s="51" t="s">
        <v>1839</v>
      </c>
      <c r="C269" s="50" t="s">
        <v>157</v>
      </c>
      <c r="D269" s="50" t="s">
        <v>1840</v>
      </c>
      <c r="E269" s="237" t="s">
        <v>1637</v>
      </c>
      <c r="F269" s="238"/>
      <c r="G269" s="52" t="s">
        <v>266</v>
      </c>
      <c r="H269" s="53">
        <v>18.167999999999999</v>
      </c>
      <c r="I269" s="54">
        <f t="shared" si="47"/>
        <v>25.18</v>
      </c>
      <c r="J269" s="54">
        <f t="shared" si="48"/>
        <v>457.47</v>
      </c>
      <c r="Q269">
        <f t="shared" si="46"/>
        <v>0</v>
      </c>
      <c r="R269">
        <f t="shared" si="49"/>
        <v>23.503495654933591</v>
      </c>
      <c r="T269">
        <v>23.914200106409794</v>
      </c>
      <c r="W269">
        <v>25.18</v>
      </c>
      <c r="Y269">
        <v>25.18</v>
      </c>
      <c r="AB269">
        <v>25.18</v>
      </c>
      <c r="AD269" s="196">
        <v>25.18</v>
      </c>
    </row>
    <row r="270" spans="1:30" x14ac:dyDescent="0.25">
      <c r="A270" s="55" t="s">
        <v>1627</v>
      </c>
      <c r="B270" s="56" t="s">
        <v>1841</v>
      </c>
      <c r="C270" s="55" t="s">
        <v>162</v>
      </c>
      <c r="D270" s="55" t="s">
        <v>1842</v>
      </c>
      <c r="E270" s="230" t="s">
        <v>1648</v>
      </c>
      <c r="F270" s="231"/>
      <c r="G270" s="57" t="s">
        <v>259</v>
      </c>
      <c r="H270" s="58">
        <v>5.1840000000000002</v>
      </c>
      <c r="I270" s="59">
        <f t="shared" si="47"/>
        <v>0.7</v>
      </c>
      <c r="J270" s="59">
        <f t="shared" si="48"/>
        <v>3.62</v>
      </c>
      <c r="Q270">
        <f t="shared" si="46"/>
        <v>0</v>
      </c>
      <c r="R270">
        <f t="shared" si="49"/>
        <v>0.65339344553032219</v>
      </c>
      <c r="T270">
        <v>0.67206182968833139</v>
      </c>
      <c r="W270">
        <v>0.7</v>
      </c>
      <c r="Y270">
        <v>0.7</v>
      </c>
      <c r="AB270">
        <v>0.7</v>
      </c>
      <c r="AD270" s="196">
        <v>0.7</v>
      </c>
    </row>
    <row r="271" spans="1:30" x14ac:dyDescent="0.25">
      <c r="A271" s="55" t="s">
        <v>1627</v>
      </c>
      <c r="B271" s="56" t="s">
        <v>1843</v>
      </c>
      <c r="C271" s="55" t="s">
        <v>162</v>
      </c>
      <c r="D271" s="55" t="s">
        <v>1844</v>
      </c>
      <c r="E271" s="230" t="s">
        <v>1648</v>
      </c>
      <c r="F271" s="231"/>
      <c r="G271" s="57" t="s">
        <v>212</v>
      </c>
      <c r="H271" s="58">
        <v>1.2E-2</v>
      </c>
      <c r="I271" s="59">
        <f t="shared" si="47"/>
        <v>137.29</v>
      </c>
      <c r="J271" s="59">
        <f t="shared" si="48"/>
        <v>1.64</v>
      </c>
      <c r="Q271">
        <f t="shared" si="46"/>
        <v>0</v>
      </c>
      <c r="R271">
        <f t="shared" si="49"/>
        <v>128.14912305265418</v>
      </c>
      <c r="T271">
        <v>130.37066076745728</v>
      </c>
      <c r="W271">
        <v>137.29</v>
      </c>
      <c r="Y271">
        <v>137.29</v>
      </c>
      <c r="AB271">
        <v>137.29</v>
      </c>
      <c r="AD271" s="196">
        <v>137.29</v>
      </c>
    </row>
    <row r="272" spans="1:30" x14ac:dyDescent="0.25">
      <c r="A272" s="55" t="s">
        <v>1627</v>
      </c>
      <c r="B272" s="56" t="s">
        <v>1845</v>
      </c>
      <c r="C272" s="55" t="s">
        <v>162</v>
      </c>
      <c r="D272" s="55" t="s">
        <v>1846</v>
      </c>
      <c r="E272" s="230" t="s">
        <v>1648</v>
      </c>
      <c r="F272" s="231"/>
      <c r="G272" s="57" t="s">
        <v>164</v>
      </c>
      <c r="H272" s="58">
        <v>1</v>
      </c>
      <c r="I272" s="59">
        <f t="shared" si="47"/>
        <v>200.69</v>
      </c>
      <c r="J272" s="59">
        <f t="shared" si="48"/>
        <v>200.69</v>
      </c>
      <c r="Q272">
        <f t="shared" si="46"/>
        <v>0</v>
      </c>
      <c r="R272">
        <f t="shared" si="49"/>
        <v>187.32790083354337</v>
      </c>
      <c r="T272">
        <v>190.48285775624691</v>
      </c>
      <c r="W272">
        <v>200.69</v>
      </c>
      <c r="Y272">
        <v>200.69</v>
      </c>
      <c r="AB272">
        <v>200.69</v>
      </c>
      <c r="AD272" s="196">
        <v>200.59</v>
      </c>
    </row>
    <row r="273" spans="1:30" x14ac:dyDescent="0.25">
      <c r="A273" s="55" t="s">
        <v>1627</v>
      </c>
      <c r="B273" s="56" t="s">
        <v>1847</v>
      </c>
      <c r="C273" s="55" t="s">
        <v>162</v>
      </c>
      <c r="D273" s="55" t="s">
        <v>1848</v>
      </c>
      <c r="E273" s="230" t="s">
        <v>1648</v>
      </c>
      <c r="F273" s="231"/>
      <c r="G273" s="57" t="s">
        <v>255</v>
      </c>
      <c r="H273" s="58">
        <v>12.76</v>
      </c>
      <c r="I273" s="59">
        <f t="shared" si="47"/>
        <v>9.94</v>
      </c>
      <c r="J273" s="59">
        <f t="shared" si="48"/>
        <v>126.83</v>
      </c>
      <c r="Q273">
        <f t="shared" si="46"/>
        <v>0</v>
      </c>
      <c r="R273">
        <f t="shared" si="49"/>
        <v>9.2781869265305748</v>
      </c>
      <c r="T273">
        <v>9.4462023839526577</v>
      </c>
      <c r="W273">
        <v>9.94</v>
      </c>
      <c r="Y273">
        <v>9.94</v>
      </c>
      <c r="AB273">
        <v>9.94</v>
      </c>
      <c r="AD273" s="196">
        <v>9.94</v>
      </c>
    </row>
    <row r="274" spans="1:30" x14ac:dyDescent="0.25">
      <c r="A274" s="55" t="s">
        <v>1627</v>
      </c>
      <c r="B274" s="56" t="s">
        <v>1849</v>
      </c>
      <c r="C274" s="55" t="s">
        <v>162</v>
      </c>
      <c r="D274" s="55" t="s">
        <v>1850</v>
      </c>
      <c r="E274" s="230" t="s">
        <v>1648</v>
      </c>
      <c r="F274" s="231"/>
      <c r="G274" s="57" t="s">
        <v>164</v>
      </c>
      <c r="H274" s="58">
        <v>6</v>
      </c>
      <c r="I274" s="59">
        <f t="shared" si="47"/>
        <v>1.52</v>
      </c>
      <c r="J274" s="59">
        <f t="shared" si="48"/>
        <v>9.1199999999999992</v>
      </c>
      <c r="Q274">
        <f t="shared" si="46"/>
        <v>0</v>
      </c>
      <c r="R274">
        <f t="shared" si="49"/>
        <v>1.4187971960086996</v>
      </c>
      <c r="T274">
        <v>1.4467997722457135</v>
      </c>
      <c r="W274">
        <v>1.52</v>
      </c>
      <c r="Y274">
        <v>1.52</v>
      </c>
      <c r="AB274">
        <v>1.52</v>
      </c>
      <c r="AD274" s="196">
        <v>1.52</v>
      </c>
    </row>
    <row r="275" spans="1:30" x14ac:dyDescent="0.25">
      <c r="A275" s="55" t="s">
        <v>1627</v>
      </c>
      <c r="B275" s="56" t="s">
        <v>1851</v>
      </c>
      <c r="C275" s="55" t="s">
        <v>162</v>
      </c>
      <c r="D275" s="55" t="s">
        <v>1852</v>
      </c>
      <c r="E275" s="230" t="s">
        <v>1648</v>
      </c>
      <c r="F275" s="231"/>
      <c r="G275" s="57" t="s">
        <v>255</v>
      </c>
      <c r="H275" s="58">
        <v>0.98</v>
      </c>
      <c r="I275" s="59">
        <f t="shared" si="47"/>
        <v>46.87</v>
      </c>
      <c r="J275" s="59">
        <f t="shared" si="48"/>
        <v>45.93</v>
      </c>
      <c r="Q275">
        <f t="shared" si="46"/>
        <v>0</v>
      </c>
      <c r="R275">
        <f t="shared" si="49"/>
        <v>43.749358274294572</v>
      </c>
      <c r="T275">
        <v>44.514762024772949</v>
      </c>
      <c r="W275">
        <v>46.87</v>
      </c>
      <c r="Y275">
        <v>46.87</v>
      </c>
      <c r="AB275">
        <v>46.87</v>
      </c>
      <c r="AD275" s="196">
        <v>46.87</v>
      </c>
    </row>
    <row r="276" spans="1:30" ht="25.5" x14ac:dyDescent="0.25">
      <c r="A276" s="55" t="s">
        <v>1627</v>
      </c>
      <c r="B276" s="56" t="s">
        <v>1853</v>
      </c>
      <c r="C276" s="55" t="s">
        <v>162</v>
      </c>
      <c r="D276" s="55" t="s">
        <v>1854</v>
      </c>
      <c r="E276" s="230" t="s">
        <v>1648</v>
      </c>
      <c r="F276" s="231"/>
      <c r="G276" s="57" t="s">
        <v>255</v>
      </c>
      <c r="H276" s="58">
        <v>0.9</v>
      </c>
      <c r="I276" s="59">
        <f t="shared" si="47"/>
        <v>6.2</v>
      </c>
      <c r="J276" s="59">
        <f t="shared" si="48"/>
        <v>5.58</v>
      </c>
      <c r="Q276">
        <f t="shared" si="46"/>
        <v>0</v>
      </c>
      <c r="R276">
        <f t="shared" si="49"/>
        <v>5.7871990889828542</v>
      </c>
      <c r="T276">
        <v>5.8898752018519041</v>
      </c>
      <c r="W276">
        <v>6.2</v>
      </c>
      <c r="Y276">
        <v>6.2</v>
      </c>
      <c r="AB276">
        <v>6.2</v>
      </c>
      <c r="AD276" s="196">
        <v>6.2</v>
      </c>
    </row>
    <row r="277" spans="1:30" x14ac:dyDescent="0.25">
      <c r="A277" s="55" t="s">
        <v>1627</v>
      </c>
      <c r="B277" s="56" t="s">
        <v>1855</v>
      </c>
      <c r="C277" s="55" t="s">
        <v>162</v>
      </c>
      <c r="D277" s="55" t="s">
        <v>1856</v>
      </c>
      <c r="E277" s="230" t="s">
        <v>1648</v>
      </c>
      <c r="F277" s="231"/>
      <c r="G277" s="57" t="s">
        <v>164</v>
      </c>
      <c r="H277" s="58">
        <v>1</v>
      </c>
      <c r="I277" s="59">
        <f t="shared" si="47"/>
        <v>336.14</v>
      </c>
      <c r="J277" s="59">
        <f t="shared" si="48"/>
        <v>336.14</v>
      </c>
      <c r="Q277">
        <f t="shared" si="46"/>
        <v>0</v>
      </c>
      <c r="R277">
        <f t="shared" si="49"/>
        <v>313.75953254366073</v>
      </c>
      <c r="T277">
        <v>319.11735879700933</v>
      </c>
      <c r="W277">
        <v>336.14</v>
      </c>
      <c r="Y277">
        <v>336.14</v>
      </c>
      <c r="AB277">
        <v>336.14</v>
      </c>
      <c r="AD277" s="196">
        <v>336.05</v>
      </c>
    </row>
    <row r="278" spans="1:30" x14ac:dyDescent="0.25">
      <c r="A278" s="44"/>
      <c r="B278" s="44"/>
      <c r="C278" s="44"/>
      <c r="D278" s="44"/>
      <c r="E278" s="44" t="s">
        <v>1629</v>
      </c>
      <c r="F278" s="45">
        <v>533.84</v>
      </c>
      <c r="G278" s="44" t="s">
        <v>1630</v>
      </c>
      <c r="H278" s="45">
        <v>0</v>
      </c>
      <c r="I278" s="44" t="s">
        <v>1631</v>
      </c>
      <c r="J278" s="45">
        <f>F278+H278</f>
        <v>533.84</v>
      </c>
      <c r="Q278">
        <f t="shared" si="46"/>
        <v>0</v>
      </c>
      <c r="W278" t="s">
        <v>1631</v>
      </c>
      <c r="Y278" t="s">
        <v>1631</v>
      </c>
      <c r="AB278" t="s">
        <v>1631</v>
      </c>
    </row>
    <row r="279" spans="1:30" x14ac:dyDescent="0.25">
      <c r="A279" s="44"/>
      <c r="B279" s="44"/>
      <c r="C279" s="44"/>
      <c r="D279" s="44"/>
      <c r="E279" s="44" t="s">
        <v>1632</v>
      </c>
      <c r="F279" s="45">
        <f>J279-J267</f>
        <v>315.17934453049179</v>
      </c>
      <c r="G279" s="44"/>
      <c r="H279" s="229" t="s">
        <v>1633</v>
      </c>
      <c r="I279" s="229"/>
      <c r="J279" s="45">
        <f>Q279</f>
        <v>1747.81272876</v>
      </c>
      <c r="Q279">
        <f t="shared" si="46"/>
        <v>1747.81272876</v>
      </c>
    </row>
    <row r="280" spans="1:30" ht="15.75" thickBot="1" x14ac:dyDescent="0.3">
      <c r="A280" s="46"/>
      <c r="B280" s="46"/>
      <c r="C280" s="46"/>
      <c r="D280" s="46"/>
      <c r="E280" s="46"/>
      <c r="F280" s="46"/>
      <c r="G280" s="46" t="s">
        <v>1634</v>
      </c>
      <c r="H280" s="47">
        <v>6</v>
      </c>
      <c r="I280" s="46" t="s">
        <v>1635</v>
      </c>
      <c r="J280" s="48">
        <f>O280</f>
        <v>10486.87</v>
      </c>
      <c r="M280">
        <f>K267</f>
        <v>10486.87</v>
      </c>
      <c r="N280">
        <f>L267</f>
        <v>1747.81272876</v>
      </c>
      <c r="O280">
        <v>10486.87</v>
      </c>
      <c r="P280">
        <v>1747.81272876</v>
      </c>
      <c r="Q280">
        <f t="shared" si="46"/>
        <v>0</v>
      </c>
      <c r="W280" t="s">
        <v>1635</v>
      </c>
      <c r="Y280" t="s">
        <v>1635</v>
      </c>
      <c r="AB280" t="s">
        <v>1635</v>
      </c>
    </row>
    <row r="281" spans="1:30" ht="15.75" thickTop="1" x14ac:dyDescent="0.25">
      <c r="A281" s="49"/>
      <c r="B281" s="49"/>
      <c r="C281" s="49"/>
      <c r="D281" s="49"/>
      <c r="E281" s="49"/>
      <c r="F281" s="49"/>
      <c r="G281" s="49"/>
      <c r="H281" s="49"/>
      <c r="I281" s="49"/>
      <c r="J281" s="49"/>
      <c r="Q281">
        <f t="shared" si="46"/>
        <v>0</v>
      </c>
    </row>
    <row r="282" spans="1:30" collapsed="1" x14ac:dyDescent="0.25">
      <c r="A282" s="36" t="s">
        <v>231</v>
      </c>
      <c r="B282" s="37" t="s">
        <v>137</v>
      </c>
      <c r="C282" s="36" t="s">
        <v>138</v>
      </c>
      <c r="D282" s="36" t="s">
        <v>9</v>
      </c>
      <c r="E282" s="233" t="s">
        <v>1626</v>
      </c>
      <c r="F282" s="234"/>
      <c r="G282" s="38" t="s">
        <v>139</v>
      </c>
      <c r="H282" s="37" t="s">
        <v>140</v>
      </c>
      <c r="I282" s="37" t="s">
        <v>141</v>
      </c>
      <c r="J282" s="37" t="s">
        <v>10</v>
      </c>
      <c r="Q282">
        <f t="shared" si="46"/>
        <v>0</v>
      </c>
      <c r="W282" t="s">
        <v>141</v>
      </c>
      <c r="Y282" t="s">
        <v>141</v>
      </c>
      <c r="AB282" t="s">
        <v>141</v>
      </c>
    </row>
    <row r="283" spans="1:30" x14ac:dyDescent="0.25">
      <c r="A283" s="39" t="s">
        <v>1636</v>
      </c>
      <c r="B283" s="40" t="s">
        <v>232</v>
      </c>
      <c r="C283" s="39" t="s">
        <v>162</v>
      </c>
      <c r="D283" s="39" t="s">
        <v>1857</v>
      </c>
      <c r="E283" s="235" t="s">
        <v>33</v>
      </c>
      <c r="F283" s="236"/>
      <c r="G283" s="41" t="s">
        <v>164</v>
      </c>
      <c r="H283" s="42">
        <v>1</v>
      </c>
      <c r="I283" s="43">
        <f>_xlfn.XLOOKUP(D283,'Sintético MO EQ MAT'!D:D,'Sintético MO EQ MAT'!G:G)</f>
        <v>3427.0074841065575</v>
      </c>
      <c r="J283" s="43">
        <f>(H283*I283)</f>
        <v>3427.0074841065575</v>
      </c>
      <c r="K283">
        <f>_xlfn.XLOOKUP(D283,'Sintético MO EQ MAT'!D:D,'Sintético MO EQ MAT'!O:O,0)</f>
        <v>37628.54</v>
      </c>
      <c r="L283">
        <f>_xlfn.XLOOKUP(D283,'Sintético MO EQ MAT'!D:D,'Sintético MO EQ MAT'!K:K,0)</f>
        <v>4180.9491306099999</v>
      </c>
      <c r="Q283">
        <f t="shared" si="46"/>
        <v>0</v>
      </c>
      <c r="W283">
        <v>3427.0074841065575</v>
      </c>
      <c r="Y283">
        <v>3427.0074841065575</v>
      </c>
      <c r="AB283">
        <v>3427.0074841065575</v>
      </c>
      <c r="AD283" s="196">
        <v>3942.89</v>
      </c>
    </row>
    <row r="284" spans="1:30" ht="25.5" x14ac:dyDescent="0.25">
      <c r="A284" s="50" t="s">
        <v>1638</v>
      </c>
      <c r="B284" s="51" t="s">
        <v>1858</v>
      </c>
      <c r="C284" s="50" t="s">
        <v>157</v>
      </c>
      <c r="D284" s="50" t="s">
        <v>1859</v>
      </c>
      <c r="E284" s="237" t="s">
        <v>1637</v>
      </c>
      <c r="F284" s="238"/>
      <c r="G284" s="52" t="s">
        <v>266</v>
      </c>
      <c r="H284" s="53">
        <v>4.1120000000000001</v>
      </c>
      <c r="I284" s="54">
        <f t="shared" ref="I284:I287" si="50">W284</f>
        <v>26.51</v>
      </c>
      <c r="J284" s="54">
        <f t="shared" ref="J284:J287" si="51">TRUNC(H284*I284,(2))</f>
        <v>109</v>
      </c>
      <c r="Q284">
        <f t="shared" si="46"/>
        <v>0</v>
      </c>
      <c r="R284">
        <f t="shared" ref="R284:R287" si="52">I284/1.07133</f>
        <v>24.744943201441203</v>
      </c>
      <c r="T284">
        <v>25.174316037075414</v>
      </c>
      <c r="W284">
        <v>26.51</v>
      </c>
      <c r="Y284">
        <v>26.51</v>
      </c>
      <c r="AB284">
        <v>26.51</v>
      </c>
      <c r="AD284" s="196">
        <v>26.51</v>
      </c>
    </row>
    <row r="285" spans="1:30" ht="25.5" x14ac:dyDescent="0.25">
      <c r="A285" s="50" t="s">
        <v>1638</v>
      </c>
      <c r="B285" s="51" t="s">
        <v>1186</v>
      </c>
      <c r="C285" s="50" t="s">
        <v>157</v>
      </c>
      <c r="D285" s="50" t="s">
        <v>1187</v>
      </c>
      <c r="E285" s="237" t="s">
        <v>1637</v>
      </c>
      <c r="F285" s="238"/>
      <c r="G285" s="52" t="s">
        <v>266</v>
      </c>
      <c r="H285" s="53">
        <v>3.133</v>
      </c>
      <c r="I285" s="54">
        <f t="shared" si="50"/>
        <v>18.82</v>
      </c>
      <c r="J285" s="54">
        <f t="shared" si="51"/>
        <v>58.96</v>
      </c>
      <c r="Q285">
        <f t="shared" si="46"/>
        <v>0</v>
      </c>
      <c r="R285">
        <f t="shared" si="52"/>
        <v>17.566949492686664</v>
      </c>
      <c r="T285">
        <v>17.874977831293812</v>
      </c>
      <c r="W285">
        <v>18.82</v>
      </c>
      <c r="Y285">
        <v>18.82</v>
      </c>
      <c r="AB285">
        <v>18.82</v>
      </c>
      <c r="AD285" s="196">
        <v>18.82</v>
      </c>
    </row>
    <row r="286" spans="1:30" x14ac:dyDescent="0.25">
      <c r="A286" s="55" t="s">
        <v>1627</v>
      </c>
      <c r="B286" s="56" t="s">
        <v>1860</v>
      </c>
      <c r="C286" s="55" t="s">
        <v>162</v>
      </c>
      <c r="D286" s="55" t="s">
        <v>1861</v>
      </c>
      <c r="E286" s="230" t="s">
        <v>1648</v>
      </c>
      <c r="F286" s="231"/>
      <c r="G286" s="57" t="s">
        <v>164</v>
      </c>
      <c r="H286" s="58">
        <v>3</v>
      </c>
      <c r="I286" s="59">
        <f t="shared" si="50"/>
        <v>37.86</v>
      </c>
      <c r="J286" s="59">
        <f t="shared" si="51"/>
        <v>113.58</v>
      </c>
      <c r="Q286">
        <f t="shared" si="46"/>
        <v>0</v>
      </c>
      <c r="R286">
        <f t="shared" si="52"/>
        <v>35.339251211111424</v>
      </c>
      <c r="T286">
        <v>36.048649809115773</v>
      </c>
      <c r="W286">
        <v>37.86</v>
      </c>
      <c r="Y286">
        <v>37.86</v>
      </c>
      <c r="AB286">
        <v>37.86</v>
      </c>
      <c r="AD286" s="196">
        <v>37.96</v>
      </c>
    </row>
    <row r="287" spans="1:30" x14ac:dyDescent="0.25">
      <c r="A287" s="55" t="s">
        <v>1627</v>
      </c>
      <c r="B287" s="56" t="s">
        <v>1862</v>
      </c>
      <c r="C287" s="55" t="s">
        <v>162</v>
      </c>
      <c r="D287" s="55" t="s">
        <v>1863</v>
      </c>
      <c r="E287" s="230" t="s">
        <v>1648</v>
      </c>
      <c r="F287" s="231"/>
      <c r="G287" s="57" t="s">
        <v>164</v>
      </c>
      <c r="H287" s="58">
        <v>1</v>
      </c>
      <c r="I287" s="59">
        <f t="shared" si="50"/>
        <v>3145.46</v>
      </c>
      <c r="J287" s="59">
        <f t="shared" si="51"/>
        <v>3145.46</v>
      </c>
      <c r="Q287">
        <f t="shared" si="46"/>
        <v>0</v>
      </c>
      <c r="R287">
        <f t="shared" si="52"/>
        <v>2936.0327816825816</v>
      </c>
      <c r="T287">
        <v>2986.941465281473</v>
      </c>
      <c r="W287">
        <v>3145.46</v>
      </c>
      <c r="Y287">
        <v>3145.46</v>
      </c>
      <c r="AB287">
        <v>3145.46</v>
      </c>
      <c r="AD287" s="196">
        <v>3145.48</v>
      </c>
    </row>
    <row r="288" spans="1:30" x14ac:dyDescent="0.25">
      <c r="A288" s="44"/>
      <c r="B288" s="44"/>
      <c r="C288" s="44"/>
      <c r="D288" s="44"/>
      <c r="E288" s="44" t="s">
        <v>1629</v>
      </c>
      <c r="F288" s="45">
        <v>127.66</v>
      </c>
      <c r="G288" s="44" t="s">
        <v>1630</v>
      </c>
      <c r="H288" s="45">
        <v>0</v>
      </c>
      <c r="I288" s="44" t="s">
        <v>1631</v>
      </c>
      <c r="J288" s="45">
        <f>F288+H288</f>
        <v>127.66</v>
      </c>
      <c r="Q288">
        <f t="shared" si="46"/>
        <v>0</v>
      </c>
      <c r="W288" t="s">
        <v>1631</v>
      </c>
      <c r="Y288" t="s">
        <v>1631</v>
      </c>
      <c r="AB288" t="s">
        <v>1631</v>
      </c>
    </row>
    <row r="289" spans="1:30" x14ac:dyDescent="0.25">
      <c r="A289" s="44"/>
      <c r="B289" s="44"/>
      <c r="C289" s="44"/>
      <c r="D289" s="44"/>
      <c r="E289" s="44" t="s">
        <v>1632</v>
      </c>
      <c r="F289" s="45">
        <f>J289-J283</f>
        <v>753.94164650344237</v>
      </c>
      <c r="G289" s="44"/>
      <c r="H289" s="229" t="s">
        <v>1633</v>
      </c>
      <c r="I289" s="229"/>
      <c r="J289" s="45">
        <f>Q289</f>
        <v>4180.9491306099999</v>
      </c>
      <c r="Q289">
        <f t="shared" si="46"/>
        <v>4180.9491306099999</v>
      </c>
    </row>
    <row r="290" spans="1:30" ht="15.75" thickBot="1" x14ac:dyDescent="0.3">
      <c r="A290" s="46"/>
      <c r="B290" s="46"/>
      <c r="C290" s="46"/>
      <c r="D290" s="46"/>
      <c r="E290" s="46"/>
      <c r="F290" s="46"/>
      <c r="G290" s="46" t="s">
        <v>1634</v>
      </c>
      <c r="H290" s="47">
        <v>9</v>
      </c>
      <c r="I290" s="46" t="s">
        <v>1635</v>
      </c>
      <c r="J290" s="48">
        <f>O290</f>
        <v>37628.54</v>
      </c>
      <c r="M290">
        <f>K283</f>
        <v>37628.54</v>
      </c>
      <c r="N290">
        <f>L283</f>
        <v>4180.9491306099999</v>
      </c>
      <c r="O290">
        <v>37628.54</v>
      </c>
      <c r="P290">
        <v>4180.9491306099999</v>
      </c>
      <c r="Q290">
        <f t="shared" si="46"/>
        <v>0</v>
      </c>
      <c r="W290" t="s">
        <v>1635</v>
      </c>
      <c r="Y290" t="s">
        <v>1635</v>
      </c>
      <c r="AB290" t="s">
        <v>1635</v>
      </c>
    </row>
    <row r="291" spans="1:30" ht="15.75" thickTop="1" x14ac:dyDescent="0.25">
      <c r="A291" s="49"/>
      <c r="B291" s="49"/>
      <c r="C291" s="49"/>
      <c r="D291" s="49"/>
      <c r="E291" s="49"/>
      <c r="F291" s="49"/>
      <c r="G291" s="49"/>
      <c r="H291" s="49"/>
      <c r="I291" s="49"/>
      <c r="J291" s="49"/>
      <c r="Q291">
        <f t="shared" si="46"/>
        <v>0</v>
      </c>
    </row>
    <row r="292" spans="1:30" collapsed="1" x14ac:dyDescent="0.25">
      <c r="A292" s="36" t="s">
        <v>234</v>
      </c>
      <c r="B292" s="37" t="s">
        <v>137</v>
      </c>
      <c r="C292" s="36" t="s">
        <v>138</v>
      </c>
      <c r="D292" s="36" t="s">
        <v>9</v>
      </c>
      <c r="E292" s="233" t="s">
        <v>1626</v>
      </c>
      <c r="F292" s="234"/>
      <c r="G292" s="38" t="s">
        <v>139</v>
      </c>
      <c r="H292" s="37" t="s">
        <v>140</v>
      </c>
      <c r="I292" s="37" t="s">
        <v>141</v>
      </c>
      <c r="J292" s="37" t="s">
        <v>10</v>
      </c>
      <c r="Q292">
        <f t="shared" si="46"/>
        <v>0</v>
      </c>
      <c r="W292" t="s">
        <v>141</v>
      </c>
      <c r="Y292" t="s">
        <v>141</v>
      </c>
      <c r="AB292" t="s">
        <v>141</v>
      </c>
    </row>
    <row r="293" spans="1:30" x14ac:dyDescent="0.25">
      <c r="A293" s="39" t="s">
        <v>1636</v>
      </c>
      <c r="B293" s="40" t="s">
        <v>235</v>
      </c>
      <c r="C293" s="39" t="s">
        <v>162</v>
      </c>
      <c r="D293" s="39" t="s">
        <v>1864</v>
      </c>
      <c r="E293" s="235" t="s">
        <v>33</v>
      </c>
      <c r="F293" s="236"/>
      <c r="G293" s="41" t="s">
        <v>164</v>
      </c>
      <c r="H293" s="42">
        <v>1</v>
      </c>
      <c r="I293" s="43">
        <f>_xlfn.XLOOKUP(D293,'Sintético MO EQ MAT'!D:D,'Sintético MO EQ MAT'!G:G)</f>
        <v>1846.509010385246</v>
      </c>
      <c r="J293" s="43">
        <f>(H293*I293)</f>
        <v>1846.509010385246</v>
      </c>
      <c r="K293">
        <f>_xlfn.XLOOKUP(D293,'Sintético MO EQ MAT'!D:D,'Sintético MO EQ MAT'!O:O,0)</f>
        <v>9010.9599999999991</v>
      </c>
      <c r="L293">
        <f>_xlfn.XLOOKUP(D293,'Sintético MO EQ MAT'!D:D,'Sintético MO EQ MAT'!K:K,0)</f>
        <v>2252.7409926700002</v>
      </c>
      <c r="Q293">
        <f t="shared" si="46"/>
        <v>0</v>
      </c>
      <c r="W293">
        <v>1846.509010385246</v>
      </c>
      <c r="Y293">
        <v>1846.509010385246</v>
      </c>
      <c r="AB293">
        <v>1846.509010385246</v>
      </c>
      <c r="AD293" s="196">
        <v>1497.4</v>
      </c>
    </row>
    <row r="294" spans="1:30" ht="25.5" x14ac:dyDescent="0.25">
      <c r="A294" s="50" t="s">
        <v>1638</v>
      </c>
      <c r="B294" s="51" t="s">
        <v>1837</v>
      </c>
      <c r="C294" s="50" t="s">
        <v>157</v>
      </c>
      <c r="D294" s="50" t="s">
        <v>1838</v>
      </c>
      <c r="E294" s="237" t="s">
        <v>1637</v>
      </c>
      <c r="F294" s="238"/>
      <c r="G294" s="52" t="s">
        <v>266</v>
      </c>
      <c r="H294" s="53">
        <v>13.217000000000001</v>
      </c>
      <c r="I294" s="54">
        <f t="shared" ref="I294:I305" si="53">W294</f>
        <v>19.16</v>
      </c>
      <c r="J294" s="54">
        <f t="shared" ref="J294:J305" si="54">TRUNC(H294*I294,(2))</f>
        <v>253.23</v>
      </c>
      <c r="Q294">
        <f t="shared" si="46"/>
        <v>0</v>
      </c>
      <c r="R294">
        <f t="shared" ref="R294:R305" si="55">I294/1.07133</f>
        <v>17.884312023372818</v>
      </c>
      <c r="T294">
        <v>18.201674554058975</v>
      </c>
      <c r="W294">
        <v>19.16</v>
      </c>
      <c r="Y294">
        <v>19.16</v>
      </c>
      <c r="AB294">
        <v>19.16</v>
      </c>
      <c r="AD294" s="196">
        <v>19.16</v>
      </c>
    </row>
    <row r="295" spans="1:30" ht="25.5" x14ac:dyDescent="0.25">
      <c r="A295" s="50" t="s">
        <v>1638</v>
      </c>
      <c r="B295" s="51" t="s">
        <v>1839</v>
      </c>
      <c r="C295" s="50" t="s">
        <v>157</v>
      </c>
      <c r="D295" s="50" t="s">
        <v>1840</v>
      </c>
      <c r="E295" s="237" t="s">
        <v>1637</v>
      </c>
      <c r="F295" s="238"/>
      <c r="G295" s="52" t="s">
        <v>266</v>
      </c>
      <c r="H295" s="53">
        <v>18.731000000000002</v>
      </c>
      <c r="I295" s="54">
        <f t="shared" si="53"/>
        <v>25.18</v>
      </c>
      <c r="J295" s="54">
        <f t="shared" si="54"/>
        <v>471.64</v>
      </c>
      <c r="Q295">
        <f t="shared" si="46"/>
        <v>0</v>
      </c>
      <c r="R295">
        <f t="shared" si="55"/>
        <v>23.503495654933591</v>
      </c>
      <c r="T295">
        <v>23.914200106409794</v>
      </c>
      <c r="W295">
        <v>25.18</v>
      </c>
      <c r="Y295">
        <v>25.18</v>
      </c>
      <c r="AB295">
        <v>25.18</v>
      </c>
      <c r="AD295" s="196">
        <v>25.18</v>
      </c>
    </row>
    <row r="296" spans="1:30" x14ac:dyDescent="0.25">
      <c r="A296" s="55" t="s">
        <v>1627</v>
      </c>
      <c r="B296" s="56" t="s">
        <v>1841</v>
      </c>
      <c r="C296" s="55" t="s">
        <v>162</v>
      </c>
      <c r="D296" s="55" t="s">
        <v>1842</v>
      </c>
      <c r="E296" s="230" t="s">
        <v>1648</v>
      </c>
      <c r="F296" s="231"/>
      <c r="G296" s="57" t="s">
        <v>259</v>
      </c>
      <c r="H296" s="58">
        <v>5.1840000000000002</v>
      </c>
      <c r="I296" s="59">
        <f t="shared" si="53"/>
        <v>0.7</v>
      </c>
      <c r="J296" s="59">
        <f t="shared" si="54"/>
        <v>3.62</v>
      </c>
      <c r="Q296">
        <f t="shared" si="46"/>
        <v>0</v>
      </c>
      <c r="R296">
        <f t="shared" si="55"/>
        <v>0.65339344553032219</v>
      </c>
      <c r="T296">
        <v>0.67206182968833139</v>
      </c>
      <c r="W296">
        <v>0.7</v>
      </c>
      <c r="Y296">
        <v>0.7</v>
      </c>
      <c r="AB296">
        <v>0.7</v>
      </c>
      <c r="AD296" s="196">
        <v>0.7</v>
      </c>
    </row>
    <row r="297" spans="1:30" x14ac:dyDescent="0.25">
      <c r="A297" s="55" t="s">
        <v>1627</v>
      </c>
      <c r="B297" s="56" t="s">
        <v>1843</v>
      </c>
      <c r="C297" s="55" t="s">
        <v>162</v>
      </c>
      <c r="D297" s="55" t="s">
        <v>1844</v>
      </c>
      <c r="E297" s="230" t="s">
        <v>1648</v>
      </c>
      <c r="F297" s="231"/>
      <c r="G297" s="57" t="s">
        <v>212</v>
      </c>
      <c r="H297" s="58">
        <v>1.2E-2</v>
      </c>
      <c r="I297" s="59">
        <f t="shared" si="53"/>
        <v>137.29</v>
      </c>
      <c r="J297" s="59">
        <f t="shared" si="54"/>
        <v>1.64</v>
      </c>
      <c r="Q297">
        <f t="shared" si="46"/>
        <v>0</v>
      </c>
      <c r="R297">
        <f t="shared" si="55"/>
        <v>128.14912305265418</v>
      </c>
      <c r="T297">
        <v>130.37066076745728</v>
      </c>
      <c r="W297">
        <v>137.29</v>
      </c>
      <c r="Y297">
        <v>137.29</v>
      </c>
      <c r="AB297">
        <v>137.29</v>
      </c>
      <c r="AD297" s="196">
        <v>137.29</v>
      </c>
    </row>
    <row r="298" spans="1:30" x14ac:dyDescent="0.25">
      <c r="A298" s="55" t="s">
        <v>1627</v>
      </c>
      <c r="B298" s="56" t="s">
        <v>1847</v>
      </c>
      <c r="C298" s="55" t="s">
        <v>162</v>
      </c>
      <c r="D298" s="55" t="s">
        <v>1848</v>
      </c>
      <c r="E298" s="230" t="s">
        <v>1648</v>
      </c>
      <c r="F298" s="231"/>
      <c r="G298" s="57" t="s">
        <v>255</v>
      </c>
      <c r="H298" s="58">
        <v>23.917999999999999</v>
      </c>
      <c r="I298" s="59">
        <f t="shared" si="53"/>
        <v>9.94</v>
      </c>
      <c r="J298" s="59">
        <f t="shared" si="54"/>
        <v>237.74</v>
      </c>
      <c r="Q298">
        <f t="shared" si="46"/>
        <v>0</v>
      </c>
      <c r="R298">
        <f t="shared" si="55"/>
        <v>9.2781869265305748</v>
      </c>
      <c r="T298">
        <v>9.4462023839526577</v>
      </c>
      <c r="W298">
        <v>9.94</v>
      </c>
      <c r="Y298">
        <v>9.94</v>
      </c>
      <c r="AB298">
        <v>9.94</v>
      </c>
      <c r="AD298" s="196">
        <v>9.94</v>
      </c>
    </row>
    <row r="299" spans="1:30" x14ac:dyDescent="0.25">
      <c r="A299" s="55" t="s">
        <v>1627</v>
      </c>
      <c r="B299" s="56" t="s">
        <v>1865</v>
      </c>
      <c r="C299" s="55" t="s">
        <v>162</v>
      </c>
      <c r="D299" s="55" t="s">
        <v>1866</v>
      </c>
      <c r="E299" s="230" t="s">
        <v>1648</v>
      </c>
      <c r="F299" s="231"/>
      <c r="G299" s="57" t="s">
        <v>259</v>
      </c>
      <c r="H299" s="58">
        <v>9.1999999999999998E-2</v>
      </c>
      <c r="I299" s="59">
        <f t="shared" si="53"/>
        <v>44.93</v>
      </c>
      <c r="J299" s="59">
        <f t="shared" si="54"/>
        <v>4.13</v>
      </c>
      <c r="Q299">
        <f t="shared" si="46"/>
        <v>0</v>
      </c>
      <c r="R299">
        <f t="shared" si="55"/>
        <v>41.93852501096768</v>
      </c>
      <c r="T299">
        <v>42.666591993130041</v>
      </c>
      <c r="W299">
        <v>44.93</v>
      </c>
      <c r="Y299">
        <v>44.93</v>
      </c>
      <c r="AB299">
        <v>44.93</v>
      </c>
      <c r="AD299" s="196">
        <v>44.93</v>
      </c>
    </row>
    <row r="300" spans="1:30" x14ac:dyDescent="0.25">
      <c r="A300" s="55" t="s">
        <v>1627</v>
      </c>
      <c r="B300" s="56" t="s">
        <v>1867</v>
      </c>
      <c r="C300" s="55" t="s">
        <v>162</v>
      </c>
      <c r="D300" s="55" t="s">
        <v>1868</v>
      </c>
      <c r="E300" s="230" t="s">
        <v>1648</v>
      </c>
      <c r="F300" s="231"/>
      <c r="G300" s="57" t="s">
        <v>164</v>
      </c>
      <c r="H300" s="58">
        <v>1</v>
      </c>
      <c r="I300" s="59">
        <f t="shared" si="53"/>
        <v>309.77999999999997</v>
      </c>
      <c r="J300" s="59">
        <f t="shared" si="54"/>
        <v>309.77999999999997</v>
      </c>
      <c r="Q300">
        <f t="shared" si="46"/>
        <v>0</v>
      </c>
      <c r="R300">
        <f t="shared" si="55"/>
        <v>289.15460222340454</v>
      </c>
      <c r="T300">
        <v>294.02705048864499</v>
      </c>
      <c r="W300">
        <v>309.77999999999997</v>
      </c>
      <c r="Y300">
        <v>309.77999999999997</v>
      </c>
      <c r="AB300">
        <v>309.77999999999997</v>
      </c>
      <c r="AD300" s="196">
        <v>309.63</v>
      </c>
    </row>
    <row r="301" spans="1:30" x14ac:dyDescent="0.25">
      <c r="A301" s="55" t="s">
        <v>1627</v>
      </c>
      <c r="B301" s="56" t="s">
        <v>1851</v>
      </c>
      <c r="C301" s="55" t="s">
        <v>162</v>
      </c>
      <c r="D301" s="55" t="s">
        <v>1852</v>
      </c>
      <c r="E301" s="230" t="s">
        <v>1648</v>
      </c>
      <c r="F301" s="231"/>
      <c r="G301" s="57" t="s">
        <v>255</v>
      </c>
      <c r="H301" s="58">
        <v>3.6</v>
      </c>
      <c r="I301" s="59">
        <f t="shared" si="53"/>
        <v>46.87</v>
      </c>
      <c r="J301" s="59">
        <f t="shared" si="54"/>
        <v>168.73</v>
      </c>
      <c r="Q301">
        <f t="shared" si="46"/>
        <v>0</v>
      </c>
      <c r="R301">
        <f t="shared" si="55"/>
        <v>43.749358274294572</v>
      </c>
      <c r="T301">
        <v>44.514762024772949</v>
      </c>
      <c r="W301">
        <v>46.87</v>
      </c>
      <c r="Y301">
        <v>46.87</v>
      </c>
      <c r="AB301">
        <v>46.87</v>
      </c>
      <c r="AD301" s="196">
        <v>46.87</v>
      </c>
    </row>
    <row r="302" spans="1:30" ht="25.5" x14ac:dyDescent="0.25">
      <c r="A302" s="55" t="s">
        <v>1627</v>
      </c>
      <c r="B302" s="56" t="s">
        <v>1853</v>
      </c>
      <c r="C302" s="55" t="s">
        <v>162</v>
      </c>
      <c r="D302" s="55" t="s">
        <v>1854</v>
      </c>
      <c r="E302" s="230" t="s">
        <v>1648</v>
      </c>
      <c r="F302" s="231"/>
      <c r="G302" s="57" t="s">
        <v>255</v>
      </c>
      <c r="H302" s="58">
        <v>1.9</v>
      </c>
      <c r="I302" s="59">
        <f t="shared" si="53"/>
        <v>6.2</v>
      </c>
      <c r="J302" s="59">
        <f t="shared" si="54"/>
        <v>11.78</v>
      </c>
      <c r="Q302">
        <f t="shared" si="46"/>
        <v>0</v>
      </c>
      <c r="R302">
        <f t="shared" si="55"/>
        <v>5.7871990889828542</v>
      </c>
      <c r="T302">
        <v>5.8898752018519041</v>
      </c>
      <c r="W302">
        <v>6.2</v>
      </c>
      <c r="Y302">
        <v>6.2</v>
      </c>
      <c r="AB302">
        <v>6.2</v>
      </c>
      <c r="AD302" s="196">
        <v>6.2</v>
      </c>
    </row>
    <row r="303" spans="1:30" x14ac:dyDescent="0.25">
      <c r="A303" s="55" t="s">
        <v>1627</v>
      </c>
      <c r="B303" s="56" t="s">
        <v>1869</v>
      </c>
      <c r="C303" s="55" t="s">
        <v>162</v>
      </c>
      <c r="D303" s="55" t="s">
        <v>1870</v>
      </c>
      <c r="E303" s="230" t="s">
        <v>1648</v>
      </c>
      <c r="F303" s="231"/>
      <c r="G303" s="57" t="s">
        <v>164</v>
      </c>
      <c r="H303" s="58">
        <v>2</v>
      </c>
      <c r="I303" s="59">
        <f t="shared" si="53"/>
        <v>95.64</v>
      </c>
      <c r="J303" s="59">
        <f t="shared" si="54"/>
        <v>191.28</v>
      </c>
      <c r="Q303">
        <f t="shared" si="46"/>
        <v>0</v>
      </c>
      <c r="R303">
        <f t="shared" si="55"/>
        <v>89.272213043600019</v>
      </c>
      <c r="T303">
        <v>90.821688928714778</v>
      </c>
      <c r="W303">
        <v>95.64</v>
      </c>
      <c r="Y303">
        <v>95.64</v>
      </c>
      <c r="AB303">
        <v>95.64</v>
      </c>
      <c r="AD303" s="196">
        <v>95.64</v>
      </c>
    </row>
    <row r="304" spans="1:30" x14ac:dyDescent="0.25">
      <c r="A304" s="55" t="s">
        <v>1627</v>
      </c>
      <c r="B304" s="56" t="s">
        <v>1871</v>
      </c>
      <c r="C304" s="55" t="s">
        <v>162</v>
      </c>
      <c r="D304" s="55" t="s">
        <v>1872</v>
      </c>
      <c r="E304" s="230" t="s">
        <v>1648</v>
      </c>
      <c r="F304" s="231"/>
      <c r="G304" s="57" t="s">
        <v>259</v>
      </c>
      <c r="H304" s="58">
        <v>2.8000000000000001E-2</v>
      </c>
      <c r="I304" s="59">
        <f t="shared" si="53"/>
        <v>41.46</v>
      </c>
      <c r="J304" s="59">
        <f t="shared" si="54"/>
        <v>1.1599999999999999</v>
      </c>
      <c r="Q304">
        <f t="shared" si="46"/>
        <v>0</v>
      </c>
      <c r="R304">
        <f t="shared" si="55"/>
        <v>38.699560359553082</v>
      </c>
      <c r="T304">
        <v>39.371622189241414</v>
      </c>
      <c r="W304">
        <v>41.46</v>
      </c>
      <c r="Y304">
        <v>41.46</v>
      </c>
      <c r="AB304">
        <v>41.46</v>
      </c>
      <c r="AD304" s="196">
        <v>41.46</v>
      </c>
    </row>
    <row r="305" spans="1:30" x14ac:dyDescent="0.25">
      <c r="A305" s="55" t="s">
        <v>1627</v>
      </c>
      <c r="B305" s="56" t="s">
        <v>1873</v>
      </c>
      <c r="C305" s="55" t="s">
        <v>162</v>
      </c>
      <c r="D305" s="55" t="s">
        <v>1874</v>
      </c>
      <c r="E305" s="230" t="s">
        <v>1648</v>
      </c>
      <c r="F305" s="231"/>
      <c r="G305" s="57" t="s">
        <v>164</v>
      </c>
      <c r="H305" s="58">
        <v>1</v>
      </c>
      <c r="I305" s="59">
        <f t="shared" si="53"/>
        <v>191.77</v>
      </c>
      <c r="J305" s="59">
        <f t="shared" si="54"/>
        <v>191.77</v>
      </c>
      <c r="Q305">
        <f t="shared" si="46"/>
        <v>0</v>
      </c>
      <c r="R305">
        <f t="shared" si="55"/>
        <v>179.00180149907126</v>
      </c>
      <c r="T305">
        <v>182.01674554058974</v>
      </c>
      <c r="W305">
        <v>191.77</v>
      </c>
      <c r="Y305">
        <v>191.77</v>
      </c>
      <c r="AB305">
        <v>191.77</v>
      </c>
      <c r="AD305" s="196">
        <v>191.67</v>
      </c>
    </row>
    <row r="306" spans="1:30" x14ac:dyDescent="0.25">
      <c r="A306" s="44"/>
      <c r="B306" s="44"/>
      <c r="C306" s="44"/>
      <c r="D306" s="44"/>
      <c r="E306" s="44" t="s">
        <v>1629</v>
      </c>
      <c r="F306" s="45">
        <v>550.39</v>
      </c>
      <c r="G306" s="44" t="s">
        <v>1630</v>
      </c>
      <c r="H306" s="45">
        <v>0</v>
      </c>
      <c r="I306" s="44" t="s">
        <v>1631</v>
      </c>
      <c r="J306" s="45">
        <f>F306+H306</f>
        <v>550.39</v>
      </c>
      <c r="Q306">
        <f t="shared" si="46"/>
        <v>0</v>
      </c>
      <c r="W306" t="s">
        <v>1631</v>
      </c>
      <c r="Y306" t="s">
        <v>1631</v>
      </c>
      <c r="AB306" t="s">
        <v>1631</v>
      </c>
    </row>
    <row r="307" spans="1:30" x14ac:dyDescent="0.25">
      <c r="A307" s="44"/>
      <c r="B307" s="44"/>
      <c r="C307" s="44"/>
      <c r="D307" s="44"/>
      <c r="E307" s="44" t="s">
        <v>1632</v>
      </c>
      <c r="F307" s="45">
        <f>J307-J293</f>
        <v>406.23198228475417</v>
      </c>
      <c r="G307" s="44"/>
      <c r="H307" s="229" t="s">
        <v>1633</v>
      </c>
      <c r="I307" s="229"/>
      <c r="J307" s="45">
        <f>Q307</f>
        <v>2252.7409926700002</v>
      </c>
      <c r="Q307">
        <f t="shared" si="46"/>
        <v>2252.7409926700002</v>
      </c>
    </row>
    <row r="308" spans="1:30" ht="15.75" thickBot="1" x14ac:dyDescent="0.3">
      <c r="A308" s="46"/>
      <c r="B308" s="46"/>
      <c r="C308" s="46"/>
      <c r="D308" s="46"/>
      <c r="E308" s="46"/>
      <c r="F308" s="46"/>
      <c r="G308" s="46" t="s">
        <v>1634</v>
      </c>
      <c r="H308" s="47">
        <v>4</v>
      </c>
      <c r="I308" s="46" t="s">
        <v>1635</v>
      </c>
      <c r="J308" s="48">
        <f>O308</f>
        <v>9010.9599999999991</v>
      </c>
      <c r="M308">
        <f>K293</f>
        <v>9010.9599999999991</v>
      </c>
      <c r="N308">
        <f>L293</f>
        <v>2252.7409926700002</v>
      </c>
      <c r="O308">
        <v>9010.9599999999991</v>
      </c>
      <c r="P308">
        <v>2252.7409926700002</v>
      </c>
      <c r="Q308">
        <f t="shared" si="46"/>
        <v>0</v>
      </c>
      <c r="W308" t="s">
        <v>1635</v>
      </c>
      <c r="Y308" t="s">
        <v>1635</v>
      </c>
      <c r="AB308" t="s">
        <v>1635</v>
      </c>
    </row>
    <row r="309" spans="1:30" ht="15.75" thickTop="1" x14ac:dyDescent="0.25">
      <c r="A309" s="49"/>
      <c r="B309" s="49"/>
      <c r="C309" s="49"/>
      <c r="D309" s="49"/>
      <c r="E309" s="49"/>
      <c r="F309" s="49"/>
      <c r="G309" s="49"/>
      <c r="H309" s="49"/>
      <c r="I309" s="49"/>
      <c r="J309" s="49"/>
      <c r="Q309">
        <f t="shared" si="46"/>
        <v>0</v>
      </c>
    </row>
    <row r="310" spans="1:30" x14ac:dyDescent="0.25">
      <c r="A310" s="33" t="s">
        <v>34</v>
      </c>
      <c r="B310" s="33"/>
      <c r="C310" s="33"/>
      <c r="D310" s="33" t="s">
        <v>35</v>
      </c>
      <c r="E310" s="33"/>
      <c r="F310" s="239"/>
      <c r="G310" s="240"/>
      <c r="H310" s="34"/>
      <c r="I310" s="33"/>
      <c r="J310" s="35">
        <f>J321+J333+J342+J354+J362+J374+J380+J386+J392</f>
        <v>321626.95239054557</v>
      </c>
      <c r="K310">
        <f>_xlfn.XLOOKUP(D310,'Sintético MO EQ MAT'!D:D,'Sintético MO EQ MAT'!O:O,0)</f>
        <v>321626.94999999995</v>
      </c>
      <c r="Q310">
        <f t="shared" si="46"/>
        <v>0</v>
      </c>
    </row>
    <row r="311" spans="1:30" collapsed="1" x14ac:dyDescent="0.25">
      <c r="A311" s="36" t="s">
        <v>237</v>
      </c>
      <c r="B311" s="37" t="s">
        <v>137</v>
      </c>
      <c r="C311" s="36" t="s">
        <v>138</v>
      </c>
      <c r="D311" s="36" t="s">
        <v>9</v>
      </c>
      <c r="E311" s="233" t="s">
        <v>1626</v>
      </c>
      <c r="F311" s="234"/>
      <c r="G311" s="38" t="s">
        <v>139</v>
      </c>
      <c r="H311" s="37" t="s">
        <v>140</v>
      </c>
      <c r="I311" s="37" t="s">
        <v>141</v>
      </c>
      <c r="J311" s="37" t="s">
        <v>10</v>
      </c>
      <c r="Q311">
        <f t="shared" si="46"/>
        <v>0</v>
      </c>
      <c r="W311" t="s">
        <v>141</v>
      </c>
      <c r="Y311" t="s">
        <v>141</v>
      </c>
      <c r="AB311" t="s">
        <v>141</v>
      </c>
    </row>
    <row r="312" spans="1:30" ht="38.25" x14ac:dyDescent="0.25">
      <c r="A312" s="39" t="s">
        <v>1636</v>
      </c>
      <c r="B312" s="40" t="s">
        <v>238</v>
      </c>
      <c r="C312" s="39" t="s">
        <v>157</v>
      </c>
      <c r="D312" s="39" t="s">
        <v>239</v>
      </c>
      <c r="E312" s="235" t="s">
        <v>1823</v>
      </c>
      <c r="F312" s="236"/>
      <c r="G312" s="41" t="s">
        <v>159</v>
      </c>
      <c r="H312" s="42">
        <v>1</v>
      </c>
      <c r="I312" s="43">
        <f>_xlfn.XLOOKUP(D312,'Sintético MO EQ MAT'!D:D,'Sintético MO EQ MAT'!G:G)</f>
        <v>668.54291088524599</v>
      </c>
      <c r="J312" s="43">
        <f>(H312*I312)</f>
        <v>668.54291088524599</v>
      </c>
      <c r="K312">
        <f>_xlfn.XLOOKUP(D312,'Sintético MO EQ MAT'!D:D,'Sintético MO EQ MAT'!O:O,0)</f>
        <v>27747.47</v>
      </c>
      <c r="L312">
        <f>_xlfn.XLOOKUP(D312,'Sintético MO EQ MAT'!D:D,'Sintético MO EQ MAT'!K:K,0)</f>
        <v>815.62235128000009</v>
      </c>
      <c r="Q312">
        <f t="shared" si="46"/>
        <v>0</v>
      </c>
      <c r="W312">
        <v>668.54291088524599</v>
      </c>
      <c r="Y312">
        <v>668.54291088524599</v>
      </c>
      <c r="AB312">
        <v>668.54291088524599</v>
      </c>
      <c r="AD312" s="196">
        <v>787.93</v>
      </c>
    </row>
    <row r="313" spans="1:30" ht="25.5" x14ac:dyDescent="0.25">
      <c r="A313" s="50" t="s">
        <v>1638</v>
      </c>
      <c r="B313" s="51" t="s">
        <v>1792</v>
      </c>
      <c r="C313" s="50" t="s">
        <v>157</v>
      </c>
      <c r="D313" s="50" t="s">
        <v>1793</v>
      </c>
      <c r="E313" s="237" t="s">
        <v>1637</v>
      </c>
      <c r="F313" s="238"/>
      <c r="G313" s="52" t="s">
        <v>266</v>
      </c>
      <c r="H313" s="53">
        <v>0.3826</v>
      </c>
      <c r="I313" s="54">
        <f t="shared" ref="I313:I318" si="56">W313</f>
        <v>26.71</v>
      </c>
      <c r="J313" s="54">
        <f t="shared" ref="J313:J318" si="57">TRUNC(H313*I313,(2))</f>
        <v>10.210000000000001</v>
      </c>
      <c r="Q313">
        <f t="shared" si="46"/>
        <v>0</v>
      </c>
      <c r="R313">
        <f t="shared" ref="R313:R318" si="58">I313/1.07133</f>
        <v>24.931627043021294</v>
      </c>
      <c r="T313">
        <v>25.370334070734511</v>
      </c>
      <c r="W313">
        <v>26.71</v>
      </c>
      <c r="Y313">
        <v>26.71</v>
      </c>
      <c r="AB313">
        <v>26.71</v>
      </c>
      <c r="AD313" s="196">
        <v>26.71</v>
      </c>
    </row>
    <row r="314" spans="1:30" ht="25.5" x14ac:dyDescent="0.25">
      <c r="A314" s="50" t="s">
        <v>1638</v>
      </c>
      <c r="B314" s="51" t="s">
        <v>1186</v>
      </c>
      <c r="C314" s="50" t="s">
        <v>157</v>
      </c>
      <c r="D314" s="50" t="s">
        <v>1187</v>
      </c>
      <c r="E314" s="237" t="s">
        <v>1637</v>
      </c>
      <c r="F314" s="238"/>
      <c r="G314" s="52" t="s">
        <v>266</v>
      </c>
      <c r="H314" s="53">
        <v>0.191</v>
      </c>
      <c r="I314" s="54">
        <f t="shared" si="56"/>
        <v>18.82</v>
      </c>
      <c r="J314" s="54">
        <f t="shared" si="57"/>
        <v>3.59</v>
      </c>
      <c r="Q314">
        <f t="shared" si="46"/>
        <v>0</v>
      </c>
      <c r="R314">
        <f t="shared" si="58"/>
        <v>17.566949492686664</v>
      </c>
      <c r="T314">
        <v>17.874977831293812</v>
      </c>
      <c r="W314">
        <v>18.82</v>
      </c>
      <c r="Y314">
        <v>18.82</v>
      </c>
      <c r="AB314">
        <v>18.82</v>
      </c>
      <c r="AD314" s="196">
        <v>18.82</v>
      </c>
    </row>
    <row r="315" spans="1:30" ht="25.5" x14ac:dyDescent="0.25">
      <c r="A315" s="55" t="s">
        <v>1627</v>
      </c>
      <c r="B315" s="56" t="s">
        <v>1875</v>
      </c>
      <c r="C315" s="55" t="s">
        <v>157</v>
      </c>
      <c r="D315" s="55" t="s">
        <v>1876</v>
      </c>
      <c r="E315" s="230" t="s">
        <v>1648</v>
      </c>
      <c r="F315" s="231"/>
      <c r="G315" s="57" t="s">
        <v>1877</v>
      </c>
      <c r="H315" s="58">
        <v>0.88290000000000002</v>
      </c>
      <c r="I315" s="59">
        <f t="shared" si="56"/>
        <v>40.92</v>
      </c>
      <c r="J315" s="59">
        <f t="shared" si="57"/>
        <v>36.119999999999997</v>
      </c>
      <c r="Q315">
        <f t="shared" si="46"/>
        <v>0</v>
      </c>
      <c r="R315">
        <f t="shared" si="58"/>
        <v>38.195513987286837</v>
      </c>
      <c r="T315">
        <v>38.858241624896166</v>
      </c>
      <c r="W315">
        <v>40.92</v>
      </c>
      <c r="Y315">
        <v>40.92</v>
      </c>
      <c r="AB315">
        <v>40.92</v>
      </c>
      <c r="AD315" s="196">
        <v>40.92</v>
      </c>
    </row>
    <row r="316" spans="1:30" ht="38.25" x14ac:dyDescent="0.25">
      <c r="A316" s="55" t="s">
        <v>1627</v>
      </c>
      <c r="B316" s="56" t="s">
        <v>1878</v>
      </c>
      <c r="C316" s="55" t="s">
        <v>157</v>
      </c>
      <c r="D316" s="55" t="s">
        <v>1879</v>
      </c>
      <c r="E316" s="230" t="s">
        <v>1648</v>
      </c>
      <c r="F316" s="231"/>
      <c r="G316" s="57" t="s">
        <v>164</v>
      </c>
      <c r="H316" s="58">
        <v>4.8166000000000002</v>
      </c>
      <c r="I316" s="59">
        <f t="shared" si="56"/>
        <v>0.9</v>
      </c>
      <c r="J316" s="59">
        <f t="shared" si="57"/>
        <v>4.33</v>
      </c>
      <c r="Q316">
        <f t="shared" si="46"/>
        <v>0</v>
      </c>
      <c r="R316">
        <f t="shared" si="58"/>
        <v>0.84007728711041429</v>
      </c>
      <c r="T316">
        <v>0.85874567126842349</v>
      </c>
      <c r="W316">
        <v>0.9</v>
      </c>
      <c r="Y316">
        <v>0.9</v>
      </c>
      <c r="AB316">
        <v>0.9</v>
      </c>
      <c r="AD316" s="196">
        <v>0.9</v>
      </c>
    </row>
    <row r="317" spans="1:30" ht="38.25" x14ac:dyDescent="0.25">
      <c r="A317" s="55" t="s">
        <v>1627</v>
      </c>
      <c r="B317" s="56" t="s">
        <v>1880</v>
      </c>
      <c r="C317" s="55" t="s">
        <v>157</v>
      </c>
      <c r="D317" s="55" t="s">
        <v>1881</v>
      </c>
      <c r="E317" s="230" t="s">
        <v>1648</v>
      </c>
      <c r="F317" s="231"/>
      <c r="G317" s="57" t="s">
        <v>255</v>
      </c>
      <c r="H317" s="58">
        <v>6.8503999999999996</v>
      </c>
      <c r="I317" s="59">
        <f t="shared" si="56"/>
        <v>28.42</v>
      </c>
      <c r="J317" s="59">
        <f t="shared" si="57"/>
        <v>194.68</v>
      </c>
      <c r="Q317">
        <f t="shared" si="46"/>
        <v>0</v>
      </c>
      <c r="R317">
        <f t="shared" si="58"/>
        <v>26.527773888531083</v>
      </c>
      <c r="T317">
        <v>26.994483492481312</v>
      </c>
      <c r="W317">
        <v>28.42</v>
      </c>
      <c r="Y317">
        <v>28.42</v>
      </c>
      <c r="AB317">
        <v>28.42</v>
      </c>
      <c r="AD317" s="196">
        <v>28.42</v>
      </c>
    </row>
    <row r="318" spans="1:30" ht="25.5" x14ac:dyDescent="0.25">
      <c r="A318" s="55" t="s">
        <v>1627</v>
      </c>
      <c r="B318" s="56" t="s">
        <v>1882</v>
      </c>
      <c r="C318" s="55" t="s">
        <v>157</v>
      </c>
      <c r="D318" s="55" t="s">
        <v>1883</v>
      </c>
      <c r="E318" s="230" t="s">
        <v>1648</v>
      </c>
      <c r="F318" s="231"/>
      <c r="G318" s="57" t="s">
        <v>164</v>
      </c>
      <c r="H318" s="58">
        <v>0.54730000000000001</v>
      </c>
      <c r="I318" s="59">
        <f t="shared" si="56"/>
        <v>766.7</v>
      </c>
      <c r="J318" s="59">
        <f t="shared" si="57"/>
        <v>419.61</v>
      </c>
      <c r="Q318">
        <f t="shared" si="46"/>
        <v>0</v>
      </c>
      <c r="R318">
        <f t="shared" si="58"/>
        <v>715.65250669728289</v>
      </c>
      <c r="T318">
        <v>728.03897958612197</v>
      </c>
      <c r="W318">
        <v>766.7</v>
      </c>
      <c r="Y318">
        <v>766.7</v>
      </c>
      <c r="AB318">
        <v>766.7</v>
      </c>
      <c r="AD318" s="196">
        <v>766.68</v>
      </c>
    </row>
    <row r="319" spans="1:30" x14ac:dyDescent="0.25">
      <c r="A319" s="44"/>
      <c r="B319" s="44"/>
      <c r="C319" s="44"/>
      <c r="D319" s="44"/>
      <c r="E319" s="44" t="s">
        <v>1629</v>
      </c>
      <c r="F319" s="45">
        <v>10.61</v>
      </c>
      <c r="G319" s="44" t="s">
        <v>1630</v>
      </c>
      <c r="H319" s="45">
        <v>0</v>
      </c>
      <c r="I319" s="44" t="s">
        <v>1631</v>
      </c>
      <c r="J319" s="45">
        <f>F319+H319</f>
        <v>10.61</v>
      </c>
      <c r="Q319">
        <f t="shared" si="46"/>
        <v>0</v>
      </c>
      <c r="W319" t="s">
        <v>1631</v>
      </c>
      <c r="Y319" t="s">
        <v>1631</v>
      </c>
      <c r="AB319" t="s">
        <v>1631</v>
      </c>
    </row>
    <row r="320" spans="1:30" x14ac:dyDescent="0.25">
      <c r="A320" s="44"/>
      <c r="B320" s="44"/>
      <c r="C320" s="44"/>
      <c r="D320" s="44"/>
      <c r="E320" s="44" t="s">
        <v>1632</v>
      </c>
      <c r="F320" s="45">
        <f>J320-J312</f>
        <v>147.0794403947541</v>
      </c>
      <c r="G320" s="44"/>
      <c r="H320" s="229" t="s">
        <v>1633</v>
      </c>
      <c r="I320" s="229"/>
      <c r="J320" s="45">
        <f>Q320</f>
        <v>815.62235128000009</v>
      </c>
      <c r="Q320">
        <f t="shared" si="46"/>
        <v>815.62235128000009</v>
      </c>
    </row>
    <row r="321" spans="1:30" ht="15.75" thickBot="1" x14ac:dyDescent="0.3">
      <c r="A321" s="46"/>
      <c r="B321" s="46"/>
      <c r="C321" s="46"/>
      <c r="D321" s="46"/>
      <c r="E321" s="46"/>
      <c r="F321" s="46"/>
      <c r="G321" s="46" t="s">
        <v>1634</v>
      </c>
      <c r="H321" s="47">
        <v>34.020000000000003</v>
      </c>
      <c r="I321" s="46" t="s">
        <v>1635</v>
      </c>
      <c r="J321" s="48">
        <f>H321*J320</f>
        <v>27747.472390545605</v>
      </c>
      <c r="M321">
        <f>K310</f>
        <v>321626.94999999995</v>
      </c>
      <c r="N321">
        <f>L310</f>
        <v>0</v>
      </c>
      <c r="O321">
        <v>27747.47</v>
      </c>
      <c r="P321">
        <v>815.62235128000009</v>
      </c>
      <c r="Q321">
        <f t="shared" si="46"/>
        <v>0</v>
      </c>
      <c r="W321" t="s">
        <v>1635</v>
      </c>
      <c r="Y321" t="s">
        <v>1635</v>
      </c>
      <c r="AB321" t="s">
        <v>1635</v>
      </c>
    </row>
    <row r="322" spans="1:30" ht="15.75" thickTop="1" x14ac:dyDescent="0.25">
      <c r="A322" s="49"/>
      <c r="B322" s="49"/>
      <c r="C322" s="49"/>
      <c r="D322" s="49"/>
      <c r="E322" s="49"/>
      <c r="F322" s="49"/>
      <c r="G322" s="49"/>
      <c r="H322" s="49"/>
      <c r="I322" s="49"/>
      <c r="J322" s="49"/>
      <c r="Q322">
        <f t="shared" si="46"/>
        <v>0</v>
      </c>
    </row>
    <row r="323" spans="1:30" collapsed="1" x14ac:dyDescent="0.25">
      <c r="A323" s="36" t="s">
        <v>240</v>
      </c>
      <c r="B323" s="37" t="s">
        <v>137</v>
      </c>
      <c r="C323" s="36" t="s">
        <v>138</v>
      </c>
      <c r="D323" s="36" t="s">
        <v>9</v>
      </c>
      <c r="E323" s="233" t="s">
        <v>1626</v>
      </c>
      <c r="F323" s="234"/>
      <c r="G323" s="38" t="s">
        <v>139</v>
      </c>
      <c r="H323" s="37" t="s">
        <v>140</v>
      </c>
      <c r="I323" s="37" t="s">
        <v>141</v>
      </c>
      <c r="J323" s="37" t="s">
        <v>10</v>
      </c>
      <c r="Q323">
        <f t="shared" si="46"/>
        <v>0</v>
      </c>
      <c r="W323" t="s">
        <v>141</v>
      </c>
      <c r="Y323" t="s">
        <v>141</v>
      </c>
      <c r="AB323" t="s">
        <v>141</v>
      </c>
    </row>
    <row r="324" spans="1:30" x14ac:dyDescent="0.25">
      <c r="A324" s="39" t="s">
        <v>1636</v>
      </c>
      <c r="B324" s="40" t="s">
        <v>241</v>
      </c>
      <c r="C324" s="39" t="s">
        <v>162</v>
      </c>
      <c r="D324" s="39" t="s">
        <v>242</v>
      </c>
      <c r="E324" s="235" t="s">
        <v>1884</v>
      </c>
      <c r="F324" s="236"/>
      <c r="G324" s="41" t="s">
        <v>159</v>
      </c>
      <c r="H324" s="42">
        <v>1</v>
      </c>
      <c r="I324" s="43">
        <f>_xlfn.XLOOKUP(D324,'Sintético MO EQ MAT'!D:D,'Sintético MO EQ MAT'!G:G)</f>
        <v>510.7685885245902</v>
      </c>
      <c r="J324" s="43">
        <f>(H324*I324)</f>
        <v>510.7685885245902</v>
      </c>
      <c r="K324">
        <f>_xlfn.XLOOKUP(D324,'Sintético MO EQ MAT'!D:D,'Sintético MO EQ MAT'!O:O,0)</f>
        <v>31798.71</v>
      </c>
      <c r="L324">
        <f>_xlfn.XLOOKUP(D324,'Sintético MO EQ MAT'!D:D,'Sintético MO EQ MAT'!K:K,0)</f>
        <v>623.13767800000005</v>
      </c>
      <c r="Q324">
        <f t="shared" si="46"/>
        <v>0</v>
      </c>
      <c r="W324">
        <v>510.7685885245902</v>
      </c>
      <c r="Y324">
        <v>510.7685885245902</v>
      </c>
      <c r="AB324">
        <v>510.7685885245902</v>
      </c>
      <c r="AD324" s="196">
        <v>539.26</v>
      </c>
    </row>
    <row r="325" spans="1:30" ht="25.5" x14ac:dyDescent="0.25">
      <c r="A325" s="50" t="s">
        <v>1638</v>
      </c>
      <c r="B325" s="51" t="s">
        <v>1885</v>
      </c>
      <c r="C325" s="50" t="s">
        <v>157</v>
      </c>
      <c r="D325" s="50" t="s">
        <v>1886</v>
      </c>
      <c r="E325" s="237" t="s">
        <v>1637</v>
      </c>
      <c r="F325" s="238"/>
      <c r="G325" s="52" t="s">
        <v>266</v>
      </c>
      <c r="H325" s="53">
        <v>1.615</v>
      </c>
      <c r="I325" s="54">
        <f t="shared" ref="I325:I330" si="59">W325</f>
        <v>19.3</v>
      </c>
      <c r="J325" s="54">
        <f t="shared" ref="J325:J330" si="60">TRUNC(H325*I325,(2))</f>
        <v>31.16</v>
      </c>
      <c r="Q325">
        <f t="shared" si="46"/>
        <v>0</v>
      </c>
      <c r="R325">
        <f t="shared" ref="R325:R330" si="61">I325/1.07133</f>
        <v>18.014990712478884</v>
      </c>
      <c r="T325">
        <v>18.332353243165041</v>
      </c>
      <c r="W325">
        <v>19.3</v>
      </c>
      <c r="Y325">
        <v>19.3</v>
      </c>
      <c r="AB325">
        <v>19.3</v>
      </c>
      <c r="AD325" s="196">
        <v>19.3</v>
      </c>
    </row>
    <row r="326" spans="1:30" ht="25.5" x14ac:dyDescent="0.25">
      <c r="A326" s="50" t="s">
        <v>1638</v>
      </c>
      <c r="B326" s="51" t="s">
        <v>1858</v>
      </c>
      <c r="C326" s="50" t="s">
        <v>157</v>
      </c>
      <c r="D326" s="50" t="s">
        <v>1859</v>
      </c>
      <c r="E326" s="237" t="s">
        <v>1637</v>
      </c>
      <c r="F326" s="238"/>
      <c r="G326" s="52" t="s">
        <v>266</v>
      </c>
      <c r="H326" s="53">
        <v>1.615</v>
      </c>
      <c r="I326" s="54">
        <f t="shared" si="59"/>
        <v>26.51</v>
      </c>
      <c r="J326" s="54">
        <f t="shared" si="60"/>
        <v>42.81</v>
      </c>
      <c r="Q326">
        <f t="shared" si="46"/>
        <v>0</v>
      </c>
      <c r="R326">
        <f t="shared" si="61"/>
        <v>24.744943201441203</v>
      </c>
      <c r="T326">
        <v>25.174316037075414</v>
      </c>
      <c r="W326">
        <v>26.51</v>
      </c>
      <c r="Y326">
        <v>26.51</v>
      </c>
      <c r="AB326">
        <v>26.51</v>
      </c>
      <c r="AD326" s="196">
        <v>26.51</v>
      </c>
    </row>
    <row r="327" spans="1:30" x14ac:dyDescent="0.25">
      <c r="A327" s="55" t="s">
        <v>1627</v>
      </c>
      <c r="B327" s="56" t="s">
        <v>1841</v>
      </c>
      <c r="C327" s="55" t="s">
        <v>162</v>
      </c>
      <c r="D327" s="55" t="s">
        <v>1842</v>
      </c>
      <c r="E327" s="230" t="s">
        <v>1648</v>
      </c>
      <c r="F327" s="231"/>
      <c r="G327" s="57" t="s">
        <v>259</v>
      </c>
      <c r="H327" s="58">
        <v>1.2</v>
      </c>
      <c r="I327" s="59">
        <f t="shared" si="59"/>
        <v>0.7</v>
      </c>
      <c r="J327" s="59">
        <f t="shared" si="60"/>
        <v>0.84</v>
      </c>
      <c r="Q327">
        <f t="shared" si="46"/>
        <v>0</v>
      </c>
      <c r="R327">
        <f t="shared" si="61"/>
        <v>0.65339344553032219</v>
      </c>
      <c r="T327">
        <v>0.67206182968833139</v>
      </c>
      <c r="W327">
        <v>0.7</v>
      </c>
      <c r="Y327">
        <v>0.7</v>
      </c>
      <c r="AB327">
        <v>0.7</v>
      </c>
      <c r="AD327" s="196">
        <v>0.7</v>
      </c>
    </row>
    <row r="328" spans="1:30" x14ac:dyDescent="0.25">
      <c r="A328" s="55" t="s">
        <v>1627</v>
      </c>
      <c r="B328" s="56" t="s">
        <v>1843</v>
      </c>
      <c r="C328" s="55" t="s">
        <v>162</v>
      </c>
      <c r="D328" s="55" t="s">
        <v>1844</v>
      </c>
      <c r="E328" s="230" t="s">
        <v>1648</v>
      </c>
      <c r="F328" s="231"/>
      <c r="G328" s="57" t="s">
        <v>212</v>
      </c>
      <c r="H328" s="58">
        <v>3.0000000000000001E-3</v>
      </c>
      <c r="I328" s="59">
        <f t="shared" si="59"/>
        <v>137.29</v>
      </c>
      <c r="J328" s="59">
        <f t="shared" si="60"/>
        <v>0.41</v>
      </c>
      <c r="Q328">
        <f t="shared" si="46"/>
        <v>0</v>
      </c>
      <c r="R328">
        <f t="shared" si="61"/>
        <v>128.14912305265418</v>
      </c>
      <c r="T328">
        <v>130.37066076745728</v>
      </c>
      <c r="W328">
        <v>137.29</v>
      </c>
      <c r="Y328">
        <v>137.29</v>
      </c>
      <c r="AB328">
        <v>137.29</v>
      </c>
      <c r="AD328" s="196">
        <v>137.29</v>
      </c>
    </row>
    <row r="329" spans="1:30" x14ac:dyDescent="0.25">
      <c r="A329" s="55" t="s">
        <v>1627</v>
      </c>
      <c r="B329" s="56" t="s">
        <v>1851</v>
      </c>
      <c r="C329" s="55" t="s">
        <v>162</v>
      </c>
      <c r="D329" s="55" t="s">
        <v>1852</v>
      </c>
      <c r="E329" s="230" t="s">
        <v>1648</v>
      </c>
      <c r="F329" s="231"/>
      <c r="G329" s="57" t="s">
        <v>255</v>
      </c>
      <c r="H329" s="58">
        <v>1.1000000000000001</v>
      </c>
      <c r="I329" s="59">
        <f t="shared" si="59"/>
        <v>46.86</v>
      </c>
      <c r="J329" s="59">
        <f t="shared" si="60"/>
        <v>51.54</v>
      </c>
      <c r="Q329">
        <f t="shared" si="46"/>
        <v>0</v>
      </c>
      <c r="R329">
        <f t="shared" si="61"/>
        <v>43.740024082215569</v>
      </c>
      <c r="T329">
        <v>44.514762024772949</v>
      </c>
      <c r="W329">
        <v>46.86</v>
      </c>
      <c r="Y329">
        <v>46.86</v>
      </c>
      <c r="AB329">
        <v>46.86</v>
      </c>
      <c r="AD329" s="196">
        <v>46.87</v>
      </c>
    </row>
    <row r="330" spans="1:30" x14ac:dyDescent="0.25">
      <c r="A330" s="55" t="s">
        <v>1627</v>
      </c>
      <c r="B330" s="56" t="s">
        <v>1887</v>
      </c>
      <c r="C330" s="55" t="s">
        <v>162</v>
      </c>
      <c r="D330" s="55" t="s">
        <v>1888</v>
      </c>
      <c r="E330" s="230" t="s">
        <v>1648</v>
      </c>
      <c r="F330" s="231"/>
      <c r="G330" s="57" t="s">
        <v>159</v>
      </c>
      <c r="H330" s="58">
        <v>1</v>
      </c>
      <c r="I330" s="59">
        <f t="shared" si="59"/>
        <v>384</v>
      </c>
      <c r="J330" s="59">
        <f t="shared" si="60"/>
        <v>384</v>
      </c>
      <c r="Q330">
        <f t="shared" ref="Q330:Q393" si="62">P331</f>
        <v>0</v>
      </c>
      <c r="R330">
        <f t="shared" si="61"/>
        <v>358.43297583377677</v>
      </c>
      <c r="T330">
        <v>364.68688452670983</v>
      </c>
      <c r="W330">
        <v>384</v>
      </c>
      <c r="Y330">
        <v>384</v>
      </c>
      <c r="AB330">
        <v>384</v>
      </c>
      <c r="AD330" s="196">
        <v>384.04</v>
      </c>
    </row>
    <row r="331" spans="1:30" x14ac:dyDescent="0.25">
      <c r="A331" s="44"/>
      <c r="B331" s="44"/>
      <c r="C331" s="44"/>
      <c r="D331" s="44"/>
      <c r="E331" s="44" t="s">
        <v>1629</v>
      </c>
      <c r="F331" s="45">
        <v>55.76</v>
      </c>
      <c r="G331" s="44" t="s">
        <v>1630</v>
      </c>
      <c r="H331" s="45">
        <v>0</v>
      </c>
      <c r="I331" s="44" t="s">
        <v>1631</v>
      </c>
      <c r="J331" s="45">
        <f>F331+H331</f>
        <v>55.76</v>
      </c>
      <c r="Q331">
        <f t="shared" si="62"/>
        <v>0</v>
      </c>
      <c r="W331" t="s">
        <v>1631</v>
      </c>
      <c r="Y331" t="s">
        <v>1631</v>
      </c>
      <c r="AB331" t="s">
        <v>1631</v>
      </c>
    </row>
    <row r="332" spans="1:30" x14ac:dyDescent="0.25">
      <c r="A332" s="44"/>
      <c r="B332" s="44"/>
      <c r="C332" s="44"/>
      <c r="D332" s="44"/>
      <c r="E332" s="44" t="s">
        <v>1632</v>
      </c>
      <c r="F332" s="45">
        <f>J332-J324</f>
        <v>112.36908947540985</v>
      </c>
      <c r="G332" s="44"/>
      <c r="H332" s="229" t="s">
        <v>1633</v>
      </c>
      <c r="I332" s="229"/>
      <c r="J332" s="45">
        <f>Q332</f>
        <v>623.13767800000005</v>
      </c>
      <c r="Q332">
        <f t="shared" si="62"/>
        <v>623.13767800000005</v>
      </c>
    </row>
    <row r="333" spans="1:30" ht="15.75" thickBot="1" x14ac:dyDescent="0.3">
      <c r="A333" s="46"/>
      <c r="B333" s="46"/>
      <c r="C333" s="46"/>
      <c r="D333" s="46"/>
      <c r="E333" s="46"/>
      <c r="F333" s="46"/>
      <c r="G333" s="46" t="s">
        <v>1634</v>
      </c>
      <c r="H333" s="47">
        <v>51.03</v>
      </c>
      <c r="I333" s="46" t="s">
        <v>1635</v>
      </c>
      <c r="J333" s="48">
        <f>O333</f>
        <v>31798.71</v>
      </c>
      <c r="M333">
        <f>K324</f>
        <v>31798.71</v>
      </c>
      <c r="N333">
        <f>L324</f>
        <v>623.13767800000005</v>
      </c>
      <c r="O333">
        <v>31798.71</v>
      </c>
      <c r="P333">
        <v>623.13767800000005</v>
      </c>
      <c r="Q333">
        <f t="shared" si="62"/>
        <v>0</v>
      </c>
      <c r="W333" t="s">
        <v>1635</v>
      </c>
      <c r="Y333" t="s">
        <v>1635</v>
      </c>
      <c r="AB333" t="s">
        <v>1635</v>
      </c>
    </row>
    <row r="334" spans="1:30" ht="15.75" thickTop="1" x14ac:dyDescent="0.25">
      <c r="A334" s="49"/>
      <c r="B334" s="49"/>
      <c r="C334" s="49"/>
      <c r="D334" s="49"/>
      <c r="E334" s="49"/>
      <c r="F334" s="49"/>
      <c r="G334" s="49"/>
      <c r="H334" s="49"/>
      <c r="I334" s="49"/>
      <c r="J334" s="49"/>
      <c r="Q334">
        <f t="shared" si="62"/>
        <v>0</v>
      </c>
    </row>
    <row r="335" spans="1:30" collapsed="1" x14ac:dyDescent="0.25">
      <c r="A335" s="36" t="s">
        <v>243</v>
      </c>
      <c r="B335" s="37" t="s">
        <v>137</v>
      </c>
      <c r="C335" s="36" t="s">
        <v>138</v>
      </c>
      <c r="D335" s="36" t="s">
        <v>9</v>
      </c>
      <c r="E335" s="233" t="s">
        <v>1626</v>
      </c>
      <c r="F335" s="234"/>
      <c r="G335" s="38" t="s">
        <v>139</v>
      </c>
      <c r="H335" s="37" t="s">
        <v>140</v>
      </c>
      <c r="I335" s="37" t="s">
        <v>141</v>
      </c>
      <c r="J335" s="37" t="s">
        <v>10</v>
      </c>
      <c r="Q335">
        <f t="shared" si="62"/>
        <v>0</v>
      </c>
      <c r="W335" t="s">
        <v>141</v>
      </c>
      <c r="Y335" t="s">
        <v>141</v>
      </c>
      <c r="AB335" t="s">
        <v>141</v>
      </c>
    </row>
    <row r="336" spans="1:30" x14ac:dyDescent="0.25">
      <c r="A336" s="39" t="s">
        <v>1636</v>
      </c>
      <c r="B336" s="40" t="s">
        <v>244</v>
      </c>
      <c r="C336" s="39" t="s">
        <v>162</v>
      </c>
      <c r="D336" s="39" t="s">
        <v>245</v>
      </c>
      <c r="E336" s="235" t="s">
        <v>1884</v>
      </c>
      <c r="F336" s="236"/>
      <c r="G336" s="41" t="s">
        <v>159</v>
      </c>
      <c r="H336" s="42">
        <v>1</v>
      </c>
      <c r="I336" s="43">
        <f>_xlfn.XLOOKUP(D336,'Sintético MO EQ MAT'!D:D,'Sintético MO EQ MAT'!G:G)</f>
        <v>602.32023268852458</v>
      </c>
      <c r="J336" s="43">
        <f>(H336*I336)</f>
        <v>602.32023268852458</v>
      </c>
      <c r="K336">
        <f>_xlfn.XLOOKUP(D336,'Sintético MO EQ MAT'!D:D,'Sintético MO EQ MAT'!O:O,0)</f>
        <v>241612.32</v>
      </c>
      <c r="L336">
        <f>_xlfn.XLOOKUP(D336,'Sintético MO EQ MAT'!D:D,'Sintético MO EQ MAT'!K:K,0)</f>
        <v>734.83068388000004</v>
      </c>
      <c r="Q336">
        <f t="shared" si="62"/>
        <v>0</v>
      </c>
      <c r="W336">
        <v>602.32023268852458</v>
      </c>
      <c r="Y336">
        <v>602.32023268852458</v>
      </c>
      <c r="AB336">
        <v>602.32023268852458</v>
      </c>
      <c r="AD336" s="196">
        <v>538.12</v>
      </c>
    </row>
    <row r="337" spans="1:30" ht="25.5" x14ac:dyDescent="0.25">
      <c r="A337" s="50" t="s">
        <v>1638</v>
      </c>
      <c r="B337" s="51" t="s">
        <v>1885</v>
      </c>
      <c r="C337" s="50" t="s">
        <v>157</v>
      </c>
      <c r="D337" s="50" t="s">
        <v>1886</v>
      </c>
      <c r="E337" s="237" t="s">
        <v>1637</v>
      </c>
      <c r="F337" s="238"/>
      <c r="G337" s="52" t="s">
        <v>266</v>
      </c>
      <c r="H337" s="53">
        <v>4.0590000000000002</v>
      </c>
      <c r="I337" s="54">
        <f t="shared" ref="I337:I338" si="63">W337</f>
        <v>19.3</v>
      </c>
      <c r="J337" s="54">
        <f t="shared" ref="J337:J339" si="64">TRUNC(H337*I337,(2))</f>
        <v>78.33</v>
      </c>
      <c r="Q337">
        <f t="shared" si="62"/>
        <v>0</v>
      </c>
      <c r="R337">
        <f t="shared" ref="R337:R339" si="65">I337/1.07133</f>
        <v>18.014990712478884</v>
      </c>
      <c r="T337">
        <v>18.332353243165041</v>
      </c>
      <c r="W337">
        <v>19.3</v>
      </c>
      <c r="Y337">
        <v>19.3</v>
      </c>
      <c r="AB337">
        <v>19.3</v>
      </c>
      <c r="AD337" s="196">
        <v>19.3</v>
      </c>
    </row>
    <row r="338" spans="1:30" ht="25.5" x14ac:dyDescent="0.25">
      <c r="A338" s="50" t="s">
        <v>1638</v>
      </c>
      <c r="B338" s="51" t="s">
        <v>1858</v>
      </c>
      <c r="C338" s="50" t="s">
        <v>157</v>
      </c>
      <c r="D338" s="50" t="s">
        <v>1859</v>
      </c>
      <c r="E338" s="237" t="s">
        <v>1637</v>
      </c>
      <c r="F338" s="238"/>
      <c r="G338" s="52" t="s">
        <v>266</v>
      </c>
      <c r="H338" s="53">
        <v>4.0590000000000002</v>
      </c>
      <c r="I338" s="54">
        <f t="shared" si="63"/>
        <v>26.51</v>
      </c>
      <c r="J338" s="54">
        <f t="shared" si="64"/>
        <v>107.6</v>
      </c>
      <c r="Q338">
        <f t="shared" si="62"/>
        <v>0</v>
      </c>
      <c r="R338">
        <f t="shared" si="65"/>
        <v>24.744943201441203</v>
      </c>
      <c r="T338">
        <v>25.174316037075414</v>
      </c>
      <c r="W338">
        <v>26.51</v>
      </c>
      <c r="Y338">
        <v>26.51</v>
      </c>
      <c r="AB338">
        <v>26.51</v>
      </c>
      <c r="AD338" s="196">
        <v>26.51</v>
      </c>
    </row>
    <row r="339" spans="1:30" x14ac:dyDescent="0.25">
      <c r="A339" s="55" t="s">
        <v>1627</v>
      </c>
      <c r="B339" s="56" t="s">
        <v>1889</v>
      </c>
      <c r="C339" s="55" t="s">
        <v>162</v>
      </c>
      <c r="D339" s="55" t="s">
        <v>1890</v>
      </c>
      <c r="E339" s="230" t="s">
        <v>1648</v>
      </c>
      <c r="F339" s="231"/>
      <c r="G339" s="57" t="s">
        <v>159</v>
      </c>
      <c r="H339" s="58">
        <v>1.05</v>
      </c>
      <c r="I339" s="59">
        <f>W339</f>
        <v>396.57</v>
      </c>
      <c r="J339" s="59">
        <f t="shared" si="64"/>
        <v>416.39</v>
      </c>
      <c r="Q339">
        <f t="shared" si="62"/>
        <v>0</v>
      </c>
      <c r="R339">
        <f t="shared" si="65"/>
        <v>370.16605527708555</v>
      </c>
      <c r="T339">
        <v>376.60664781159875</v>
      </c>
      <c r="W339">
        <v>396.57</v>
      </c>
      <c r="Y339">
        <v>396.57</v>
      </c>
      <c r="AB339">
        <v>396.57</v>
      </c>
      <c r="AD339" s="196">
        <v>396.59</v>
      </c>
    </row>
    <row r="340" spans="1:30" x14ac:dyDescent="0.25">
      <c r="A340" s="44"/>
      <c r="B340" s="44"/>
      <c r="C340" s="44"/>
      <c r="D340" s="44"/>
      <c r="E340" s="44" t="s">
        <v>1629</v>
      </c>
      <c r="F340" s="45">
        <v>140.15</v>
      </c>
      <c r="G340" s="44" t="s">
        <v>1630</v>
      </c>
      <c r="H340" s="45">
        <v>0</v>
      </c>
      <c r="I340" s="44" t="s">
        <v>1631</v>
      </c>
      <c r="J340" s="45">
        <f>F340+H340</f>
        <v>140.15</v>
      </c>
      <c r="Q340">
        <f t="shared" si="62"/>
        <v>0</v>
      </c>
      <c r="W340" t="s">
        <v>1631</v>
      </c>
      <c r="Y340" t="s">
        <v>1631</v>
      </c>
      <c r="AB340" t="s">
        <v>1631</v>
      </c>
    </row>
    <row r="341" spans="1:30" x14ac:dyDescent="0.25">
      <c r="A341" s="44"/>
      <c r="B341" s="44"/>
      <c r="C341" s="44"/>
      <c r="D341" s="44"/>
      <c r="E341" s="44" t="s">
        <v>1632</v>
      </c>
      <c r="F341" s="45">
        <f>J341-J336</f>
        <v>132.51045119147545</v>
      </c>
      <c r="G341" s="44"/>
      <c r="H341" s="229" t="s">
        <v>1633</v>
      </c>
      <c r="I341" s="229"/>
      <c r="J341" s="45">
        <f>Q341</f>
        <v>734.83068388000004</v>
      </c>
      <c r="Q341">
        <f t="shared" si="62"/>
        <v>734.83068388000004</v>
      </c>
    </row>
    <row r="342" spans="1:30" ht="15.75" thickBot="1" x14ac:dyDescent="0.3">
      <c r="A342" s="46"/>
      <c r="B342" s="46"/>
      <c r="C342" s="46"/>
      <c r="D342" s="46"/>
      <c r="E342" s="46"/>
      <c r="F342" s="46"/>
      <c r="G342" s="46" t="s">
        <v>1634</v>
      </c>
      <c r="H342" s="47">
        <v>328.8</v>
      </c>
      <c r="I342" s="46" t="s">
        <v>1635</v>
      </c>
      <c r="J342" s="48">
        <f>O342</f>
        <v>241612.32</v>
      </c>
      <c r="M342">
        <f>K336</f>
        <v>241612.32</v>
      </c>
      <c r="N342">
        <f>L336</f>
        <v>734.83068388000004</v>
      </c>
      <c r="O342">
        <v>241612.32</v>
      </c>
      <c r="P342">
        <v>734.83068388000004</v>
      </c>
      <c r="Q342">
        <f t="shared" si="62"/>
        <v>0</v>
      </c>
      <c r="W342" t="s">
        <v>1635</v>
      </c>
      <c r="Y342" t="s">
        <v>1635</v>
      </c>
      <c r="AB342" t="s">
        <v>1635</v>
      </c>
    </row>
    <row r="343" spans="1:30" ht="15.75" thickTop="1" x14ac:dyDescent="0.25">
      <c r="A343" s="49"/>
      <c r="B343" s="49"/>
      <c r="C343" s="49"/>
      <c r="D343" s="49"/>
      <c r="E343" s="49"/>
      <c r="F343" s="49"/>
      <c r="G343" s="49"/>
      <c r="H343" s="49"/>
      <c r="I343" s="49"/>
      <c r="J343" s="49"/>
      <c r="Q343">
        <f t="shared" si="62"/>
        <v>0</v>
      </c>
    </row>
    <row r="344" spans="1:30" collapsed="1" x14ac:dyDescent="0.25">
      <c r="A344" s="36" t="s">
        <v>246</v>
      </c>
      <c r="B344" s="37" t="s">
        <v>137</v>
      </c>
      <c r="C344" s="36" t="s">
        <v>138</v>
      </c>
      <c r="D344" s="36" t="s">
        <v>9</v>
      </c>
      <c r="E344" s="233" t="s">
        <v>1626</v>
      </c>
      <c r="F344" s="234"/>
      <c r="G344" s="38" t="s">
        <v>139</v>
      </c>
      <c r="H344" s="37" t="s">
        <v>140</v>
      </c>
      <c r="I344" s="37" t="s">
        <v>141</v>
      </c>
      <c r="J344" s="37" t="s">
        <v>10</v>
      </c>
      <c r="Q344">
        <f t="shared" si="62"/>
        <v>0</v>
      </c>
      <c r="W344" t="s">
        <v>141</v>
      </c>
      <c r="Y344" t="s">
        <v>141</v>
      </c>
      <c r="AB344" t="s">
        <v>141</v>
      </c>
    </row>
    <row r="345" spans="1:30" x14ac:dyDescent="0.25">
      <c r="A345" s="39" t="s">
        <v>1636</v>
      </c>
      <c r="B345" s="40" t="s">
        <v>247</v>
      </c>
      <c r="C345" s="39" t="s">
        <v>162</v>
      </c>
      <c r="D345" s="39" t="s">
        <v>248</v>
      </c>
      <c r="E345" s="235" t="s">
        <v>1884</v>
      </c>
      <c r="F345" s="236"/>
      <c r="G345" s="41" t="s">
        <v>159</v>
      </c>
      <c r="H345" s="42">
        <v>1</v>
      </c>
      <c r="I345" s="43">
        <f>_xlfn.XLOOKUP(D345,'Sintético MO EQ MAT'!D:D,'Sintético MO EQ MAT'!G:G)</f>
        <v>880.00432904918034</v>
      </c>
      <c r="J345" s="43">
        <f>(H345*I345)</f>
        <v>880.00432904918034</v>
      </c>
      <c r="K345">
        <f>_xlfn.XLOOKUP(D345,'Sintético MO EQ MAT'!D:D,'Sintético MO EQ MAT'!O:O,0)</f>
        <v>8374.1200000000008</v>
      </c>
      <c r="L345">
        <f>_xlfn.XLOOKUP(D345,'Sintético MO EQ MAT'!D:D,'Sintético MO EQ MAT'!K:K,0)</f>
        <v>1073.60528144</v>
      </c>
      <c r="Q345">
        <f t="shared" si="62"/>
        <v>0</v>
      </c>
      <c r="W345">
        <v>880.00432904918034</v>
      </c>
      <c r="Y345">
        <v>880.00432904918034</v>
      </c>
      <c r="AB345">
        <v>880.00432904918034</v>
      </c>
      <c r="AD345" s="196">
        <v>850.96</v>
      </c>
    </row>
    <row r="346" spans="1:30" ht="25.5" x14ac:dyDescent="0.25">
      <c r="A346" s="50" t="s">
        <v>1638</v>
      </c>
      <c r="B346" s="51" t="s">
        <v>1885</v>
      </c>
      <c r="C346" s="50" t="s">
        <v>157</v>
      </c>
      <c r="D346" s="50" t="s">
        <v>1886</v>
      </c>
      <c r="E346" s="237" t="s">
        <v>1637</v>
      </c>
      <c r="F346" s="238"/>
      <c r="G346" s="52" t="s">
        <v>266</v>
      </c>
      <c r="H346" s="53">
        <v>4.5030000000000001</v>
      </c>
      <c r="I346" s="54">
        <f t="shared" ref="I346:I351" si="66">W346</f>
        <v>19.3</v>
      </c>
      <c r="J346" s="54">
        <f t="shared" ref="J346:J351" si="67">TRUNC(H346*I346,(2))</f>
        <v>86.9</v>
      </c>
      <c r="Q346">
        <f t="shared" si="62"/>
        <v>0</v>
      </c>
      <c r="R346">
        <f t="shared" ref="R346:R351" si="68">I346/1.07133</f>
        <v>18.014990712478884</v>
      </c>
      <c r="T346">
        <v>18.332353243165041</v>
      </c>
      <c r="W346">
        <v>19.3</v>
      </c>
      <c r="Y346">
        <v>19.3</v>
      </c>
      <c r="AB346">
        <v>19.3</v>
      </c>
      <c r="AD346" s="196">
        <v>19.3</v>
      </c>
    </row>
    <row r="347" spans="1:30" ht="25.5" x14ac:dyDescent="0.25">
      <c r="A347" s="50" t="s">
        <v>1638</v>
      </c>
      <c r="B347" s="51" t="s">
        <v>1858</v>
      </c>
      <c r="C347" s="50" t="s">
        <v>157</v>
      </c>
      <c r="D347" s="50" t="s">
        <v>1859</v>
      </c>
      <c r="E347" s="237" t="s">
        <v>1637</v>
      </c>
      <c r="F347" s="238"/>
      <c r="G347" s="52" t="s">
        <v>266</v>
      </c>
      <c r="H347" s="53">
        <v>4.5030000000000001</v>
      </c>
      <c r="I347" s="54">
        <f t="shared" si="66"/>
        <v>26.51</v>
      </c>
      <c r="J347" s="54">
        <f t="shared" si="67"/>
        <v>119.37</v>
      </c>
      <c r="Q347">
        <f t="shared" si="62"/>
        <v>0</v>
      </c>
      <c r="R347">
        <f t="shared" si="68"/>
        <v>24.744943201441203</v>
      </c>
      <c r="T347">
        <v>25.174316037075414</v>
      </c>
      <c r="W347">
        <v>26.51</v>
      </c>
      <c r="Y347">
        <v>26.51</v>
      </c>
      <c r="AB347">
        <v>26.51</v>
      </c>
      <c r="AD347" s="196">
        <v>26.51</v>
      </c>
    </row>
    <row r="348" spans="1:30" x14ac:dyDescent="0.25">
      <c r="A348" s="55" t="s">
        <v>1627</v>
      </c>
      <c r="B348" s="56" t="s">
        <v>1841</v>
      </c>
      <c r="C348" s="55" t="s">
        <v>162</v>
      </c>
      <c r="D348" s="55" t="s">
        <v>1842</v>
      </c>
      <c r="E348" s="230" t="s">
        <v>1648</v>
      </c>
      <c r="F348" s="231"/>
      <c r="G348" s="57" t="s">
        <v>259</v>
      </c>
      <c r="H348" s="58">
        <v>2.4</v>
      </c>
      <c r="I348" s="59">
        <f t="shared" si="66"/>
        <v>0.7</v>
      </c>
      <c r="J348" s="59">
        <f t="shared" si="67"/>
        <v>1.68</v>
      </c>
      <c r="Q348">
        <f t="shared" si="62"/>
        <v>0</v>
      </c>
      <c r="R348">
        <f t="shared" si="68"/>
        <v>0.65339344553032219</v>
      </c>
      <c r="T348">
        <v>0.67206182968833139</v>
      </c>
      <c r="W348">
        <v>0.7</v>
      </c>
      <c r="Y348">
        <v>0.7</v>
      </c>
      <c r="AB348">
        <v>0.7</v>
      </c>
      <c r="AD348" s="196">
        <v>0.7</v>
      </c>
    </row>
    <row r="349" spans="1:30" x14ac:dyDescent="0.25">
      <c r="A349" s="55" t="s">
        <v>1627</v>
      </c>
      <c r="B349" s="56" t="s">
        <v>1843</v>
      </c>
      <c r="C349" s="55" t="s">
        <v>162</v>
      </c>
      <c r="D349" s="55" t="s">
        <v>1844</v>
      </c>
      <c r="E349" s="230" t="s">
        <v>1648</v>
      </c>
      <c r="F349" s="231"/>
      <c r="G349" s="57" t="s">
        <v>212</v>
      </c>
      <c r="H349" s="58">
        <v>5.0000000000000001E-3</v>
      </c>
      <c r="I349" s="59">
        <f t="shared" si="66"/>
        <v>137.29</v>
      </c>
      <c r="J349" s="59">
        <f t="shared" si="67"/>
        <v>0.68</v>
      </c>
      <c r="Q349">
        <f t="shared" si="62"/>
        <v>0</v>
      </c>
      <c r="R349">
        <f t="shared" si="68"/>
        <v>128.14912305265418</v>
      </c>
      <c r="T349">
        <v>130.37066076745728</v>
      </c>
      <c r="W349">
        <v>137.29</v>
      </c>
      <c r="Y349">
        <v>137.29</v>
      </c>
      <c r="AB349">
        <v>137.29</v>
      </c>
      <c r="AD349" s="196">
        <v>137.29</v>
      </c>
    </row>
    <row r="350" spans="1:30" x14ac:dyDescent="0.25">
      <c r="A350" s="55" t="s">
        <v>1627</v>
      </c>
      <c r="B350" s="56" t="s">
        <v>1851</v>
      </c>
      <c r="C350" s="55" t="s">
        <v>162</v>
      </c>
      <c r="D350" s="55" t="s">
        <v>1852</v>
      </c>
      <c r="E350" s="230" t="s">
        <v>1648</v>
      </c>
      <c r="F350" s="231"/>
      <c r="G350" s="57" t="s">
        <v>255</v>
      </c>
      <c r="H350" s="58">
        <v>2.2000000000000002</v>
      </c>
      <c r="I350" s="59">
        <f t="shared" si="66"/>
        <v>46.85</v>
      </c>
      <c r="J350" s="59">
        <f t="shared" si="67"/>
        <v>103.07</v>
      </c>
      <c r="Q350">
        <f t="shared" si="62"/>
        <v>0</v>
      </c>
      <c r="R350">
        <f t="shared" si="68"/>
        <v>43.730689890136567</v>
      </c>
      <c r="T350">
        <v>44.514762024772949</v>
      </c>
      <c r="W350">
        <v>46.85</v>
      </c>
      <c r="Y350">
        <v>46.85</v>
      </c>
      <c r="AB350">
        <v>46.85</v>
      </c>
      <c r="AD350" s="196">
        <v>46.87</v>
      </c>
    </row>
    <row r="351" spans="1:30" x14ac:dyDescent="0.25">
      <c r="A351" s="55" t="s">
        <v>1627</v>
      </c>
      <c r="B351" s="56" t="s">
        <v>1891</v>
      </c>
      <c r="C351" s="55" t="s">
        <v>162</v>
      </c>
      <c r="D351" s="55" t="s">
        <v>1892</v>
      </c>
      <c r="E351" s="230" t="s">
        <v>1648</v>
      </c>
      <c r="F351" s="231"/>
      <c r="G351" s="57" t="s">
        <v>159</v>
      </c>
      <c r="H351" s="58">
        <v>1</v>
      </c>
      <c r="I351" s="59">
        <f t="shared" si="66"/>
        <v>568.29999999999995</v>
      </c>
      <c r="J351" s="59">
        <f t="shared" si="67"/>
        <v>568.29999999999995</v>
      </c>
      <c r="Q351">
        <f t="shared" si="62"/>
        <v>0</v>
      </c>
      <c r="R351">
        <f t="shared" si="68"/>
        <v>530.4621358498315</v>
      </c>
      <c r="T351">
        <v>539.6656492397301</v>
      </c>
      <c r="W351">
        <v>568.29999999999995</v>
      </c>
      <c r="Y351">
        <v>568.29999999999995</v>
      </c>
      <c r="AB351">
        <v>568.29999999999995</v>
      </c>
      <c r="AD351" s="196">
        <v>568.30999999999995</v>
      </c>
    </row>
    <row r="352" spans="1:30" x14ac:dyDescent="0.25">
      <c r="A352" s="44"/>
      <c r="B352" s="44"/>
      <c r="C352" s="44"/>
      <c r="D352" s="44"/>
      <c r="E352" s="44" t="s">
        <v>1629</v>
      </c>
      <c r="F352" s="45">
        <v>155.47999999999999</v>
      </c>
      <c r="G352" s="44" t="s">
        <v>1630</v>
      </c>
      <c r="H352" s="45">
        <v>0</v>
      </c>
      <c r="I352" s="44" t="s">
        <v>1631</v>
      </c>
      <c r="J352" s="45">
        <f>F352+H352</f>
        <v>155.47999999999999</v>
      </c>
      <c r="Q352">
        <f t="shared" si="62"/>
        <v>0</v>
      </c>
      <c r="W352" t="s">
        <v>1631</v>
      </c>
      <c r="Y352" t="s">
        <v>1631</v>
      </c>
      <c r="AB352" t="s">
        <v>1631</v>
      </c>
    </row>
    <row r="353" spans="1:30" x14ac:dyDescent="0.25">
      <c r="A353" s="44"/>
      <c r="B353" s="44"/>
      <c r="C353" s="44"/>
      <c r="D353" s="44"/>
      <c r="E353" s="44" t="s">
        <v>1632</v>
      </c>
      <c r="F353" s="45">
        <f>J353-J345</f>
        <v>193.60095239081966</v>
      </c>
      <c r="G353" s="44"/>
      <c r="H353" s="229" t="s">
        <v>1633</v>
      </c>
      <c r="I353" s="229"/>
      <c r="J353" s="45">
        <f>Q353</f>
        <v>1073.60528144</v>
      </c>
      <c r="Q353">
        <f t="shared" si="62"/>
        <v>1073.60528144</v>
      </c>
    </row>
    <row r="354" spans="1:30" ht="15.75" thickBot="1" x14ac:dyDescent="0.3">
      <c r="A354" s="46"/>
      <c r="B354" s="46"/>
      <c r="C354" s="46"/>
      <c r="D354" s="46"/>
      <c r="E354" s="46"/>
      <c r="F354" s="46"/>
      <c r="G354" s="46" t="s">
        <v>1634</v>
      </c>
      <c r="H354" s="47">
        <v>7.8</v>
      </c>
      <c r="I354" s="46" t="s">
        <v>1635</v>
      </c>
      <c r="J354" s="48">
        <f>O354</f>
        <v>8374.1200000000008</v>
      </c>
      <c r="M354">
        <f>K345</f>
        <v>8374.1200000000008</v>
      </c>
      <c r="N354">
        <f>L345</f>
        <v>1073.60528144</v>
      </c>
      <c r="O354">
        <v>8374.1200000000008</v>
      </c>
      <c r="P354">
        <v>1073.60528144</v>
      </c>
      <c r="Q354">
        <f t="shared" si="62"/>
        <v>0</v>
      </c>
      <c r="W354" t="s">
        <v>1635</v>
      </c>
      <c r="Y354" t="s">
        <v>1635</v>
      </c>
      <c r="AB354" t="s">
        <v>1635</v>
      </c>
    </row>
    <row r="355" spans="1:30" ht="15.75" thickTop="1" x14ac:dyDescent="0.25">
      <c r="A355" s="49"/>
      <c r="B355" s="49"/>
      <c r="C355" s="49"/>
      <c r="D355" s="49"/>
      <c r="E355" s="49"/>
      <c r="F355" s="49"/>
      <c r="G355" s="49"/>
      <c r="H355" s="49"/>
      <c r="I355" s="49"/>
      <c r="J355" s="49"/>
      <c r="Q355">
        <f t="shared" si="62"/>
        <v>0</v>
      </c>
    </row>
    <row r="356" spans="1:30" collapsed="1" x14ac:dyDescent="0.25">
      <c r="A356" s="36" t="s">
        <v>249</v>
      </c>
      <c r="B356" s="37" t="s">
        <v>137</v>
      </c>
      <c r="C356" s="36" t="s">
        <v>138</v>
      </c>
      <c r="D356" s="36" t="s">
        <v>9</v>
      </c>
      <c r="E356" s="233" t="s">
        <v>1626</v>
      </c>
      <c r="F356" s="234"/>
      <c r="G356" s="38" t="s">
        <v>139</v>
      </c>
      <c r="H356" s="37" t="s">
        <v>140</v>
      </c>
      <c r="I356" s="37" t="s">
        <v>141</v>
      </c>
      <c r="J356" s="37" t="s">
        <v>10</v>
      </c>
      <c r="Q356">
        <f t="shared" si="62"/>
        <v>0</v>
      </c>
      <c r="W356" t="s">
        <v>141</v>
      </c>
      <c r="Y356" t="s">
        <v>141</v>
      </c>
      <c r="AB356" t="s">
        <v>141</v>
      </c>
    </row>
    <row r="357" spans="1:30" ht="25.5" x14ac:dyDescent="0.25">
      <c r="A357" s="39" t="s">
        <v>1636</v>
      </c>
      <c r="B357" s="40" t="s">
        <v>250</v>
      </c>
      <c r="C357" s="39" t="s">
        <v>204</v>
      </c>
      <c r="D357" s="39" t="s">
        <v>251</v>
      </c>
      <c r="E357" s="235">
        <v>2</v>
      </c>
      <c r="F357" s="236"/>
      <c r="G357" s="41" t="s">
        <v>159</v>
      </c>
      <c r="H357" s="42">
        <v>1</v>
      </c>
      <c r="I357" s="43">
        <f>_xlfn.XLOOKUP(D357,'Sintético MO EQ MAT'!D:D,'Sintético MO EQ MAT'!G:G)</f>
        <v>6.1066654590163942</v>
      </c>
      <c r="J357" s="43">
        <f>(H357*I357)</f>
        <v>6.1066654590163942</v>
      </c>
      <c r="K357">
        <f>_xlfn.XLOOKUP(D357,'Sintético MO EQ MAT'!D:D,'Sintético MO EQ MAT'!O:O,0)</f>
        <v>2444.23</v>
      </c>
      <c r="L357">
        <f>_xlfn.XLOOKUP(D357,'Sintético MO EQ MAT'!D:D,'Sintético MO EQ MAT'!K:K,0)</f>
        <v>7.4501318600000008</v>
      </c>
      <c r="Q357">
        <f t="shared" si="62"/>
        <v>0</v>
      </c>
      <c r="W357">
        <v>6.1066654590163942</v>
      </c>
      <c r="Y357">
        <v>6.1066654590163942</v>
      </c>
      <c r="AB357">
        <v>6.1066654590163942</v>
      </c>
    </row>
    <row r="358" spans="1:30" ht="25.5" x14ac:dyDescent="0.25">
      <c r="A358" s="55" t="s">
        <v>1627</v>
      </c>
      <c r="B358" s="56" t="s">
        <v>1785</v>
      </c>
      <c r="C358" s="55" t="s">
        <v>204</v>
      </c>
      <c r="D358" s="55" t="s">
        <v>1786</v>
      </c>
      <c r="E358" s="230" t="s">
        <v>1665</v>
      </c>
      <c r="F358" s="231"/>
      <c r="G358" s="57" t="s">
        <v>1787</v>
      </c>
      <c r="H358" s="58">
        <v>0.04</v>
      </c>
      <c r="I358" s="59">
        <f t="shared" ref="I358:I359" si="69">W358</f>
        <v>21.9</v>
      </c>
      <c r="J358" s="59">
        <f t="shared" ref="J358:J359" si="70">TRUNC(H358*I358,(2))</f>
        <v>0.87</v>
      </c>
      <c r="Q358">
        <f t="shared" si="62"/>
        <v>0</v>
      </c>
      <c r="R358">
        <f t="shared" ref="R358:R359" si="71">I358/1.07133</f>
        <v>20.441880653020078</v>
      </c>
      <c r="T358">
        <v>20.815248336180264</v>
      </c>
      <c r="W358">
        <v>21.9</v>
      </c>
      <c r="Y358">
        <v>21.9</v>
      </c>
      <c r="AB358">
        <v>21.9</v>
      </c>
      <c r="AD358" s="196">
        <v>21.92</v>
      </c>
    </row>
    <row r="359" spans="1:30" ht="25.5" x14ac:dyDescent="0.25">
      <c r="A359" s="55" t="s">
        <v>1627</v>
      </c>
      <c r="B359" s="56" t="s">
        <v>1788</v>
      </c>
      <c r="C359" s="55" t="s">
        <v>204</v>
      </c>
      <c r="D359" s="55" t="s">
        <v>1789</v>
      </c>
      <c r="E359" s="230" t="s">
        <v>1665</v>
      </c>
      <c r="F359" s="231"/>
      <c r="G359" s="57" t="s">
        <v>1787</v>
      </c>
      <c r="H359" s="58">
        <v>0.4</v>
      </c>
      <c r="I359" s="59">
        <f t="shared" si="69"/>
        <v>13.08</v>
      </c>
      <c r="J359" s="59">
        <f t="shared" si="70"/>
        <v>5.23</v>
      </c>
      <c r="Q359">
        <f t="shared" si="62"/>
        <v>0</v>
      </c>
      <c r="R359">
        <f t="shared" si="71"/>
        <v>12.20912323933802</v>
      </c>
      <c r="T359">
        <v>12.45181223339214</v>
      </c>
      <c r="W359">
        <v>13.08</v>
      </c>
      <c r="Y359">
        <v>13.08</v>
      </c>
      <c r="AB359">
        <v>13.08</v>
      </c>
      <c r="AD359" s="196">
        <v>13.11</v>
      </c>
    </row>
    <row r="360" spans="1:30" x14ac:dyDescent="0.25">
      <c r="A360" s="44"/>
      <c r="B360" s="44"/>
      <c r="C360" s="44"/>
      <c r="D360" s="44"/>
      <c r="E360" s="44" t="s">
        <v>1629</v>
      </c>
      <c r="F360" s="45">
        <v>6.22</v>
      </c>
      <c r="G360" s="44" t="s">
        <v>1630</v>
      </c>
      <c r="H360" s="45">
        <v>0</v>
      </c>
      <c r="I360" s="44" t="s">
        <v>1631</v>
      </c>
      <c r="J360" s="45">
        <f>F360+H360</f>
        <v>6.22</v>
      </c>
      <c r="Q360">
        <f t="shared" si="62"/>
        <v>0</v>
      </c>
      <c r="W360" t="s">
        <v>1631</v>
      </c>
      <c r="Y360" t="s">
        <v>1631</v>
      </c>
      <c r="AB360" t="s">
        <v>1631</v>
      </c>
    </row>
    <row r="361" spans="1:30" x14ac:dyDescent="0.25">
      <c r="A361" s="44"/>
      <c r="B361" s="44"/>
      <c r="C361" s="44"/>
      <c r="D361" s="44"/>
      <c r="E361" s="44" t="s">
        <v>1632</v>
      </c>
      <c r="F361" s="45">
        <f>J361-J357</f>
        <v>1.3434664009836066</v>
      </c>
      <c r="G361" s="44"/>
      <c r="H361" s="229" t="s">
        <v>1633</v>
      </c>
      <c r="I361" s="229"/>
      <c r="J361" s="45">
        <f>Q361</f>
        <v>7.4501318600000008</v>
      </c>
      <c r="Q361">
        <f t="shared" si="62"/>
        <v>7.4501318600000008</v>
      </c>
    </row>
    <row r="362" spans="1:30" ht="15.75" thickBot="1" x14ac:dyDescent="0.3">
      <c r="A362" s="46"/>
      <c r="B362" s="46"/>
      <c r="C362" s="46"/>
      <c r="D362" s="46"/>
      <c r="E362" s="46"/>
      <c r="F362" s="46"/>
      <c r="G362" s="46" t="s">
        <v>1634</v>
      </c>
      <c r="H362" s="47">
        <v>328.08</v>
      </c>
      <c r="I362" s="46" t="s">
        <v>1635</v>
      </c>
      <c r="J362" s="48">
        <f>O362</f>
        <v>2444.23</v>
      </c>
      <c r="M362">
        <f>K357</f>
        <v>2444.23</v>
      </c>
      <c r="N362">
        <f>L357</f>
        <v>7.4501318600000008</v>
      </c>
      <c r="O362">
        <v>2444.23</v>
      </c>
      <c r="P362">
        <v>7.4501318600000008</v>
      </c>
      <c r="Q362">
        <f t="shared" si="62"/>
        <v>0</v>
      </c>
      <c r="W362" t="s">
        <v>1635</v>
      </c>
      <c r="Y362" t="s">
        <v>1635</v>
      </c>
      <c r="AB362" t="s">
        <v>1635</v>
      </c>
    </row>
    <row r="363" spans="1:30" ht="15.75" thickTop="1" x14ac:dyDescent="0.25">
      <c r="A363" s="49"/>
      <c r="B363" s="49"/>
      <c r="C363" s="49"/>
      <c r="D363" s="49"/>
      <c r="E363" s="49"/>
      <c r="F363" s="49"/>
      <c r="G363" s="49"/>
      <c r="H363" s="49"/>
      <c r="I363" s="49"/>
      <c r="J363" s="49"/>
      <c r="Q363">
        <f t="shared" si="62"/>
        <v>0</v>
      </c>
    </row>
    <row r="364" spans="1:30" collapsed="1" x14ac:dyDescent="0.25">
      <c r="A364" s="36" t="s">
        <v>252</v>
      </c>
      <c r="B364" s="37" t="s">
        <v>137</v>
      </c>
      <c r="C364" s="36" t="s">
        <v>138</v>
      </c>
      <c r="D364" s="36" t="s">
        <v>9</v>
      </c>
      <c r="E364" s="233" t="s">
        <v>1626</v>
      </c>
      <c r="F364" s="234"/>
      <c r="G364" s="38" t="s">
        <v>139</v>
      </c>
      <c r="H364" s="37" t="s">
        <v>140</v>
      </c>
      <c r="I364" s="37" t="s">
        <v>141</v>
      </c>
      <c r="J364" s="37" t="s">
        <v>10</v>
      </c>
      <c r="Q364">
        <f t="shared" si="62"/>
        <v>0</v>
      </c>
      <c r="W364" t="s">
        <v>141</v>
      </c>
      <c r="Y364" t="s">
        <v>141</v>
      </c>
      <c r="AB364" t="s">
        <v>141</v>
      </c>
    </row>
    <row r="365" spans="1:30" ht="38.25" x14ac:dyDescent="0.25">
      <c r="A365" s="39" t="s">
        <v>1636</v>
      </c>
      <c r="B365" s="40" t="s">
        <v>253</v>
      </c>
      <c r="C365" s="39" t="s">
        <v>157</v>
      </c>
      <c r="D365" s="39" t="s">
        <v>254</v>
      </c>
      <c r="E365" s="235" t="s">
        <v>1893</v>
      </c>
      <c r="F365" s="236"/>
      <c r="G365" s="41" t="s">
        <v>255</v>
      </c>
      <c r="H365" s="42">
        <v>1</v>
      </c>
      <c r="I365" s="43">
        <f>_xlfn.XLOOKUP(D365,'Sintético MO EQ MAT'!D:D,'Sintético MO EQ MAT'!G:G)</f>
        <v>104.87674267213116</v>
      </c>
      <c r="J365" s="43">
        <f>(H365*I365)</f>
        <v>104.87674267213116</v>
      </c>
      <c r="K365">
        <f>_xlfn.XLOOKUP(D365,'Sintético MO EQ MAT'!D:D,'Sintético MO EQ MAT'!O:O,0)</f>
        <v>4224.8900000000003</v>
      </c>
      <c r="L365">
        <f>_xlfn.XLOOKUP(D365,'Sintético MO EQ MAT'!D:D,'Sintético MO EQ MAT'!K:K,0)</f>
        <v>127.94962606000001</v>
      </c>
      <c r="Q365">
        <f t="shared" si="62"/>
        <v>0</v>
      </c>
      <c r="W365">
        <v>104.87674267213116</v>
      </c>
      <c r="Y365">
        <v>104.87674267213116</v>
      </c>
      <c r="AB365">
        <v>104.87674267213116</v>
      </c>
      <c r="AD365" s="196">
        <v>101.87</v>
      </c>
    </row>
    <row r="366" spans="1:30" ht="51" x14ac:dyDescent="0.25">
      <c r="A366" s="50" t="s">
        <v>1638</v>
      </c>
      <c r="B366" s="51" t="s">
        <v>1894</v>
      </c>
      <c r="C366" s="50" t="s">
        <v>157</v>
      </c>
      <c r="D366" s="50" t="s">
        <v>1895</v>
      </c>
      <c r="E366" s="237" t="s">
        <v>1637</v>
      </c>
      <c r="F366" s="238"/>
      <c r="G366" s="52" t="s">
        <v>212</v>
      </c>
      <c r="H366" s="53">
        <v>6.0000000000000001E-3</v>
      </c>
      <c r="I366" s="54">
        <f t="shared" ref="I366:I370" si="72">W366</f>
        <v>442.95</v>
      </c>
      <c r="J366" s="54">
        <f t="shared" ref="J366:J371" si="73">TRUNC(H366*I366,(2))</f>
        <v>2.65</v>
      </c>
      <c r="Q366">
        <f t="shared" si="62"/>
        <v>0</v>
      </c>
      <c r="R366">
        <f t="shared" ref="R366:R371" si="74">I366/1.07133</f>
        <v>413.45803813950886</v>
      </c>
      <c r="T366">
        <v>420.62669765618443</v>
      </c>
      <c r="W366">
        <v>442.95</v>
      </c>
      <c r="Y366">
        <v>442.95</v>
      </c>
      <c r="AB366">
        <v>442.95</v>
      </c>
      <c r="AD366" s="196">
        <v>442.95</v>
      </c>
    </row>
    <row r="367" spans="1:30" ht="25.5" x14ac:dyDescent="0.25">
      <c r="A367" s="50" t="s">
        <v>1638</v>
      </c>
      <c r="B367" s="51" t="s">
        <v>1896</v>
      </c>
      <c r="C367" s="50" t="s">
        <v>157</v>
      </c>
      <c r="D367" s="50" t="s">
        <v>1897</v>
      </c>
      <c r="E367" s="237" t="s">
        <v>1637</v>
      </c>
      <c r="F367" s="238"/>
      <c r="G367" s="52" t="s">
        <v>266</v>
      </c>
      <c r="H367" s="53">
        <v>0.41899999999999998</v>
      </c>
      <c r="I367" s="54">
        <f t="shared" si="72"/>
        <v>26.57</v>
      </c>
      <c r="J367" s="54">
        <f t="shared" si="73"/>
        <v>11.13</v>
      </c>
      <c r="Q367">
        <f t="shared" si="62"/>
        <v>0</v>
      </c>
      <c r="R367">
        <f t="shared" si="74"/>
        <v>24.800948353915231</v>
      </c>
      <c r="T367">
        <v>25.239655381628445</v>
      </c>
      <c r="W367">
        <v>26.57</v>
      </c>
      <c r="Y367">
        <v>26.57</v>
      </c>
      <c r="AB367">
        <v>26.57</v>
      </c>
      <c r="AD367" s="196">
        <v>26.57</v>
      </c>
    </row>
    <row r="368" spans="1:30" ht="25.5" x14ac:dyDescent="0.25">
      <c r="A368" s="50" t="s">
        <v>1638</v>
      </c>
      <c r="B368" s="51" t="s">
        <v>1186</v>
      </c>
      <c r="C368" s="50" t="s">
        <v>157</v>
      </c>
      <c r="D368" s="50" t="s">
        <v>1187</v>
      </c>
      <c r="E368" s="237" t="s">
        <v>1637</v>
      </c>
      <c r="F368" s="238"/>
      <c r="G368" s="52" t="s">
        <v>266</v>
      </c>
      <c r="H368" s="53">
        <v>0.20899999999999999</v>
      </c>
      <c r="I368" s="54">
        <f t="shared" si="72"/>
        <v>18.82</v>
      </c>
      <c r="J368" s="54">
        <f t="shared" si="73"/>
        <v>3.93</v>
      </c>
      <c r="Q368">
        <f t="shared" si="62"/>
        <v>0</v>
      </c>
      <c r="R368">
        <f t="shared" si="74"/>
        <v>17.566949492686664</v>
      </c>
      <c r="T368">
        <v>17.874977831293812</v>
      </c>
      <c r="W368">
        <v>18.82</v>
      </c>
      <c r="Y368">
        <v>18.82</v>
      </c>
      <c r="AB368">
        <v>18.82</v>
      </c>
      <c r="AD368" s="196">
        <v>18.82</v>
      </c>
    </row>
    <row r="369" spans="1:30" ht="25.5" x14ac:dyDescent="0.25">
      <c r="A369" s="50" t="s">
        <v>1638</v>
      </c>
      <c r="B369" s="51" t="s">
        <v>1898</v>
      </c>
      <c r="C369" s="50" t="s">
        <v>157</v>
      </c>
      <c r="D369" s="50" t="s">
        <v>1899</v>
      </c>
      <c r="E369" s="237" t="s">
        <v>1900</v>
      </c>
      <c r="F369" s="238"/>
      <c r="G369" s="52" t="s">
        <v>1901</v>
      </c>
      <c r="H369" s="53">
        <v>2.1000000000000001E-2</v>
      </c>
      <c r="I369" s="54">
        <f t="shared" si="72"/>
        <v>21.99</v>
      </c>
      <c r="J369" s="54">
        <f t="shared" si="73"/>
        <v>0.46</v>
      </c>
      <c r="Q369">
        <f t="shared" si="62"/>
        <v>0</v>
      </c>
      <c r="R369">
        <f t="shared" si="74"/>
        <v>20.525888381731122</v>
      </c>
      <c r="T369">
        <v>20.889921872812298</v>
      </c>
      <c r="W369">
        <v>21.99</v>
      </c>
      <c r="Y369">
        <v>21.99</v>
      </c>
      <c r="AB369">
        <v>21.99</v>
      </c>
      <c r="AD369" s="196">
        <v>21.99</v>
      </c>
    </row>
    <row r="370" spans="1:30" ht="25.5" x14ac:dyDescent="0.25">
      <c r="A370" s="50" t="s">
        <v>1638</v>
      </c>
      <c r="B370" s="51" t="s">
        <v>1902</v>
      </c>
      <c r="C370" s="50" t="s">
        <v>157</v>
      </c>
      <c r="D370" s="50" t="s">
        <v>1903</v>
      </c>
      <c r="E370" s="237" t="s">
        <v>1900</v>
      </c>
      <c r="F370" s="238"/>
      <c r="G370" s="52" t="s">
        <v>1904</v>
      </c>
      <c r="H370" s="53">
        <v>0.39800000000000002</v>
      </c>
      <c r="I370" s="54">
        <f t="shared" si="72"/>
        <v>20.78</v>
      </c>
      <c r="J370" s="54">
        <f t="shared" si="73"/>
        <v>8.27</v>
      </c>
      <c r="Q370">
        <f t="shared" si="62"/>
        <v>0</v>
      </c>
      <c r="R370">
        <f t="shared" si="74"/>
        <v>19.396451140171564</v>
      </c>
      <c r="T370">
        <v>19.741816247094732</v>
      </c>
      <c r="W370">
        <v>20.78</v>
      </c>
      <c r="Y370">
        <v>20.78</v>
      </c>
      <c r="AB370">
        <v>20.78</v>
      </c>
      <c r="AD370" s="196">
        <v>20.78</v>
      </c>
    </row>
    <row r="371" spans="1:30" ht="25.5" x14ac:dyDescent="0.25">
      <c r="A371" s="55" t="s">
        <v>1627</v>
      </c>
      <c r="B371" s="56" t="s">
        <v>1905</v>
      </c>
      <c r="C371" s="55" t="s">
        <v>157</v>
      </c>
      <c r="D371" s="55" t="s">
        <v>1906</v>
      </c>
      <c r="E371" s="230" t="s">
        <v>1648</v>
      </c>
      <c r="F371" s="231"/>
      <c r="G371" s="57" t="s">
        <v>255</v>
      </c>
      <c r="H371" s="58">
        <v>1.04</v>
      </c>
      <c r="I371" s="59">
        <f>W371</f>
        <v>75.42</v>
      </c>
      <c r="J371" s="59">
        <f t="shared" si="73"/>
        <v>78.430000000000007</v>
      </c>
      <c r="Q371">
        <f t="shared" si="62"/>
        <v>0</v>
      </c>
      <c r="R371">
        <f t="shared" si="74"/>
        <v>70.398476659852719</v>
      </c>
      <c r="T371">
        <v>71.63992420636032</v>
      </c>
      <c r="W371">
        <v>75.42</v>
      </c>
      <c r="Y371">
        <v>75.42</v>
      </c>
      <c r="AB371">
        <v>75.42</v>
      </c>
      <c r="AD371" s="196">
        <v>75.44</v>
      </c>
    </row>
    <row r="372" spans="1:30" x14ac:dyDescent="0.25">
      <c r="A372" s="44"/>
      <c r="B372" s="44"/>
      <c r="C372" s="44"/>
      <c r="D372" s="44"/>
      <c r="E372" s="44" t="s">
        <v>1629</v>
      </c>
      <c r="F372" s="45">
        <v>18.7</v>
      </c>
      <c r="G372" s="44" t="s">
        <v>1630</v>
      </c>
      <c r="H372" s="45">
        <v>0</v>
      </c>
      <c r="I372" s="44" t="s">
        <v>1631</v>
      </c>
      <c r="J372" s="45">
        <f>F372+H372</f>
        <v>18.7</v>
      </c>
      <c r="Q372">
        <f t="shared" si="62"/>
        <v>0</v>
      </c>
      <c r="W372" t="s">
        <v>1631</v>
      </c>
      <c r="Y372" t="s">
        <v>1631</v>
      </c>
      <c r="AB372" t="s">
        <v>1631</v>
      </c>
    </row>
    <row r="373" spans="1:30" x14ac:dyDescent="0.25">
      <c r="A373" s="44"/>
      <c r="B373" s="44"/>
      <c r="C373" s="44"/>
      <c r="D373" s="44"/>
      <c r="E373" s="44" t="s">
        <v>1632</v>
      </c>
      <c r="F373" s="45">
        <f>J373-J365</f>
        <v>23.072883387868856</v>
      </c>
      <c r="G373" s="44"/>
      <c r="H373" s="229" t="s">
        <v>1633</v>
      </c>
      <c r="I373" s="229"/>
      <c r="J373" s="45">
        <f>Q373</f>
        <v>127.94962606000001</v>
      </c>
      <c r="Q373">
        <f t="shared" si="62"/>
        <v>127.94962606000001</v>
      </c>
    </row>
    <row r="374" spans="1:30" ht="15.75" thickBot="1" x14ac:dyDescent="0.3">
      <c r="A374" s="46"/>
      <c r="B374" s="46"/>
      <c r="C374" s="46"/>
      <c r="D374" s="46"/>
      <c r="E374" s="46"/>
      <c r="F374" s="46"/>
      <c r="G374" s="46" t="s">
        <v>1634</v>
      </c>
      <c r="H374" s="47">
        <v>33.020000000000003</v>
      </c>
      <c r="I374" s="46" t="s">
        <v>1635</v>
      </c>
      <c r="J374" s="48">
        <f>O374</f>
        <v>4224.8900000000003</v>
      </c>
      <c r="M374">
        <f>K365</f>
        <v>4224.8900000000003</v>
      </c>
      <c r="N374">
        <f>L365</f>
        <v>127.94962606000001</v>
      </c>
      <c r="O374">
        <v>4224.8900000000003</v>
      </c>
      <c r="P374">
        <v>127.94962606000001</v>
      </c>
      <c r="Q374">
        <f t="shared" si="62"/>
        <v>0</v>
      </c>
      <c r="W374" t="s">
        <v>1635</v>
      </c>
      <c r="Y374" t="s">
        <v>1635</v>
      </c>
      <c r="AB374" t="s">
        <v>1635</v>
      </c>
    </row>
    <row r="375" spans="1:30" ht="15.75" thickTop="1" x14ac:dyDescent="0.25">
      <c r="A375" s="49"/>
      <c r="B375" s="49"/>
      <c r="C375" s="49"/>
      <c r="D375" s="49"/>
      <c r="E375" s="49"/>
      <c r="F375" s="49"/>
      <c r="G375" s="49"/>
      <c r="H375" s="49"/>
      <c r="I375" s="49"/>
      <c r="J375" s="49"/>
      <c r="Q375">
        <f t="shared" si="62"/>
        <v>0</v>
      </c>
    </row>
    <row r="376" spans="1:30" collapsed="1" x14ac:dyDescent="0.25">
      <c r="A376" s="36" t="s">
        <v>5077</v>
      </c>
      <c r="B376" s="37" t="s">
        <v>137</v>
      </c>
      <c r="C376" s="36" t="s">
        <v>138</v>
      </c>
      <c r="D376" s="36" t="s">
        <v>9</v>
      </c>
      <c r="E376" s="233" t="s">
        <v>1626</v>
      </c>
      <c r="F376" s="234"/>
      <c r="G376" s="38" t="s">
        <v>139</v>
      </c>
      <c r="H376" s="37" t="s">
        <v>140</v>
      </c>
      <c r="I376" s="37" t="s">
        <v>141</v>
      </c>
      <c r="J376" s="37" t="s">
        <v>10</v>
      </c>
      <c r="Q376">
        <f t="shared" si="62"/>
        <v>0</v>
      </c>
      <c r="W376" t="s">
        <v>141</v>
      </c>
      <c r="Y376" t="s">
        <v>141</v>
      </c>
      <c r="AB376" t="s">
        <v>141</v>
      </c>
    </row>
    <row r="377" spans="1:30" x14ac:dyDescent="0.25">
      <c r="A377" s="39" t="s">
        <v>1627</v>
      </c>
      <c r="B377" s="40" t="s">
        <v>257</v>
      </c>
      <c r="C377" s="39" t="s">
        <v>157</v>
      </c>
      <c r="D377" s="39" t="s">
        <v>258</v>
      </c>
      <c r="E377" s="235" t="s">
        <v>1648</v>
      </c>
      <c r="F377" s="236"/>
      <c r="G377" s="41" t="s">
        <v>259</v>
      </c>
      <c r="H377" s="42">
        <v>1</v>
      </c>
      <c r="I377" s="43">
        <f>_xlfn.XLOOKUP(D377,'Sintético MO EQ MAT'!D:D,'Sintético MO EQ MAT'!G:G)</f>
        <v>50.198723581967215</v>
      </c>
      <c r="J377" s="43">
        <f>(H377*I377)</f>
        <v>50.198723581967215</v>
      </c>
      <c r="K377">
        <f>_xlfn.XLOOKUP(D377,'Sintético MO EQ MAT'!D:D,'Sintético MO EQ MAT'!O:O,0)</f>
        <v>3674.54</v>
      </c>
      <c r="L377">
        <f>_xlfn.XLOOKUP(D377,'Sintético MO EQ MAT'!D:D,'Sintético MO EQ MAT'!K:K,0)</f>
        <v>61.242442770000004</v>
      </c>
      <c r="Q377">
        <f t="shared" si="62"/>
        <v>0</v>
      </c>
      <c r="W377">
        <v>50.198723581967215</v>
      </c>
      <c r="Y377">
        <v>50.198723581967215</v>
      </c>
      <c r="AB377">
        <v>50.198723581967215</v>
      </c>
      <c r="AD377" s="196">
        <v>60.19</v>
      </c>
    </row>
    <row r="378" spans="1:30" x14ac:dyDescent="0.25">
      <c r="A378" s="44"/>
      <c r="B378" s="44"/>
      <c r="C378" s="44"/>
      <c r="D378" s="44"/>
      <c r="E378" s="44" t="s">
        <v>1629</v>
      </c>
      <c r="F378" s="45">
        <v>0</v>
      </c>
      <c r="G378" s="44" t="s">
        <v>1630</v>
      </c>
      <c r="H378" s="45">
        <v>0</v>
      </c>
      <c r="I378" s="44" t="s">
        <v>1631</v>
      </c>
      <c r="J378" s="45">
        <f>F378+H378</f>
        <v>0</v>
      </c>
      <c r="Q378">
        <f t="shared" si="62"/>
        <v>0</v>
      </c>
      <c r="W378" t="s">
        <v>1631</v>
      </c>
      <c r="Y378" t="s">
        <v>1631</v>
      </c>
      <c r="AB378" t="s">
        <v>1631</v>
      </c>
    </row>
    <row r="379" spans="1:30" x14ac:dyDescent="0.25">
      <c r="A379" s="44"/>
      <c r="B379" s="44"/>
      <c r="C379" s="44"/>
      <c r="D379" s="44"/>
      <c r="E379" s="44" t="s">
        <v>1632</v>
      </c>
      <c r="F379" s="45">
        <f>J379-J377</f>
        <v>11.043719188032789</v>
      </c>
      <c r="G379" s="44"/>
      <c r="H379" s="229" t="s">
        <v>1633</v>
      </c>
      <c r="I379" s="229"/>
      <c r="J379" s="45">
        <f>Q379</f>
        <v>61.242442770000004</v>
      </c>
      <c r="Q379">
        <f t="shared" si="62"/>
        <v>61.242442770000004</v>
      </c>
    </row>
    <row r="380" spans="1:30" ht="15.75" thickBot="1" x14ac:dyDescent="0.3">
      <c r="A380" s="46"/>
      <c r="B380" s="46"/>
      <c r="C380" s="46"/>
      <c r="D380" s="46"/>
      <c r="E380" s="46"/>
      <c r="F380" s="46"/>
      <c r="G380" s="46" t="s">
        <v>1634</v>
      </c>
      <c r="H380" s="47">
        <v>60</v>
      </c>
      <c r="I380" s="46" t="s">
        <v>1635</v>
      </c>
      <c r="J380" s="48">
        <f>O380</f>
        <v>3674.54</v>
      </c>
      <c r="M380">
        <f>K377</f>
        <v>3674.54</v>
      </c>
      <c r="N380">
        <f>L377</f>
        <v>61.242442770000004</v>
      </c>
      <c r="O380">
        <v>3674.54</v>
      </c>
      <c r="P380">
        <v>61.242442770000004</v>
      </c>
      <c r="Q380">
        <f t="shared" si="62"/>
        <v>0</v>
      </c>
      <c r="W380" t="s">
        <v>1635</v>
      </c>
      <c r="Y380" t="s">
        <v>1635</v>
      </c>
      <c r="AB380" t="s">
        <v>1635</v>
      </c>
    </row>
    <row r="381" spans="1:30" ht="15.75" thickTop="1" x14ac:dyDescent="0.25">
      <c r="A381" s="49"/>
      <c r="B381" s="49"/>
      <c r="C381" s="49"/>
      <c r="D381" s="49"/>
      <c r="E381" s="49"/>
      <c r="F381" s="49"/>
      <c r="G381" s="49"/>
      <c r="H381" s="49"/>
      <c r="I381" s="49"/>
      <c r="J381" s="49"/>
      <c r="Q381">
        <f t="shared" si="62"/>
        <v>0</v>
      </c>
    </row>
    <row r="382" spans="1:30" collapsed="1" x14ac:dyDescent="0.25">
      <c r="A382" s="36" t="s">
        <v>5078</v>
      </c>
      <c r="B382" s="37" t="s">
        <v>137</v>
      </c>
      <c r="C382" s="36" t="s">
        <v>138</v>
      </c>
      <c r="D382" s="36" t="s">
        <v>9</v>
      </c>
      <c r="E382" s="233" t="s">
        <v>1626</v>
      </c>
      <c r="F382" s="234"/>
      <c r="G382" s="38" t="s">
        <v>139</v>
      </c>
      <c r="H382" s="37" t="s">
        <v>140</v>
      </c>
      <c r="I382" s="37" t="s">
        <v>141</v>
      </c>
      <c r="J382" s="37" t="s">
        <v>10</v>
      </c>
      <c r="Q382">
        <f t="shared" si="62"/>
        <v>0</v>
      </c>
      <c r="W382" t="s">
        <v>141</v>
      </c>
      <c r="Y382" t="s">
        <v>141</v>
      </c>
      <c r="AB382" t="s">
        <v>141</v>
      </c>
    </row>
    <row r="383" spans="1:30" x14ac:dyDescent="0.25">
      <c r="A383" s="39" t="s">
        <v>1627</v>
      </c>
      <c r="B383" s="40" t="s">
        <v>261</v>
      </c>
      <c r="C383" s="39" t="s">
        <v>157</v>
      </c>
      <c r="D383" s="39" t="s">
        <v>262</v>
      </c>
      <c r="E383" s="235" t="s">
        <v>1648</v>
      </c>
      <c r="F383" s="236"/>
      <c r="G383" s="41" t="s">
        <v>164</v>
      </c>
      <c r="H383" s="42">
        <v>1</v>
      </c>
      <c r="I383" s="43">
        <f>_xlfn.XLOOKUP(D383,'Sintético MO EQ MAT'!D:D,'Sintético MO EQ MAT'!G:G)</f>
        <v>27.0288425</v>
      </c>
      <c r="J383" s="43">
        <f>(H383*I383)</f>
        <v>27.0288425</v>
      </c>
      <c r="Q383">
        <f t="shared" si="62"/>
        <v>0</v>
      </c>
      <c r="T383">
        <v>25.229240756816296</v>
      </c>
      <c r="W383">
        <v>27.0288425</v>
      </c>
      <c r="Y383">
        <v>27.0288425</v>
      </c>
      <c r="AB383">
        <v>27.0288425</v>
      </c>
      <c r="AD383" s="196">
        <v>32.409999999999997</v>
      </c>
    </row>
    <row r="384" spans="1:30" x14ac:dyDescent="0.25">
      <c r="A384" s="44"/>
      <c r="B384" s="44"/>
      <c r="C384" s="44"/>
      <c r="D384" s="44"/>
      <c r="E384" s="44" t="s">
        <v>1629</v>
      </c>
      <c r="F384" s="45">
        <v>0</v>
      </c>
      <c r="G384" s="44" t="s">
        <v>1630</v>
      </c>
      <c r="H384" s="45">
        <v>0</v>
      </c>
      <c r="I384" s="44" t="s">
        <v>1631</v>
      </c>
      <c r="J384" s="45">
        <f>F384+H384</f>
        <v>0</v>
      </c>
      <c r="Q384">
        <f t="shared" si="62"/>
        <v>0</v>
      </c>
      <c r="W384" t="s">
        <v>1631</v>
      </c>
      <c r="Y384" t="s">
        <v>1631</v>
      </c>
      <c r="AB384" t="s">
        <v>1631</v>
      </c>
    </row>
    <row r="385" spans="1:30" x14ac:dyDescent="0.25">
      <c r="A385" s="44"/>
      <c r="B385" s="44"/>
      <c r="C385" s="44"/>
      <c r="D385" s="44"/>
      <c r="E385" s="44" t="s">
        <v>1632</v>
      </c>
      <c r="F385" s="45">
        <f>J385-J383</f>
        <v>5.9463453499999979</v>
      </c>
      <c r="G385" s="44"/>
      <c r="H385" s="229" t="s">
        <v>1633</v>
      </c>
      <c r="I385" s="229"/>
      <c r="J385" s="45">
        <f>Q385</f>
        <v>32.975187849999998</v>
      </c>
      <c r="Q385">
        <f t="shared" si="62"/>
        <v>32.975187849999998</v>
      </c>
    </row>
    <row r="386" spans="1:30" ht="15.75" thickBot="1" x14ac:dyDescent="0.3">
      <c r="A386" s="46"/>
      <c r="B386" s="46"/>
      <c r="C386" s="46"/>
      <c r="D386" s="46"/>
      <c r="E386" s="46"/>
      <c r="F386" s="46"/>
      <c r="G386" s="46" t="s">
        <v>1634</v>
      </c>
      <c r="H386" s="47">
        <v>20</v>
      </c>
      <c r="I386" s="46" t="s">
        <v>1635</v>
      </c>
      <c r="J386" s="48">
        <f>O386</f>
        <v>659.5</v>
      </c>
      <c r="M386">
        <f>K383</f>
        <v>0</v>
      </c>
      <c r="N386">
        <f>L383</f>
        <v>0</v>
      </c>
      <c r="O386">
        <v>659.5</v>
      </c>
      <c r="P386">
        <v>32.975187849999998</v>
      </c>
      <c r="Q386">
        <f t="shared" si="62"/>
        <v>0</v>
      </c>
      <c r="W386" t="s">
        <v>1635</v>
      </c>
      <c r="Y386" t="s">
        <v>1635</v>
      </c>
      <c r="AB386" t="s">
        <v>1635</v>
      </c>
    </row>
    <row r="387" spans="1:30" ht="15.75" thickTop="1" x14ac:dyDescent="0.25">
      <c r="A387" s="49"/>
      <c r="B387" s="49"/>
      <c r="C387" s="49"/>
      <c r="D387" s="49"/>
      <c r="E387" s="49"/>
      <c r="F387" s="49"/>
      <c r="G387" s="49"/>
      <c r="H387" s="49"/>
      <c r="I387" s="49"/>
      <c r="J387" s="49"/>
      <c r="Q387">
        <f t="shared" si="62"/>
        <v>0</v>
      </c>
    </row>
    <row r="388" spans="1:30" collapsed="1" x14ac:dyDescent="0.25">
      <c r="A388" s="36" t="s">
        <v>5079</v>
      </c>
      <c r="B388" s="37" t="s">
        <v>137</v>
      </c>
      <c r="C388" s="36" t="s">
        <v>138</v>
      </c>
      <c r="D388" s="36" t="s">
        <v>9</v>
      </c>
      <c r="E388" s="233" t="s">
        <v>1626</v>
      </c>
      <c r="F388" s="234"/>
      <c r="G388" s="38" t="s">
        <v>139</v>
      </c>
      <c r="H388" s="37" t="s">
        <v>140</v>
      </c>
      <c r="I388" s="37" t="s">
        <v>141</v>
      </c>
      <c r="J388" s="37" t="s">
        <v>10</v>
      </c>
      <c r="Q388">
        <f t="shared" si="62"/>
        <v>0</v>
      </c>
      <c r="W388" t="s">
        <v>141</v>
      </c>
      <c r="Y388" t="s">
        <v>141</v>
      </c>
      <c r="AB388" t="s">
        <v>141</v>
      </c>
    </row>
    <row r="389" spans="1:30" x14ac:dyDescent="0.25">
      <c r="A389" s="39" t="s">
        <v>1627</v>
      </c>
      <c r="B389" s="40" t="s">
        <v>264</v>
      </c>
      <c r="C389" s="39" t="s">
        <v>157</v>
      </c>
      <c r="D389" s="39" t="s">
        <v>265</v>
      </c>
      <c r="E389" s="235" t="s">
        <v>1665</v>
      </c>
      <c r="F389" s="236"/>
      <c r="G389" s="41" t="s">
        <v>266</v>
      </c>
      <c r="H389" s="42">
        <v>1</v>
      </c>
      <c r="I389" s="43">
        <f>_xlfn.XLOOKUP(D389,'Sintético MO EQ MAT'!D:D,'Sintético MO EQ MAT'!G:G)</f>
        <v>12.777270999999999</v>
      </c>
      <c r="J389" s="43">
        <f>(H389*I389)</f>
        <v>12.777270999999999</v>
      </c>
      <c r="K389">
        <f>_xlfn.XLOOKUP(D389,'Sintético MO EQ MAT'!D:D,'Sintético MO EQ MAT'!O:O,0)</f>
        <v>1091.17</v>
      </c>
      <c r="L389">
        <f>_xlfn.XLOOKUP(D389,'Sintético MO EQ MAT'!D:D,'Sintético MO EQ MAT'!K:K,0)</f>
        <v>15.588270619999999</v>
      </c>
      <c r="Q389">
        <f t="shared" si="62"/>
        <v>0</v>
      </c>
      <c r="W389">
        <v>12.777270999999999</v>
      </c>
      <c r="Y389">
        <v>12.777270999999999</v>
      </c>
      <c r="AB389">
        <v>12.777270999999999</v>
      </c>
    </row>
    <row r="390" spans="1:30" x14ac:dyDescent="0.25">
      <c r="A390" s="44"/>
      <c r="B390" s="44"/>
      <c r="C390" s="44"/>
      <c r="D390" s="44"/>
      <c r="E390" s="44" t="s">
        <v>1629</v>
      </c>
      <c r="F390" s="45">
        <v>13</v>
      </c>
      <c r="G390" s="44" t="s">
        <v>1630</v>
      </c>
      <c r="H390" s="45">
        <v>0</v>
      </c>
      <c r="I390" s="44" t="s">
        <v>1631</v>
      </c>
      <c r="J390" s="45">
        <f>F390+H390</f>
        <v>13</v>
      </c>
      <c r="Q390">
        <f t="shared" si="62"/>
        <v>0</v>
      </c>
      <c r="W390" t="s">
        <v>1631</v>
      </c>
      <c r="Y390" t="s">
        <v>1631</v>
      </c>
      <c r="AB390" t="s">
        <v>1631</v>
      </c>
    </row>
    <row r="391" spans="1:30" x14ac:dyDescent="0.25">
      <c r="A391" s="44"/>
      <c r="B391" s="44"/>
      <c r="C391" s="44"/>
      <c r="D391" s="44"/>
      <c r="E391" s="44" t="s">
        <v>1632</v>
      </c>
      <c r="F391" s="45">
        <f>J391-J389</f>
        <v>2.8109996200000005</v>
      </c>
      <c r="G391" s="44"/>
      <c r="H391" s="229" t="s">
        <v>1633</v>
      </c>
      <c r="I391" s="229"/>
      <c r="J391" s="45">
        <f>Q391</f>
        <v>15.588270619999999</v>
      </c>
      <c r="Q391">
        <f t="shared" si="62"/>
        <v>15.588270619999999</v>
      </c>
    </row>
    <row r="392" spans="1:30" ht="15.75" thickBot="1" x14ac:dyDescent="0.3">
      <c r="A392" s="46"/>
      <c r="B392" s="46"/>
      <c r="C392" s="46"/>
      <c r="D392" s="46"/>
      <c r="E392" s="46"/>
      <c r="F392" s="46"/>
      <c r="G392" s="46" t="s">
        <v>1634</v>
      </c>
      <c r="H392" s="47">
        <v>70</v>
      </c>
      <c r="I392" s="46" t="s">
        <v>1635</v>
      </c>
      <c r="J392" s="48">
        <f>O392</f>
        <v>1091.17</v>
      </c>
      <c r="M392">
        <f>K389</f>
        <v>1091.17</v>
      </c>
      <c r="N392">
        <f>L389</f>
        <v>15.588270619999999</v>
      </c>
      <c r="O392">
        <v>1091.17</v>
      </c>
      <c r="P392">
        <v>15.588270619999999</v>
      </c>
      <c r="Q392">
        <f t="shared" si="62"/>
        <v>0</v>
      </c>
      <c r="W392" t="s">
        <v>1635</v>
      </c>
      <c r="Y392" t="s">
        <v>1635</v>
      </c>
      <c r="AB392" t="s">
        <v>1635</v>
      </c>
    </row>
    <row r="393" spans="1:30" ht="15.75" thickTop="1" x14ac:dyDescent="0.25">
      <c r="A393" s="49"/>
      <c r="B393" s="49"/>
      <c r="C393" s="49"/>
      <c r="D393" s="49"/>
      <c r="E393" s="49"/>
      <c r="F393" s="49"/>
      <c r="G393" s="49"/>
      <c r="H393" s="49"/>
      <c r="I393" s="49"/>
      <c r="J393" s="49"/>
      <c r="Q393">
        <f t="shared" si="62"/>
        <v>0</v>
      </c>
    </row>
    <row r="394" spans="1:30" x14ac:dyDescent="0.25">
      <c r="A394" s="33" t="s">
        <v>36</v>
      </c>
      <c r="B394" s="33"/>
      <c r="C394" s="33"/>
      <c r="D394" s="33" t="s">
        <v>37</v>
      </c>
      <c r="E394" s="33"/>
      <c r="F394" s="239"/>
      <c r="G394" s="240"/>
      <c r="H394" s="34"/>
      <c r="I394" s="33"/>
      <c r="J394" s="35">
        <f>J403+J413+J422+J436+J444+J452+J460+J467</f>
        <v>364405.38</v>
      </c>
      <c r="K394">
        <f>_xlfn.XLOOKUP(D394,'Sintético MO EQ MAT'!D:D,'Sintético MO EQ MAT'!O:O,0)</f>
        <v>364405.38</v>
      </c>
      <c r="M394">
        <f>K394</f>
        <v>364405.38</v>
      </c>
      <c r="N394">
        <f>L394</f>
        <v>0</v>
      </c>
      <c r="O394">
        <v>364405.38</v>
      </c>
      <c r="P394">
        <v>0</v>
      </c>
      <c r="Q394">
        <f t="shared" ref="Q394:Q457" si="75">P395</f>
        <v>0</v>
      </c>
    </row>
    <row r="395" spans="1:30" collapsed="1" x14ac:dyDescent="0.25">
      <c r="A395" s="36" t="s">
        <v>267</v>
      </c>
      <c r="B395" s="37" t="s">
        <v>137</v>
      </c>
      <c r="C395" s="36" t="s">
        <v>138</v>
      </c>
      <c r="D395" s="36" t="s">
        <v>9</v>
      </c>
      <c r="E395" s="233" t="s">
        <v>1626</v>
      </c>
      <c r="F395" s="234"/>
      <c r="G395" s="38" t="s">
        <v>139</v>
      </c>
      <c r="H395" s="37" t="s">
        <v>140</v>
      </c>
      <c r="I395" s="37" t="s">
        <v>141</v>
      </c>
      <c r="J395" s="37" t="s">
        <v>10</v>
      </c>
      <c r="Q395">
        <f t="shared" si="75"/>
        <v>0</v>
      </c>
      <c r="W395" t="s">
        <v>141</v>
      </c>
      <c r="Y395" t="s">
        <v>141</v>
      </c>
      <c r="AB395" t="s">
        <v>141</v>
      </c>
    </row>
    <row r="396" spans="1:30" ht="25.5" x14ac:dyDescent="0.25">
      <c r="A396" s="39" t="s">
        <v>1636</v>
      </c>
      <c r="B396" s="40" t="s">
        <v>268</v>
      </c>
      <c r="C396" s="39" t="s">
        <v>157</v>
      </c>
      <c r="D396" s="39" t="s">
        <v>269</v>
      </c>
      <c r="E396" s="235" t="s">
        <v>1823</v>
      </c>
      <c r="F396" s="236"/>
      <c r="G396" s="41" t="s">
        <v>164</v>
      </c>
      <c r="H396" s="42">
        <v>1</v>
      </c>
      <c r="I396" s="43">
        <f>_xlfn.XLOOKUP(D396,'Sintético MO EQ MAT'!D:D,'Sintético MO EQ MAT'!G:G)</f>
        <v>930.51724781967232</v>
      </c>
      <c r="J396" s="43">
        <f>(H396*I396)</f>
        <v>930.51724781967232</v>
      </c>
      <c r="K396">
        <f>_xlfn.XLOOKUP(D396,'Sintético MO EQ MAT'!D:D,'Sintético MO EQ MAT'!O:O,0)</f>
        <v>6811.38</v>
      </c>
      <c r="L396">
        <f>_xlfn.XLOOKUP(D396,'Sintético MO EQ MAT'!D:D,'Sintético MO EQ MAT'!K:K,0)</f>
        <v>1135.2310423400002</v>
      </c>
      <c r="Q396">
        <f t="shared" si="75"/>
        <v>0</v>
      </c>
      <c r="W396">
        <v>930.51724781967232</v>
      </c>
      <c r="Y396">
        <v>930.51724781967232</v>
      </c>
      <c r="AB396">
        <v>930.51724781967232</v>
      </c>
      <c r="AD396" s="196">
        <v>984.21</v>
      </c>
    </row>
    <row r="397" spans="1:30" ht="25.5" x14ac:dyDescent="0.25">
      <c r="A397" s="50" t="s">
        <v>1638</v>
      </c>
      <c r="B397" s="51" t="s">
        <v>1792</v>
      </c>
      <c r="C397" s="50" t="s">
        <v>157</v>
      </c>
      <c r="D397" s="50" t="s">
        <v>1793</v>
      </c>
      <c r="E397" s="237" t="s">
        <v>1637</v>
      </c>
      <c r="F397" s="238"/>
      <c r="G397" s="52" t="s">
        <v>266</v>
      </c>
      <c r="H397" s="53">
        <v>3.464</v>
      </c>
      <c r="I397" s="54">
        <f t="shared" ref="I397:I399" si="76">W397</f>
        <v>26.71</v>
      </c>
      <c r="J397" s="54">
        <f t="shared" ref="J397:J400" si="77">TRUNC(H397*I397,(2))</f>
        <v>92.52</v>
      </c>
      <c r="Q397">
        <f t="shared" si="75"/>
        <v>0</v>
      </c>
      <c r="R397">
        <f t="shared" ref="R397:R400" si="78">I397/1.07133</f>
        <v>24.931627043021294</v>
      </c>
      <c r="T397">
        <v>25.370334070734511</v>
      </c>
      <c r="W397">
        <v>26.71</v>
      </c>
      <c r="Y397">
        <v>26.71</v>
      </c>
      <c r="AB397">
        <v>26.71</v>
      </c>
      <c r="AD397" s="196">
        <v>26.71</v>
      </c>
    </row>
    <row r="398" spans="1:30" ht="25.5" x14ac:dyDescent="0.25">
      <c r="A398" s="50" t="s">
        <v>1638</v>
      </c>
      <c r="B398" s="51" t="s">
        <v>1186</v>
      </c>
      <c r="C398" s="50" t="s">
        <v>157</v>
      </c>
      <c r="D398" s="50" t="s">
        <v>1187</v>
      </c>
      <c r="E398" s="237" t="s">
        <v>1637</v>
      </c>
      <c r="F398" s="238"/>
      <c r="G398" s="52" t="s">
        <v>266</v>
      </c>
      <c r="H398" s="53">
        <v>1.732</v>
      </c>
      <c r="I398" s="54">
        <f t="shared" si="76"/>
        <v>18.82</v>
      </c>
      <c r="J398" s="54">
        <f t="shared" si="77"/>
        <v>32.590000000000003</v>
      </c>
      <c r="Q398">
        <f t="shared" si="75"/>
        <v>0</v>
      </c>
      <c r="R398">
        <f t="shared" si="78"/>
        <v>17.566949492686664</v>
      </c>
      <c r="T398">
        <v>17.874977831293812</v>
      </c>
      <c r="W398">
        <v>18.82</v>
      </c>
      <c r="Y398">
        <v>18.82</v>
      </c>
      <c r="AB398">
        <v>18.82</v>
      </c>
      <c r="AD398" s="196">
        <v>18.82</v>
      </c>
    </row>
    <row r="399" spans="1:30" ht="25.5" x14ac:dyDescent="0.25">
      <c r="A399" s="50" t="s">
        <v>1638</v>
      </c>
      <c r="B399" s="51" t="s">
        <v>1907</v>
      </c>
      <c r="C399" s="50" t="s">
        <v>157</v>
      </c>
      <c r="D399" s="50" t="s">
        <v>1908</v>
      </c>
      <c r="E399" s="237" t="s">
        <v>1637</v>
      </c>
      <c r="F399" s="238"/>
      <c r="G399" s="52" t="s">
        <v>212</v>
      </c>
      <c r="H399" s="53">
        <v>4.2200000000000001E-2</v>
      </c>
      <c r="I399" s="54">
        <f t="shared" si="76"/>
        <v>629.28</v>
      </c>
      <c r="J399" s="54">
        <f t="shared" si="77"/>
        <v>26.55</v>
      </c>
      <c r="Q399">
        <f t="shared" si="75"/>
        <v>0</v>
      </c>
      <c r="R399">
        <f t="shared" si="78"/>
        <v>587.38203914760163</v>
      </c>
      <c r="T399">
        <v>597.56564270579565</v>
      </c>
      <c r="W399">
        <v>629.28</v>
      </c>
      <c r="Y399">
        <v>629.28</v>
      </c>
      <c r="AB399">
        <v>629.28</v>
      </c>
      <c r="AD399" s="196">
        <v>629.28</v>
      </c>
    </row>
    <row r="400" spans="1:30" ht="25.5" x14ac:dyDescent="0.25">
      <c r="A400" s="55" t="s">
        <v>1627</v>
      </c>
      <c r="B400" s="56" t="s">
        <v>1909</v>
      </c>
      <c r="C400" s="55" t="s">
        <v>157</v>
      </c>
      <c r="D400" s="55" t="s">
        <v>1910</v>
      </c>
      <c r="E400" s="230" t="s">
        <v>1648</v>
      </c>
      <c r="F400" s="231"/>
      <c r="G400" s="57" t="s">
        <v>164</v>
      </c>
      <c r="H400" s="58">
        <v>1</v>
      </c>
      <c r="I400" s="59">
        <f>W400</f>
        <v>778.85</v>
      </c>
      <c r="J400" s="59">
        <f t="shared" si="77"/>
        <v>778.85</v>
      </c>
      <c r="Q400">
        <f t="shared" si="75"/>
        <v>0</v>
      </c>
      <c r="R400">
        <f t="shared" si="78"/>
        <v>726.99355007327347</v>
      </c>
      <c r="T400">
        <v>739.66004872448264</v>
      </c>
      <c r="W400">
        <v>778.85</v>
      </c>
      <c r="Y400">
        <v>778.85</v>
      </c>
      <c r="AB400">
        <v>778.85</v>
      </c>
      <c r="AD400" s="196">
        <v>778.92</v>
      </c>
    </row>
    <row r="401" spans="1:30" x14ac:dyDescent="0.25">
      <c r="A401" s="44"/>
      <c r="B401" s="44"/>
      <c r="C401" s="44"/>
      <c r="D401" s="44"/>
      <c r="E401" s="44" t="s">
        <v>1629</v>
      </c>
      <c r="F401" s="45">
        <v>101.02</v>
      </c>
      <c r="G401" s="44" t="s">
        <v>1630</v>
      </c>
      <c r="H401" s="45">
        <v>0</v>
      </c>
      <c r="I401" s="44" t="s">
        <v>1631</v>
      </c>
      <c r="J401" s="45">
        <f>F401+H401</f>
        <v>101.02</v>
      </c>
      <c r="Q401">
        <f t="shared" si="75"/>
        <v>0</v>
      </c>
      <c r="W401" t="s">
        <v>1631</v>
      </c>
      <c r="Y401" t="s">
        <v>1631</v>
      </c>
      <c r="AB401" t="s">
        <v>1631</v>
      </c>
    </row>
    <row r="402" spans="1:30" x14ac:dyDescent="0.25">
      <c r="A402" s="44"/>
      <c r="B402" s="44"/>
      <c r="C402" s="44"/>
      <c r="D402" s="44"/>
      <c r="E402" s="44" t="s">
        <v>1632</v>
      </c>
      <c r="F402" s="45">
        <f>J402-J396</f>
        <v>204.71379452032784</v>
      </c>
      <c r="G402" s="44"/>
      <c r="H402" s="229" t="s">
        <v>1633</v>
      </c>
      <c r="I402" s="229"/>
      <c r="J402" s="45">
        <f>Q402</f>
        <v>1135.2310423400002</v>
      </c>
      <c r="Q402">
        <f t="shared" si="75"/>
        <v>1135.2310423400002</v>
      </c>
    </row>
    <row r="403" spans="1:30" ht="15.75" thickBot="1" x14ac:dyDescent="0.3">
      <c r="A403" s="46"/>
      <c r="B403" s="46"/>
      <c r="C403" s="46"/>
      <c r="D403" s="46"/>
      <c r="E403" s="46"/>
      <c r="F403" s="46"/>
      <c r="G403" s="46" t="s">
        <v>1634</v>
      </c>
      <c r="H403" s="47">
        <v>6</v>
      </c>
      <c r="I403" s="46" t="s">
        <v>1635</v>
      </c>
      <c r="J403" s="48">
        <f>O403</f>
        <v>6811.38</v>
      </c>
      <c r="M403">
        <f>K396</f>
        <v>6811.38</v>
      </c>
      <c r="N403">
        <f>L396</f>
        <v>1135.2310423400002</v>
      </c>
      <c r="O403">
        <v>6811.38</v>
      </c>
      <c r="P403">
        <v>1135.2310423400002</v>
      </c>
      <c r="Q403">
        <f t="shared" si="75"/>
        <v>0</v>
      </c>
      <c r="W403" t="s">
        <v>1635</v>
      </c>
      <c r="Y403" t="s">
        <v>1635</v>
      </c>
      <c r="AB403" t="s">
        <v>1635</v>
      </c>
    </row>
    <row r="404" spans="1:30" ht="15.75" thickTop="1" x14ac:dyDescent="0.25">
      <c r="A404" s="49"/>
      <c r="B404" s="49"/>
      <c r="C404" s="49"/>
      <c r="D404" s="49"/>
      <c r="E404" s="49"/>
      <c r="F404" s="49"/>
      <c r="G404" s="49"/>
      <c r="H404" s="49"/>
      <c r="I404" s="49"/>
      <c r="J404" s="49"/>
      <c r="Q404">
        <f t="shared" si="75"/>
        <v>0</v>
      </c>
    </row>
    <row r="405" spans="1:30" collapsed="1" x14ac:dyDescent="0.25">
      <c r="A405" s="36" t="s">
        <v>270</v>
      </c>
      <c r="B405" s="37" t="s">
        <v>137</v>
      </c>
      <c r="C405" s="36" t="s">
        <v>138</v>
      </c>
      <c r="D405" s="36" t="s">
        <v>9</v>
      </c>
      <c r="E405" s="233" t="s">
        <v>1626</v>
      </c>
      <c r="F405" s="234"/>
      <c r="G405" s="38" t="s">
        <v>139</v>
      </c>
      <c r="H405" s="37" t="s">
        <v>140</v>
      </c>
      <c r="I405" s="37" t="s">
        <v>141</v>
      </c>
      <c r="J405" s="37" t="s">
        <v>10</v>
      </c>
      <c r="Q405">
        <f t="shared" si="75"/>
        <v>0</v>
      </c>
      <c r="W405" t="s">
        <v>141</v>
      </c>
      <c r="Y405" t="s">
        <v>141</v>
      </c>
      <c r="AB405" t="s">
        <v>141</v>
      </c>
    </row>
    <row r="406" spans="1:30" x14ac:dyDescent="0.25">
      <c r="A406" s="39" t="s">
        <v>1636</v>
      </c>
      <c r="B406" s="40" t="s">
        <v>271</v>
      </c>
      <c r="C406" s="39" t="s">
        <v>162</v>
      </c>
      <c r="D406" s="39" t="s">
        <v>272</v>
      </c>
      <c r="E406" s="235" t="s">
        <v>1884</v>
      </c>
      <c r="F406" s="236"/>
      <c r="G406" s="41" t="s">
        <v>255</v>
      </c>
      <c r="H406" s="42">
        <v>1</v>
      </c>
      <c r="I406" s="43">
        <f>_xlfn.XLOOKUP(D406,'Sintético MO EQ MAT'!D:D,'Sintético MO EQ MAT'!G:G)</f>
        <v>973.91646527049193</v>
      </c>
      <c r="J406" s="43">
        <f>(H406*I406)</f>
        <v>973.91646527049193</v>
      </c>
      <c r="K406">
        <f>_xlfn.XLOOKUP(D406,'Sintético MO EQ MAT'!D:D,'Sintético MO EQ MAT'!O:O,0)</f>
        <v>27446.91</v>
      </c>
      <c r="L406">
        <f>_xlfn.XLOOKUP(D406,'Sintético MO EQ MAT'!D:D,'Sintético MO EQ MAT'!K:K,0)</f>
        <v>1188.1780876300002</v>
      </c>
      <c r="Q406">
        <f t="shared" si="75"/>
        <v>0</v>
      </c>
      <c r="W406">
        <v>973.91646527049193</v>
      </c>
      <c r="Y406">
        <v>973.91646527049193</v>
      </c>
      <c r="AB406">
        <v>973.91646527049193</v>
      </c>
      <c r="AD406" s="196">
        <v>940.84</v>
      </c>
    </row>
    <row r="407" spans="1:30" ht="25.5" x14ac:dyDescent="0.25">
      <c r="A407" s="50" t="s">
        <v>1638</v>
      </c>
      <c r="B407" s="51" t="s">
        <v>1885</v>
      </c>
      <c r="C407" s="50" t="s">
        <v>157</v>
      </c>
      <c r="D407" s="50" t="s">
        <v>1886</v>
      </c>
      <c r="E407" s="237" t="s">
        <v>1637</v>
      </c>
      <c r="F407" s="238"/>
      <c r="G407" s="52" t="s">
        <v>266</v>
      </c>
      <c r="H407" s="53">
        <v>4.431</v>
      </c>
      <c r="I407" s="54">
        <f t="shared" ref="I407:I410" si="79">W407</f>
        <v>19.3</v>
      </c>
      <c r="J407" s="54">
        <f t="shared" ref="J407:J410" si="80">TRUNC(H407*I407,(2))</f>
        <v>85.51</v>
      </c>
      <c r="Q407">
        <f t="shared" si="75"/>
        <v>0</v>
      </c>
      <c r="R407">
        <f t="shared" ref="R407:R410" si="81">I407/1.07133</f>
        <v>18.014990712478884</v>
      </c>
      <c r="T407">
        <v>18.332353243165041</v>
      </c>
      <c r="W407">
        <v>19.3</v>
      </c>
      <c r="Y407">
        <v>19.3</v>
      </c>
      <c r="AB407">
        <v>19.3</v>
      </c>
      <c r="AD407" s="196">
        <v>19.3</v>
      </c>
    </row>
    <row r="408" spans="1:30" ht="25.5" x14ac:dyDescent="0.25">
      <c r="A408" s="50" t="s">
        <v>1638</v>
      </c>
      <c r="B408" s="51" t="s">
        <v>1858</v>
      </c>
      <c r="C408" s="50" t="s">
        <v>157</v>
      </c>
      <c r="D408" s="50" t="s">
        <v>1859</v>
      </c>
      <c r="E408" s="237" t="s">
        <v>1637</v>
      </c>
      <c r="F408" s="238"/>
      <c r="G408" s="52" t="s">
        <v>266</v>
      </c>
      <c r="H408" s="53">
        <v>5.3940000000000001</v>
      </c>
      <c r="I408" s="54">
        <f t="shared" si="79"/>
        <v>26.51</v>
      </c>
      <c r="J408" s="54">
        <f t="shared" si="80"/>
        <v>142.99</v>
      </c>
      <c r="Q408">
        <f t="shared" si="75"/>
        <v>0</v>
      </c>
      <c r="R408">
        <f t="shared" si="81"/>
        <v>24.744943201441203</v>
      </c>
      <c r="T408">
        <v>25.174316037075414</v>
      </c>
      <c r="W408">
        <v>26.51</v>
      </c>
      <c r="Y408">
        <v>26.51</v>
      </c>
      <c r="AB408">
        <v>26.51</v>
      </c>
      <c r="AD408" s="196">
        <v>26.51</v>
      </c>
    </row>
    <row r="409" spans="1:30" x14ac:dyDescent="0.25">
      <c r="A409" s="55" t="s">
        <v>1627</v>
      </c>
      <c r="B409" s="56" t="s">
        <v>1911</v>
      </c>
      <c r="C409" s="55" t="s">
        <v>162</v>
      </c>
      <c r="D409" s="55" t="s">
        <v>1912</v>
      </c>
      <c r="E409" s="230" t="s">
        <v>1648</v>
      </c>
      <c r="F409" s="231"/>
      <c r="G409" s="57" t="s">
        <v>255</v>
      </c>
      <c r="H409" s="58">
        <v>2.875</v>
      </c>
      <c r="I409" s="59">
        <f t="shared" si="79"/>
        <v>80.58</v>
      </c>
      <c r="J409" s="59">
        <f t="shared" si="80"/>
        <v>231.66</v>
      </c>
      <c r="Q409">
        <f t="shared" si="75"/>
        <v>0</v>
      </c>
      <c r="R409">
        <f t="shared" si="81"/>
        <v>75.214919772619083</v>
      </c>
      <c r="T409">
        <v>76.540375047837742</v>
      </c>
      <c r="W409">
        <v>80.58</v>
      </c>
      <c r="Y409">
        <v>80.58</v>
      </c>
      <c r="AB409">
        <v>80.58</v>
      </c>
      <c r="AD409" s="196">
        <v>80.599999999999994</v>
      </c>
    </row>
    <row r="410" spans="1:30" x14ac:dyDescent="0.25">
      <c r="A410" s="55" t="s">
        <v>1627</v>
      </c>
      <c r="B410" s="56" t="s">
        <v>1913</v>
      </c>
      <c r="C410" s="55" t="s">
        <v>162</v>
      </c>
      <c r="D410" s="55" t="s">
        <v>1914</v>
      </c>
      <c r="E410" s="230" t="s">
        <v>1648</v>
      </c>
      <c r="F410" s="231"/>
      <c r="G410" s="57" t="s">
        <v>255</v>
      </c>
      <c r="H410" s="58">
        <v>9.6790000000000003</v>
      </c>
      <c r="I410" s="59">
        <f t="shared" si="79"/>
        <v>53.08</v>
      </c>
      <c r="J410" s="59">
        <f t="shared" si="80"/>
        <v>513.76</v>
      </c>
      <c r="Q410">
        <f t="shared" si="75"/>
        <v>0</v>
      </c>
      <c r="R410">
        <f t="shared" si="81"/>
        <v>49.545891555356427</v>
      </c>
      <c r="T410">
        <v>50.404637226624857</v>
      </c>
      <c r="W410">
        <v>53.08</v>
      </c>
      <c r="Y410">
        <v>53.08</v>
      </c>
      <c r="AB410">
        <v>53.08</v>
      </c>
      <c r="AD410" s="196">
        <v>53.08</v>
      </c>
    </row>
    <row r="411" spans="1:30" x14ac:dyDescent="0.25">
      <c r="A411" s="44"/>
      <c r="B411" s="44"/>
      <c r="C411" s="44"/>
      <c r="D411" s="44"/>
      <c r="E411" s="44" t="s">
        <v>1629</v>
      </c>
      <c r="F411" s="45">
        <v>173.15</v>
      </c>
      <c r="G411" s="44" t="s">
        <v>1630</v>
      </c>
      <c r="H411" s="45">
        <v>0</v>
      </c>
      <c r="I411" s="44" t="s">
        <v>1631</v>
      </c>
      <c r="J411" s="45">
        <f>F411+H411</f>
        <v>173.15</v>
      </c>
      <c r="Q411">
        <f t="shared" si="75"/>
        <v>0</v>
      </c>
      <c r="W411" t="s">
        <v>1631</v>
      </c>
      <c r="Y411" t="s">
        <v>1631</v>
      </c>
      <c r="AB411" t="s">
        <v>1631</v>
      </c>
    </row>
    <row r="412" spans="1:30" x14ac:dyDescent="0.25">
      <c r="A412" s="44"/>
      <c r="B412" s="44"/>
      <c r="C412" s="44"/>
      <c r="D412" s="44"/>
      <c r="E412" s="44" t="s">
        <v>1632</v>
      </c>
      <c r="F412" s="45">
        <f>J412-J410</f>
        <v>674.41808763000017</v>
      </c>
      <c r="G412" s="44"/>
      <c r="H412" s="229" t="s">
        <v>1633</v>
      </c>
      <c r="I412" s="229"/>
      <c r="J412" s="45">
        <f>Q412</f>
        <v>1188.1780876300002</v>
      </c>
      <c r="Q412">
        <f t="shared" si="75"/>
        <v>1188.1780876300002</v>
      </c>
    </row>
    <row r="413" spans="1:30" ht="15.75" thickBot="1" x14ac:dyDescent="0.3">
      <c r="A413" s="46"/>
      <c r="B413" s="46"/>
      <c r="C413" s="46"/>
      <c r="D413" s="46"/>
      <c r="E413" s="46"/>
      <c r="F413" s="46"/>
      <c r="G413" s="46" t="s">
        <v>1634</v>
      </c>
      <c r="H413" s="47">
        <v>23.1</v>
      </c>
      <c r="I413" s="46" t="s">
        <v>1635</v>
      </c>
      <c r="J413" s="48">
        <f>O413</f>
        <v>27446.91</v>
      </c>
      <c r="M413">
        <f>K406</f>
        <v>27446.91</v>
      </c>
      <c r="N413">
        <f>L406</f>
        <v>1188.1780876300002</v>
      </c>
      <c r="O413">
        <v>27446.91</v>
      </c>
      <c r="P413">
        <v>1188.1780876300002</v>
      </c>
      <c r="Q413">
        <f t="shared" si="75"/>
        <v>0</v>
      </c>
      <c r="W413" t="s">
        <v>1635</v>
      </c>
      <c r="Y413" t="s">
        <v>1635</v>
      </c>
      <c r="AB413" t="s">
        <v>1635</v>
      </c>
    </row>
    <row r="414" spans="1:30" ht="15.75" thickTop="1" x14ac:dyDescent="0.25">
      <c r="A414" s="49"/>
      <c r="B414" s="49"/>
      <c r="C414" s="49"/>
      <c r="D414" s="49"/>
      <c r="E414" s="49"/>
      <c r="F414" s="49"/>
      <c r="G414" s="49"/>
      <c r="H414" s="49"/>
      <c r="I414" s="49"/>
      <c r="J414" s="49"/>
      <c r="Q414">
        <f t="shared" si="75"/>
        <v>0</v>
      </c>
    </row>
    <row r="415" spans="1:30" collapsed="1" x14ac:dyDescent="0.25">
      <c r="A415" s="36" t="s">
        <v>273</v>
      </c>
      <c r="B415" s="37" t="s">
        <v>137</v>
      </c>
      <c r="C415" s="36" t="s">
        <v>138</v>
      </c>
      <c r="D415" s="36" t="s">
        <v>9</v>
      </c>
      <c r="E415" s="233" t="s">
        <v>1626</v>
      </c>
      <c r="F415" s="234"/>
      <c r="G415" s="38" t="s">
        <v>139</v>
      </c>
      <c r="H415" s="37" t="s">
        <v>140</v>
      </c>
      <c r="I415" s="37" t="s">
        <v>141</v>
      </c>
      <c r="J415" s="37" t="s">
        <v>10</v>
      </c>
      <c r="Q415">
        <f t="shared" si="75"/>
        <v>0</v>
      </c>
      <c r="W415" t="s">
        <v>141</v>
      </c>
      <c r="Y415" t="s">
        <v>141</v>
      </c>
      <c r="AB415" t="s">
        <v>141</v>
      </c>
    </row>
    <row r="416" spans="1:30" x14ac:dyDescent="0.25">
      <c r="A416" s="39" t="s">
        <v>1636</v>
      </c>
      <c r="B416" s="40" t="s">
        <v>274</v>
      </c>
      <c r="C416" s="39" t="s">
        <v>162</v>
      </c>
      <c r="D416" s="39" t="s">
        <v>275</v>
      </c>
      <c r="E416" s="235" t="s">
        <v>1884</v>
      </c>
      <c r="F416" s="236"/>
      <c r="G416" s="41" t="s">
        <v>255</v>
      </c>
      <c r="H416" s="42">
        <v>1</v>
      </c>
      <c r="I416" s="43">
        <f>_xlfn.XLOOKUP(D416,'Sintético MO EQ MAT'!D:D,'Sintético MO EQ MAT'!G:G)</f>
        <v>147.84092063114755</v>
      </c>
      <c r="J416" s="43">
        <f>(H416*I416)</f>
        <v>147.84092063114755</v>
      </c>
      <c r="K416">
        <f>_xlfn.XLOOKUP(D416,'Sintético MO EQ MAT'!D:D,'Sintético MO EQ MAT'!O:O,0)</f>
        <v>29942.54</v>
      </c>
      <c r="L416">
        <f>_xlfn.XLOOKUP(D416,'Sintético MO EQ MAT'!D:D,'Sintético MO EQ MAT'!K:K,0)</f>
        <v>180.36592317</v>
      </c>
      <c r="Q416">
        <f t="shared" si="75"/>
        <v>0</v>
      </c>
      <c r="W416">
        <v>147.84092063114755</v>
      </c>
      <c r="Y416">
        <v>147.84092063114755</v>
      </c>
      <c r="AB416">
        <v>147.84092063114755</v>
      </c>
      <c r="AD416" s="196">
        <v>122.48</v>
      </c>
    </row>
    <row r="417" spans="1:30" ht="25.5" x14ac:dyDescent="0.25">
      <c r="A417" s="50" t="s">
        <v>1638</v>
      </c>
      <c r="B417" s="51" t="s">
        <v>1885</v>
      </c>
      <c r="C417" s="50" t="s">
        <v>157</v>
      </c>
      <c r="D417" s="50" t="s">
        <v>1886</v>
      </c>
      <c r="E417" s="237" t="s">
        <v>1637</v>
      </c>
      <c r="F417" s="238"/>
      <c r="G417" s="52" t="s">
        <v>266</v>
      </c>
      <c r="H417" s="53">
        <v>1.07</v>
      </c>
      <c r="I417" s="54">
        <f t="shared" ref="I417:I418" si="82">W417</f>
        <v>19.3</v>
      </c>
      <c r="J417" s="54">
        <f t="shared" ref="J417:J419" si="83">TRUNC(H417*I417,(2))</f>
        <v>20.65</v>
      </c>
      <c r="Q417">
        <f t="shared" si="75"/>
        <v>0</v>
      </c>
      <c r="R417">
        <f t="shared" ref="R417:R419" si="84">I417/1.07133</f>
        <v>18.014990712478884</v>
      </c>
      <c r="T417">
        <v>18.332353243165041</v>
      </c>
      <c r="W417">
        <v>19.3</v>
      </c>
      <c r="Y417">
        <v>19.3</v>
      </c>
      <c r="AB417">
        <v>19.3</v>
      </c>
      <c r="AD417" s="196">
        <v>19.3</v>
      </c>
    </row>
    <row r="418" spans="1:30" ht="25.5" x14ac:dyDescent="0.25">
      <c r="A418" s="50" t="s">
        <v>1638</v>
      </c>
      <c r="B418" s="51" t="s">
        <v>1858</v>
      </c>
      <c r="C418" s="50" t="s">
        <v>157</v>
      </c>
      <c r="D418" s="50" t="s">
        <v>1859</v>
      </c>
      <c r="E418" s="237" t="s">
        <v>1637</v>
      </c>
      <c r="F418" s="238"/>
      <c r="G418" s="52" t="s">
        <v>266</v>
      </c>
      <c r="H418" s="53">
        <v>1.302</v>
      </c>
      <c r="I418" s="54">
        <f t="shared" si="82"/>
        <v>26.51</v>
      </c>
      <c r="J418" s="54">
        <f t="shared" si="83"/>
        <v>34.51</v>
      </c>
      <c r="Q418">
        <f t="shared" si="75"/>
        <v>0</v>
      </c>
      <c r="R418">
        <f t="shared" si="84"/>
        <v>24.744943201441203</v>
      </c>
      <c r="T418">
        <v>25.174316037075414</v>
      </c>
      <c r="W418">
        <v>26.51</v>
      </c>
      <c r="Y418">
        <v>26.51</v>
      </c>
      <c r="AB418">
        <v>26.51</v>
      </c>
      <c r="AD418" s="196">
        <v>26.51</v>
      </c>
    </row>
    <row r="419" spans="1:30" x14ac:dyDescent="0.25">
      <c r="A419" s="55" t="s">
        <v>1627</v>
      </c>
      <c r="B419" s="56" t="s">
        <v>1911</v>
      </c>
      <c r="C419" s="55" t="s">
        <v>162</v>
      </c>
      <c r="D419" s="55" t="s">
        <v>1912</v>
      </c>
      <c r="E419" s="230" t="s">
        <v>1648</v>
      </c>
      <c r="F419" s="231"/>
      <c r="G419" s="57" t="s">
        <v>255</v>
      </c>
      <c r="H419" s="58">
        <v>1.1499999999999999</v>
      </c>
      <c r="I419" s="59">
        <f>W419</f>
        <v>80.59</v>
      </c>
      <c r="J419" s="59">
        <f t="shared" si="83"/>
        <v>92.67</v>
      </c>
      <c r="Q419">
        <f t="shared" si="75"/>
        <v>0</v>
      </c>
      <c r="R419">
        <f t="shared" si="84"/>
        <v>75.224253964698093</v>
      </c>
      <c r="T419">
        <v>76.540375047837742</v>
      </c>
      <c r="W419">
        <v>80.59</v>
      </c>
      <c r="Y419">
        <v>80.59</v>
      </c>
      <c r="AB419">
        <v>80.59</v>
      </c>
      <c r="AD419" s="196">
        <v>80.599999999999994</v>
      </c>
    </row>
    <row r="420" spans="1:30" x14ac:dyDescent="0.25">
      <c r="A420" s="44"/>
      <c r="B420" s="44"/>
      <c r="C420" s="44"/>
      <c r="D420" s="44"/>
      <c r="E420" s="44" t="s">
        <v>1629</v>
      </c>
      <c r="F420" s="45">
        <v>41.8</v>
      </c>
      <c r="G420" s="44" t="s">
        <v>1630</v>
      </c>
      <c r="H420" s="45">
        <v>0</v>
      </c>
      <c r="I420" s="44" t="s">
        <v>1631</v>
      </c>
      <c r="J420" s="45">
        <f>F420+H420</f>
        <v>41.8</v>
      </c>
      <c r="Q420">
        <f t="shared" si="75"/>
        <v>0</v>
      </c>
      <c r="W420" t="s">
        <v>1631</v>
      </c>
      <c r="Y420" t="s">
        <v>1631</v>
      </c>
      <c r="AB420" t="s">
        <v>1631</v>
      </c>
    </row>
    <row r="421" spans="1:30" x14ac:dyDescent="0.25">
      <c r="A421" s="44"/>
      <c r="B421" s="44"/>
      <c r="C421" s="44"/>
      <c r="D421" s="44"/>
      <c r="E421" s="44" t="s">
        <v>1632</v>
      </c>
      <c r="F421" s="45">
        <f>J421-J416</f>
        <v>32.525002538852448</v>
      </c>
      <c r="G421" s="44"/>
      <c r="H421" s="229" t="s">
        <v>1633</v>
      </c>
      <c r="I421" s="229"/>
      <c r="J421" s="45">
        <f>Q421</f>
        <v>180.36592317</v>
      </c>
      <c r="Q421">
        <f t="shared" si="75"/>
        <v>180.36592317</v>
      </c>
    </row>
    <row r="422" spans="1:30" ht="15.75" thickBot="1" x14ac:dyDescent="0.3">
      <c r="A422" s="46"/>
      <c r="B422" s="46"/>
      <c r="C422" s="46"/>
      <c r="D422" s="46"/>
      <c r="E422" s="46"/>
      <c r="F422" s="46"/>
      <c r="G422" s="46" t="s">
        <v>1634</v>
      </c>
      <c r="H422" s="47">
        <v>166.01</v>
      </c>
      <c r="I422" s="46" t="s">
        <v>1635</v>
      </c>
      <c r="J422" s="48">
        <f>O422</f>
        <v>29942.54</v>
      </c>
      <c r="M422">
        <f>K416</f>
        <v>29942.54</v>
      </c>
      <c r="N422">
        <f>L416</f>
        <v>180.36592317</v>
      </c>
      <c r="O422">
        <v>29942.54</v>
      </c>
      <c r="P422">
        <v>180.36592317</v>
      </c>
      <c r="Q422">
        <f t="shared" si="75"/>
        <v>0</v>
      </c>
      <c r="W422" t="s">
        <v>1635</v>
      </c>
      <c r="Y422" t="s">
        <v>1635</v>
      </c>
      <c r="AB422" t="s">
        <v>1635</v>
      </c>
    </row>
    <row r="423" spans="1:30" ht="15.75" thickTop="1" x14ac:dyDescent="0.25">
      <c r="A423" s="49"/>
      <c r="B423" s="49"/>
      <c r="C423" s="49"/>
      <c r="D423" s="49"/>
      <c r="E423" s="49"/>
      <c r="F423" s="49"/>
      <c r="G423" s="49"/>
      <c r="H423" s="49"/>
      <c r="I423" s="49"/>
      <c r="J423" s="49"/>
      <c r="Q423">
        <f t="shared" si="75"/>
        <v>0</v>
      </c>
    </row>
    <row r="424" spans="1:30" collapsed="1" x14ac:dyDescent="0.25">
      <c r="A424" s="36" t="s">
        <v>276</v>
      </c>
      <c r="B424" s="37" t="s">
        <v>137</v>
      </c>
      <c r="C424" s="36" t="s">
        <v>138</v>
      </c>
      <c r="D424" s="36" t="s">
        <v>9</v>
      </c>
      <c r="E424" s="233" t="s">
        <v>1626</v>
      </c>
      <c r="F424" s="234"/>
      <c r="G424" s="38" t="s">
        <v>139</v>
      </c>
      <c r="H424" s="37" t="s">
        <v>140</v>
      </c>
      <c r="I424" s="37" t="s">
        <v>141</v>
      </c>
      <c r="J424" s="37" t="s">
        <v>10</v>
      </c>
      <c r="Q424">
        <f t="shared" si="75"/>
        <v>0</v>
      </c>
      <c r="W424" t="s">
        <v>141</v>
      </c>
      <c r="Y424" t="s">
        <v>141</v>
      </c>
      <c r="AB424" t="s">
        <v>141</v>
      </c>
    </row>
    <row r="425" spans="1:30" x14ac:dyDescent="0.25">
      <c r="A425" s="39" t="s">
        <v>1636</v>
      </c>
      <c r="B425" s="40" t="s">
        <v>277</v>
      </c>
      <c r="C425" s="39" t="s">
        <v>162</v>
      </c>
      <c r="D425" s="39" t="s">
        <v>278</v>
      </c>
      <c r="E425" s="235" t="s">
        <v>1884</v>
      </c>
      <c r="F425" s="236"/>
      <c r="G425" s="41" t="s">
        <v>255</v>
      </c>
      <c r="H425" s="42">
        <v>1</v>
      </c>
      <c r="I425" s="43">
        <f>_xlfn.XLOOKUP(D425,'Sintético MO EQ MAT'!D:D,'Sintético MO EQ MAT'!G:G)</f>
        <v>867.58959095901662</v>
      </c>
      <c r="J425" s="43">
        <f>(H425*I425)</f>
        <v>867.58959095901662</v>
      </c>
      <c r="Q425">
        <f t="shared" si="75"/>
        <v>0</v>
      </c>
      <c r="T425">
        <v>809.82478877564961</v>
      </c>
      <c r="W425">
        <v>867.58959095901662</v>
      </c>
      <c r="Y425">
        <v>867.58959095901662</v>
      </c>
      <c r="AB425">
        <v>867.58959095901662</v>
      </c>
      <c r="AD425" s="196">
        <v>897.35</v>
      </c>
    </row>
    <row r="426" spans="1:30" ht="25.5" x14ac:dyDescent="0.25">
      <c r="A426" s="50" t="s">
        <v>1638</v>
      </c>
      <c r="B426" s="51" t="s">
        <v>1915</v>
      </c>
      <c r="C426" s="50" t="s">
        <v>157</v>
      </c>
      <c r="D426" s="50" t="s">
        <v>1916</v>
      </c>
      <c r="E426" s="237" t="s">
        <v>1637</v>
      </c>
      <c r="F426" s="238"/>
      <c r="G426" s="52" t="s">
        <v>266</v>
      </c>
      <c r="H426" s="53">
        <v>0.83299999999999996</v>
      </c>
      <c r="I426" s="54">
        <f t="shared" ref="I426:I433" si="85">W426</f>
        <v>19.7</v>
      </c>
      <c r="J426" s="54">
        <f t="shared" ref="J426:J433" si="86">TRUNC(H426*I426,(2))</f>
        <v>16.41</v>
      </c>
      <c r="Q426">
        <f t="shared" si="75"/>
        <v>0</v>
      </c>
      <c r="R426">
        <f t="shared" ref="R426:R433" si="87">I426/1.07133</f>
        <v>18.388358395639067</v>
      </c>
      <c r="T426">
        <v>18.71505511840423</v>
      </c>
      <c r="W426">
        <v>19.7</v>
      </c>
      <c r="Y426">
        <v>19.7</v>
      </c>
      <c r="AB426">
        <v>19.7</v>
      </c>
      <c r="AD426" s="196">
        <v>19.7</v>
      </c>
    </row>
    <row r="427" spans="1:30" ht="25.5" x14ac:dyDescent="0.25">
      <c r="A427" s="50" t="s">
        <v>1638</v>
      </c>
      <c r="B427" s="51" t="s">
        <v>1885</v>
      </c>
      <c r="C427" s="50" t="s">
        <v>157</v>
      </c>
      <c r="D427" s="50" t="s">
        <v>1886</v>
      </c>
      <c r="E427" s="237" t="s">
        <v>1637</v>
      </c>
      <c r="F427" s="238"/>
      <c r="G427" s="52" t="s">
        <v>266</v>
      </c>
      <c r="H427" s="53">
        <v>2.4969999999999999</v>
      </c>
      <c r="I427" s="54">
        <f t="shared" si="85"/>
        <v>19.3</v>
      </c>
      <c r="J427" s="54">
        <f t="shared" si="86"/>
        <v>48.19</v>
      </c>
      <c r="Q427">
        <f t="shared" si="75"/>
        <v>0</v>
      </c>
      <c r="R427">
        <f t="shared" si="87"/>
        <v>18.014990712478884</v>
      </c>
      <c r="T427">
        <v>18.332353243165041</v>
      </c>
      <c r="W427">
        <v>19.3</v>
      </c>
      <c r="Y427">
        <v>19.3</v>
      </c>
      <c r="AB427">
        <v>19.3</v>
      </c>
      <c r="AD427" s="196">
        <v>19.3</v>
      </c>
    </row>
    <row r="428" spans="1:30" ht="25.5" x14ac:dyDescent="0.25">
      <c r="A428" s="50" t="s">
        <v>1638</v>
      </c>
      <c r="B428" s="51" t="s">
        <v>1858</v>
      </c>
      <c r="C428" s="50" t="s">
        <v>157</v>
      </c>
      <c r="D428" s="50" t="s">
        <v>1859</v>
      </c>
      <c r="E428" s="237" t="s">
        <v>1637</v>
      </c>
      <c r="F428" s="238"/>
      <c r="G428" s="52" t="s">
        <v>266</v>
      </c>
      <c r="H428" s="53">
        <v>2.2890000000000001</v>
      </c>
      <c r="I428" s="54">
        <f t="shared" si="85"/>
        <v>26.51</v>
      </c>
      <c r="J428" s="54">
        <f t="shared" si="86"/>
        <v>60.68</v>
      </c>
      <c r="Q428">
        <f t="shared" si="75"/>
        <v>0</v>
      </c>
      <c r="R428">
        <f t="shared" si="87"/>
        <v>24.744943201441203</v>
      </c>
      <c r="T428">
        <v>25.174316037075414</v>
      </c>
      <c r="W428">
        <v>26.51</v>
      </c>
      <c r="Y428">
        <v>26.51</v>
      </c>
      <c r="AB428">
        <v>26.51</v>
      </c>
      <c r="AD428" s="196">
        <v>26.51</v>
      </c>
    </row>
    <row r="429" spans="1:30" ht="25.5" x14ac:dyDescent="0.25">
      <c r="A429" s="50" t="s">
        <v>1638</v>
      </c>
      <c r="B429" s="51" t="s">
        <v>1917</v>
      </c>
      <c r="C429" s="50" t="s">
        <v>157</v>
      </c>
      <c r="D429" s="50" t="s">
        <v>1918</v>
      </c>
      <c r="E429" s="237" t="s">
        <v>1637</v>
      </c>
      <c r="F429" s="238"/>
      <c r="G429" s="52" t="s">
        <v>266</v>
      </c>
      <c r="H429" s="53">
        <v>0.83299999999999996</v>
      </c>
      <c r="I429" s="54">
        <f t="shared" si="85"/>
        <v>23.7</v>
      </c>
      <c r="J429" s="54">
        <f t="shared" si="86"/>
        <v>19.739999999999998</v>
      </c>
      <c r="Q429">
        <f t="shared" si="75"/>
        <v>0</v>
      </c>
      <c r="R429">
        <f t="shared" si="87"/>
        <v>22.122035227240907</v>
      </c>
      <c r="T429">
        <v>22.514071294559102</v>
      </c>
      <c r="W429">
        <v>23.7</v>
      </c>
      <c r="Y429">
        <v>23.7</v>
      </c>
      <c r="AB429">
        <v>23.7</v>
      </c>
      <c r="AD429" s="196">
        <v>23.7</v>
      </c>
    </row>
    <row r="430" spans="1:30" x14ac:dyDescent="0.25">
      <c r="A430" s="55" t="s">
        <v>1627</v>
      </c>
      <c r="B430" s="56" t="s">
        <v>1841</v>
      </c>
      <c r="C430" s="55" t="s">
        <v>162</v>
      </c>
      <c r="D430" s="55" t="s">
        <v>1842</v>
      </c>
      <c r="E430" s="230" t="s">
        <v>1648</v>
      </c>
      <c r="F430" s="231"/>
      <c r="G430" s="57" t="s">
        <v>259</v>
      </c>
      <c r="H430" s="58">
        <v>6.8</v>
      </c>
      <c r="I430" s="59">
        <f t="shared" si="85"/>
        <v>0.7</v>
      </c>
      <c r="J430" s="59">
        <f t="shared" si="86"/>
        <v>4.76</v>
      </c>
      <c r="Q430">
        <f t="shared" si="75"/>
        <v>0</v>
      </c>
      <c r="R430">
        <f t="shared" si="87"/>
        <v>0.65339344553032219</v>
      </c>
      <c r="T430">
        <v>0.67206182968833139</v>
      </c>
      <c r="W430">
        <v>0.7</v>
      </c>
      <c r="Y430">
        <v>0.7</v>
      </c>
      <c r="AB430">
        <v>0.7</v>
      </c>
      <c r="AD430" s="196">
        <v>0.7</v>
      </c>
    </row>
    <row r="431" spans="1:30" x14ac:dyDescent="0.25">
      <c r="A431" s="55" t="s">
        <v>1627</v>
      </c>
      <c r="B431" s="56" t="s">
        <v>1843</v>
      </c>
      <c r="C431" s="55" t="s">
        <v>162</v>
      </c>
      <c r="D431" s="55" t="s">
        <v>1844</v>
      </c>
      <c r="E431" s="230" t="s">
        <v>1648</v>
      </c>
      <c r="F431" s="231"/>
      <c r="G431" s="57" t="s">
        <v>212</v>
      </c>
      <c r="H431" s="58">
        <v>2E-3</v>
      </c>
      <c r="I431" s="59">
        <f t="shared" si="85"/>
        <v>137.29</v>
      </c>
      <c r="J431" s="59">
        <f t="shared" si="86"/>
        <v>0.27</v>
      </c>
      <c r="Q431">
        <f t="shared" si="75"/>
        <v>0</v>
      </c>
      <c r="R431">
        <f t="shared" si="87"/>
        <v>128.14912305265418</v>
      </c>
      <c r="T431">
        <v>130.37066076745728</v>
      </c>
      <c r="W431">
        <v>137.29</v>
      </c>
      <c r="Y431">
        <v>137.29</v>
      </c>
      <c r="AB431">
        <v>137.29</v>
      </c>
      <c r="AD431" s="196">
        <v>137.29</v>
      </c>
    </row>
    <row r="432" spans="1:30" x14ac:dyDescent="0.25">
      <c r="A432" s="55" t="s">
        <v>1627</v>
      </c>
      <c r="B432" s="56" t="s">
        <v>1919</v>
      </c>
      <c r="C432" s="55" t="s">
        <v>162</v>
      </c>
      <c r="D432" s="55" t="s">
        <v>1920</v>
      </c>
      <c r="E432" s="230" t="s">
        <v>1648</v>
      </c>
      <c r="F432" s="231"/>
      <c r="G432" s="57" t="s">
        <v>164</v>
      </c>
      <c r="H432" s="58">
        <v>2</v>
      </c>
      <c r="I432" s="59">
        <f t="shared" si="85"/>
        <v>39.81</v>
      </c>
      <c r="J432" s="59">
        <f t="shared" si="86"/>
        <v>79.62</v>
      </c>
      <c r="Q432">
        <f t="shared" si="75"/>
        <v>0</v>
      </c>
      <c r="R432">
        <f t="shared" si="87"/>
        <v>37.159418666517325</v>
      </c>
      <c r="T432">
        <v>37.803477919968643</v>
      </c>
      <c r="W432">
        <v>39.81</v>
      </c>
      <c r="Y432">
        <v>39.81</v>
      </c>
      <c r="AB432">
        <v>39.81</v>
      </c>
      <c r="AD432" s="196">
        <v>39.81</v>
      </c>
    </row>
    <row r="433" spans="1:30" x14ac:dyDescent="0.25">
      <c r="A433" s="55" t="s">
        <v>1627</v>
      </c>
      <c r="B433" s="56" t="s">
        <v>1921</v>
      </c>
      <c r="C433" s="55" t="s">
        <v>162</v>
      </c>
      <c r="D433" s="55" t="s">
        <v>278</v>
      </c>
      <c r="E433" s="230" t="s">
        <v>1648</v>
      </c>
      <c r="F433" s="231"/>
      <c r="G433" s="57" t="s">
        <v>255</v>
      </c>
      <c r="H433" s="58">
        <v>1.1000000000000001</v>
      </c>
      <c r="I433" s="59">
        <f t="shared" si="85"/>
        <v>579.91999999999996</v>
      </c>
      <c r="J433" s="59">
        <f t="shared" si="86"/>
        <v>637.91</v>
      </c>
      <c r="Q433">
        <f t="shared" si="75"/>
        <v>0</v>
      </c>
      <c r="R433">
        <f t="shared" si="87"/>
        <v>541.30846704563487</v>
      </c>
      <c r="T433">
        <v>550.7173326612716</v>
      </c>
      <c r="W433">
        <v>579.91999999999996</v>
      </c>
      <c r="Y433">
        <v>579.91999999999996</v>
      </c>
      <c r="AB433">
        <v>579.91999999999996</v>
      </c>
      <c r="AD433" s="196">
        <v>579.94000000000005</v>
      </c>
    </row>
    <row r="434" spans="1:30" x14ac:dyDescent="0.25">
      <c r="A434" s="44"/>
      <c r="B434" s="44"/>
      <c r="C434" s="44"/>
      <c r="D434" s="44"/>
      <c r="E434" s="44" t="s">
        <v>1629</v>
      </c>
      <c r="F434" s="45">
        <v>108.72</v>
      </c>
      <c r="G434" s="44" t="s">
        <v>1630</v>
      </c>
      <c r="H434" s="45">
        <v>0</v>
      </c>
      <c r="I434" s="44" t="s">
        <v>1631</v>
      </c>
      <c r="J434" s="45">
        <f>F434+H434</f>
        <v>108.72</v>
      </c>
      <c r="Q434">
        <f t="shared" si="75"/>
        <v>0</v>
      </c>
      <c r="W434" t="s">
        <v>1631</v>
      </c>
      <c r="Y434" t="s">
        <v>1631</v>
      </c>
      <c r="AB434" t="s">
        <v>1631</v>
      </c>
    </row>
    <row r="435" spans="1:30" x14ac:dyDescent="0.25">
      <c r="A435" s="44"/>
      <c r="B435" s="44"/>
      <c r="C435" s="44"/>
      <c r="D435" s="44"/>
      <c r="E435" s="44" t="s">
        <v>1632</v>
      </c>
      <c r="F435" s="45">
        <f>J435-J425</f>
        <v>190.86971001098357</v>
      </c>
      <c r="G435" s="44"/>
      <c r="H435" s="229" t="s">
        <v>1633</v>
      </c>
      <c r="I435" s="229"/>
      <c r="J435" s="45">
        <f>Q435</f>
        <v>1058.4593009700002</v>
      </c>
      <c r="Q435">
        <f t="shared" si="75"/>
        <v>1058.4593009700002</v>
      </c>
    </row>
    <row r="436" spans="1:30" ht="15.75" thickBot="1" x14ac:dyDescent="0.3">
      <c r="A436" s="46"/>
      <c r="B436" s="46"/>
      <c r="C436" s="46"/>
      <c r="D436" s="46"/>
      <c r="E436" s="46"/>
      <c r="F436" s="46"/>
      <c r="G436" s="46" t="s">
        <v>1634</v>
      </c>
      <c r="H436" s="47">
        <v>11.98</v>
      </c>
      <c r="I436" s="46" t="s">
        <v>1635</v>
      </c>
      <c r="J436" s="48">
        <f>O436</f>
        <v>12680.34</v>
      </c>
      <c r="M436">
        <f>K425</f>
        <v>0</v>
      </c>
      <c r="N436">
        <f>L425</f>
        <v>0</v>
      </c>
      <c r="O436">
        <v>12680.34</v>
      </c>
      <c r="P436">
        <v>1058.4593009700002</v>
      </c>
      <c r="Q436">
        <f t="shared" si="75"/>
        <v>0</v>
      </c>
      <c r="W436" t="s">
        <v>1635</v>
      </c>
      <c r="Y436" t="s">
        <v>1635</v>
      </c>
      <c r="AB436" t="s">
        <v>1635</v>
      </c>
    </row>
    <row r="437" spans="1:30" ht="15.75" thickTop="1" x14ac:dyDescent="0.25">
      <c r="A437" s="49"/>
      <c r="B437" s="49"/>
      <c r="C437" s="49"/>
      <c r="D437" s="49"/>
      <c r="E437" s="49"/>
      <c r="F437" s="49"/>
      <c r="G437" s="49"/>
      <c r="H437" s="49"/>
      <c r="I437" s="49"/>
      <c r="J437" s="49"/>
      <c r="Q437">
        <f t="shared" si="75"/>
        <v>0</v>
      </c>
    </row>
    <row r="438" spans="1:30" collapsed="1" x14ac:dyDescent="0.25">
      <c r="A438" s="36" t="s">
        <v>279</v>
      </c>
      <c r="B438" s="37" t="s">
        <v>137</v>
      </c>
      <c r="C438" s="36" t="s">
        <v>138</v>
      </c>
      <c r="D438" s="36" t="s">
        <v>9</v>
      </c>
      <c r="E438" s="233" t="s">
        <v>1626</v>
      </c>
      <c r="F438" s="234"/>
      <c r="G438" s="38" t="s">
        <v>139</v>
      </c>
      <c r="H438" s="37" t="s">
        <v>140</v>
      </c>
      <c r="I438" s="37" t="s">
        <v>141</v>
      </c>
      <c r="J438" s="37" t="s">
        <v>10</v>
      </c>
      <c r="Q438">
        <f t="shared" si="75"/>
        <v>0</v>
      </c>
      <c r="W438" t="s">
        <v>141</v>
      </c>
      <c r="Y438" t="s">
        <v>141</v>
      </c>
      <c r="AB438" t="s">
        <v>141</v>
      </c>
    </row>
    <row r="439" spans="1:30" x14ac:dyDescent="0.25">
      <c r="A439" s="39" t="s">
        <v>1636</v>
      </c>
      <c r="B439" s="40" t="s">
        <v>280</v>
      </c>
      <c r="C439" s="39" t="s">
        <v>162</v>
      </c>
      <c r="D439" s="39" t="s">
        <v>281</v>
      </c>
      <c r="E439" s="235" t="s">
        <v>1794</v>
      </c>
      <c r="F439" s="236"/>
      <c r="G439" s="41" t="s">
        <v>159</v>
      </c>
      <c r="H439" s="42">
        <v>1</v>
      </c>
      <c r="I439" s="43">
        <f>_xlfn.XLOOKUP(D439,'Sintético MO EQ MAT'!D:D,'Sintético MO EQ MAT'!G:G)</f>
        <v>55.330578327868857</v>
      </c>
      <c r="J439" s="43">
        <f>(H439*I439)</f>
        <v>55.330578327868857</v>
      </c>
      <c r="K439">
        <f>_xlfn.XLOOKUP(D439,'Sintético MO EQ MAT'!D:D,'Sintético MO EQ MAT'!O:O,0)</f>
        <v>48939.89</v>
      </c>
      <c r="L439">
        <f>_xlfn.XLOOKUP(D439,'Sintético MO EQ MAT'!D:D,'Sintético MO EQ MAT'!K:K,0)</f>
        <v>67.503305560000001</v>
      </c>
      <c r="Q439">
        <f t="shared" si="75"/>
        <v>0</v>
      </c>
      <c r="W439">
        <v>55.330578327868857</v>
      </c>
      <c r="Y439">
        <v>55.330578327868857</v>
      </c>
      <c r="AB439">
        <v>55.330578327868857</v>
      </c>
      <c r="AD439" s="196">
        <v>13.81</v>
      </c>
    </row>
    <row r="440" spans="1:30" ht="25.5" x14ac:dyDescent="0.25">
      <c r="A440" s="50" t="s">
        <v>1638</v>
      </c>
      <c r="B440" s="51" t="s">
        <v>1915</v>
      </c>
      <c r="C440" s="50" t="s">
        <v>157</v>
      </c>
      <c r="D440" s="50" t="s">
        <v>1916</v>
      </c>
      <c r="E440" s="237" t="s">
        <v>1637</v>
      </c>
      <c r="F440" s="238"/>
      <c r="G440" s="52" t="s">
        <v>266</v>
      </c>
      <c r="H440" s="53">
        <v>1</v>
      </c>
      <c r="I440" s="54">
        <f t="shared" ref="I440:I441" si="88">W440</f>
        <v>19.7</v>
      </c>
      <c r="J440" s="54">
        <f t="shared" ref="J440:J441" si="89">TRUNC(H440*I440,(2))</f>
        <v>19.7</v>
      </c>
      <c r="Q440">
        <f t="shared" si="75"/>
        <v>0</v>
      </c>
      <c r="R440">
        <f t="shared" ref="R440:R441" si="90">I440/1.07133</f>
        <v>18.388358395639067</v>
      </c>
      <c r="T440">
        <v>18.71505511840423</v>
      </c>
      <c r="W440">
        <v>19.7</v>
      </c>
      <c r="Y440">
        <v>19.7</v>
      </c>
      <c r="AB440">
        <v>19.7</v>
      </c>
      <c r="AD440" s="196">
        <v>19.7</v>
      </c>
    </row>
    <row r="441" spans="1:30" ht="25.5" x14ac:dyDescent="0.25">
      <c r="A441" s="50" t="s">
        <v>1638</v>
      </c>
      <c r="B441" s="51" t="s">
        <v>1186</v>
      </c>
      <c r="C441" s="50" t="s">
        <v>157</v>
      </c>
      <c r="D441" s="50" t="s">
        <v>1187</v>
      </c>
      <c r="E441" s="237" t="s">
        <v>1637</v>
      </c>
      <c r="F441" s="238"/>
      <c r="G441" s="52" t="s">
        <v>266</v>
      </c>
      <c r="H441" s="53">
        <v>1.893</v>
      </c>
      <c r="I441" s="54">
        <f t="shared" si="88"/>
        <v>18.82</v>
      </c>
      <c r="J441" s="54">
        <f t="shared" si="89"/>
        <v>35.619999999999997</v>
      </c>
      <c r="Q441">
        <f t="shared" si="75"/>
        <v>0</v>
      </c>
      <c r="R441">
        <f t="shared" si="90"/>
        <v>17.566949492686664</v>
      </c>
      <c r="T441">
        <v>17.874977831293812</v>
      </c>
      <c r="W441">
        <v>18.82</v>
      </c>
      <c r="Y441">
        <v>18.82</v>
      </c>
      <c r="AB441">
        <v>18.82</v>
      </c>
      <c r="AD441" s="196">
        <v>18.82</v>
      </c>
    </row>
    <row r="442" spans="1:30" x14ac:dyDescent="0.25">
      <c r="A442" s="44"/>
      <c r="B442" s="44"/>
      <c r="C442" s="44"/>
      <c r="D442" s="44"/>
      <c r="E442" s="44" t="s">
        <v>1629</v>
      </c>
      <c r="F442" s="45">
        <v>39.31</v>
      </c>
      <c r="G442" s="44" t="s">
        <v>1630</v>
      </c>
      <c r="H442" s="45">
        <v>0</v>
      </c>
      <c r="I442" s="44" t="s">
        <v>1631</v>
      </c>
      <c r="J442" s="45">
        <f>F442+H442</f>
        <v>39.31</v>
      </c>
      <c r="Q442">
        <f t="shared" si="75"/>
        <v>0</v>
      </c>
      <c r="W442" t="s">
        <v>1631</v>
      </c>
      <c r="Y442" t="s">
        <v>1631</v>
      </c>
      <c r="AB442" t="s">
        <v>1631</v>
      </c>
    </row>
    <row r="443" spans="1:30" x14ac:dyDescent="0.25">
      <c r="A443" s="44"/>
      <c r="B443" s="44"/>
      <c r="C443" s="44"/>
      <c r="D443" s="44"/>
      <c r="E443" s="44" t="s">
        <v>1632</v>
      </c>
      <c r="F443" s="45">
        <f>J443-J439</f>
        <v>12.172727232131145</v>
      </c>
      <c r="G443" s="44"/>
      <c r="H443" s="229" t="s">
        <v>1633</v>
      </c>
      <c r="I443" s="229"/>
      <c r="J443" s="45">
        <f>Q443</f>
        <v>67.503305560000001</v>
      </c>
      <c r="Q443">
        <f t="shared" si="75"/>
        <v>67.503305560000001</v>
      </c>
    </row>
    <row r="444" spans="1:30" ht="15.75" thickBot="1" x14ac:dyDescent="0.3">
      <c r="A444" s="46"/>
      <c r="B444" s="46"/>
      <c r="C444" s="46"/>
      <c r="D444" s="46"/>
      <c r="E444" s="46"/>
      <c r="F444" s="46"/>
      <c r="G444" s="46" t="s">
        <v>1634</v>
      </c>
      <c r="H444" s="47">
        <v>725</v>
      </c>
      <c r="I444" s="46" t="s">
        <v>1635</v>
      </c>
      <c r="J444" s="48">
        <f>O444</f>
        <v>48939.89</v>
      </c>
      <c r="M444">
        <f>K439</f>
        <v>48939.89</v>
      </c>
      <c r="N444">
        <f>L439</f>
        <v>67.503305560000001</v>
      </c>
      <c r="O444">
        <v>48939.89</v>
      </c>
      <c r="P444">
        <v>67.503305560000001</v>
      </c>
      <c r="Q444">
        <f t="shared" si="75"/>
        <v>0</v>
      </c>
      <c r="W444" t="s">
        <v>1635</v>
      </c>
      <c r="Y444" t="s">
        <v>1635</v>
      </c>
      <c r="AB444" t="s">
        <v>1635</v>
      </c>
    </row>
    <row r="445" spans="1:30" ht="15.75" thickTop="1" x14ac:dyDescent="0.25">
      <c r="A445" s="49"/>
      <c r="B445" s="49"/>
      <c r="C445" s="49"/>
      <c r="D445" s="49"/>
      <c r="E445" s="49"/>
      <c r="F445" s="49"/>
      <c r="G445" s="49"/>
      <c r="H445" s="49"/>
      <c r="I445" s="49"/>
      <c r="J445" s="49"/>
      <c r="Q445">
        <f t="shared" si="75"/>
        <v>0</v>
      </c>
    </row>
    <row r="446" spans="1:30" collapsed="1" x14ac:dyDescent="0.25">
      <c r="A446" s="36" t="s">
        <v>282</v>
      </c>
      <c r="B446" s="37" t="s">
        <v>137</v>
      </c>
      <c r="C446" s="36" t="s">
        <v>138</v>
      </c>
      <c r="D446" s="36" t="s">
        <v>9</v>
      </c>
      <c r="E446" s="233" t="s">
        <v>1626</v>
      </c>
      <c r="F446" s="234"/>
      <c r="G446" s="38" t="s">
        <v>139</v>
      </c>
      <c r="H446" s="37" t="s">
        <v>140</v>
      </c>
      <c r="I446" s="37" t="s">
        <v>141</v>
      </c>
      <c r="J446" s="37" t="s">
        <v>10</v>
      </c>
      <c r="Q446">
        <f t="shared" si="75"/>
        <v>0</v>
      </c>
      <c r="W446" t="s">
        <v>141</v>
      </c>
      <c r="Y446" t="s">
        <v>141</v>
      </c>
      <c r="AB446" t="s">
        <v>141</v>
      </c>
    </row>
    <row r="447" spans="1:30" x14ac:dyDescent="0.25">
      <c r="A447" s="39" t="s">
        <v>1636</v>
      </c>
      <c r="B447" s="40" t="s">
        <v>283</v>
      </c>
      <c r="C447" s="39" t="s">
        <v>162</v>
      </c>
      <c r="D447" s="39" t="s">
        <v>284</v>
      </c>
      <c r="E447" s="235" t="s">
        <v>1884</v>
      </c>
      <c r="F447" s="236"/>
      <c r="G447" s="41" t="s">
        <v>159</v>
      </c>
      <c r="H447" s="42">
        <v>1</v>
      </c>
      <c r="I447" s="43">
        <f>_xlfn.XLOOKUP(D447,'Sintético MO EQ MAT'!D:D,'Sintético MO EQ MAT'!G:G)</f>
        <v>80.627319147540987</v>
      </c>
      <c r="J447" s="43">
        <f>(H447*I447)</f>
        <v>80.627319147540987</v>
      </c>
      <c r="K447">
        <f>_xlfn.XLOOKUP(D447,'Sintético MO EQ MAT'!D:D,'Sintético MO EQ MAT'!O:O,0)</f>
        <v>6766.55</v>
      </c>
      <c r="L447">
        <f>_xlfn.XLOOKUP(D447,'Sintético MO EQ MAT'!D:D,'Sintético MO EQ MAT'!K:K,0)</f>
        <v>98.365329360000004</v>
      </c>
      <c r="Q447">
        <f t="shared" si="75"/>
        <v>0</v>
      </c>
      <c r="W447">
        <v>80.627319147540987</v>
      </c>
      <c r="Y447">
        <v>80.627319147540987</v>
      </c>
      <c r="AB447">
        <v>80.627319147540987</v>
      </c>
      <c r="AD447" s="196">
        <v>16.670000000000002</v>
      </c>
    </row>
    <row r="448" spans="1:30" ht="25.5" x14ac:dyDescent="0.25">
      <c r="A448" s="50" t="s">
        <v>1638</v>
      </c>
      <c r="B448" s="51" t="s">
        <v>1915</v>
      </c>
      <c r="C448" s="50" t="s">
        <v>157</v>
      </c>
      <c r="D448" s="50" t="s">
        <v>1916</v>
      </c>
      <c r="E448" s="237" t="s">
        <v>1637</v>
      </c>
      <c r="F448" s="238"/>
      <c r="G448" s="52" t="s">
        <v>266</v>
      </c>
      <c r="H448" s="53">
        <v>1.748</v>
      </c>
      <c r="I448" s="54">
        <f t="shared" ref="I448:I449" si="91">W448</f>
        <v>19.7</v>
      </c>
      <c r="J448" s="54">
        <f t="shared" ref="J448:J449" si="92">TRUNC(H448*I448,(2))</f>
        <v>34.43</v>
      </c>
      <c r="Q448">
        <f t="shared" si="75"/>
        <v>0</v>
      </c>
      <c r="R448">
        <f t="shared" ref="R448:R449" si="93">I448/1.07133</f>
        <v>18.388358395639067</v>
      </c>
      <c r="T448">
        <v>18.71505511840423</v>
      </c>
      <c r="W448">
        <v>19.7</v>
      </c>
      <c r="Y448">
        <v>19.7</v>
      </c>
      <c r="AB448">
        <v>19.7</v>
      </c>
      <c r="AD448" s="196">
        <v>19.7</v>
      </c>
    </row>
    <row r="449" spans="1:30" ht="25.5" x14ac:dyDescent="0.25">
      <c r="A449" s="50" t="s">
        <v>1638</v>
      </c>
      <c r="B449" s="51" t="s">
        <v>1858</v>
      </c>
      <c r="C449" s="50" t="s">
        <v>157</v>
      </c>
      <c r="D449" s="50" t="s">
        <v>1859</v>
      </c>
      <c r="E449" s="237" t="s">
        <v>1637</v>
      </c>
      <c r="F449" s="238"/>
      <c r="G449" s="52" t="s">
        <v>266</v>
      </c>
      <c r="H449" s="53">
        <v>1.7430000000000001</v>
      </c>
      <c r="I449" s="54">
        <f t="shared" si="91"/>
        <v>26.51</v>
      </c>
      <c r="J449" s="54">
        <f t="shared" si="92"/>
        <v>46.2</v>
      </c>
      <c r="Q449">
        <f t="shared" si="75"/>
        <v>0</v>
      </c>
      <c r="R449">
        <f t="shared" si="93"/>
        <v>24.744943201441203</v>
      </c>
      <c r="T449">
        <v>25.174316037075414</v>
      </c>
      <c r="W449">
        <v>26.51</v>
      </c>
      <c r="Y449">
        <v>26.51</v>
      </c>
      <c r="AB449">
        <v>26.51</v>
      </c>
      <c r="AD449" s="196">
        <v>26.51</v>
      </c>
    </row>
    <row r="450" spans="1:30" x14ac:dyDescent="0.25">
      <c r="A450" s="44"/>
      <c r="B450" s="44"/>
      <c r="C450" s="44"/>
      <c r="D450" s="44"/>
      <c r="E450" s="44" t="s">
        <v>1629</v>
      </c>
      <c r="F450" s="45">
        <v>61.26</v>
      </c>
      <c r="G450" s="44" t="s">
        <v>1630</v>
      </c>
      <c r="H450" s="45">
        <v>0</v>
      </c>
      <c r="I450" s="44" t="s">
        <v>1631</v>
      </c>
      <c r="J450" s="45">
        <f>F450+H450</f>
        <v>61.26</v>
      </c>
      <c r="Q450">
        <f t="shared" si="75"/>
        <v>0</v>
      </c>
      <c r="W450" t="s">
        <v>1631</v>
      </c>
      <c r="Y450" t="s">
        <v>1631</v>
      </c>
      <c r="AB450" t="s">
        <v>1631</v>
      </c>
    </row>
    <row r="451" spans="1:30" x14ac:dyDescent="0.25">
      <c r="A451" s="44"/>
      <c r="B451" s="44"/>
      <c r="C451" s="44"/>
      <c r="D451" s="44"/>
      <c r="E451" s="44" t="s">
        <v>1632</v>
      </c>
      <c r="F451" s="45">
        <f>J451-J447</f>
        <v>17.738010212459017</v>
      </c>
      <c r="G451" s="44"/>
      <c r="H451" s="229" t="s">
        <v>1633</v>
      </c>
      <c r="I451" s="229"/>
      <c r="J451" s="45">
        <f>Q451</f>
        <v>98.365329360000004</v>
      </c>
      <c r="Q451">
        <f t="shared" si="75"/>
        <v>98.365329360000004</v>
      </c>
    </row>
    <row r="452" spans="1:30" ht="15.75" thickBot="1" x14ac:dyDescent="0.3">
      <c r="A452" s="46"/>
      <c r="B452" s="46"/>
      <c r="C452" s="46"/>
      <c r="D452" s="46"/>
      <c r="E452" s="46"/>
      <c r="F452" s="46"/>
      <c r="G452" s="46" t="s">
        <v>1634</v>
      </c>
      <c r="H452" s="47">
        <v>68.790000000000006</v>
      </c>
      <c r="I452" s="46" t="s">
        <v>1635</v>
      </c>
      <c r="J452" s="48">
        <f>O452</f>
        <v>6766.55</v>
      </c>
      <c r="M452">
        <f>K447</f>
        <v>6766.55</v>
      </c>
      <c r="N452">
        <f>L447</f>
        <v>98.365329360000004</v>
      </c>
      <c r="O452">
        <v>6766.55</v>
      </c>
      <c r="P452">
        <v>98.365329360000004</v>
      </c>
      <c r="Q452">
        <f t="shared" si="75"/>
        <v>0</v>
      </c>
      <c r="W452" t="s">
        <v>1635</v>
      </c>
      <c r="Y452" t="s">
        <v>1635</v>
      </c>
      <c r="AB452" t="s">
        <v>1635</v>
      </c>
    </row>
    <row r="453" spans="1:30" ht="15.75" thickTop="1" x14ac:dyDescent="0.25">
      <c r="A453" s="49"/>
      <c r="B453" s="49"/>
      <c r="C453" s="49"/>
      <c r="D453" s="49"/>
      <c r="E453" s="49"/>
      <c r="F453" s="49"/>
      <c r="G453" s="49"/>
      <c r="H453" s="49"/>
      <c r="I453" s="49"/>
      <c r="J453" s="49"/>
      <c r="Q453">
        <f t="shared" si="75"/>
        <v>0</v>
      </c>
    </row>
    <row r="454" spans="1:30" collapsed="1" x14ac:dyDescent="0.25">
      <c r="A454" s="36" t="s">
        <v>285</v>
      </c>
      <c r="B454" s="37" t="s">
        <v>137</v>
      </c>
      <c r="C454" s="36" t="s">
        <v>138</v>
      </c>
      <c r="D454" s="36" t="s">
        <v>9</v>
      </c>
      <c r="E454" s="233" t="s">
        <v>1626</v>
      </c>
      <c r="F454" s="234"/>
      <c r="G454" s="38" t="s">
        <v>139</v>
      </c>
      <c r="H454" s="37" t="s">
        <v>140</v>
      </c>
      <c r="I454" s="37" t="s">
        <v>141</v>
      </c>
      <c r="J454" s="37" t="s">
        <v>10</v>
      </c>
      <c r="Q454">
        <f t="shared" si="75"/>
        <v>0</v>
      </c>
      <c r="W454" t="s">
        <v>141</v>
      </c>
      <c r="Y454" t="s">
        <v>141</v>
      </c>
      <c r="AB454" t="s">
        <v>141</v>
      </c>
    </row>
    <row r="455" spans="1:30" ht="25.5" x14ac:dyDescent="0.25">
      <c r="A455" s="39" t="s">
        <v>1636</v>
      </c>
      <c r="B455" s="40" t="s">
        <v>283</v>
      </c>
      <c r="C455" s="39" t="s">
        <v>162</v>
      </c>
      <c r="D455" s="39" t="s">
        <v>1922</v>
      </c>
      <c r="E455" s="235" t="s">
        <v>1884</v>
      </c>
      <c r="F455" s="236"/>
      <c r="G455" s="41" t="s">
        <v>159</v>
      </c>
      <c r="H455" s="42">
        <v>1</v>
      </c>
      <c r="I455" s="43">
        <f>_xlfn.XLOOKUP(D455,'Sintético MO EQ MAT'!D:D,'Sintético MO EQ MAT'!G:G)</f>
        <v>80.627319147540987</v>
      </c>
      <c r="J455" s="43">
        <f>(H455*I455)</f>
        <v>80.627319147540987</v>
      </c>
      <c r="K455">
        <f>_xlfn.XLOOKUP(D455,'Sintético MO EQ MAT'!D:D,'Sintético MO EQ MAT'!O:O,0)</f>
        <v>71314.86</v>
      </c>
      <c r="L455">
        <f>_xlfn.XLOOKUP(D455,'Sintético MO EQ MAT'!D:D,'Sintético MO EQ MAT'!K:K,0)</f>
        <v>98.365329360000004</v>
      </c>
      <c r="Q455">
        <f t="shared" si="75"/>
        <v>0</v>
      </c>
      <c r="W455">
        <v>80.627319147540987</v>
      </c>
      <c r="Y455">
        <v>80.627319147540987</v>
      </c>
      <c r="AB455">
        <v>80.627319147540987</v>
      </c>
      <c r="AD455" s="196">
        <v>16.670000000000002</v>
      </c>
    </row>
    <row r="456" spans="1:30" ht="25.5" x14ac:dyDescent="0.25">
      <c r="A456" s="50" t="s">
        <v>1638</v>
      </c>
      <c r="B456" s="51" t="s">
        <v>1915</v>
      </c>
      <c r="C456" s="50" t="s">
        <v>157</v>
      </c>
      <c r="D456" s="50" t="s">
        <v>1916</v>
      </c>
      <c r="E456" s="237" t="s">
        <v>1637</v>
      </c>
      <c r="F456" s="238"/>
      <c r="G456" s="52" t="s">
        <v>266</v>
      </c>
      <c r="H456" s="53">
        <v>1.748</v>
      </c>
      <c r="I456" s="54">
        <f t="shared" ref="I456:I457" si="94">W456</f>
        <v>19.7</v>
      </c>
      <c r="J456" s="54">
        <f t="shared" ref="J456:J457" si="95">TRUNC(H456*I456,(2))</f>
        <v>34.43</v>
      </c>
      <c r="Q456">
        <f t="shared" si="75"/>
        <v>0</v>
      </c>
      <c r="R456">
        <f t="shared" ref="R456:R457" si="96">I456/1.07133</f>
        <v>18.388358395639067</v>
      </c>
      <c r="T456">
        <v>18.71505511840423</v>
      </c>
      <c r="W456">
        <v>19.7</v>
      </c>
      <c r="Y456">
        <v>19.7</v>
      </c>
      <c r="AB456">
        <v>19.7</v>
      </c>
      <c r="AD456" s="196">
        <v>19.7</v>
      </c>
    </row>
    <row r="457" spans="1:30" ht="25.5" x14ac:dyDescent="0.25">
      <c r="A457" s="50" t="s">
        <v>1638</v>
      </c>
      <c r="B457" s="51" t="s">
        <v>1858</v>
      </c>
      <c r="C457" s="50" t="s">
        <v>157</v>
      </c>
      <c r="D457" s="50" t="s">
        <v>1859</v>
      </c>
      <c r="E457" s="237" t="s">
        <v>1637</v>
      </c>
      <c r="F457" s="238"/>
      <c r="G457" s="52" t="s">
        <v>266</v>
      </c>
      <c r="H457" s="53">
        <v>1.7430000000000001</v>
      </c>
      <c r="I457" s="54">
        <f t="shared" si="94"/>
        <v>26.51</v>
      </c>
      <c r="J457" s="54">
        <f t="shared" si="95"/>
        <v>46.2</v>
      </c>
      <c r="Q457">
        <f t="shared" si="75"/>
        <v>0</v>
      </c>
      <c r="R457">
        <f t="shared" si="96"/>
        <v>24.744943201441203</v>
      </c>
      <c r="T457">
        <v>25.174316037075414</v>
      </c>
      <c r="W457">
        <v>26.51</v>
      </c>
      <c r="Y457">
        <v>26.51</v>
      </c>
      <c r="AB457">
        <v>26.51</v>
      </c>
      <c r="AD457" s="196">
        <v>26.51</v>
      </c>
    </row>
    <row r="458" spans="1:30" x14ac:dyDescent="0.25">
      <c r="A458" s="44"/>
      <c r="B458" s="44"/>
      <c r="C458" s="44"/>
      <c r="D458" s="44"/>
      <c r="E458" s="44" t="s">
        <v>1629</v>
      </c>
      <c r="F458" s="45">
        <v>61.26</v>
      </c>
      <c r="G458" s="44" t="s">
        <v>1630</v>
      </c>
      <c r="H458" s="45">
        <v>0</v>
      </c>
      <c r="I458" s="44" t="s">
        <v>1631</v>
      </c>
      <c r="J458" s="45">
        <f>F458+H458</f>
        <v>61.26</v>
      </c>
      <c r="Q458">
        <f t="shared" ref="Q458:Q521" si="97">P459</f>
        <v>0</v>
      </c>
      <c r="W458" t="s">
        <v>1631</v>
      </c>
      <c r="Y458" t="s">
        <v>1631</v>
      </c>
      <c r="AB458" t="s">
        <v>1631</v>
      </c>
    </row>
    <row r="459" spans="1:30" x14ac:dyDescent="0.25">
      <c r="A459" s="44"/>
      <c r="B459" s="44"/>
      <c r="C459" s="44"/>
      <c r="D459" s="44"/>
      <c r="E459" s="44" t="s">
        <v>1632</v>
      </c>
      <c r="F459" s="45">
        <f>J459-J455</f>
        <v>17.738010212459017</v>
      </c>
      <c r="G459" s="44"/>
      <c r="H459" s="229" t="s">
        <v>1633</v>
      </c>
      <c r="I459" s="229"/>
      <c r="J459" s="45">
        <f>Q459</f>
        <v>98.365329360000004</v>
      </c>
      <c r="Q459">
        <f t="shared" si="97"/>
        <v>98.365329360000004</v>
      </c>
    </row>
    <row r="460" spans="1:30" ht="15.75" thickBot="1" x14ac:dyDescent="0.3">
      <c r="A460" s="46"/>
      <c r="B460" s="46"/>
      <c r="C460" s="46"/>
      <c r="D460" s="46"/>
      <c r="E460" s="46"/>
      <c r="F460" s="46"/>
      <c r="G460" s="46" t="s">
        <v>1634</v>
      </c>
      <c r="H460" s="47">
        <v>725</v>
      </c>
      <c r="I460" s="46" t="s">
        <v>1635</v>
      </c>
      <c r="J460" s="48">
        <f>O460</f>
        <v>71314.86</v>
      </c>
      <c r="M460">
        <f>K455</f>
        <v>71314.86</v>
      </c>
      <c r="N460">
        <f>L455</f>
        <v>98.365329360000004</v>
      </c>
      <c r="O460">
        <v>71314.86</v>
      </c>
      <c r="P460">
        <v>98.365329360000004</v>
      </c>
      <c r="Q460">
        <f t="shared" si="97"/>
        <v>0</v>
      </c>
      <c r="W460" t="s">
        <v>1635</v>
      </c>
      <c r="Y460" t="s">
        <v>1635</v>
      </c>
      <c r="AB460" t="s">
        <v>1635</v>
      </c>
    </row>
    <row r="461" spans="1:30" ht="15.75" thickTop="1" x14ac:dyDescent="0.25">
      <c r="A461" s="49"/>
      <c r="B461" s="49"/>
      <c r="C461" s="49"/>
      <c r="D461" s="49"/>
      <c r="E461" s="49"/>
      <c r="F461" s="49"/>
      <c r="G461" s="49"/>
      <c r="H461" s="49"/>
      <c r="I461" s="49"/>
      <c r="J461" s="49"/>
      <c r="Q461">
        <f t="shared" si="97"/>
        <v>0</v>
      </c>
    </row>
    <row r="462" spans="1:30" collapsed="1" x14ac:dyDescent="0.25">
      <c r="A462" s="36" t="s">
        <v>287</v>
      </c>
      <c r="B462" s="37" t="s">
        <v>137</v>
      </c>
      <c r="C462" s="36" t="s">
        <v>138</v>
      </c>
      <c r="D462" s="36" t="s">
        <v>9</v>
      </c>
      <c r="E462" s="233" t="s">
        <v>1626</v>
      </c>
      <c r="F462" s="234"/>
      <c r="G462" s="38" t="s">
        <v>139</v>
      </c>
      <c r="H462" s="37" t="s">
        <v>140</v>
      </c>
      <c r="I462" s="37" t="s">
        <v>141</v>
      </c>
      <c r="J462" s="37" t="s">
        <v>10</v>
      </c>
      <c r="Q462">
        <f t="shared" si="97"/>
        <v>0</v>
      </c>
      <c r="W462" t="s">
        <v>141</v>
      </c>
      <c r="Y462" t="s">
        <v>141</v>
      </c>
      <c r="AB462" t="s">
        <v>141</v>
      </c>
    </row>
    <row r="463" spans="1:30" ht="25.5" x14ac:dyDescent="0.25">
      <c r="A463" s="39" t="s">
        <v>1636</v>
      </c>
      <c r="B463" s="40" t="s">
        <v>288</v>
      </c>
      <c r="C463" s="39" t="s">
        <v>196</v>
      </c>
      <c r="D463" s="39" t="s">
        <v>1923</v>
      </c>
      <c r="E463" s="235">
        <v>22.06</v>
      </c>
      <c r="F463" s="236"/>
      <c r="G463" s="41" t="s">
        <v>159</v>
      </c>
      <c r="H463" s="42">
        <v>1</v>
      </c>
      <c r="I463" s="43">
        <f>_xlfn.XLOOKUP(D463,'Sintético MO EQ MAT'!D:D,'Sintético MO EQ MAT'!G:G)</f>
        <v>642.00550188524596</v>
      </c>
      <c r="J463" s="43">
        <f>(H463*I463)</f>
        <v>642.00550188524596</v>
      </c>
      <c r="K463">
        <f>_xlfn.XLOOKUP(D463,'Sintético MO EQ MAT'!D:D,'Sintético MO EQ MAT'!O:O,0)</f>
        <v>160502.91</v>
      </c>
      <c r="L463">
        <f>_xlfn.XLOOKUP(D463,'Sintético MO EQ MAT'!D:D,'Sintético MO EQ MAT'!K:K,0)</f>
        <v>783.24671230000001</v>
      </c>
      <c r="Q463">
        <f t="shared" si="97"/>
        <v>0</v>
      </c>
      <c r="W463">
        <v>642.00550188524596</v>
      </c>
      <c r="Y463">
        <v>642.00550188524596</v>
      </c>
      <c r="AB463">
        <v>642.00550188524596</v>
      </c>
      <c r="AD463" s="196">
        <v>769.9</v>
      </c>
    </row>
    <row r="464" spans="1:30" ht="38.25" x14ac:dyDescent="0.25">
      <c r="A464" s="55" t="s">
        <v>1627</v>
      </c>
      <c r="B464" s="56" t="s">
        <v>1924</v>
      </c>
      <c r="C464" s="55" t="s">
        <v>196</v>
      </c>
      <c r="D464" s="55" t="s">
        <v>1925</v>
      </c>
      <c r="E464" s="230" t="s">
        <v>1648</v>
      </c>
      <c r="F464" s="231"/>
      <c r="G464" s="57" t="s">
        <v>159</v>
      </c>
      <c r="H464" s="58">
        <v>1</v>
      </c>
      <c r="I464" s="59">
        <f>W464</f>
        <v>642.01</v>
      </c>
      <c r="J464" s="59">
        <f t="shared" ref="J464" si="98">TRUNC(H464*I464,(2))</f>
        <v>642.01</v>
      </c>
      <c r="Q464">
        <f t="shared" si="97"/>
        <v>0</v>
      </c>
      <c r="R464">
        <f>I464/1.07133</f>
        <v>599.26446566417451</v>
      </c>
      <c r="T464">
        <v>609.70942660058074</v>
      </c>
      <c r="W464">
        <v>642.01</v>
      </c>
      <c r="Y464">
        <v>642.01</v>
      </c>
      <c r="AB464">
        <v>642.01</v>
      </c>
      <c r="AD464" s="196">
        <v>642.07000000000005</v>
      </c>
    </row>
    <row r="465" spans="1:30" x14ac:dyDescent="0.25">
      <c r="A465" s="44"/>
      <c r="B465" s="44"/>
      <c r="C465" s="44"/>
      <c r="D465" s="44"/>
      <c r="E465" s="44" t="s">
        <v>1629</v>
      </c>
      <c r="F465" s="45">
        <v>0</v>
      </c>
      <c r="G465" s="44" t="s">
        <v>1630</v>
      </c>
      <c r="H465" s="45">
        <v>0</v>
      </c>
      <c r="I465" s="44" t="s">
        <v>1631</v>
      </c>
      <c r="J465" s="45">
        <f>F465+H465</f>
        <v>0</v>
      </c>
      <c r="Q465">
        <f t="shared" si="97"/>
        <v>0</v>
      </c>
      <c r="W465" t="s">
        <v>1631</v>
      </c>
      <c r="Y465" t="s">
        <v>1631</v>
      </c>
      <c r="AB465" t="s">
        <v>1631</v>
      </c>
    </row>
    <row r="466" spans="1:30" x14ac:dyDescent="0.25">
      <c r="A466" s="44"/>
      <c r="B466" s="44"/>
      <c r="C466" s="44"/>
      <c r="D466" s="44"/>
      <c r="E466" s="44" t="s">
        <v>1632</v>
      </c>
      <c r="F466" s="45">
        <f>J466-J463</f>
        <v>141.24121041475405</v>
      </c>
      <c r="G466" s="44"/>
      <c r="H466" s="229" t="s">
        <v>1633</v>
      </c>
      <c r="I466" s="229"/>
      <c r="J466" s="45">
        <f>Q466</f>
        <v>783.24671230000001</v>
      </c>
      <c r="Q466">
        <f t="shared" si="97"/>
        <v>783.24671230000001</v>
      </c>
    </row>
    <row r="467" spans="1:30" ht="15.75" thickBot="1" x14ac:dyDescent="0.3">
      <c r="A467" s="46"/>
      <c r="B467" s="46"/>
      <c r="C467" s="46"/>
      <c r="D467" s="46"/>
      <c r="E467" s="46"/>
      <c r="F467" s="46"/>
      <c r="G467" s="46" t="s">
        <v>1634</v>
      </c>
      <c r="H467" s="47">
        <v>204.92</v>
      </c>
      <c r="I467" s="46" t="s">
        <v>1635</v>
      </c>
      <c r="J467" s="48">
        <f>O467</f>
        <v>160502.91</v>
      </c>
      <c r="M467">
        <f>K463</f>
        <v>160502.91</v>
      </c>
      <c r="N467">
        <f>L463</f>
        <v>783.24671230000001</v>
      </c>
      <c r="O467">
        <v>160502.91</v>
      </c>
      <c r="P467">
        <v>783.24671230000001</v>
      </c>
      <c r="Q467">
        <f t="shared" si="97"/>
        <v>0</v>
      </c>
      <c r="W467" t="s">
        <v>1635</v>
      </c>
      <c r="Y467" t="s">
        <v>1635</v>
      </c>
      <c r="AB467" t="s">
        <v>1635</v>
      </c>
    </row>
    <row r="468" spans="1:30" ht="15.75" thickTop="1" x14ac:dyDescent="0.25">
      <c r="A468" s="49"/>
      <c r="B468" s="49"/>
      <c r="C468" s="49"/>
      <c r="D468" s="49"/>
      <c r="E468" s="49"/>
      <c r="F468" s="49"/>
      <c r="G468" s="49"/>
      <c r="H468" s="49"/>
      <c r="I468" s="49"/>
      <c r="J468" s="49"/>
      <c r="Q468">
        <f t="shared" si="97"/>
        <v>0</v>
      </c>
    </row>
    <row r="469" spans="1:30" x14ac:dyDescent="0.25">
      <c r="A469" s="33" t="s">
        <v>38</v>
      </c>
      <c r="B469" s="33"/>
      <c r="C469" s="33"/>
      <c r="D469" s="33" t="s">
        <v>39</v>
      </c>
      <c r="E469" s="33"/>
      <c r="F469" s="239"/>
      <c r="G469" s="240"/>
      <c r="H469" s="34"/>
      <c r="I469" s="33"/>
      <c r="J469" s="35">
        <f>J478+J491+J501+J510</f>
        <v>280348.99</v>
      </c>
      <c r="K469">
        <f>_xlfn.XLOOKUP(D469,'Sintético MO EQ MAT'!D:D,'Sintético MO EQ MAT'!O:O,0)</f>
        <v>280348.99</v>
      </c>
      <c r="M469">
        <f>K469</f>
        <v>280348.99</v>
      </c>
      <c r="N469">
        <f>L469</f>
        <v>0</v>
      </c>
      <c r="O469">
        <v>280348.99</v>
      </c>
      <c r="P469">
        <v>0</v>
      </c>
      <c r="Q469">
        <f t="shared" si="97"/>
        <v>0</v>
      </c>
    </row>
    <row r="470" spans="1:30" collapsed="1" x14ac:dyDescent="0.25">
      <c r="A470" s="36" t="s">
        <v>290</v>
      </c>
      <c r="B470" s="37" t="s">
        <v>137</v>
      </c>
      <c r="C470" s="36" t="s">
        <v>138</v>
      </c>
      <c r="D470" s="36" t="s">
        <v>9</v>
      </c>
      <c r="E470" s="233" t="s">
        <v>1626</v>
      </c>
      <c r="F470" s="234"/>
      <c r="G470" s="38" t="s">
        <v>139</v>
      </c>
      <c r="H470" s="37" t="s">
        <v>140</v>
      </c>
      <c r="I470" s="37" t="s">
        <v>141</v>
      </c>
      <c r="J470" s="37" t="s">
        <v>10</v>
      </c>
      <c r="Q470">
        <f t="shared" si="97"/>
        <v>0</v>
      </c>
      <c r="W470" t="s">
        <v>141</v>
      </c>
      <c r="Y470" t="s">
        <v>141</v>
      </c>
      <c r="AB470" t="s">
        <v>141</v>
      </c>
    </row>
    <row r="471" spans="1:30" x14ac:dyDescent="0.25">
      <c r="A471" s="39" t="s">
        <v>1636</v>
      </c>
      <c r="B471" s="40" t="s">
        <v>291</v>
      </c>
      <c r="C471" s="39" t="s">
        <v>162</v>
      </c>
      <c r="D471" s="39" t="s">
        <v>1926</v>
      </c>
      <c r="E471" s="235" t="s">
        <v>39</v>
      </c>
      <c r="F471" s="236"/>
      <c r="G471" s="41" t="s">
        <v>159</v>
      </c>
      <c r="H471" s="42">
        <v>1</v>
      </c>
      <c r="I471" s="43">
        <f>_xlfn.XLOOKUP(D471,'Sintético MO EQ MAT'!D:D,'Sintético MO EQ MAT'!G:G)</f>
        <v>1157.4467368032788</v>
      </c>
      <c r="J471" s="43">
        <f>(H471*I471)</f>
        <v>1157.4467368032788</v>
      </c>
      <c r="K471">
        <f>_xlfn.XLOOKUP(D471,'Sintético MO EQ MAT'!D:D,'Sintético MO EQ MAT'!O:O,0)</f>
        <v>103505.83</v>
      </c>
      <c r="L471">
        <f>_xlfn.XLOOKUP(D471,'Sintético MO EQ MAT'!D:D,'Sintético MO EQ MAT'!K:K,0)</f>
        <v>1412.0850189</v>
      </c>
      <c r="Q471">
        <f t="shared" si="97"/>
        <v>0</v>
      </c>
      <c r="W471">
        <v>1157.4467368032788</v>
      </c>
      <c r="Y471">
        <v>1157.4467368032788</v>
      </c>
      <c r="AB471">
        <v>1157.4467368032788</v>
      </c>
      <c r="AD471" s="196">
        <v>1328.43</v>
      </c>
    </row>
    <row r="472" spans="1:30" ht="25.5" x14ac:dyDescent="0.25">
      <c r="A472" s="50" t="s">
        <v>1638</v>
      </c>
      <c r="B472" s="51" t="s">
        <v>1915</v>
      </c>
      <c r="C472" s="50" t="s">
        <v>157</v>
      </c>
      <c r="D472" s="50" t="s">
        <v>1916</v>
      </c>
      <c r="E472" s="237" t="s">
        <v>1637</v>
      </c>
      <c r="F472" s="238"/>
      <c r="G472" s="52" t="s">
        <v>266</v>
      </c>
      <c r="H472" s="53">
        <v>1.5149999999999999</v>
      </c>
      <c r="I472" s="54">
        <f t="shared" ref="I472:I475" si="99">W472</f>
        <v>19.7</v>
      </c>
      <c r="J472" s="54">
        <f t="shared" ref="J472:J475" si="100">TRUNC(H472*I472,(2))</f>
        <v>29.84</v>
      </c>
      <c r="Q472">
        <f t="shared" si="97"/>
        <v>0</v>
      </c>
      <c r="R472">
        <f t="shared" ref="R472:R475" si="101">I472/1.07133</f>
        <v>18.388358395639067</v>
      </c>
      <c r="T472">
        <v>18.71505511840423</v>
      </c>
      <c r="W472">
        <v>19.7</v>
      </c>
      <c r="Y472">
        <v>19.7</v>
      </c>
      <c r="AB472">
        <v>19.7</v>
      </c>
      <c r="AD472" s="196">
        <v>19.7</v>
      </c>
    </row>
    <row r="473" spans="1:30" ht="25.5" x14ac:dyDescent="0.25">
      <c r="A473" s="50" t="s">
        <v>1638</v>
      </c>
      <c r="B473" s="51" t="s">
        <v>1917</v>
      </c>
      <c r="C473" s="50" t="s">
        <v>157</v>
      </c>
      <c r="D473" s="50" t="s">
        <v>1918</v>
      </c>
      <c r="E473" s="237" t="s">
        <v>1637</v>
      </c>
      <c r="F473" s="238"/>
      <c r="G473" s="52" t="s">
        <v>266</v>
      </c>
      <c r="H473" s="53">
        <v>1.3120000000000001</v>
      </c>
      <c r="I473" s="54">
        <f t="shared" si="99"/>
        <v>23.7</v>
      </c>
      <c r="J473" s="54">
        <f t="shared" si="100"/>
        <v>31.09</v>
      </c>
      <c r="Q473">
        <f t="shared" si="97"/>
        <v>0</v>
      </c>
      <c r="R473">
        <f t="shared" si="101"/>
        <v>22.122035227240907</v>
      </c>
      <c r="T473">
        <v>22.514071294559102</v>
      </c>
      <c r="W473">
        <v>23.7</v>
      </c>
      <c r="Y473">
        <v>23.7</v>
      </c>
      <c r="AB473">
        <v>23.7</v>
      </c>
      <c r="AD473" s="196">
        <v>23.7</v>
      </c>
    </row>
    <row r="474" spans="1:30" x14ac:dyDescent="0.25">
      <c r="A474" s="55" t="s">
        <v>1627</v>
      </c>
      <c r="B474" s="56" t="s">
        <v>1927</v>
      </c>
      <c r="C474" s="55" t="s">
        <v>162</v>
      </c>
      <c r="D474" s="55" t="s">
        <v>1928</v>
      </c>
      <c r="E474" s="230" t="s">
        <v>1648</v>
      </c>
      <c r="F474" s="231"/>
      <c r="G474" s="57" t="s">
        <v>255</v>
      </c>
      <c r="H474" s="58">
        <v>4</v>
      </c>
      <c r="I474" s="59">
        <f t="shared" si="99"/>
        <v>2.73</v>
      </c>
      <c r="J474" s="59">
        <f t="shared" si="100"/>
        <v>10.92</v>
      </c>
      <c r="Q474">
        <f t="shared" si="97"/>
        <v>0</v>
      </c>
      <c r="R474">
        <f t="shared" si="101"/>
        <v>2.5482344375682566</v>
      </c>
      <c r="T474">
        <v>2.5949053979632795</v>
      </c>
      <c r="W474">
        <v>2.73</v>
      </c>
      <c r="Y474">
        <v>2.73</v>
      </c>
      <c r="AB474">
        <v>2.73</v>
      </c>
      <c r="AD474" s="196">
        <v>2.73</v>
      </c>
    </row>
    <row r="475" spans="1:30" x14ac:dyDescent="0.25">
      <c r="A475" s="55" t="s">
        <v>1627</v>
      </c>
      <c r="B475" s="56" t="s">
        <v>1929</v>
      </c>
      <c r="C475" s="55" t="s">
        <v>162</v>
      </c>
      <c r="D475" s="55" t="s">
        <v>1930</v>
      </c>
      <c r="E475" s="230" t="s">
        <v>1648</v>
      </c>
      <c r="F475" s="231"/>
      <c r="G475" s="57" t="s">
        <v>159</v>
      </c>
      <c r="H475" s="58">
        <v>1.05</v>
      </c>
      <c r="I475" s="59">
        <f t="shared" si="99"/>
        <v>1033.9000000000001</v>
      </c>
      <c r="J475" s="59">
        <f t="shared" si="100"/>
        <v>1085.5899999999999</v>
      </c>
      <c r="Q475">
        <f t="shared" si="97"/>
        <v>0</v>
      </c>
      <c r="R475">
        <f t="shared" si="101"/>
        <v>965.06211904828592</v>
      </c>
      <c r="T475">
        <v>981.87299898257322</v>
      </c>
      <c r="W475">
        <v>1033.9000000000001</v>
      </c>
      <c r="Y475">
        <v>1033.9000000000001</v>
      </c>
      <c r="AB475">
        <v>1033.9000000000001</v>
      </c>
      <c r="AD475" s="196">
        <v>1033.99</v>
      </c>
    </row>
    <row r="476" spans="1:30" x14ac:dyDescent="0.25">
      <c r="A476" s="44"/>
      <c r="B476" s="44"/>
      <c r="C476" s="44"/>
      <c r="D476" s="44"/>
      <c r="E476" s="44" t="s">
        <v>1629</v>
      </c>
      <c r="F476" s="45">
        <v>45.2</v>
      </c>
      <c r="G476" s="44" t="s">
        <v>1630</v>
      </c>
      <c r="H476" s="45">
        <v>0</v>
      </c>
      <c r="I476" s="44" t="s">
        <v>1631</v>
      </c>
      <c r="J476" s="45">
        <f>F476+H476</f>
        <v>45.2</v>
      </c>
      <c r="Q476">
        <f t="shared" si="97"/>
        <v>0</v>
      </c>
      <c r="W476" t="s">
        <v>1631</v>
      </c>
      <c r="Y476" t="s">
        <v>1631</v>
      </c>
      <c r="AB476" t="s">
        <v>1631</v>
      </c>
    </row>
    <row r="477" spans="1:30" x14ac:dyDescent="0.25">
      <c r="A477" s="44"/>
      <c r="B477" s="44"/>
      <c r="C477" s="44"/>
      <c r="D477" s="44"/>
      <c r="E477" s="44" t="s">
        <v>1632</v>
      </c>
      <c r="F477" s="45">
        <f>J477-J471</f>
        <v>254.63828209672124</v>
      </c>
      <c r="G477" s="44"/>
      <c r="H477" s="229" t="s">
        <v>1633</v>
      </c>
      <c r="I477" s="229"/>
      <c r="J477" s="45">
        <f>Q477</f>
        <v>1412.0850189</v>
      </c>
      <c r="Q477">
        <f t="shared" si="97"/>
        <v>1412.0850189</v>
      </c>
    </row>
    <row r="478" spans="1:30" ht="15.75" thickBot="1" x14ac:dyDescent="0.3">
      <c r="A478" s="46"/>
      <c r="B478" s="46"/>
      <c r="C478" s="46"/>
      <c r="D478" s="46"/>
      <c r="E478" s="46"/>
      <c r="F478" s="46"/>
      <c r="G478" s="46" t="s">
        <v>1634</v>
      </c>
      <c r="H478" s="47">
        <v>73.3</v>
      </c>
      <c r="I478" s="46" t="s">
        <v>1635</v>
      </c>
      <c r="J478" s="48">
        <f>O478</f>
        <v>103505.83</v>
      </c>
      <c r="M478">
        <f>K471</f>
        <v>103505.83</v>
      </c>
      <c r="N478">
        <f>L471</f>
        <v>1412.0850189</v>
      </c>
      <c r="O478">
        <v>103505.83</v>
      </c>
      <c r="P478">
        <v>1412.0850189</v>
      </c>
      <c r="Q478">
        <f t="shared" si="97"/>
        <v>0</v>
      </c>
      <c r="W478" t="s">
        <v>1635</v>
      </c>
      <c r="Y478" t="s">
        <v>1635</v>
      </c>
      <c r="AB478" t="s">
        <v>1635</v>
      </c>
    </row>
    <row r="479" spans="1:30" ht="15.75" thickTop="1" x14ac:dyDescent="0.25">
      <c r="A479" s="49"/>
      <c r="B479" s="49"/>
      <c r="C479" s="49"/>
      <c r="D479" s="49"/>
      <c r="E479" s="49"/>
      <c r="F479" s="49"/>
      <c r="G479" s="49"/>
      <c r="H479" s="49"/>
      <c r="I479" s="49"/>
      <c r="J479" s="49"/>
      <c r="Q479">
        <f t="shared" si="97"/>
        <v>0</v>
      </c>
    </row>
    <row r="480" spans="1:30" collapsed="1" x14ac:dyDescent="0.25">
      <c r="A480" s="36" t="s">
        <v>293</v>
      </c>
      <c r="B480" s="37" t="s">
        <v>137</v>
      </c>
      <c r="C480" s="36" t="s">
        <v>138</v>
      </c>
      <c r="D480" s="36" t="s">
        <v>9</v>
      </c>
      <c r="E480" s="233" t="s">
        <v>1626</v>
      </c>
      <c r="F480" s="234"/>
      <c r="G480" s="38" t="s">
        <v>139</v>
      </c>
      <c r="H480" s="37" t="s">
        <v>140</v>
      </c>
      <c r="I480" s="37" t="s">
        <v>141</v>
      </c>
      <c r="J480" s="37" t="s">
        <v>10</v>
      </c>
      <c r="Q480">
        <f t="shared" si="97"/>
        <v>0</v>
      </c>
      <c r="W480" t="s">
        <v>141</v>
      </c>
      <c r="Y480" t="s">
        <v>141</v>
      </c>
      <c r="AB480" t="s">
        <v>141</v>
      </c>
    </row>
    <row r="481" spans="1:30" ht="25.5" x14ac:dyDescent="0.25">
      <c r="A481" s="39" t="s">
        <v>1636</v>
      </c>
      <c r="B481" s="40" t="s">
        <v>294</v>
      </c>
      <c r="C481" s="39" t="s">
        <v>157</v>
      </c>
      <c r="D481" s="39" t="s">
        <v>295</v>
      </c>
      <c r="E481" s="235" t="s">
        <v>1823</v>
      </c>
      <c r="F481" s="236"/>
      <c r="G481" s="41" t="s">
        <v>159</v>
      </c>
      <c r="H481" s="42">
        <v>1</v>
      </c>
      <c r="I481" s="43">
        <f>_xlfn.XLOOKUP(D481,'Sintético MO EQ MAT'!D:D,'Sintético MO EQ MAT'!G:G)</f>
        <v>326.77105235245904</v>
      </c>
      <c r="J481" s="43">
        <f>(H481*I481)</f>
        <v>326.77105235245904</v>
      </c>
      <c r="K481">
        <f>_xlfn.XLOOKUP(D481,'Sintético MO EQ MAT'!D:D,'Sintético MO EQ MAT'!O:O,0)</f>
        <v>167130.51</v>
      </c>
      <c r="L481">
        <f>_xlfn.XLOOKUP(D481,'Sintético MO EQ MAT'!D:D,'Sintético MO EQ MAT'!K:K,0)</f>
        <v>398.66068387000001</v>
      </c>
      <c r="Q481">
        <f t="shared" si="97"/>
        <v>0</v>
      </c>
      <c r="W481">
        <v>326.77105235245904</v>
      </c>
      <c r="Y481">
        <v>326.77105235245904</v>
      </c>
      <c r="AB481">
        <v>326.77105235245904</v>
      </c>
      <c r="AD481" s="196">
        <v>330</v>
      </c>
    </row>
    <row r="482" spans="1:30" ht="25.5" x14ac:dyDescent="0.25">
      <c r="A482" s="50" t="s">
        <v>1638</v>
      </c>
      <c r="B482" s="51" t="s">
        <v>1186</v>
      </c>
      <c r="C482" s="50" t="s">
        <v>157</v>
      </c>
      <c r="D482" s="50" t="s">
        <v>1187</v>
      </c>
      <c r="E482" s="237" t="s">
        <v>1637</v>
      </c>
      <c r="F482" s="238"/>
      <c r="G482" s="52" t="s">
        <v>266</v>
      </c>
      <c r="H482" s="53">
        <v>1.4690000000000001</v>
      </c>
      <c r="I482" s="54">
        <f t="shared" ref="I482:I488" si="102">W482</f>
        <v>18.82</v>
      </c>
      <c r="J482" s="54">
        <f t="shared" ref="J482:J488" si="103">TRUNC(H482*I482,(2))</f>
        <v>27.64</v>
      </c>
      <c r="Q482">
        <f t="shared" si="97"/>
        <v>0</v>
      </c>
      <c r="R482">
        <f t="shared" ref="R482:R488" si="104">I482/1.07133</f>
        <v>17.566949492686664</v>
      </c>
      <c r="T482">
        <v>17.874977831293812</v>
      </c>
      <c r="W482">
        <v>18.82</v>
      </c>
      <c r="Y482">
        <v>18.82</v>
      </c>
      <c r="AB482">
        <v>18.82</v>
      </c>
      <c r="AD482" s="196">
        <v>18.82</v>
      </c>
    </row>
    <row r="483" spans="1:30" ht="25.5" x14ac:dyDescent="0.25">
      <c r="A483" s="50" t="s">
        <v>1638</v>
      </c>
      <c r="B483" s="51" t="s">
        <v>1917</v>
      </c>
      <c r="C483" s="50" t="s">
        <v>157</v>
      </c>
      <c r="D483" s="50" t="s">
        <v>1918</v>
      </c>
      <c r="E483" s="237" t="s">
        <v>1637</v>
      </c>
      <c r="F483" s="238"/>
      <c r="G483" s="52" t="s">
        <v>266</v>
      </c>
      <c r="H483" s="53">
        <v>1.5109999999999999</v>
      </c>
      <c r="I483" s="54">
        <f t="shared" si="102"/>
        <v>23.7</v>
      </c>
      <c r="J483" s="54">
        <f t="shared" si="103"/>
        <v>35.81</v>
      </c>
      <c r="Q483">
        <f t="shared" si="97"/>
        <v>0</v>
      </c>
      <c r="R483">
        <f t="shared" si="104"/>
        <v>22.122035227240907</v>
      </c>
      <c r="T483">
        <v>22.514071294559102</v>
      </c>
      <c r="W483">
        <v>23.7</v>
      </c>
      <c r="Y483">
        <v>23.7</v>
      </c>
      <c r="AB483">
        <v>23.7</v>
      </c>
      <c r="AD483" s="196">
        <v>23.7</v>
      </c>
    </row>
    <row r="484" spans="1:30" x14ac:dyDescent="0.25">
      <c r="A484" s="55" t="s">
        <v>1627</v>
      </c>
      <c r="B484" s="56" t="s">
        <v>1931</v>
      </c>
      <c r="C484" s="55" t="s">
        <v>157</v>
      </c>
      <c r="D484" s="55" t="s">
        <v>1932</v>
      </c>
      <c r="E484" s="230" t="s">
        <v>1648</v>
      </c>
      <c r="F484" s="231"/>
      <c r="G484" s="57" t="s">
        <v>159</v>
      </c>
      <c r="H484" s="58">
        <v>1</v>
      </c>
      <c r="I484" s="59">
        <f t="shared" si="102"/>
        <v>213.51</v>
      </c>
      <c r="J484" s="59">
        <f t="shared" si="103"/>
        <v>213.51</v>
      </c>
      <c r="Q484">
        <f t="shared" si="97"/>
        <v>0</v>
      </c>
      <c r="R484">
        <f t="shared" si="104"/>
        <v>199.29433507882726</v>
      </c>
      <c r="T484">
        <v>202.74798614805897</v>
      </c>
      <c r="W484">
        <v>213.51</v>
      </c>
      <c r="Y484">
        <v>213.51</v>
      </c>
      <c r="AB484">
        <v>213.51</v>
      </c>
      <c r="AD484" s="196">
        <v>213.5</v>
      </c>
    </row>
    <row r="485" spans="1:30" ht="38.25" x14ac:dyDescent="0.25">
      <c r="A485" s="55" t="s">
        <v>1627</v>
      </c>
      <c r="B485" s="56" t="s">
        <v>1933</v>
      </c>
      <c r="C485" s="55" t="s">
        <v>157</v>
      </c>
      <c r="D485" s="55" t="s">
        <v>1934</v>
      </c>
      <c r="E485" s="230" t="s">
        <v>1648</v>
      </c>
      <c r="F485" s="231"/>
      <c r="G485" s="57" t="s">
        <v>164</v>
      </c>
      <c r="H485" s="58">
        <v>1.913</v>
      </c>
      <c r="I485" s="59">
        <f t="shared" si="102"/>
        <v>0.3</v>
      </c>
      <c r="J485" s="59">
        <f t="shared" si="103"/>
        <v>0.56999999999999995</v>
      </c>
      <c r="Q485">
        <f t="shared" si="97"/>
        <v>0</v>
      </c>
      <c r="R485">
        <f t="shared" si="104"/>
        <v>0.28002576237013804</v>
      </c>
      <c r="T485">
        <v>0.2893599544491427</v>
      </c>
      <c r="W485">
        <v>0.3</v>
      </c>
      <c r="Y485">
        <v>0.3</v>
      </c>
      <c r="AB485">
        <v>0.3</v>
      </c>
      <c r="AD485" s="196">
        <v>0.3</v>
      </c>
    </row>
    <row r="486" spans="1:30" x14ac:dyDescent="0.25">
      <c r="A486" s="55" t="s">
        <v>1627</v>
      </c>
      <c r="B486" s="56" t="s">
        <v>1935</v>
      </c>
      <c r="C486" s="55" t="s">
        <v>157</v>
      </c>
      <c r="D486" s="55" t="s">
        <v>1936</v>
      </c>
      <c r="E486" s="230" t="s">
        <v>1648</v>
      </c>
      <c r="F486" s="231"/>
      <c r="G486" s="57" t="s">
        <v>259</v>
      </c>
      <c r="H486" s="58">
        <v>0.83899999999999997</v>
      </c>
      <c r="I486" s="59">
        <f t="shared" si="102"/>
        <v>38.92</v>
      </c>
      <c r="J486" s="59">
        <f t="shared" si="103"/>
        <v>32.65</v>
      </c>
      <c r="Q486">
        <f t="shared" si="97"/>
        <v>0</v>
      </c>
      <c r="R486">
        <f t="shared" si="104"/>
        <v>36.328675571485917</v>
      </c>
      <c r="T486">
        <v>36.963400632858225</v>
      </c>
      <c r="W486">
        <v>38.92</v>
      </c>
      <c r="Y486">
        <v>38.92</v>
      </c>
      <c r="AB486">
        <v>38.92</v>
      </c>
      <c r="AD486" s="196">
        <v>38.92</v>
      </c>
    </row>
    <row r="487" spans="1:30" ht="25.5" x14ac:dyDescent="0.25">
      <c r="A487" s="55" t="s">
        <v>1627</v>
      </c>
      <c r="B487" s="56" t="s">
        <v>1815</v>
      </c>
      <c r="C487" s="55" t="s">
        <v>157</v>
      </c>
      <c r="D487" s="55" t="s">
        <v>1816</v>
      </c>
      <c r="E487" s="230" t="s">
        <v>1648</v>
      </c>
      <c r="F487" s="231"/>
      <c r="G487" s="57" t="s">
        <v>255</v>
      </c>
      <c r="H487" s="58">
        <v>2.605</v>
      </c>
      <c r="I487" s="59">
        <f t="shared" si="102"/>
        <v>2.78</v>
      </c>
      <c r="J487" s="59">
        <f t="shared" si="103"/>
        <v>7.24</v>
      </c>
      <c r="Q487">
        <f t="shared" si="97"/>
        <v>0</v>
      </c>
      <c r="R487">
        <f t="shared" si="104"/>
        <v>2.5949053979632795</v>
      </c>
      <c r="T487">
        <v>2.6415763583583027</v>
      </c>
      <c r="W487">
        <v>2.78</v>
      </c>
      <c r="Y487">
        <v>2.78</v>
      </c>
      <c r="AB487">
        <v>2.78</v>
      </c>
      <c r="AD487" s="196">
        <v>2.78</v>
      </c>
    </row>
    <row r="488" spans="1:30" x14ac:dyDescent="0.25">
      <c r="A488" s="55" t="s">
        <v>1627</v>
      </c>
      <c r="B488" s="56" t="s">
        <v>261</v>
      </c>
      <c r="C488" s="55" t="s">
        <v>157</v>
      </c>
      <c r="D488" s="55" t="s">
        <v>262</v>
      </c>
      <c r="E488" s="230" t="s">
        <v>1648</v>
      </c>
      <c r="F488" s="231"/>
      <c r="G488" s="57" t="s">
        <v>164</v>
      </c>
      <c r="H488" s="58">
        <v>0.34599999999999997</v>
      </c>
      <c r="I488" s="59">
        <f t="shared" si="102"/>
        <v>27.03</v>
      </c>
      <c r="J488" s="59">
        <f t="shared" si="103"/>
        <v>9.35</v>
      </c>
      <c r="Q488">
        <f t="shared" si="97"/>
        <v>0</v>
      </c>
      <c r="R488">
        <f t="shared" si="104"/>
        <v>25.230321189549443</v>
      </c>
      <c r="T488">
        <v>25.669028217262657</v>
      </c>
      <c r="W488">
        <v>27.03</v>
      </c>
      <c r="Y488">
        <v>27.03</v>
      </c>
      <c r="AB488">
        <v>27.03</v>
      </c>
      <c r="AD488" s="196">
        <v>27.03</v>
      </c>
    </row>
    <row r="489" spans="1:30" x14ac:dyDescent="0.25">
      <c r="A489" s="44"/>
      <c r="B489" s="44"/>
      <c r="C489" s="44"/>
      <c r="D489" s="44"/>
      <c r="E489" s="44" t="s">
        <v>1629</v>
      </c>
      <c r="F489" s="45">
        <v>46.81</v>
      </c>
      <c r="G489" s="44" t="s">
        <v>1630</v>
      </c>
      <c r="H489" s="45">
        <v>0</v>
      </c>
      <c r="I489" s="44" t="s">
        <v>1631</v>
      </c>
      <c r="J489" s="45">
        <f>F489+H489</f>
        <v>46.81</v>
      </c>
      <c r="Q489">
        <f t="shared" si="97"/>
        <v>0</v>
      </c>
      <c r="W489" t="s">
        <v>1631</v>
      </c>
      <c r="Y489" t="s">
        <v>1631</v>
      </c>
      <c r="AB489" t="s">
        <v>1631</v>
      </c>
    </row>
    <row r="490" spans="1:30" x14ac:dyDescent="0.25">
      <c r="A490" s="44"/>
      <c r="B490" s="44"/>
      <c r="C490" s="44"/>
      <c r="D490" s="44"/>
      <c r="E490" s="44" t="s">
        <v>1632</v>
      </c>
      <c r="F490" s="45">
        <f>J490-J481</f>
        <v>71.889631517540977</v>
      </c>
      <c r="G490" s="44"/>
      <c r="H490" s="229" t="s">
        <v>1633</v>
      </c>
      <c r="I490" s="229"/>
      <c r="J490" s="45">
        <f>Q490</f>
        <v>398.66068387000001</v>
      </c>
      <c r="Q490">
        <f t="shared" si="97"/>
        <v>398.66068387000001</v>
      </c>
    </row>
    <row r="491" spans="1:30" ht="15.75" thickBot="1" x14ac:dyDescent="0.3">
      <c r="A491" s="46"/>
      <c r="B491" s="46"/>
      <c r="C491" s="46"/>
      <c r="D491" s="46"/>
      <c r="E491" s="46"/>
      <c r="F491" s="46"/>
      <c r="G491" s="46" t="s">
        <v>1634</v>
      </c>
      <c r="H491" s="47">
        <v>419.23</v>
      </c>
      <c r="I491" s="46" t="s">
        <v>1635</v>
      </c>
      <c r="J491" s="48">
        <f>O491</f>
        <v>167130.51</v>
      </c>
      <c r="M491">
        <f>K481</f>
        <v>167130.51</v>
      </c>
      <c r="N491">
        <f>L481</f>
        <v>398.66068387000001</v>
      </c>
      <c r="O491">
        <v>167130.51</v>
      </c>
      <c r="P491">
        <v>398.66068387000001</v>
      </c>
      <c r="Q491">
        <f t="shared" si="97"/>
        <v>0</v>
      </c>
      <c r="W491" t="s">
        <v>1635</v>
      </c>
      <c r="Y491" t="s">
        <v>1635</v>
      </c>
      <c r="AB491" t="s">
        <v>1635</v>
      </c>
    </row>
    <row r="492" spans="1:30" ht="15.75" thickTop="1" x14ac:dyDescent="0.25">
      <c r="A492" s="49"/>
      <c r="B492" s="49"/>
      <c r="C492" s="49"/>
      <c r="D492" s="49"/>
      <c r="E492" s="49"/>
      <c r="F492" s="49"/>
      <c r="G492" s="49"/>
      <c r="H492" s="49"/>
      <c r="I492" s="49"/>
      <c r="J492" s="49"/>
      <c r="Q492">
        <f t="shared" si="97"/>
        <v>0</v>
      </c>
    </row>
    <row r="493" spans="1:30" collapsed="1" x14ac:dyDescent="0.25">
      <c r="A493" s="36" t="s">
        <v>296</v>
      </c>
      <c r="B493" s="37" t="s">
        <v>137</v>
      </c>
      <c r="C493" s="36" t="s">
        <v>138</v>
      </c>
      <c r="D493" s="36" t="s">
        <v>9</v>
      </c>
      <c r="E493" s="233" t="s">
        <v>1626</v>
      </c>
      <c r="F493" s="234"/>
      <c r="G493" s="38" t="s">
        <v>139</v>
      </c>
      <c r="H493" s="37" t="s">
        <v>140</v>
      </c>
      <c r="I493" s="37" t="s">
        <v>141</v>
      </c>
      <c r="J493" s="37" t="s">
        <v>10</v>
      </c>
      <c r="Q493">
        <f t="shared" si="97"/>
        <v>0</v>
      </c>
      <c r="W493" t="s">
        <v>141</v>
      </c>
      <c r="Y493" t="s">
        <v>141</v>
      </c>
      <c r="AB493" t="s">
        <v>141</v>
      </c>
    </row>
    <row r="494" spans="1:30" x14ac:dyDescent="0.25">
      <c r="A494" s="39" t="s">
        <v>1636</v>
      </c>
      <c r="B494" s="40" t="s">
        <v>297</v>
      </c>
      <c r="C494" s="39" t="s">
        <v>162</v>
      </c>
      <c r="D494" s="39" t="s">
        <v>1937</v>
      </c>
      <c r="E494" s="235" t="s">
        <v>39</v>
      </c>
      <c r="F494" s="236"/>
      <c r="G494" s="41" t="s">
        <v>159</v>
      </c>
      <c r="H494" s="42">
        <v>1</v>
      </c>
      <c r="I494" s="43">
        <f>_xlfn.XLOOKUP(D494,'Sintético MO EQ MAT'!D:D,'Sintético MO EQ MAT'!G:G)</f>
        <v>490.86955991803279</v>
      </c>
      <c r="J494" s="43">
        <f>(H494*I494)</f>
        <v>490.86955991803279</v>
      </c>
      <c r="K494">
        <f>_xlfn.XLOOKUP(D494,'Sintético MO EQ MAT'!D:D,'Sintético MO EQ MAT'!O:O,0)</f>
        <v>8282.24</v>
      </c>
      <c r="L494">
        <f>_xlfn.XLOOKUP(D494,'Sintético MO EQ MAT'!D:D,'Sintético MO EQ MAT'!K:K,0)</f>
        <v>598.86086309999996</v>
      </c>
      <c r="Q494">
        <f t="shared" si="97"/>
        <v>0</v>
      </c>
      <c r="W494">
        <v>490.86955991803279</v>
      </c>
      <c r="Y494">
        <v>490.86955991803279</v>
      </c>
      <c r="AB494">
        <v>490.86955991803279</v>
      </c>
      <c r="AD494" s="196">
        <v>522.82000000000005</v>
      </c>
    </row>
    <row r="495" spans="1:30" ht="25.5" x14ac:dyDescent="0.25">
      <c r="A495" s="50" t="s">
        <v>1638</v>
      </c>
      <c r="B495" s="51" t="s">
        <v>1915</v>
      </c>
      <c r="C495" s="50" t="s">
        <v>157</v>
      </c>
      <c r="D495" s="50" t="s">
        <v>1916</v>
      </c>
      <c r="E495" s="237" t="s">
        <v>1637</v>
      </c>
      <c r="F495" s="238"/>
      <c r="G495" s="52" t="s">
        <v>266</v>
      </c>
      <c r="H495" s="53">
        <v>1.665</v>
      </c>
      <c r="I495" s="54">
        <f t="shared" ref="I495:I498" si="105">W495</f>
        <v>19.7</v>
      </c>
      <c r="J495" s="54">
        <f t="shared" ref="J495:J498" si="106">TRUNC(H495*I495,(2))</f>
        <v>32.799999999999997</v>
      </c>
      <c r="Q495">
        <f t="shared" si="97"/>
        <v>0</v>
      </c>
      <c r="R495">
        <f t="shared" ref="R495:R498" si="107">I495/1.07133</f>
        <v>18.388358395639067</v>
      </c>
      <c r="T495">
        <v>18.71505511840423</v>
      </c>
      <c r="W495">
        <v>19.7</v>
      </c>
      <c r="Y495">
        <v>19.7</v>
      </c>
      <c r="AB495">
        <v>19.7</v>
      </c>
      <c r="AD495" s="196">
        <v>19.7</v>
      </c>
    </row>
    <row r="496" spans="1:30" ht="25.5" x14ac:dyDescent="0.25">
      <c r="A496" s="50" t="s">
        <v>1638</v>
      </c>
      <c r="B496" s="51" t="s">
        <v>1917</v>
      </c>
      <c r="C496" s="50" t="s">
        <v>157</v>
      </c>
      <c r="D496" s="50" t="s">
        <v>1918</v>
      </c>
      <c r="E496" s="237" t="s">
        <v>1637</v>
      </c>
      <c r="F496" s="238"/>
      <c r="G496" s="52" t="s">
        <v>266</v>
      </c>
      <c r="H496" s="53">
        <v>1.4570000000000001</v>
      </c>
      <c r="I496" s="54">
        <f t="shared" si="105"/>
        <v>23.7</v>
      </c>
      <c r="J496" s="54">
        <f t="shared" si="106"/>
        <v>34.53</v>
      </c>
      <c r="Q496">
        <f t="shared" si="97"/>
        <v>0</v>
      </c>
      <c r="R496">
        <f t="shared" si="107"/>
        <v>22.122035227240907</v>
      </c>
      <c r="T496">
        <v>22.514071294559102</v>
      </c>
      <c r="W496">
        <v>23.7</v>
      </c>
      <c r="Y496">
        <v>23.7</v>
      </c>
      <c r="AB496">
        <v>23.7</v>
      </c>
      <c r="AD496" s="196">
        <v>23.7</v>
      </c>
    </row>
    <row r="497" spans="1:30" x14ac:dyDescent="0.25">
      <c r="A497" s="55" t="s">
        <v>1627</v>
      </c>
      <c r="B497" s="56" t="s">
        <v>1927</v>
      </c>
      <c r="C497" s="55" t="s">
        <v>162</v>
      </c>
      <c r="D497" s="55" t="s">
        <v>1928</v>
      </c>
      <c r="E497" s="230" t="s">
        <v>1648</v>
      </c>
      <c r="F497" s="231"/>
      <c r="G497" s="57" t="s">
        <v>255</v>
      </c>
      <c r="H497" s="58">
        <v>4</v>
      </c>
      <c r="I497" s="59">
        <f t="shared" si="105"/>
        <v>2.73</v>
      </c>
      <c r="J497" s="59">
        <f t="shared" si="106"/>
        <v>10.92</v>
      </c>
      <c r="Q497">
        <f t="shared" si="97"/>
        <v>0</v>
      </c>
      <c r="R497">
        <f t="shared" si="107"/>
        <v>2.5482344375682566</v>
      </c>
      <c r="T497">
        <v>2.5949053979632795</v>
      </c>
      <c r="W497">
        <v>2.73</v>
      </c>
      <c r="Y497">
        <v>2.73</v>
      </c>
      <c r="AB497">
        <v>2.73</v>
      </c>
      <c r="AD497" s="196">
        <v>2.73</v>
      </c>
    </row>
    <row r="498" spans="1:30" x14ac:dyDescent="0.25">
      <c r="A498" s="55" t="s">
        <v>1627</v>
      </c>
      <c r="B498" s="56" t="s">
        <v>1938</v>
      </c>
      <c r="C498" s="55" t="s">
        <v>162</v>
      </c>
      <c r="D498" s="55" t="s">
        <v>1939</v>
      </c>
      <c r="E498" s="230" t="s">
        <v>1648</v>
      </c>
      <c r="F498" s="231"/>
      <c r="G498" s="57" t="s">
        <v>159</v>
      </c>
      <c r="H498" s="58">
        <v>1.05</v>
      </c>
      <c r="I498" s="59">
        <f t="shared" si="105"/>
        <v>392.97</v>
      </c>
      <c r="J498" s="59">
        <f t="shared" si="106"/>
        <v>412.61</v>
      </c>
      <c r="Q498">
        <f t="shared" si="97"/>
        <v>0</v>
      </c>
      <c r="R498">
        <f t="shared" si="107"/>
        <v>366.80574612864388</v>
      </c>
      <c r="T498">
        <v>373.18099931860405</v>
      </c>
      <c r="W498">
        <v>392.97</v>
      </c>
      <c r="Y498">
        <v>392.97</v>
      </c>
      <c r="AB498">
        <v>392.97</v>
      </c>
      <c r="AD498" s="196">
        <v>392.98</v>
      </c>
    </row>
    <row r="499" spans="1:30" x14ac:dyDescent="0.25">
      <c r="A499" s="44"/>
      <c r="B499" s="44"/>
      <c r="C499" s="44"/>
      <c r="D499" s="44"/>
      <c r="E499" s="44" t="s">
        <v>1629</v>
      </c>
      <c r="F499" s="45">
        <v>49.94</v>
      </c>
      <c r="G499" s="44" t="s">
        <v>1630</v>
      </c>
      <c r="H499" s="45">
        <v>0</v>
      </c>
      <c r="I499" s="44" t="s">
        <v>1631</v>
      </c>
      <c r="J499" s="45">
        <f>F499+H499</f>
        <v>49.94</v>
      </c>
      <c r="Q499">
        <f t="shared" si="97"/>
        <v>0</v>
      </c>
      <c r="W499" t="s">
        <v>1631</v>
      </c>
      <c r="Y499" t="s">
        <v>1631</v>
      </c>
      <c r="AB499" t="s">
        <v>1631</v>
      </c>
    </row>
    <row r="500" spans="1:30" x14ac:dyDescent="0.25">
      <c r="A500" s="44"/>
      <c r="B500" s="44"/>
      <c r="C500" s="44"/>
      <c r="D500" s="44"/>
      <c r="E500" s="44" t="s">
        <v>1632</v>
      </c>
      <c r="F500" s="45">
        <f>J500-J494</f>
        <v>107.99130318196717</v>
      </c>
      <c r="G500" s="44"/>
      <c r="H500" s="229" t="s">
        <v>1633</v>
      </c>
      <c r="I500" s="229"/>
      <c r="J500" s="45">
        <f>Q500</f>
        <v>598.86086309999996</v>
      </c>
      <c r="Q500">
        <f t="shared" si="97"/>
        <v>598.86086309999996</v>
      </c>
    </row>
    <row r="501" spans="1:30" ht="15.75" thickBot="1" x14ac:dyDescent="0.3">
      <c r="A501" s="46"/>
      <c r="B501" s="46"/>
      <c r="C501" s="46"/>
      <c r="D501" s="46"/>
      <c r="E501" s="46"/>
      <c r="F501" s="46"/>
      <c r="G501" s="46" t="s">
        <v>1634</v>
      </c>
      <c r="H501" s="47">
        <v>13.83</v>
      </c>
      <c r="I501" s="46" t="s">
        <v>1635</v>
      </c>
      <c r="J501" s="48">
        <f>O501</f>
        <v>8282.24</v>
      </c>
      <c r="M501">
        <f>K494</f>
        <v>8282.24</v>
      </c>
      <c r="N501">
        <f>L494</f>
        <v>598.86086309999996</v>
      </c>
      <c r="O501">
        <v>8282.24</v>
      </c>
      <c r="P501">
        <v>598.86086309999996</v>
      </c>
      <c r="Q501">
        <f t="shared" si="97"/>
        <v>0</v>
      </c>
      <c r="W501" t="s">
        <v>1635</v>
      </c>
      <c r="Y501" t="s">
        <v>1635</v>
      </c>
      <c r="AB501" t="s">
        <v>1635</v>
      </c>
    </row>
    <row r="502" spans="1:30" ht="15.75" thickTop="1" x14ac:dyDescent="0.25">
      <c r="A502" s="49"/>
      <c r="B502" s="49"/>
      <c r="C502" s="49"/>
      <c r="D502" s="49"/>
      <c r="E502" s="49"/>
      <c r="F502" s="49"/>
      <c r="G502" s="49"/>
      <c r="H502" s="49"/>
      <c r="I502" s="49"/>
      <c r="J502" s="49"/>
      <c r="Q502">
        <f t="shared" si="97"/>
        <v>0</v>
      </c>
    </row>
    <row r="503" spans="1:30" collapsed="1" x14ac:dyDescent="0.25">
      <c r="A503" s="36" t="s">
        <v>299</v>
      </c>
      <c r="B503" s="37" t="s">
        <v>137</v>
      </c>
      <c r="C503" s="36" t="s">
        <v>138</v>
      </c>
      <c r="D503" s="36" t="s">
        <v>9</v>
      </c>
      <c r="E503" s="233" t="s">
        <v>1626</v>
      </c>
      <c r="F503" s="234"/>
      <c r="G503" s="38" t="s">
        <v>139</v>
      </c>
      <c r="H503" s="37" t="s">
        <v>140</v>
      </c>
      <c r="I503" s="37" t="s">
        <v>141</v>
      </c>
      <c r="J503" s="37" t="s">
        <v>10</v>
      </c>
      <c r="Q503">
        <f t="shared" si="97"/>
        <v>0</v>
      </c>
      <c r="W503" t="s">
        <v>141</v>
      </c>
      <c r="Y503" t="s">
        <v>141</v>
      </c>
      <c r="AB503" t="s">
        <v>141</v>
      </c>
    </row>
    <row r="504" spans="1:30" x14ac:dyDescent="0.25">
      <c r="A504" s="39" t="s">
        <v>1636</v>
      </c>
      <c r="B504" s="40" t="s">
        <v>300</v>
      </c>
      <c r="C504" s="39" t="s">
        <v>162</v>
      </c>
      <c r="D504" s="39" t="s">
        <v>301</v>
      </c>
      <c r="E504" s="235" t="s">
        <v>1884</v>
      </c>
      <c r="F504" s="236"/>
      <c r="G504" s="41" t="s">
        <v>164</v>
      </c>
      <c r="H504" s="42">
        <v>1</v>
      </c>
      <c r="I504" s="43">
        <f>_xlfn.XLOOKUP(D504,'Sintético MO EQ MAT'!D:D,'Sintético MO EQ MAT'!G:G)</f>
        <v>1172.4717118442625</v>
      </c>
      <c r="J504" s="43">
        <f>(H504*I504)</f>
        <v>1172.4717118442625</v>
      </c>
      <c r="K504">
        <f>_xlfn.XLOOKUP(D504,'Sintético MO EQ MAT'!D:D,'Sintético MO EQ MAT'!O:O,0)</f>
        <v>1430.41</v>
      </c>
      <c r="L504">
        <f>_xlfn.XLOOKUP(D504,'Sintético MO EQ MAT'!D:D,'Sintético MO EQ MAT'!K:K,0)</f>
        <v>1430.4154884500001</v>
      </c>
      <c r="Q504">
        <f t="shared" si="97"/>
        <v>0</v>
      </c>
      <c r="W504">
        <v>1172.4717118442625</v>
      </c>
      <c r="Y504">
        <v>1172.4717118442625</v>
      </c>
      <c r="AB504">
        <v>1172.4717118442625</v>
      </c>
      <c r="AD504" s="196">
        <v>1224.21</v>
      </c>
    </row>
    <row r="505" spans="1:30" ht="25.5" x14ac:dyDescent="0.25">
      <c r="A505" s="50" t="s">
        <v>1638</v>
      </c>
      <c r="B505" s="51" t="s">
        <v>1940</v>
      </c>
      <c r="C505" s="50" t="s">
        <v>157</v>
      </c>
      <c r="D505" s="50" t="s">
        <v>1941</v>
      </c>
      <c r="E505" s="237" t="s">
        <v>1637</v>
      </c>
      <c r="F505" s="238"/>
      <c r="G505" s="52" t="s">
        <v>266</v>
      </c>
      <c r="H505" s="53">
        <v>3.9159999999999999</v>
      </c>
      <c r="I505" s="54">
        <f t="shared" ref="I505:I506" si="108">W505</f>
        <v>19.64</v>
      </c>
      <c r="J505" s="54">
        <f t="shared" ref="J505:J507" si="109">TRUNC(H505*I505,(2))</f>
        <v>76.91</v>
      </c>
      <c r="Q505">
        <f t="shared" si="97"/>
        <v>0</v>
      </c>
      <c r="R505">
        <f t="shared" ref="R505:R507" si="110">I505/1.07133</f>
        <v>18.332353243165041</v>
      </c>
      <c r="T505">
        <v>18.659049965930198</v>
      </c>
      <c r="W505">
        <v>19.64</v>
      </c>
      <c r="Y505">
        <v>19.64</v>
      </c>
      <c r="AB505">
        <v>19.64</v>
      </c>
      <c r="AD505" s="196">
        <v>19.64</v>
      </c>
    </row>
    <row r="506" spans="1:30" ht="25.5" x14ac:dyDescent="0.25">
      <c r="A506" s="50" t="s">
        <v>1638</v>
      </c>
      <c r="B506" s="51" t="s">
        <v>1942</v>
      </c>
      <c r="C506" s="50" t="s">
        <v>157</v>
      </c>
      <c r="D506" s="50" t="s">
        <v>1943</v>
      </c>
      <c r="E506" s="237" t="s">
        <v>1637</v>
      </c>
      <c r="F506" s="238"/>
      <c r="G506" s="52" t="s">
        <v>266</v>
      </c>
      <c r="H506" s="53">
        <v>3.9159999999999999</v>
      </c>
      <c r="I506" s="54">
        <f t="shared" si="108"/>
        <v>27.04</v>
      </c>
      <c r="J506" s="54">
        <f t="shared" si="109"/>
        <v>105.88</v>
      </c>
      <c r="Q506">
        <f t="shared" si="97"/>
        <v>0</v>
      </c>
      <c r="R506">
        <f t="shared" si="110"/>
        <v>25.239655381628445</v>
      </c>
      <c r="T506">
        <v>25.678362409341663</v>
      </c>
      <c r="W506">
        <v>27.04</v>
      </c>
      <c r="Y506">
        <v>27.04</v>
      </c>
      <c r="AB506">
        <v>27.04</v>
      </c>
      <c r="AD506" s="196">
        <v>27.04</v>
      </c>
    </row>
    <row r="507" spans="1:30" x14ac:dyDescent="0.25">
      <c r="A507" s="55" t="s">
        <v>1627</v>
      </c>
      <c r="B507" s="56" t="s">
        <v>1516</v>
      </c>
      <c r="C507" s="55" t="s">
        <v>162</v>
      </c>
      <c r="D507" s="55" t="s">
        <v>1517</v>
      </c>
      <c r="E507" s="230" t="s">
        <v>1648</v>
      </c>
      <c r="F507" s="231"/>
      <c r="G507" s="57" t="s">
        <v>164</v>
      </c>
      <c r="H507" s="58">
        <v>1</v>
      </c>
      <c r="I507" s="59">
        <f>W507</f>
        <v>989.68</v>
      </c>
      <c r="J507" s="59">
        <f t="shared" si="109"/>
        <v>989.68</v>
      </c>
      <c r="Q507">
        <f t="shared" si="97"/>
        <v>0</v>
      </c>
      <c r="R507">
        <f t="shared" si="110"/>
        <v>923.78632167492742</v>
      </c>
      <c r="T507">
        <v>939.8691346270524</v>
      </c>
      <c r="W507">
        <v>989.68</v>
      </c>
      <c r="Y507">
        <v>989.68</v>
      </c>
      <c r="AB507">
        <v>989.75</v>
      </c>
      <c r="AD507" s="196">
        <v>989.75</v>
      </c>
    </row>
    <row r="508" spans="1:30" x14ac:dyDescent="0.25">
      <c r="A508" s="44"/>
      <c r="B508" s="44"/>
      <c r="C508" s="44"/>
      <c r="D508" s="44"/>
      <c r="E508" s="44" t="s">
        <v>1629</v>
      </c>
      <c r="F508" s="45">
        <v>138.77000000000001</v>
      </c>
      <c r="G508" s="44" t="s">
        <v>1630</v>
      </c>
      <c r="H508" s="45">
        <v>0</v>
      </c>
      <c r="I508" s="44" t="s">
        <v>1631</v>
      </c>
      <c r="J508" s="45">
        <f>F508+H508</f>
        <v>138.77000000000001</v>
      </c>
      <c r="Q508">
        <f t="shared" si="97"/>
        <v>0</v>
      </c>
      <c r="W508" t="s">
        <v>1631</v>
      </c>
      <c r="Y508" t="s">
        <v>1631</v>
      </c>
      <c r="AB508" t="s">
        <v>1631</v>
      </c>
    </row>
    <row r="509" spans="1:30" x14ac:dyDescent="0.25">
      <c r="A509" s="44"/>
      <c r="B509" s="44"/>
      <c r="C509" s="44"/>
      <c r="D509" s="44"/>
      <c r="E509" s="44" t="s">
        <v>1632</v>
      </c>
      <c r="F509" s="45">
        <f>J509-J504</f>
        <v>257.94377660573764</v>
      </c>
      <c r="G509" s="44"/>
      <c r="H509" s="229" t="s">
        <v>1633</v>
      </c>
      <c r="I509" s="229"/>
      <c r="J509" s="45">
        <f>Q509</f>
        <v>1430.4154884500001</v>
      </c>
      <c r="Q509">
        <f t="shared" si="97"/>
        <v>1430.4154884500001</v>
      </c>
    </row>
    <row r="510" spans="1:30" ht="15.75" thickBot="1" x14ac:dyDescent="0.3">
      <c r="A510" s="46"/>
      <c r="B510" s="46"/>
      <c r="C510" s="46"/>
      <c r="D510" s="46"/>
      <c r="E510" s="46"/>
      <c r="F510" s="46"/>
      <c r="G510" s="46" t="s">
        <v>1634</v>
      </c>
      <c r="H510" s="47">
        <v>1</v>
      </c>
      <c r="I510" s="46" t="s">
        <v>1635</v>
      </c>
      <c r="J510" s="48">
        <f>O510</f>
        <v>1430.41</v>
      </c>
      <c r="M510">
        <f>K504</f>
        <v>1430.41</v>
      </c>
      <c r="N510">
        <f>L504</f>
        <v>1430.4154884500001</v>
      </c>
      <c r="O510">
        <v>1430.41</v>
      </c>
      <c r="P510">
        <v>1430.4154884500001</v>
      </c>
      <c r="Q510">
        <f t="shared" si="97"/>
        <v>0</v>
      </c>
      <c r="W510" t="s">
        <v>1635</v>
      </c>
      <c r="Y510" t="s">
        <v>1635</v>
      </c>
      <c r="AB510" t="s">
        <v>1635</v>
      </c>
    </row>
    <row r="511" spans="1:30" ht="15.75" thickTop="1" x14ac:dyDescent="0.25">
      <c r="A511" s="49"/>
      <c r="B511" s="49"/>
      <c r="C511" s="49"/>
      <c r="D511" s="49"/>
      <c r="E511" s="49"/>
      <c r="F511" s="49"/>
      <c r="G511" s="49"/>
      <c r="H511" s="49"/>
      <c r="I511" s="49"/>
      <c r="J511" s="49"/>
      <c r="Q511">
        <f t="shared" si="97"/>
        <v>0</v>
      </c>
    </row>
    <row r="512" spans="1:30" x14ac:dyDescent="0.25">
      <c r="A512" s="33" t="s">
        <v>40</v>
      </c>
      <c r="B512" s="33"/>
      <c r="C512" s="33"/>
      <c r="D512" s="33" t="s">
        <v>41</v>
      </c>
      <c r="E512" s="33"/>
      <c r="F512" s="239"/>
      <c r="G512" s="240"/>
      <c r="H512" s="34"/>
      <c r="I512" s="33"/>
      <c r="J512" s="201">
        <f>J513+J547+J627</f>
        <v>158472.67999999996</v>
      </c>
      <c r="K512">
        <f>_xlfn.XLOOKUP(D512,'Sintético MO EQ MAT'!D:D,'Sintético MO EQ MAT'!O:O,0)</f>
        <v>158472.67999999996</v>
      </c>
      <c r="M512">
        <f>K512</f>
        <v>158472.67999999996</v>
      </c>
      <c r="N512">
        <f>L512</f>
        <v>0</v>
      </c>
      <c r="O512">
        <v>158472.67999999996</v>
      </c>
      <c r="P512">
        <v>0</v>
      </c>
      <c r="Q512">
        <f t="shared" si="97"/>
        <v>0</v>
      </c>
    </row>
    <row r="513" spans="1:30" x14ac:dyDescent="0.25">
      <c r="A513" s="33" t="s">
        <v>42</v>
      </c>
      <c r="B513" s="33"/>
      <c r="C513" s="33"/>
      <c r="D513" s="33" t="s">
        <v>43</v>
      </c>
      <c r="E513" s="33"/>
      <c r="F513" s="239"/>
      <c r="G513" s="240"/>
      <c r="H513" s="34"/>
      <c r="I513" s="33"/>
      <c r="J513" s="35">
        <f>J524+J534+J545</f>
        <v>100162.30999999998</v>
      </c>
      <c r="K513">
        <f>_xlfn.XLOOKUP(D513,'Sintético MO EQ MAT'!D:D,'Sintético MO EQ MAT'!O:O,0)</f>
        <v>100162.30999999998</v>
      </c>
      <c r="M513">
        <f>K513</f>
        <v>100162.30999999998</v>
      </c>
      <c r="N513">
        <f>L513</f>
        <v>0</v>
      </c>
      <c r="O513">
        <v>100162.30999999998</v>
      </c>
      <c r="P513">
        <v>0</v>
      </c>
      <c r="Q513">
        <f t="shared" si="97"/>
        <v>0</v>
      </c>
    </row>
    <row r="514" spans="1:30" collapsed="1" x14ac:dyDescent="0.25">
      <c r="A514" s="36" t="s">
        <v>302</v>
      </c>
      <c r="B514" s="37" t="s">
        <v>137</v>
      </c>
      <c r="C514" s="36" t="s">
        <v>138</v>
      </c>
      <c r="D514" s="36" t="s">
        <v>9</v>
      </c>
      <c r="E514" s="233" t="s">
        <v>1626</v>
      </c>
      <c r="F514" s="234"/>
      <c r="G514" s="38" t="s">
        <v>139</v>
      </c>
      <c r="H514" s="37" t="s">
        <v>140</v>
      </c>
      <c r="I514" s="37" t="s">
        <v>141</v>
      </c>
      <c r="J514" s="37" t="s">
        <v>10</v>
      </c>
      <c r="Q514">
        <f t="shared" si="97"/>
        <v>0</v>
      </c>
      <c r="W514" t="s">
        <v>141</v>
      </c>
      <c r="Y514" t="s">
        <v>141</v>
      </c>
      <c r="AB514" t="s">
        <v>141</v>
      </c>
    </row>
    <row r="515" spans="1:30" ht="25.5" x14ac:dyDescent="0.25">
      <c r="A515" s="39" t="s">
        <v>1636</v>
      </c>
      <c r="B515" s="40" t="s">
        <v>303</v>
      </c>
      <c r="C515" s="39" t="s">
        <v>162</v>
      </c>
      <c r="D515" s="39" t="s">
        <v>304</v>
      </c>
      <c r="E515" s="235" t="s">
        <v>1944</v>
      </c>
      <c r="F515" s="236"/>
      <c r="G515" s="41" t="s">
        <v>159</v>
      </c>
      <c r="H515" s="42">
        <v>1</v>
      </c>
      <c r="I515" s="43">
        <f>_xlfn.XLOOKUP(D515,'Sintético MO EQ MAT'!D:D,'Sintético MO EQ MAT'!G:G)</f>
        <v>295.64155982786889</v>
      </c>
      <c r="J515" s="43">
        <f>(H515*I515)</f>
        <v>295.64155982786889</v>
      </c>
      <c r="K515">
        <f>_xlfn.XLOOKUP(D515,'Sintético MO EQ MAT'!D:D,'Sintético MO EQ MAT'!O:O,0)</f>
        <v>82257.289999999994</v>
      </c>
      <c r="L515">
        <f>_xlfn.XLOOKUP(D515,'Sintético MO EQ MAT'!D:D,'Sintético MO EQ MAT'!K:K,0)</f>
        <v>360.68270299000005</v>
      </c>
      <c r="Q515">
        <f t="shared" si="97"/>
        <v>0</v>
      </c>
      <c r="W515">
        <v>295.64155982786889</v>
      </c>
      <c r="Y515">
        <v>295.64155982786889</v>
      </c>
      <c r="AB515">
        <v>295.64155982786889</v>
      </c>
      <c r="AD515" s="196">
        <v>85.96</v>
      </c>
    </row>
    <row r="516" spans="1:30" ht="25.5" x14ac:dyDescent="0.25">
      <c r="A516" s="50" t="s">
        <v>1638</v>
      </c>
      <c r="B516" s="51" t="s">
        <v>1837</v>
      </c>
      <c r="C516" s="50" t="s">
        <v>157</v>
      </c>
      <c r="D516" s="50" t="s">
        <v>1838</v>
      </c>
      <c r="E516" s="237" t="s">
        <v>1637</v>
      </c>
      <c r="F516" s="238"/>
      <c r="G516" s="52" t="s">
        <v>266</v>
      </c>
      <c r="H516" s="53">
        <v>6.4610000000000003</v>
      </c>
      <c r="I516" s="54">
        <f t="shared" ref="I516:I521" si="111">W516</f>
        <v>19.16</v>
      </c>
      <c r="J516" s="54">
        <f t="shared" ref="J516:J521" si="112">TRUNC(H516*I516,(2))</f>
        <v>123.79</v>
      </c>
      <c r="Q516">
        <f t="shared" si="97"/>
        <v>0</v>
      </c>
      <c r="R516">
        <f t="shared" ref="R516:R521" si="113">I516/1.07133</f>
        <v>17.884312023372818</v>
      </c>
      <c r="T516">
        <v>18.201674554058975</v>
      </c>
      <c r="W516">
        <v>19.16</v>
      </c>
      <c r="Y516">
        <v>19.16</v>
      </c>
      <c r="AB516">
        <v>19.16</v>
      </c>
      <c r="AD516" s="196">
        <v>19.16</v>
      </c>
    </row>
    <row r="517" spans="1:30" ht="25.5" x14ac:dyDescent="0.25">
      <c r="A517" s="50" t="s">
        <v>1638</v>
      </c>
      <c r="B517" s="51" t="s">
        <v>1945</v>
      </c>
      <c r="C517" s="50" t="s">
        <v>157</v>
      </c>
      <c r="D517" s="50" t="s">
        <v>1946</v>
      </c>
      <c r="E517" s="237" t="s">
        <v>1637</v>
      </c>
      <c r="F517" s="238"/>
      <c r="G517" s="52" t="s">
        <v>266</v>
      </c>
      <c r="H517" s="53">
        <v>5.6980000000000004</v>
      </c>
      <c r="I517" s="54">
        <f t="shared" si="111"/>
        <v>26.06</v>
      </c>
      <c r="J517" s="54">
        <f t="shared" si="112"/>
        <v>148.47999999999999</v>
      </c>
      <c r="Q517">
        <f t="shared" si="97"/>
        <v>0</v>
      </c>
      <c r="R517">
        <f t="shared" si="113"/>
        <v>24.324904557885993</v>
      </c>
      <c r="T517">
        <v>24.754277393520205</v>
      </c>
      <c r="W517">
        <v>26.06</v>
      </c>
      <c r="Y517">
        <v>26.06</v>
      </c>
      <c r="AB517">
        <v>26.06</v>
      </c>
      <c r="AD517" s="196">
        <v>26.06</v>
      </c>
    </row>
    <row r="518" spans="1:30" x14ac:dyDescent="0.25">
      <c r="A518" s="55" t="s">
        <v>1627</v>
      </c>
      <c r="B518" s="56" t="s">
        <v>1947</v>
      </c>
      <c r="C518" s="55" t="s">
        <v>162</v>
      </c>
      <c r="D518" s="55" t="s">
        <v>1948</v>
      </c>
      <c r="E518" s="230" t="s">
        <v>1648</v>
      </c>
      <c r="F518" s="231"/>
      <c r="G518" s="57" t="s">
        <v>259</v>
      </c>
      <c r="H518" s="58">
        <v>1.4999999999999999E-2</v>
      </c>
      <c r="I518" s="59">
        <f t="shared" si="111"/>
        <v>13.6</v>
      </c>
      <c r="J518" s="59">
        <f t="shared" si="112"/>
        <v>0.2</v>
      </c>
      <c r="Q518">
        <f t="shared" si="97"/>
        <v>0</v>
      </c>
      <c r="R518">
        <f t="shared" si="113"/>
        <v>12.69450122744626</v>
      </c>
      <c r="T518">
        <v>12.91852183734237</v>
      </c>
      <c r="W518">
        <v>13.6</v>
      </c>
      <c r="Y518">
        <v>13.6</v>
      </c>
      <c r="AB518">
        <v>13.6</v>
      </c>
      <c r="AD518" s="196">
        <v>13.6</v>
      </c>
    </row>
    <row r="519" spans="1:30" x14ac:dyDescent="0.25">
      <c r="A519" s="55" t="s">
        <v>1627</v>
      </c>
      <c r="B519" s="56" t="s">
        <v>1949</v>
      </c>
      <c r="C519" s="55" t="s">
        <v>162</v>
      </c>
      <c r="D519" s="55" t="s">
        <v>1950</v>
      </c>
      <c r="E519" s="230" t="s">
        <v>1648</v>
      </c>
      <c r="F519" s="231"/>
      <c r="G519" s="57" t="s">
        <v>159</v>
      </c>
      <c r="H519" s="58">
        <v>0.42</v>
      </c>
      <c r="I519" s="59">
        <f t="shared" si="111"/>
        <v>30.79</v>
      </c>
      <c r="J519" s="59">
        <f t="shared" si="112"/>
        <v>12.93</v>
      </c>
      <c r="Q519">
        <f t="shared" si="97"/>
        <v>0</v>
      </c>
      <c r="R519">
        <f t="shared" si="113"/>
        <v>28.739977411255172</v>
      </c>
      <c r="T519">
        <v>29.244023783521417</v>
      </c>
      <c r="W519">
        <v>30.79</v>
      </c>
      <c r="Y519">
        <v>30.79</v>
      </c>
      <c r="AB519">
        <v>30.79</v>
      </c>
      <c r="AD519" s="196">
        <v>30.79</v>
      </c>
    </row>
    <row r="520" spans="1:30" x14ac:dyDescent="0.25">
      <c r="A520" s="55" t="s">
        <v>1627</v>
      </c>
      <c r="B520" s="56" t="s">
        <v>1951</v>
      </c>
      <c r="C520" s="55" t="s">
        <v>162</v>
      </c>
      <c r="D520" s="55" t="s">
        <v>1952</v>
      </c>
      <c r="E520" s="230" t="s">
        <v>1648</v>
      </c>
      <c r="F520" s="231"/>
      <c r="G520" s="57" t="s">
        <v>164</v>
      </c>
      <c r="H520" s="58">
        <v>0.7</v>
      </c>
      <c r="I520" s="59">
        <f t="shared" si="111"/>
        <v>1.89</v>
      </c>
      <c r="J520" s="59">
        <f t="shared" si="112"/>
        <v>1.32</v>
      </c>
      <c r="Q520">
        <f t="shared" si="97"/>
        <v>0</v>
      </c>
      <c r="R520">
        <f t="shared" si="113"/>
        <v>1.7641623029318698</v>
      </c>
      <c r="T520">
        <v>1.7641623029318698</v>
      </c>
      <c r="W520">
        <v>1.89</v>
      </c>
      <c r="Y520">
        <v>1.89</v>
      </c>
      <c r="AB520">
        <v>1.89</v>
      </c>
      <c r="AD520" s="196">
        <v>1.85</v>
      </c>
    </row>
    <row r="521" spans="1:30" ht="25.5" x14ac:dyDescent="0.25">
      <c r="A521" s="55" t="s">
        <v>1627</v>
      </c>
      <c r="B521" s="56" t="s">
        <v>1953</v>
      </c>
      <c r="C521" s="55" t="s">
        <v>157</v>
      </c>
      <c r="D521" s="55" t="s">
        <v>1954</v>
      </c>
      <c r="E521" s="230" t="s">
        <v>1648</v>
      </c>
      <c r="F521" s="231"/>
      <c r="G521" s="57" t="s">
        <v>164</v>
      </c>
      <c r="H521" s="58">
        <v>0.35</v>
      </c>
      <c r="I521" s="59">
        <f t="shared" si="111"/>
        <v>25.49</v>
      </c>
      <c r="J521" s="59">
        <f t="shared" si="112"/>
        <v>8.92</v>
      </c>
      <c r="Q521">
        <f t="shared" si="97"/>
        <v>0</v>
      </c>
      <c r="R521">
        <f t="shared" si="113"/>
        <v>23.79285560938273</v>
      </c>
      <c r="T521">
        <v>24.1288865242269</v>
      </c>
      <c r="W521">
        <v>25.49</v>
      </c>
      <c r="Y521">
        <v>25.49</v>
      </c>
      <c r="AB521">
        <v>25.49</v>
      </c>
      <c r="AD521" s="196">
        <v>25.4</v>
      </c>
    </row>
    <row r="522" spans="1:30" x14ac:dyDescent="0.25">
      <c r="A522" s="44"/>
      <c r="B522" s="44"/>
      <c r="C522" s="44"/>
      <c r="D522" s="44"/>
      <c r="E522" s="44" t="s">
        <v>1629</v>
      </c>
      <c r="F522" s="45">
        <v>205.84</v>
      </c>
      <c r="G522" s="44" t="s">
        <v>1630</v>
      </c>
      <c r="H522" s="45">
        <v>0</v>
      </c>
      <c r="I522" s="44" t="s">
        <v>1631</v>
      </c>
      <c r="J522" s="45">
        <f>F522+H522</f>
        <v>205.84</v>
      </c>
      <c r="Q522">
        <f t="shared" ref="Q522:Q585" si="114">P523</f>
        <v>0</v>
      </c>
      <c r="W522" t="s">
        <v>1631</v>
      </c>
      <c r="Y522" t="s">
        <v>1631</v>
      </c>
      <c r="AB522" t="s">
        <v>1631</v>
      </c>
    </row>
    <row r="523" spans="1:30" x14ac:dyDescent="0.25">
      <c r="A523" s="44"/>
      <c r="B523" s="44"/>
      <c r="C523" s="44"/>
      <c r="D523" s="44"/>
      <c r="E523" s="44" t="s">
        <v>1632</v>
      </c>
      <c r="F523" s="45">
        <f>J523-J515</f>
        <v>65.041143162131164</v>
      </c>
      <c r="G523" s="44"/>
      <c r="H523" s="229" t="s">
        <v>1633</v>
      </c>
      <c r="I523" s="229"/>
      <c r="J523" s="45">
        <f>Q523</f>
        <v>360.68270299000005</v>
      </c>
      <c r="Q523">
        <f t="shared" si="114"/>
        <v>360.68270299000005</v>
      </c>
    </row>
    <row r="524" spans="1:30" ht="15.75" thickBot="1" x14ac:dyDescent="0.3">
      <c r="A524" s="46"/>
      <c r="B524" s="46"/>
      <c r="C524" s="46"/>
      <c r="D524" s="46"/>
      <c r="E524" s="46"/>
      <c r="F524" s="46"/>
      <c r="G524" s="46" t="s">
        <v>1634</v>
      </c>
      <c r="H524" s="47">
        <v>228.06</v>
      </c>
      <c r="I524" s="46" t="s">
        <v>1635</v>
      </c>
      <c r="J524" s="48">
        <f>O524</f>
        <v>82257.289999999994</v>
      </c>
      <c r="M524">
        <f>K515</f>
        <v>82257.289999999994</v>
      </c>
      <c r="N524">
        <f>L515</f>
        <v>360.68270299000005</v>
      </c>
      <c r="O524">
        <v>82257.289999999994</v>
      </c>
      <c r="P524">
        <v>360.68270299000005</v>
      </c>
      <c r="Q524">
        <f t="shared" si="114"/>
        <v>0</v>
      </c>
      <c r="W524" t="s">
        <v>1635</v>
      </c>
      <c r="Y524" t="s">
        <v>1635</v>
      </c>
      <c r="AB524" t="s">
        <v>1635</v>
      </c>
    </row>
    <row r="525" spans="1:30" ht="15.75" thickTop="1" x14ac:dyDescent="0.25">
      <c r="A525" s="49"/>
      <c r="B525" s="49"/>
      <c r="C525" s="49"/>
      <c r="D525" s="49"/>
      <c r="E525" s="49"/>
      <c r="F525" s="49"/>
      <c r="G525" s="49"/>
      <c r="H525" s="49"/>
      <c r="I525" s="49"/>
      <c r="J525" s="49"/>
      <c r="Q525">
        <f t="shared" si="114"/>
        <v>0</v>
      </c>
    </row>
    <row r="526" spans="1:30" collapsed="1" x14ac:dyDescent="0.25">
      <c r="A526" s="36" t="s">
        <v>305</v>
      </c>
      <c r="B526" s="37" t="s">
        <v>137</v>
      </c>
      <c r="C526" s="36" t="s">
        <v>138</v>
      </c>
      <c r="D526" s="36" t="s">
        <v>9</v>
      </c>
      <c r="E526" s="233" t="s">
        <v>1626</v>
      </c>
      <c r="F526" s="234"/>
      <c r="G526" s="38" t="s">
        <v>139</v>
      </c>
      <c r="H526" s="37" t="s">
        <v>140</v>
      </c>
      <c r="I526" s="37" t="s">
        <v>141</v>
      </c>
      <c r="J526" s="37" t="s">
        <v>10</v>
      </c>
      <c r="Q526">
        <f t="shared" si="114"/>
        <v>0</v>
      </c>
      <c r="W526" t="s">
        <v>141</v>
      </c>
      <c r="Y526" t="s">
        <v>141</v>
      </c>
      <c r="AB526" t="s">
        <v>141</v>
      </c>
    </row>
    <row r="527" spans="1:30" ht="25.5" x14ac:dyDescent="0.25">
      <c r="A527" s="39" t="s">
        <v>1636</v>
      </c>
      <c r="B527" s="40" t="s">
        <v>306</v>
      </c>
      <c r="C527" s="39" t="s">
        <v>157</v>
      </c>
      <c r="D527" s="39" t="s">
        <v>307</v>
      </c>
      <c r="E527" s="235" t="s">
        <v>1955</v>
      </c>
      <c r="F527" s="236"/>
      <c r="G527" s="41" t="s">
        <v>159</v>
      </c>
      <c r="H527" s="42">
        <v>1</v>
      </c>
      <c r="I527" s="43">
        <f>_xlfn.XLOOKUP(D527,'Sintético MO EQ MAT'!D:D,'Sintético MO EQ MAT'!G:G)</f>
        <v>29.518235147540988</v>
      </c>
      <c r="J527" s="43">
        <f>(H527*I527)</f>
        <v>29.518235147540988</v>
      </c>
      <c r="K527">
        <f>_xlfn.XLOOKUP(D527,'Sintético MO EQ MAT'!D:D,'Sintético MO EQ MAT'!O:O,0)</f>
        <v>10305.98</v>
      </c>
      <c r="L527">
        <f>_xlfn.XLOOKUP(D527,'Sintético MO EQ MAT'!D:D,'Sintético MO EQ MAT'!K:K,0)</f>
        <v>36.012246880000006</v>
      </c>
      <c r="Q527">
        <f t="shared" si="114"/>
        <v>0</v>
      </c>
      <c r="W527">
        <v>29.518235147540988</v>
      </c>
      <c r="Y527">
        <v>29.518235147540988</v>
      </c>
      <c r="AB527">
        <v>29.518235147540988</v>
      </c>
      <c r="AD527" s="196">
        <v>22.44</v>
      </c>
    </row>
    <row r="528" spans="1:30" ht="25.5" x14ac:dyDescent="0.25">
      <c r="A528" s="50" t="s">
        <v>1638</v>
      </c>
      <c r="B528" s="51" t="s">
        <v>1956</v>
      </c>
      <c r="C528" s="50" t="s">
        <v>157</v>
      </c>
      <c r="D528" s="50" t="s">
        <v>1957</v>
      </c>
      <c r="E528" s="237" t="s">
        <v>1637</v>
      </c>
      <c r="F528" s="238"/>
      <c r="G528" s="52" t="s">
        <v>266</v>
      </c>
      <c r="H528" s="53">
        <v>0.36</v>
      </c>
      <c r="I528" s="54">
        <f t="shared" ref="I528:I531" si="115">W528</f>
        <v>27.9</v>
      </c>
      <c r="J528" s="54">
        <f t="shared" ref="J528:J531" si="116">TRUNC(H528*I528,(2))</f>
        <v>10.039999999999999</v>
      </c>
      <c r="Q528">
        <f t="shared" si="114"/>
        <v>0</v>
      </c>
      <c r="R528">
        <f t="shared" ref="R528:R531" si="117">I528/1.07133</f>
        <v>26.042395900422839</v>
      </c>
      <c r="T528">
        <v>26.499771312294069</v>
      </c>
      <c r="W528">
        <v>27.9</v>
      </c>
      <c r="Y528">
        <v>27.9</v>
      </c>
      <c r="AB528">
        <v>27.9</v>
      </c>
      <c r="AD528" s="196">
        <v>27.9</v>
      </c>
    </row>
    <row r="529" spans="1:30" ht="25.5" x14ac:dyDescent="0.25">
      <c r="A529" s="50" t="s">
        <v>1638</v>
      </c>
      <c r="B529" s="51" t="s">
        <v>1186</v>
      </c>
      <c r="C529" s="50" t="s">
        <v>157</v>
      </c>
      <c r="D529" s="50" t="s">
        <v>1187</v>
      </c>
      <c r="E529" s="237" t="s">
        <v>1637</v>
      </c>
      <c r="F529" s="238"/>
      <c r="G529" s="52" t="s">
        <v>266</v>
      </c>
      <c r="H529" s="53">
        <v>0.15</v>
      </c>
      <c r="I529" s="54">
        <f t="shared" si="115"/>
        <v>18.82</v>
      </c>
      <c r="J529" s="54">
        <f t="shared" si="116"/>
        <v>2.82</v>
      </c>
      <c r="Q529">
        <f t="shared" si="114"/>
        <v>0</v>
      </c>
      <c r="R529">
        <f t="shared" si="117"/>
        <v>17.566949492686664</v>
      </c>
      <c r="T529">
        <v>17.874977831293812</v>
      </c>
      <c r="W529">
        <v>18.82</v>
      </c>
      <c r="Y529">
        <v>18.82</v>
      </c>
      <c r="AB529">
        <v>18.82</v>
      </c>
      <c r="AD529" s="196">
        <v>18.82</v>
      </c>
    </row>
    <row r="530" spans="1:30" ht="25.5" x14ac:dyDescent="0.25">
      <c r="A530" s="55" t="s">
        <v>1627</v>
      </c>
      <c r="B530" s="56" t="s">
        <v>1958</v>
      </c>
      <c r="C530" s="55" t="s">
        <v>157</v>
      </c>
      <c r="D530" s="55" t="s">
        <v>1959</v>
      </c>
      <c r="E530" s="230" t="s">
        <v>1648</v>
      </c>
      <c r="F530" s="231"/>
      <c r="G530" s="57" t="s">
        <v>1724</v>
      </c>
      <c r="H530" s="58">
        <v>0.5</v>
      </c>
      <c r="I530" s="59">
        <f t="shared" si="115"/>
        <v>33.090000000000003</v>
      </c>
      <c r="J530" s="59">
        <f t="shared" si="116"/>
        <v>16.54</v>
      </c>
      <c r="Q530">
        <f t="shared" si="114"/>
        <v>0</v>
      </c>
      <c r="R530">
        <f t="shared" si="117"/>
        <v>30.886841589426233</v>
      </c>
      <c r="T530">
        <v>31.437558922087501</v>
      </c>
      <c r="W530">
        <v>33.090000000000003</v>
      </c>
      <c r="Y530">
        <v>33.090000000000003</v>
      </c>
      <c r="AB530">
        <v>33.090000000000003</v>
      </c>
      <c r="AD530" s="196">
        <v>33.1</v>
      </c>
    </row>
    <row r="531" spans="1:30" x14ac:dyDescent="0.25">
      <c r="A531" s="55" t="s">
        <v>1627</v>
      </c>
      <c r="B531" s="56" t="s">
        <v>1960</v>
      </c>
      <c r="C531" s="55" t="s">
        <v>157</v>
      </c>
      <c r="D531" s="55" t="s">
        <v>1961</v>
      </c>
      <c r="E531" s="230" t="s">
        <v>1648</v>
      </c>
      <c r="F531" s="231"/>
      <c r="G531" s="57" t="s">
        <v>164</v>
      </c>
      <c r="H531" s="58">
        <v>1.4E-2</v>
      </c>
      <c r="I531" s="59">
        <f t="shared" si="115"/>
        <v>8.0399999999999991</v>
      </c>
      <c r="J531" s="59">
        <f t="shared" si="116"/>
        <v>0.11</v>
      </c>
      <c r="Q531">
        <f t="shared" si="114"/>
        <v>0</v>
      </c>
      <c r="R531">
        <f t="shared" si="117"/>
        <v>7.5046904315197001</v>
      </c>
      <c r="T531">
        <v>7.6353691206257643</v>
      </c>
      <c r="W531">
        <v>8.0399999999999991</v>
      </c>
      <c r="Y531">
        <v>8.0399999999999991</v>
      </c>
      <c r="AB531">
        <v>8.0399999999999991</v>
      </c>
      <c r="AD531" s="196">
        <v>8.0399999999999991</v>
      </c>
    </row>
    <row r="532" spans="1:30" x14ac:dyDescent="0.25">
      <c r="A532" s="44"/>
      <c r="B532" s="44"/>
      <c r="C532" s="44"/>
      <c r="D532" s="44"/>
      <c r="E532" s="44" t="s">
        <v>1629</v>
      </c>
      <c r="F532" s="45">
        <v>9.5500000000000007</v>
      </c>
      <c r="G532" s="44" t="s">
        <v>1630</v>
      </c>
      <c r="H532" s="45">
        <v>0</v>
      </c>
      <c r="I532" s="44" t="s">
        <v>1631</v>
      </c>
      <c r="J532" s="45">
        <f>F532+H532</f>
        <v>9.5500000000000007</v>
      </c>
      <c r="Q532">
        <f t="shared" si="114"/>
        <v>0</v>
      </c>
      <c r="W532" t="s">
        <v>1631</v>
      </c>
      <c r="Y532" t="s">
        <v>1631</v>
      </c>
      <c r="AB532" t="s">
        <v>1631</v>
      </c>
    </row>
    <row r="533" spans="1:30" x14ac:dyDescent="0.25">
      <c r="A533" s="44"/>
      <c r="B533" s="44"/>
      <c r="C533" s="44"/>
      <c r="D533" s="44"/>
      <c r="E533" s="44" t="s">
        <v>1632</v>
      </c>
      <c r="F533" s="45">
        <f>J533-J527</f>
        <v>6.4940117324590183</v>
      </c>
      <c r="G533" s="44"/>
      <c r="H533" s="229" t="s">
        <v>1633</v>
      </c>
      <c r="I533" s="229"/>
      <c r="J533" s="45">
        <f>Q533</f>
        <v>36.012246880000006</v>
      </c>
      <c r="Q533">
        <f t="shared" si="114"/>
        <v>36.012246880000006</v>
      </c>
    </row>
    <row r="534" spans="1:30" ht="15.75" thickBot="1" x14ac:dyDescent="0.3">
      <c r="A534" s="46"/>
      <c r="B534" s="46"/>
      <c r="C534" s="46"/>
      <c r="D534" s="46"/>
      <c r="E534" s="46"/>
      <c r="F534" s="46"/>
      <c r="G534" s="46" t="s">
        <v>1634</v>
      </c>
      <c r="H534" s="47">
        <v>286.18</v>
      </c>
      <c r="I534" s="46" t="s">
        <v>1635</v>
      </c>
      <c r="J534" s="48">
        <f>O534</f>
        <v>10305.98</v>
      </c>
      <c r="M534">
        <f>K527</f>
        <v>10305.98</v>
      </c>
      <c r="N534">
        <f>L527</f>
        <v>36.012246880000006</v>
      </c>
      <c r="O534">
        <v>10305.98</v>
      </c>
      <c r="P534">
        <v>36.012246880000006</v>
      </c>
      <c r="Q534">
        <f t="shared" si="114"/>
        <v>0</v>
      </c>
      <c r="W534" t="s">
        <v>1635</v>
      </c>
      <c r="Y534" t="s">
        <v>1635</v>
      </c>
      <c r="AB534" t="s">
        <v>1635</v>
      </c>
    </row>
    <row r="535" spans="1:30" ht="15.75" thickTop="1" x14ac:dyDescent="0.25">
      <c r="A535" s="49"/>
      <c r="B535" s="49"/>
      <c r="C535" s="49"/>
      <c r="D535" s="49"/>
      <c r="E535" s="49"/>
      <c r="F535" s="49"/>
      <c r="G535" s="49"/>
      <c r="H535" s="49"/>
      <c r="I535" s="49"/>
      <c r="J535" s="49"/>
      <c r="Q535">
        <f t="shared" si="114"/>
        <v>0</v>
      </c>
    </row>
    <row r="536" spans="1:30" collapsed="1" x14ac:dyDescent="0.25">
      <c r="A536" s="36" t="s">
        <v>308</v>
      </c>
      <c r="B536" s="37" t="s">
        <v>137</v>
      </c>
      <c r="C536" s="36" t="s">
        <v>138</v>
      </c>
      <c r="D536" s="36" t="s">
        <v>9</v>
      </c>
      <c r="E536" s="233" t="s">
        <v>1626</v>
      </c>
      <c r="F536" s="234"/>
      <c r="G536" s="38" t="s">
        <v>139</v>
      </c>
      <c r="H536" s="37" t="s">
        <v>140</v>
      </c>
      <c r="I536" s="37" t="s">
        <v>141</v>
      </c>
      <c r="J536" s="37" t="s">
        <v>10</v>
      </c>
      <c r="Q536">
        <f t="shared" si="114"/>
        <v>0</v>
      </c>
      <c r="W536" t="s">
        <v>141</v>
      </c>
      <c r="Y536" t="s">
        <v>141</v>
      </c>
      <c r="AB536" t="s">
        <v>141</v>
      </c>
    </row>
    <row r="537" spans="1:30" ht="25.5" x14ac:dyDescent="0.25">
      <c r="A537" s="39" t="s">
        <v>1636</v>
      </c>
      <c r="B537" s="40" t="s">
        <v>309</v>
      </c>
      <c r="C537" s="39" t="s">
        <v>162</v>
      </c>
      <c r="D537" s="39" t="s">
        <v>1962</v>
      </c>
      <c r="E537" s="235" t="s">
        <v>1944</v>
      </c>
      <c r="F537" s="236"/>
      <c r="G537" s="41" t="s">
        <v>159</v>
      </c>
      <c r="H537" s="42">
        <v>1</v>
      </c>
      <c r="I537" s="43">
        <f>_xlfn.XLOOKUP(D537,'Sintético MO EQ MAT'!D:D,'Sintético MO EQ MAT'!G:G)</f>
        <v>650.85936117213112</v>
      </c>
      <c r="J537" s="43">
        <f>(H537*I537)</f>
        <v>650.85936117213112</v>
      </c>
      <c r="K537">
        <f>_xlfn.XLOOKUP(D537,'Sintético MO EQ MAT'!D:D,'Sintético MO EQ MAT'!O:O,0)</f>
        <v>7599.04</v>
      </c>
      <c r="L537">
        <f>_xlfn.XLOOKUP(D537,'Sintético MO EQ MAT'!D:D,'Sintético MO EQ MAT'!K:K,0)</f>
        <v>794.04842063000001</v>
      </c>
      <c r="Q537">
        <f t="shared" si="114"/>
        <v>0</v>
      </c>
      <c r="W537">
        <v>650.85936117213112</v>
      </c>
      <c r="Y537">
        <v>650.85936117213112</v>
      </c>
      <c r="AB537">
        <v>650.85936117213112</v>
      </c>
      <c r="AD537" s="196">
        <v>700.13</v>
      </c>
    </row>
    <row r="538" spans="1:30" ht="25.5" x14ac:dyDescent="0.25">
      <c r="A538" s="50" t="s">
        <v>1638</v>
      </c>
      <c r="B538" s="51" t="s">
        <v>1915</v>
      </c>
      <c r="C538" s="50" t="s">
        <v>157</v>
      </c>
      <c r="D538" s="50" t="s">
        <v>1916</v>
      </c>
      <c r="E538" s="237" t="s">
        <v>1637</v>
      </c>
      <c r="F538" s="238"/>
      <c r="G538" s="52" t="s">
        <v>266</v>
      </c>
      <c r="H538" s="53">
        <v>2.1150000000000002</v>
      </c>
      <c r="I538" s="54">
        <f t="shared" ref="I538:I542" si="118">W538</f>
        <v>19.7</v>
      </c>
      <c r="J538" s="54">
        <f t="shared" ref="J538:J542" si="119">TRUNC(H538*I538,(2))</f>
        <v>41.66</v>
      </c>
      <c r="Q538">
        <f t="shared" si="114"/>
        <v>0</v>
      </c>
      <c r="R538">
        <f t="shared" ref="R538:R542" si="120">I538/1.07133</f>
        <v>18.388358395639067</v>
      </c>
      <c r="T538">
        <v>18.71505511840423</v>
      </c>
      <c r="W538">
        <v>19.7</v>
      </c>
      <c r="Y538">
        <v>19.7</v>
      </c>
      <c r="AB538">
        <v>19.7</v>
      </c>
      <c r="AD538" s="196">
        <v>19.7</v>
      </c>
    </row>
    <row r="539" spans="1:30" ht="25.5" x14ac:dyDescent="0.25">
      <c r="A539" s="50" t="s">
        <v>1638</v>
      </c>
      <c r="B539" s="51" t="s">
        <v>1917</v>
      </c>
      <c r="C539" s="50" t="s">
        <v>157</v>
      </c>
      <c r="D539" s="50" t="s">
        <v>1918</v>
      </c>
      <c r="E539" s="237" t="s">
        <v>1637</v>
      </c>
      <c r="F539" s="238"/>
      <c r="G539" s="52" t="s">
        <v>266</v>
      </c>
      <c r="H539" s="53">
        <v>1.7130000000000001</v>
      </c>
      <c r="I539" s="54">
        <f t="shared" si="118"/>
        <v>23.7</v>
      </c>
      <c r="J539" s="54">
        <f t="shared" si="119"/>
        <v>40.590000000000003</v>
      </c>
      <c r="Q539">
        <f t="shared" si="114"/>
        <v>0</v>
      </c>
      <c r="R539">
        <f t="shared" si="120"/>
        <v>22.122035227240907</v>
      </c>
      <c r="T539">
        <v>22.514071294559102</v>
      </c>
      <c r="W539">
        <v>23.7</v>
      </c>
      <c r="Y539">
        <v>23.7</v>
      </c>
      <c r="AB539">
        <v>23.7</v>
      </c>
      <c r="AD539" s="196">
        <v>23.7</v>
      </c>
    </row>
    <row r="540" spans="1:30" x14ac:dyDescent="0.25">
      <c r="A540" s="55" t="s">
        <v>1627</v>
      </c>
      <c r="B540" s="56" t="s">
        <v>1963</v>
      </c>
      <c r="C540" s="55" t="s">
        <v>162</v>
      </c>
      <c r="D540" s="55" t="s">
        <v>1964</v>
      </c>
      <c r="E540" s="230" t="s">
        <v>1648</v>
      </c>
      <c r="F540" s="231"/>
      <c r="G540" s="57" t="s">
        <v>164</v>
      </c>
      <c r="H540" s="58">
        <v>1.5</v>
      </c>
      <c r="I540" s="59">
        <f t="shared" si="118"/>
        <v>25</v>
      </c>
      <c r="J540" s="59">
        <f t="shared" si="119"/>
        <v>37.5</v>
      </c>
      <c r="Q540">
        <f t="shared" si="114"/>
        <v>0</v>
      </c>
      <c r="R540">
        <f t="shared" si="120"/>
        <v>23.335480197511508</v>
      </c>
      <c r="T540">
        <v>23.746184648987711</v>
      </c>
      <c r="W540">
        <v>25</v>
      </c>
      <c r="Y540">
        <v>25</v>
      </c>
      <c r="AB540">
        <v>25</v>
      </c>
      <c r="AD540" s="196">
        <v>25</v>
      </c>
    </row>
    <row r="541" spans="1:30" x14ac:dyDescent="0.25">
      <c r="A541" s="55" t="s">
        <v>1627</v>
      </c>
      <c r="B541" s="56" t="s">
        <v>1927</v>
      </c>
      <c r="C541" s="55" t="s">
        <v>162</v>
      </c>
      <c r="D541" s="55" t="s">
        <v>1928</v>
      </c>
      <c r="E541" s="230" t="s">
        <v>1648</v>
      </c>
      <c r="F541" s="231"/>
      <c r="G541" s="57" t="s">
        <v>255</v>
      </c>
      <c r="H541" s="58">
        <v>1.86</v>
      </c>
      <c r="I541" s="59">
        <f t="shared" si="118"/>
        <v>2.72</v>
      </c>
      <c r="J541" s="59">
        <f t="shared" si="119"/>
        <v>5.05</v>
      </c>
      <c r="Q541">
        <f t="shared" si="114"/>
        <v>0</v>
      </c>
      <c r="R541">
        <f t="shared" si="120"/>
        <v>2.538900245489252</v>
      </c>
      <c r="T541">
        <v>2.5949053979632795</v>
      </c>
      <c r="W541">
        <v>2.72</v>
      </c>
      <c r="Y541">
        <v>2.72</v>
      </c>
      <c r="AB541">
        <v>2.72</v>
      </c>
      <c r="AD541" s="196">
        <v>2.73</v>
      </c>
    </row>
    <row r="542" spans="1:30" x14ac:dyDescent="0.25">
      <c r="A542" s="55" t="s">
        <v>1627</v>
      </c>
      <c r="B542" s="56" t="s">
        <v>1965</v>
      </c>
      <c r="C542" s="55" t="s">
        <v>162</v>
      </c>
      <c r="D542" s="55" t="s">
        <v>1966</v>
      </c>
      <c r="E542" s="230" t="s">
        <v>1648</v>
      </c>
      <c r="F542" s="231"/>
      <c r="G542" s="57" t="s">
        <v>159</v>
      </c>
      <c r="H542" s="58">
        <v>1.05</v>
      </c>
      <c r="I542" s="59">
        <f t="shared" si="118"/>
        <v>501</v>
      </c>
      <c r="J542" s="59">
        <f t="shared" si="119"/>
        <v>526.04999999999995</v>
      </c>
      <c r="Q542">
        <f t="shared" si="114"/>
        <v>0</v>
      </c>
      <c r="R542">
        <f t="shared" si="120"/>
        <v>467.64302315813057</v>
      </c>
      <c r="T542">
        <v>475.75443607478559</v>
      </c>
      <c r="W542">
        <v>501</v>
      </c>
      <c r="Y542">
        <v>501</v>
      </c>
      <c r="AB542">
        <v>501</v>
      </c>
      <c r="AD542" s="196">
        <v>501</v>
      </c>
    </row>
    <row r="543" spans="1:30" x14ac:dyDescent="0.25">
      <c r="A543" s="44"/>
      <c r="B543" s="44"/>
      <c r="C543" s="44"/>
      <c r="D543" s="44"/>
      <c r="E543" s="44" t="s">
        <v>1629</v>
      </c>
      <c r="F543" s="45">
        <v>60.96</v>
      </c>
      <c r="G543" s="44" t="s">
        <v>1630</v>
      </c>
      <c r="H543" s="45">
        <v>0</v>
      </c>
      <c r="I543" s="44" t="s">
        <v>1631</v>
      </c>
      <c r="J543" s="45">
        <f>F543+H543</f>
        <v>60.96</v>
      </c>
      <c r="Q543">
        <f t="shared" si="114"/>
        <v>0</v>
      </c>
      <c r="W543" t="s">
        <v>1631</v>
      </c>
      <c r="Y543" t="s">
        <v>1631</v>
      </c>
      <c r="AB543" t="s">
        <v>1631</v>
      </c>
    </row>
    <row r="544" spans="1:30" x14ac:dyDescent="0.25">
      <c r="A544" s="44"/>
      <c r="B544" s="44"/>
      <c r="C544" s="44"/>
      <c r="D544" s="44"/>
      <c r="E544" s="44" t="s">
        <v>1632</v>
      </c>
      <c r="F544" s="45">
        <f>J544-J537</f>
        <v>143.18905945786889</v>
      </c>
      <c r="G544" s="44"/>
      <c r="H544" s="229" t="s">
        <v>1633</v>
      </c>
      <c r="I544" s="229"/>
      <c r="J544" s="45">
        <f>Q544</f>
        <v>794.04842063000001</v>
      </c>
      <c r="Q544">
        <f t="shared" si="114"/>
        <v>794.04842063000001</v>
      </c>
    </row>
    <row r="545" spans="1:30" ht="15.75" thickBot="1" x14ac:dyDescent="0.3">
      <c r="A545" s="46"/>
      <c r="B545" s="46"/>
      <c r="C545" s="46"/>
      <c r="D545" s="46"/>
      <c r="E545" s="46"/>
      <c r="F545" s="46"/>
      <c r="G545" s="46" t="s">
        <v>1634</v>
      </c>
      <c r="H545" s="47">
        <v>9.57</v>
      </c>
      <c r="I545" s="46" t="s">
        <v>1635</v>
      </c>
      <c r="J545" s="48">
        <f>O545</f>
        <v>7599.04</v>
      </c>
      <c r="M545">
        <f>K537</f>
        <v>7599.04</v>
      </c>
      <c r="N545">
        <f>L537</f>
        <v>794.04842063000001</v>
      </c>
      <c r="O545">
        <v>7599.04</v>
      </c>
      <c r="P545">
        <v>794.04842063000001</v>
      </c>
      <c r="Q545">
        <f t="shared" si="114"/>
        <v>0</v>
      </c>
      <c r="W545" t="s">
        <v>1635</v>
      </c>
      <c r="Y545" t="s">
        <v>1635</v>
      </c>
      <c r="AB545" t="s">
        <v>1635</v>
      </c>
    </row>
    <row r="546" spans="1:30" ht="15.75" thickTop="1" x14ac:dyDescent="0.25">
      <c r="A546" s="49"/>
      <c r="B546" s="49"/>
      <c r="C546" s="49"/>
      <c r="D546" s="49"/>
      <c r="E546" s="49"/>
      <c r="F546" s="49"/>
      <c r="G546" s="49"/>
      <c r="H546" s="49"/>
      <c r="I546" s="49"/>
      <c r="J546" s="49"/>
      <c r="Q546">
        <f t="shared" si="114"/>
        <v>0</v>
      </c>
    </row>
    <row r="547" spans="1:30" x14ac:dyDescent="0.25">
      <c r="A547" s="33" t="s">
        <v>44</v>
      </c>
      <c r="B547" s="33"/>
      <c r="C547" s="33"/>
      <c r="D547" s="33" t="s">
        <v>45</v>
      </c>
      <c r="E547" s="33"/>
      <c r="F547" s="239"/>
      <c r="G547" s="240"/>
      <c r="H547" s="34"/>
      <c r="I547" s="33"/>
      <c r="J547" s="35">
        <f>J558+J564+J573+J588+J594+J603+J615+J625</f>
        <v>41435.349999999991</v>
      </c>
      <c r="K547">
        <f>_xlfn.XLOOKUP(D547,'Sintético MO EQ MAT'!D:D,'Sintético MO EQ MAT'!O:O,0)</f>
        <v>41435.349999999991</v>
      </c>
      <c r="M547">
        <f>K547</f>
        <v>41435.349999999991</v>
      </c>
      <c r="N547">
        <f>L547</f>
        <v>0</v>
      </c>
      <c r="O547">
        <v>41435.349999999991</v>
      </c>
      <c r="P547">
        <v>0</v>
      </c>
      <c r="Q547">
        <f t="shared" si="114"/>
        <v>0</v>
      </c>
    </row>
    <row r="548" spans="1:30" collapsed="1" x14ac:dyDescent="0.25">
      <c r="A548" s="36" t="s">
        <v>311</v>
      </c>
      <c r="B548" s="37" t="s">
        <v>137</v>
      </c>
      <c r="C548" s="36" t="s">
        <v>138</v>
      </c>
      <c r="D548" s="36" t="s">
        <v>9</v>
      </c>
      <c r="E548" s="233" t="s">
        <v>1626</v>
      </c>
      <c r="F548" s="234"/>
      <c r="G548" s="38" t="s">
        <v>139</v>
      </c>
      <c r="H548" s="37" t="s">
        <v>140</v>
      </c>
      <c r="I548" s="37" t="s">
        <v>141</v>
      </c>
      <c r="J548" s="37" t="s">
        <v>10</v>
      </c>
      <c r="Q548">
        <f t="shared" si="114"/>
        <v>0</v>
      </c>
      <c r="W548" t="s">
        <v>141</v>
      </c>
      <c r="Y548" t="s">
        <v>141</v>
      </c>
      <c r="AB548" t="s">
        <v>141</v>
      </c>
    </row>
    <row r="549" spans="1:30" ht="38.25" x14ac:dyDescent="0.25">
      <c r="A549" s="39" t="s">
        <v>1636</v>
      </c>
      <c r="B549" s="40" t="s">
        <v>312</v>
      </c>
      <c r="C549" s="39" t="s">
        <v>157</v>
      </c>
      <c r="D549" s="39" t="s">
        <v>313</v>
      </c>
      <c r="E549" s="235" t="s">
        <v>1967</v>
      </c>
      <c r="F549" s="236"/>
      <c r="G549" s="41" t="s">
        <v>164</v>
      </c>
      <c r="H549" s="42">
        <v>1</v>
      </c>
      <c r="I549" s="43">
        <f>_xlfn.XLOOKUP(D549,'Sintético MO EQ MAT'!D:D,'Sintético MO EQ MAT'!G:G)</f>
        <v>1835.3268841885249</v>
      </c>
      <c r="J549" s="43">
        <f>(H549*I549)</f>
        <v>1835.3268841885249</v>
      </c>
      <c r="K549">
        <f>_xlfn.XLOOKUP(D549,'Sintético MO EQ MAT'!D:D,'Sintético MO EQ MAT'!O:O,0)</f>
        <v>17912.79</v>
      </c>
      <c r="L549">
        <f>_xlfn.XLOOKUP(D549,'Sintético MO EQ MAT'!D:D,'Sintético MO EQ MAT'!K:K,0)</f>
        <v>2239.0987987100002</v>
      </c>
      <c r="Q549">
        <f t="shared" si="114"/>
        <v>0</v>
      </c>
      <c r="W549">
        <v>1835.3268841885249</v>
      </c>
      <c r="Y549">
        <v>1835.3268841885249</v>
      </c>
      <c r="AB549">
        <v>1835.3268841885249</v>
      </c>
      <c r="AD549" s="196">
        <v>1912.56</v>
      </c>
    </row>
    <row r="550" spans="1:30" ht="25.5" x14ac:dyDescent="0.25">
      <c r="A550" s="50" t="s">
        <v>1638</v>
      </c>
      <c r="B550" s="51" t="s">
        <v>1660</v>
      </c>
      <c r="C550" s="50" t="s">
        <v>157</v>
      </c>
      <c r="D550" s="50" t="s">
        <v>1661</v>
      </c>
      <c r="E550" s="237" t="s">
        <v>1637</v>
      </c>
      <c r="F550" s="238"/>
      <c r="G550" s="52" t="s">
        <v>266</v>
      </c>
      <c r="H550" s="53">
        <v>2.8439999999999999</v>
      </c>
      <c r="I550" s="54">
        <f t="shared" ref="I550:I555" si="121">W550</f>
        <v>21.1</v>
      </c>
      <c r="J550" s="54">
        <f t="shared" ref="J550:J555" si="122">TRUNC(H550*I550,(2))</f>
        <v>60</v>
      </c>
      <c r="Q550">
        <f t="shared" si="114"/>
        <v>0</v>
      </c>
      <c r="R550">
        <f t="shared" ref="R550:R555" si="123">I550/1.07133</f>
        <v>19.695145286699713</v>
      </c>
      <c r="T550">
        <v>20.003173625306864</v>
      </c>
      <c r="W550">
        <v>21.1</v>
      </c>
      <c r="Y550">
        <v>21.1</v>
      </c>
      <c r="AB550">
        <v>21.1</v>
      </c>
      <c r="AD550" s="196">
        <v>21.06</v>
      </c>
    </row>
    <row r="551" spans="1:30" ht="25.5" x14ac:dyDescent="0.25">
      <c r="A551" s="50" t="s">
        <v>1638</v>
      </c>
      <c r="B551" s="51" t="s">
        <v>1186</v>
      </c>
      <c r="C551" s="50" t="s">
        <v>157</v>
      </c>
      <c r="D551" s="50" t="s">
        <v>1187</v>
      </c>
      <c r="E551" s="237" t="s">
        <v>1637</v>
      </c>
      <c r="F551" s="238"/>
      <c r="G551" s="52" t="s">
        <v>266</v>
      </c>
      <c r="H551" s="53">
        <v>0.65600000000000003</v>
      </c>
      <c r="I551" s="54">
        <f t="shared" si="121"/>
        <v>18.82</v>
      </c>
      <c r="J551" s="54">
        <f t="shared" si="122"/>
        <v>12.34</v>
      </c>
      <c r="Q551">
        <f t="shared" si="114"/>
        <v>0</v>
      </c>
      <c r="R551">
        <f t="shared" si="123"/>
        <v>17.566949492686664</v>
      </c>
      <c r="T551">
        <v>17.874977831293812</v>
      </c>
      <c r="W551">
        <v>18.82</v>
      </c>
      <c r="Y551">
        <v>18.82</v>
      </c>
      <c r="AB551">
        <v>18.82</v>
      </c>
      <c r="AD551" s="196">
        <v>18.82</v>
      </c>
    </row>
    <row r="552" spans="1:30" ht="38.25" x14ac:dyDescent="0.25">
      <c r="A552" s="50" t="s">
        <v>1638</v>
      </c>
      <c r="B552" s="51" t="s">
        <v>1968</v>
      </c>
      <c r="C552" s="50" t="s">
        <v>157</v>
      </c>
      <c r="D552" s="50" t="s">
        <v>1969</v>
      </c>
      <c r="E552" s="237" t="s">
        <v>1967</v>
      </c>
      <c r="F552" s="238"/>
      <c r="G552" s="52" t="s">
        <v>164</v>
      </c>
      <c r="H552" s="53">
        <v>1</v>
      </c>
      <c r="I552" s="54">
        <f t="shared" si="121"/>
        <v>245.07</v>
      </c>
      <c r="J552" s="54">
        <f t="shared" si="122"/>
        <v>245.07</v>
      </c>
      <c r="Q552">
        <f t="shared" si="114"/>
        <v>0</v>
      </c>
      <c r="R552">
        <f t="shared" si="123"/>
        <v>228.75304528016579</v>
      </c>
      <c r="T552">
        <v>232.61740080087372</v>
      </c>
      <c r="W552">
        <v>245.07</v>
      </c>
      <c r="Y552">
        <v>245.07</v>
      </c>
      <c r="AB552">
        <v>245.07</v>
      </c>
      <c r="AD552" s="196">
        <v>244.96</v>
      </c>
    </row>
    <row r="553" spans="1:30" ht="25.5" x14ac:dyDescent="0.25">
      <c r="A553" s="55" t="s">
        <v>1627</v>
      </c>
      <c r="B553" s="56" t="s">
        <v>1970</v>
      </c>
      <c r="C553" s="55" t="s">
        <v>157</v>
      </c>
      <c r="D553" s="55" t="s">
        <v>1971</v>
      </c>
      <c r="E553" s="230" t="s">
        <v>1648</v>
      </c>
      <c r="F553" s="231"/>
      <c r="G553" s="57" t="s">
        <v>259</v>
      </c>
      <c r="H553" s="58">
        <v>38.6</v>
      </c>
      <c r="I553" s="59">
        <f t="shared" si="121"/>
        <v>10.25</v>
      </c>
      <c r="J553" s="59">
        <f t="shared" si="122"/>
        <v>395.65</v>
      </c>
      <c r="Q553">
        <f t="shared" si="114"/>
        <v>0</v>
      </c>
      <c r="R553">
        <f t="shared" si="123"/>
        <v>9.5675468809797177</v>
      </c>
      <c r="T553">
        <v>9.7355623384018006</v>
      </c>
      <c r="W553">
        <v>10.25</v>
      </c>
      <c r="Y553">
        <v>10.25</v>
      </c>
      <c r="AB553">
        <v>10.25</v>
      </c>
      <c r="AD553" s="196">
        <v>10.25</v>
      </c>
    </row>
    <row r="554" spans="1:30" x14ac:dyDescent="0.25">
      <c r="A554" s="55" t="s">
        <v>1627</v>
      </c>
      <c r="B554" s="56" t="s">
        <v>1972</v>
      </c>
      <c r="C554" s="55" t="s">
        <v>157</v>
      </c>
      <c r="D554" s="55" t="s">
        <v>1973</v>
      </c>
      <c r="E554" s="230" t="s">
        <v>1648</v>
      </c>
      <c r="F554" s="231"/>
      <c r="G554" s="57" t="s">
        <v>259</v>
      </c>
      <c r="H554" s="58">
        <v>0.52200000000000002</v>
      </c>
      <c r="I554" s="59">
        <f t="shared" si="121"/>
        <v>29.15</v>
      </c>
      <c r="J554" s="59">
        <f t="shared" si="122"/>
        <v>15.21</v>
      </c>
      <c r="Q554">
        <f t="shared" si="114"/>
        <v>0</v>
      </c>
      <c r="R554">
        <f t="shared" si="123"/>
        <v>27.209169910298417</v>
      </c>
      <c r="T554">
        <v>27.685213706327652</v>
      </c>
      <c r="W554">
        <v>29.15</v>
      </c>
      <c r="Y554">
        <v>29.15</v>
      </c>
      <c r="AB554">
        <v>29.15</v>
      </c>
      <c r="AD554" s="196">
        <v>29.15</v>
      </c>
    </row>
    <row r="555" spans="1:30" ht="25.5" x14ac:dyDescent="0.25">
      <c r="A555" s="55" t="s">
        <v>1627</v>
      </c>
      <c r="B555" s="56" t="s">
        <v>1974</v>
      </c>
      <c r="C555" s="55" t="s">
        <v>157</v>
      </c>
      <c r="D555" s="55" t="s">
        <v>1975</v>
      </c>
      <c r="E555" s="230" t="s">
        <v>1648</v>
      </c>
      <c r="F555" s="231"/>
      <c r="G555" s="57" t="s">
        <v>259</v>
      </c>
      <c r="H555" s="58">
        <v>102.6</v>
      </c>
      <c r="I555" s="59">
        <f t="shared" si="121"/>
        <v>10.79</v>
      </c>
      <c r="J555" s="59">
        <f t="shared" si="122"/>
        <v>1107.05</v>
      </c>
      <c r="Q555">
        <f t="shared" si="114"/>
        <v>0</v>
      </c>
      <c r="R555">
        <f t="shared" si="123"/>
        <v>10.071593253245965</v>
      </c>
      <c r="T555">
        <v>10.248942902747054</v>
      </c>
      <c r="W555">
        <v>10.79</v>
      </c>
      <c r="Y555">
        <v>10.79</v>
      </c>
      <c r="AB555">
        <v>10.79</v>
      </c>
      <c r="AD555" s="196">
        <v>10.79</v>
      </c>
    </row>
    <row r="556" spans="1:30" x14ac:dyDescent="0.25">
      <c r="A556" s="44"/>
      <c r="B556" s="44"/>
      <c r="C556" s="44"/>
      <c r="D556" s="44"/>
      <c r="E556" s="44" t="s">
        <v>1629</v>
      </c>
      <c r="F556" s="45">
        <v>180.33</v>
      </c>
      <c r="G556" s="44" t="s">
        <v>1630</v>
      </c>
      <c r="H556" s="45">
        <v>0</v>
      </c>
      <c r="I556" s="44" t="s">
        <v>1631</v>
      </c>
      <c r="J556" s="45">
        <f>F556+H556</f>
        <v>180.33</v>
      </c>
      <c r="Q556">
        <f t="shared" si="114"/>
        <v>0</v>
      </c>
      <c r="W556" t="s">
        <v>1631</v>
      </c>
      <c r="Y556" t="s">
        <v>1631</v>
      </c>
      <c r="AB556" t="s">
        <v>1631</v>
      </c>
    </row>
    <row r="557" spans="1:30" x14ac:dyDescent="0.25">
      <c r="A557" s="44"/>
      <c r="B557" s="44"/>
      <c r="C557" s="44"/>
      <c r="D557" s="44"/>
      <c r="E557" s="44" t="s">
        <v>1632</v>
      </c>
      <c r="F557" s="45">
        <f>J557-J549</f>
        <v>403.77191452147531</v>
      </c>
      <c r="G557" s="44"/>
      <c r="H557" s="229" t="s">
        <v>1633</v>
      </c>
      <c r="I557" s="229"/>
      <c r="J557" s="45">
        <f>Q557</f>
        <v>2239.0987987100002</v>
      </c>
      <c r="Q557">
        <f t="shared" si="114"/>
        <v>2239.0987987100002</v>
      </c>
    </row>
    <row r="558" spans="1:30" ht="15.75" thickBot="1" x14ac:dyDescent="0.3">
      <c r="A558" s="46"/>
      <c r="B558" s="46"/>
      <c r="C558" s="46"/>
      <c r="D558" s="46"/>
      <c r="E558" s="46"/>
      <c r="F558" s="46"/>
      <c r="G558" s="46" t="s">
        <v>1634</v>
      </c>
      <c r="H558" s="47">
        <v>8</v>
      </c>
      <c r="I558" s="46" t="s">
        <v>1635</v>
      </c>
      <c r="J558" s="48">
        <f>O558</f>
        <v>17912.79</v>
      </c>
      <c r="M558">
        <f>K549</f>
        <v>17912.79</v>
      </c>
      <c r="N558">
        <f>L549</f>
        <v>2239.0987987100002</v>
      </c>
      <c r="O558">
        <v>17912.79</v>
      </c>
      <c r="P558">
        <v>2239.0987987100002</v>
      </c>
      <c r="Q558">
        <f t="shared" si="114"/>
        <v>0</v>
      </c>
      <c r="W558" t="s">
        <v>1635</v>
      </c>
      <c r="Y558" t="s">
        <v>1635</v>
      </c>
      <c r="AB558" t="s">
        <v>1635</v>
      </c>
    </row>
    <row r="559" spans="1:30" ht="15.75" thickTop="1" x14ac:dyDescent="0.25">
      <c r="A559" s="49"/>
      <c r="B559" s="49"/>
      <c r="C559" s="49"/>
      <c r="D559" s="49"/>
      <c r="E559" s="49"/>
      <c r="F559" s="49"/>
      <c r="G559" s="49"/>
      <c r="H559" s="49"/>
      <c r="I559" s="49"/>
      <c r="J559" s="49"/>
      <c r="Q559">
        <f t="shared" si="114"/>
        <v>0</v>
      </c>
    </row>
    <row r="560" spans="1:30" collapsed="1" x14ac:dyDescent="0.25">
      <c r="A560" s="36" t="s">
        <v>5076</v>
      </c>
      <c r="B560" s="37" t="s">
        <v>137</v>
      </c>
      <c r="C560" s="36" t="s">
        <v>138</v>
      </c>
      <c r="D560" s="36" t="s">
        <v>9</v>
      </c>
      <c r="E560" s="233" t="s">
        <v>1626</v>
      </c>
      <c r="F560" s="234"/>
      <c r="G560" s="38" t="s">
        <v>139</v>
      </c>
      <c r="H560" s="37" t="s">
        <v>140</v>
      </c>
      <c r="I560" s="37" t="s">
        <v>141</v>
      </c>
      <c r="J560" s="37" t="s">
        <v>10</v>
      </c>
      <c r="Q560">
        <f t="shared" si="114"/>
        <v>0</v>
      </c>
      <c r="W560" t="s">
        <v>141</v>
      </c>
      <c r="Y560" t="s">
        <v>141</v>
      </c>
      <c r="AB560" t="s">
        <v>141</v>
      </c>
    </row>
    <row r="561" spans="1:30" x14ac:dyDescent="0.25">
      <c r="A561" s="39" t="s">
        <v>1627</v>
      </c>
      <c r="B561" s="40" t="s">
        <v>315</v>
      </c>
      <c r="C561" s="39" t="s">
        <v>157</v>
      </c>
      <c r="D561" s="39" t="s">
        <v>316</v>
      </c>
      <c r="E561" s="235" t="s">
        <v>1648</v>
      </c>
      <c r="F561" s="236"/>
      <c r="G561" s="41" t="s">
        <v>259</v>
      </c>
      <c r="H561" s="42">
        <v>1</v>
      </c>
      <c r="I561" s="43">
        <f>_xlfn.XLOOKUP(D561,'Sintético MO EQ MAT'!D:D,'Sintético MO EQ MAT'!G:G)</f>
        <v>11.649390836065576</v>
      </c>
      <c r="J561" s="43">
        <f>(H561*I561)</f>
        <v>11.649390836065576</v>
      </c>
      <c r="K561">
        <f>_xlfn.XLOOKUP(D561,'Sintético MO EQ MAT'!D:D,'Sintético MO EQ MAT'!O:O,0)</f>
        <v>6612.67</v>
      </c>
      <c r="L561">
        <f>_xlfn.XLOOKUP(D561,'Sintético MO EQ MAT'!D:D,'Sintético MO EQ MAT'!K:K,0)</f>
        <v>14.212256820000002</v>
      </c>
      <c r="Q561">
        <f t="shared" si="114"/>
        <v>0</v>
      </c>
      <c r="W561">
        <v>11.649390836065576</v>
      </c>
      <c r="Y561">
        <v>11.649390836065576</v>
      </c>
      <c r="AB561">
        <v>11.649390836065576</v>
      </c>
      <c r="AD561" s="196">
        <v>13.97</v>
      </c>
    </row>
    <row r="562" spans="1:30" x14ac:dyDescent="0.25">
      <c r="A562" s="44"/>
      <c r="B562" s="44"/>
      <c r="C562" s="44"/>
      <c r="D562" s="44"/>
      <c r="E562" s="44" t="s">
        <v>1629</v>
      </c>
      <c r="F562" s="45">
        <v>0</v>
      </c>
      <c r="G562" s="44" t="s">
        <v>1630</v>
      </c>
      <c r="H562" s="45">
        <v>0</v>
      </c>
      <c r="I562" s="44" t="s">
        <v>1631</v>
      </c>
      <c r="J562" s="45">
        <f>F562+H562</f>
        <v>0</v>
      </c>
      <c r="Q562">
        <f t="shared" si="114"/>
        <v>0</v>
      </c>
      <c r="W562" t="s">
        <v>1631</v>
      </c>
      <c r="Y562" t="s">
        <v>1631</v>
      </c>
      <c r="AB562" t="s">
        <v>1631</v>
      </c>
    </row>
    <row r="563" spans="1:30" x14ac:dyDescent="0.25">
      <c r="A563" s="44"/>
      <c r="B563" s="44"/>
      <c r="C563" s="44"/>
      <c r="D563" s="44"/>
      <c r="E563" s="44" t="s">
        <v>1632</v>
      </c>
      <c r="F563" s="45">
        <f>J563-J561</f>
        <v>2.5628659839344259</v>
      </c>
      <c r="G563" s="44"/>
      <c r="H563" s="229" t="s">
        <v>1633</v>
      </c>
      <c r="I563" s="229"/>
      <c r="J563" s="45">
        <f>Q563</f>
        <v>14.212256820000002</v>
      </c>
      <c r="Q563">
        <f t="shared" si="114"/>
        <v>14.212256820000002</v>
      </c>
    </row>
    <row r="564" spans="1:30" ht="15.75" thickBot="1" x14ac:dyDescent="0.3">
      <c r="A564" s="46"/>
      <c r="B564" s="46"/>
      <c r="C564" s="46"/>
      <c r="D564" s="46"/>
      <c r="E564" s="46"/>
      <c r="F564" s="46"/>
      <c r="G564" s="46" t="s">
        <v>1634</v>
      </c>
      <c r="H564" s="47">
        <v>465.28</v>
      </c>
      <c r="I564" s="46" t="s">
        <v>1635</v>
      </c>
      <c r="J564" s="48">
        <f>O564</f>
        <v>6612.67</v>
      </c>
      <c r="M564">
        <f>K561</f>
        <v>6612.67</v>
      </c>
      <c r="N564">
        <f>L561</f>
        <v>14.212256820000002</v>
      </c>
      <c r="O564">
        <v>6612.67</v>
      </c>
      <c r="P564">
        <v>14.212256820000002</v>
      </c>
      <c r="Q564">
        <f t="shared" si="114"/>
        <v>0</v>
      </c>
      <c r="W564" t="s">
        <v>1635</v>
      </c>
      <c r="Y564" t="s">
        <v>1635</v>
      </c>
      <c r="AB564" t="s">
        <v>1635</v>
      </c>
    </row>
    <row r="565" spans="1:30" ht="15.75" thickTop="1" x14ac:dyDescent="0.25">
      <c r="A565" s="49"/>
      <c r="B565" s="49"/>
      <c r="C565" s="49"/>
      <c r="D565" s="49"/>
      <c r="E565" s="49"/>
      <c r="F565" s="49"/>
      <c r="G565" s="49"/>
      <c r="H565" s="49"/>
      <c r="I565" s="49"/>
      <c r="J565" s="49"/>
      <c r="Q565">
        <f t="shared" si="114"/>
        <v>0</v>
      </c>
    </row>
    <row r="566" spans="1:30" collapsed="1" x14ac:dyDescent="0.25">
      <c r="A566" s="36" t="s">
        <v>317</v>
      </c>
      <c r="B566" s="37" t="s">
        <v>137</v>
      </c>
      <c r="C566" s="36" t="s">
        <v>138</v>
      </c>
      <c r="D566" s="36" t="s">
        <v>9</v>
      </c>
      <c r="E566" s="233" t="s">
        <v>1626</v>
      </c>
      <c r="F566" s="234"/>
      <c r="G566" s="38" t="s">
        <v>139</v>
      </c>
      <c r="H566" s="37" t="s">
        <v>140</v>
      </c>
      <c r="I566" s="37" t="s">
        <v>141</v>
      </c>
      <c r="J566" s="37" t="s">
        <v>10</v>
      </c>
      <c r="Q566">
        <f t="shared" si="114"/>
        <v>0</v>
      </c>
      <c r="W566" t="s">
        <v>141</v>
      </c>
      <c r="Y566" t="s">
        <v>141</v>
      </c>
      <c r="AB566" t="s">
        <v>141</v>
      </c>
    </row>
    <row r="567" spans="1:30" ht="38.25" x14ac:dyDescent="0.25">
      <c r="A567" s="39" t="s">
        <v>1636</v>
      </c>
      <c r="B567" s="40" t="s">
        <v>318</v>
      </c>
      <c r="C567" s="39" t="s">
        <v>157</v>
      </c>
      <c r="D567" s="39" t="s">
        <v>319</v>
      </c>
      <c r="E567" s="235" t="s">
        <v>1955</v>
      </c>
      <c r="F567" s="236"/>
      <c r="G567" s="41" t="s">
        <v>159</v>
      </c>
      <c r="H567" s="42">
        <v>1</v>
      </c>
      <c r="I567" s="43">
        <f>_xlfn.XLOOKUP(D567,'Sintético MO EQ MAT'!D:D,'Sintético MO EQ MAT'!G:G)</f>
        <v>20.986627336065578</v>
      </c>
      <c r="J567" s="43">
        <f>(H567*I567)</f>
        <v>20.986627336065578</v>
      </c>
      <c r="K567">
        <f>_xlfn.XLOOKUP(D567,'Sintético MO EQ MAT'!D:D,'Sintético MO EQ MAT'!O:O,0)</f>
        <v>3330.52</v>
      </c>
      <c r="L567">
        <f>_xlfn.XLOOKUP(D567,'Sintético MO EQ MAT'!D:D,'Sintético MO EQ MAT'!K:K,0)</f>
        <v>25.603685350000003</v>
      </c>
      <c r="Q567">
        <f t="shared" si="114"/>
        <v>0</v>
      </c>
      <c r="W567">
        <v>20.986627336065578</v>
      </c>
      <c r="Y567">
        <v>20.986627336065578</v>
      </c>
      <c r="AB567">
        <v>20.986627336065578</v>
      </c>
      <c r="AD567" s="196">
        <v>19.010000000000002</v>
      </c>
    </row>
    <row r="568" spans="1:30" ht="25.5" x14ac:dyDescent="0.25">
      <c r="A568" s="50" t="s">
        <v>1638</v>
      </c>
      <c r="B568" s="51" t="s">
        <v>1976</v>
      </c>
      <c r="C568" s="50" t="s">
        <v>157</v>
      </c>
      <c r="D568" s="50" t="s">
        <v>1977</v>
      </c>
      <c r="E568" s="237" t="s">
        <v>1637</v>
      </c>
      <c r="F568" s="238"/>
      <c r="G568" s="52" t="s">
        <v>266</v>
      </c>
      <c r="H568" s="53">
        <v>0.21490000000000001</v>
      </c>
      <c r="I568" s="54">
        <f>W568</f>
        <v>27.9</v>
      </c>
      <c r="J568" s="54">
        <f t="shared" ref="J568:J570" si="124">TRUNC(H568*I568,(2))</f>
        <v>5.99</v>
      </c>
      <c r="Q568">
        <f t="shared" si="114"/>
        <v>0</v>
      </c>
      <c r="R568">
        <f t="shared" ref="R568:R570" si="125">I568/1.07133</f>
        <v>26.042395900422839</v>
      </c>
      <c r="T568">
        <v>26.499771312294069</v>
      </c>
      <c r="W568">
        <v>27.9</v>
      </c>
      <c r="Y568">
        <v>27.9</v>
      </c>
      <c r="AB568">
        <v>27.9</v>
      </c>
      <c r="AD568" s="196">
        <v>27.9</v>
      </c>
    </row>
    <row r="569" spans="1:30" x14ac:dyDescent="0.25">
      <c r="A569" s="55" t="s">
        <v>1627</v>
      </c>
      <c r="B569" s="56" t="s">
        <v>1978</v>
      </c>
      <c r="C569" s="55" t="s">
        <v>157</v>
      </c>
      <c r="D569" s="55" t="s">
        <v>1979</v>
      </c>
      <c r="E569" s="230" t="s">
        <v>1648</v>
      </c>
      <c r="F569" s="231"/>
      <c r="G569" s="57" t="s">
        <v>1724</v>
      </c>
      <c r="H569" s="58">
        <v>3.0300000000000001E-2</v>
      </c>
      <c r="I569" s="59">
        <f t="shared" ref="I569:I570" si="126">W569</f>
        <v>44.58</v>
      </c>
      <c r="J569" s="59">
        <f t="shared" si="124"/>
        <v>1.35</v>
      </c>
      <c r="Q569">
        <f t="shared" si="114"/>
        <v>0</v>
      </c>
      <c r="R569">
        <f t="shared" si="125"/>
        <v>41.611828288202517</v>
      </c>
      <c r="T569">
        <v>42.339895270364877</v>
      </c>
      <c r="W569">
        <v>44.58</v>
      </c>
      <c r="Y569">
        <v>44.58</v>
      </c>
      <c r="AB569">
        <v>44.58</v>
      </c>
      <c r="AD569" s="196">
        <v>44.58</v>
      </c>
    </row>
    <row r="570" spans="1:30" x14ac:dyDescent="0.25">
      <c r="A570" s="55" t="s">
        <v>1627</v>
      </c>
      <c r="B570" s="56" t="s">
        <v>1980</v>
      </c>
      <c r="C570" s="55" t="s">
        <v>157</v>
      </c>
      <c r="D570" s="55" t="s">
        <v>1981</v>
      </c>
      <c r="E570" s="230" t="s">
        <v>1648</v>
      </c>
      <c r="F570" s="231"/>
      <c r="G570" s="57" t="s">
        <v>1724</v>
      </c>
      <c r="H570" s="58">
        <v>0.20200000000000001</v>
      </c>
      <c r="I570" s="59">
        <f t="shared" si="126"/>
        <v>67.55</v>
      </c>
      <c r="J570" s="59">
        <f t="shared" si="124"/>
        <v>13.64</v>
      </c>
      <c r="Q570">
        <f t="shared" si="114"/>
        <v>0</v>
      </c>
      <c r="R570">
        <f t="shared" si="125"/>
        <v>63.05246749367609</v>
      </c>
      <c r="T570">
        <v>64.200573119393653</v>
      </c>
      <c r="W570">
        <v>67.55</v>
      </c>
      <c r="Y570">
        <v>67.55</v>
      </c>
      <c r="AB570">
        <v>67.55</v>
      </c>
      <c r="AD570" s="196">
        <v>67.599999999999994</v>
      </c>
    </row>
    <row r="571" spans="1:30" x14ac:dyDescent="0.25">
      <c r="A571" s="44"/>
      <c r="B571" s="44"/>
      <c r="C571" s="44"/>
      <c r="D571" s="44"/>
      <c r="E571" s="44" t="s">
        <v>1629</v>
      </c>
      <c r="F571" s="45">
        <v>4.51</v>
      </c>
      <c r="G571" s="44" t="s">
        <v>1630</v>
      </c>
      <c r="H571" s="45">
        <v>0</v>
      </c>
      <c r="I571" s="44" t="s">
        <v>1631</v>
      </c>
      <c r="J571" s="45">
        <f>F571+H571</f>
        <v>4.51</v>
      </c>
      <c r="Q571">
        <f t="shared" si="114"/>
        <v>0</v>
      </c>
      <c r="W571" t="s">
        <v>1631</v>
      </c>
      <c r="Y571" t="s">
        <v>1631</v>
      </c>
      <c r="AB571" t="s">
        <v>1631</v>
      </c>
    </row>
    <row r="572" spans="1:30" x14ac:dyDescent="0.25">
      <c r="A572" s="44"/>
      <c r="B572" s="44"/>
      <c r="C572" s="44"/>
      <c r="D572" s="44"/>
      <c r="E572" s="44" t="s">
        <v>1632</v>
      </c>
      <c r="F572" s="45">
        <f>J572-J567</f>
        <v>4.6170580139344253</v>
      </c>
      <c r="G572" s="44"/>
      <c r="H572" s="229" t="s">
        <v>1633</v>
      </c>
      <c r="I572" s="229"/>
      <c r="J572" s="45">
        <f>Q572</f>
        <v>25.603685350000003</v>
      </c>
      <c r="Q572">
        <f t="shared" si="114"/>
        <v>25.603685350000003</v>
      </c>
    </row>
    <row r="573" spans="1:30" ht="15.75" thickBot="1" x14ac:dyDescent="0.3">
      <c r="A573" s="46"/>
      <c r="B573" s="46"/>
      <c r="C573" s="46"/>
      <c r="D573" s="46"/>
      <c r="E573" s="46"/>
      <c r="F573" s="46"/>
      <c r="G573" s="46" t="s">
        <v>1634</v>
      </c>
      <c r="H573" s="47">
        <v>130.08000000000001</v>
      </c>
      <c r="I573" s="46" t="s">
        <v>1635</v>
      </c>
      <c r="J573" s="48">
        <f>O573</f>
        <v>3330.52</v>
      </c>
      <c r="M573">
        <f>K567</f>
        <v>3330.52</v>
      </c>
      <c r="N573">
        <f>L567</f>
        <v>25.603685350000003</v>
      </c>
      <c r="O573">
        <v>3330.52</v>
      </c>
      <c r="P573">
        <v>25.603685350000003</v>
      </c>
      <c r="Q573">
        <f t="shared" si="114"/>
        <v>0</v>
      </c>
      <c r="W573" t="s">
        <v>1635</v>
      </c>
      <c r="Y573" t="s">
        <v>1635</v>
      </c>
      <c r="AB573" t="s">
        <v>1635</v>
      </c>
    </row>
    <row r="574" spans="1:30" ht="15.75" thickTop="1" x14ac:dyDescent="0.25">
      <c r="A574" s="49"/>
      <c r="B574" s="49"/>
      <c r="C574" s="49"/>
      <c r="D574" s="49"/>
      <c r="E574" s="49"/>
      <c r="F574" s="49"/>
      <c r="G574" s="49"/>
      <c r="H574" s="49"/>
      <c r="I574" s="49"/>
      <c r="J574" s="49"/>
      <c r="Q574">
        <f t="shared" si="114"/>
        <v>0</v>
      </c>
    </row>
    <row r="575" spans="1:30" collapsed="1" x14ac:dyDescent="0.25">
      <c r="A575" s="36" t="s">
        <v>320</v>
      </c>
      <c r="B575" s="37" t="s">
        <v>137</v>
      </c>
      <c r="C575" s="36" t="s">
        <v>138</v>
      </c>
      <c r="D575" s="36" t="s">
        <v>9</v>
      </c>
      <c r="E575" s="233" t="s">
        <v>1626</v>
      </c>
      <c r="F575" s="234"/>
      <c r="G575" s="38" t="s">
        <v>139</v>
      </c>
      <c r="H575" s="37" t="s">
        <v>140</v>
      </c>
      <c r="I575" s="37" t="s">
        <v>141</v>
      </c>
      <c r="J575" s="37" t="s">
        <v>10</v>
      </c>
      <c r="Q575">
        <f t="shared" si="114"/>
        <v>0</v>
      </c>
      <c r="W575" t="s">
        <v>141</v>
      </c>
      <c r="Y575" t="s">
        <v>141</v>
      </c>
      <c r="AB575" t="s">
        <v>141</v>
      </c>
    </row>
    <row r="576" spans="1:30" ht="38.25" x14ac:dyDescent="0.25">
      <c r="A576" s="39" t="s">
        <v>1636</v>
      </c>
      <c r="B576" s="40" t="s">
        <v>321</v>
      </c>
      <c r="C576" s="39" t="s">
        <v>157</v>
      </c>
      <c r="D576" s="39" t="s">
        <v>322</v>
      </c>
      <c r="E576" s="235" t="s">
        <v>1967</v>
      </c>
      <c r="F576" s="236"/>
      <c r="G576" s="41" t="s">
        <v>255</v>
      </c>
      <c r="H576" s="42">
        <v>1</v>
      </c>
      <c r="I576" s="43">
        <f>_xlfn.XLOOKUP(D576,'Sintético MO EQ MAT'!D:D,'Sintético MO EQ MAT'!G:G)</f>
        <v>58.126109877049181</v>
      </c>
      <c r="J576" s="43">
        <f>(H576*I576)</f>
        <v>58.126109877049181</v>
      </c>
      <c r="K576">
        <f>_xlfn.XLOOKUP(D576,'Sintético MO EQ MAT'!D:D,'Sintético MO EQ MAT'!O:O,0)</f>
        <v>560.21</v>
      </c>
      <c r="L576">
        <f>_xlfn.XLOOKUP(D576,'Sintético MO EQ MAT'!D:D,'Sintético MO EQ MAT'!K:K,0)</f>
        <v>70.913854049999998</v>
      </c>
      <c r="Q576">
        <f t="shared" si="114"/>
        <v>0</v>
      </c>
      <c r="W576">
        <v>58.126109877049181</v>
      </c>
      <c r="Y576">
        <v>58.126109877049181</v>
      </c>
      <c r="AB576">
        <v>58.126109877049181</v>
      </c>
      <c r="AD576" s="196">
        <v>59.26</v>
      </c>
    </row>
    <row r="577" spans="1:30" ht="25.5" x14ac:dyDescent="0.25">
      <c r="A577" s="50" t="s">
        <v>1638</v>
      </c>
      <c r="B577" s="51" t="s">
        <v>1186</v>
      </c>
      <c r="C577" s="50" t="s">
        <v>157</v>
      </c>
      <c r="D577" s="50" t="s">
        <v>1187</v>
      </c>
      <c r="E577" s="237" t="s">
        <v>1637</v>
      </c>
      <c r="F577" s="238"/>
      <c r="G577" s="52" t="s">
        <v>266</v>
      </c>
      <c r="H577" s="53">
        <v>0.28199999999999997</v>
      </c>
      <c r="I577" s="54">
        <f t="shared" ref="I577:I585" si="127">W577</f>
        <v>18.82</v>
      </c>
      <c r="J577" s="54">
        <f t="shared" ref="J577:J585" si="128">TRUNC(H577*I577,(2))</f>
        <v>5.3</v>
      </c>
      <c r="Q577">
        <f t="shared" si="114"/>
        <v>0</v>
      </c>
      <c r="R577">
        <f t="shared" ref="R577:R585" si="129">I577/1.07133</f>
        <v>17.566949492686664</v>
      </c>
      <c r="T577">
        <v>17.874977831293812</v>
      </c>
      <c r="W577">
        <v>18.82</v>
      </c>
      <c r="Y577">
        <v>18.82</v>
      </c>
      <c r="AB577">
        <v>18.82</v>
      </c>
      <c r="AD577" s="196">
        <v>18.82</v>
      </c>
    </row>
    <row r="578" spans="1:30" ht="25.5" x14ac:dyDescent="0.25">
      <c r="A578" s="50" t="s">
        <v>1638</v>
      </c>
      <c r="B578" s="51" t="s">
        <v>1945</v>
      </c>
      <c r="C578" s="50" t="s">
        <v>157</v>
      </c>
      <c r="D578" s="50" t="s">
        <v>1946</v>
      </c>
      <c r="E578" s="237" t="s">
        <v>1637</v>
      </c>
      <c r="F578" s="238"/>
      <c r="G578" s="52" t="s">
        <v>266</v>
      </c>
      <c r="H578" s="53">
        <v>0.188</v>
      </c>
      <c r="I578" s="54">
        <f t="shared" si="127"/>
        <v>26.06</v>
      </c>
      <c r="J578" s="54">
        <f t="shared" si="128"/>
        <v>4.8899999999999997</v>
      </c>
      <c r="Q578">
        <f t="shared" si="114"/>
        <v>0</v>
      </c>
      <c r="R578">
        <f t="shared" si="129"/>
        <v>24.324904557885993</v>
      </c>
      <c r="T578">
        <v>24.754277393520205</v>
      </c>
      <c r="W578">
        <v>26.06</v>
      </c>
      <c r="Y578">
        <v>26.06</v>
      </c>
      <c r="AB578">
        <v>26.06</v>
      </c>
      <c r="AD578" s="196">
        <v>26.06</v>
      </c>
    </row>
    <row r="579" spans="1:30" ht="25.5" x14ac:dyDescent="0.25">
      <c r="A579" s="50" t="s">
        <v>1638</v>
      </c>
      <c r="B579" s="51" t="s">
        <v>1982</v>
      </c>
      <c r="C579" s="50" t="s">
        <v>157</v>
      </c>
      <c r="D579" s="50" t="s">
        <v>1983</v>
      </c>
      <c r="E579" s="237" t="s">
        <v>1900</v>
      </c>
      <c r="F579" s="238"/>
      <c r="G579" s="52" t="s">
        <v>1901</v>
      </c>
      <c r="H579" s="53">
        <v>1.32E-2</v>
      </c>
      <c r="I579" s="54">
        <f t="shared" si="127"/>
        <v>18</v>
      </c>
      <c r="J579" s="54">
        <f t="shared" si="128"/>
        <v>0.23</v>
      </c>
      <c r="Q579">
        <f t="shared" si="114"/>
        <v>0</v>
      </c>
      <c r="R579">
        <f t="shared" si="129"/>
        <v>16.801545742208283</v>
      </c>
      <c r="T579">
        <v>17.100239888736432</v>
      </c>
      <c r="W579">
        <v>18</v>
      </c>
      <c r="Y579">
        <v>18</v>
      </c>
      <c r="AB579">
        <v>18</v>
      </c>
      <c r="AD579" s="196">
        <v>18</v>
      </c>
    </row>
    <row r="580" spans="1:30" ht="25.5" x14ac:dyDescent="0.25">
      <c r="A580" s="50" t="s">
        <v>1638</v>
      </c>
      <c r="B580" s="51" t="s">
        <v>1984</v>
      </c>
      <c r="C580" s="50" t="s">
        <v>157</v>
      </c>
      <c r="D580" s="50" t="s">
        <v>1985</v>
      </c>
      <c r="E580" s="237" t="s">
        <v>1900</v>
      </c>
      <c r="F580" s="238"/>
      <c r="G580" s="52" t="s">
        <v>1904</v>
      </c>
      <c r="H580" s="53">
        <v>1.83E-2</v>
      </c>
      <c r="I580" s="54">
        <f t="shared" si="127"/>
        <v>17.02</v>
      </c>
      <c r="J580" s="54">
        <f t="shared" si="128"/>
        <v>0.31</v>
      </c>
      <c r="Q580">
        <f t="shared" si="114"/>
        <v>0</v>
      </c>
      <c r="R580">
        <f t="shared" si="129"/>
        <v>15.886794918465833</v>
      </c>
      <c r="T580">
        <v>16.166820680835972</v>
      </c>
      <c r="W580">
        <v>17.02</v>
      </c>
      <c r="Y580">
        <v>17.02</v>
      </c>
      <c r="AB580">
        <v>17.02</v>
      </c>
      <c r="AD580" s="196">
        <v>17.02</v>
      </c>
    </row>
    <row r="581" spans="1:30" ht="25.5" x14ac:dyDescent="0.25">
      <c r="A581" s="55" t="s">
        <v>1627</v>
      </c>
      <c r="B581" s="56" t="s">
        <v>1875</v>
      </c>
      <c r="C581" s="55" t="s">
        <v>157</v>
      </c>
      <c r="D581" s="55" t="s">
        <v>1876</v>
      </c>
      <c r="E581" s="230" t="s">
        <v>1648</v>
      </c>
      <c r="F581" s="231"/>
      <c r="G581" s="57" t="s">
        <v>1877</v>
      </c>
      <c r="H581" s="58">
        <v>5.2999999999999999E-2</v>
      </c>
      <c r="I581" s="59">
        <f t="shared" si="127"/>
        <v>40.92</v>
      </c>
      <c r="J581" s="59">
        <f t="shared" si="128"/>
        <v>2.16</v>
      </c>
      <c r="Q581">
        <f t="shared" si="114"/>
        <v>0</v>
      </c>
      <c r="R581">
        <f t="shared" si="129"/>
        <v>38.195513987286837</v>
      </c>
      <c r="T581">
        <v>38.858241624896166</v>
      </c>
      <c r="W581">
        <v>40.92</v>
      </c>
      <c r="Y581">
        <v>40.92</v>
      </c>
      <c r="AB581">
        <v>40.92</v>
      </c>
      <c r="AD581" s="196">
        <v>40.92</v>
      </c>
    </row>
    <row r="582" spans="1:30" x14ac:dyDescent="0.25">
      <c r="A582" s="55" t="s">
        <v>1627</v>
      </c>
      <c r="B582" s="56" t="s">
        <v>1986</v>
      </c>
      <c r="C582" s="55" t="s">
        <v>157</v>
      </c>
      <c r="D582" s="55" t="s">
        <v>1987</v>
      </c>
      <c r="E582" s="230" t="s">
        <v>1648</v>
      </c>
      <c r="F582" s="231"/>
      <c r="G582" s="57" t="s">
        <v>259</v>
      </c>
      <c r="H582" s="58">
        <v>8.0000000000000002E-3</v>
      </c>
      <c r="I582" s="59">
        <f t="shared" si="127"/>
        <v>22.11</v>
      </c>
      <c r="J582" s="59">
        <f t="shared" si="128"/>
        <v>0.17</v>
      </c>
      <c r="Q582">
        <f t="shared" si="114"/>
        <v>0</v>
      </c>
      <c r="R582">
        <f t="shared" si="129"/>
        <v>20.637898686679176</v>
      </c>
      <c r="T582">
        <v>21.001932177760356</v>
      </c>
      <c r="W582">
        <v>22.11</v>
      </c>
      <c r="Y582">
        <v>22.11</v>
      </c>
      <c r="AB582">
        <v>22.11</v>
      </c>
      <c r="AD582" s="196">
        <v>22.11</v>
      </c>
    </row>
    <row r="583" spans="1:30" ht="25.5" x14ac:dyDescent="0.25">
      <c r="A583" s="55" t="s">
        <v>1627</v>
      </c>
      <c r="B583" s="56" t="s">
        <v>1988</v>
      </c>
      <c r="C583" s="55" t="s">
        <v>157</v>
      </c>
      <c r="D583" s="55" t="s">
        <v>1989</v>
      </c>
      <c r="E583" s="230" t="s">
        <v>1648</v>
      </c>
      <c r="F583" s="231"/>
      <c r="G583" s="57" t="s">
        <v>259</v>
      </c>
      <c r="H583" s="58">
        <v>1.6000000000000001E-3</v>
      </c>
      <c r="I583" s="59">
        <f t="shared" si="127"/>
        <v>63.47</v>
      </c>
      <c r="J583" s="59">
        <f t="shared" si="128"/>
        <v>0.1</v>
      </c>
      <c r="Q583">
        <f t="shared" si="114"/>
        <v>0</v>
      </c>
      <c r="R583">
        <f t="shared" si="129"/>
        <v>59.244117125442209</v>
      </c>
      <c r="T583">
        <v>60.270878254132711</v>
      </c>
      <c r="W583">
        <v>63.47</v>
      </c>
      <c r="Y583">
        <v>63.47</v>
      </c>
      <c r="AB583">
        <v>63.47</v>
      </c>
      <c r="AD583" s="196">
        <v>63.47</v>
      </c>
    </row>
    <row r="584" spans="1:30" x14ac:dyDescent="0.25">
      <c r="A584" s="55" t="s">
        <v>1627</v>
      </c>
      <c r="B584" s="56" t="s">
        <v>1990</v>
      </c>
      <c r="C584" s="55" t="s">
        <v>157</v>
      </c>
      <c r="D584" s="55" t="s">
        <v>1991</v>
      </c>
      <c r="E584" s="230" t="s">
        <v>1648</v>
      </c>
      <c r="F584" s="231"/>
      <c r="G584" s="57" t="s">
        <v>259</v>
      </c>
      <c r="H584" s="58">
        <v>5.8999999999999997E-2</v>
      </c>
      <c r="I584" s="59">
        <f t="shared" si="127"/>
        <v>141.88</v>
      </c>
      <c r="J584" s="59">
        <f t="shared" si="128"/>
        <v>8.3699999999999992</v>
      </c>
      <c r="Q584">
        <f t="shared" si="114"/>
        <v>0</v>
      </c>
      <c r="R584">
        <f t="shared" si="129"/>
        <v>132.43351721691729</v>
      </c>
      <c r="T584">
        <v>134.72972846835245</v>
      </c>
      <c r="W584">
        <v>141.88</v>
      </c>
      <c r="Y584">
        <v>141.88</v>
      </c>
      <c r="AB584">
        <v>141.88</v>
      </c>
      <c r="AD584" s="196">
        <v>141.88</v>
      </c>
    </row>
    <row r="585" spans="1:30" ht="25.5" x14ac:dyDescent="0.25">
      <c r="A585" s="55" t="s">
        <v>1627</v>
      </c>
      <c r="B585" s="56" t="s">
        <v>1992</v>
      </c>
      <c r="C585" s="55" t="s">
        <v>157</v>
      </c>
      <c r="D585" s="55" t="s">
        <v>1993</v>
      </c>
      <c r="E585" s="230" t="s">
        <v>1648</v>
      </c>
      <c r="F585" s="231"/>
      <c r="G585" s="57" t="s">
        <v>255</v>
      </c>
      <c r="H585" s="58">
        <v>1.05</v>
      </c>
      <c r="I585" s="59">
        <f t="shared" si="127"/>
        <v>34.85</v>
      </c>
      <c r="J585" s="59">
        <f t="shared" si="128"/>
        <v>36.590000000000003</v>
      </c>
      <c r="Q585">
        <f t="shared" si="114"/>
        <v>0</v>
      </c>
      <c r="R585">
        <f t="shared" si="129"/>
        <v>32.529659395331045</v>
      </c>
      <c r="T585">
        <v>33.089710920071319</v>
      </c>
      <c r="W585">
        <v>34.85</v>
      </c>
      <c r="Y585">
        <v>34.85</v>
      </c>
      <c r="AB585">
        <v>34.85</v>
      </c>
      <c r="AD585" s="196">
        <v>34.840000000000003</v>
      </c>
    </row>
    <row r="586" spans="1:30" x14ac:dyDescent="0.25">
      <c r="A586" s="44"/>
      <c r="B586" s="44"/>
      <c r="C586" s="44"/>
      <c r="D586" s="44"/>
      <c r="E586" s="44" t="s">
        <v>1629</v>
      </c>
      <c r="F586" s="45">
        <v>7.99</v>
      </c>
      <c r="G586" s="44" t="s">
        <v>1630</v>
      </c>
      <c r="H586" s="45">
        <v>0</v>
      </c>
      <c r="I586" s="44" t="s">
        <v>1631</v>
      </c>
      <c r="J586" s="45">
        <f>F586+H586</f>
        <v>7.99</v>
      </c>
      <c r="Q586">
        <f t="shared" ref="Q586:Q649" si="130">P587</f>
        <v>0</v>
      </c>
      <c r="W586" t="s">
        <v>1631</v>
      </c>
      <c r="Y586" t="s">
        <v>1631</v>
      </c>
      <c r="AB586" t="s">
        <v>1631</v>
      </c>
    </row>
    <row r="587" spans="1:30" x14ac:dyDescent="0.25">
      <c r="A587" s="44"/>
      <c r="B587" s="44"/>
      <c r="C587" s="44"/>
      <c r="D587" s="44"/>
      <c r="E587" s="44" t="s">
        <v>1632</v>
      </c>
      <c r="F587" s="45">
        <f>J587-J576</f>
        <v>12.787744172950816</v>
      </c>
      <c r="G587" s="44"/>
      <c r="H587" s="229" t="s">
        <v>1633</v>
      </c>
      <c r="I587" s="229"/>
      <c r="J587" s="45">
        <f>Q587</f>
        <v>70.913854049999998</v>
      </c>
      <c r="Q587">
        <f t="shared" si="130"/>
        <v>70.913854049999998</v>
      </c>
    </row>
    <row r="588" spans="1:30" ht="15.75" thickBot="1" x14ac:dyDescent="0.3">
      <c r="A588" s="46"/>
      <c r="B588" s="46"/>
      <c r="C588" s="46"/>
      <c r="D588" s="46"/>
      <c r="E588" s="46"/>
      <c r="F588" s="46"/>
      <c r="G588" s="46" t="s">
        <v>1634</v>
      </c>
      <c r="H588" s="47">
        <v>7.9</v>
      </c>
      <c r="I588" s="46" t="s">
        <v>1635</v>
      </c>
      <c r="J588" s="48">
        <f>O588</f>
        <v>560.21</v>
      </c>
      <c r="M588">
        <f>K576</f>
        <v>560.21</v>
      </c>
      <c r="N588">
        <f>L576</f>
        <v>70.913854049999998</v>
      </c>
      <c r="O588">
        <v>560.21</v>
      </c>
      <c r="P588">
        <v>70.913854049999998</v>
      </c>
      <c r="Q588">
        <f t="shared" si="130"/>
        <v>0</v>
      </c>
      <c r="W588" t="s">
        <v>1635</v>
      </c>
      <c r="Y588" t="s">
        <v>1635</v>
      </c>
      <c r="AB588" t="s">
        <v>1635</v>
      </c>
    </row>
    <row r="589" spans="1:30" ht="15.75" thickTop="1" x14ac:dyDescent="0.25">
      <c r="A589" s="49"/>
      <c r="B589" s="49"/>
      <c r="C589" s="49"/>
      <c r="D589" s="49"/>
      <c r="E589" s="49"/>
      <c r="F589" s="49"/>
      <c r="G589" s="49"/>
      <c r="H589" s="49"/>
      <c r="I589" s="49"/>
      <c r="J589" s="49"/>
      <c r="Q589">
        <f t="shared" si="130"/>
        <v>0</v>
      </c>
    </row>
    <row r="590" spans="1:30" collapsed="1" x14ac:dyDescent="0.25">
      <c r="A590" s="36" t="s">
        <v>5075</v>
      </c>
      <c r="B590" s="37" t="s">
        <v>137</v>
      </c>
      <c r="C590" s="36" t="s">
        <v>138</v>
      </c>
      <c r="D590" s="36" t="s">
        <v>9</v>
      </c>
      <c r="E590" s="233" t="s">
        <v>1626</v>
      </c>
      <c r="F590" s="234"/>
      <c r="G590" s="38" t="s">
        <v>139</v>
      </c>
      <c r="H590" s="37" t="s">
        <v>140</v>
      </c>
      <c r="I590" s="37" t="s">
        <v>141</v>
      </c>
      <c r="J590" s="37" t="s">
        <v>10</v>
      </c>
      <c r="Q590">
        <f t="shared" si="130"/>
        <v>0</v>
      </c>
      <c r="W590" t="s">
        <v>141</v>
      </c>
      <c r="Y590" t="s">
        <v>141</v>
      </c>
      <c r="AB590" t="s">
        <v>141</v>
      </c>
    </row>
    <row r="591" spans="1:30" ht="38.25" x14ac:dyDescent="0.25">
      <c r="A591" s="39" t="s">
        <v>1627</v>
      </c>
      <c r="B591" s="40" t="s">
        <v>324</v>
      </c>
      <c r="C591" s="39" t="s">
        <v>157</v>
      </c>
      <c r="D591" s="39" t="s">
        <v>325</v>
      </c>
      <c r="E591" s="235" t="s">
        <v>1648</v>
      </c>
      <c r="F591" s="236"/>
      <c r="G591" s="41" t="s">
        <v>159</v>
      </c>
      <c r="H591" s="42">
        <v>1</v>
      </c>
      <c r="I591" s="43">
        <f>_xlfn.XLOOKUP(D591,'Sintético MO EQ MAT'!D:D,'Sintético MO EQ MAT'!G:G)</f>
        <v>56.402064483606566</v>
      </c>
      <c r="J591" s="43">
        <f>(H591*I591)</f>
        <v>56.402064483606566</v>
      </c>
      <c r="K591">
        <f>_xlfn.XLOOKUP(D591,'Sintético MO EQ MAT'!D:D,'Sintético MO EQ MAT'!O:O,0)</f>
        <v>1913.62</v>
      </c>
      <c r="L591">
        <f>_xlfn.XLOOKUP(D591,'Sintético MO EQ MAT'!D:D,'Sintético MO EQ MAT'!K:K,0)</f>
        <v>68.810518670000008</v>
      </c>
      <c r="Q591">
        <f t="shared" si="130"/>
        <v>0</v>
      </c>
      <c r="W591">
        <v>56.402064483606566</v>
      </c>
      <c r="Y591">
        <v>56.402064483606566</v>
      </c>
      <c r="AB591">
        <v>56.402064483606566</v>
      </c>
      <c r="AD591" s="196">
        <v>67.63</v>
      </c>
    </row>
    <row r="592" spans="1:30" x14ac:dyDescent="0.25">
      <c r="A592" s="44"/>
      <c r="B592" s="44"/>
      <c r="C592" s="44"/>
      <c r="D592" s="44"/>
      <c r="E592" s="44" t="s">
        <v>1629</v>
      </c>
      <c r="F592" s="45">
        <v>0</v>
      </c>
      <c r="G592" s="44" t="s">
        <v>1630</v>
      </c>
      <c r="H592" s="45">
        <v>0</v>
      </c>
      <c r="I592" s="44" t="s">
        <v>1631</v>
      </c>
      <c r="J592" s="45">
        <f>F592+H592</f>
        <v>0</v>
      </c>
      <c r="Q592">
        <f t="shared" si="130"/>
        <v>0</v>
      </c>
      <c r="W592" t="s">
        <v>1631</v>
      </c>
      <c r="Y592" t="s">
        <v>1631</v>
      </c>
      <c r="AB592" t="s">
        <v>1631</v>
      </c>
    </row>
    <row r="593" spans="1:30" x14ac:dyDescent="0.25">
      <c r="A593" s="44"/>
      <c r="B593" s="44"/>
      <c r="C593" s="44"/>
      <c r="D593" s="44"/>
      <c r="E593" s="44" t="s">
        <v>1632</v>
      </c>
      <c r="F593" s="45">
        <f>J593-J591</f>
        <v>12.408454186393442</v>
      </c>
      <c r="G593" s="44"/>
      <c r="H593" s="229" t="s">
        <v>1633</v>
      </c>
      <c r="I593" s="229"/>
      <c r="J593" s="45">
        <f>Q593</f>
        <v>68.810518670000008</v>
      </c>
      <c r="Q593">
        <f t="shared" si="130"/>
        <v>68.810518670000008</v>
      </c>
    </row>
    <row r="594" spans="1:30" ht="15.75" thickBot="1" x14ac:dyDescent="0.3">
      <c r="A594" s="46"/>
      <c r="B594" s="46"/>
      <c r="C594" s="46"/>
      <c r="D594" s="46"/>
      <c r="E594" s="46"/>
      <c r="F594" s="46"/>
      <c r="G594" s="46" t="s">
        <v>1634</v>
      </c>
      <c r="H594" s="47">
        <v>27.81</v>
      </c>
      <c r="I594" s="46" t="s">
        <v>1635</v>
      </c>
      <c r="J594" s="48">
        <f>O594</f>
        <v>1913.62</v>
      </c>
      <c r="M594">
        <f>K591</f>
        <v>1913.62</v>
      </c>
      <c r="N594">
        <f>L591</f>
        <v>68.810518670000008</v>
      </c>
      <c r="O594">
        <v>1913.62</v>
      </c>
      <c r="P594">
        <v>68.810518670000008</v>
      </c>
      <c r="Q594">
        <f t="shared" si="130"/>
        <v>0</v>
      </c>
      <c r="W594" t="s">
        <v>1635</v>
      </c>
      <c r="Y594" t="s">
        <v>1635</v>
      </c>
      <c r="AB594" t="s">
        <v>1635</v>
      </c>
    </row>
    <row r="595" spans="1:30" ht="15.75" thickTop="1" x14ac:dyDescent="0.25">
      <c r="A595" s="49"/>
      <c r="B595" s="49"/>
      <c r="C595" s="49"/>
      <c r="D595" s="49"/>
      <c r="E595" s="49"/>
      <c r="F595" s="49"/>
      <c r="G595" s="49"/>
      <c r="H595" s="49"/>
      <c r="I595" s="49"/>
      <c r="J595" s="49"/>
      <c r="Q595">
        <f t="shared" si="130"/>
        <v>0</v>
      </c>
    </row>
    <row r="596" spans="1:30" collapsed="1" x14ac:dyDescent="0.25">
      <c r="A596" s="36" t="s">
        <v>326</v>
      </c>
      <c r="B596" s="37" t="s">
        <v>137</v>
      </c>
      <c r="C596" s="36" t="s">
        <v>138</v>
      </c>
      <c r="D596" s="36" t="s">
        <v>9</v>
      </c>
      <c r="E596" s="233" t="s">
        <v>1626</v>
      </c>
      <c r="F596" s="234"/>
      <c r="G596" s="38" t="s">
        <v>139</v>
      </c>
      <c r="H596" s="37" t="s">
        <v>140</v>
      </c>
      <c r="I596" s="37" t="s">
        <v>141</v>
      </c>
      <c r="J596" s="37" t="s">
        <v>10</v>
      </c>
      <c r="Q596">
        <f t="shared" si="130"/>
        <v>0</v>
      </c>
      <c r="W596" t="s">
        <v>141</v>
      </c>
      <c r="Y596" t="s">
        <v>141</v>
      </c>
      <c r="AB596" t="s">
        <v>141</v>
      </c>
    </row>
    <row r="597" spans="1:30" ht="38.25" x14ac:dyDescent="0.25">
      <c r="A597" s="39" t="s">
        <v>1636</v>
      </c>
      <c r="B597" s="40" t="s">
        <v>318</v>
      </c>
      <c r="C597" s="39" t="s">
        <v>157</v>
      </c>
      <c r="D597" s="39" t="s">
        <v>319</v>
      </c>
      <c r="E597" s="235" t="s">
        <v>1955</v>
      </c>
      <c r="F597" s="236"/>
      <c r="G597" s="41" t="s">
        <v>159</v>
      </c>
      <c r="H597" s="42">
        <v>1</v>
      </c>
      <c r="I597" s="43">
        <f>_xlfn.XLOOKUP(D597,'Sintético MO EQ MAT'!D:D,'Sintético MO EQ MAT'!G:G)</f>
        <v>20.986627336065578</v>
      </c>
      <c r="J597" s="43">
        <f>(H597*I597)</f>
        <v>20.986627336065578</v>
      </c>
      <c r="K597">
        <f>_xlfn.XLOOKUP(D597,'Sintético MO EQ MAT'!D:D,'Sintético MO EQ MAT'!O:O,0)</f>
        <v>3330.52</v>
      </c>
      <c r="L597">
        <f>_xlfn.XLOOKUP(D597,'Sintético MO EQ MAT'!D:D,'Sintético MO EQ MAT'!K:K,0)</f>
        <v>25.603685350000003</v>
      </c>
      <c r="Q597">
        <f t="shared" si="130"/>
        <v>0</v>
      </c>
      <c r="W597">
        <v>20.986627336065578</v>
      </c>
      <c r="Y597">
        <v>20.986627336065578</v>
      </c>
      <c r="AB597">
        <v>20.986627336065578</v>
      </c>
      <c r="AD597" s="196">
        <v>19.010000000000002</v>
      </c>
    </row>
    <row r="598" spans="1:30" ht="25.5" x14ac:dyDescent="0.25">
      <c r="A598" s="50" t="s">
        <v>1638</v>
      </c>
      <c r="B598" s="51" t="s">
        <v>1976</v>
      </c>
      <c r="C598" s="50" t="s">
        <v>157</v>
      </c>
      <c r="D598" s="50" t="s">
        <v>1977</v>
      </c>
      <c r="E598" s="237" t="s">
        <v>1637</v>
      </c>
      <c r="F598" s="238"/>
      <c r="G598" s="52" t="s">
        <v>266</v>
      </c>
      <c r="H598" s="53">
        <v>0.21490000000000001</v>
      </c>
      <c r="I598" s="54">
        <f>W598</f>
        <v>27.9</v>
      </c>
      <c r="J598" s="54">
        <f t="shared" ref="J598:J600" si="131">TRUNC(H598*I598,(2))</f>
        <v>5.99</v>
      </c>
      <c r="Q598">
        <f t="shared" si="130"/>
        <v>0</v>
      </c>
      <c r="R598">
        <f t="shared" ref="R598:R600" si="132">I598/1.07133</f>
        <v>26.042395900422839</v>
      </c>
      <c r="T598">
        <v>26.499771312294069</v>
      </c>
      <c r="W598">
        <v>27.9</v>
      </c>
      <c r="Y598">
        <v>27.9</v>
      </c>
      <c r="AB598">
        <v>27.9</v>
      </c>
      <c r="AD598" s="196">
        <v>27.9</v>
      </c>
    </row>
    <row r="599" spans="1:30" x14ac:dyDescent="0.25">
      <c r="A599" s="55" t="s">
        <v>1627</v>
      </c>
      <c r="B599" s="56" t="s">
        <v>1978</v>
      </c>
      <c r="C599" s="55" t="s">
        <v>157</v>
      </c>
      <c r="D599" s="55" t="s">
        <v>1979</v>
      </c>
      <c r="E599" s="230" t="s">
        <v>1648</v>
      </c>
      <c r="F599" s="231"/>
      <c r="G599" s="57" t="s">
        <v>1724</v>
      </c>
      <c r="H599" s="58">
        <v>3.0300000000000001E-2</v>
      </c>
      <c r="I599" s="59">
        <f t="shared" ref="I599:I600" si="133">W599</f>
        <v>44.5</v>
      </c>
      <c r="J599" s="59">
        <f t="shared" si="131"/>
        <v>1.34</v>
      </c>
      <c r="Q599">
        <f t="shared" si="130"/>
        <v>0</v>
      </c>
      <c r="R599">
        <f t="shared" si="132"/>
        <v>41.537154751570483</v>
      </c>
      <c r="T599">
        <v>42.339895270364877</v>
      </c>
      <c r="W599">
        <v>44.5</v>
      </c>
      <c r="Y599">
        <v>44.5</v>
      </c>
      <c r="AB599">
        <v>44.5</v>
      </c>
      <c r="AD599" s="196">
        <v>44.58</v>
      </c>
    </row>
    <row r="600" spans="1:30" x14ac:dyDescent="0.25">
      <c r="A600" s="55" t="s">
        <v>1627</v>
      </c>
      <c r="B600" s="56" t="s">
        <v>1980</v>
      </c>
      <c r="C600" s="55" t="s">
        <v>157</v>
      </c>
      <c r="D600" s="55" t="s">
        <v>1981</v>
      </c>
      <c r="E600" s="230" t="s">
        <v>1648</v>
      </c>
      <c r="F600" s="231"/>
      <c r="G600" s="57" t="s">
        <v>1724</v>
      </c>
      <c r="H600" s="58">
        <v>0.20200000000000001</v>
      </c>
      <c r="I600" s="59">
        <f t="shared" si="133"/>
        <v>67.599999999999994</v>
      </c>
      <c r="J600" s="59">
        <f t="shared" si="131"/>
        <v>13.65</v>
      </c>
      <c r="Q600">
        <f t="shared" si="130"/>
        <v>0</v>
      </c>
      <c r="R600">
        <f t="shared" si="132"/>
        <v>63.09913845407111</v>
      </c>
      <c r="T600">
        <v>64.200573119393653</v>
      </c>
      <c r="W600">
        <v>67.599999999999994</v>
      </c>
      <c r="Y600">
        <v>67.599999999999994</v>
      </c>
      <c r="AB600">
        <v>67.599999999999994</v>
      </c>
      <c r="AD600" s="196">
        <v>67.599999999999994</v>
      </c>
    </row>
    <row r="601" spans="1:30" x14ac:dyDescent="0.25">
      <c r="A601" s="44"/>
      <c r="B601" s="44"/>
      <c r="C601" s="44"/>
      <c r="D601" s="44"/>
      <c r="E601" s="44" t="s">
        <v>1629</v>
      </c>
      <c r="F601" s="45">
        <v>4.51</v>
      </c>
      <c r="G601" s="44" t="s">
        <v>1630</v>
      </c>
      <c r="H601" s="45">
        <v>0</v>
      </c>
      <c r="I601" s="44" t="s">
        <v>1631</v>
      </c>
      <c r="J601" s="45">
        <f>F601+H601</f>
        <v>4.51</v>
      </c>
      <c r="Q601">
        <f t="shared" si="130"/>
        <v>0</v>
      </c>
      <c r="W601" t="s">
        <v>1631</v>
      </c>
      <c r="Y601" t="s">
        <v>1631</v>
      </c>
      <c r="AB601" t="s">
        <v>1631</v>
      </c>
    </row>
    <row r="602" spans="1:30" x14ac:dyDescent="0.25">
      <c r="A602" s="44"/>
      <c r="B602" s="44"/>
      <c r="C602" s="44"/>
      <c r="D602" s="44"/>
      <c r="E602" s="44" t="s">
        <v>1632</v>
      </c>
      <c r="F602" s="45">
        <f>J602-J597</f>
        <v>4.6170580139344253</v>
      </c>
      <c r="G602" s="44"/>
      <c r="H602" s="229" t="s">
        <v>1633</v>
      </c>
      <c r="I602" s="229"/>
      <c r="J602" s="45">
        <f>Q602</f>
        <v>25.603685350000003</v>
      </c>
      <c r="Q602">
        <f t="shared" si="130"/>
        <v>25.603685350000003</v>
      </c>
    </row>
    <row r="603" spans="1:30" ht="15.75" thickBot="1" x14ac:dyDescent="0.3">
      <c r="A603" s="46"/>
      <c r="B603" s="46"/>
      <c r="C603" s="46"/>
      <c r="D603" s="46"/>
      <c r="E603" s="46"/>
      <c r="F603" s="46"/>
      <c r="G603" s="46" t="s">
        <v>1634</v>
      </c>
      <c r="H603" s="47">
        <v>13.9</v>
      </c>
      <c r="I603" s="46" t="s">
        <v>1635</v>
      </c>
      <c r="J603" s="48">
        <f>O603</f>
        <v>355.89</v>
      </c>
      <c r="M603">
        <f>K597</f>
        <v>3330.52</v>
      </c>
      <c r="N603">
        <f>L597</f>
        <v>25.603685350000003</v>
      </c>
      <c r="O603">
        <v>355.89</v>
      </c>
      <c r="P603">
        <v>25.603685350000003</v>
      </c>
      <c r="Q603">
        <f t="shared" si="130"/>
        <v>0</v>
      </c>
      <c r="W603" t="s">
        <v>1635</v>
      </c>
      <c r="Y603" t="s">
        <v>1635</v>
      </c>
      <c r="AB603" t="s">
        <v>1635</v>
      </c>
    </row>
    <row r="604" spans="1:30" ht="15.75" thickTop="1" x14ac:dyDescent="0.25">
      <c r="A604" s="49"/>
      <c r="B604" s="49"/>
      <c r="C604" s="49"/>
      <c r="D604" s="49"/>
      <c r="E604" s="49"/>
      <c r="F604" s="49"/>
      <c r="G604" s="49"/>
      <c r="H604" s="49"/>
      <c r="I604" s="49"/>
      <c r="J604" s="49"/>
      <c r="Q604">
        <f t="shared" si="130"/>
        <v>0</v>
      </c>
    </row>
    <row r="605" spans="1:30" collapsed="1" x14ac:dyDescent="0.25">
      <c r="A605" s="36" t="s">
        <v>327</v>
      </c>
      <c r="B605" s="37" t="s">
        <v>137</v>
      </c>
      <c r="C605" s="36" t="s">
        <v>138</v>
      </c>
      <c r="D605" s="36" t="s">
        <v>9</v>
      </c>
      <c r="E605" s="233" t="s">
        <v>1626</v>
      </c>
      <c r="F605" s="234"/>
      <c r="G605" s="38" t="s">
        <v>139</v>
      </c>
      <c r="H605" s="37" t="s">
        <v>140</v>
      </c>
      <c r="I605" s="37" t="s">
        <v>141</v>
      </c>
      <c r="J605" s="37" t="s">
        <v>10</v>
      </c>
      <c r="Q605">
        <f t="shared" si="130"/>
        <v>0</v>
      </c>
      <c r="W605" t="s">
        <v>141</v>
      </c>
      <c r="Y605" t="s">
        <v>141</v>
      </c>
      <c r="AB605" t="s">
        <v>141</v>
      </c>
    </row>
    <row r="606" spans="1:30" ht="38.25" x14ac:dyDescent="0.25">
      <c r="A606" s="39" t="s">
        <v>1636</v>
      </c>
      <c r="B606" s="40" t="s">
        <v>328</v>
      </c>
      <c r="C606" s="39" t="s">
        <v>157</v>
      </c>
      <c r="D606" s="39" t="s">
        <v>329</v>
      </c>
      <c r="E606" s="235" t="s">
        <v>1994</v>
      </c>
      <c r="F606" s="236"/>
      <c r="G606" s="41" t="s">
        <v>259</v>
      </c>
      <c r="H606" s="42">
        <v>1</v>
      </c>
      <c r="I606" s="43">
        <f>_xlfn.XLOOKUP(D606,'Sintético MO EQ MAT'!D:D,'Sintético MO EQ MAT'!G:G)</f>
        <v>40.72453020491804</v>
      </c>
      <c r="J606" s="43">
        <f>(H606*I606)</f>
        <v>40.72453020491804</v>
      </c>
      <c r="K606">
        <f>_xlfn.XLOOKUP(D606,'Sintético MO EQ MAT'!D:D,'Sintético MO EQ MAT'!O:O,0)</f>
        <v>5003.17</v>
      </c>
      <c r="L606">
        <f>_xlfn.XLOOKUP(D606,'Sintético MO EQ MAT'!D:D,'Sintético MO EQ MAT'!K:K,0)</f>
        <v>49.683926850000006</v>
      </c>
      <c r="Q606">
        <f t="shared" si="130"/>
        <v>0</v>
      </c>
      <c r="W606">
        <v>40.72453020491804</v>
      </c>
      <c r="Y606">
        <v>40.72453020491804</v>
      </c>
      <c r="AB606">
        <v>40.72453020491804</v>
      </c>
      <c r="AD606" s="196">
        <v>27.59</v>
      </c>
    </row>
    <row r="607" spans="1:30" ht="25.5" x14ac:dyDescent="0.25">
      <c r="A607" s="50" t="s">
        <v>1638</v>
      </c>
      <c r="B607" s="51" t="s">
        <v>1995</v>
      </c>
      <c r="C607" s="50" t="s">
        <v>157</v>
      </c>
      <c r="D607" s="50" t="s">
        <v>1996</v>
      </c>
      <c r="E607" s="237" t="s">
        <v>1955</v>
      </c>
      <c r="F607" s="238"/>
      <c r="G607" s="52" t="s">
        <v>159</v>
      </c>
      <c r="H607" s="53">
        <v>0.41410000000000002</v>
      </c>
      <c r="I607" s="54">
        <f t="shared" ref="I607:I612" si="134">W607</f>
        <v>26.3</v>
      </c>
      <c r="J607" s="54">
        <f t="shared" ref="J607:J612" si="135">TRUNC(H607*I607,(2))</f>
        <v>10.89</v>
      </c>
      <c r="Q607">
        <f t="shared" si="130"/>
        <v>0</v>
      </c>
      <c r="R607">
        <f t="shared" ref="R607:R612" si="136">I607/1.07133</f>
        <v>24.548925167782105</v>
      </c>
      <c r="T607">
        <v>24.978298003416317</v>
      </c>
      <c r="W607">
        <v>26.3</v>
      </c>
      <c r="Y607">
        <v>26.3</v>
      </c>
      <c r="AB607">
        <v>26.3</v>
      </c>
      <c r="AD607" s="196">
        <v>26.3</v>
      </c>
    </row>
    <row r="608" spans="1:30" ht="38.25" x14ac:dyDescent="0.25">
      <c r="A608" s="50" t="s">
        <v>1638</v>
      </c>
      <c r="B608" s="51" t="s">
        <v>1997</v>
      </c>
      <c r="C608" s="50" t="s">
        <v>157</v>
      </c>
      <c r="D608" s="50" t="s">
        <v>1998</v>
      </c>
      <c r="E608" s="237" t="s">
        <v>1955</v>
      </c>
      <c r="F608" s="238"/>
      <c r="G608" s="52" t="s">
        <v>159</v>
      </c>
      <c r="H608" s="53">
        <v>0.1162</v>
      </c>
      <c r="I608" s="54">
        <f t="shared" si="134"/>
        <v>9.6300000000000008</v>
      </c>
      <c r="J608" s="54">
        <f t="shared" si="135"/>
        <v>1.1100000000000001</v>
      </c>
      <c r="Q608">
        <f t="shared" si="130"/>
        <v>0</v>
      </c>
      <c r="R608">
        <f t="shared" si="136"/>
        <v>8.9888269720814336</v>
      </c>
      <c r="T608">
        <v>9.1475082374245105</v>
      </c>
      <c r="W608">
        <v>9.6300000000000008</v>
      </c>
      <c r="Y608">
        <v>9.6300000000000008</v>
      </c>
      <c r="AB608">
        <v>9.6300000000000008</v>
      </c>
      <c r="AD608" s="196">
        <v>9.6300000000000008</v>
      </c>
    </row>
    <row r="609" spans="1:30" ht="38.25" x14ac:dyDescent="0.25">
      <c r="A609" s="50" t="s">
        <v>1638</v>
      </c>
      <c r="B609" s="51" t="s">
        <v>1999</v>
      </c>
      <c r="C609" s="50" t="s">
        <v>157</v>
      </c>
      <c r="D609" s="50" t="s">
        <v>2000</v>
      </c>
      <c r="E609" s="237" t="s">
        <v>1955</v>
      </c>
      <c r="F609" s="238"/>
      <c r="G609" s="52" t="s">
        <v>159</v>
      </c>
      <c r="H609" s="53">
        <v>0.1246</v>
      </c>
      <c r="I609" s="54">
        <f t="shared" si="134"/>
        <v>9.48</v>
      </c>
      <c r="J609" s="54">
        <f t="shared" si="135"/>
        <v>1.18</v>
      </c>
      <c r="Q609">
        <f t="shared" si="130"/>
        <v>0</v>
      </c>
      <c r="R609">
        <f t="shared" si="136"/>
        <v>8.8488140908963633</v>
      </c>
      <c r="T609">
        <v>9.007495356239442</v>
      </c>
      <c r="W609">
        <v>9.48</v>
      </c>
      <c r="Y609">
        <v>9.48</v>
      </c>
      <c r="AB609">
        <v>9.48</v>
      </c>
      <c r="AD609" s="196">
        <v>9.48</v>
      </c>
    </row>
    <row r="610" spans="1:30" ht="51" x14ac:dyDescent="0.25">
      <c r="A610" s="50" t="s">
        <v>1638</v>
      </c>
      <c r="B610" s="51" t="s">
        <v>2001</v>
      </c>
      <c r="C610" s="50" t="s">
        <v>157</v>
      </c>
      <c r="D610" s="50" t="s">
        <v>2002</v>
      </c>
      <c r="E610" s="237" t="s">
        <v>1994</v>
      </c>
      <c r="F610" s="238"/>
      <c r="G610" s="52" t="s">
        <v>259</v>
      </c>
      <c r="H610" s="53">
        <v>0.44640000000000002</v>
      </c>
      <c r="I610" s="54">
        <f t="shared" si="134"/>
        <v>18.190000000000001</v>
      </c>
      <c r="J610" s="54">
        <f t="shared" si="135"/>
        <v>8.1199999999999992</v>
      </c>
      <c r="Q610">
        <f t="shared" si="130"/>
        <v>0</v>
      </c>
      <c r="R610">
        <f t="shared" si="136"/>
        <v>16.978895391709372</v>
      </c>
      <c r="T610">
        <v>17.277589538237521</v>
      </c>
      <c r="W610">
        <v>18.190000000000001</v>
      </c>
      <c r="Y610">
        <v>18.190000000000001</v>
      </c>
      <c r="AB610">
        <v>18.190000000000001</v>
      </c>
      <c r="AD610" s="196">
        <v>18.190000000000001</v>
      </c>
    </row>
    <row r="611" spans="1:30" ht="51" x14ac:dyDescent="0.25">
      <c r="A611" s="50" t="s">
        <v>1638</v>
      </c>
      <c r="B611" s="51" t="s">
        <v>2003</v>
      </c>
      <c r="C611" s="50" t="s">
        <v>157</v>
      </c>
      <c r="D611" s="50" t="s">
        <v>2004</v>
      </c>
      <c r="E611" s="237" t="s">
        <v>1994</v>
      </c>
      <c r="F611" s="238"/>
      <c r="G611" s="52" t="s">
        <v>259</v>
      </c>
      <c r="H611" s="53">
        <v>0.58589999999999998</v>
      </c>
      <c r="I611" s="54">
        <f t="shared" si="134"/>
        <v>22.26</v>
      </c>
      <c r="J611" s="54">
        <f t="shared" si="135"/>
        <v>13.04</v>
      </c>
      <c r="Q611">
        <f t="shared" si="130"/>
        <v>0</v>
      </c>
      <c r="R611">
        <f t="shared" si="136"/>
        <v>20.777911567864248</v>
      </c>
      <c r="T611">
        <v>21.141945058945424</v>
      </c>
      <c r="W611">
        <v>22.26</v>
      </c>
      <c r="Y611">
        <v>22.26</v>
      </c>
      <c r="AB611">
        <v>22.26</v>
      </c>
      <c r="AD611" s="196">
        <v>22.26</v>
      </c>
    </row>
    <row r="612" spans="1:30" ht="51" x14ac:dyDescent="0.25">
      <c r="A612" s="50" t="s">
        <v>1638</v>
      </c>
      <c r="B612" s="51" t="s">
        <v>2005</v>
      </c>
      <c r="C612" s="50" t="s">
        <v>157</v>
      </c>
      <c r="D612" s="50" t="s">
        <v>2006</v>
      </c>
      <c r="E612" s="237" t="s">
        <v>1967</v>
      </c>
      <c r="F612" s="238"/>
      <c r="G612" s="52" t="s">
        <v>259</v>
      </c>
      <c r="H612" s="53">
        <v>0.49569999999999997</v>
      </c>
      <c r="I612" s="54">
        <f t="shared" si="134"/>
        <v>12.88</v>
      </c>
      <c r="J612" s="54">
        <f t="shared" si="135"/>
        <v>6.38</v>
      </c>
      <c r="Q612">
        <f t="shared" si="130"/>
        <v>0</v>
      </c>
      <c r="R612">
        <f t="shared" si="136"/>
        <v>12.022439397757928</v>
      </c>
      <c r="T612">
        <v>12.255794199733044</v>
      </c>
      <c r="W612">
        <v>12.88</v>
      </c>
      <c r="Y612">
        <v>12.88</v>
      </c>
      <c r="AB612">
        <v>12.88</v>
      </c>
      <c r="AD612" s="196">
        <v>12.9</v>
      </c>
    </row>
    <row r="613" spans="1:30" x14ac:dyDescent="0.25">
      <c r="A613" s="44"/>
      <c r="B613" s="44"/>
      <c r="C613" s="44"/>
      <c r="D613" s="44"/>
      <c r="E613" s="44" t="s">
        <v>1629</v>
      </c>
      <c r="F613" s="45">
        <v>3.82</v>
      </c>
      <c r="G613" s="44" t="s">
        <v>1630</v>
      </c>
      <c r="H613" s="45">
        <v>0</v>
      </c>
      <c r="I613" s="44" t="s">
        <v>1631</v>
      </c>
      <c r="J613" s="45">
        <f>F613+H613</f>
        <v>3.82</v>
      </c>
      <c r="Q613">
        <f t="shared" si="130"/>
        <v>0</v>
      </c>
      <c r="W613" t="s">
        <v>1631</v>
      </c>
      <c r="Y613" t="s">
        <v>1631</v>
      </c>
      <c r="AB613" t="s">
        <v>1631</v>
      </c>
    </row>
    <row r="614" spans="1:30" x14ac:dyDescent="0.25">
      <c r="A614" s="44"/>
      <c r="B614" s="44"/>
      <c r="C614" s="44"/>
      <c r="D614" s="44"/>
      <c r="E614" s="44" t="s">
        <v>1632</v>
      </c>
      <c r="F614" s="45">
        <f>J614-J606</f>
        <v>8.9593966450819664</v>
      </c>
      <c r="G614" s="44"/>
      <c r="H614" s="229" t="s">
        <v>1633</v>
      </c>
      <c r="I614" s="229"/>
      <c r="J614" s="45">
        <f>Q614</f>
        <v>49.683926850000006</v>
      </c>
      <c r="Q614">
        <f t="shared" si="130"/>
        <v>49.683926850000006</v>
      </c>
    </row>
    <row r="615" spans="1:30" ht="15.75" thickBot="1" x14ac:dyDescent="0.3">
      <c r="A615" s="46"/>
      <c r="B615" s="46"/>
      <c r="C615" s="46"/>
      <c r="D615" s="46"/>
      <c r="E615" s="46"/>
      <c r="F615" s="46"/>
      <c r="G615" s="46" t="s">
        <v>1634</v>
      </c>
      <c r="H615" s="47">
        <v>100.7</v>
      </c>
      <c r="I615" s="46" t="s">
        <v>1635</v>
      </c>
      <c r="J615" s="48">
        <f>O615</f>
        <v>5003.17</v>
      </c>
      <c r="M615">
        <f>K606</f>
        <v>5003.17</v>
      </c>
      <c r="N615">
        <f>L606</f>
        <v>49.683926850000006</v>
      </c>
      <c r="O615">
        <v>5003.17</v>
      </c>
      <c r="P615">
        <v>49.683926850000006</v>
      </c>
      <c r="Q615">
        <f t="shared" si="130"/>
        <v>0</v>
      </c>
      <c r="W615" t="s">
        <v>1635</v>
      </c>
      <c r="Y615" t="s">
        <v>1635</v>
      </c>
      <c r="AB615" t="s">
        <v>1635</v>
      </c>
    </row>
    <row r="616" spans="1:30" ht="15.75" thickTop="1" x14ac:dyDescent="0.25">
      <c r="A616" s="49"/>
      <c r="B616" s="49"/>
      <c r="C616" s="49"/>
      <c r="D616" s="49"/>
      <c r="E616" s="49"/>
      <c r="F616" s="49"/>
      <c r="G616" s="49"/>
      <c r="H616" s="49"/>
      <c r="I616" s="49"/>
      <c r="J616" s="49"/>
      <c r="Q616">
        <f t="shared" si="130"/>
        <v>0</v>
      </c>
    </row>
    <row r="617" spans="1:30" collapsed="1" x14ac:dyDescent="0.25">
      <c r="A617" s="36" t="s">
        <v>330</v>
      </c>
      <c r="B617" s="37" t="s">
        <v>137</v>
      </c>
      <c r="C617" s="36" t="s">
        <v>138</v>
      </c>
      <c r="D617" s="36" t="s">
        <v>9</v>
      </c>
      <c r="E617" s="233" t="s">
        <v>1626</v>
      </c>
      <c r="F617" s="234"/>
      <c r="G617" s="38" t="s">
        <v>139</v>
      </c>
      <c r="H617" s="37" t="s">
        <v>140</v>
      </c>
      <c r="I617" s="37" t="s">
        <v>141</v>
      </c>
      <c r="J617" s="37" t="s">
        <v>10</v>
      </c>
      <c r="Q617">
        <f t="shared" si="130"/>
        <v>0</v>
      </c>
      <c r="W617" t="s">
        <v>141</v>
      </c>
      <c r="Y617" t="s">
        <v>141</v>
      </c>
      <c r="AB617" t="s">
        <v>141</v>
      </c>
    </row>
    <row r="618" spans="1:30" x14ac:dyDescent="0.25">
      <c r="A618" s="39" t="s">
        <v>1636</v>
      </c>
      <c r="B618" s="40" t="s">
        <v>331</v>
      </c>
      <c r="C618" s="39" t="s">
        <v>162</v>
      </c>
      <c r="D618" s="39" t="s">
        <v>332</v>
      </c>
      <c r="E618" s="235" t="s">
        <v>2007</v>
      </c>
      <c r="F618" s="236"/>
      <c r="G618" s="41" t="s">
        <v>159</v>
      </c>
      <c r="H618" s="42">
        <v>1</v>
      </c>
      <c r="I618" s="43">
        <f>_xlfn.XLOOKUP(D618,'Sintético MO EQ MAT'!D:D,'Sintético MO EQ MAT'!G:G)</f>
        <v>169.31092518032787</v>
      </c>
      <c r="J618" s="43">
        <f>(H618*I618)</f>
        <v>169.31092518032787</v>
      </c>
      <c r="K618">
        <f>_xlfn.XLOOKUP(D618,'Sintético MO EQ MAT'!D:D,'Sintético MO EQ MAT'!O:O,0)</f>
        <v>5746.48</v>
      </c>
      <c r="L618">
        <f>_xlfn.XLOOKUP(D618,'Sintético MO EQ MAT'!D:D,'Sintético MO EQ MAT'!K:K,0)</f>
        <v>206.55932872</v>
      </c>
      <c r="Q618">
        <f t="shared" si="130"/>
        <v>0</v>
      </c>
      <c r="W618">
        <v>169.31092518032787</v>
      </c>
      <c r="Y618">
        <v>169.31092518032787</v>
      </c>
      <c r="AB618">
        <v>169.31092518032787</v>
      </c>
      <c r="AD618" s="196">
        <v>158.62</v>
      </c>
    </row>
    <row r="619" spans="1:30" ht="25.5" x14ac:dyDescent="0.25">
      <c r="A619" s="50" t="s">
        <v>1638</v>
      </c>
      <c r="B619" s="51" t="s">
        <v>1885</v>
      </c>
      <c r="C619" s="50" t="s">
        <v>157</v>
      </c>
      <c r="D619" s="50" t="s">
        <v>1886</v>
      </c>
      <c r="E619" s="237" t="s">
        <v>1637</v>
      </c>
      <c r="F619" s="238"/>
      <c r="G619" s="52" t="s">
        <v>266</v>
      </c>
      <c r="H619" s="53">
        <v>0.97899999999999998</v>
      </c>
      <c r="I619" s="54">
        <f t="shared" ref="I619:I622" si="137">W619</f>
        <v>19.3</v>
      </c>
      <c r="J619" s="54">
        <f t="shared" ref="J619:J622" si="138">TRUNC(H619*I619,(2))</f>
        <v>18.89</v>
      </c>
      <c r="Q619">
        <f t="shared" si="130"/>
        <v>0</v>
      </c>
      <c r="R619">
        <f t="shared" ref="R619:R622" si="139">I619/1.07133</f>
        <v>18.014990712478884</v>
      </c>
      <c r="T619">
        <v>18.332353243165041</v>
      </c>
      <c r="W619">
        <v>19.3</v>
      </c>
      <c r="Y619">
        <v>19.3</v>
      </c>
      <c r="AB619">
        <v>19.3</v>
      </c>
      <c r="AD619" s="196">
        <v>19.3</v>
      </c>
    </row>
    <row r="620" spans="1:30" ht="25.5" x14ac:dyDescent="0.25">
      <c r="A620" s="50" t="s">
        <v>1638</v>
      </c>
      <c r="B620" s="51" t="s">
        <v>1858</v>
      </c>
      <c r="C620" s="50" t="s">
        <v>157</v>
      </c>
      <c r="D620" s="50" t="s">
        <v>1859</v>
      </c>
      <c r="E620" s="237" t="s">
        <v>1637</v>
      </c>
      <c r="F620" s="238"/>
      <c r="G620" s="52" t="s">
        <v>266</v>
      </c>
      <c r="H620" s="53">
        <v>0.97899999999999998</v>
      </c>
      <c r="I620" s="54">
        <f t="shared" si="137"/>
        <v>26.51</v>
      </c>
      <c r="J620" s="54">
        <f t="shared" si="138"/>
        <v>25.95</v>
      </c>
      <c r="Q620">
        <f t="shared" si="130"/>
        <v>0</v>
      </c>
      <c r="R620">
        <f t="shared" si="139"/>
        <v>24.744943201441203</v>
      </c>
      <c r="T620">
        <v>25.174316037075414</v>
      </c>
      <c r="W620">
        <v>26.51</v>
      </c>
      <c r="Y620">
        <v>26.51</v>
      </c>
      <c r="AB620">
        <v>26.51</v>
      </c>
      <c r="AD620" s="196">
        <v>26.51</v>
      </c>
    </row>
    <row r="621" spans="1:30" x14ac:dyDescent="0.25">
      <c r="A621" s="55" t="s">
        <v>1627</v>
      </c>
      <c r="B621" s="56" t="s">
        <v>2008</v>
      </c>
      <c r="C621" s="55" t="s">
        <v>162</v>
      </c>
      <c r="D621" s="55" t="s">
        <v>2009</v>
      </c>
      <c r="E621" s="230" t="s">
        <v>1648</v>
      </c>
      <c r="F621" s="231"/>
      <c r="G621" s="57" t="s">
        <v>164</v>
      </c>
      <c r="H621" s="58">
        <v>0.5</v>
      </c>
      <c r="I621" s="59">
        <f t="shared" si="137"/>
        <v>23.52</v>
      </c>
      <c r="J621" s="59">
        <f t="shared" si="138"/>
        <v>11.76</v>
      </c>
      <c r="Q621">
        <f t="shared" si="130"/>
        <v>0</v>
      </c>
      <c r="R621">
        <f t="shared" si="139"/>
        <v>21.954019769818824</v>
      </c>
      <c r="T621">
        <v>22.336721645058013</v>
      </c>
      <c r="W621">
        <v>23.52</v>
      </c>
      <c r="Y621">
        <v>23.52</v>
      </c>
      <c r="AB621">
        <v>23.52</v>
      </c>
      <c r="AD621" s="196">
        <v>23.52</v>
      </c>
    </row>
    <row r="622" spans="1:30" ht="25.5" x14ac:dyDescent="0.25">
      <c r="A622" s="55" t="s">
        <v>1627</v>
      </c>
      <c r="B622" s="56" t="s">
        <v>2010</v>
      </c>
      <c r="C622" s="55" t="s">
        <v>162</v>
      </c>
      <c r="D622" s="55" t="s">
        <v>2011</v>
      </c>
      <c r="E622" s="230" t="s">
        <v>1648</v>
      </c>
      <c r="F622" s="231"/>
      <c r="G622" s="57" t="s">
        <v>159</v>
      </c>
      <c r="H622" s="58">
        <v>1.1000000000000001</v>
      </c>
      <c r="I622" s="59">
        <f t="shared" si="137"/>
        <v>102.47</v>
      </c>
      <c r="J622" s="59">
        <f t="shared" si="138"/>
        <v>112.71</v>
      </c>
      <c r="Q622">
        <f t="shared" si="130"/>
        <v>0</v>
      </c>
      <c r="R622">
        <f t="shared" si="139"/>
        <v>95.647466233560166</v>
      </c>
      <c r="T622">
        <v>97.327620807780988</v>
      </c>
      <c r="W622">
        <v>102.47</v>
      </c>
      <c r="Y622">
        <v>102.47</v>
      </c>
      <c r="AB622">
        <v>102.47</v>
      </c>
      <c r="AD622" s="196">
        <v>102.49</v>
      </c>
    </row>
    <row r="623" spans="1:30" x14ac:dyDescent="0.25">
      <c r="A623" s="44"/>
      <c r="B623" s="44"/>
      <c r="C623" s="44"/>
      <c r="D623" s="44"/>
      <c r="E623" s="44" t="s">
        <v>1629</v>
      </c>
      <c r="F623" s="45">
        <v>33.799999999999997</v>
      </c>
      <c r="G623" s="44" t="s">
        <v>1630</v>
      </c>
      <c r="H623" s="45">
        <v>0</v>
      </c>
      <c r="I623" s="44" t="s">
        <v>1631</v>
      </c>
      <c r="J623" s="45">
        <f>F623+H623</f>
        <v>33.799999999999997</v>
      </c>
      <c r="Q623">
        <f t="shared" si="130"/>
        <v>0</v>
      </c>
      <c r="W623" t="s">
        <v>1631</v>
      </c>
      <c r="Y623" t="s">
        <v>1631</v>
      </c>
      <c r="AB623" t="s">
        <v>1631</v>
      </c>
    </row>
    <row r="624" spans="1:30" x14ac:dyDescent="0.25">
      <c r="A624" s="44"/>
      <c r="B624" s="44"/>
      <c r="C624" s="44"/>
      <c r="D624" s="44"/>
      <c r="E624" s="44" t="s">
        <v>1632</v>
      </c>
      <c r="F624" s="45">
        <f>J624-J618</f>
        <v>37.248403539672125</v>
      </c>
      <c r="G624" s="44"/>
      <c r="H624" s="229" t="s">
        <v>1633</v>
      </c>
      <c r="I624" s="229"/>
      <c r="J624" s="45">
        <f>Q624</f>
        <v>206.55932872</v>
      </c>
      <c r="Q624">
        <f t="shared" si="130"/>
        <v>206.55932872</v>
      </c>
    </row>
    <row r="625" spans="1:30" ht="15.75" thickBot="1" x14ac:dyDescent="0.3">
      <c r="A625" s="46"/>
      <c r="B625" s="46"/>
      <c r="C625" s="46"/>
      <c r="D625" s="46"/>
      <c r="E625" s="46"/>
      <c r="F625" s="46"/>
      <c r="G625" s="46" t="s">
        <v>1634</v>
      </c>
      <c r="H625" s="47">
        <v>27.82</v>
      </c>
      <c r="I625" s="46" t="s">
        <v>1635</v>
      </c>
      <c r="J625" s="48">
        <f>O625</f>
        <v>5746.48</v>
      </c>
      <c r="M625">
        <f>K618</f>
        <v>5746.48</v>
      </c>
      <c r="N625">
        <f>L618</f>
        <v>206.55932872</v>
      </c>
      <c r="O625">
        <v>5746.48</v>
      </c>
      <c r="P625">
        <v>206.55932872</v>
      </c>
      <c r="Q625">
        <f t="shared" si="130"/>
        <v>0</v>
      </c>
      <c r="W625" t="s">
        <v>1635</v>
      </c>
      <c r="Y625" t="s">
        <v>1635</v>
      </c>
      <c r="AB625" t="s">
        <v>1635</v>
      </c>
    </row>
    <row r="626" spans="1:30" ht="15.75" thickTop="1" x14ac:dyDescent="0.25">
      <c r="A626" s="49"/>
      <c r="B626" s="49"/>
      <c r="C626" s="49"/>
      <c r="D626" s="49"/>
      <c r="E626" s="49"/>
      <c r="F626" s="49"/>
      <c r="G626" s="49"/>
      <c r="H626" s="49"/>
      <c r="I626" s="49"/>
      <c r="J626" s="49"/>
      <c r="Q626">
        <f t="shared" si="130"/>
        <v>0</v>
      </c>
    </row>
    <row r="627" spans="1:30" x14ac:dyDescent="0.25">
      <c r="A627" s="33" t="s">
        <v>46</v>
      </c>
      <c r="B627" s="33"/>
      <c r="C627" s="33"/>
      <c r="D627" s="33" t="s">
        <v>47</v>
      </c>
      <c r="E627" s="33"/>
      <c r="F627" s="239"/>
      <c r="G627" s="240"/>
      <c r="H627" s="34"/>
      <c r="I627" s="33"/>
      <c r="J627" s="35">
        <f>J639+J654+J669</f>
        <v>16875.02</v>
      </c>
      <c r="K627">
        <f>_xlfn.XLOOKUP(D627,'Sintético MO EQ MAT'!D:D,'Sintético MO EQ MAT'!O:O,0)</f>
        <v>16875.02</v>
      </c>
      <c r="M627">
        <f>K627</f>
        <v>16875.02</v>
      </c>
      <c r="N627">
        <f>L627</f>
        <v>0</v>
      </c>
      <c r="O627">
        <v>16875.02</v>
      </c>
      <c r="P627">
        <v>0</v>
      </c>
      <c r="Q627">
        <f t="shared" si="130"/>
        <v>0</v>
      </c>
    </row>
    <row r="628" spans="1:30" collapsed="1" x14ac:dyDescent="0.25">
      <c r="A628" s="36" t="s">
        <v>333</v>
      </c>
      <c r="B628" s="37" t="s">
        <v>137</v>
      </c>
      <c r="C628" s="36" t="s">
        <v>138</v>
      </c>
      <c r="D628" s="36" t="s">
        <v>9</v>
      </c>
      <c r="E628" s="233" t="s">
        <v>1626</v>
      </c>
      <c r="F628" s="234"/>
      <c r="G628" s="38" t="s">
        <v>139</v>
      </c>
      <c r="H628" s="37" t="s">
        <v>140</v>
      </c>
      <c r="I628" s="37" t="s">
        <v>141</v>
      </c>
      <c r="J628" s="37" t="s">
        <v>10</v>
      </c>
      <c r="Q628">
        <f t="shared" si="130"/>
        <v>0</v>
      </c>
      <c r="W628" t="s">
        <v>141</v>
      </c>
      <c r="Y628" t="s">
        <v>141</v>
      </c>
      <c r="AB628" t="s">
        <v>141</v>
      </c>
    </row>
    <row r="629" spans="1:30" x14ac:dyDescent="0.25">
      <c r="A629" s="39" t="s">
        <v>1636</v>
      </c>
      <c r="B629" s="40" t="s">
        <v>334</v>
      </c>
      <c r="C629" s="39" t="s">
        <v>162</v>
      </c>
      <c r="D629" s="39" t="s">
        <v>335</v>
      </c>
      <c r="E629" s="235" t="s">
        <v>1944</v>
      </c>
      <c r="F629" s="236"/>
      <c r="G629" s="41" t="s">
        <v>159</v>
      </c>
      <c r="H629" s="42">
        <v>1</v>
      </c>
      <c r="I629" s="43">
        <f>_xlfn.XLOOKUP(D629,'Sintético MO EQ MAT'!D:D,'Sintético MO EQ MAT'!G:G)</f>
        <v>182.4265602295082</v>
      </c>
      <c r="J629" s="43">
        <f>(H629*I629)</f>
        <v>182.4265602295082</v>
      </c>
      <c r="K629">
        <f>_xlfn.XLOOKUP(D629,'Sintético MO EQ MAT'!D:D,'Sintético MO EQ MAT'!O:O,0)</f>
        <v>12476.73</v>
      </c>
      <c r="L629">
        <f>_xlfn.XLOOKUP(D629,'Sintético MO EQ MAT'!D:D,'Sintético MO EQ MAT'!K:K,0)</f>
        <v>222.56040347999999</v>
      </c>
      <c r="Q629">
        <f t="shared" si="130"/>
        <v>0</v>
      </c>
      <c r="W629">
        <v>182.4265602295082</v>
      </c>
      <c r="Y629">
        <v>182.4265602295082</v>
      </c>
      <c r="AB629">
        <v>182.4265602295082</v>
      </c>
      <c r="AD629" s="196">
        <v>213.43</v>
      </c>
    </row>
    <row r="630" spans="1:30" ht="25.5" x14ac:dyDescent="0.25">
      <c r="A630" s="50" t="s">
        <v>1638</v>
      </c>
      <c r="B630" s="51" t="s">
        <v>1837</v>
      </c>
      <c r="C630" s="50" t="s">
        <v>157</v>
      </c>
      <c r="D630" s="50" t="s">
        <v>1838</v>
      </c>
      <c r="E630" s="237" t="s">
        <v>1637</v>
      </c>
      <c r="F630" s="238"/>
      <c r="G630" s="52" t="s">
        <v>266</v>
      </c>
      <c r="H630" s="53">
        <v>0.111</v>
      </c>
      <c r="I630" s="54">
        <f t="shared" ref="I630:I636" si="140">W630</f>
        <v>19.16</v>
      </c>
      <c r="J630" s="54">
        <f t="shared" ref="J630:J636" si="141">TRUNC(H630*I630,(2))</f>
        <v>2.12</v>
      </c>
      <c r="Q630">
        <f t="shared" si="130"/>
        <v>0</v>
      </c>
      <c r="R630">
        <f t="shared" ref="R630:R636" si="142">I630/1.07133</f>
        <v>17.884312023372818</v>
      </c>
      <c r="T630">
        <v>18.201674554058975</v>
      </c>
      <c r="W630">
        <v>19.16</v>
      </c>
      <c r="Y630">
        <v>19.16</v>
      </c>
      <c r="AB630">
        <v>19.16</v>
      </c>
      <c r="AD630" s="196">
        <v>19.16</v>
      </c>
    </row>
    <row r="631" spans="1:30" ht="25.5" x14ac:dyDescent="0.25">
      <c r="A631" s="50" t="s">
        <v>1638</v>
      </c>
      <c r="B631" s="51" t="s">
        <v>1945</v>
      </c>
      <c r="C631" s="50" t="s">
        <v>157</v>
      </c>
      <c r="D631" s="50" t="s">
        <v>1946</v>
      </c>
      <c r="E631" s="237" t="s">
        <v>1637</v>
      </c>
      <c r="F631" s="238"/>
      <c r="G631" s="52" t="s">
        <v>266</v>
      </c>
      <c r="H631" s="53">
        <v>0.126</v>
      </c>
      <c r="I631" s="54">
        <f t="shared" si="140"/>
        <v>26.06</v>
      </c>
      <c r="J631" s="54">
        <f t="shared" si="141"/>
        <v>3.28</v>
      </c>
      <c r="Q631">
        <f t="shared" si="130"/>
        <v>0</v>
      </c>
      <c r="R631">
        <f t="shared" si="142"/>
        <v>24.324904557885993</v>
      </c>
      <c r="T631">
        <v>24.754277393520205</v>
      </c>
      <c r="W631">
        <v>26.06</v>
      </c>
      <c r="Y631">
        <v>26.06</v>
      </c>
      <c r="AB631">
        <v>26.06</v>
      </c>
      <c r="AD631" s="196">
        <v>26.06</v>
      </c>
    </row>
    <row r="632" spans="1:30" x14ac:dyDescent="0.25">
      <c r="A632" s="55" t="s">
        <v>1627</v>
      </c>
      <c r="B632" s="56" t="s">
        <v>2012</v>
      </c>
      <c r="C632" s="55" t="s">
        <v>162</v>
      </c>
      <c r="D632" s="55" t="s">
        <v>2013</v>
      </c>
      <c r="E632" s="230" t="s">
        <v>1648</v>
      </c>
      <c r="F632" s="231"/>
      <c r="G632" s="57" t="s">
        <v>159</v>
      </c>
      <c r="H632" s="58">
        <v>1.1000000000000001</v>
      </c>
      <c r="I632" s="59">
        <f t="shared" si="140"/>
        <v>103.35</v>
      </c>
      <c r="J632" s="59">
        <f t="shared" si="141"/>
        <v>113.68</v>
      </c>
      <c r="Q632">
        <f t="shared" si="130"/>
        <v>0</v>
      </c>
      <c r="R632">
        <f t="shared" si="142"/>
        <v>96.468875136512565</v>
      </c>
      <c r="T632">
        <v>98.149029710733402</v>
      </c>
      <c r="W632">
        <v>103.35</v>
      </c>
      <c r="Y632">
        <v>103.35</v>
      </c>
      <c r="AB632">
        <v>103.35</v>
      </c>
      <c r="AD632" s="196">
        <v>103.35</v>
      </c>
    </row>
    <row r="633" spans="1:30" ht="25.5" x14ac:dyDescent="0.25">
      <c r="A633" s="55" t="s">
        <v>1627</v>
      </c>
      <c r="B633" s="56" t="s">
        <v>2014</v>
      </c>
      <c r="C633" s="55" t="s">
        <v>162</v>
      </c>
      <c r="D633" s="55" t="s">
        <v>2015</v>
      </c>
      <c r="E633" s="230" t="s">
        <v>1648</v>
      </c>
      <c r="F633" s="231"/>
      <c r="G633" s="57" t="s">
        <v>164</v>
      </c>
      <c r="H633" s="58">
        <v>0.05</v>
      </c>
      <c r="I633" s="59">
        <f t="shared" si="140"/>
        <v>73.91</v>
      </c>
      <c r="J633" s="59">
        <f t="shared" si="141"/>
        <v>3.69</v>
      </c>
      <c r="Q633">
        <f t="shared" si="130"/>
        <v>0</v>
      </c>
      <c r="R633">
        <f t="shared" si="142"/>
        <v>68.989013655923017</v>
      </c>
      <c r="T633">
        <v>70.193124434114608</v>
      </c>
      <c r="W633">
        <v>73.91</v>
      </c>
      <c r="Y633">
        <v>73.91</v>
      </c>
      <c r="AB633">
        <v>73.91</v>
      </c>
      <c r="AD633" s="196">
        <v>73.91</v>
      </c>
    </row>
    <row r="634" spans="1:30" x14ac:dyDescent="0.25">
      <c r="A634" s="55" t="s">
        <v>1627</v>
      </c>
      <c r="B634" s="56" t="s">
        <v>2016</v>
      </c>
      <c r="C634" s="55" t="s">
        <v>162</v>
      </c>
      <c r="D634" s="55" t="s">
        <v>2017</v>
      </c>
      <c r="E634" s="230" t="s">
        <v>1648</v>
      </c>
      <c r="F634" s="231"/>
      <c r="G634" s="57" t="s">
        <v>255</v>
      </c>
      <c r="H634" s="58">
        <v>0.05</v>
      </c>
      <c r="I634" s="59">
        <f t="shared" si="140"/>
        <v>31.4</v>
      </c>
      <c r="J634" s="59">
        <f t="shared" si="141"/>
        <v>1.57</v>
      </c>
      <c r="Q634">
        <f t="shared" si="130"/>
        <v>0</v>
      </c>
      <c r="R634">
        <f t="shared" si="142"/>
        <v>29.309363128074452</v>
      </c>
      <c r="T634">
        <v>29.822743692419706</v>
      </c>
      <c r="W634">
        <v>31.4</v>
      </c>
      <c r="Y634">
        <v>31.4</v>
      </c>
      <c r="AB634">
        <v>31.4</v>
      </c>
      <c r="AD634" s="196">
        <v>31.4</v>
      </c>
    </row>
    <row r="635" spans="1:30" ht="25.5" x14ac:dyDescent="0.25">
      <c r="A635" s="55" t="s">
        <v>1627</v>
      </c>
      <c r="B635" s="56" t="s">
        <v>2018</v>
      </c>
      <c r="C635" s="55" t="s">
        <v>162</v>
      </c>
      <c r="D635" s="55" t="s">
        <v>2019</v>
      </c>
      <c r="E635" s="230" t="s">
        <v>1648</v>
      </c>
      <c r="F635" s="231"/>
      <c r="G635" s="57" t="s">
        <v>255</v>
      </c>
      <c r="H635" s="58">
        <v>2</v>
      </c>
      <c r="I635" s="59">
        <f t="shared" si="140"/>
        <v>26.57</v>
      </c>
      <c r="J635" s="59">
        <f t="shared" si="141"/>
        <v>53.14</v>
      </c>
      <c r="Q635">
        <f t="shared" si="130"/>
        <v>0</v>
      </c>
      <c r="R635">
        <f t="shared" si="142"/>
        <v>24.800948353915231</v>
      </c>
      <c r="T635">
        <v>25.230321189549443</v>
      </c>
      <c r="W635">
        <v>26.57</v>
      </c>
      <c r="Y635">
        <v>26.57</v>
      </c>
      <c r="AB635">
        <v>26.57</v>
      </c>
      <c r="AD635" s="196">
        <v>26.56</v>
      </c>
    </row>
    <row r="636" spans="1:30" x14ac:dyDescent="0.25">
      <c r="A636" s="55" t="s">
        <v>1627</v>
      </c>
      <c r="B636" s="56" t="s">
        <v>2020</v>
      </c>
      <c r="C636" s="55" t="s">
        <v>162</v>
      </c>
      <c r="D636" s="55" t="s">
        <v>2021</v>
      </c>
      <c r="E636" s="230" t="s">
        <v>1648</v>
      </c>
      <c r="F636" s="231"/>
      <c r="G636" s="57" t="s">
        <v>164</v>
      </c>
      <c r="H636" s="58">
        <v>2.3559999999999999</v>
      </c>
      <c r="I636" s="59">
        <f t="shared" si="140"/>
        <v>2.1</v>
      </c>
      <c r="J636" s="59">
        <f t="shared" si="141"/>
        <v>4.9400000000000004</v>
      </c>
      <c r="Q636">
        <f t="shared" si="130"/>
        <v>0</v>
      </c>
      <c r="R636">
        <f t="shared" si="142"/>
        <v>1.9601803365909667</v>
      </c>
      <c r="T636">
        <v>1.9975171049069851</v>
      </c>
      <c r="W636">
        <v>2.1</v>
      </c>
      <c r="Y636">
        <v>2.1</v>
      </c>
      <c r="AB636">
        <v>2.1</v>
      </c>
      <c r="AD636" s="196">
        <v>2.1</v>
      </c>
    </row>
    <row r="637" spans="1:30" x14ac:dyDescent="0.25">
      <c r="A637" s="44"/>
      <c r="B637" s="44"/>
      <c r="C637" s="44"/>
      <c r="D637" s="44"/>
      <c r="E637" s="44" t="s">
        <v>1629</v>
      </c>
      <c r="F637" s="45">
        <v>4.1100000000000003</v>
      </c>
      <c r="G637" s="44" t="s">
        <v>1630</v>
      </c>
      <c r="H637" s="45">
        <v>0</v>
      </c>
      <c r="I637" s="44" t="s">
        <v>1631</v>
      </c>
      <c r="J637" s="45">
        <f>F637+H637</f>
        <v>4.1100000000000003</v>
      </c>
      <c r="Q637">
        <f t="shared" si="130"/>
        <v>0</v>
      </c>
      <c r="W637" t="s">
        <v>1631</v>
      </c>
      <c r="Y637" t="s">
        <v>1631</v>
      </c>
      <c r="AB637" t="s">
        <v>1631</v>
      </c>
    </row>
    <row r="638" spans="1:30" x14ac:dyDescent="0.25">
      <c r="A638" s="44"/>
      <c r="B638" s="44"/>
      <c r="C638" s="44"/>
      <c r="D638" s="44"/>
      <c r="E638" s="44" t="s">
        <v>1632</v>
      </c>
      <c r="F638" s="45">
        <f>J638-J629</f>
        <v>40.133843250491793</v>
      </c>
      <c r="G638" s="44"/>
      <c r="H638" s="229" t="s">
        <v>1633</v>
      </c>
      <c r="I638" s="229"/>
      <c r="J638" s="45">
        <f>Q638</f>
        <v>222.56040347999999</v>
      </c>
      <c r="Q638">
        <f t="shared" si="130"/>
        <v>222.56040347999999</v>
      </c>
    </row>
    <row r="639" spans="1:30" ht="15.75" thickBot="1" x14ac:dyDescent="0.3">
      <c r="A639" s="46"/>
      <c r="B639" s="46"/>
      <c r="C639" s="46"/>
      <c r="D639" s="46"/>
      <c r="E639" s="46"/>
      <c r="F639" s="46"/>
      <c r="G639" s="46" t="s">
        <v>1634</v>
      </c>
      <c r="H639" s="47">
        <v>56.06</v>
      </c>
      <c r="I639" s="46" t="s">
        <v>1635</v>
      </c>
      <c r="J639" s="48">
        <f>O639</f>
        <v>12476.73</v>
      </c>
      <c r="M639">
        <f>K629</f>
        <v>12476.73</v>
      </c>
      <c r="N639">
        <f>L629</f>
        <v>222.56040347999999</v>
      </c>
      <c r="O639">
        <v>12476.73</v>
      </c>
      <c r="P639">
        <v>222.56040347999999</v>
      </c>
      <c r="Q639">
        <f t="shared" si="130"/>
        <v>0</v>
      </c>
      <c r="W639" t="s">
        <v>1635</v>
      </c>
      <c r="Y639" t="s">
        <v>1635</v>
      </c>
      <c r="AB639" t="s">
        <v>1635</v>
      </c>
    </row>
    <row r="640" spans="1:30" ht="15.75" thickTop="1" x14ac:dyDescent="0.25">
      <c r="A640" s="49"/>
      <c r="B640" s="49"/>
      <c r="C640" s="49"/>
      <c r="D640" s="49"/>
      <c r="E640" s="49"/>
      <c r="F640" s="49"/>
      <c r="G640" s="49"/>
      <c r="H640" s="49"/>
      <c r="I640" s="49"/>
      <c r="J640" s="49"/>
      <c r="Q640">
        <f t="shared" si="130"/>
        <v>0</v>
      </c>
    </row>
    <row r="641" spans="1:30" collapsed="1" x14ac:dyDescent="0.25">
      <c r="A641" s="36" t="s">
        <v>336</v>
      </c>
      <c r="B641" s="37" t="s">
        <v>137</v>
      </c>
      <c r="C641" s="36" t="s">
        <v>138</v>
      </c>
      <c r="D641" s="36" t="s">
        <v>9</v>
      </c>
      <c r="E641" s="233" t="s">
        <v>1626</v>
      </c>
      <c r="F641" s="234"/>
      <c r="G641" s="38" t="s">
        <v>139</v>
      </c>
      <c r="H641" s="37" t="s">
        <v>140</v>
      </c>
      <c r="I641" s="37" t="s">
        <v>141</v>
      </c>
      <c r="J641" s="37" t="s">
        <v>10</v>
      </c>
      <c r="Q641">
        <f t="shared" si="130"/>
        <v>0</v>
      </c>
      <c r="W641" t="s">
        <v>141</v>
      </c>
      <c r="Y641" t="s">
        <v>141</v>
      </c>
      <c r="AB641" t="s">
        <v>141</v>
      </c>
    </row>
    <row r="642" spans="1:30" ht="38.25" x14ac:dyDescent="0.25">
      <c r="A642" s="39" t="s">
        <v>1636</v>
      </c>
      <c r="B642" s="40" t="s">
        <v>337</v>
      </c>
      <c r="C642" s="39" t="s">
        <v>157</v>
      </c>
      <c r="D642" s="39" t="s">
        <v>338</v>
      </c>
      <c r="E642" s="235" t="s">
        <v>1967</v>
      </c>
      <c r="F642" s="236"/>
      <c r="G642" s="41" t="s">
        <v>255</v>
      </c>
      <c r="H642" s="42">
        <v>1</v>
      </c>
      <c r="I642" s="43">
        <f>_xlfn.XLOOKUP(D642,'Sintético MO EQ MAT'!D:D,'Sintético MO EQ MAT'!G:G)</f>
        <v>78.903273754098365</v>
      </c>
      <c r="J642" s="43">
        <f>(H642*I642)</f>
        <v>78.903273754098365</v>
      </c>
      <c r="K642">
        <f>_xlfn.XLOOKUP(D642,'Sintético MO EQ MAT'!D:D,'Sintético MO EQ MAT'!O:O,0)</f>
        <v>2111.98</v>
      </c>
      <c r="L642">
        <f>_xlfn.XLOOKUP(D642,'Sintético MO EQ MAT'!D:D,'Sintético MO EQ MAT'!K:K,0)</f>
        <v>96.26199398</v>
      </c>
      <c r="Q642">
        <f t="shared" si="130"/>
        <v>0</v>
      </c>
      <c r="W642">
        <v>78.903273754098365</v>
      </c>
      <c r="Y642">
        <v>78.903273754098365</v>
      </c>
      <c r="AB642">
        <v>78.903273754098365</v>
      </c>
      <c r="AD642" s="196">
        <v>80.23</v>
      </c>
    </row>
    <row r="643" spans="1:30" ht="25.5" x14ac:dyDescent="0.25">
      <c r="A643" s="50" t="s">
        <v>1638</v>
      </c>
      <c r="B643" s="51" t="s">
        <v>1186</v>
      </c>
      <c r="C643" s="50" t="s">
        <v>157</v>
      </c>
      <c r="D643" s="50" t="s">
        <v>1187</v>
      </c>
      <c r="E643" s="237" t="s">
        <v>1637</v>
      </c>
      <c r="F643" s="238"/>
      <c r="G643" s="52" t="s">
        <v>266</v>
      </c>
      <c r="H643" s="53">
        <v>0.371</v>
      </c>
      <c r="I643" s="54">
        <f t="shared" ref="I643:I651" si="143">W643</f>
        <v>18.82</v>
      </c>
      <c r="J643" s="54">
        <f t="shared" ref="J643:J651" si="144">TRUNC(H643*I643,(2))</f>
        <v>6.98</v>
      </c>
      <c r="Q643">
        <f t="shared" si="130"/>
        <v>0</v>
      </c>
      <c r="R643">
        <f t="shared" ref="R643:R651" si="145">I643/1.07133</f>
        <v>17.566949492686664</v>
      </c>
      <c r="T643">
        <v>17.874977831293812</v>
      </c>
      <c r="W643">
        <v>18.82</v>
      </c>
      <c r="Y643">
        <v>18.82</v>
      </c>
      <c r="AB643">
        <v>18.82</v>
      </c>
      <c r="AD643" s="196">
        <v>18.82</v>
      </c>
    </row>
    <row r="644" spans="1:30" ht="25.5" x14ac:dyDescent="0.25">
      <c r="A644" s="50" t="s">
        <v>1638</v>
      </c>
      <c r="B644" s="51" t="s">
        <v>1945</v>
      </c>
      <c r="C644" s="50" t="s">
        <v>157</v>
      </c>
      <c r="D644" s="50" t="s">
        <v>1946</v>
      </c>
      <c r="E644" s="237" t="s">
        <v>1637</v>
      </c>
      <c r="F644" s="238"/>
      <c r="G644" s="52" t="s">
        <v>266</v>
      </c>
      <c r="H644" s="53">
        <v>0.27700000000000002</v>
      </c>
      <c r="I644" s="54">
        <f t="shared" si="143"/>
        <v>26.06</v>
      </c>
      <c r="J644" s="54">
        <f t="shared" si="144"/>
        <v>7.21</v>
      </c>
      <c r="Q644">
        <f t="shared" si="130"/>
        <v>0</v>
      </c>
      <c r="R644">
        <f t="shared" si="145"/>
        <v>24.324904557885993</v>
      </c>
      <c r="T644">
        <v>24.754277393520205</v>
      </c>
      <c r="W644">
        <v>26.06</v>
      </c>
      <c r="Y644">
        <v>26.06</v>
      </c>
      <c r="AB644">
        <v>26.06</v>
      </c>
      <c r="AD644" s="196">
        <v>26.06</v>
      </c>
    </row>
    <row r="645" spans="1:30" ht="25.5" x14ac:dyDescent="0.25">
      <c r="A645" s="50" t="s">
        <v>1638</v>
      </c>
      <c r="B645" s="51" t="s">
        <v>1982</v>
      </c>
      <c r="C645" s="50" t="s">
        <v>157</v>
      </c>
      <c r="D645" s="50" t="s">
        <v>1983</v>
      </c>
      <c r="E645" s="237" t="s">
        <v>1900</v>
      </c>
      <c r="F645" s="238"/>
      <c r="G645" s="52" t="s">
        <v>1901</v>
      </c>
      <c r="H645" s="53">
        <v>1.32E-2</v>
      </c>
      <c r="I645" s="54">
        <f t="shared" si="143"/>
        <v>18</v>
      </c>
      <c r="J645" s="54">
        <f t="shared" si="144"/>
        <v>0.23</v>
      </c>
      <c r="Q645">
        <f t="shared" si="130"/>
        <v>0</v>
      </c>
      <c r="R645">
        <f t="shared" si="145"/>
        <v>16.801545742208283</v>
      </c>
      <c r="T645">
        <v>17.100239888736432</v>
      </c>
      <c r="W645">
        <v>18</v>
      </c>
      <c r="Y645">
        <v>18</v>
      </c>
      <c r="AB645">
        <v>18</v>
      </c>
      <c r="AD645" s="196">
        <v>18</v>
      </c>
    </row>
    <row r="646" spans="1:30" ht="25.5" x14ac:dyDescent="0.25">
      <c r="A646" s="50" t="s">
        <v>1638</v>
      </c>
      <c r="B646" s="51" t="s">
        <v>1984</v>
      </c>
      <c r="C646" s="50" t="s">
        <v>157</v>
      </c>
      <c r="D646" s="50" t="s">
        <v>1985</v>
      </c>
      <c r="E646" s="237" t="s">
        <v>1900</v>
      </c>
      <c r="F646" s="238"/>
      <c r="G646" s="52" t="s">
        <v>1904</v>
      </c>
      <c r="H646" s="53">
        <v>1.83E-2</v>
      </c>
      <c r="I646" s="54">
        <f t="shared" si="143"/>
        <v>17.02</v>
      </c>
      <c r="J646" s="54">
        <f t="shared" si="144"/>
        <v>0.31</v>
      </c>
      <c r="Q646">
        <f t="shared" si="130"/>
        <v>0</v>
      </c>
      <c r="R646">
        <f t="shared" si="145"/>
        <v>15.886794918465833</v>
      </c>
      <c r="T646">
        <v>16.166820680835972</v>
      </c>
      <c r="W646">
        <v>17.02</v>
      </c>
      <c r="Y646">
        <v>17.02</v>
      </c>
      <c r="AB646">
        <v>17.02</v>
      </c>
      <c r="AD646" s="196">
        <v>17.02</v>
      </c>
    </row>
    <row r="647" spans="1:30" ht="25.5" x14ac:dyDescent="0.25">
      <c r="A647" s="55" t="s">
        <v>1627</v>
      </c>
      <c r="B647" s="56" t="s">
        <v>1875</v>
      </c>
      <c r="C647" s="55" t="s">
        <v>157</v>
      </c>
      <c r="D647" s="55" t="s">
        <v>1876</v>
      </c>
      <c r="E647" s="230" t="s">
        <v>1648</v>
      </c>
      <c r="F647" s="231"/>
      <c r="G647" s="57" t="s">
        <v>1877</v>
      </c>
      <c r="H647" s="58">
        <v>8.1000000000000003E-2</v>
      </c>
      <c r="I647" s="59">
        <f t="shared" si="143"/>
        <v>40.92</v>
      </c>
      <c r="J647" s="59">
        <f t="shared" si="144"/>
        <v>3.31</v>
      </c>
      <c r="Q647">
        <f t="shared" si="130"/>
        <v>0</v>
      </c>
      <c r="R647">
        <f t="shared" si="145"/>
        <v>38.195513987286837</v>
      </c>
      <c r="T647">
        <v>38.858241624896166</v>
      </c>
      <c r="W647">
        <v>40.92</v>
      </c>
      <c r="Y647">
        <v>40.92</v>
      </c>
      <c r="AB647">
        <v>40.92</v>
      </c>
      <c r="AD647" s="196">
        <v>40.92</v>
      </c>
    </row>
    <row r="648" spans="1:30" x14ac:dyDescent="0.25">
      <c r="A648" s="55" t="s">
        <v>1627</v>
      </c>
      <c r="B648" s="56" t="s">
        <v>1986</v>
      </c>
      <c r="C648" s="55" t="s">
        <v>157</v>
      </c>
      <c r="D648" s="55" t="s">
        <v>1987</v>
      </c>
      <c r="E648" s="230" t="s">
        <v>1648</v>
      </c>
      <c r="F648" s="231"/>
      <c r="G648" s="57" t="s">
        <v>259</v>
      </c>
      <c r="H648" s="58">
        <v>1.2999999999999999E-2</v>
      </c>
      <c r="I648" s="59">
        <f t="shared" si="143"/>
        <v>22.11</v>
      </c>
      <c r="J648" s="59">
        <f t="shared" si="144"/>
        <v>0.28000000000000003</v>
      </c>
      <c r="Q648">
        <f t="shared" si="130"/>
        <v>0</v>
      </c>
      <c r="R648">
        <f t="shared" si="145"/>
        <v>20.637898686679176</v>
      </c>
      <c r="T648">
        <v>21.001932177760356</v>
      </c>
      <c r="W648">
        <v>22.11</v>
      </c>
      <c r="Y648">
        <v>22.11</v>
      </c>
      <c r="AB648">
        <v>22.11</v>
      </c>
      <c r="AD648" s="196">
        <v>22.11</v>
      </c>
    </row>
    <row r="649" spans="1:30" ht="25.5" x14ac:dyDescent="0.25">
      <c r="A649" s="55" t="s">
        <v>1627</v>
      </c>
      <c r="B649" s="56" t="s">
        <v>1988</v>
      </c>
      <c r="C649" s="55" t="s">
        <v>157</v>
      </c>
      <c r="D649" s="55" t="s">
        <v>1989</v>
      </c>
      <c r="E649" s="230" t="s">
        <v>1648</v>
      </c>
      <c r="F649" s="231"/>
      <c r="G649" s="57" t="s">
        <v>259</v>
      </c>
      <c r="H649" s="58">
        <v>2.3999999999999998E-3</v>
      </c>
      <c r="I649" s="59">
        <f t="shared" si="143"/>
        <v>63.47</v>
      </c>
      <c r="J649" s="59">
        <f t="shared" si="144"/>
        <v>0.15</v>
      </c>
      <c r="Q649">
        <f t="shared" si="130"/>
        <v>0</v>
      </c>
      <c r="R649">
        <f t="shared" si="145"/>
        <v>59.244117125442209</v>
      </c>
      <c r="T649">
        <v>60.270878254132711</v>
      </c>
      <c r="W649">
        <v>63.47</v>
      </c>
      <c r="Y649">
        <v>63.47</v>
      </c>
      <c r="AB649">
        <v>63.47</v>
      </c>
      <c r="AD649" s="196">
        <v>63.47</v>
      </c>
    </row>
    <row r="650" spans="1:30" x14ac:dyDescent="0.25">
      <c r="A650" s="55" t="s">
        <v>1627</v>
      </c>
      <c r="B650" s="56" t="s">
        <v>1990</v>
      </c>
      <c r="C650" s="55" t="s">
        <v>157</v>
      </c>
      <c r="D650" s="55" t="s">
        <v>1991</v>
      </c>
      <c r="E650" s="230" t="s">
        <v>1648</v>
      </c>
      <c r="F650" s="231"/>
      <c r="G650" s="57" t="s">
        <v>259</v>
      </c>
      <c r="H650" s="58">
        <v>0.09</v>
      </c>
      <c r="I650" s="59">
        <f t="shared" si="143"/>
        <v>141.88</v>
      </c>
      <c r="J650" s="59">
        <f t="shared" si="144"/>
        <v>12.76</v>
      </c>
      <c r="Q650">
        <f t="shared" ref="Q650:Q713" si="146">P651</f>
        <v>0</v>
      </c>
      <c r="R650">
        <f t="shared" si="145"/>
        <v>132.43351721691729</v>
      </c>
      <c r="T650">
        <v>134.72972846835245</v>
      </c>
      <c r="W650">
        <v>141.88</v>
      </c>
      <c r="Y650">
        <v>141.88</v>
      </c>
      <c r="AB650">
        <v>141.88</v>
      </c>
      <c r="AD650" s="196">
        <v>141.88</v>
      </c>
    </row>
    <row r="651" spans="1:30" ht="25.5" x14ac:dyDescent="0.25">
      <c r="A651" s="55" t="s">
        <v>1627</v>
      </c>
      <c r="B651" s="56" t="s">
        <v>2022</v>
      </c>
      <c r="C651" s="55" t="s">
        <v>157</v>
      </c>
      <c r="D651" s="55" t="s">
        <v>2023</v>
      </c>
      <c r="E651" s="230" t="s">
        <v>1648</v>
      </c>
      <c r="F651" s="231"/>
      <c r="G651" s="57" t="s">
        <v>255</v>
      </c>
      <c r="H651" s="58">
        <v>1.05</v>
      </c>
      <c r="I651" s="59">
        <f t="shared" si="143"/>
        <v>45.4</v>
      </c>
      <c r="J651" s="59">
        <f t="shared" si="144"/>
        <v>47.67</v>
      </c>
      <c r="Q651">
        <f t="shared" si="146"/>
        <v>0</v>
      </c>
      <c r="R651">
        <f t="shared" si="145"/>
        <v>42.377232038680894</v>
      </c>
      <c r="T651">
        <v>43.114633212922257</v>
      </c>
      <c r="W651">
        <v>45.4</v>
      </c>
      <c r="Y651">
        <v>45.4</v>
      </c>
      <c r="AB651">
        <v>45.4</v>
      </c>
      <c r="AD651" s="196">
        <v>45.4</v>
      </c>
    </row>
    <row r="652" spans="1:30" x14ac:dyDescent="0.25">
      <c r="A652" s="44"/>
      <c r="B652" s="44"/>
      <c r="C652" s="44"/>
      <c r="D652" s="44"/>
      <c r="E652" s="44" t="s">
        <v>1629</v>
      </c>
      <c r="F652" s="45">
        <v>11.01</v>
      </c>
      <c r="G652" s="44" t="s">
        <v>1630</v>
      </c>
      <c r="H652" s="45">
        <v>0</v>
      </c>
      <c r="I652" s="44" t="s">
        <v>1631</v>
      </c>
      <c r="J652" s="45">
        <f>F652+H652</f>
        <v>11.01</v>
      </c>
      <c r="Q652">
        <f t="shared" si="146"/>
        <v>0</v>
      </c>
      <c r="W652" t="s">
        <v>1631</v>
      </c>
      <c r="Y652" t="s">
        <v>1631</v>
      </c>
      <c r="AB652" t="s">
        <v>1631</v>
      </c>
    </row>
    <row r="653" spans="1:30" x14ac:dyDescent="0.25">
      <c r="A653" s="44"/>
      <c r="B653" s="44"/>
      <c r="C653" s="44"/>
      <c r="D653" s="44"/>
      <c r="E653" s="44" t="s">
        <v>1632</v>
      </c>
      <c r="F653" s="45">
        <f>J653-J642</f>
        <v>17.358720225901635</v>
      </c>
      <c r="G653" s="44"/>
      <c r="H653" s="229" t="s">
        <v>1633</v>
      </c>
      <c r="I653" s="229"/>
      <c r="J653" s="45">
        <f>Q653</f>
        <v>96.26199398</v>
      </c>
      <c r="Q653">
        <f t="shared" si="146"/>
        <v>96.26199398</v>
      </c>
    </row>
    <row r="654" spans="1:30" ht="15.75" thickBot="1" x14ac:dyDescent="0.3">
      <c r="A654" s="46"/>
      <c r="B654" s="46"/>
      <c r="C654" s="46"/>
      <c r="D654" s="46"/>
      <c r="E654" s="46"/>
      <c r="F654" s="46"/>
      <c r="G654" s="46" t="s">
        <v>1634</v>
      </c>
      <c r="H654" s="47">
        <v>21.94</v>
      </c>
      <c r="I654" s="46" t="s">
        <v>1635</v>
      </c>
      <c r="J654" s="48">
        <f>O654</f>
        <v>2111.98</v>
      </c>
      <c r="M654">
        <f>K642</f>
        <v>2111.98</v>
      </c>
      <c r="N654">
        <f>L642</f>
        <v>96.26199398</v>
      </c>
      <c r="O654">
        <v>2111.98</v>
      </c>
      <c r="P654">
        <v>96.26199398</v>
      </c>
      <c r="Q654">
        <f t="shared" si="146"/>
        <v>0</v>
      </c>
      <c r="W654" t="s">
        <v>1635</v>
      </c>
      <c r="Y654" t="s">
        <v>1635</v>
      </c>
      <c r="AB654" t="s">
        <v>1635</v>
      </c>
    </row>
    <row r="655" spans="1:30" ht="15.75" thickTop="1" x14ac:dyDescent="0.25">
      <c r="A655" s="49"/>
      <c r="B655" s="49"/>
      <c r="C655" s="49"/>
      <c r="D655" s="49"/>
      <c r="E655" s="49"/>
      <c r="F655" s="49"/>
      <c r="G655" s="49"/>
      <c r="H655" s="49"/>
      <c r="I655" s="49"/>
      <c r="J655" s="49"/>
      <c r="Q655">
        <f t="shared" si="146"/>
        <v>0</v>
      </c>
    </row>
    <row r="656" spans="1:30" collapsed="1" x14ac:dyDescent="0.25">
      <c r="A656" s="36" t="s">
        <v>339</v>
      </c>
      <c r="B656" s="37" t="s">
        <v>137</v>
      </c>
      <c r="C656" s="36" t="s">
        <v>138</v>
      </c>
      <c r="D656" s="36" t="s">
        <v>9</v>
      </c>
      <c r="E656" s="233" t="s">
        <v>1626</v>
      </c>
      <c r="F656" s="234"/>
      <c r="G656" s="38" t="s">
        <v>139</v>
      </c>
      <c r="H656" s="37" t="s">
        <v>140</v>
      </c>
      <c r="I656" s="37" t="s">
        <v>141</v>
      </c>
      <c r="J656" s="37" t="s">
        <v>10</v>
      </c>
      <c r="Q656">
        <f t="shared" si="146"/>
        <v>0</v>
      </c>
      <c r="W656" t="s">
        <v>141</v>
      </c>
      <c r="Y656" t="s">
        <v>141</v>
      </c>
      <c r="AB656" t="s">
        <v>141</v>
      </c>
    </row>
    <row r="657" spans="1:30" ht="25.5" x14ac:dyDescent="0.25">
      <c r="A657" s="39" t="s">
        <v>1636</v>
      </c>
      <c r="B657" s="40" t="s">
        <v>340</v>
      </c>
      <c r="C657" s="39" t="s">
        <v>157</v>
      </c>
      <c r="D657" s="39" t="s">
        <v>341</v>
      </c>
      <c r="E657" s="235" t="s">
        <v>1967</v>
      </c>
      <c r="F657" s="236"/>
      <c r="G657" s="41" t="s">
        <v>255</v>
      </c>
      <c r="H657" s="42">
        <v>1</v>
      </c>
      <c r="I657" s="43">
        <f>_xlfn.XLOOKUP(D657,'Sintético MO EQ MAT'!D:D,'Sintético MO EQ MAT'!G:G)</f>
        <v>48.474678188524599</v>
      </c>
      <c r="J657" s="43">
        <f>(H657*I657)</f>
        <v>48.474678188524599</v>
      </c>
      <c r="K657">
        <f>_xlfn.XLOOKUP(D657,'Sintético MO EQ MAT'!D:D,'Sintético MO EQ MAT'!O:O,0)</f>
        <v>2286.31</v>
      </c>
      <c r="L657">
        <f>_xlfn.XLOOKUP(D657,'Sintético MO EQ MAT'!D:D,'Sintético MO EQ MAT'!K:K,0)</f>
        <v>59.139107390000007</v>
      </c>
      <c r="Q657">
        <f t="shared" si="146"/>
        <v>0</v>
      </c>
      <c r="W657">
        <v>48.474678188524599</v>
      </c>
      <c r="Y657">
        <v>48.474678188524599</v>
      </c>
      <c r="AB657">
        <v>48.474678188524599</v>
      </c>
      <c r="AD657" s="196">
        <v>51.03</v>
      </c>
    </row>
    <row r="658" spans="1:30" ht="25.5" x14ac:dyDescent="0.25">
      <c r="A658" s="50" t="s">
        <v>1638</v>
      </c>
      <c r="B658" s="51" t="s">
        <v>1186</v>
      </c>
      <c r="C658" s="50" t="s">
        <v>157</v>
      </c>
      <c r="D658" s="50" t="s">
        <v>1187</v>
      </c>
      <c r="E658" s="237" t="s">
        <v>1637</v>
      </c>
      <c r="F658" s="238"/>
      <c r="G658" s="52" t="s">
        <v>266</v>
      </c>
      <c r="H658" s="53">
        <v>0.20699999999999999</v>
      </c>
      <c r="I658" s="54">
        <f t="shared" ref="I658:I666" si="147">W658</f>
        <v>18.82</v>
      </c>
      <c r="J658" s="54">
        <f t="shared" ref="J658:J666" si="148">TRUNC(H658*I658,(2))</f>
        <v>3.89</v>
      </c>
      <c r="Q658">
        <f t="shared" si="146"/>
        <v>0</v>
      </c>
      <c r="R658">
        <f t="shared" ref="R658:R666" si="149">I658/1.07133</f>
        <v>17.566949492686664</v>
      </c>
      <c r="T658">
        <v>17.874977831293812</v>
      </c>
      <c r="W658">
        <v>18.82</v>
      </c>
      <c r="Y658">
        <v>18.82</v>
      </c>
      <c r="AB658">
        <v>18.82</v>
      </c>
      <c r="AD658" s="196">
        <v>18.82</v>
      </c>
    </row>
    <row r="659" spans="1:30" ht="25.5" x14ac:dyDescent="0.25">
      <c r="A659" s="50" t="s">
        <v>1638</v>
      </c>
      <c r="B659" s="51" t="s">
        <v>1945</v>
      </c>
      <c r="C659" s="50" t="s">
        <v>157</v>
      </c>
      <c r="D659" s="50" t="s">
        <v>1946</v>
      </c>
      <c r="E659" s="237" t="s">
        <v>1637</v>
      </c>
      <c r="F659" s="238"/>
      <c r="G659" s="52" t="s">
        <v>266</v>
      </c>
      <c r="H659" s="53">
        <v>0.112</v>
      </c>
      <c r="I659" s="54">
        <f t="shared" si="147"/>
        <v>26.06</v>
      </c>
      <c r="J659" s="54">
        <f t="shared" si="148"/>
        <v>2.91</v>
      </c>
      <c r="Q659">
        <f t="shared" si="146"/>
        <v>0</v>
      </c>
      <c r="R659">
        <f t="shared" si="149"/>
        <v>24.324904557885993</v>
      </c>
      <c r="T659">
        <v>24.754277393520205</v>
      </c>
      <c r="W659">
        <v>26.06</v>
      </c>
      <c r="Y659">
        <v>26.06</v>
      </c>
      <c r="AB659">
        <v>26.06</v>
      </c>
      <c r="AD659" s="196">
        <v>26.06</v>
      </c>
    </row>
    <row r="660" spans="1:30" ht="25.5" x14ac:dyDescent="0.25">
      <c r="A660" s="50" t="s">
        <v>1638</v>
      </c>
      <c r="B660" s="51" t="s">
        <v>1982</v>
      </c>
      <c r="C660" s="50" t="s">
        <v>157</v>
      </c>
      <c r="D660" s="50" t="s">
        <v>1983</v>
      </c>
      <c r="E660" s="237" t="s">
        <v>1900</v>
      </c>
      <c r="F660" s="238"/>
      <c r="G660" s="52" t="s">
        <v>1901</v>
      </c>
      <c r="H660" s="53">
        <v>1.32E-2</v>
      </c>
      <c r="I660" s="54">
        <f t="shared" si="147"/>
        <v>18</v>
      </c>
      <c r="J660" s="54">
        <f t="shared" si="148"/>
        <v>0.23</v>
      </c>
      <c r="Q660">
        <f t="shared" si="146"/>
        <v>0</v>
      </c>
      <c r="R660">
        <f t="shared" si="149"/>
        <v>16.801545742208283</v>
      </c>
      <c r="T660">
        <v>17.100239888736432</v>
      </c>
      <c r="W660">
        <v>18</v>
      </c>
      <c r="Y660">
        <v>18</v>
      </c>
      <c r="AB660">
        <v>18</v>
      </c>
      <c r="AD660" s="196">
        <v>18</v>
      </c>
    </row>
    <row r="661" spans="1:30" ht="25.5" x14ac:dyDescent="0.25">
      <c r="A661" s="50" t="s">
        <v>1638</v>
      </c>
      <c r="B661" s="51" t="s">
        <v>1984</v>
      </c>
      <c r="C661" s="50" t="s">
        <v>157</v>
      </c>
      <c r="D661" s="50" t="s">
        <v>1985</v>
      </c>
      <c r="E661" s="237" t="s">
        <v>1900</v>
      </c>
      <c r="F661" s="238"/>
      <c r="G661" s="52" t="s">
        <v>1904</v>
      </c>
      <c r="H661" s="53">
        <v>1.83E-2</v>
      </c>
      <c r="I661" s="54">
        <f t="shared" si="147"/>
        <v>17.02</v>
      </c>
      <c r="J661" s="54">
        <f t="shared" si="148"/>
        <v>0.31</v>
      </c>
      <c r="Q661">
        <f t="shared" si="146"/>
        <v>0</v>
      </c>
      <c r="R661">
        <f t="shared" si="149"/>
        <v>15.886794918465833</v>
      </c>
      <c r="T661">
        <v>16.166820680835972</v>
      </c>
      <c r="W661">
        <v>17.02</v>
      </c>
      <c r="Y661">
        <v>17.02</v>
      </c>
      <c r="AB661">
        <v>17.02</v>
      </c>
      <c r="AD661" s="196">
        <v>17.02</v>
      </c>
    </row>
    <row r="662" spans="1:30" ht="25.5" x14ac:dyDescent="0.25">
      <c r="A662" s="55" t="s">
        <v>1627</v>
      </c>
      <c r="B662" s="56" t="s">
        <v>1875</v>
      </c>
      <c r="C662" s="55" t="s">
        <v>157</v>
      </c>
      <c r="D662" s="55" t="s">
        <v>1876</v>
      </c>
      <c r="E662" s="230" t="s">
        <v>1648</v>
      </c>
      <c r="F662" s="231"/>
      <c r="G662" s="57" t="s">
        <v>1877</v>
      </c>
      <c r="H662" s="58">
        <v>0.19800000000000001</v>
      </c>
      <c r="I662" s="59">
        <f t="shared" si="147"/>
        <v>41</v>
      </c>
      <c r="J662" s="59">
        <f t="shared" si="148"/>
        <v>8.11</v>
      </c>
      <c r="Q662">
        <f t="shared" si="146"/>
        <v>0</v>
      </c>
      <c r="R662">
        <f t="shared" si="149"/>
        <v>38.270187523918871</v>
      </c>
      <c r="T662">
        <v>38.858241624896166</v>
      </c>
      <c r="W662">
        <v>41</v>
      </c>
      <c r="Y662">
        <v>41</v>
      </c>
      <c r="AB662">
        <v>41</v>
      </c>
      <c r="AD662" s="196">
        <v>40.92</v>
      </c>
    </row>
    <row r="663" spans="1:30" x14ac:dyDescent="0.25">
      <c r="A663" s="55" t="s">
        <v>1627</v>
      </c>
      <c r="B663" s="56" t="s">
        <v>1986</v>
      </c>
      <c r="C663" s="55" t="s">
        <v>157</v>
      </c>
      <c r="D663" s="55" t="s">
        <v>1987</v>
      </c>
      <c r="E663" s="230" t="s">
        <v>1648</v>
      </c>
      <c r="F663" s="231"/>
      <c r="G663" s="57" t="s">
        <v>259</v>
      </c>
      <c r="H663" s="58">
        <v>6.0000000000000001E-3</v>
      </c>
      <c r="I663" s="59">
        <f t="shared" si="147"/>
        <v>22.11</v>
      </c>
      <c r="J663" s="59">
        <f t="shared" si="148"/>
        <v>0.13</v>
      </c>
      <c r="Q663">
        <f t="shared" si="146"/>
        <v>0</v>
      </c>
      <c r="R663">
        <f t="shared" si="149"/>
        <v>20.637898686679176</v>
      </c>
      <c r="T663">
        <v>21.001932177760356</v>
      </c>
      <c r="W663">
        <v>22.11</v>
      </c>
      <c r="Y663">
        <v>22.11</v>
      </c>
      <c r="AB663">
        <v>22.11</v>
      </c>
      <c r="AD663" s="196">
        <v>22.11</v>
      </c>
    </row>
    <row r="664" spans="1:30" ht="25.5" x14ac:dyDescent="0.25">
      <c r="A664" s="55" t="s">
        <v>1627</v>
      </c>
      <c r="B664" s="56" t="s">
        <v>1988</v>
      </c>
      <c r="C664" s="55" t="s">
        <v>157</v>
      </c>
      <c r="D664" s="55" t="s">
        <v>1989</v>
      </c>
      <c r="E664" s="230" t="s">
        <v>1648</v>
      </c>
      <c r="F664" s="231"/>
      <c r="G664" s="57" t="s">
        <v>259</v>
      </c>
      <c r="H664" s="58">
        <v>1.1999999999999999E-3</v>
      </c>
      <c r="I664" s="59">
        <f t="shared" si="147"/>
        <v>63.47</v>
      </c>
      <c r="J664" s="59">
        <f t="shared" si="148"/>
        <v>7.0000000000000007E-2</v>
      </c>
      <c r="Q664">
        <f t="shared" si="146"/>
        <v>0</v>
      </c>
      <c r="R664">
        <f t="shared" si="149"/>
        <v>59.244117125442209</v>
      </c>
      <c r="T664">
        <v>60.270878254132711</v>
      </c>
      <c r="W664">
        <v>63.47</v>
      </c>
      <c r="Y664">
        <v>63.47</v>
      </c>
      <c r="AB664">
        <v>63.47</v>
      </c>
      <c r="AD664" s="196">
        <v>63.47</v>
      </c>
    </row>
    <row r="665" spans="1:30" x14ac:dyDescent="0.25">
      <c r="A665" s="55" t="s">
        <v>1627</v>
      </c>
      <c r="B665" s="56" t="s">
        <v>1990</v>
      </c>
      <c r="C665" s="55" t="s">
        <v>157</v>
      </c>
      <c r="D665" s="55" t="s">
        <v>1991</v>
      </c>
      <c r="E665" s="230" t="s">
        <v>1648</v>
      </c>
      <c r="F665" s="231"/>
      <c r="G665" s="57" t="s">
        <v>259</v>
      </c>
      <c r="H665" s="58">
        <v>4.4999999999999998E-2</v>
      </c>
      <c r="I665" s="59">
        <f t="shared" si="147"/>
        <v>141.9</v>
      </c>
      <c r="J665" s="59">
        <f t="shared" si="148"/>
        <v>6.38</v>
      </c>
      <c r="Q665">
        <f t="shared" si="146"/>
        <v>0</v>
      </c>
      <c r="R665">
        <f t="shared" si="149"/>
        <v>132.45218560107531</v>
      </c>
      <c r="T665">
        <v>134.72972846835245</v>
      </c>
      <c r="W665">
        <v>141.9</v>
      </c>
      <c r="Y665">
        <v>141.9</v>
      </c>
      <c r="AB665">
        <v>141.9</v>
      </c>
      <c r="AD665" s="196">
        <v>141.88</v>
      </c>
    </row>
    <row r="666" spans="1:30" ht="25.5" x14ac:dyDescent="0.25">
      <c r="A666" s="55" t="s">
        <v>1627</v>
      </c>
      <c r="B666" s="56" t="s">
        <v>2024</v>
      </c>
      <c r="C666" s="55" t="s">
        <v>157</v>
      </c>
      <c r="D666" s="55" t="s">
        <v>2025</v>
      </c>
      <c r="E666" s="230" t="s">
        <v>1648</v>
      </c>
      <c r="F666" s="231"/>
      <c r="G666" s="57" t="s">
        <v>255</v>
      </c>
      <c r="H666" s="58">
        <v>1.05</v>
      </c>
      <c r="I666" s="59">
        <f t="shared" si="147"/>
        <v>25.19</v>
      </c>
      <c r="J666" s="59">
        <f t="shared" si="148"/>
        <v>26.44</v>
      </c>
      <c r="Q666">
        <f t="shared" si="146"/>
        <v>0</v>
      </c>
      <c r="R666">
        <f t="shared" si="149"/>
        <v>23.512829847012597</v>
      </c>
      <c r="T666">
        <v>23.923534298488796</v>
      </c>
      <c r="W666">
        <v>25.19</v>
      </c>
      <c r="Y666">
        <v>25.19</v>
      </c>
      <c r="AB666">
        <v>25.19</v>
      </c>
      <c r="AD666" s="196">
        <v>25.19</v>
      </c>
    </row>
    <row r="667" spans="1:30" x14ac:dyDescent="0.25">
      <c r="A667" s="44"/>
      <c r="B667" s="44"/>
      <c r="C667" s="44"/>
      <c r="D667" s="44"/>
      <c r="E667" s="44" t="s">
        <v>1629</v>
      </c>
      <c r="F667" s="45">
        <v>5.42</v>
      </c>
      <c r="G667" s="44" t="s">
        <v>1630</v>
      </c>
      <c r="H667" s="45">
        <v>0</v>
      </c>
      <c r="I667" s="44" t="s">
        <v>1631</v>
      </c>
      <c r="J667" s="45">
        <f>F667+H667</f>
        <v>5.42</v>
      </c>
      <c r="Q667">
        <f t="shared" si="146"/>
        <v>0</v>
      </c>
      <c r="W667" t="s">
        <v>1631</v>
      </c>
      <c r="Y667" t="s">
        <v>1631</v>
      </c>
      <c r="AB667" t="s">
        <v>1631</v>
      </c>
    </row>
    <row r="668" spans="1:30" x14ac:dyDescent="0.25">
      <c r="A668" s="44"/>
      <c r="B668" s="44"/>
      <c r="C668" s="44"/>
      <c r="D668" s="44"/>
      <c r="E668" s="44" t="s">
        <v>1632</v>
      </c>
      <c r="F668" s="45">
        <f>J668-J657</f>
        <v>10.664429201475407</v>
      </c>
      <c r="G668" s="44"/>
      <c r="H668" s="229" t="s">
        <v>1633</v>
      </c>
      <c r="I668" s="229"/>
      <c r="J668" s="45">
        <f>Q668</f>
        <v>59.139107390000007</v>
      </c>
      <c r="Q668">
        <f t="shared" si="146"/>
        <v>59.139107390000007</v>
      </c>
    </row>
    <row r="669" spans="1:30" ht="15.75" thickBot="1" x14ac:dyDescent="0.3">
      <c r="A669" s="46"/>
      <c r="B669" s="46"/>
      <c r="C669" s="46"/>
      <c r="D669" s="46"/>
      <c r="E669" s="46"/>
      <c r="F669" s="46"/>
      <c r="G669" s="46" t="s">
        <v>1634</v>
      </c>
      <c r="H669" s="47">
        <v>38.659999999999997</v>
      </c>
      <c r="I669" s="46" t="s">
        <v>1635</v>
      </c>
      <c r="J669" s="48">
        <f>O669</f>
        <v>2286.31</v>
      </c>
      <c r="M669">
        <f>K657</f>
        <v>2286.31</v>
      </c>
      <c r="N669">
        <f>L657</f>
        <v>59.139107390000007</v>
      </c>
      <c r="O669">
        <v>2286.31</v>
      </c>
      <c r="P669">
        <v>59.139107390000007</v>
      </c>
      <c r="Q669">
        <f t="shared" si="146"/>
        <v>0</v>
      </c>
      <c r="W669" t="s">
        <v>1635</v>
      </c>
      <c r="Y669" t="s">
        <v>1635</v>
      </c>
      <c r="AB669" t="s">
        <v>1635</v>
      </c>
    </row>
    <row r="670" spans="1:30" ht="15.75" thickTop="1" x14ac:dyDescent="0.25">
      <c r="A670" s="49"/>
      <c r="B670" s="49"/>
      <c r="C670" s="49"/>
      <c r="D670" s="49"/>
      <c r="E670" s="49"/>
      <c r="F670" s="49"/>
      <c r="G670" s="49"/>
      <c r="H670" s="49"/>
      <c r="I670" s="49"/>
      <c r="J670" s="49"/>
      <c r="Q670">
        <f t="shared" si="146"/>
        <v>0</v>
      </c>
    </row>
    <row r="671" spans="1:30" x14ac:dyDescent="0.25">
      <c r="A671" s="33" t="s">
        <v>48</v>
      </c>
      <c r="B671" s="33"/>
      <c r="C671" s="33"/>
      <c r="D671" s="33" t="s">
        <v>49</v>
      </c>
      <c r="E671" s="33"/>
      <c r="F671" s="239"/>
      <c r="G671" s="240"/>
      <c r="H671" s="34"/>
      <c r="I671" s="33"/>
      <c r="J671" s="35">
        <f>J672+J703+J726</f>
        <v>91456.15</v>
      </c>
      <c r="K671">
        <f>_xlfn.XLOOKUP(D671,'Sintético MO EQ MAT'!D:D,'Sintético MO EQ MAT'!O:O,0)</f>
        <v>91456.15</v>
      </c>
      <c r="M671">
        <f>K671</f>
        <v>91456.15</v>
      </c>
      <c r="N671">
        <f>L671</f>
        <v>0</v>
      </c>
      <c r="O671">
        <v>91456.15</v>
      </c>
      <c r="P671">
        <v>0</v>
      </c>
      <c r="Q671">
        <f t="shared" si="146"/>
        <v>0</v>
      </c>
    </row>
    <row r="672" spans="1:30" x14ac:dyDescent="0.25">
      <c r="A672" s="33" t="s">
        <v>50</v>
      </c>
      <c r="B672" s="33"/>
      <c r="C672" s="33"/>
      <c r="D672" s="33" t="s">
        <v>51</v>
      </c>
      <c r="E672" s="33"/>
      <c r="F672" s="239"/>
      <c r="G672" s="240"/>
      <c r="H672" s="34"/>
      <c r="I672" s="33"/>
      <c r="J672" s="35">
        <f>J679+J690+J701</f>
        <v>60989.369999999995</v>
      </c>
      <c r="K672">
        <f>_xlfn.XLOOKUP(D672,'Sintético MO EQ MAT'!D:D,'Sintético MO EQ MAT'!O:O,0)</f>
        <v>60989.369999999995</v>
      </c>
      <c r="M672">
        <f>K672</f>
        <v>60989.369999999995</v>
      </c>
      <c r="N672">
        <f>L672</f>
        <v>0</v>
      </c>
      <c r="O672">
        <v>60989.369999999995</v>
      </c>
      <c r="P672">
        <v>0</v>
      </c>
      <c r="Q672">
        <f t="shared" si="146"/>
        <v>0</v>
      </c>
    </row>
    <row r="673" spans="1:30" collapsed="1" x14ac:dyDescent="0.25">
      <c r="A673" s="36" t="s">
        <v>342</v>
      </c>
      <c r="B673" s="37" t="s">
        <v>137</v>
      </c>
      <c r="C673" s="36" t="s">
        <v>138</v>
      </c>
      <c r="D673" s="36" t="s">
        <v>9</v>
      </c>
      <c r="E673" s="233" t="s">
        <v>1626</v>
      </c>
      <c r="F673" s="234"/>
      <c r="G673" s="38" t="s">
        <v>139</v>
      </c>
      <c r="H673" s="37" t="s">
        <v>140</v>
      </c>
      <c r="I673" s="37" t="s">
        <v>141</v>
      </c>
      <c r="J673" s="37" t="s">
        <v>10</v>
      </c>
      <c r="Q673">
        <f t="shared" si="146"/>
        <v>0</v>
      </c>
      <c r="W673" t="s">
        <v>141</v>
      </c>
      <c r="Y673" t="s">
        <v>141</v>
      </c>
      <c r="AB673" t="s">
        <v>141</v>
      </c>
    </row>
    <row r="674" spans="1:30" ht="25.5" x14ac:dyDescent="0.25">
      <c r="A674" s="39" t="s">
        <v>1636</v>
      </c>
      <c r="B674" s="40" t="s">
        <v>343</v>
      </c>
      <c r="C674" s="39" t="s">
        <v>157</v>
      </c>
      <c r="D674" s="39" t="s">
        <v>344</v>
      </c>
      <c r="E674" s="235" t="s">
        <v>1657</v>
      </c>
      <c r="F674" s="236"/>
      <c r="G674" s="41" t="s">
        <v>159</v>
      </c>
      <c r="H674" s="42">
        <v>1</v>
      </c>
      <c r="I674" s="43">
        <f>_xlfn.XLOOKUP(D674,'Sintético MO EQ MAT'!D:D,'Sintético MO EQ MAT'!G:G)</f>
        <v>2.9647135737704922</v>
      </c>
      <c r="J674" s="43">
        <f>(H674*I674)</f>
        <v>2.9647135737704922</v>
      </c>
      <c r="K674">
        <f>_xlfn.XLOOKUP(D674,'Sintético MO EQ MAT'!D:D,'Sintético MO EQ MAT'!O:O,0)</f>
        <v>1223.57</v>
      </c>
      <c r="L674">
        <f>_xlfn.XLOOKUP(D674,'Sintético MO EQ MAT'!D:D,'Sintético MO EQ MAT'!K:K,0)</f>
        <v>3.6169505600000003</v>
      </c>
      <c r="Q674">
        <f t="shared" si="146"/>
        <v>0</v>
      </c>
      <c r="W674">
        <v>2.9647135737704922</v>
      </c>
      <c r="Y674">
        <v>2.9647135737704922</v>
      </c>
      <c r="AB674">
        <v>2.9647135737704922</v>
      </c>
      <c r="AD674" s="196">
        <v>0.68</v>
      </c>
    </row>
    <row r="675" spans="1:30" ht="25.5" x14ac:dyDescent="0.25">
      <c r="A675" s="50" t="s">
        <v>1638</v>
      </c>
      <c r="B675" s="51" t="s">
        <v>1792</v>
      </c>
      <c r="C675" s="50" t="s">
        <v>157</v>
      </c>
      <c r="D675" s="50" t="s">
        <v>1793</v>
      </c>
      <c r="E675" s="237" t="s">
        <v>1637</v>
      </c>
      <c r="F675" s="238"/>
      <c r="G675" s="52" t="s">
        <v>266</v>
      </c>
      <c r="H675" s="53">
        <v>3.7400000000000003E-2</v>
      </c>
      <c r="I675" s="54">
        <f t="shared" ref="I675:I676" si="150">W675</f>
        <v>26.71</v>
      </c>
      <c r="J675" s="54">
        <f t="shared" ref="J675:J676" si="151">TRUNC(H675*I675,(2))</f>
        <v>0.99</v>
      </c>
      <c r="Q675">
        <f t="shared" si="146"/>
        <v>0</v>
      </c>
      <c r="R675">
        <f t="shared" ref="R675:R676" si="152">I675/1.07133</f>
        <v>24.931627043021294</v>
      </c>
      <c r="T675">
        <v>25.370334070734511</v>
      </c>
      <c r="W675">
        <v>26.71</v>
      </c>
      <c r="Y675">
        <v>26.71</v>
      </c>
      <c r="AB675">
        <v>26.71</v>
      </c>
      <c r="AD675" s="196">
        <v>26.71</v>
      </c>
    </row>
    <row r="676" spans="1:30" ht="25.5" x14ac:dyDescent="0.25">
      <c r="A676" s="50" t="s">
        <v>1638</v>
      </c>
      <c r="B676" s="51" t="s">
        <v>1186</v>
      </c>
      <c r="C676" s="50" t="s">
        <v>157</v>
      </c>
      <c r="D676" s="50" t="s">
        <v>1187</v>
      </c>
      <c r="E676" s="237" t="s">
        <v>1637</v>
      </c>
      <c r="F676" s="238"/>
      <c r="G676" s="52" t="s">
        <v>266</v>
      </c>
      <c r="H676" s="53">
        <v>0.1053</v>
      </c>
      <c r="I676" s="54">
        <f t="shared" si="150"/>
        <v>18.8</v>
      </c>
      <c r="J676" s="54">
        <f t="shared" si="151"/>
        <v>1.97</v>
      </c>
      <c r="Q676">
        <f t="shared" si="146"/>
        <v>0</v>
      </c>
      <c r="R676">
        <f t="shared" si="152"/>
        <v>17.548281108528652</v>
      </c>
      <c r="T676">
        <v>17.874977831293812</v>
      </c>
      <c r="W676">
        <v>18.8</v>
      </c>
      <c r="Y676">
        <v>18.8</v>
      </c>
      <c r="AB676">
        <v>18.8</v>
      </c>
      <c r="AD676" s="196">
        <v>18.82</v>
      </c>
    </row>
    <row r="677" spans="1:30" x14ac:dyDescent="0.25">
      <c r="A677" s="44"/>
      <c r="B677" s="44"/>
      <c r="C677" s="44"/>
      <c r="D677" s="44"/>
      <c r="E677" s="44" t="s">
        <v>1629</v>
      </c>
      <c r="F677" s="45">
        <v>2.1800000000000002</v>
      </c>
      <c r="G677" s="44" t="s">
        <v>1630</v>
      </c>
      <c r="H677" s="45">
        <v>0</v>
      </c>
      <c r="I677" s="44" t="s">
        <v>1631</v>
      </c>
      <c r="J677" s="45">
        <f>F677+H677</f>
        <v>2.1800000000000002</v>
      </c>
      <c r="Q677">
        <f t="shared" si="146"/>
        <v>0</v>
      </c>
      <c r="W677" t="s">
        <v>1631</v>
      </c>
      <c r="Y677" t="s">
        <v>1631</v>
      </c>
      <c r="AB677" t="s">
        <v>1631</v>
      </c>
    </row>
    <row r="678" spans="1:30" x14ac:dyDescent="0.25">
      <c r="A678" s="44"/>
      <c r="B678" s="44"/>
      <c r="C678" s="44"/>
      <c r="D678" s="44"/>
      <c r="E678" s="44" t="s">
        <v>1632</v>
      </c>
      <c r="F678" s="45">
        <f>J678-J674</f>
        <v>0.6522369862295081</v>
      </c>
      <c r="G678" s="44"/>
      <c r="H678" s="229" t="s">
        <v>1633</v>
      </c>
      <c r="I678" s="229"/>
      <c r="J678" s="45">
        <f>Q678</f>
        <v>3.6169505600000003</v>
      </c>
      <c r="Q678">
        <f t="shared" si="146"/>
        <v>3.6169505600000003</v>
      </c>
    </row>
    <row r="679" spans="1:30" ht="15.75" thickBot="1" x14ac:dyDescent="0.3">
      <c r="A679" s="46"/>
      <c r="B679" s="46"/>
      <c r="C679" s="46"/>
      <c r="D679" s="46"/>
      <c r="E679" s="46"/>
      <c r="F679" s="46"/>
      <c r="G679" s="46" t="s">
        <v>1634</v>
      </c>
      <c r="H679" s="47">
        <v>338.29</v>
      </c>
      <c r="I679" s="46" t="s">
        <v>1635</v>
      </c>
      <c r="J679" s="48">
        <f>O679</f>
        <v>1223.57</v>
      </c>
      <c r="M679">
        <f>K674</f>
        <v>1223.57</v>
      </c>
      <c r="N679">
        <f>L674</f>
        <v>3.6169505600000003</v>
      </c>
      <c r="O679">
        <v>1223.57</v>
      </c>
      <c r="P679">
        <v>3.6169505600000003</v>
      </c>
      <c r="Q679">
        <f t="shared" si="146"/>
        <v>0</v>
      </c>
      <c r="W679" t="s">
        <v>1635</v>
      </c>
      <c r="Y679" t="s">
        <v>1635</v>
      </c>
      <c r="AB679" t="s">
        <v>1635</v>
      </c>
    </row>
    <row r="680" spans="1:30" ht="15.75" thickTop="1" x14ac:dyDescent="0.25">
      <c r="A680" s="49"/>
      <c r="B680" s="49"/>
      <c r="C680" s="49"/>
      <c r="D680" s="49"/>
      <c r="E680" s="49"/>
      <c r="F680" s="49"/>
      <c r="G680" s="49"/>
      <c r="H680" s="49"/>
      <c r="I680" s="49"/>
      <c r="J680" s="49"/>
      <c r="Q680">
        <f t="shared" si="146"/>
        <v>0</v>
      </c>
    </row>
    <row r="681" spans="1:30" collapsed="1" x14ac:dyDescent="0.25">
      <c r="A681" s="36" t="s">
        <v>345</v>
      </c>
      <c r="B681" s="37" t="s">
        <v>137</v>
      </c>
      <c r="C681" s="36" t="s">
        <v>138</v>
      </c>
      <c r="D681" s="36" t="s">
        <v>9</v>
      </c>
      <c r="E681" s="233" t="s">
        <v>1626</v>
      </c>
      <c r="F681" s="234"/>
      <c r="G681" s="38" t="s">
        <v>139</v>
      </c>
      <c r="H681" s="37" t="s">
        <v>140</v>
      </c>
      <c r="I681" s="37" t="s">
        <v>141</v>
      </c>
      <c r="J681" s="37" t="s">
        <v>10</v>
      </c>
      <c r="Q681">
        <f t="shared" si="146"/>
        <v>0</v>
      </c>
      <c r="W681" t="s">
        <v>141</v>
      </c>
      <c r="Y681" t="s">
        <v>141</v>
      </c>
      <c r="AB681" t="s">
        <v>141</v>
      </c>
    </row>
    <row r="682" spans="1:30" ht="51" x14ac:dyDescent="0.25">
      <c r="A682" s="39" t="s">
        <v>1636</v>
      </c>
      <c r="B682" s="40" t="s">
        <v>346</v>
      </c>
      <c r="C682" s="39" t="s">
        <v>157</v>
      </c>
      <c r="D682" s="39" t="s">
        <v>347</v>
      </c>
      <c r="E682" s="235" t="s">
        <v>2026</v>
      </c>
      <c r="F682" s="236"/>
      <c r="G682" s="41" t="s">
        <v>159</v>
      </c>
      <c r="H682" s="42">
        <v>1</v>
      </c>
      <c r="I682" s="43">
        <f>_xlfn.XLOOKUP(D682,'Sintético MO EQ MAT'!D:D,'Sintético MO EQ MAT'!G:G)</f>
        <v>41.240132565573766</v>
      </c>
      <c r="J682" s="43">
        <f>(H682*I682)</f>
        <v>41.240132565573766</v>
      </c>
      <c r="K682">
        <f>_xlfn.XLOOKUP(D682,'Sintético MO EQ MAT'!D:D,'Sintético MO EQ MAT'!O:O,0)</f>
        <v>17020.37</v>
      </c>
      <c r="L682">
        <f>_xlfn.XLOOKUP(D682,'Sintético MO EQ MAT'!D:D,'Sintético MO EQ MAT'!K:K,0)</f>
        <v>50.312961729999998</v>
      </c>
      <c r="Q682">
        <f t="shared" si="146"/>
        <v>0</v>
      </c>
      <c r="W682">
        <v>41.240132565573766</v>
      </c>
      <c r="Y682">
        <v>41.240132565573766</v>
      </c>
      <c r="AB682">
        <v>41.240132565573766</v>
      </c>
      <c r="AD682" s="196">
        <v>27.49</v>
      </c>
    </row>
    <row r="683" spans="1:30" ht="38.25" x14ac:dyDescent="0.25">
      <c r="A683" s="50" t="s">
        <v>1638</v>
      </c>
      <c r="B683" s="51" t="s">
        <v>2027</v>
      </c>
      <c r="C683" s="50" t="s">
        <v>157</v>
      </c>
      <c r="D683" s="50" t="s">
        <v>2028</v>
      </c>
      <c r="E683" s="237" t="s">
        <v>1637</v>
      </c>
      <c r="F683" s="238"/>
      <c r="G683" s="52" t="s">
        <v>212</v>
      </c>
      <c r="H683" s="53">
        <v>3.1E-2</v>
      </c>
      <c r="I683" s="54">
        <f t="shared" ref="I683:I687" si="153">W683</f>
        <v>584.97</v>
      </c>
      <c r="J683" s="54">
        <f t="shared" ref="J683:J687" si="154">TRUNC(H683*I683,(2))</f>
        <v>18.13</v>
      </c>
      <c r="Q683">
        <f t="shared" si="146"/>
        <v>0</v>
      </c>
      <c r="R683">
        <f t="shared" ref="R683:R687" si="155">I683/1.07133</f>
        <v>546.02223404553229</v>
      </c>
      <c r="T683">
        <v>555.48710481364287</v>
      </c>
      <c r="W683">
        <v>584.97</v>
      </c>
      <c r="Y683">
        <v>584.97</v>
      </c>
      <c r="AB683">
        <v>584.97</v>
      </c>
      <c r="AD683" s="196">
        <v>584.97</v>
      </c>
    </row>
    <row r="684" spans="1:30" ht="25.5" x14ac:dyDescent="0.25">
      <c r="A684" s="50" t="s">
        <v>1638</v>
      </c>
      <c r="B684" s="51" t="s">
        <v>1792</v>
      </c>
      <c r="C684" s="50" t="s">
        <v>157</v>
      </c>
      <c r="D684" s="50" t="s">
        <v>1793</v>
      </c>
      <c r="E684" s="237" t="s">
        <v>1637</v>
      </c>
      <c r="F684" s="238"/>
      <c r="G684" s="52" t="s">
        <v>266</v>
      </c>
      <c r="H684" s="53">
        <v>0.52900000000000003</v>
      </c>
      <c r="I684" s="54">
        <f t="shared" si="153"/>
        <v>26.71</v>
      </c>
      <c r="J684" s="54">
        <f t="shared" si="154"/>
        <v>14.12</v>
      </c>
      <c r="Q684">
        <f t="shared" si="146"/>
        <v>0</v>
      </c>
      <c r="R684">
        <f t="shared" si="155"/>
        <v>24.931627043021294</v>
      </c>
      <c r="T684">
        <v>25.370334070734511</v>
      </c>
      <c r="W684">
        <v>26.71</v>
      </c>
      <c r="Y684">
        <v>26.71</v>
      </c>
      <c r="AB684">
        <v>26.71</v>
      </c>
      <c r="AD684" s="196">
        <v>26.71</v>
      </c>
    </row>
    <row r="685" spans="1:30" ht="25.5" x14ac:dyDescent="0.25">
      <c r="A685" s="50" t="s">
        <v>1638</v>
      </c>
      <c r="B685" s="51" t="s">
        <v>1186</v>
      </c>
      <c r="C685" s="50" t="s">
        <v>157</v>
      </c>
      <c r="D685" s="50" t="s">
        <v>1187</v>
      </c>
      <c r="E685" s="237" t="s">
        <v>1637</v>
      </c>
      <c r="F685" s="238"/>
      <c r="G685" s="52" t="s">
        <v>266</v>
      </c>
      <c r="H685" s="53">
        <v>0.26500000000000001</v>
      </c>
      <c r="I685" s="54">
        <f t="shared" si="153"/>
        <v>18.82</v>
      </c>
      <c r="J685" s="54">
        <f t="shared" si="154"/>
        <v>4.9800000000000004</v>
      </c>
      <c r="Q685">
        <f t="shared" si="146"/>
        <v>0</v>
      </c>
      <c r="R685">
        <f t="shared" si="155"/>
        <v>17.566949492686664</v>
      </c>
      <c r="T685">
        <v>17.874977831293812</v>
      </c>
      <c r="W685">
        <v>18.82</v>
      </c>
      <c r="Y685">
        <v>18.82</v>
      </c>
      <c r="AB685">
        <v>18.82</v>
      </c>
      <c r="AD685" s="196">
        <v>18.82</v>
      </c>
    </row>
    <row r="686" spans="1:30" x14ac:dyDescent="0.25">
      <c r="A686" s="55" t="s">
        <v>1627</v>
      </c>
      <c r="B686" s="56" t="s">
        <v>2029</v>
      </c>
      <c r="C686" s="55" t="s">
        <v>157</v>
      </c>
      <c r="D686" s="55" t="s">
        <v>2030</v>
      </c>
      <c r="E686" s="230" t="s">
        <v>1648</v>
      </c>
      <c r="F686" s="231"/>
      <c r="G686" s="57" t="s">
        <v>259</v>
      </c>
      <c r="H686" s="58">
        <v>0.5</v>
      </c>
      <c r="I686" s="59">
        <f t="shared" si="153"/>
        <v>0.7</v>
      </c>
      <c r="J686" s="59">
        <f t="shared" si="154"/>
        <v>0.35</v>
      </c>
      <c r="Q686">
        <f t="shared" si="146"/>
        <v>0</v>
      </c>
      <c r="R686">
        <f t="shared" si="155"/>
        <v>0.65339344553032219</v>
      </c>
      <c r="T686">
        <v>0.66272763760932674</v>
      </c>
      <c r="W686">
        <v>0.7</v>
      </c>
      <c r="Y686">
        <v>0.7</v>
      </c>
      <c r="AB686">
        <v>0.7</v>
      </c>
      <c r="AD686" s="196">
        <v>0.69</v>
      </c>
    </row>
    <row r="687" spans="1:30" ht="25.5" x14ac:dyDescent="0.25">
      <c r="A687" s="55" t="s">
        <v>1627</v>
      </c>
      <c r="B687" s="56" t="s">
        <v>2031</v>
      </c>
      <c r="C687" s="55" t="s">
        <v>157</v>
      </c>
      <c r="D687" s="55" t="s">
        <v>2032</v>
      </c>
      <c r="E687" s="230" t="s">
        <v>1648</v>
      </c>
      <c r="F687" s="231"/>
      <c r="G687" s="57" t="s">
        <v>1724</v>
      </c>
      <c r="H687" s="58">
        <v>0.21</v>
      </c>
      <c r="I687" s="59">
        <f t="shared" si="153"/>
        <v>17.46</v>
      </c>
      <c r="J687" s="59">
        <f t="shared" si="154"/>
        <v>3.66</v>
      </c>
      <c r="Q687">
        <f t="shared" si="146"/>
        <v>0</v>
      </c>
      <c r="R687">
        <f t="shared" si="155"/>
        <v>16.297499369942038</v>
      </c>
      <c r="T687">
        <v>16.586859324391177</v>
      </c>
      <c r="W687">
        <v>17.46</v>
      </c>
      <c r="Y687">
        <v>17.46</v>
      </c>
      <c r="AB687">
        <v>17.46</v>
      </c>
      <c r="AD687" s="196">
        <v>17.46</v>
      </c>
    </row>
    <row r="688" spans="1:30" x14ac:dyDescent="0.25">
      <c r="A688" s="44"/>
      <c r="B688" s="44"/>
      <c r="C688" s="44"/>
      <c r="D688" s="44"/>
      <c r="E688" s="44" t="s">
        <v>1629</v>
      </c>
      <c r="F688" s="45">
        <v>16.93</v>
      </c>
      <c r="G688" s="44" t="s">
        <v>1630</v>
      </c>
      <c r="H688" s="45">
        <v>0</v>
      </c>
      <c r="I688" s="44" t="s">
        <v>1631</v>
      </c>
      <c r="J688" s="45">
        <f>F688+H688</f>
        <v>16.93</v>
      </c>
      <c r="Q688">
        <f t="shared" si="146"/>
        <v>0</v>
      </c>
      <c r="W688" t="s">
        <v>1631</v>
      </c>
      <c r="Y688" t="s">
        <v>1631</v>
      </c>
      <c r="AB688" t="s">
        <v>1631</v>
      </c>
    </row>
    <row r="689" spans="1:30" x14ac:dyDescent="0.25">
      <c r="A689" s="44"/>
      <c r="B689" s="44"/>
      <c r="C689" s="44"/>
      <c r="D689" s="44"/>
      <c r="E689" s="44" t="s">
        <v>1632</v>
      </c>
      <c r="F689" s="45">
        <f>J689-J682</f>
        <v>9.0728291644262313</v>
      </c>
      <c r="G689" s="44"/>
      <c r="H689" s="229" t="s">
        <v>1633</v>
      </c>
      <c r="I689" s="229"/>
      <c r="J689" s="45">
        <f>Q689</f>
        <v>50.312961729999998</v>
      </c>
      <c r="Q689">
        <f t="shared" si="146"/>
        <v>50.312961729999998</v>
      </c>
    </row>
    <row r="690" spans="1:30" ht="15.75" thickBot="1" x14ac:dyDescent="0.3">
      <c r="A690" s="46"/>
      <c r="B690" s="46"/>
      <c r="C690" s="46"/>
      <c r="D690" s="46"/>
      <c r="E690" s="46"/>
      <c r="F690" s="46"/>
      <c r="G690" s="46" t="s">
        <v>1634</v>
      </c>
      <c r="H690" s="47">
        <v>338.29</v>
      </c>
      <c r="I690" s="46" t="s">
        <v>1635</v>
      </c>
      <c r="J690" s="48">
        <f>O690</f>
        <v>17020.37</v>
      </c>
      <c r="M690">
        <f>K682</f>
        <v>17020.37</v>
      </c>
      <c r="N690">
        <f>L682</f>
        <v>50.312961729999998</v>
      </c>
      <c r="O690">
        <v>17020.37</v>
      </c>
      <c r="P690">
        <v>50.312961729999998</v>
      </c>
      <c r="Q690">
        <f t="shared" si="146"/>
        <v>0</v>
      </c>
      <c r="W690" t="s">
        <v>1635</v>
      </c>
      <c r="Y690" t="s">
        <v>1635</v>
      </c>
      <c r="AB690" t="s">
        <v>1635</v>
      </c>
    </row>
    <row r="691" spans="1:30" ht="15.75" thickTop="1" x14ac:dyDescent="0.25">
      <c r="A691" s="49"/>
      <c r="B691" s="49"/>
      <c r="C691" s="49"/>
      <c r="D691" s="49"/>
      <c r="E691" s="49"/>
      <c r="F691" s="49"/>
      <c r="G691" s="49"/>
      <c r="H691" s="49"/>
      <c r="I691" s="49"/>
      <c r="J691" s="49"/>
      <c r="Q691">
        <f t="shared" si="146"/>
        <v>0</v>
      </c>
    </row>
    <row r="692" spans="1:30" collapsed="1" x14ac:dyDescent="0.25">
      <c r="A692" s="36" t="s">
        <v>348</v>
      </c>
      <c r="B692" s="37" t="s">
        <v>137</v>
      </c>
      <c r="C692" s="36" t="s">
        <v>138</v>
      </c>
      <c r="D692" s="36" t="s">
        <v>9</v>
      </c>
      <c r="E692" s="233" t="s">
        <v>1626</v>
      </c>
      <c r="F692" s="234"/>
      <c r="G692" s="38" t="s">
        <v>139</v>
      </c>
      <c r="H692" s="37" t="s">
        <v>140</v>
      </c>
      <c r="I692" s="37" t="s">
        <v>141</v>
      </c>
      <c r="J692" s="37" t="s">
        <v>10</v>
      </c>
      <c r="Q692">
        <f t="shared" si="146"/>
        <v>0</v>
      </c>
      <c r="W692" t="s">
        <v>141</v>
      </c>
      <c r="Y692" t="s">
        <v>141</v>
      </c>
      <c r="AB692" t="s">
        <v>141</v>
      </c>
    </row>
    <row r="693" spans="1:30" ht="38.25" x14ac:dyDescent="0.25">
      <c r="A693" s="39" t="s">
        <v>1636</v>
      </c>
      <c r="B693" s="40" t="s">
        <v>349</v>
      </c>
      <c r="C693" s="39" t="s">
        <v>157</v>
      </c>
      <c r="D693" s="39" t="s">
        <v>350</v>
      </c>
      <c r="E693" s="235" t="s">
        <v>2033</v>
      </c>
      <c r="F693" s="236"/>
      <c r="G693" s="41" t="s">
        <v>159</v>
      </c>
      <c r="H693" s="42">
        <v>1</v>
      </c>
      <c r="I693" s="43">
        <f>_xlfn.XLOOKUP(D693,'Sintético MO EQ MAT'!D:D,'Sintético MO EQ MAT'!G:G)</f>
        <v>103.57162419672133</v>
      </c>
      <c r="J693" s="43">
        <f>(H693*I693)</f>
        <v>103.57162419672133</v>
      </c>
      <c r="K693">
        <f>_xlfn.XLOOKUP(D693,'Sintético MO EQ MAT'!D:D,'Sintético MO EQ MAT'!O:O,0)</f>
        <v>42745.43</v>
      </c>
      <c r="L693">
        <f>_xlfn.XLOOKUP(D693,'Sintético MO EQ MAT'!D:D,'Sintético MO EQ MAT'!K:K,0)</f>
        <v>126.35738152000002</v>
      </c>
      <c r="Q693">
        <f t="shared" si="146"/>
        <v>0</v>
      </c>
      <c r="W693">
        <v>103.57162419672133</v>
      </c>
      <c r="Y693">
        <v>103.57162419672133</v>
      </c>
      <c r="AB693">
        <v>103.57162419672133</v>
      </c>
      <c r="AD693" s="196">
        <v>94.76</v>
      </c>
    </row>
    <row r="694" spans="1:30" ht="25.5" x14ac:dyDescent="0.25">
      <c r="A694" s="50" t="s">
        <v>1638</v>
      </c>
      <c r="B694" s="51" t="s">
        <v>1915</v>
      </c>
      <c r="C694" s="50" t="s">
        <v>157</v>
      </c>
      <c r="D694" s="50" t="s">
        <v>1916</v>
      </c>
      <c r="E694" s="237" t="s">
        <v>1637</v>
      </c>
      <c r="F694" s="238"/>
      <c r="G694" s="52" t="s">
        <v>266</v>
      </c>
      <c r="H694" s="53">
        <v>0.192</v>
      </c>
      <c r="I694" s="54">
        <f t="shared" ref="I694:I698" si="156">W694</f>
        <v>19.7</v>
      </c>
      <c r="J694" s="54">
        <f t="shared" ref="J694:J698" si="157">TRUNC(H694*I694,(2))</f>
        <v>3.78</v>
      </c>
      <c r="Q694">
        <f t="shared" si="146"/>
        <v>0</v>
      </c>
      <c r="R694">
        <f t="shared" ref="R694:R698" si="158">I694/1.07133</f>
        <v>18.388358395639067</v>
      </c>
      <c r="T694">
        <v>18.71505511840423</v>
      </c>
      <c r="W694">
        <v>19.7</v>
      </c>
      <c r="Y694">
        <v>19.7</v>
      </c>
      <c r="AB694">
        <v>19.7</v>
      </c>
      <c r="AD694" s="196">
        <v>19.7</v>
      </c>
    </row>
    <row r="695" spans="1:30" ht="25.5" x14ac:dyDescent="0.25">
      <c r="A695" s="50" t="s">
        <v>1638</v>
      </c>
      <c r="B695" s="51" t="s">
        <v>2034</v>
      </c>
      <c r="C695" s="50" t="s">
        <v>157</v>
      </c>
      <c r="D695" s="50" t="s">
        <v>2035</v>
      </c>
      <c r="E695" s="237" t="s">
        <v>1637</v>
      </c>
      <c r="F695" s="238"/>
      <c r="G695" s="52" t="s">
        <v>266</v>
      </c>
      <c r="H695" s="53">
        <v>0.94799999999999995</v>
      </c>
      <c r="I695" s="54">
        <f t="shared" si="156"/>
        <v>26.71</v>
      </c>
      <c r="J695" s="54">
        <f t="shared" si="157"/>
        <v>25.32</v>
      </c>
      <c r="Q695">
        <f t="shared" si="146"/>
        <v>0</v>
      </c>
      <c r="R695">
        <f t="shared" si="158"/>
        <v>24.931627043021294</v>
      </c>
      <c r="T695">
        <v>25.370334070734511</v>
      </c>
      <c r="W695">
        <v>26.71</v>
      </c>
      <c r="Y695">
        <v>26.71</v>
      </c>
      <c r="AB695">
        <v>26.71</v>
      </c>
      <c r="AD695" s="196">
        <v>26.71</v>
      </c>
    </row>
    <row r="696" spans="1:30" ht="25.5" x14ac:dyDescent="0.25">
      <c r="A696" s="55" t="s">
        <v>1627</v>
      </c>
      <c r="B696" s="56" t="s">
        <v>2036</v>
      </c>
      <c r="C696" s="55" t="s">
        <v>157</v>
      </c>
      <c r="D696" s="55" t="s">
        <v>2037</v>
      </c>
      <c r="E696" s="230" t="s">
        <v>1648</v>
      </c>
      <c r="F696" s="231"/>
      <c r="G696" s="57" t="s">
        <v>1724</v>
      </c>
      <c r="H696" s="58">
        <v>0.61499999999999999</v>
      </c>
      <c r="I696" s="59">
        <f t="shared" si="156"/>
        <v>16.95</v>
      </c>
      <c r="J696" s="59">
        <f t="shared" si="157"/>
        <v>10.42</v>
      </c>
      <c r="Q696">
        <f t="shared" si="146"/>
        <v>0</v>
      </c>
      <c r="R696">
        <f t="shared" si="158"/>
        <v>15.8214555739128</v>
      </c>
      <c r="T696">
        <v>16.101481336282941</v>
      </c>
      <c r="W696">
        <v>16.95</v>
      </c>
      <c r="Y696">
        <v>16.95</v>
      </c>
      <c r="AB696">
        <v>16.95</v>
      </c>
      <c r="AD696" s="196">
        <v>16.95</v>
      </c>
    </row>
    <row r="697" spans="1:30" ht="25.5" x14ac:dyDescent="0.25">
      <c r="A697" s="55" t="s">
        <v>1627</v>
      </c>
      <c r="B697" s="56" t="s">
        <v>2038</v>
      </c>
      <c r="C697" s="55" t="s">
        <v>157</v>
      </c>
      <c r="D697" s="55" t="s">
        <v>2039</v>
      </c>
      <c r="E697" s="230" t="s">
        <v>1648</v>
      </c>
      <c r="F697" s="231"/>
      <c r="G697" s="57" t="s">
        <v>159</v>
      </c>
      <c r="H697" s="58">
        <v>1.125</v>
      </c>
      <c r="I697" s="59">
        <f t="shared" si="156"/>
        <v>55</v>
      </c>
      <c r="J697" s="59">
        <f t="shared" si="157"/>
        <v>61.87</v>
      </c>
      <c r="Q697">
        <f t="shared" si="146"/>
        <v>0</v>
      </c>
      <c r="R697">
        <f t="shared" si="158"/>
        <v>51.338056434525313</v>
      </c>
      <c r="T697">
        <v>52.243473066188763</v>
      </c>
      <c r="W697">
        <v>55</v>
      </c>
      <c r="Y697">
        <v>55</v>
      </c>
      <c r="AB697">
        <v>55</v>
      </c>
      <c r="AD697" s="196">
        <v>55.01</v>
      </c>
    </row>
    <row r="698" spans="1:30" x14ac:dyDescent="0.25">
      <c r="A698" s="55" t="s">
        <v>1627</v>
      </c>
      <c r="B698" s="56" t="s">
        <v>2040</v>
      </c>
      <c r="C698" s="55" t="s">
        <v>157</v>
      </c>
      <c r="D698" s="55" t="s">
        <v>2041</v>
      </c>
      <c r="E698" s="230" t="s">
        <v>1648</v>
      </c>
      <c r="F698" s="231"/>
      <c r="G698" s="57" t="s">
        <v>259</v>
      </c>
      <c r="H698" s="58">
        <v>0.26</v>
      </c>
      <c r="I698" s="59">
        <f t="shared" si="156"/>
        <v>8.4</v>
      </c>
      <c r="J698" s="59">
        <f t="shared" si="157"/>
        <v>2.1800000000000002</v>
      </c>
      <c r="Q698">
        <f t="shared" si="146"/>
        <v>0</v>
      </c>
      <c r="R698">
        <f t="shared" si="158"/>
        <v>7.8407213463638668</v>
      </c>
      <c r="T698">
        <v>7.9807342275489361</v>
      </c>
      <c r="W698">
        <v>8.4</v>
      </c>
      <c r="Y698">
        <v>8.4</v>
      </c>
      <c r="AB698">
        <v>8.4</v>
      </c>
      <c r="AD698" s="196">
        <v>8.4</v>
      </c>
    </row>
    <row r="699" spans="1:30" x14ac:dyDescent="0.25">
      <c r="A699" s="44"/>
      <c r="B699" s="44"/>
      <c r="C699" s="44"/>
      <c r="D699" s="44"/>
      <c r="E699" s="44" t="s">
        <v>1629</v>
      </c>
      <c r="F699" s="45">
        <v>22.76</v>
      </c>
      <c r="G699" s="44" t="s">
        <v>1630</v>
      </c>
      <c r="H699" s="45">
        <v>0</v>
      </c>
      <c r="I699" s="44" t="s">
        <v>1631</v>
      </c>
      <c r="J699" s="45">
        <f>F699+H699</f>
        <v>22.76</v>
      </c>
      <c r="Q699">
        <f t="shared" si="146"/>
        <v>0</v>
      </c>
      <c r="W699" t="s">
        <v>1631</v>
      </c>
      <c r="Y699" t="s">
        <v>1631</v>
      </c>
      <c r="AB699" t="s">
        <v>1631</v>
      </c>
    </row>
    <row r="700" spans="1:30" x14ac:dyDescent="0.25">
      <c r="A700" s="44"/>
      <c r="B700" s="44"/>
      <c r="C700" s="44"/>
      <c r="D700" s="44"/>
      <c r="E700" s="44" t="s">
        <v>1632</v>
      </c>
      <c r="F700" s="45">
        <f>J700-J693</f>
        <v>22.785757323278688</v>
      </c>
      <c r="G700" s="44"/>
      <c r="H700" s="229" t="s">
        <v>1633</v>
      </c>
      <c r="I700" s="229"/>
      <c r="J700" s="45">
        <f>Q700</f>
        <v>126.35738152000002</v>
      </c>
      <c r="Q700">
        <f t="shared" si="146"/>
        <v>126.35738152000002</v>
      </c>
    </row>
    <row r="701" spans="1:30" ht="15.75" thickBot="1" x14ac:dyDescent="0.3">
      <c r="A701" s="46"/>
      <c r="B701" s="46"/>
      <c r="C701" s="46"/>
      <c r="D701" s="46"/>
      <c r="E701" s="46"/>
      <c r="F701" s="46"/>
      <c r="G701" s="46" t="s">
        <v>1634</v>
      </c>
      <c r="H701" s="47">
        <v>338.29</v>
      </c>
      <c r="I701" s="46" t="s">
        <v>1635</v>
      </c>
      <c r="J701" s="48">
        <f>O701</f>
        <v>42745.43</v>
      </c>
      <c r="M701">
        <f>K693</f>
        <v>42745.43</v>
      </c>
      <c r="N701">
        <f>L693</f>
        <v>126.35738152000002</v>
      </c>
      <c r="O701">
        <v>42745.43</v>
      </c>
      <c r="P701">
        <v>126.35738152000002</v>
      </c>
      <c r="Q701">
        <f t="shared" si="146"/>
        <v>0</v>
      </c>
      <c r="W701" t="s">
        <v>1635</v>
      </c>
      <c r="Y701" t="s">
        <v>1635</v>
      </c>
      <c r="AB701" t="s">
        <v>1635</v>
      </c>
    </row>
    <row r="702" spans="1:30" ht="15.75" thickTop="1" x14ac:dyDescent="0.25">
      <c r="A702" s="49"/>
      <c r="B702" s="49"/>
      <c r="C702" s="49"/>
      <c r="D702" s="49"/>
      <c r="E702" s="49"/>
      <c r="F702" s="49"/>
      <c r="G702" s="49"/>
      <c r="H702" s="49"/>
      <c r="I702" s="49"/>
      <c r="J702" s="49"/>
      <c r="Q702">
        <f t="shared" si="146"/>
        <v>0</v>
      </c>
    </row>
    <row r="703" spans="1:30" x14ac:dyDescent="0.25">
      <c r="A703" s="33" t="s">
        <v>52</v>
      </c>
      <c r="B703" s="33"/>
      <c r="C703" s="33"/>
      <c r="D703" s="33" t="s">
        <v>53</v>
      </c>
      <c r="E703" s="33"/>
      <c r="F703" s="239"/>
      <c r="G703" s="240"/>
      <c r="H703" s="34"/>
      <c r="I703" s="33"/>
      <c r="J703" s="35">
        <f>J713+J724</f>
        <v>18011.53</v>
      </c>
      <c r="K703">
        <f>_xlfn.XLOOKUP(D703,'Sintético MO EQ MAT'!D:D,'Sintético MO EQ MAT'!O:O,0)</f>
        <v>18011.53</v>
      </c>
      <c r="M703">
        <f>K703</f>
        <v>18011.53</v>
      </c>
      <c r="N703">
        <f>L703</f>
        <v>0</v>
      </c>
      <c r="O703">
        <v>18011.53</v>
      </c>
      <c r="P703">
        <v>0</v>
      </c>
      <c r="Q703">
        <f t="shared" si="146"/>
        <v>0</v>
      </c>
    </row>
    <row r="704" spans="1:30" collapsed="1" x14ac:dyDescent="0.25">
      <c r="A704" s="36" t="s">
        <v>351</v>
      </c>
      <c r="B704" s="37" t="s">
        <v>137</v>
      </c>
      <c r="C704" s="36" t="s">
        <v>138</v>
      </c>
      <c r="D704" s="36" t="s">
        <v>9</v>
      </c>
      <c r="E704" s="233" t="s">
        <v>1626</v>
      </c>
      <c r="F704" s="234"/>
      <c r="G704" s="38" t="s">
        <v>139</v>
      </c>
      <c r="H704" s="37" t="s">
        <v>140</v>
      </c>
      <c r="I704" s="37" t="s">
        <v>141</v>
      </c>
      <c r="J704" s="37" t="s">
        <v>10</v>
      </c>
      <c r="Q704">
        <f t="shared" si="146"/>
        <v>0</v>
      </c>
      <c r="W704" t="s">
        <v>141</v>
      </c>
      <c r="Y704" t="s">
        <v>141</v>
      </c>
      <c r="AB704" t="s">
        <v>141</v>
      </c>
    </row>
    <row r="705" spans="1:30" ht="51" x14ac:dyDescent="0.25">
      <c r="A705" s="39" t="s">
        <v>1636</v>
      </c>
      <c r="B705" s="40" t="s">
        <v>346</v>
      </c>
      <c r="C705" s="39" t="s">
        <v>157</v>
      </c>
      <c r="D705" s="39" t="s">
        <v>347</v>
      </c>
      <c r="E705" s="235" t="s">
        <v>2026</v>
      </c>
      <c r="F705" s="236"/>
      <c r="G705" s="41" t="s">
        <v>159</v>
      </c>
      <c r="H705" s="42">
        <v>1</v>
      </c>
      <c r="I705" s="43">
        <f>_xlfn.XLOOKUP(D705,'Sintético MO EQ MAT'!D:D,'Sintético MO EQ MAT'!G:G)</f>
        <v>41.240132565573766</v>
      </c>
      <c r="J705" s="43">
        <f>(H705*I705)</f>
        <v>41.240132565573766</v>
      </c>
      <c r="K705">
        <f>_xlfn.XLOOKUP(D705,'Sintético MO EQ MAT'!D:D,'Sintético MO EQ MAT'!O:O,0)</f>
        <v>17020.37</v>
      </c>
      <c r="L705">
        <f>_xlfn.XLOOKUP(D705,'Sintético MO EQ MAT'!D:D,'Sintético MO EQ MAT'!K:K,0)</f>
        <v>50.312961729999998</v>
      </c>
      <c r="Q705">
        <f t="shared" si="146"/>
        <v>0</v>
      </c>
      <c r="W705">
        <v>41.240132565573766</v>
      </c>
      <c r="Y705">
        <v>41.240132565573766</v>
      </c>
      <c r="AB705">
        <v>41.240132565573766</v>
      </c>
      <c r="AD705" s="196">
        <v>27.49</v>
      </c>
    </row>
    <row r="706" spans="1:30" ht="38.25" x14ac:dyDescent="0.25">
      <c r="A706" s="50" t="s">
        <v>1638</v>
      </c>
      <c r="B706" s="51" t="s">
        <v>2027</v>
      </c>
      <c r="C706" s="50" t="s">
        <v>157</v>
      </c>
      <c r="D706" s="50" t="s">
        <v>2028</v>
      </c>
      <c r="E706" s="237" t="s">
        <v>1637</v>
      </c>
      <c r="F706" s="238"/>
      <c r="G706" s="52" t="s">
        <v>212</v>
      </c>
      <c r="H706" s="53">
        <v>3.1E-2</v>
      </c>
      <c r="I706" s="54">
        <f t="shared" ref="I706:I710" si="159">W706</f>
        <v>584.97</v>
      </c>
      <c r="J706" s="54">
        <f t="shared" ref="J706:J710" si="160">TRUNC(H706*I706,(2))</f>
        <v>18.13</v>
      </c>
      <c r="Q706">
        <f t="shared" si="146"/>
        <v>0</v>
      </c>
      <c r="R706">
        <f t="shared" ref="R706:R710" si="161">I706/1.07133</f>
        <v>546.02223404553229</v>
      </c>
      <c r="T706">
        <v>555.48710481364287</v>
      </c>
      <c r="W706">
        <v>584.97</v>
      </c>
      <c r="Y706">
        <v>584.97</v>
      </c>
      <c r="AB706">
        <v>584.97</v>
      </c>
      <c r="AD706" s="196">
        <v>584.97</v>
      </c>
    </row>
    <row r="707" spans="1:30" ht="25.5" x14ac:dyDescent="0.25">
      <c r="A707" s="50" t="s">
        <v>1638</v>
      </c>
      <c r="B707" s="51" t="s">
        <v>1792</v>
      </c>
      <c r="C707" s="50" t="s">
        <v>157</v>
      </c>
      <c r="D707" s="50" t="s">
        <v>1793</v>
      </c>
      <c r="E707" s="237" t="s">
        <v>1637</v>
      </c>
      <c r="F707" s="238"/>
      <c r="G707" s="52" t="s">
        <v>266</v>
      </c>
      <c r="H707" s="53">
        <v>0.52900000000000003</v>
      </c>
      <c r="I707" s="54">
        <f t="shared" si="159"/>
        <v>26.72</v>
      </c>
      <c r="J707" s="54">
        <f t="shared" si="160"/>
        <v>14.13</v>
      </c>
      <c r="Q707">
        <f t="shared" si="146"/>
        <v>0</v>
      </c>
      <c r="R707">
        <f t="shared" si="161"/>
        <v>24.940961235100296</v>
      </c>
      <c r="T707">
        <v>25.370334070734511</v>
      </c>
      <c r="W707">
        <v>26.72</v>
      </c>
      <c r="Y707">
        <v>26.72</v>
      </c>
      <c r="AB707">
        <v>26.72</v>
      </c>
      <c r="AD707" s="196">
        <v>26.71</v>
      </c>
    </row>
    <row r="708" spans="1:30" ht="25.5" x14ac:dyDescent="0.25">
      <c r="A708" s="50" t="s">
        <v>1638</v>
      </c>
      <c r="B708" s="51" t="s">
        <v>1186</v>
      </c>
      <c r="C708" s="50" t="s">
        <v>157</v>
      </c>
      <c r="D708" s="50" t="s">
        <v>1187</v>
      </c>
      <c r="E708" s="237" t="s">
        <v>1637</v>
      </c>
      <c r="F708" s="238"/>
      <c r="G708" s="52" t="s">
        <v>266</v>
      </c>
      <c r="H708" s="53">
        <v>0.26500000000000001</v>
      </c>
      <c r="I708" s="54">
        <f t="shared" si="159"/>
        <v>18.82</v>
      </c>
      <c r="J708" s="54">
        <f t="shared" si="160"/>
        <v>4.9800000000000004</v>
      </c>
      <c r="Q708">
        <f t="shared" si="146"/>
        <v>0</v>
      </c>
      <c r="R708">
        <f t="shared" si="161"/>
        <v>17.566949492686664</v>
      </c>
      <c r="T708">
        <v>17.874977831293812</v>
      </c>
      <c r="W708">
        <v>18.82</v>
      </c>
      <c r="Y708">
        <v>18.82</v>
      </c>
      <c r="AB708">
        <v>18.82</v>
      </c>
      <c r="AD708" s="196">
        <v>18.82</v>
      </c>
    </row>
    <row r="709" spans="1:30" x14ac:dyDescent="0.25">
      <c r="A709" s="55" t="s">
        <v>1627</v>
      </c>
      <c r="B709" s="56" t="s">
        <v>2029</v>
      </c>
      <c r="C709" s="55" t="s">
        <v>157</v>
      </c>
      <c r="D709" s="55" t="s">
        <v>2030</v>
      </c>
      <c r="E709" s="230" t="s">
        <v>1648</v>
      </c>
      <c r="F709" s="231"/>
      <c r="G709" s="57" t="s">
        <v>259</v>
      </c>
      <c r="H709" s="58">
        <v>0.5</v>
      </c>
      <c r="I709" s="59">
        <f t="shared" si="159"/>
        <v>0.69</v>
      </c>
      <c r="J709" s="59">
        <f t="shared" si="160"/>
        <v>0.34</v>
      </c>
      <c r="Q709">
        <f t="shared" si="146"/>
        <v>0</v>
      </c>
      <c r="R709">
        <f t="shared" si="161"/>
        <v>0.64405925345131754</v>
      </c>
      <c r="T709">
        <v>0.66272763760932674</v>
      </c>
      <c r="W709">
        <v>0.69</v>
      </c>
      <c r="Y709">
        <v>0.69</v>
      </c>
      <c r="AB709">
        <v>0.69</v>
      </c>
      <c r="AD709" s="196">
        <v>0.69</v>
      </c>
    </row>
    <row r="710" spans="1:30" ht="25.5" x14ac:dyDescent="0.25">
      <c r="A710" s="55" t="s">
        <v>1627</v>
      </c>
      <c r="B710" s="56" t="s">
        <v>2031</v>
      </c>
      <c r="C710" s="55" t="s">
        <v>157</v>
      </c>
      <c r="D710" s="55" t="s">
        <v>2032</v>
      </c>
      <c r="E710" s="230" t="s">
        <v>1648</v>
      </c>
      <c r="F710" s="231"/>
      <c r="G710" s="57" t="s">
        <v>1724</v>
      </c>
      <c r="H710" s="58">
        <v>0.21</v>
      </c>
      <c r="I710" s="59">
        <f t="shared" si="159"/>
        <v>17.46</v>
      </c>
      <c r="J710" s="59">
        <f t="shared" si="160"/>
        <v>3.66</v>
      </c>
      <c r="Q710">
        <f t="shared" si="146"/>
        <v>0</v>
      </c>
      <c r="R710">
        <f t="shared" si="161"/>
        <v>16.297499369942038</v>
      </c>
      <c r="T710">
        <v>16.586859324391177</v>
      </c>
      <c r="W710">
        <v>17.46</v>
      </c>
      <c r="Y710">
        <v>17.46</v>
      </c>
      <c r="AB710">
        <v>17.46</v>
      </c>
      <c r="AD710" s="196">
        <v>17.46</v>
      </c>
    </row>
    <row r="711" spans="1:30" x14ac:dyDescent="0.25">
      <c r="A711" s="44"/>
      <c r="B711" s="44"/>
      <c r="C711" s="44"/>
      <c r="D711" s="44"/>
      <c r="E711" s="44" t="s">
        <v>1629</v>
      </c>
      <c r="F711" s="45">
        <v>16.93</v>
      </c>
      <c r="G711" s="44" t="s">
        <v>1630</v>
      </c>
      <c r="H711" s="45">
        <v>0</v>
      </c>
      <c r="I711" s="44" t="s">
        <v>1631</v>
      </c>
      <c r="J711" s="45">
        <f>F711+H711</f>
        <v>16.93</v>
      </c>
      <c r="Q711">
        <f t="shared" si="146"/>
        <v>0</v>
      </c>
      <c r="W711" t="s">
        <v>1631</v>
      </c>
      <c r="Y711" t="s">
        <v>1631</v>
      </c>
      <c r="AB711" t="s">
        <v>1631</v>
      </c>
    </row>
    <row r="712" spans="1:30" x14ac:dyDescent="0.25">
      <c r="A712" s="44"/>
      <c r="B712" s="44"/>
      <c r="C712" s="44"/>
      <c r="D712" s="44"/>
      <c r="E712" s="44" t="s">
        <v>1632</v>
      </c>
      <c r="F712" s="45">
        <f>J712-J705</f>
        <v>9.0728291644262313</v>
      </c>
      <c r="G712" s="44"/>
      <c r="H712" s="229" t="s">
        <v>1633</v>
      </c>
      <c r="I712" s="229"/>
      <c r="J712" s="45">
        <f>Q712</f>
        <v>50.312961729999998</v>
      </c>
      <c r="Q712">
        <f t="shared" si="146"/>
        <v>50.312961729999998</v>
      </c>
    </row>
    <row r="713" spans="1:30" ht="15.75" thickBot="1" x14ac:dyDescent="0.3">
      <c r="A713" s="46"/>
      <c r="B713" s="46"/>
      <c r="C713" s="46"/>
      <c r="D713" s="46"/>
      <c r="E713" s="46"/>
      <c r="F713" s="46"/>
      <c r="G713" s="46" t="s">
        <v>1634</v>
      </c>
      <c r="H713" s="47">
        <v>101.95</v>
      </c>
      <c r="I713" s="46" t="s">
        <v>1635</v>
      </c>
      <c r="J713" s="48">
        <f>O713</f>
        <v>5129.3999999999996</v>
      </c>
      <c r="M713">
        <f>K705</f>
        <v>17020.37</v>
      </c>
      <c r="N713">
        <f>L705</f>
        <v>50.312961729999998</v>
      </c>
      <c r="O713">
        <v>5129.3999999999996</v>
      </c>
      <c r="P713">
        <v>50.312961729999998</v>
      </c>
      <c r="Q713">
        <f t="shared" si="146"/>
        <v>0</v>
      </c>
      <c r="W713" t="s">
        <v>1635</v>
      </c>
      <c r="Y713" t="s">
        <v>1635</v>
      </c>
      <c r="AB713" t="s">
        <v>1635</v>
      </c>
    </row>
    <row r="714" spans="1:30" ht="15.75" thickTop="1" x14ac:dyDescent="0.25">
      <c r="A714" s="49"/>
      <c r="B714" s="49"/>
      <c r="C714" s="49"/>
      <c r="D714" s="49"/>
      <c r="E714" s="49"/>
      <c r="F714" s="49"/>
      <c r="G714" s="49"/>
      <c r="H714" s="49"/>
      <c r="I714" s="49"/>
      <c r="J714" s="49"/>
      <c r="Q714">
        <f t="shared" ref="Q714:Q777" si="162">P715</f>
        <v>0</v>
      </c>
    </row>
    <row r="715" spans="1:30" collapsed="1" x14ac:dyDescent="0.25">
      <c r="A715" s="36" t="s">
        <v>352</v>
      </c>
      <c r="B715" s="37" t="s">
        <v>137</v>
      </c>
      <c r="C715" s="36" t="s">
        <v>138</v>
      </c>
      <c r="D715" s="36" t="s">
        <v>9</v>
      </c>
      <c r="E715" s="233" t="s">
        <v>1626</v>
      </c>
      <c r="F715" s="234"/>
      <c r="G715" s="38" t="s">
        <v>139</v>
      </c>
      <c r="H715" s="37" t="s">
        <v>140</v>
      </c>
      <c r="I715" s="37" t="s">
        <v>141</v>
      </c>
      <c r="J715" s="37" t="s">
        <v>10</v>
      </c>
      <c r="Q715">
        <f t="shared" si="162"/>
        <v>0</v>
      </c>
      <c r="W715" t="s">
        <v>141</v>
      </c>
      <c r="Y715" t="s">
        <v>141</v>
      </c>
      <c r="AB715" t="s">
        <v>141</v>
      </c>
    </row>
    <row r="716" spans="1:30" ht="38.25" x14ac:dyDescent="0.25">
      <c r="A716" s="39" t="s">
        <v>1636</v>
      </c>
      <c r="B716" s="40" t="s">
        <v>349</v>
      </c>
      <c r="C716" s="39" t="s">
        <v>157</v>
      </c>
      <c r="D716" s="39" t="s">
        <v>350</v>
      </c>
      <c r="E716" s="235" t="s">
        <v>2033</v>
      </c>
      <c r="F716" s="236"/>
      <c r="G716" s="41" t="s">
        <v>159</v>
      </c>
      <c r="H716" s="42">
        <v>1</v>
      </c>
      <c r="I716" s="43">
        <f>_xlfn.XLOOKUP(D716,'Sintético MO EQ MAT'!D:D,'Sintético MO EQ MAT'!G:G)</f>
        <v>103.57162419672133</v>
      </c>
      <c r="J716" s="43">
        <f>(H716*I716)</f>
        <v>103.57162419672133</v>
      </c>
      <c r="K716">
        <f>_xlfn.XLOOKUP(D716,'Sintético MO EQ MAT'!D:D,'Sintético MO EQ MAT'!O:O,0)</f>
        <v>42745.43</v>
      </c>
      <c r="L716">
        <f>_xlfn.XLOOKUP(D716,'Sintético MO EQ MAT'!D:D,'Sintético MO EQ MAT'!K:K,0)</f>
        <v>126.35738152000002</v>
      </c>
      <c r="Q716">
        <f t="shared" si="162"/>
        <v>0</v>
      </c>
      <c r="W716">
        <v>103.57162419672133</v>
      </c>
      <c r="Y716">
        <v>103.57162419672133</v>
      </c>
      <c r="AB716">
        <v>103.57162419672133</v>
      </c>
      <c r="AD716" s="196">
        <v>94.76</v>
      </c>
    </row>
    <row r="717" spans="1:30" ht="25.5" x14ac:dyDescent="0.25">
      <c r="A717" s="50" t="s">
        <v>1638</v>
      </c>
      <c r="B717" s="51" t="s">
        <v>1915</v>
      </c>
      <c r="C717" s="50" t="s">
        <v>157</v>
      </c>
      <c r="D717" s="50" t="s">
        <v>1916</v>
      </c>
      <c r="E717" s="237" t="s">
        <v>1637</v>
      </c>
      <c r="F717" s="238"/>
      <c r="G717" s="52" t="s">
        <v>266</v>
      </c>
      <c r="H717" s="53">
        <v>0.192</v>
      </c>
      <c r="I717" s="54">
        <f t="shared" ref="I717:I721" si="163">W717</f>
        <v>19.7</v>
      </c>
      <c r="J717" s="54">
        <f t="shared" ref="J717:J721" si="164">TRUNC(H717*I717,(2))</f>
        <v>3.78</v>
      </c>
      <c r="Q717">
        <f t="shared" si="162"/>
        <v>0</v>
      </c>
      <c r="R717">
        <f t="shared" ref="R717:R721" si="165">I717/1.07133</f>
        <v>18.388358395639067</v>
      </c>
      <c r="T717">
        <v>18.71505511840423</v>
      </c>
      <c r="W717">
        <v>19.7</v>
      </c>
      <c r="Y717">
        <v>19.7</v>
      </c>
      <c r="AB717">
        <v>19.7</v>
      </c>
      <c r="AD717" s="196">
        <v>19.7</v>
      </c>
    </row>
    <row r="718" spans="1:30" ht="25.5" x14ac:dyDescent="0.25">
      <c r="A718" s="50" t="s">
        <v>1638</v>
      </c>
      <c r="B718" s="51" t="s">
        <v>2034</v>
      </c>
      <c r="C718" s="50" t="s">
        <v>157</v>
      </c>
      <c r="D718" s="50" t="s">
        <v>2035</v>
      </c>
      <c r="E718" s="237" t="s">
        <v>1637</v>
      </c>
      <c r="F718" s="238"/>
      <c r="G718" s="52" t="s">
        <v>266</v>
      </c>
      <c r="H718" s="53">
        <v>0.94799999999999995</v>
      </c>
      <c r="I718" s="54">
        <f t="shared" si="163"/>
        <v>26.71</v>
      </c>
      <c r="J718" s="54">
        <f t="shared" si="164"/>
        <v>25.32</v>
      </c>
      <c r="Q718">
        <f t="shared" si="162"/>
        <v>0</v>
      </c>
      <c r="R718">
        <f t="shared" si="165"/>
        <v>24.931627043021294</v>
      </c>
      <c r="T718">
        <v>25.370334070734511</v>
      </c>
      <c r="W718">
        <v>26.71</v>
      </c>
      <c r="Y718">
        <v>26.71</v>
      </c>
      <c r="AB718">
        <v>26.71</v>
      </c>
      <c r="AD718" s="196">
        <v>26.71</v>
      </c>
    </row>
    <row r="719" spans="1:30" ht="25.5" x14ac:dyDescent="0.25">
      <c r="A719" s="55" t="s">
        <v>1627</v>
      </c>
      <c r="B719" s="56" t="s">
        <v>2036</v>
      </c>
      <c r="C719" s="55" t="s">
        <v>157</v>
      </c>
      <c r="D719" s="55" t="s">
        <v>2037</v>
      </c>
      <c r="E719" s="230" t="s">
        <v>1648</v>
      </c>
      <c r="F719" s="231"/>
      <c r="G719" s="57" t="s">
        <v>1724</v>
      </c>
      <c r="H719" s="58">
        <v>0.61499999999999999</v>
      </c>
      <c r="I719" s="59">
        <f t="shared" si="163"/>
        <v>16.95</v>
      </c>
      <c r="J719" s="59">
        <f t="shared" si="164"/>
        <v>10.42</v>
      </c>
      <c r="Q719">
        <f t="shared" si="162"/>
        <v>0</v>
      </c>
      <c r="R719">
        <f t="shared" si="165"/>
        <v>15.8214555739128</v>
      </c>
      <c r="T719">
        <v>16.101481336282941</v>
      </c>
      <c r="W719">
        <v>16.95</v>
      </c>
      <c r="Y719">
        <v>16.95</v>
      </c>
      <c r="AB719">
        <v>16.95</v>
      </c>
      <c r="AD719" s="196">
        <v>16.95</v>
      </c>
    </row>
    <row r="720" spans="1:30" ht="25.5" x14ac:dyDescent="0.25">
      <c r="A720" s="55" t="s">
        <v>1627</v>
      </c>
      <c r="B720" s="56" t="s">
        <v>2038</v>
      </c>
      <c r="C720" s="55" t="s">
        <v>157</v>
      </c>
      <c r="D720" s="55" t="s">
        <v>2039</v>
      </c>
      <c r="E720" s="230" t="s">
        <v>1648</v>
      </c>
      <c r="F720" s="231"/>
      <c r="G720" s="57" t="s">
        <v>159</v>
      </c>
      <c r="H720" s="58">
        <v>1.125</v>
      </c>
      <c r="I720" s="59">
        <f t="shared" si="163"/>
        <v>55</v>
      </c>
      <c r="J720" s="59">
        <f t="shared" si="164"/>
        <v>61.87</v>
      </c>
      <c r="Q720">
        <f t="shared" si="162"/>
        <v>0</v>
      </c>
      <c r="R720">
        <f t="shared" si="165"/>
        <v>51.338056434525313</v>
      </c>
      <c r="T720">
        <v>52.243473066188763</v>
      </c>
      <c r="W720">
        <v>55</v>
      </c>
      <c r="Y720">
        <v>55</v>
      </c>
      <c r="AB720">
        <v>55</v>
      </c>
      <c r="AD720" s="196">
        <v>55.01</v>
      </c>
    </row>
    <row r="721" spans="1:30" x14ac:dyDescent="0.25">
      <c r="A721" s="55" t="s">
        <v>1627</v>
      </c>
      <c r="B721" s="56" t="s">
        <v>2040</v>
      </c>
      <c r="C721" s="55" t="s">
        <v>157</v>
      </c>
      <c r="D721" s="55" t="s">
        <v>2041</v>
      </c>
      <c r="E721" s="230" t="s">
        <v>1648</v>
      </c>
      <c r="F721" s="231"/>
      <c r="G721" s="57" t="s">
        <v>259</v>
      </c>
      <c r="H721" s="58">
        <v>0.26</v>
      </c>
      <c r="I721" s="59">
        <f t="shared" si="163"/>
        <v>8.4</v>
      </c>
      <c r="J721" s="59">
        <f t="shared" si="164"/>
        <v>2.1800000000000002</v>
      </c>
      <c r="Q721">
        <f t="shared" si="162"/>
        <v>0</v>
      </c>
      <c r="R721">
        <f t="shared" si="165"/>
        <v>7.8407213463638668</v>
      </c>
      <c r="T721">
        <v>7.9807342275489361</v>
      </c>
      <c r="W721">
        <v>8.4</v>
      </c>
      <c r="Y721">
        <v>8.4</v>
      </c>
      <c r="AB721">
        <v>8.4</v>
      </c>
      <c r="AD721" s="196">
        <v>8.4</v>
      </c>
    </row>
    <row r="722" spans="1:30" x14ac:dyDescent="0.25">
      <c r="A722" s="44"/>
      <c r="B722" s="44"/>
      <c r="C722" s="44"/>
      <c r="D722" s="44"/>
      <c r="E722" s="44" t="s">
        <v>1629</v>
      </c>
      <c r="F722" s="45">
        <v>22.76</v>
      </c>
      <c r="G722" s="44" t="s">
        <v>1630</v>
      </c>
      <c r="H722" s="45">
        <v>0</v>
      </c>
      <c r="I722" s="44" t="s">
        <v>1631</v>
      </c>
      <c r="J722" s="45">
        <f>F722+H722</f>
        <v>22.76</v>
      </c>
      <c r="Q722">
        <f t="shared" si="162"/>
        <v>0</v>
      </c>
      <c r="W722" t="s">
        <v>1631</v>
      </c>
      <c r="Y722" t="s">
        <v>1631</v>
      </c>
      <c r="AB722" t="s">
        <v>1631</v>
      </c>
    </row>
    <row r="723" spans="1:30" x14ac:dyDescent="0.25">
      <c r="A723" s="44"/>
      <c r="B723" s="44"/>
      <c r="C723" s="44"/>
      <c r="D723" s="44"/>
      <c r="E723" s="44" t="s">
        <v>1632</v>
      </c>
      <c r="F723" s="45">
        <f>J723-J716</f>
        <v>22.785757323278688</v>
      </c>
      <c r="G723" s="44"/>
      <c r="H723" s="229" t="s">
        <v>1633</v>
      </c>
      <c r="I723" s="229"/>
      <c r="J723" s="45">
        <f>Q723</f>
        <v>126.35738152000002</v>
      </c>
      <c r="Q723">
        <f t="shared" si="162"/>
        <v>126.35738152000002</v>
      </c>
    </row>
    <row r="724" spans="1:30" ht="15.75" thickBot="1" x14ac:dyDescent="0.3">
      <c r="A724" s="46"/>
      <c r="B724" s="46"/>
      <c r="C724" s="46"/>
      <c r="D724" s="46"/>
      <c r="E724" s="46"/>
      <c r="F724" s="46"/>
      <c r="G724" s="46" t="s">
        <v>1634</v>
      </c>
      <c r="H724" s="47">
        <v>101.95</v>
      </c>
      <c r="I724" s="46" t="s">
        <v>1635</v>
      </c>
      <c r="J724" s="48">
        <f>O724</f>
        <v>12882.13</v>
      </c>
      <c r="M724">
        <f>K716</f>
        <v>42745.43</v>
      </c>
      <c r="N724">
        <f>L716</f>
        <v>126.35738152000002</v>
      </c>
      <c r="O724">
        <v>12882.13</v>
      </c>
      <c r="P724">
        <v>126.35738152000002</v>
      </c>
      <c r="Q724">
        <f t="shared" si="162"/>
        <v>0</v>
      </c>
      <c r="W724" t="s">
        <v>1635</v>
      </c>
      <c r="Y724" t="s">
        <v>1635</v>
      </c>
      <c r="AB724" t="s">
        <v>1635</v>
      </c>
    </row>
    <row r="725" spans="1:30" ht="15.75" thickTop="1" x14ac:dyDescent="0.25">
      <c r="A725" s="49"/>
      <c r="B725" s="49"/>
      <c r="C725" s="49"/>
      <c r="D725" s="49"/>
      <c r="E725" s="49"/>
      <c r="F725" s="49"/>
      <c r="G725" s="49"/>
      <c r="H725" s="49"/>
      <c r="I725" s="49"/>
      <c r="J725" s="49"/>
      <c r="Q725">
        <f t="shared" si="162"/>
        <v>0</v>
      </c>
    </row>
    <row r="726" spans="1:30" x14ac:dyDescent="0.25">
      <c r="A726" s="33" t="s">
        <v>54</v>
      </c>
      <c r="B726" s="33"/>
      <c r="C726" s="33"/>
      <c r="D726" s="33" t="s">
        <v>55</v>
      </c>
      <c r="E726" s="33"/>
      <c r="F726" s="239"/>
      <c r="G726" s="240"/>
      <c r="H726" s="34"/>
      <c r="I726" s="33"/>
      <c r="J726" s="35">
        <f>J736+J747</f>
        <v>12455.25</v>
      </c>
      <c r="K726">
        <f>_xlfn.XLOOKUP(D726,'Sintético MO EQ MAT'!D:D,'Sintético MO EQ MAT'!O:O,0)</f>
        <v>12455.25</v>
      </c>
      <c r="M726">
        <f>K726</f>
        <v>12455.25</v>
      </c>
      <c r="N726">
        <f>L726</f>
        <v>0</v>
      </c>
      <c r="O726">
        <v>12455.25</v>
      </c>
      <c r="P726">
        <v>0</v>
      </c>
      <c r="Q726">
        <f t="shared" si="162"/>
        <v>0</v>
      </c>
    </row>
    <row r="727" spans="1:30" collapsed="1" x14ac:dyDescent="0.25">
      <c r="A727" s="36" t="s">
        <v>353</v>
      </c>
      <c r="B727" s="37" t="s">
        <v>137</v>
      </c>
      <c r="C727" s="36" t="s">
        <v>138</v>
      </c>
      <c r="D727" s="36" t="s">
        <v>9</v>
      </c>
      <c r="E727" s="233" t="s">
        <v>1626</v>
      </c>
      <c r="F727" s="234"/>
      <c r="G727" s="38" t="s">
        <v>139</v>
      </c>
      <c r="H727" s="37" t="s">
        <v>140</v>
      </c>
      <c r="I727" s="37" t="s">
        <v>141</v>
      </c>
      <c r="J727" s="37" t="s">
        <v>10</v>
      </c>
      <c r="Q727">
        <f t="shared" si="162"/>
        <v>0</v>
      </c>
      <c r="W727" t="s">
        <v>141</v>
      </c>
      <c r="Y727" t="s">
        <v>141</v>
      </c>
      <c r="AB727" t="s">
        <v>141</v>
      </c>
    </row>
    <row r="728" spans="1:30" ht="51" x14ac:dyDescent="0.25">
      <c r="A728" s="39" t="s">
        <v>1636</v>
      </c>
      <c r="B728" s="40" t="s">
        <v>346</v>
      </c>
      <c r="C728" s="39" t="s">
        <v>157</v>
      </c>
      <c r="D728" s="39" t="s">
        <v>347</v>
      </c>
      <c r="E728" s="235" t="s">
        <v>2026</v>
      </c>
      <c r="F728" s="236"/>
      <c r="G728" s="41" t="s">
        <v>159</v>
      </c>
      <c r="H728" s="42">
        <v>1</v>
      </c>
      <c r="I728" s="43">
        <f>_xlfn.XLOOKUP(D728,'Sintético MO EQ MAT'!D:D,'Sintético MO EQ MAT'!G:G)</f>
        <v>41.240132565573766</v>
      </c>
      <c r="J728" s="43">
        <f>(H728*I728)</f>
        <v>41.240132565573766</v>
      </c>
      <c r="K728">
        <f>_xlfn.XLOOKUP(D728,'Sintético MO EQ MAT'!D:D,'Sintético MO EQ MAT'!O:O,0)</f>
        <v>17020.37</v>
      </c>
      <c r="L728">
        <f>_xlfn.XLOOKUP(D728,'Sintético MO EQ MAT'!D:D,'Sintético MO EQ MAT'!K:K,0)</f>
        <v>50.312961729999998</v>
      </c>
      <c r="Q728">
        <f t="shared" si="162"/>
        <v>0</v>
      </c>
      <c r="W728">
        <v>41.240132565573766</v>
      </c>
      <c r="Y728">
        <v>41.240132565573766</v>
      </c>
      <c r="AB728">
        <v>41.240132565573766</v>
      </c>
      <c r="AD728" s="196">
        <v>27.49</v>
      </c>
    </row>
    <row r="729" spans="1:30" ht="38.25" x14ac:dyDescent="0.25">
      <c r="A729" s="50" t="s">
        <v>1638</v>
      </c>
      <c r="B729" s="51" t="s">
        <v>2027</v>
      </c>
      <c r="C729" s="50" t="s">
        <v>157</v>
      </c>
      <c r="D729" s="50" t="s">
        <v>2028</v>
      </c>
      <c r="E729" s="237" t="s">
        <v>1637</v>
      </c>
      <c r="F729" s="238"/>
      <c r="G729" s="52" t="s">
        <v>212</v>
      </c>
      <c r="H729" s="53">
        <v>3.1E-2</v>
      </c>
      <c r="I729" s="54">
        <f t="shared" ref="I729:I733" si="166">W729</f>
        <v>584.97</v>
      </c>
      <c r="J729" s="54">
        <f t="shared" ref="J729:J733" si="167">TRUNC(H729*I729,(2))</f>
        <v>18.13</v>
      </c>
      <c r="Q729">
        <f t="shared" si="162"/>
        <v>0</v>
      </c>
      <c r="R729">
        <f t="shared" ref="R729:R733" si="168">I729/1.07133</f>
        <v>546.02223404553229</v>
      </c>
      <c r="T729">
        <v>555.48710481364287</v>
      </c>
      <c r="W729">
        <v>584.97</v>
      </c>
      <c r="Y729">
        <v>584.97</v>
      </c>
      <c r="AB729">
        <v>584.97</v>
      </c>
      <c r="AD729" s="196">
        <v>584.97</v>
      </c>
    </row>
    <row r="730" spans="1:30" ht="25.5" x14ac:dyDescent="0.25">
      <c r="A730" s="50" t="s">
        <v>1638</v>
      </c>
      <c r="B730" s="51" t="s">
        <v>1792</v>
      </c>
      <c r="C730" s="50" t="s">
        <v>157</v>
      </c>
      <c r="D730" s="50" t="s">
        <v>1793</v>
      </c>
      <c r="E730" s="237" t="s">
        <v>1637</v>
      </c>
      <c r="F730" s="238"/>
      <c r="G730" s="52" t="s">
        <v>266</v>
      </c>
      <c r="H730" s="53">
        <v>0.52900000000000003</v>
      </c>
      <c r="I730" s="54">
        <f t="shared" si="166"/>
        <v>26.71</v>
      </c>
      <c r="J730" s="54">
        <f t="shared" si="167"/>
        <v>14.12</v>
      </c>
      <c r="Q730">
        <f t="shared" si="162"/>
        <v>0</v>
      </c>
      <c r="R730">
        <f t="shared" si="168"/>
        <v>24.931627043021294</v>
      </c>
      <c r="T730">
        <v>25.370334070734511</v>
      </c>
      <c r="W730">
        <v>26.71</v>
      </c>
      <c r="Y730">
        <v>26.71</v>
      </c>
      <c r="AB730">
        <v>26.71</v>
      </c>
      <c r="AD730" s="196">
        <v>26.71</v>
      </c>
    </row>
    <row r="731" spans="1:30" ht="25.5" x14ac:dyDescent="0.25">
      <c r="A731" s="50" t="s">
        <v>1638</v>
      </c>
      <c r="B731" s="51" t="s">
        <v>1186</v>
      </c>
      <c r="C731" s="50" t="s">
        <v>157</v>
      </c>
      <c r="D731" s="50" t="s">
        <v>1187</v>
      </c>
      <c r="E731" s="237" t="s">
        <v>1637</v>
      </c>
      <c r="F731" s="238"/>
      <c r="G731" s="52" t="s">
        <v>266</v>
      </c>
      <c r="H731" s="53">
        <v>0.26500000000000001</v>
      </c>
      <c r="I731" s="54">
        <f t="shared" si="166"/>
        <v>18.82</v>
      </c>
      <c r="J731" s="54">
        <f t="shared" si="167"/>
        <v>4.9800000000000004</v>
      </c>
      <c r="Q731">
        <f t="shared" si="162"/>
        <v>0</v>
      </c>
      <c r="R731">
        <f t="shared" si="168"/>
        <v>17.566949492686664</v>
      </c>
      <c r="T731">
        <v>17.874977831293812</v>
      </c>
      <c r="W731">
        <v>18.82</v>
      </c>
      <c r="Y731">
        <v>18.82</v>
      </c>
      <c r="AB731">
        <v>18.82</v>
      </c>
      <c r="AD731" s="196">
        <v>18.82</v>
      </c>
    </row>
    <row r="732" spans="1:30" x14ac:dyDescent="0.25">
      <c r="A732" s="55" t="s">
        <v>1627</v>
      </c>
      <c r="B732" s="56" t="s">
        <v>2029</v>
      </c>
      <c r="C732" s="55" t="s">
        <v>157</v>
      </c>
      <c r="D732" s="55" t="s">
        <v>2030</v>
      </c>
      <c r="E732" s="230" t="s">
        <v>1648</v>
      </c>
      <c r="F732" s="231"/>
      <c r="G732" s="57" t="s">
        <v>259</v>
      </c>
      <c r="H732" s="58">
        <v>0.5</v>
      </c>
      <c r="I732" s="59">
        <f t="shared" si="166"/>
        <v>0.7</v>
      </c>
      <c r="J732" s="59">
        <f t="shared" si="167"/>
        <v>0.35</v>
      </c>
      <c r="Q732">
        <f t="shared" si="162"/>
        <v>0</v>
      </c>
      <c r="R732">
        <f t="shared" si="168"/>
        <v>0.65339344553032219</v>
      </c>
      <c r="T732">
        <v>0.66272763760932674</v>
      </c>
      <c r="W732">
        <v>0.7</v>
      </c>
      <c r="Y732">
        <v>0.7</v>
      </c>
      <c r="AB732">
        <v>0.7</v>
      </c>
      <c r="AD732" s="196">
        <v>0.69</v>
      </c>
    </row>
    <row r="733" spans="1:30" ht="25.5" x14ac:dyDescent="0.25">
      <c r="A733" s="55" t="s">
        <v>1627</v>
      </c>
      <c r="B733" s="56" t="s">
        <v>2031</v>
      </c>
      <c r="C733" s="55" t="s">
        <v>157</v>
      </c>
      <c r="D733" s="55" t="s">
        <v>2032</v>
      </c>
      <c r="E733" s="230" t="s">
        <v>1648</v>
      </c>
      <c r="F733" s="231"/>
      <c r="G733" s="57" t="s">
        <v>1724</v>
      </c>
      <c r="H733" s="58">
        <v>0.21</v>
      </c>
      <c r="I733" s="59">
        <f t="shared" si="166"/>
        <v>17.46</v>
      </c>
      <c r="J733" s="59">
        <f t="shared" si="167"/>
        <v>3.66</v>
      </c>
      <c r="Q733">
        <f t="shared" si="162"/>
        <v>0</v>
      </c>
      <c r="R733">
        <f t="shared" si="168"/>
        <v>16.297499369942038</v>
      </c>
      <c r="T733">
        <v>16.586859324391177</v>
      </c>
      <c r="W733">
        <v>17.46</v>
      </c>
      <c r="Y733">
        <v>17.46</v>
      </c>
      <c r="AB733">
        <v>17.46</v>
      </c>
      <c r="AD733" s="196">
        <v>17.46</v>
      </c>
    </row>
    <row r="734" spans="1:30" x14ac:dyDescent="0.25">
      <c r="A734" s="44"/>
      <c r="B734" s="44"/>
      <c r="C734" s="44"/>
      <c r="D734" s="44"/>
      <c r="E734" s="44" t="s">
        <v>1629</v>
      </c>
      <c r="F734" s="45">
        <v>16.93</v>
      </c>
      <c r="G734" s="44" t="s">
        <v>1630</v>
      </c>
      <c r="H734" s="45">
        <v>0</v>
      </c>
      <c r="I734" s="44" t="s">
        <v>1631</v>
      </c>
      <c r="J734" s="45">
        <f>F734+H734</f>
        <v>16.93</v>
      </c>
      <c r="Q734">
        <f t="shared" si="162"/>
        <v>0</v>
      </c>
      <c r="W734" t="s">
        <v>1631</v>
      </c>
      <c r="Y734" t="s">
        <v>1631</v>
      </c>
      <c r="AB734" t="s">
        <v>1631</v>
      </c>
    </row>
    <row r="735" spans="1:30" x14ac:dyDescent="0.25">
      <c r="A735" s="44"/>
      <c r="B735" s="44"/>
      <c r="C735" s="44"/>
      <c r="D735" s="44"/>
      <c r="E735" s="44" t="s">
        <v>1632</v>
      </c>
      <c r="F735" s="45">
        <f>J735-J728</f>
        <v>9.0728291644262313</v>
      </c>
      <c r="G735" s="44"/>
      <c r="H735" s="229" t="s">
        <v>1633</v>
      </c>
      <c r="I735" s="229"/>
      <c r="J735" s="45">
        <f>Q735</f>
        <v>50.312961729999998</v>
      </c>
      <c r="Q735">
        <f t="shared" si="162"/>
        <v>50.312961729999998</v>
      </c>
    </row>
    <row r="736" spans="1:30" ht="15.75" thickBot="1" x14ac:dyDescent="0.3">
      <c r="A736" s="46"/>
      <c r="B736" s="46"/>
      <c r="C736" s="46"/>
      <c r="D736" s="46"/>
      <c r="E736" s="46"/>
      <c r="F736" s="46"/>
      <c r="G736" s="46" t="s">
        <v>1634</v>
      </c>
      <c r="H736" s="47">
        <v>70.5</v>
      </c>
      <c r="I736" s="46" t="s">
        <v>1635</v>
      </c>
      <c r="J736" s="48">
        <f>O736</f>
        <v>3547.06</v>
      </c>
      <c r="M736">
        <f>K728</f>
        <v>17020.37</v>
      </c>
      <c r="N736">
        <f>L728</f>
        <v>50.312961729999998</v>
      </c>
      <c r="O736">
        <v>3547.06</v>
      </c>
      <c r="P736">
        <v>50.312961729999998</v>
      </c>
      <c r="Q736">
        <f t="shared" si="162"/>
        <v>0</v>
      </c>
      <c r="W736" t="s">
        <v>1635</v>
      </c>
      <c r="Y736" t="s">
        <v>1635</v>
      </c>
      <c r="AB736" t="s">
        <v>1635</v>
      </c>
    </row>
    <row r="737" spans="1:30" ht="15.75" thickTop="1" x14ac:dyDescent="0.25">
      <c r="A737" s="49"/>
      <c r="B737" s="49"/>
      <c r="C737" s="49"/>
      <c r="D737" s="49"/>
      <c r="E737" s="49"/>
      <c r="F737" s="49"/>
      <c r="G737" s="49"/>
      <c r="H737" s="49"/>
      <c r="I737" s="49"/>
      <c r="J737" s="49"/>
      <c r="Q737">
        <f t="shared" si="162"/>
        <v>0</v>
      </c>
    </row>
    <row r="738" spans="1:30" collapsed="1" x14ac:dyDescent="0.25">
      <c r="A738" s="36" t="s">
        <v>354</v>
      </c>
      <c r="B738" s="37" t="s">
        <v>137</v>
      </c>
      <c r="C738" s="36" t="s">
        <v>138</v>
      </c>
      <c r="D738" s="36" t="s">
        <v>9</v>
      </c>
      <c r="E738" s="233" t="s">
        <v>1626</v>
      </c>
      <c r="F738" s="234"/>
      <c r="G738" s="38" t="s">
        <v>139</v>
      </c>
      <c r="H738" s="37" t="s">
        <v>140</v>
      </c>
      <c r="I738" s="37" t="s">
        <v>141</v>
      </c>
      <c r="J738" s="37" t="s">
        <v>10</v>
      </c>
      <c r="Q738">
        <f t="shared" si="162"/>
        <v>0</v>
      </c>
      <c r="W738" t="s">
        <v>141</v>
      </c>
      <c r="Y738" t="s">
        <v>141</v>
      </c>
      <c r="AB738" t="s">
        <v>141</v>
      </c>
    </row>
    <row r="739" spans="1:30" ht="38.25" x14ac:dyDescent="0.25">
      <c r="A739" s="39" t="s">
        <v>1636</v>
      </c>
      <c r="B739" s="40" t="s">
        <v>349</v>
      </c>
      <c r="C739" s="39" t="s">
        <v>157</v>
      </c>
      <c r="D739" s="39" t="s">
        <v>350</v>
      </c>
      <c r="E739" s="235" t="s">
        <v>2033</v>
      </c>
      <c r="F739" s="236"/>
      <c r="G739" s="41" t="s">
        <v>159</v>
      </c>
      <c r="H739" s="42">
        <v>1</v>
      </c>
      <c r="I739" s="43">
        <f>_xlfn.XLOOKUP(D739,'Sintético MO EQ MAT'!D:D,'Sintético MO EQ MAT'!G:G)</f>
        <v>103.57162419672133</v>
      </c>
      <c r="J739" s="43">
        <f>(H739*I739)</f>
        <v>103.57162419672133</v>
      </c>
      <c r="K739">
        <f>_xlfn.XLOOKUP(D739,'Sintético MO EQ MAT'!D:D,'Sintético MO EQ MAT'!O:O,0)</f>
        <v>42745.43</v>
      </c>
      <c r="L739">
        <f>_xlfn.XLOOKUP(D739,'Sintético MO EQ MAT'!D:D,'Sintético MO EQ MAT'!K:K,0)</f>
        <v>126.35738152000002</v>
      </c>
      <c r="Q739">
        <f t="shared" si="162"/>
        <v>0</v>
      </c>
      <c r="W739">
        <v>103.57162419672133</v>
      </c>
      <c r="Y739">
        <v>103.57162419672133</v>
      </c>
      <c r="AB739">
        <v>103.57162419672133</v>
      </c>
      <c r="AD739" s="196">
        <v>94.76</v>
      </c>
    </row>
    <row r="740" spans="1:30" ht="25.5" x14ac:dyDescent="0.25">
      <c r="A740" s="50" t="s">
        <v>1638</v>
      </c>
      <c r="B740" s="51" t="s">
        <v>1915</v>
      </c>
      <c r="C740" s="50" t="s">
        <v>157</v>
      </c>
      <c r="D740" s="50" t="s">
        <v>1916</v>
      </c>
      <c r="E740" s="237" t="s">
        <v>1637</v>
      </c>
      <c r="F740" s="238"/>
      <c r="G740" s="52" t="s">
        <v>266</v>
      </c>
      <c r="H740" s="53">
        <v>0.192</v>
      </c>
      <c r="I740" s="54">
        <f t="shared" ref="I740:I744" si="169">W740</f>
        <v>19.7</v>
      </c>
      <c r="J740" s="54">
        <f t="shared" ref="J740:J744" si="170">TRUNC(H740*I740,(2))</f>
        <v>3.78</v>
      </c>
      <c r="Q740">
        <f t="shared" si="162"/>
        <v>0</v>
      </c>
      <c r="R740">
        <f t="shared" ref="R740:R744" si="171">I740/1.07133</f>
        <v>18.388358395639067</v>
      </c>
      <c r="T740">
        <v>18.71505511840423</v>
      </c>
      <c r="W740">
        <v>19.7</v>
      </c>
      <c r="Y740">
        <v>19.7</v>
      </c>
      <c r="AB740">
        <v>19.7</v>
      </c>
      <c r="AD740" s="196">
        <v>19.7</v>
      </c>
    </row>
    <row r="741" spans="1:30" ht="25.5" x14ac:dyDescent="0.25">
      <c r="A741" s="50" t="s">
        <v>1638</v>
      </c>
      <c r="B741" s="51" t="s">
        <v>2034</v>
      </c>
      <c r="C741" s="50" t="s">
        <v>157</v>
      </c>
      <c r="D741" s="50" t="s">
        <v>2035</v>
      </c>
      <c r="E741" s="237" t="s">
        <v>1637</v>
      </c>
      <c r="F741" s="238"/>
      <c r="G741" s="52" t="s">
        <v>266</v>
      </c>
      <c r="H741" s="53">
        <v>0.94799999999999995</v>
      </c>
      <c r="I741" s="54">
        <f t="shared" si="169"/>
        <v>26.71</v>
      </c>
      <c r="J741" s="54">
        <f t="shared" si="170"/>
        <v>25.32</v>
      </c>
      <c r="Q741">
        <f t="shared" si="162"/>
        <v>0</v>
      </c>
      <c r="R741">
        <f t="shared" si="171"/>
        <v>24.931627043021294</v>
      </c>
      <c r="T741">
        <v>25.370334070734511</v>
      </c>
      <c r="W741">
        <v>26.71</v>
      </c>
      <c r="Y741">
        <v>26.71</v>
      </c>
      <c r="AB741">
        <v>26.71</v>
      </c>
      <c r="AD741" s="196">
        <v>26.71</v>
      </c>
    </row>
    <row r="742" spans="1:30" ht="25.5" x14ac:dyDescent="0.25">
      <c r="A742" s="55" t="s">
        <v>1627</v>
      </c>
      <c r="B742" s="56" t="s">
        <v>2036</v>
      </c>
      <c r="C742" s="55" t="s">
        <v>157</v>
      </c>
      <c r="D742" s="55" t="s">
        <v>2037</v>
      </c>
      <c r="E742" s="230" t="s">
        <v>1648</v>
      </c>
      <c r="F742" s="231"/>
      <c r="G742" s="57" t="s">
        <v>1724</v>
      </c>
      <c r="H742" s="58">
        <v>0.61499999999999999</v>
      </c>
      <c r="I742" s="59">
        <f t="shared" si="169"/>
        <v>16.95</v>
      </c>
      <c r="J742" s="59">
        <f t="shared" si="170"/>
        <v>10.42</v>
      </c>
      <c r="Q742">
        <f t="shared" si="162"/>
        <v>0</v>
      </c>
      <c r="R742">
        <f t="shared" si="171"/>
        <v>15.8214555739128</v>
      </c>
      <c r="T742">
        <v>16.101481336282941</v>
      </c>
      <c r="W742">
        <v>16.95</v>
      </c>
      <c r="Y742">
        <v>16.95</v>
      </c>
      <c r="AB742">
        <v>16.95</v>
      </c>
      <c r="AD742" s="196">
        <v>16.95</v>
      </c>
    </row>
    <row r="743" spans="1:30" ht="25.5" x14ac:dyDescent="0.25">
      <c r="A743" s="55" t="s">
        <v>1627</v>
      </c>
      <c r="B743" s="56" t="s">
        <v>2038</v>
      </c>
      <c r="C743" s="55" t="s">
        <v>157</v>
      </c>
      <c r="D743" s="55" t="s">
        <v>2039</v>
      </c>
      <c r="E743" s="230" t="s">
        <v>1648</v>
      </c>
      <c r="F743" s="231"/>
      <c r="G743" s="57" t="s">
        <v>159</v>
      </c>
      <c r="H743" s="58">
        <v>1.125</v>
      </c>
      <c r="I743" s="59">
        <f t="shared" si="169"/>
        <v>55</v>
      </c>
      <c r="J743" s="59">
        <f t="shared" si="170"/>
        <v>61.87</v>
      </c>
      <c r="Q743">
        <f t="shared" si="162"/>
        <v>0</v>
      </c>
      <c r="R743">
        <f t="shared" si="171"/>
        <v>51.338056434525313</v>
      </c>
      <c r="T743">
        <v>52.243473066188763</v>
      </c>
      <c r="W743">
        <v>55</v>
      </c>
      <c r="Y743">
        <v>55</v>
      </c>
      <c r="AB743">
        <v>55</v>
      </c>
      <c r="AD743" s="196">
        <v>55.01</v>
      </c>
    </row>
    <row r="744" spans="1:30" x14ac:dyDescent="0.25">
      <c r="A744" s="55" t="s">
        <v>1627</v>
      </c>
      <c r="B744" s="56" t="s">
        <v>2040</v>
      </c>
      <c r="C744" s="55" t="s">
        <v>157</v>
      </c>
      <c r="D744" s="55" t="s">
        <v>2041</v>
      </c>
      <c r="E744" s="230" t="s">
        <v>1648</v>
      </c>
      <c r="F744" s="231"/>
      <c r="G744" s="57" t="s">
        <v>259</v>
      </c>
      <c r="H744" s="58">
        <v>0.26</v>
      </c>
      <c r="I744" s="59">
        <f t="shared" si="169"/>
        <v>8.4</v>
      </c>
      <c r="J744" s="59">
        <f t="shared" si="170"/>
        <v>2.1800000000000002</v>
      </c>
      <c r="Q744">
        <f t="shared" si="162"/>
        <v>0</v>
      </c>
      <c r="R744">
        <f t="shared" si="171"/>
        <v>7.8407213463638668</v>
      </c>
      <c r="T744">
        <v>7.9807342275489361</v>
      </c>
      <c r="W744">
        <v>8.4</v>
      </c>
      <c r="Y744">
        <v>8.4</v>
      </c>
      <c r="AB744">
        <v>8.4</v>
      </c>
      <c r="AD744" s="196">
        <v>8.4</v>
      </c>
    </row>
    <row r="745" spans="1:30" x14ac:dyDescent="0.25">
      <c r="A745" s="44"/>
      <c r="B745" s="44"/>
      <c r="C745" s="44"/>
      <c r="D745" s="44"/>
      <c r="E745" s="44" t="s">
        <v>1629</v>
      </c>
      <c r="F745" s="45">
        <v>22.76</v>
      </c>
      <c r="G745" s="44" t="s">
        <v>1630</v>
      </c>
      <c r="H745" s="45">
        <v>0</v>
      </c>
      <c r="I745" s="44" t="s">
        <v>1631</v>
      </c>
      <c r="J745" s="45">
        <f>F745+H745</f>
        <v>22.76</v>
      </c>
      <c r="Q745">
        <f t="shared" si="162"/>
        <v>0</v>
      </c>
      <c r="W745" t="s">
        <v>1631</v>
      </c>
      <c r="Y745" t="s">
        <v>1631</v>
      </c>
      <c r="AB745" t="s">
        <v>1631</v>
      </c>
    </row>
    <row r="746" spans="1:30" x14ac:dyDescent="0.25">
      <c r="A746" s="44"/>
      <c r="B746" s="44"/>
      <c r="C746" s="44"/>
      <c r="D746" s="44"/>
      <c r="E746" s="44" t="s">
        <v>1632</v>
      </c>
      <c r="F746" s="45">
        <f>J746-J739</f>
        <v>22.785757323278688</v>
      </c>
      <c r="G746" s="44"/>
      <c r="H746" s="229" t="s">
        <v>1633</v>
      </c>
      <c r="I746" s="229"/>
      <c r="J746" s="45">
        <f>Q746</f>
        <v>126.35738152000002</v>
      </c>
      <c r="Q746">
        <f t="shared" si="162"/>
        <v>126.35738152000002</v>
      </c>
    </row>
    <row r="747" spans="1:30" ht="15.75" thickBot="1" x14ac:dyDescent="0.3">
      <c r="A747" s="46"/>
      <c r="B747" s="46"/>
      <c r="C747" s="46"/>
      <c r="D747" s="46"/>
      <c r="E747" s="46"/>
      <c r="F747" s="46"/>
      <c r="G747" s="46" t="s">
        <v>1634</v>
      </c>
      <c r="H747" s="47">
        <v>70.5</v>
      </c>
      <c r="I747" s="46" t="s">
        <v>1635</v>
      </c>
      <c r="J747" s="48">
        <f>O747</f>
        <v>8908.19</v>
      </c>
      <c r="M747">
        <f>K739</f>
        <v>42745.43</v>
      </c>
      <c r="N747">
        <f>L739</f>
        <v>126.35738152000002</v>
      </c>
      <c r="O747">
        <v>8908.19</v>
      </c>
      <c r="P747">
        <v>126.35738152000002</v>
      </c>
      <c r="Q747">
        <f t="shared" si="162"/>
        <v>0</v>
      </c>
      <c r="W747" t="s">
        <v>1635</v>
      </c>
      <c r="Y747" t="s">
        <v>1635</v>
      </c>
      <c r="AB747" t="s">
        <v>1635</v>
      </c>
    </row>
    <row r="748" spans="1:30" ht="15.75" thickTop="1" x14ac:dyDescent="0.25">
      <c r="A748" s="49"/>
      <c r="B748" s="49"/>
      <c r="C748" s="49"/>
      <c r="D748" s="49"/>
      <c r="E748" s="49"/>
      <c r="F748" s="49"/>
      <c r="G748" s="49"/>
      <c r="H748" s="49"/>
      <c r="I748" s="49"/>
      <c r="J748" s="49"/>
      <c r="Q748">
        <f t="shared" si="162"/>
        <v>0</v>
      </c>
    </row>
    <row r="749" spans="1:30" x14ac:dyDescent="0.25">
      <c r="A749" s="33" t="s">
        <v>56</v>
      </c>
      <c r="B749" s="33"/>
      <c r="C749" s="33"/>
      <c r="D749" s="33" t="s">
        <v>57</v>
      </c>
      <c r="E749" s="33"/>
      <c r="F749" s="239"/>
      <c r="G749" s="240"/>
      <c r="H749" s="34"/>
      <c r="I749" s="33"/>
      <c r="J749" s="35">
        <f>J750</f>
        <v>332137.50999999995</v>
      </c>
      <c r="K749">
        <f>_xlfn.XLOOKUP(D749,'Sintético MO EQ MAT'!D:D,'Sintético MO EQ MAT'!O:O,0)</f>
        <v>332137.50999999995</v>
      </c>
      <c r="M749">
        <f>K749</f>
        <v>332137.50999999995</v>
      </c>
      <c r="N749">
        <f>L749</f>
        <v>0</v>
      </c>
      <c r="O749">
        <v>332137.50999999995</v>
      </c>
      <c r="P749">
        <v>0</v>
      </c>
      <c r="Q749">
        <f t="shared" si="162"/>
        <v>0</v>
      </c>
    </row>
    <row r="750" spans="1:30" x14ac:dyDescent="0.25">
      <c r="A750" s="33" t="s">
        <v>58</v>
      </c>
      <c r="B750" s="33"/>
      <c r="C750" s="33"/>
      <c r="D750" s="33" t="s">
        <v>59</v>
      </c>
      <c r="E750" s="33"/>
      <c r="F750" s="239"/>
      <c r="G750" s="240"/>
      <c r="H750" s="34"/>
      <c r="I750" s="33"/>
      <c r="J750" s="35">
        <f>J762+J774+J785+J802+J811</f>
        <v>332137.50999999995</v>
      </c>
      <c r="K750">
        <f>_xlfn.XLOOKUP(D750,'Sintético MO EQ MAT'!D:D,'Sintético MO EQ MAT'!O:O,0)</f>
        <v>332137.50999999995</v>
      </c>
      <c r="M750">
        <f>K750</f>
        <v>332137.50999999995</v>
      </c>
      <c r="N750">
        <f>L750</f>
        <v>0</v>
      </c>
      <c r="O750">
        <v>332137.50999999995</v>
      </c>
      <c r="P750">
        <v>0</v>
      </c>
      <c r="Q750">
        <f t="shared" si="162"/>
        <v>0</v>
      </c>
    </row>
    <row r="751" spans="1:30" collapsed="1" x14ac:dyDescent="0.25">
      <c r="A751" s="36" t="s">
        <v>355</v>
      </c>
      <c r="B751" s="37" t="s">
        <v>137</v>
      </c>
      <c r="C751" s="36" t="s">
        <v>138</v>
      </c>
      <c r="D751" s="36" t="s">
        <v>9</v>
      </c>
      <c r="E751" s="233" t="s">
        <v>1626</v>
      </c>
      <c r="F751" s="234"/>
      <c r="G751" s="38" t="s">
        <v>139</v>
      </c>
      <c r="H751" s="37" t="s">
        <v>140</v>
      </c>
      <c r="I751" s="37" t="s">
        <v>141</v>
      </c>
      <c r="J751" s="37" t="s">
        <v>10</v>
      </c>
      <c r="Q751">
        <f t="shared" si="162"/>
        <v>0</v>
      </c>
      <c r="W751" t="s">
        <v>141</v>
      </c>
      <c r="Y751" t="s">
        <v>141</v>
      </c>
      <c r="AB751" t="s">
        <v>141</v>
      </c>
    </row>
    <row r="752" spans="1:30" x14ac:dyDescent="0.25">
      <c r="A752" s="39" t="s">
        <v>1636</v>
      </c>
      <c r="B752" s="40" t="s">
        <v>356</v>
      </c>
      <c r="C752" s="39" t="s">
        <v>162</v>
      </c>
      <c r="D752" s="39" t="s">
        <v>2042</v>
      </c>
      <c r="E752" s="235" t="s">
        <v>2043</v>
      </c>
      <c r="F752" s="236"/>
      <c r="G752" s="41" t="s">
        <v>159</v>
      </c>
      <c r="H752" s="42">
        <v>1</v>
      </c>
      <c r="I752" s="43">
        <f>_xlfn.XLOOKUP(D752,'Sintético MO EQ MAT'!D:D,'Sintético MO EQ MAT'!G:G)</f>
        <v>114.93098870491802</v>
      </c>
      <c r="J752" s="43">
        <f>(H752*I752)</f>
        <v>114.93098870491802</v>
      </c>
      <c r="K752">
        <f>_xlfn.XLOOKUP(D752,'Sintético MO EQ MAT'!D:D,'Sintético MO EQ MAT'!O:O,0)</f>
        <v>185410.16</v>
      </c>
      <c r="L752">
        <f>_xlfn.XLOOKUP(D752,'Sintético MO EQ MAT'!D:D,'Sintético MO EQ MAT'!K:K,0)</f>
        <v>140.21580621999999</v>
      </c>
      <c r="Q752">
        <f t="shared" si="162"/>
        <v>0</v>
      </c>
      <c r="W752">
        <v>116.94</v>
      </c>
      <c r="Y752">
        <v>116.94</v>
      </c>
      <c r="AB752">
        <v>116.94</v>
      </c>
      <c r="AD752" s="196">
        <v>114.94</v>
      </c>
    </row>
    <row r="753" spans="1:30" ht="25.5" x14ac:dyDescent="0.25">
      <c r="A753" s="50" t="s">
        <v>1638</v>
      </c>
      <c r="B753" s="51" t="s">
        <v>1839</v>
      </c>
      <c r="C753" s="50" t="s">
        <v>157</v>
      </c>
      <c r="D753" s="50" t="s">
        <v>1840</v>
      </c>
      <c r="E753" s="237" t="s">
        <v>1637</v>
      </c>
      <c r="F753" s="238"/>
      <c r="G753" s="52" t="s">
        <v>266</v>
      </c>
      <c r="H753" s="53">
        <v>0.61699999999999999</v>
      </c>
      <c r="I753" s="54">
        <f t="shared" ref="I753:I759" si="172">W753</f>
        <v>25.18</v>
      </c>
      <c r="J753" s="54">
        <f t="shared" ref="J753:J759" si="173">TRUNC(H753*I753,(2))</f>
        <v>15.53</v>
      </c>
      <c r="Q753">
        <f t="shared" si="162"/>
        <v>0</v>
      </c>
      <c r="R753">
        <f t="shared" ref="R753:R759" si="174">I753/1.07133</f>
        <v>23.503495654933591</v>
      </c>
      <c r="T753">
        <v>23.914200106409794</v>
      </c>
      <c r="W753">
        <v>25.18</v>
      </c>
      <c r="Y753">
        <v>25.18</v>
      </c>
      <c r="AB753">
        <v>25.18</v>
      </c>
      <c r="AD753" s="196">
        <v>25.18</v>
      </c>
    </row>
    <row r="754" spans="1:30" ht="25.5" x14ac:dyDescent="0.25">
      <c r="A754" s="50" t="s">
        <v>1638</v>
      </c>
      <c r="B754" s="51" t="s">
        <v>1186</v>
      </c>
      <c r="C754" s="50" t="s">
        <v>157</v>
      </c>
      <c r="D754" s="50" t="s">
        <v>1187</v>
      </c>
      <c r="E754" s="237" t="s">
        <v>1637</v>
      </c>
      <c r="F754" s="238"/>
      <c r="G754" s="52" t="s">
        <v>266</v>
      </c>
      <c r="H754" s="53">
        <v>0.61699999999999999</v>
      </c>
      <c r="I754" s="54">
        <f t="shared" si="172"/>
        <v>18.82</v>
      </c>
      <c r="J754" s="54">
        <f t="shared" si="173"/>
        <v>11.61</v>
      </c>
      <c r="Q754">
        <f t="shared" si="162"/>
        <v>0</v>
      </c>
      <c r="R754">
        <f t="shared" si="174"/>
        <v>17.566949492686664</v>
      </c>
      <c r="T754">
        <v>17.874977831293812</v>
      </c>
      <c r="W754">
        <v>18.82</v>
      </c>
      <c r="Y754">
        <v>18.82</v>
      </c>
      <c r="AB754">
        <v>18.82</v>
      </c>
      <c r="AD754" s="196">
        <v>18.82</v>
      </c>
    </row>
    <row r="755" spans="1:30" x14ac:dyDescent="0.25">
      <c r="A755" s="55" t="s">
        <v>1627</v>
      </c>
      <c r="B755" s="56" t="s">
        <v>2044</v>
      </c>
      <c r="C755" s="55" t="s">
        <v>162</v>
      </c>
      <c r="D755" s="55" t="s">
        <v>2042</v>
      </c>
      <c r="E755" s="230" t="s">
        <v>1648</v>
      </c>
      <c r="F755" s="231"/>
      <c r="G755" s="57" t="s">
        <v>159</v>
      </c>
      <c r="H755" s="58">
        <v>1.05</v>
      </c>
      <c r="I755" s="59">
        <f t="shared" si="172"/>
        <v>58.3</v>
      </c>
      <c r="J755" s="59">
        <f t="shared" si="173"/>
        <v>61.21</v>
      </c>
      <c r="Q755">
        <f t="shared" si="162"/>
        <v>0</v>
      </c>
      <c r="R755">
        <f t="shared" si="174"/>
        <v>54.418339820596834</v>
      </c>
      <c r="T755">
        <v>55.28641968394426</v>
      </c>
      <c r="W755">
        <v>58.3</v>
      </c>
      <c r="Y755">
        <v>58.3</v>
      </c>
      <c r="AB755">
        <v>58.3</v>
      </c>
      <c r="AD755" s="196">
        <v>58.22</v>
      </c>
    </row>
    <row r="756" spans="1:30" x14ac:dyDescent="0.25">
      <c r="A756" s="55" t="s">
        <v>1627</v>
      </c>
      <c r="B756" s="56" t="s">
        <v>2045</v>
      </c>
      <c r="C756" s="55" t="s">
        <v>162</v>
      </c>
      <c r="D756" s="55" t="s">
        <v>2046</v>
      </c>
      <c r="E756" s="230" t="s">
        <v>1648</v>
      </c>
      <c r="F756" s="231"/>
      <c r="G756" s="57" t="s">
        <v>164</v>
      </c>
      <c r="H756" s="58">
        <v>1.282</v>
      </c>
      <c r="I756" s="59">
        <f t="shared" si="172"/>
        <v>5.4</v>
      </c>
      <c r="J756" s="59">
        <f t="shared" si="173"/>
        <v>6.92</v>
      </c>
      <c r="Q756">
        <f t="shared" si="162"/>
        <v>0</v>
      </c>
      <c r="R756">
        <f t="shared" si="174"/>
        <v>5.0404637226624862</v>
      </c>
      <c r="T756">
        <v>4.965790186030449</v>
      </c>
      <c r="W756">
        <v>5.4</v>
      </c>
      <c r="Y756">
        <v>5.4</v>
      </c>
      <c r="AB756">
        <v>5.4</v>
      </c>
      <c r="AD756" s="196">
        <v>5.22</v>
      </c>
    </row>
    <row r="757" spans="1:30" x14ac:dyDescent="0.25">
      <c r="A757" s="55" t="s">
        <v>1627</v>
      </c>
      <c r="B757" s="56" t="s">
        <v>2047</v>
      </c>
      <c r="C757" s="55" t="s">
        <v>162</v>
      </c>
      <c r="D757" s="55" t="s">
        <v>2048</v>
      </c>
      <c r="E757" s="230" t="s">
        <v>1648</v>
      </c>
      <c r="F757" s="231"/>
      <c r="G757" s="57" t="s">
        <v>164</v>
      </c>
      <c r="H757" s="58">
        <v>1</v>
      </c>
      <c r="I757" s="59">
        <f t="shared" si="172"/>
        <v>1.22</v>
      </c>
      <c r="J757" s="59">
        <f t="shared" si="173"/>
        <v>1.22</v>
      </c>
      <c r="Q757">
        <f t="shared" si="162"/>
        <v>0</v>
      </c>
      <c r="R757">
        <f t="shared" si="174"/>
        <v>1.1387714336385615</v>
      </c>
      <c r="T757">
        <v>0.92408501582145564</v>
      </c>
      <c r="W757">
        <v>1.22</v>
      </c>
      <c r="Y757">
        <v>1.22</v>
      </c>
      <c r="AB757">
        <v>1.22</v>
      </c>
      <c r="AD757" s="196">
        <v>0.97</v>
      </c>
    </row>
    <row r="758" spans="1:30" x14ac:dyDescent="0.25">
      <c r="A758" s="55" t="s">
        <v>1627</v>
      </c>
      <c r="B758" s="56" t="s">
        <v>2049</v>
      </c>
      <c r="C758" s="55" t="s">
        <v>162</v>
      </c>
      <c r="D758" s="55" t="s">
        <v>2050</v>
      </c>
      <c r="E758" s="230" t="s">
        <v>1648</v>
      </c>
      <c r="F758" s="231"/>
      <c r="G758" s="57" t="s">
        <v>164</v>
      </c>
      <c r="H758" s="58">
        <v>0.17899999999999999</v>
      </c>
      <c r="I758" s="59">
        <f t="shared" si="172"/>
        <v>11.26</v>
      </c>
      <c r="J758" s="59">
        <f t="shared" si="173"/>
        <v>2.0099999999999998</v>
      </c>
      <c r="Q758">
        <f t="shared" si="162"/>
        <v>0</v>
      </c>
      <c r="R758">
        <f t="shared" si="174"/>
        <v>10.510300280959182</v>
      </c>
      <c r="T758">
        <v>10.696984122539275</v>
      </c>
      <c r="W758">
        <v>11.26</v>
      </c>
      <c r="Y758">
        <v>11.26</v>
      </c>
      <c r="AB758">
        <v>11.26</v>
      </c>
      <c r="AD758" s="196">
        <v>11.26</v>
      </c>
    </row>
    <row r="759" spans="1:30" x14ac:dyDescent="0.25">
      <c r="A759" s="55" t="s">
        <v>1627</v>
      </c>
      <c r="B759" s="56" t="s">
        <v>2051</v>
      </c>
      <c r="C759" s="55" t="s">
        <v>162</v>
      </c>
      <c r="D759" s="55" t="s">
        <v>2052</v>
      </c>
      <c r="E759" s="230" t="s">
        <v>1648</v>
      </c>
      <c r="F759" s="231"/>
      <c r="G759" s="57" t="s">
        <v>164</v>
      </c>
      <c r="H759" s="58">
        <v>4</v>
      </c>
      <c r="I759" s="59">
        <f t="shared" si="172"/>
        <v>4.6100000000000003</v>
      </c>
      <c r="J759" s="59">
        <f t="shared" si="173"/>
        <v>18.440000000000001</v>
      </c>
      <c r="Q759">
        <f t="shared" si="162"/>
        <v>0</v>
      </c>
      <c r="R759">
        <f t="shared" si="174"/>
        <v>4.3030625484211225</v>
      </c>
      <c r="T759">
        <v>4.0323709781299888</v>
      </c>
      <c r="W759">
        <v>4.6100000000000003</v>
      </c>
      <c r="Y759">
        <v>4.6100000000000003</v>
      </c>
      <c r="AB759">
        <v>4.6100000000000003</v>
      </c>
      <c r="AD759" s="196">
        <v>4.24</v>
      </c>
    </row>
    <row r="760" spans="1:30" x14ac:dyDescent="0.25">
      <c r="A760" s="44"/>
      <c r="B760" s="44"/>
      <c r="C760" s="44"/>
      <c r="D760" s="44"/>
      <c r="E760" s="44" t="s">
        <v>1629</v>
      </c>
      <c r="F760" s="45">
        <v>20.38</v>
      </c>
      <c r="G760" s="44" t="s">
        <v>1630</v>
      </c>
      <c r="H760" s="45">
        <v>0</v>
      </c>
      <c r="I760" s="44" t="s">
        <v>1631</v>
      </c>
      <c r="J760" s="45">
        <f>F760+H760</f>
        <v>20.38</v>
      </c>
      <c r="Q760">
        <f t="shared" si="162"/>
        <v>0</v>
      </c>
      <c r="W760" t="s">
        <v>1631</v>
      </c>
      <c r="Y760" t="s">
        <v>1631</v>
      </c>
      <c r="AB760" t="s">
        <v>1631</v>
      </c>
    </row>
    <row r="761" spans="1:30" x14ac:dyDescent="0.25">
      <c r="A761" s="44"/>
      <c r="B761" s="44"/>
      <c r="C761" s="44"/>
      <c r="D761" s="44"/>
      <c r="E761" s="44" t="s">
        <v>1632</v>
      </c>
      <c r="F761" s="45">
        <f>J761-J752</f>
        <v>25.284817515081969</v>
      </c>
      <c r="G761" s="44"/>
      <c r="H761" s="229" t="s">
        <v>1633</v>
      </c>
      <c r="I761" s="229"/>
      <c r="J761" s="45">
        <f>Q761</f>
        <v>140.21580621999999</v>
      </c>
      <c r="Q761">
        <f t="shared" si="162"/>
        <v>140.21580621999999</v>
      </c>
    </row>
    <row r="762" spans="1:30" ht="15.75" thickBot="1" x14ac:dyDescent="0.3">
      <c r="A762" s="46"/>
      <c r="B762" s="46"/>
      <c r="C762" s="46"/>
      <c r="D762" s="46"/>
      <c r="E762" s="46"/>
      <c r="F762" s="46"/>
      <c r="G762" s="46" t="s">
        <v>1634</v>
      </c>
      <c r="H762" s="47">
        <v>1322.32</v>
      </c>
      <c r="I762" s="46" t="s">
        <v>1635</v>
      </c>
      <c r="J762" s="48">
        <f>O762</f>
        <v>185410.16</v>
      </c>
      <c r="M762">
        <f>K752</f>
        <v>185410.16</v>
      </c>
      <c r="N762">
        <f>L752</f>
        <v>140.21580621999999</v>
      </c>
      <c r="O762">
        <v>185410.16</v>
      </c>
      <c r="P762">
        <v>140.21580621999999</v>
      </c>
      <c r="Q762">
        <f t="shared" si="162"/>
        <v>0</v>
      </c>
      <c r="W762" t="s">
        <v>1635</v>
      </c>
      <c r="Y762" t="s">
        <v>1635</v>
      </c>
      <c r="AB762" t="s">
        <v>1635</v>
      </c>
    </row>
    <row r="763" spans="1:30" ht="15.75" thickTop="1" x14ac:dyDescent="0.25">
      <c r="A763" s="49"/>
      <c r="B763" s="49"/>
      <c r="C763" s="49"/>
      <c r="D763" s="49"/>
      <c r="E763" s="49"/>
      <c r="F763" s="49"/>
      <c r="G763" s="49"/>
      <c r="H763" s="49"/>
      <c r="I763" s="49"/>
      <c r="J763" s="49"/>
      <c r="Q763">
        <f t="shared" si="162"/>
        <v>0</v>
      </c>
    </row>
    <row r="764" spans="1:30" collapsed="1" x14ac:dyDescent="0.25">
      <c r="A764" s="36" t="s">
        <v>358</v>
      </c>
      <c r="B764" s="37" t="s">
        <v>137</v>
      </c>
      <c r="C764" s="36" t="s">
        <v>138</v>
      </c>
      <c r="D764" s="36" t="s">
        <v>9</v>
      </c>
      <c r="E764" s="233" t="s">
        <v>1626</v>
      </c>
      <c r="F764" s="234"/>
      <c r="G764" s="38" t="s">
        <v>139</v>
      </c>
      <c r="H764" s="37" t="s">
        <v>140</v>
      </c>
      <c r="I764" s="37" t="s">
        <v>141</v>
      </c>
      <c r="J764" s="37" t="s">
        <v>10</v>
      </c>
      <c r="Q764">
        <f t="shared" si="162"/>
        <v>0</v>
      </c>
      <c r="W764" t="s">
        <v>141</v>
      </c>
      <c r="Y764" t="s">
        <v>141</v>
      </c>
      <c r="AB764" t="s">
        <v>141</v>
      </c>
    </row>
    <row r="765" spans="1:30" ht="25.5" x14ac:dyDescent="0.25">
      <c r="A765" s="39" t="s">
        <v>1636</v>
      </c>
      <c r="B765" s="40" t="s">
        <v>359</v>
      </c>
      <c r="C765" s="39" t="s">
        <v>196</v>
      </c>
      <c r="D765" s="39" t="s">
        <v>2053</v>
      </c>
      <c r="E765" s="235">
        <v>22.01</v>
      </c>
      <c r="F765" s="236"/>
      <c r="G765" s="41" t="s">
        <v>159</v>
      </c>
      <c r="H765" s="42">
        <v>1</v>
      </c>
      <c r="I765" s="43">
        <f>_xlfn.XLOOKUP(D765,'Sintético MO EQ MAT'!D:D,'Sintético MO EQ MAT'!G:G)</f>
        <v>162.23750529508197</v>
      </c>
      <c r="J765" s="43">
        <f>(H765*I765)</f>
        <v>162.23750529508197</v>
      </c>
      <c r="K765">
        <f>_xlfn.XLOOKUP(D765,'Sintético MO EQ MAT'!D:D,'Sintético MO EQ MAT'!O:O,0)</f>
        <v>13372.13</v>
      </c>
      <c r="L765">
        <f>_xlfn.XLOOKUP(D765,'Sintético MO EQ MAT'!D:D,'Sintético MO EQ MAT'!K:K,0)</f>
        <v>197.92975645999999</v>
      </c>
      <c r="Q765">
        <f t="shared" si="162"/>
        <v>0</v>
      </c>
      <c r="W765">
        <v>165.07</v>
      </c>
      <c r="Y765">
        <v>165.07</v>
      </c>
      <c r="AB765">
        <v>165.07</v>
      </c>
      <c r="AD765" s="196">
        <v>162.25</v>
      </c>
    </row>
    <row r="766" spans="1:30" ht="38.25" x14ac:dyDescent="0.25">
      <c r="A766" s="55" t="s">
        <v>1627</v>
      </c>
      <c r="B766" s="56" t="s">
        <v>1677</v>
      </c>
      <c r="C766" s="55" t="s">
        <v>196</v>
      </c>
      <c r="D766" s="55" t="s">
        <v>1678</v>
      </c>
      <c r="E766" s="230" t="s">
        <v>1665</v>
      </c>
      <c r="F766" s="231"/>
      <c r="G766" s="57" t="s">
        <v>266</v>
      </c>
      <c r="H766" s="58">
        <v>1.3</v>
      </c>
      <c r="I766" s="59">
        <f t="shared" ref="I766:I771" si="175">W766</f>
        <v>24.36</v>
      </c>
      <c r="J766" s="59">
        <f t="shared" ref="J766:J771" si="176">TRUNC(H766*I766,(2))</f>
        <v>31.66</v>
      </c>
      <c r="Q766">
        <f t="shared" si="162"/>
        <v>0</v>
      </c>
      <c r="R766">
        <f t="shared" ref="R766:R771" si="177">I766/1.07133</f>
        <v>22.73809190445521</v>
      </c>
      <c r="T766">
        <v>23.139462163852411</v>
      </c>
      <c r="W766">
        <v>24.36</v>
      </c>
      <c r="Y766">
        <v>24.36</v>
      </c>
      <c r="AB766">
        <v>24.36</v>
      </c>
      <c r="AD766" s="196">
        <v>24.36</v>
      </c>
    </row>
    <row r="767" spans="1:30" ht="38.25" x14ac:dyDescent="0.25">
      <c r="A767" s="55" t="s">
        <v>1627</v>
      </c>
      <c r="B767" s="56" t="s">
        <v>1689</v>
      </c>
      <c r="C767" s="55" t="s">
        <v>196</v>
      </c>
      <c r="D767" s="55" t="s">
        <v>1690</v>
      </c>
      <c r="E767" s="230" t="s">
        <v>1648</v>
      </c>
      <c r="F767" s="231"/>
      <c r="G767" s="57" t="s">
        <v>255</v>
      </c>
      <c r="H767" s="58">
        <v>22</v>
      </c>
      <c r="I767" s="59">
        <f t="shared" si="175"/>
        <v>3.3</v>
      </c>
      <c r="J767" s="59">
        <f t="shared" si="176"/>
        <v>72.599999999999994</v>
      </c>
      <c r="Q767">
        <f t="shared" si="162"/>
        <v>0</v>
      </c>
      <c r="R767">
        <f t="shared" si="177"/>
        <v>3.0802833860715189</v>
      </c>
      <c r="T767">
        <v>3.0149440415184867</v>
      </c>
      <c r="W767">
        <v>3.3</v>
      </c>
      <c r="Y767">
        <v>3.3</v>
      </c>
      <c r="AB767">
        <v>3.3</v>
      </c>
      <c r="AD767" s="196">
        <v>3.17</v>
      </c>
    </row>
    <row r="768" spans="1:30" ht="38.25" x14ac:dyDescent="0.25">
      <c r="A768" s="55" t="s">
        <v>1627</v>
      </c>
      <c r="B768" s="56" t="s">
        <v>2054</v>
      </c>
      <c r="C768" s="55" t="s">
        <v>196</v>
      </c>
      <c r="D768" s="55" t="s">
        <v>2055</v>
      </c>
      <c r="E768" s="230" t="s">
        <v>1648</v>
      </c>
      <c r="F768" s="231"/>
      <c r="G768" s="57" t="s">
        <v>255</v>
      </c>
      <c r="H768" s="58">
        <v>2.5</v>
      </c>
      <c r="I768" s="59">
        <f t="shared" si="175"/>
        <v>4.33</v>
      </c>
      <c r="J768" s="59">
        <f t="shared" si="176"/>
        <v>10.82</v>
      </c>
      <c r="Q768">
        <f t="shared" si="162"/>
        <v>0</v>
      </c>
      <c r="R768">
        <f t="shared" si="177"/>
        <v>4.041705170208993</v>
      </c>
      <c r="T768">
        <v>4.1163787068410302</v>
      </c>
      <c r="W768">
        <v>4.33</v>
      </c>
      <c r="Y768">
        <v>4.33</v>
      </c>
      <c r="AB768">
        <v>4.33</v>
      </c>
      <c r="AD768" s="196">
        <v>4.33</v>
      </c>
    </row>
    <row r="769" spans="1:30" ht="38.25" x14ac:dyDescent="0.25">
      <c r="A769" s="55" t="s">
        <v>1627</v>
      </c>
      <c r="B769" s="56" t="s">
        <v>1699</v>
      </c>
      <c r="C769" s="55" t="s">
        <v>196</v>
      </c>
      <c r="D769" s="55" t="s">
        <v>1700</v>
      </c>
      <c r="E769" s="230" t="s">
        <v>1648</v>
      </c>
      <c r="F769" s="231"/>
      <c r="G769" s="57" t="s">
        <v>259</v>
      </c>
      <c r="H769" s="58">
        <v>0.25</v>
      </c>
      <c r="I769" s="59">
        <f t="shared" si="175"/>
        <v>14.32</v>
      </c>
      <c r="J769" s="59">
        <f t="shared" si="176"/>
        <v>3.58</v>
      </c>
      <c r="Q769">
        <f t="shared" si="162"/>
        <v>0</v>
      </c>
      <c r="R769">
        <f t="shared" si="177"/>
        <v>13.366563057134591</v>
      </c>
      <c r="T769">
        <v>13.590583667030701</v>
      </c>
      <c r="W769">
        <v>14.32</v>
      </c>
      <c r="Y769">
        <v>14.32</v>
      </c>
      <c r="AB769">
        <v>14.32</v>
      </c>
      <c r="AD769" s="196">
        <v>14.31</v>
      </c>
    </row>
    <row r="770" spans="1:30" ht="38.25" x14ac:dyDescent="0.25">
      <c r="A770" s="55" t="s">
        <v>1627</v>
      </c>
      <c r="B770" s="56" t="s">
        <v>1707</v>
      </c>
      <c r="C770" s="55" t="s">
        <v>196</v>
      </c>
      <c r="D770" s="55" t="s">
        <v>1708</v>
      </c>
      <c r="E770" s="230" t="s">
        <v>1665</v>
      </c>
      <c r="F770" s="231"/>
      <c r="G770" s="57" t="s">
        <v>266</v>
      </c>
      <c r="H770" s="58">
        <v>1.3</v>
      </c>
      <c r="I770" s="59">
        <f t="shared" si="175"/>
        <v>20.09</v>
      </c>
      <c r="J770" s="59">
        <f t="shared" si="176"/>
        <v>26.11</v>
      </c>
      <c r="Q770">
        <f t="shared" si="162"/>
        <v>0</v>
      </c>
      <c r="R770">
        <f t="shared" si="177"/>
        <v>18.752391886720247</v>
      </c>
      <c r="T770">
        <v>19.004415072853369</v>
      </c>
      <c r="W770">
        <v>20.09</v>
      </c>
      <c r="Y770">
        <v>20.09</v>
      </c>
      <c r="AB770">
        <v>20.09</v>
      </c>
      <c r="AD770" s="196">
        <v>20.010000000000002</v>
      </c>
    </row>
    <row r="771" spans="1:30" ht="38.25" x14ac:dyDescent="0.25">
      <c r="A771" s="55" t="s">
        <v>1627</v>
      </c>
      <c r="B771" s="56" t="s">
        <v>2056</v>
      </c>
      <c r="C771" s="55" t="s">
        <v>196</v>
      </c>
      <c r="D771" s="55" t="s">
        <v>2057</v>
      </c>
      <c r="E771" s="230" t="s">
        <v>1648</v>
      </c>
      <c r="F771" s="231"/>
      <c r="G771" s="57" t="s">
        <v>255</v>
      </c>
      <c r="H771" s="58">
        <v>2.5</v>
      </c>
      <c r="I771" s="59">
        <f t="shared" si="175"/>
        <v>8.1199999999999992</v>
      </c>
      <c r="J771" s="59">
        <f t="shared" si="176"/>
        <v>20.3</v>
      </c>
      <c r="Q771">
        <f t="shared" si="162"/>
        <v>0</v>
      </c>
      <c r="R771">
        <f t="shared" si="177"/>
        <v>7.5793639681517364</v>
      </c>
      <c r="T771">
        <v>7.7193768493368058</v>
      </c>
      <c r="W771">
        <v>8.1199999999999992</v>
      </c>
      <c r="Y771">
        <v>8.1199999999999992</v>
      </c>
      <c r="AB771">
        <v>8.1199999999999992</v>
      </c>
      <c r="AD771" s="196">
        <v>8.1199999999999992</v>
      </c>
    </row>
    <row r="772" spans="1:30" x14ac:dyDescent="0.25">
      <c r="A772" s="44"/>
      <c r="B772" s="44"/>
      <c r="C772" s="44"/>
      <c r="D772" s="44"/>
      <c r="E772" s="44" t="s">
        <v>1629</v>
      </c>
      <c r="F772" s="45">
        <v>58.68</v>
      </c>
      <c r="G772" s="44" t="s">
        <v>1630</v>
      </c>
      <c r="H772" s="45">
        <v>0</v>
      </c>
      <c r="I772" s="44" t="s">
        <v>1631</v>
      </c>
      <c r="J772" s="45">
        <f>F772+H772</f>
        <v>58.68</v>
      </c>
      <c r="Q772">
        <f t="shared" si="162"/>
        <v>0</v>
      </c>
      <c r="W772" t="s">
        <v>1631</v>
      </c>
      <c r="Y772" t="s">
        <v>1631</v>
      </c>
      <c r="AB772" t="s">
        <v>1631</v>
      </c>
    </row>
    <row r="773" spans="1:30" x14ac:dyDescent="0.25">
      <c r="A773" s="44"/>
      <c r="B773" s="44"/>
      <c r="C773" s="44"/>
      <c r="D773" s="44"/>
      <c r="E773" s="44" t="s">
        <v>1632</v>
      </c>
      <c r="F773" s="45">
        <f>J773-J765</f>
        <v>35.692251164918019</v>
      </c>
      <c r="G773" s="44"/>
      <c r="H773" s="229" t="s">
        <v>1633</v>
      </c>
      <c r="I773" s="229"/>
      <c r="J773" s="45">
        <f>Q773</f>
        <v>197.92975645999999</v>
      </c>
      <c r="Q773">
        <f t="shared" si="162"/>
        <v>197.92975645999999</v>
      </c>
    </row>
    <row r="774" spans="1:30" ht="15.75" thickBot="1" x14ac:dyDescent="0.3">
      <c r="A774" s="46"/>
      <c r="B774" s="46"/>
      <c r="C774" s="46"/>
      <c r="D774" s="46"/>
      <c r="E774" s="46"/>
      <c r="F774" s="46"/>
      <c r="G774" s="46" t="s">
        <v>1634</v>
      </c>
      <c r="H774" s="47">
        <v>67.56</v>
      </c>
      <c r="I774" s="46" t="s">
        <v>1635</v>
      </c>
      <c r="J774" s="48">
        <f>O774</f>
        <v>13372.13</v>
      </c>
      <c r="M774">
        <f>K765</f>
        <v>13372.13</v>
      </c>
      <c r="N774">
        <f>L765</f>
        <v>197.92975645999999</v>
      </c>
      <c r="O774">
        <v>13372.13</v>
      </c>
      <c r="P774">
        <v>197.92975645999999</v>
      </c>
      <c r="Q774">
        <f t="shared" si="162"/>
        <v>0</v>
      </c>
      <c r="W774" t="s">
        <v>1635</v>
      </c>
      <c r="Y774" t="s">
        <v>1635</v>
      </c>
      <c r="AB774" t="s">
        <v>1635</v>
      </c>
    </row>
    <row r="775" spans="1:30" ht="15.75" thickTop="1" x14ac:dyDescent="0.25">
      <c r="A775" s="49"/>
      <c r="B775" s="49"/>
      <c r="C775" s="49"/>
      <c r="D775" s="49"/>
      <c r="E775" s="49"/>
      <c r="F775" s="49"/>
      <c r="G775" s="49"/>
      <c r="H775" s="49"/>
      <c r="I775" s="49"/>
      <c r="J775" s="49"/>
      <c r="Q775">
        <f t="shared" si="162"/>
        <v>0</v>
      </c>
    </row>
    <row r="776" spans="1:30" collapsed="1" x14ac:dyDescent="0.25">
      <c r="A776" s="36" t="s">
        <v>361</v>
      </c>
      <c r="B776" s="37" t="s">
        <v>137</v>
      </c>
      <c r="C776" s="36" t="s">
        <v>138</v>
      </c>
      <c r="D776" s="36" t="s">
        <v>9</v>
      </c>
      <c r="E776" s="233" t="s">
        <v>1626</v>
      </c>
      <c r="F776" s="234"/>
      <c r="G776" s="38" t="s">
        <v>139</v>
      </c>
      <c r="H776" s="37" t="s">
        <v>140</v>
      </c>
      <c r="I776" s="37" t="s">
        <v>141</v>
      </c>
      <c r="J776" s="37" t="s">
        <v>10</v>
      </c>
      <c r="Q776">
        <f t="shared" si="162"/>
        <v>0</v>
      </c>
      <c r="W776" t="s">
        <v>141</v>
      </c>
      <c r="Y776" t="s">
        <v>141</v>
      </c>
      <c r="AB776" t="s">
        <v>141</v>
      </c>
    </row>
    <row r="777" spans="1:30" x14ac:dyDescent="0.25">
      <c r="A777" s="39" t="s">
        <v>1636</v>
      </c>
      <c r="B777" s="40" t="s">
        <v>362</v>
      </c>
      <c r="C777" s="39" t="s">
        <v>162</v>
      </c>
      <c r="D777" s="39" t="s">
        <v>363</v>
      </c>
      <c r="E777" s="235" t="s">
        <v>2043</v>
      </c>
      <c r="F777" s="236"/>
      <c r="G777" s="41" t="s">
        <v>159</v>
      </c>
      <c r="H777" s="42">
        <v>1</v>
      </c>
      <c r="I777" s="43">
        <f>_xlfn.XLOOKUP(D777,'Sintético MO EQ MAT'!D:D,'Sintético MO EQ MAT'!G:G)</f>
        <v>269.54724660655739</v>
      </c>
      <c r="J777" s="43">
        <f>(H777*I777)</f>
        <v>269.54724660655739</v>
      </c>
      <c r="K777">
        <f>_xlfn.XLOOKUP(D777,'Sintético MO EQ MAT'!D:D,'Sintético MO EQ MAT'!O:O,0)</f>
        <v>90909.93</v>
      </c>
      <c r="L777">
        <f>_xlfn.XLOOKUP(D777,'Sintético MO EQ MAT'!D:D,'Sintético MO EQ MAT'!K:K,0)</f>
        <v>328.84764086000001</v>
      </c>
      <c r="Q777">
        <f t="shared" si="162"/>
        <v>0</v>
      </c>
      <c r="W777">
        <v>269.54724660655739</v>
      </c>
      <c r="Y777">
        <v>269.54724660655739</v>
      </c>
      <c r="AB777">
        <v>269.54724660655739</v>
      </c>
      <c r="AD777" s="196">
        <v>305.17</v>
      </c>
    </row>
    <row r="778" spans="1:30" ht="25.5" x14ac:dyDescent="0.25">
      <c r="A778" s="50" t="s">
        <v>1638</v>
      </c>
      <c r="B778" s="51" t="s">
        <v>1915</v>
      </c>
      <c r="C778" s="50" t="s">
        <v>157</v>
      </c>
      <c r="D778" s="50" t="s">
        <v>1916</v>
      </c>
      <c r="E778" s="237" t="s">
        <v>1637</v>
      </c>
      <c r="F778" s="238"/>
      <c r="G778" s="52" t="s">
        <v>266</v>
      </c>
      <c r="H778" s="53">
        <v>0.41599999999999998</v>
      </c>
      <c r="I778" s="54">
        <f t="shared" ref="I778:I782" si="178">W778</f>
        <v>19.7</v>
      </c>
      <c r="J778" s="54">
        <f t="shared" ref="J778:J782" si="179">TRUNC(H778*I778,(2))</f>
        <v>8.19</v>
      </c>
      <c r="Q778">
        <f t="shared" ref="Q778:Q841" si="180">P779</f>
        <v>0</v>
      </c>
      <c r="R778">
        <f t="shared" ref="R778:R782" si="181">I778/1.07133</f>
        <v>18.388358395639067</v>
      </c>
      <c r="T778">
        <v>18.71505511840423</v>
      </c>
      <c r="W778">
        <v>19.7</v>
      </c>
      <c r="Y778">
        <v>19.7</v>
      </c>
      <c r="AB778">
        <v>19.7</v>
      </c>
      <c r="AD778" s="196">
        <v>19.7</v>
      </c>
    </row>
    <row r="779" spans="1:30" ht="25.5" x14ac:dyDescent="0.25">
      <c r="A779" s="50" t="s">
        <v>1638</v>
      </c>
      <c r="B779" s="51" t="s">
        <v>2058</v>
      </c>
      <c r="C779" s="50" t="s">
        <v>157</v>
      </c>
      <c r="D779" s="50" t="s">
        <v>2059</v>
      </c>
      <c r="E779" s="237" t="s">
        <v>1637</v>
      </c>
      <c r="F779" s="238"/>
      <c r="G779" s="52" t="s">
        <v>266</v>
      </c>
      <c r="H779" s="53">
        <v>0.41599999999999998</v>
      </c>
      <c r="I779" s="54">
        <f t="shared" si="178"/>
        <v>24.53</v>
      </c>
      <c r="J779" s="54">
        <f t="shared" si="179"/>
        <v>10.199999999999999</v>
      </c>
      <c r="Q779">
        <f t="shared" si="180"/>
        <v>0</v>
      </c>
      <c r="R779">
        <f t="shared" si="181"/>
        <v>22.896773169798291</v>
      </c>
      <c r="T779">
        <v>23.298143429195488</v>
      </c>
      <c r="W779">
        <v>24.53</v>
      </c>
      <c r="Y779">
        <v>24.53</v>
      </c>
      <c r="AB779">
        <v>24.53</v>
      </c>
      <c r="AD779" s="196">
        <v>24.53</v>
      </c>
    </row>
    <row r="780" spans="1:30" x14ac:dyDescent="0.25">
      <c r="A780" s="55" t="s">
        <v>1627</v>
      </c>
      <c r="B780" s="56" t="s">
        <v>2060</v>
      </c>
      <c r="C780" s="55" t="s">
        <v>162</v>
      </c>
      <c r="D780" s="55" t="s">
        <v>2061</v>
      </c>
      <c r="E780" s="230" t="s">
        <v>1648</v>
      </c>
      <c r="F780" s="231"/>
      <c r="G780" s="57" t="s">
        <v>259</v>
      </c>
      <c r="H780" s="58">
        <v>0.2</v>
      </c>
      <c r="I780" s="59">
        <f t="shared" si="178"/>
        <v>31.85</v>
      </c>
      <c r="J780" s="59">
        <f t="shared" si="179"/>
        <v>6.37</v>
      </c>
      <c r="Q780">
        <f t="shared" si="180"/>
        <v>0</v>
      </c>
      <c r="R780">
        <f t="shared" si="181"/>
        <v>29.729401771629661</v>
      </c>
      <c r="T780">
        <v>30.252116528053914</v>
      </c>
      <c r="W780">
        <v>31.85</v>
      </c>
      <c r="Y780">
        <v>31.85</v>
      </c>
      <c r="AB780">
        <v>31.85</v>
      </c>
      <c r="AD780" s="196">
        <v>31.85</v>
      </c>
    </row>
    <row r="781" spans="1:30" x14ac:dyDescent="0.25">
      <c r="A781" s="55" t="s">
        <v>1627</v>
      </c>
      <c r="B781" s="56" t="s">
        <v>2062</v>
      </c>
      <c r="C781" s="55" t="s">
        <v>162</v>
      </c>
      <c r="D781" s="55" t="s">
        <v>2063</v>
      </c>
      <c r="E781" s="230" t="s">
        <v>1648</v>
      </c>
      <c r="F781" s="231"/>
      <c r="G781" s="57" t="s">
        <v>159</v>
      </c>
      <c r="H781" s="58">
        <v>1</v>
      </c>
      <c r="I781" s="59">
        <f t="shared" si="178"/>
        <v>244.37</v>
      </c>
      <c r="J781" s="59">
        <f t="shared" si="179"/>
        <v>244.37</v>
      </c>
      <c r="Q781">
        <f t="shared" si="180"/>
        <v>0</v>
      </c>
      <c r="R781">
        <f t="shared" si="181"/>
        <v>228.09965183463547</v>
      </c>
      <c r="T781">
        <v>232.07601766029143</v>
      </c>
      <c r="W781">
        <v>244.37</v>
      </c>
      <c r="Y781">
        <v>244.37</v>
      </c>
      <c r="AB781">
        <v>244.37</v>
      </c>
      <c r="AD781" s="196">
        <v>244.39</v>
      </c>
    </row>
    <row r="782" spans="1:30" x14ac:dyDescent="0.25">
      <c r="A782" s="55" t="s">
        <v>1627</v>
      </c>
      <c r="B782" s="56" t="s">
        <v>2064</v>
      </c>
      <c r="C782" s="55" t="s">
        <v>162</v>
      </c>
      <c r="D782" s="55" t="s">
        <v>2065</v>
      </c>
      <c r="E782" s="230" t="s">
        <v>1648</v>
      </c>
      <c r="F782" s="231"/>
      <c r="G782" s="57" t="s">
        <v>259</v>
      </c>
      <c r="H782" s="58">
        <v>0.6</v>
      </c>
      <c r="I782" s="59">
        <f t="shared" si="178"/>
        <v>0.69</v>
      </c>
      <c r="J782" s="59">
        <f t="shared" si="179"/>
        <v>0.41</v>
      </c>
      <c r="Q782">
        <f t="shared" si="180"/>
        <v>0</v>
      </c>
      <c r="R782">
        <f t="shared" si="181"/>
        <v>0.64405925345131754</v>
      </c>
      <c r="T782">
        <v>0.66272763760932674</v>
      </c>
      <c r="W782">
        <v>0.69</v>
      </c>
      <c r="Y782">
        <v>0.69</v>
      </c>
      <c r="AB782">
        <v>0.69</v>
      </c>
      <c r="AD782" s="196">
        <v>0.69</v>
      </c>
    </row>
    <row r="783" spans="1:30" x14ac:dyDescent="0.25">
      <c r="A783" s="44"/>
      <c r="B783" s="44"/>
      <c r="C783" s="44"/>
      <c r="D783" s="44"/>
      <c r="E783" s="44" t="s">
        <v>1629</v>
      </c>
      <c r="F783" s="45">
        <v>13.76</v>
      </c>
      <c r="G783" s="44" t="s">
        <v>1630</v>
      </c>
      <c r="H783" s="45">
        <v>0</v>
      </c>
      <c r="I783" s="44" t="s">
        <v>1631</v>
      </c>
      <c r="J783" s="45">
        <f>F783+H783</f>
        <v>13.76</v>
      </c>
      <c r="Q783">
        <f t="shared" si="180"/>
        <v>0</v>
      </c>
      <c r="W783" t="s">
        <v>1631</v>
      </c>
      <c r="Y783" t="s">
        <v>1631</v>
      </c>
      <c r="AB783" t="s">
        <v>1631</v>
      </c>
    </row>
    <row r="784" spans="1:30" x14ac:dyDescent="0.25">
      <c r="A784" s="44"/>
      <c r="B784" s="44"/>
      <c r="C784" s="44"/>
      <c r="D784" s="44"/>
      <c r="E784" s="44" t="s">
        <v>1632</v>
      </c>
      <c r="F784" s="45">
        <f>J784-J777</f>
        <v>59.300394253442619</v>
      </c>
      <c r="G784" s="44"/>
      <c r="H784" s="229" t="s">
        <v>1633</v>
      </c>
      <c r="I784" s="229"/>
      <c r="J784" s="45">
        <f>Q784</f>
        <v>328.84764086000001</v>
      </c>
      <c r="Q784">
        <f t="shared" si="180"/>
        <v>328.84764086000001</v>
      </c>
    </row>
    <row r="785" spans="1:30" ht="15.75" thickBot="1" x14ac:dyDescent="0.3">
      <c r="A785" s="46"/>
      <c r="B785" s="46"/>
      <c r="C785" s="46"/>
      <c r="D785" s="46"/>
      <c r="E785" s="46"/>
      <c r="F785" s="46"/>
      <c r="G785" s="46" t="s">
        <v>1634</v>
      </c>
      <c r="H785" s="47">
        <v>276.45</v>
      </c>
      <c r="I785" s="46" t="s">
        <v>1635</v>
      </c>
      <c r="J785" s="48">
        <f>O785</f>
        <v>90909.93</v>
      </c>
      <c r="M785">
        <f>K777</f>
        <v>90909.93</v>
      </c>
      <c r="N785">
        <f>L777</f>
        <v>328.84764086000001</v>
      </c>
      <c r="O785">
        <v>90909.93</v>
      </c>
      <c r="P785">
        <v>328.84764086000001</v>
      </c>
      <c r="Q785">
        <f t="shared" si="180"/>
        <v>0</v>
      </c>
      <c r="W785" t="s">
        <v>1635</v>
      </c>
      <c r="Y785" t="s">
        <v>1635</v>
      </c>
      <c r="AB785" t="s">
        <v>1635</v>
      </c>
    </row>
    <row r="786" spans="1:30" ht="15.75" thickTop="1" x14ac:dyDescent="0.25">
      <c r="A786" s="49"/>
      <c r="B786" s="49"/>
      <c r="C786" s="49"/>
      <c r="D786" s="49"/>
      <c r="E786" s="49"/>
      <c r="F786" s="49"/>
      <c r="G786" s="49"/>
      <c r="H786" s="49"/>
      <c r="I786" s="49"/>
      <c r="J786" s="49"/>
      <c r="Q786">
        <f t="shared" si="180"/>
        <v>0</v>
      </c>
    </row>
    <row r="787" spans="1:30" collapsed="1" x14ac:dyDescent="0.25">
      <c r="A787" s="36" t="s">
        <v>364</v>
      </c>
      <c r="B787" s="37" t="s">
        <v>137</v>
      </c>
      <c r="C787" s="36" t="s">
        <v>138</v>
      </c>
      <c r="D787" s="36" t="s">
        <v>9</v>
      </c>
      <c r="E787" s="233" t="s">
        <v>1626</v>
      </c>
      <c r="F787" s="234"/>
      <c r="G787" s="38" t="s">
        <v>139</v>
      </c>
      <c r="H787" s="37" t="s">
        <v>140</v>
      </c>
      <c r="I787" s="37" t="s">
        <v>141</v>
      </c>
      <c r="J787" s="37" t="s">
        <v>10</v>
      </c>
      <c r="Q787">
        <f t="shared" si="180"/>
        <v>0</v>
      </c>
      <c r="W787" t="s">
        <v>141</v>
      </c>
      <c r="Y787" t="s">
        <v>141</v>
      </c>
      <c r="AB787" t="s">
        <v>141</v>
      </c>
    </row>
    <row r="788" spans="1:30" ht="25.5" x14ac:dyDescent="0.25">
      <c r="A788" s="39" t="s">
        <v>1636</v>
      </c>
      <c r="B788" s="40" t="s">
        <v>365</v>
      </c>
      <c r="C788" s="39" t="s">
        <v>157</v>
      </c>
      <c r="D788" s="39" t="s">
        <v>366</v>
      </c>
      <c r="E788" s="235" t="s">
        <v>1893</v>
      </c>
      <c r="F788" s="236"/>
      <c r="G788" s="41" t="s">
        <v>159</v>
      </c>
      <c r="H788" s="42">
        <v>1</v>
      </c>
      <c r="I788" s="43">
        <f>_xlfn.XLOOKUP(D788,'Sintético MO EQ MAT'!D:D,'Sintético MO EQ MAT'!G:G)</f>
        <v>71.451208385245906</v>
      </c>
      <c r="J788" s="43">
        <f>(H788*I788)</f>
        <v>71.451208385245906</v>
      </c>
      <c r="K788">
        <f>_xlfn.XLOOKUP(D788,'Sintético MO EQ MAT'!D:D,'Sintético MO EQ MAT'!O:O,0)</f>
        <v>20260.16</v>
      </c>
      <c r="L788">
        <f>_xlfn.XLOOKUP(D788,'Sintético MO EQ MAT'!D:D,'Sintético MO EQ MAT'!K:K,0)</f>
        <v>87.170474229999996</v>
      </c>
      <c r="Q788">
        <f t="shared" si="180"/>
        <v>0</v>
      </c>
      <c r="W788">
        <v>71.451208385245906</v>
      </c>
      <c r="Y788">
        <v>71.451208385245906</v>
      </c>
      <c r="AB788">
        <v>71.451208385245906</v>
      </c>
      <c r="AD788" s="196">
        <v>66.06</v>
      </c>
    </row>
    <row r="789" spans="1:30" ht="25.5" x14ac:dyDescent="0.25">
      <c r="A789" s="50" t="s">
        <v>1638</v>
      </c>
      <c r="B789" s="51" t="s">
        <v>1660</v>
      </c>
      <c r="C789" s="50" t="s">
        <v>157</v>
      </c>
      <c r="D789" s="50" t="s">
        <v>1661</v>
      </c>
      <c r="E789" s="237" t="s">
        <v>1637</v>
      </c>
      <c r="F789" s="238"/>
      <c r="G789" s="52" t="s">
        <v>266</v>
      </c>
      <c r="H789" s="53">
        <v>0.36280000000000001</v>
      </c>
      <c r="I789" s="54">
        <f t="shared" ref="I789:I799" si="182">W789</f>
        <v>21.06</v>
      </c>
      <c r="J789" s="54">
        <f t="shared" ref="J789:J799" si="183">TRUNC(H789*I789,(2))</f>
        <v>7.64</v>
      </c>
      <c r="Q789">
        <f t="shared" si="180"/>
        <v>0</v>
      </c>
      <c r="R789">
        <f t="shared" ref="R789:R799" si="184">I789/1.07133</f>
        <v>19.657808518383693</v>
      </c>
      <c r="T789">
        <v>20.003173625306864</v>
      </c>
      <c r="W789">
        <v>21.06</v>
      </c>
      <c r="Y789">
        <v>21.06</v>
      </c>
      <c r="AB789">
        <v>21.06</v>
      </c>
      <c r="AD789" s="196">
        <v>21.06</v>
      </c>
    </row>
    <row r="790" spans="1:30" ht="25.5" x14ac:dyDescent="0.25">
      <c r="A790" s="50" t="s">
        <v>1638</v>
      </c>
      <c r="B790" s="51" t="s">
        <v>1186</v>
      </c>
      <c r="C790" s="50" t="s">
        <v>157</v>
      </c>
      <c r="D790" s="50" t="s">
        <v>1187</v>
      </c>
      <c r="E790" s="237" t="s">
        <v>1637</v>
      </c>
      <c r="F790" s="238"/>
      <c r="G790" s="52" t="s">
        <v>266</v>
      </c>
      <c r="H790" s="53">
        <v>0.36280000000000001</v>
      </c>
      <c r="I790" s="54">
        <f t="shared" si="182"/>
        <v>18.82</v>
      </c>
      <c r="J790" s="54">
        <f t="shared" si="183"/>
        <v>6.82</v>
      </c>
      <c r="Q790">
        <f t="shared" si="180"/>
        <v>0</v>
      </c>
      <c r="R790">
        <f t="shared" si="184"/>
        <v>17.566949492686664</v>
      </c>
      <c r="T790">
        <v>17.874977831293812</v>
      </c>
      <c r="W790">
        <v>18.82</v>
      </c>
      <c r="Y790">
        <v>18.82</v>
      </c>
      <c r="AB790">
        <v>18.82</v>
      </c>
      <c r="AD790" s="196">
        <v>18.82</v>
      </c>
    </row>
    <row r="791" spans="1:30" ht="25.5" x14ac:dyDescent="0.25">
      <c r="A791" s="55" t="s">
        <v>1627</v>
      </c>
      <c r="B791" s="56" t="s">
        <v>1807</v>
      </c>
      <c r="C791" s="55" t="s">
        <v>157</v>
      </c>
      <c r="D791" s="55" t="s">
        <v>1808</v>
      </c>
      <c r="E791" s="230" t="s">
        <v>1648</v>
      </c>
      <c r="F791" s="231"/>
      <c r="G791" s="57" t="s">
        <v>159</v>
      </c>
      <c r="H791" s="58">
        <v>1.0966</v>
      </c>
      <c r="I791" s="59">
        <f t="shared" si="182"/>
        <v>20.11</v>
      </c>
      <c r="J791" s="59">
        <f t="shared" si="183"/>
        <v>22.05</v>
      </c>
      <c r="Q791">
        <f t="shared" si="180"/>
        <v>0</v>
      </c>
      <c r="R791">
        <f t="shared" si="184"/>
        <v>18.771060270878255</v>
      </c>
      <c r="T791">
        <v>19.097756993643419</v>
      </c>
      <c r="W791">
        <v>20.11</v>
      </c>
      <c r="Y791">
        <v>20.11</v>
      </c>
      <c r="AB791">
        <v>20.11</v>
      </c>
      <c r="AD791" s="196">
        <v>20.11</v>
      </c>
    </row>
    <row r="792" spans="1:30" ht="25.5" x14ac:dyDescent="0.25">
      <c r="A792" s="55" t="s">
        <v>1627</v>
      </c>
      <c r="B792" s="56" t="s">
        <v>2066</v>
      </c>
      <c r="C792" s="55" t="s">
        <v>157</v>
      </c>
      <c r="D792" s="55" t="s">
        <v>2067</v>
      </c>
      <c r="E792" s="230" t="s">
        <v>1648</v>
      </c>
      <c r="F792" s="231"/>
      <c r="G792" s="57" t="s">
        <v>255</v>
      </c>
      <c r="H792" s="58">
        <v>3.851</v>
      </c>
      <c r="I792" s="59">
        <f t="shared" si="182"/>
        <v>6.02</v>
      </c>
      <c r="J792" s="59">
        <f t="shared" si="183"/>
        <v>23.18</v>
      </c>
      <c r="Q792">
        <f t="shared" si="180"/>
        <v>0</v>
      </c>
      <c r="R792">
        <f t="shared" si="184"/>
        <v>5.6191836315607704</v>
      </c>
      <c r="T792">
        <v>5.7218597444298211</v>
      </c>
      <c r="W792">
        <v>6.02</v>
      </c>
      <c r="Y792">
        <v>6.02</v>
      </c>
      <c r="AB792">
        <v>6.02</v>
      </c>
      <c r="AD792" s="196">
        <v>6.02</v>
      </c>
    </row>
    <row r="793" spans="1:30" ht="38.25" x14ac:dyDescent="0.25">
      <c r="A793" s="55" t="s">
        <v>1627</v>
      </c>
      <c r="B793" s="56" t="s">
        <v>2068</v>
      </c>
      <c r="C793" s="55" t="s">
        <v>157</v>
      </c>
      <c r="D793" s="55" t="s">
        <v>2069</v>
      </c>
      <c r="E793" s="230" t="s">
        <v>1643</v>
      </c>
      <c r="F793" s="231"/>
      <c r="G793" s="57" t="s">
        <v>164</v>
      </c>
      <c r="H793" s="58">
        <v>1.3265</v>
      </c>
      <c r="I793" s="59">
        <f t="shared" si="182"/>
        <v>2.29</v>
      </c>
      <c r="J793" s="59">
        <f t="shared" si="183"/>
        <v>3.03</v>
      </c>
      <c r="Q793">
        <f t="shared" si="180"/>
        <v>0</v>
      </c>
      <c r="R793">
        <f t="shared" si="184"/>
        <v>2.137529986092054</v>
      </c>
      <c r="T793">
        <v>2.1561983702500633</v>
      </c>
      <c r="W793">
        <v>2.29</v>
      </c>
      <c r="Y793">
        <v>2.29</v>
      </c>
      <c r="AB793">
        <v>2.29</v>
      </c>
      <c r="AD793" s="196">
        <v>2.27</v>
      </c>
    </row>
    <row r="794" spans="1:30" ht="25.5" x14ac:dyDescent="0.25">
      <c r="A794" s="55" t="s">
        <v>1627</v>
      </c>
      <c r="B794" s="56" t="s">
        <v>1815</v>
      </c>
      <c r="C794" s="55" t="s">
        <v>157</v>
      </c>
      <c r="D794" s="55" t="s">
        <v>1816</v>
      </c>
      <c r="E794" s="230" t="s">
        <v>1648</v>
      </c>
      <c r="F794" s="231"/>
      <c r="G794" s="57" t="s">
        <v>255</v>
      </c>
      <c r="H794" s="58">
        <v>1.4395</v>
      </c>
      <c r="I794" s="59">
        <f t="shared" si="182"/>
        <v>2.78</v>
      </c>
      <c r="J794" s="59">
        <f t="shared" si="183"/>
        <v>4</v>
      </c>
      <c r="Q794">
        <f t="shared" si="180"/>
        <v>0</v>
      </c>
      <c r="R794">
        <f t="shared" si="184"/>
        <v>2.5949053979632795</v>
      </c>
      <c r="T794">
        <v>2.6415763583583027</v>
      </c>
      <c r="W794">
        <v>2.78</v>
      </c>
      <c r="Y794">
        <v>2.78</v>
      </c>
      <c r="AB794">
        <v>2.78</v>
      </c>
      <c r="AD794" s="196">
        <v>2.78</v>
      </c>
    </row>
    <row r="795" spans="1:30" ht="38.25" x14ac:dyDescent="0.25">
      <c r="A795" s="55" t="s">
        <v>1627</v>
      </c>
      <c r="B795" s="56" t="s">
        <v>1817</v>
      </c>
      <c r="C795" s="55" t="s">
        <v>157</v>
      </c>
      <c r="D795" s="55" t="s">
        <v>1818</v>
      </c>
      <c r="E795" s="230" t="s">
        <v>1643</v>
      </c>
      <c r="F795" s="231"/>
      <c r="G795" s="57" t="s">
        <v>259</v>
      </c>
      <c r="H795" s="58">
        <v>0.5202</v>
      </c>
      <c r="I795" s="59">
        <f t="shared" si="182"/>
        <v>3.47</v>
      </c>
      <c r="J795" s="59">
        <f t="shared" si="183"/>
        <v>1.8</v>
      </c>
      <c r="Q795">
        <f t="shared" si="180"/>
        <v>0</v>
      </c>
      <c r="R795">
        <f t="shared" si="184"/>
        <v>3.2389646514145971</v>
      </c>
      <c r="T795">
        <v>3.3043039959676292</v>
      </c>
      <c r="W795">
        <v>3.47</v>
      </c>
      <c r="Y795">
        <v>3.47</v>
      </c>
      <c r="AB795">
        <v>3.47</v>
      </c>
      <c r="AD795" s="196">
        <v>3.47</v>
      </c>
    </row>
    <row r="796" spans="1:30" ht="25.5" x14ac:dyDescent="0.25">
      <c r="A796" s="55" t="s">
        <v>1627</v>
      </c>
      <c r="B796" s="56" t="s">
        <v>1819</v>
      </c>
      <c r="C796" s="55" t="s">
        <v>157</v>
      </c>
      <c r="D796" s="55" t="s">
        <v>1820</v>
      </c>
      <c r="E796" s="230" t="s">
        <v>1648</v>
      </c>
      <c r="F796" s="231"/>
      <c r="G796" s="57" t="s">
        <v>164</v>
      </c>
      <c r="H796" s="58">
        <v>7.9740000000000002</v>
      </c>
      <c r="I796" s="59">
        <f t="shared" si="182"/>
        <v>0.1</v>
      </c>
      <c r="J796" s="59">
        <f t="shared" si="183"/>
        <v>0.79</v>
      </c>
      <c r="Q796">
        <f t="shared" si="180"/>
        <v>0</v>
      </c>
      <c r="R796">
        <f t="shared" si="184"/>
        <v>9.3341920790046037E-2</v>
      </c>
      <c r="T796">
        <v>0.10267611286905064</v>
      </c>
      <c r="W796">
        <v>0.1</v>
      </c>
      <c r="Y796">
        <v>0.1</v>
      </c>
      <c r="AB796">
        <v>0.1</v>
      </c>
      <c r="AD796" s="196">
        <v>0.1</v>
      </c>
    </row>
    <row r="797" spans="1:30" ht="25.5" x14ac:dyDescent="0.25">
      <c r="A797" s="55" t="s">
        <v>1627</v>
      </c>
      <c r="B797" s="56" t="s">
        <v>1821</v>
      </c>
      <c r="C797" s="55" t="s">
        <v>157</v>
      </c>
      <c r="D797" s="55" t="s">
        <v>1822</v>
      </c>
      <c r="E797" s="230" t="s">
        <v>1648</v>
      </c>
      <c r="F797" s="231"/>
      <c r="G797" s="57" t="s">
        <v>164</v>
      </c>
      <c r="H797" s="58">
        <v>2.1911999999999998</v>
      </c>
      <c r="I797" s="59">
        <f t="shared" si="182"/>
        <v>0.28000000000000003</v>
      </c>
      <c r="J797" s="59">
        <f t="shared" si="183"/>
        <v>0.61</v>
      </c>
      <c r="Q797">
        <f t="shared" si="180"/>
        <v>0</v>
      </c>
      <c r="R797">
        <f t="shared" si="184"/>
        <v>0.2613573782121289</v>
      </c>
      <c r="T797">
        <v>0.24268899405411967</v>
      </c>
      <c r="W797">
        <v>0.28000000000000003</v>
      </c>
      <c r="Y797">
        <v>0.28000000000000003</v>
      </c>
      <c r="AB797">
        <v>0.28000000000000003</v>
      </c>
      <c r="AD797" s="196">
        <v>0.25</v>
      </c>
    </row>
    <row r="798" spans="1:30" x14ac:dyDescent="0.25">
      <c r="A798" s="55" t="s">
        <v>1627</v>
      </c>
      <c r="B798" s="56" t="s">
        <v>2070</v>
      </c>
      <c r="C798" s="55" t="s">
        <v>157</v>
      </c>
      <c r="D798" s="55" t="s">
        <v>2071</v>
      </c>
      <c r="E798" s="230" t="s">
        <v>1648</v>
      </c>
      <c r="F798" s="231"/>
      <c r="G798" s="57" t="s">
        <v>1802</v>
      </c>
      <c r="H798" s="58">
        <v>1.32E-2</v>
      </c>
      <c r="I798" s="59">
        <f t="shared" si="182"/>
        <v>28.66</v>
      </c>
      <c r="J798" s="59">
        <f t="shared" si="183"/>
        <v>0.37</v>
      </c>
      <c r="Q798">
        <f t="shared" si="180"/>
        <v>0</v>
      </c>
      <c r="R798">
        <f t="shared" si="184"/>
        <v>26.751794498427191</v>
      </c>
      <c r="T798">
        <v>27.218504102377423</v>
      </c>
      <c r="W798">
        <v>28.66</v>
      </c>
      <c r="Y798">
        <v>28.66</v>
      </c>
      <c r="AB798">
        <v>28.66</v>
      </c>
      <c r="AD798" s="196">
        <v>28.66</v>
      </c>
    </row>
    <row r="799" spans="1:30" ht="25.5" x14ac:dyDescent="0.25">
      <c r="A799" s="55" t="s">
        <v>1627</v>
      </c>
      <c r="B799" s="56" t="s">
        <v>2072</v>
      </c>
      <c r="C799" s="55" t="s">
        <v>157</v>
      </c>
      <c r="D799" s="55" t="s">
        <v>2073</v>
      </c>
      <c r="E799" s="230" t="s">
        <v>1648</v>
      </c>
      <c r="F799" s="231"/>
      <c r="G799" s="57" t="s">
        <v>259</v>
      </c>
      <c r="H799" s="58">
        <v>4.2599999999999999E-2</v>
      </c>
      <c r="I799" s="59">
        <f t="shared" si="182"/>
        <v>27.4</v>
      </c>
      <c r="J799" s="59">
        <f t="shared" si="183"/>
        <v>1.1599999999999999</v>
      </c>
      <c r="Q799">
        <f t="shared" si="180"/>
        <v>0</v>
      </c>
      <c r="R799">
        <f t="shared" si="184"/>
        <v>25.575686296472611</v>
      </c>
      <c r="T799">
        <v>26.023727516264831</v>
      </c>
      <c r="W799">
        <v>27.4</v>
      </c>
      <c r="Y799">
        <v>27.4</v>
      </c>
      <c r="AB799">
        <v>27.4</v>
      </c>
      <c r="AD799" s="196">
        <v>27.4</v>
      </c>
    </row>
    <row r="800" spans="1:30" x14ac:dyDescent="0.25">
      <c r="A800" s="44"/>
      <c r="B800" s="44"/>
      <c r="C800" s="44"/>
      <c r="D800" s="44"/>
      <c r="E800" s="44" t="s">
        <v>1629</v>
      </c>
      <c r="F800" s="45">
        <v>10.82</v>
      </c>
      <c r="G800" s="44" t="s">
        <v>1630</v>
      </c>
      <c r="H800" s="45">
        <v>0</v>
      </c>
      <c r="I800" s="44" t="s">
        <v>1631</v>
      </c>
      <c r="J800" s="45">
        <f>F800+H800</f>
        <v>10.82</v>
      </c>
      <c r="Q800">
        <f t="shared" si="180"/>
        <v>0</v>
      </c>
      <c r="W800" t="s">
        <v>1631</v>
      </c>
      <c r="Y800" t="s">
        <v>1631</v>
      </c>
      <c r="AB800" t="s">
        <v>1631</v>
      </c>
    </row>
    <row r="801" spans="1:30" x14ac:dyDescent="0.25">
      <c r="A801" s="44"/>
      <c r="B801" s="44"/>
      <c r="C801" s="44"/>
      <c r="D801" s="44"/>
      <c r="E801" s="44" t="s">
        <v>1632</v>
      </c>
      <c r="F801" s="45">
        <f>J801-J788</f>
        <v>15.719265844754091</v>
      </c>
      <c r="G801" s="44"/>
      <c r="H801" s="229" t="s">
        <v>1633</v>
      </c>
      <c r="I801" s="229"/>
      <c r="J801" s="45">
        <f>Q801</f>
        <v>87.170474229999996</v>
      </c>
      <c r="Q801">
        <f t="shared" si="180"/>
        <v>87.170474229999996</v>
      </c>
    </row>
    <row r="802" spans="1:30" ht="15.75" thickBot="1" x14ac:dyDescent="0.3">
      <c r="A802" s="46"/>
      <c r="B802" s="46"/>
      <c r="C802" s="46"/>
      <c r="D802" s="46"/>
      <c r="E802" s="46"/>
      <c r="F802" s="46"/>
      <c r="G802" s="46" t="s">
        <v>1634</v>
      </c>
      <c r="H802" s="47">
        <v>232.42</v>
      </c>
      <c r="I802" s="46" t="s">
        <v>1635</v>
      </c>
      <c r="J802" s="48">
        <f>O802</f>
        <v>20260.16</v>
      </c>
      <c r="M802">
        <f>K788</f>
        <v>20260.16</v>
      </c>
      <c r="N802">
        <f>L788</f>
        <v>87.170474229999996</v>
      </c>
      <c r="O802">
        <v>20260.16</v>
      </c>
      <c r="P802">
        <v>87.170474229999996</v>
      </c>
      <c r="Q802">
        <f t="shared" si="180"/>
        <v>0</v>
      </c>
      <c r="W802" t="s">
        <v>1635</v>
      </c>
      <c r="Y802" t="s">
        <v>1635</v>
      </c>
      <c r="AB802" t="s">
        <v>1635</v>
      </c>
    </row>
    <row r="803" spans="1:30" ht="15.75" thickTop="1" x14ac:dyDescent="0.25">
      <c r="A803" s="49"/>
      <c r="B803" s="49"/>
      <c r="C803" s="49"/>
      <c r="D803" s="49"/>
      <c r="E803" s="49"/>
      <c r="F803" s="49"/>
      <c r="G803" s="49"/>
      <c r="H803" s="49"/>
      <c r="I803" s="49"/>
      <c r="J803" s="49"/>
      <c r="Q803">
        <f t="shared" si="180"/>
        <v>0</v>
      </c>
    </row>
    <row r="804" spans="1:30" collapsed="1" x14ac:dyDescent="0.25">
      <c r="A804" s="36" t="s">
        <v>367</v>
      </c>
      <c r="B804" s="37" t="s">
        <v>137</v>
      </c>
      <c r="C804" s="36" t="s">
        <v>138</v>
      </c>
      <c r="D804" s="36" t="s">
        <v>9</v>
      </c>
      <c r="E804" s="233" t="s">
        <v>1626</v>
      </c>
      <c r="F804" s="234"/>
      <c r="G804" s="38" t="s">
        <v>139</v>
      </c>
      <c r="H804" s="37" t="s">
        <v>140</v>
      </c>
      <c r="I804" s="37" t="s">
        <v>141</v>
      </c>
      <c r="J804" s="37" t="s">
        <v>10</v>
      </c>
      <c r="Q804">
        <f t="shared" si="180"/>
        <v>0</v>
      </c>
      <c r="W804" t="s">
        <v>141</v>
      </c>
      <c r="Y804" t="s">
        <v>141</v>
      </c>
      <c r="AB804" t="s">
        <v>141</v>
      </c>
    </row>
    <row r="805" spans="1:30" ht="25.5" x14ac:dyDescent="0.25">
      <c r="A805" s="39" t="s">
        <v>1636</v>
      </c>
      <c r="B805" s="40" t="s">
        <v>368</v>
      </c>
      <c r="C805" s="39" t="s">
        <v>204</v>
      </c>
      <c r="D805" s="39" t="s">
        <v>369</v>
      </c>
      <c r="E805" s="235">
        <v>21</v>
      </c>
      <c r="F805" s="236"/>
      <c r="G805" s="41" t="s">
        <v>159</v>
      </c>
      <c r="H805" s="42">
        <v>1</v>
      </c>
      <c r="I805" s="43">
        <f>_xlfn.XLOOKUP(D805,'Sintético MO EQ MAT'!D:D,'Sintético MO EQ MAT'!G:G)</f>
        <v>19.3592573852459</v>
      </c>
      <c r="J805" s="43">
        <f>(H805*I805)</f>
        <v>19.3592573852459</v>
      </c>
      <c r="K805">
        <f>_xlfn.XLOOKUP(D805,'Sintético MO EQ MAT'!D:D,'Sintético MO EQ MAT'!O:O,0)</f>
        <v>22185.13</v>
      </c>
      <c r="L805">
        <f>_xlfn.XLOOKUP(D805,'Sintético MO EQ MAT'!D:D,'Sintético MO EQ MAT'!K:K,0)</f>
        <v>23.61829401</v>
      </c>
      <c r="Q805">
        <f t="shared" si="180"/>
        <v>0</v>
      </c>
      <c r="W805">
        <v>19.3592573852459</v>
      </c>
      <c r="Y805">
        <v>19.3592573852459</v>
      </c>
      <c r="AB805">
        <v>19.3592573852459</v>
      </c>
      <c r="AD805" s="196">
        <v>6.8</v>
      </c>
    </row>
    <row r="806" spans="1:30" ht="25.5" x14ac:dyDescent="0.25">
      <c r="A806" s="55" t="s">
        <v>1627</v>
      </c>
      <c r="B806" s="56" t="s">
        <v>2074</v>
      </c>
      <c r="C806" s="55" t="s">
        <v>204</v>
      </c>
      <c r="D806" s="55" t="s">
        <v>2075</v>
      </c>
      <c r="E806" s="230" t="s">
        <v>1665</v>
      </c>
      <c r="F806" s="231"/>
      <c r="G806" s="57" t="s">
        <v>1787</v>
      </c>
      <c r="H806" s="58">
        <v>0.16</v>
      </c>
      <c r="I806" s="59">
        <f t="shared" ref="I806:I808" si="185">W806</f>
        <v>14.45</v>
      </c>
      <c r="J806" s="59">
        <f t="shared" ref="J806:J808" si="186">TRUNC(H806*I806,(2))</f>
        <v>2.31</v>
      </c>
      <c r="Q806">
        <f t="shared" si="180"/>
        <v>0</v>
      </c>
      <c r="R806">
        <f t="shared" ref="R806:R808" si="187">I806/1.07133</f>
        <v>13.48790755416165</v>
      </c>
      <c r="T806">
        <v>13.730596548215772</v>
      </c>
      <c r="W806">
        <v>14.45</v>
      </c>
      <c r="Y806">
        <v>14.45</v>
      </c>
      <c r="AB806">
        <v>14.45</v>
      </c>
      <c r="AD806" s="196">
        <v>14.45</v>
      </c>
    </row>
    <row r="807" spans="1:30" ht="25.5" x14ac:dyDescent="0.25">
      <c r="A807" s="55" t="s">
        <v>1627</v>
      </c>
      <c r="B807" s="56" t="s">
        <v>2076</v>
      </c>
      <c r="C807" s="55" t="s">
        <v>204</v>
      </c>
      <c r="D807" s="55" t="s">
        <v>2077</v>
      </c>
      <c r="E807" s="230" t="s">
        <v>1648</v>
      </c>
      <c r="F807" s="231"/>
      <c r="G807" s="57" t="s">
        <v>2078</v>
      </c>
      <c r="H807" s="58">
        <v>6</v>
      </c>
      <c r="I807" s="59">
        <f t="shared" si="185"/>
        <v>0.94</v>
      </c>
      <c r="J807" s="59">
        <f t="shared" si="186"/>
        <v>5.64</v>
      </c>
      <c r="Q807">
        <f t="shared" si="180"/>
        <v>0</v>
      </c>
      <c r="R807">
        <f t="shared" si="187"/>
        <v>0.87741405542643258</v>
      </c>
      <c r="T807">
        <v>0.89608243958444178</v>
      </c>
      <c r="W807">
        <v>0.94</v>
      </c>
      <c r="Y807">
        <v>0.94</v>
      </c>
      <c r="AB807">
        <v>0.94</v>
      </c>
      <c r="AD807" s="196">
        <v>0.94</v>
      </c>
    </row>
    <row r="808" spans="1:30" ht="25.5" x14ac:dyDescent="0.25">
      <c r="A808" s="55" t="s">
        <v>1627</v>
      </c>
      <c r="B808" s="56" t="s">
        <v>2079</v>
      </c>
      <c r="C808" s="55" t="s">
        <v>204</v>
      </c>
      <c r="D808" s="55" t="s">
        <v>2080</v>
      </c>
      <c r="E808" s="230" t="s">
        <v>1665</v>
      </c>
      <c r="F808" s="231"/>
      <c r="G808" s="57" t="s">
        <v>1787</v>
      </c>
      <c r="H808" s="58">
        <v>0.52</v>
      </c>
      <c r="I808" s="59">
        <f t="shared" si="185"/>
        <v>21.93</v>
      </c>
      <c r="J808" s="59">
        <f t="shared" si="186"/>
        <v>11.4</v>
      </c>
      <c r="Q808">
        <f t="shared" si="180"/>
        <v>0</v>
      </c>
      <c r="R808">
        <f t="shared" si="187"/>
        <v>20.469883229257093</v>
      </c>
      <c r="T808">
        <v>20.815248336180264</v>
      </c>
      <c r="W808">
        <v>21.93</v>
      </c>
      <c r="Y808">
        <v>21.93</v>
      </c>
      <c r="AB808">
        <v>21.93</v>
      </c>
      <c r="AD808" s="196">
        <v>21.92</v>
      </c>
    </row>
    <row r="809" spans="1:30" x14ac:dyDescent="0.25">
      <c r="A809" s="44"/>
      <c r="B809" s="44"/>
      <c r="C809" s="44"/>
      <c r="D809" s="44"/>
      <c r="E809" s="44" t="s">
        <v>1629</v>
      </c>
      <c r="F809" s="45">
        <v>13.94</v>
      </c>
      <c r="G809" s="44" t="s">
        <v>1630</v>
      </c>
      <c r="H809" s="45">
        <v>0</v>
      </c>
      <c r="I809" s="44" t="s">
        <v>1631</v>
      </c>
      <c r="J809" s="45">
        <f>F809+H809</f>
        <v>13.94</v>
      </c>
      <c r="Q809">
        <f t="shared" si="180"/>
        <v>0</v>
      </c>
      <c r="W809" t="s">
        <v>1631</v>
      </c>
      <c r="Y809" t="s">
        <v>1631</v>
      </c>
      <c r="AB809" t="s">
        <v>1631</v>
      </c>
    </row>
    <row r="810" spans="1:30" x14ac:dyDescent="0.25">
      <c r="A810" s="44"/>
      <c r="B810" s="44"/>
      <c r="C810" s="44"/>
      <c r="D810" s="44"/>
      <c r="E810" s="44" t="s">
        <v>1632</v>
      </c>
      <c r="F810" s="45">
        <f>J810-J805</f>
        <v>4.2590366247540992</v>
      </c>
      <c r="G810" s="44"/>
      <c r="H810" s="229" t="s">
        <v>1633</v>
      </c>
      <c r="I810" s="229"/>
      <c r="J810" s="45">
        <f>Q810</f>
        <v>23.61829401</v>
      </c>
      <c r="Q810">
        <f t="shared" si="180"/>
        <v>23.61829401</v>
      </c>
    </row>
    <row r="811" spans="1:30" ht="15.75" thickBot="1" x14ac:dyDescent="0.3">
      <c r="A811" s="46"/>
      <c r="B811" s="46"/>
      <c r="C811" s="46"/>
      <c r="D811" s="46"/>
      <c r="E811" s="46"/>
      <c r="F811" s="46"/>
      <c r="G811" s="46" t="s">
        <v>1634</v>
      </c>
      <c r="H811" s="47">
        <v>939.32</v>
      </c>
      <c r="I811" s="46" t="s">
        <v>1635</v>
      </c>
      <c r="J811" s="48">
        <f>O811</f>
        <v>22185.13</v>
      </c>
      <c r="M811">
        <f>K805</f>
        <v>22185.13</v>
      </c>
      <c r="N811">
        <f>L805</f>
        <v>23.61829401</v>
      </c>
      <c r="O811">
        <v>22185.13</v>
      </c>
      <c r="P811">
        <v>23.61829401</v>
      </c>
      <c r="Q811">
        <f t="shared" si="180"/>
        <v>0</v>
      </c>
      <c r="W811" t="s">
        <v>1635</v>
      </c>
      <c r="Y811" t="s">
        <v>1635</v>
      </c>
      <c r="AB811" t="s">
        <v>1635</v>
      </c>
    </row>
    <row r="812" spans="1:30" ht="15.75" thickTop="1" x14ac:dyDescent="0.25">
      <c r="A812" s="49"/>
      <c r="B812" s="49"/>
      <c r="C812" s="49"/>
      <c r="D812" s="49"/>
      <c r="E812" s="49"/>
      <c r="F812" s="49"/>
      <c r="G812" s="49"/>
      <c r="H812" s="49"/>
      <c r="I812" s="49"/>
      <c r="J812" s="49"/>
      <c r="Q812">
        <f t="shared" si="180"/>
        <v>0</v>
      </c>
    </row>
    <row r="813" spans="1:30" x14ac:dyDescent="0.25">
      <c r="A813" s="33" t="s">
        <v>60</v>
      </c>
      <c r="B813" s="33"/>
      <c r="C813" s="33"/>
      <c r="D813" s="33" t="s">
        <v>61</v>
      </c>
      <c r="E813" s="33"/>
      <c r="F813" s="239"/>
      <c r="G813" s="240"/>
      <c r="H813" s="34"/>
      <c r="I813" s="33"/>
      <c r="J813" s="35">
        <f>J814+J856+J868</f>
        <v>795659.84000000008</v>
      </c>
      <c r="K813">
        <f>_xlfn.XLOOKUP(D813,'Sintético MO EQ MAT'!D:D,'Sintético MO EQ MAT'!O:O,0)</f>
        <v>795659.84000000008</v>
      </c>
      <c r="M813">
        <f>K813</f>
        <v>795659.84000000008</v>
      </c>
      <c r="N813">
        <f>L813</f>
        <v>0</v>
      </c>
      <c r="O813">
        <v>795659.84000000008</v>
      </c>
      <c r="P813">
        <v>0</v>
      </c>
      <c r="Q813">
        <f t="shared" si="180"/>
        <v>0</v>
      </c>
    </row>
    <row r="814" spans="1:30" x14ac:dyDescent="0.25">
      <c r="A814" s="33" t="s">
        <v>62</v>
      </c>
      <c r="B814" s="33"/>
      <c r="C814" s="33"/>
      <c r="D814" s="33" t="s">
        <v>63</v>
      </c>
      <c r="E814" s="33"/>
      <c r="F814" s="239"/>
      <c r="G814" s="240"/>
      <c r="H814" s="34"/>
      <c r="I814" s="33"/>
      <c r="J814" s="35">
        <f>J824+J830+J844+J854</f>
        <v>756938.3</v>
      </c>
      <c r="K814">
        <f>_xlfn.XLOOKUP(D814,'Sintético MO EQ MAT'!D:D,'Sintético MO EQ MAT'!O:O,0)</f>
        <v>756938.3</v>
      </c>
      <c r="M814">
        <f>K814</f>
        <v>756938.3</v>
      </c>
      <c r="N814">
        <f>L814</f>
        <v>0</v>
      </c>
      <c r="O814">
        <v>756938.3</v>
      </c>
      <c r="P814">
        <v>0</v>
      </c>
      <c r="Q814">
        <f t="shared" si="180"/>
        <v>0</v>
      </c>
    </row>
    <row r="815" spans="1:30" collapsed="1" x14ac:dyDescent="0.25">
      <c r="A815" s="36" t="s">
        <v>370</v>
      </c>
      <c r="B815" s="37" t="s">
        <v>137</v>
      </c>
      <c r="C815" s="36" t="s">
        <v>138</v>
      </c>
      <c r="D815" s="36" t="s">
        <v>9</v>
      </c>
      <c r="E815" s="233" t="s">
        <v>1626</v>
      </c>
      <c r="F815" s="234"/>
      <c r="G815" s="38" t="s">
        <v>139</v>
      </c>
      <c r="H815" s="37" t="s">
        <v>140</v>
      </c>
      <c r="I815" s="37" t="s">
        <v>141</v>
      </c>
      <c r="J815" s="37" t="s">
        <v>10</v>
      </c>
      <c r="Q815">
        <f t="shared" si="180"/>
        <v>0</v>
      </c>
      <c r="W815" t="s">
        <v>141</v>
      </c>
      <c r="Y815" t="s">
        <v>141</v>
      </c>
      <c r="AB815" t="s">
        <v>141</v>
      </c>
    </row>
    <row r="816" spans="1:30" ht="25.5" x14ac:dyDescent="0.25">
      <c r="A816" s="39" t="s">
        <v>1636</v>
      </c>
      <c r="B816" s="40" t="s">
        <v>371</v>
      </c>
      <c r="C816" s="39" t="s">
        <v>162</v>
      </c>
      <c r="D816" s="39" t="s">
        <v>2081</v>
      </c>
      <c r="E816" s="235" t="s">
        <v>2043</v>
      </c>
      <c r="F816" s="236"/>
      <c r="G816" s="41" t="s">
        <v>159</v>
      </c>
      <c r="H816" s="42">
        <v>1</v>
      </c>
      <c r="I816" s="43">
        <f>_xlfn.XLOOKUP(D816,'Sintético MO EQ MAT'!D:D,'Sintético MO EQ MAT'!G:G)</f>
        <v>192.30356795081968</v>
      </c>
      <c r="J816" s="43">
        <f>(H816*I816)</f>
        <v>192.30356795081968</v>
      </c>
      <c r="K816">
        <f>_xlfn.XLOOKUP(D816,'Sintético MO EQ MAT'!D:D,'Sintético MO EQ MAT'!O:O,0)</f>
        <v>84340.07</v>
      </c>
      <c r="L816">
        <f>_xlfn.XLOOKUP(D816,'Sintético MO EQ MAT'!D:D,'Sintético MO EQ MAT'!K:K,0)</f>
        <v>234.61035290000001</v>
      </c>
      <c r="Q816">
        <f t="shared" si="180"/>
        <v>0</v>
      </c>
      <c r="W816">
        <v>192.30356795081968</v>
      </c>
      <c r="Y816">
        <v>192.30356795081968</v>
      </c>
      <c r="AB816">
        <v>192.30356795081968</v>
      </c>
      <c r="AD816" s="196">
        <v>193.65</v>
      </c>
    </row>
    <row r="817" spans="1:30" ht="25.5" x14ac:dyDescent="0.25">
      <c r="A817" s="50" t="s">
        <v>1638</v>
      </c>
      <c r="B817" s="51" t="s">
        <v>1915</v>
      </c>
      <c r="C817" s="50" t="s">
        <v>157</v>
      </c>
      <c r="D817" s="50" t="s">
        <v>1916</v>
      </c>
      <c r="E817" s="237" t="s">
        <v>1637</v>
      </c>
      <c r="F817" s="238"/>
      <c r="G817" s="52" t="s">
        <v>266</v>
      </c>
      <c r="H817" s="53">
        <v>0.49</v>
      </c>
      <c r="I817" s="54">
        <f t="shared" ref="I817:I821" si="188">W817</f>
        <v>19.7</v>
      </c>
      <c r="J817" s="54">
        <f t="shared" ref="J817:J821" si="189">TRUNC(H817*I817,(2))</f>
        <v>9.65</v>
      </c>
      <c r="Q817">
        <f t="shared" si="180"/>
        <v>0</v>
      </c>
      <c r="R817">
        <f t="shared" ref="R817:R821" si="190">I817/1.07133</f>
        <v>18.388358395639067</v>
      </c>
      <c r="T817">
        <v>18.71505511840423</v>
      </c>
      <c r="W817">
        <v>19.7</v>
      </c>
      <c r="Y817">
        <v>19.7</v>
      </c>
      <c r="AB817">
        <v>19.7</v>
      </c>
      <c r="AD817" s="196">
        <v>19.7</v>
      </c>
    </row>
    <row r="818" spans="1:30" ht="25.5" x14ac:dyDescent="0.25">
      <c r="A818" s="50" t="s">
        <v>1638</v>
      </c>
      <c r="B818" s="51" t="s">
        <v>2082</v>
      </c>
      <c r="C818" s="50" t="s">
        <v>157</v>
      </c>
      <c r="D818" s="50" t="s">
        <v>2083</v>
      </c>
      <c r="E818" s="237" t="s">
        <v>1637</v>
      </c>
      <c r="F818" s="238"/>
      <c r="G818" s="52" t="s">
        <v>266</v>
      </c>
      <c r="H818" s="53">
        <v>0.999</v>
      </c>
      <c r="I818" s="54">
        <f t="shared" si="188"/>
        <v>27.14</v>
      </c>
      <c r="J818" s="54">
        <f t="shared" si="189"/>
        <v>27.11</v>
      </c>
      <c r="Q818">
        <f t="shared" si="180"/>
        <v>0</v>
      </c>
      <c r="R818">
        <f t="shared" si="190"/>
        <v>25.332997302418491</v>
      </c>
      <c r="T818">
        <v>25.781038522210714</v>
      </c>
      <c r="W818">
        <v>27.14</v>
      </c>
      <c r="Y818">
        <v>27.14</v>
      </c>
      <c r="AB818">
        <v>27.14</v>
      </c>
      <c r="AD818" s="196">
        <v>27.14</v>
      </c>
    </row>
    <row r="819" spans="1:30" x14ac:dyDescent="0.25">
      <c r="A819" s="55" t="s">
        <v>1627</v>
      </c>
      <c r="B819" s="56" t="s">
        <v>2084</v>
      </c>
      <c r="C819" s="55" t="s">
        <v>162</v>
      </c>
      <c r="D819" s="55" t="s">
        <v>2085</v>
      </c>
      <c r="E819" s="230" t="s">
        <v>1648</v>
      </c>
      <c r="F819" s="231"/>
      <c r="G819" s="57" t="s">
        <v>259</v>
      </c>
      <c r="H819" s="58">
        <v>0.45</v>
      </c>
      <c r="I819" s="59">
        <f t="shared" si="188"/>
        <v>39.22</v>
      </c>
      <c r="J819" s="59">
        <f t="shared" si="189"/>
        <v>17.64</v>
      </c>
      <c r="Q819">
        <f t="shared" si="180"/>
        <v>0</v>
      </c>
      <c r="R819">
        <f t="shared" si="190"/>
        <v>36.608701333856054</v>
      </c>
      <c r="T819">
        <v>37.243426395228362</v>
      </c>
      <c r="W819">
        <v>39.22</v>
      </c>
      <c r="Y819">
        <v>39.22</v>
      </c>
      <c r="AB819">
        <v>39.22</v>
      </c>
      <c r="AD819" s="196">
        <v>39.22</v>
      </c>
    </row>
    <row r="820" spans="1:30" ht="25.5" x14ac:dyDescent="0.25">
      <c r="A820" s="55" t="s">
        <v>1627</v>
      </c>
      <c r="B820" s="56" t="s">
        <v>2086</v>
      </c>
      <c r="C820" s="55" t="s">
        <v>162</v>
      </c>
      <c r="D820" s="55" t="s">
        <v>2081</v>
      </c>
      <c r="E820" s="230" t="s">
        <v>1648</v>
      </c>
      <c r="F820" s="231"/>
      <c r="G820" s="57" t="s">
        <v>159</v>
      </c>
      <c r="H820" s="58">
        <v>1.05</v>
      </c>
      <c r="I820" s="59">
        <f t="shared" si="188"/>
        <v>127.79</v>
      </c>
      <c r="J820" s="59">
        <f t="shared" si="189"/>
        <v>134.16999999999999</v>
      </c>
      <c r="Q820">
        <f t="shared" si="180"/>
        <v>0</v>
      </c>
      <c r="R820">
        <f t="shared" si="190"/>
        <v>119.28164057759983</v>
      </c>
      <c r="T820">
        <v>121.33516283498084</v>
      </c>
      <c r="W820">
        <v>127.79</v>
      </c>
      <c r="Y820">
        <v>127.79</v>
      </c>
      <c r="AB820">
        <v>127.79</v>
      </c>
      <c r="AD820" s="196">
        <v>127.77</v>
      </c>
    </row>
    <row r="821" spans="1:30" x14ac:dyDescent="0.25">
      <c r="A821" s="55" t="s">
        <v>1627</v>
      </c>
      <c r="B821" s="56" t="s">
        <v>2087</v>
      </c>
      <c r="C821" s="55" t="s">
        <v>162</v>
      </c>
      <c r="D821" s="55" t="s">
        <v>2088</v>
      </c>
      <c r="E821" s="230" t="s">
        <v>1648</v>
      </c>
      <c r="F821" s="231"/>
      <c r="G821" s="57" t="s">
        <v>259</v>
      </c>
      <c r="H821" s="58">
        <v>4.5</v>
      </c>
      <c r="I821" s="59">
        <f t="shared" si="188"/>
        <v>0.83</v>
      </c>
      <c r="J821" s="59">
        <f t="shared" si="189"/>
        <v>3.73</v>
      </c>
      <c r="Q821">
        <f t="shared" si="180"/>
        <v>0</v>
      </c>
      <c r="R821">
        <f t="shared" si="190"/>
        <v>0.77473794255738193</v>
      </c>
      <c r="T821">
        <v>0.79340632671539124</v>
      </c>
      <c r="W821">
        <v>0.83</v>
      </c>
      <c r="Y821">
        <v>0.83</v>
      </c>
      <c r="AB821">
        <v>0.83</v>
      </c>
      <c r="AD821" s="196">
        <v>0.83</v>
      </c>
    </row>
    <row r="822" spans="1:30" x14ac:dyDescent="0.25">
      <c r="A822" s="44"/>
      <c r="B822" s="44"/>
      <c r="C822" s="44"/>
      <c r="D822" s="44"/>
      <c r="E822" s="44" t="s">
        <v>1629</v>
      </c>
      <c r="F822" s="45">
        <v>28.49</v>
      </c>
      <c r="G822" s="44" t="s">
        <v>1630</v>
      </c>
      <c r="H822" s="45">
        <v>0</v>
      </c>
      <c r="I822" s="44" t="s">
        <v>1631</v>
      </c>
      <c r="J822" s="45">
        <f>F822+H822</f>
        <v>28.49</v>
      </c>
      <c r="Q822">
        <f t="shared" si="180"/>
        <v>0</v>
      </c>
      <c r="W822" t="s">
        <v>1631</v>
      </c>
      <c r="Y822" t="s">
        <v>1631</v>
      </c>
      <c r="AB822" t="s">
        <v>1631</v>
      </c>
    </row>
    <row r="823" spans="1:30" x14ac:dyDescent="0.25">
      <c r="A823" s="44"/>
      <c r="B823" s="44"/>
      <c r="C823" s="44"/>
      <c r="D823" s="44"/>
      <c r="E823" s="44" t="s">
        <v>1632</v>
      </c>
      <c r="F823" s="45">
        <f>J823-J816</f>
        <v>42.306784949180326</v>
      </c>
      <c r="G823" s="44"/>
      <c r="H823" s="229" t="s">
        <v>1633</v>
      </c>
      <c r="I823" s="229"/>
      <c r="J823" s="45">
        <f>Q823</f>
        <v>234.61035290000001</v>
      </c>
      <c r="Q823">
        <f t="shared" si="180"/>
        <v>234.61035290000001</v>
      </c>
    </row>
    <row r="824" spans="1:30" ht="15.75" thickBot="1" x14ac:dyDescent="0.3">
      <c r="A824" s="46"/>
      <c r="B824" s="46"/>
      <c r="C824" s="46"/>
      <c r="D824" s="46"/>
      <c r="E824" s="46"/>
      <c r="F824" s="46"/>
      <c r="G824" s="46" t="s">
        <v>1634</v>
      </c>
      <c r="H824" s="47">
        <v>359.49</v>
      </c>
      <c r="I824" s="46" t="s">
        <v>1635</v>
      </c>
      <c r="J824" s="48">
        <f>O824</f>
        <v>84340.07</v>
      </c>
      <c r="M824">
        <f>K816</f>
        <v>84340.07</v>
      </c>
      <c r="N824">
        <f>L816</f>
        <v>234.61035290000001</v>
      </c>
      <c r="O824">
        <v>84340.07</v>
      </c>
      <c r="P824">
        <v>234.61035290000001</v>
      </c>
      <c r="Q824">
        <f t="shared" si="180"/>
        <v>0</v>
      </c>
      <c r="W824" t="s">
        <v>1635</v>
      </c>
      <c r="Y824" t="s">
        <v>1635</v>
      </c>
      <c r="AB824" t="s">
        <v>1635</v>
      </c>
    </row>
    <row r="825" spans="1:30" ht="15.75" thickTop="1" x14ac:dyDescent="0.25">
      <c r="A825" s="49"/>
      <c r="B825" s="49"/>
      <c r="C825" s="49"/>
      <c r="D825" s="49"/>
      <c r="E825" s="49"/>
      <c r="F825" s="49"/>
      <c r="G825" s="49"/>
      <c r="H825" s="49"/>
      <c r="I825" s="49"/>
      <c r="J825" s="49"/>
      <c r="Q825">
        <f t="shared" si="180"/>
        <v>0</v>
      </c>
    </row>
    <row r="826" spans="1:30" collapsed="1" x14ac:dyDescent="0.25">
      <c r="A826" s="36" t="s">
        <v>5074</v>
      </c>
      <c r="B826" s="37" t="s">
        <v>137</v>
      </c>
      <c r="C826" s="36" t="s">
        <v>138</v>
      </c>
      <c r="D826" s="36" t="s">
        <v>9</v>
      </c>
      <c r="E826" s="233" t="s">
        <v>1626</v>
      </c>
      <c r="F826" s="234"/>
      <c r="G826" s="38" t="s">
        <v>139</v>
      </c>
      <c r="H826" s="37" t="s">
        <v>140</v>
      </c>
      <c r="I826" s="37" t="s">
        <v>141</v>
      </c>
      <c r="J826" s="37" t="s">
        <v>10</v>
      </c>
      <c r="Q826">
        <f t="shared" si="180"/>
        <v>0</v>
      </c>
      <c r="W826" t="s">
        <v>141</v>
      </c>
      <c r="Y826" t="s">
        <v>141</v>
      </c>
      <c r="AB826" t="s">
        <v>141</v>
      </c>
    </row>
    <row r="827" spans="1:30" x14ac:dyDescent="0.25">
      <c r="A827" s="39" t="s">
        <v>1627</v>
      </c>
      <c r="B827" s="40" t="s">
        <v>374</v>
      </c>
      <c r="C827" s="39" t="s">
        <v>145</v>
      </c>
      <c r="D827" s="39" t="s">
        <v>375</v>
      </c>
      <c r="E827" s="235" t="s">
        <v>1648</v>
      </c>
      <c r="F827" s="236"/>
      <c r="G827" s="41" t="s">
        <v>159</v>
      </c>
      <c r="H827" s="42">
        <v>1</v>
      </c>
      <c r="I827" s="43">
        <f>_xlfn.XLOOKUP(D827,'Sintético MO EQ MAT'!D:D,'Sintético MO EQ MAT'!G:G)</f>
        <v>1009.9522365081967</v>
      </c>
      <c r="J827" s="43">
        <f>(H827*I827)</f>
        <v>1009.9522365081967</v>
      </c>
      <c r="K827">
        <f>_xlfn.XLOOKUP(D827,'Sintético MO EQ MAT'!D:D,'Sintético MO EQ MAT'!O:O,0)</f>
        <v>620063</v>
      </c>
      <c r="L827">
        <f>_xlfn.XLOOKUP(D827,'Sintético MO EQ MAT'!D:D,'Sintético MO EQ MAT'!K:K,0)</f>
        <v>1232.14172854</v>
      </c>
      <c r="Q827">
        <f t="shared" si="180"/>
        <v>0</v>
      </c>
      <c r="W827">
        <v>1009.9522365081967</v>
      </c>
      <c r="Y827">
        <v>1009.9522365081967</v>
      </c>
      <c r="AB827">
        <v>1009.9522365081967</v>
      </c>
      <c r="AD827" s="196">
        <v>1211.1500000000001</v>
      </c>
    </row>
    <row r="828" spans="1:30" x14ac:dyDescent="0.25">
      <c r="A828" s="44"/>
      <c r="B828" s="44"/>
      <c r="C828" s="44"/>
      <c r="D828" s="44"/>
      <c r="E828" s="44" t="s">
        <v>1629</v>
      </c>
      <c r="F828" s="45">
        <v>0</v>
      </c>
      <c r="G828" s="44" t="s">
        <v>1630</v>
      </c>
      <c r="H828" s="45">
        <v>0</v>
      </c>
      <c r="I828" s="44" t="s">
        <v>1631</v>
      </c>
      <c r="J828" s="45">
        <f>F828+H828</f>
        <v>0</v>
      </c>
      <c r="Q828">
        <f t="shared" si="180"/>
        <v>0</v>
      </c>
      <c r="W828" t="s">
        <v>1631</v>
      </c>
      <c r="Y828" t="s">
        <v>1631</v>
      </c>
      <c r="AB828" t="s">
        <v>1631</v>
      </c>
    </row>
    <row r="829" spans="1:30" x14ac:dyDescent="0.25">
      <c r="A829" s="44"/>
      <c r="B829" s="44"/>
      <c r="C829" s="44"/>
      <c r="D829" s="44"/>
      <c r="E829" s="44" t="s">
        <v>1632</v>
      </c>
      <c r="F829" s="45">
        <f>J829-J827</f>
        <v>222.1894920318033</v>
      </c>
      <c r="G829" s="44"/>
      <c r="H829" s="229" t="s">
        <v>1633</v>
      </c>
      <c r="I829" s="229"/>
      <c r="J829" s="45">
        <f>Q829</f>
        <v>1232.14172854</v>
      </c>
      <c r="Q829">
        <f t="shared" si="180"/>
        <v>1232.14172854</v>
      </c>
    </row>
    <row r="830" spans="1:30" ht="15.75" thickBot="1" x14ac:dyDescent="0.3">
      <c r="A830" s="46"/>
      <c r="B830" s="46"/>
      <c r="C830" s="46"/>
      <c r="D830" s="46"/>
      <c r="E830" s="46"/>
      <c r="F830" s="46"/>
      <c r="G830" s="46" t="s">
        <v>1634</v>
      </c>
      <c r="H830" s="47">
        <v>503.24</v>
      </c>
      <c r="I830" s="46" t="s">
        <v>1635</v>
      </c>
      <c r="J830" s="48">
        <f>O830</f>
        <v>620063</v>
      </c>
      <c r="M830">
        <f>K827</f>
        <v>620063</v>
      </c>
      <c r="N830">
        <f>L827</f>
        <v>1232.14172854</v>
      </c>
      <c r="O830">
        <v>620063</v>
      </c>
      <c r="P830">
        <v>1232.14172854</v>
      </c>
      <c r="Q830">
        <f t="shared" si="180"/>
        <v>0</v>
      </c>
      <c r="W830" t="s">
        <v>1635</v>
      </c>
      <c r="Y830" t="s">
        <v>1635</v>
      </c>
      <c r="AB830" t="s">
        <v>1635</v>
      </c>
    </row>
    <row r="831" spans="1:30" ht="15.75" thickTop="1" x14ac:dyDescent="0.25">
      <c r="A831" s="49"/>
      <c r="B831" s="49"/>
      <c r="C831" s="49"/>
      <c r="D831" s="49"/>
      <c r="E831" s="49"/>
      <c r="F831" s="49"/>
      <c r="G831" s="49"/>
      <c r="H831" s="49"/>
      <c r="I831" s="49"/>
      <c r="J831" s="49"/>
      <c r="Q831">
        <f t="shared" si="180"/>
        <v>0</v>
      </c>
    </row>
    <row r="832" spans="1:30" collapsed="1" x14ac:dyDescent="0.25">
      <c r="A832" s="36" t="s">
        <v>376</v>
      </c>
      <c r="B832" s="37" t="s">
        <v>137</v>
      </c>
      <c r="C832" s="36" t="s">
        <v>138</v>
      </c>
      <c r="D832" s="36" t="s">
        <v>9</v>
      </c>
      <c r="E832" s="233" t="s">
        <v>1626</v>
      </c>
      <c r="F832" s="234"/>
      <c r="G832" s="38" t="s">
        <v>139</v>
      </c>
      <c r="H832" s="37" t="s">
        <v>140</v>
      </c>
      <c r="I832" s="37" t="s">
        <v>141</v>
      </c>
      <c r="J832" s="37" t="s">
        <v>10</v>
      </c>
      <c r="Q832">
        <f t="shared" si="180"/>
        <v>0</v>
      </c>
      <c r="W832" t="s">
        <v>141</v>
      </c>
      <c r="Y832" t="s">
        <v>141</v>
      </c>
      <c r="AB832" t="s">
        <v>141</v>
      </c>
    </row>
    <row r="833" spans="1:30" x14ac:dyDescent="0.25">
      <c r="A833" s="39" t="s">
        <v>1636</v>
      </c>
      <c r="B833" s="40" t="s">
        <v>377</v>
      </c>
      <c r="C833" s="39" t="s">
        <v>162</v>
      </c>
      <c r="D833" s="39" t="s">
        <v>378</v>
      </c>
      <c r="E833" s="235" t="s">
        <v>2089</v>
      </c>
      <c r="F833" s="236"/>
      <c r="G833" s="41" t="s">
        <v>159</v>
      </c>
      <c r="H833" s="42">
        <v>1</v>
      </c>
      <c r="I833" s="43">
        <f>_xlfn.XLOOKUP(D833,'Sintético MO EQ MAT'!D:D,'Sintético MO EQ MAT'!G:G)</f>
        <v>596.97891448360656</v>
      </c>
      <c r="J833" s="43">
        <f>(H833*I833)</f>
        <v>596.97891448360656</v>
      </c>
      <c r="K833">
        <f>_xlfn.XLOOKUP(D833,'Sintético MO EQ MAT'!D:D,'Sintético MO EQ MAT'!O:O,0)</f>
        <v>39117.75</v>
      </c>
      <c r="L833">
        <f>_xlfn.XLOOKUP(D833,'Sintético MO EQ MAT'!D:D,'Sintético MO EQ MAT'!K:K,0)</f>
        <v>728.31427567000003</v>
      </c>
      <c r="Q833">
        <f t="shared" si="180"/>
        <v>0</v>
      </c>
      <c r="W833">
        <v>596.97891448360656</v>
      </c>
      <c r="Y833">
        <v>596.97891448360656</v>
      </c>
      <c r="AB833">
        <v>596.97891448360656</v>
      </c>
      <c r="AD833" s="196">
        <v>491.71</v>
      </c>
    </row>
    <row r="834" spans="1:30" ht="25.5" x14ac:dyDescent="0.25">
      <c r="A834" s="50" t="s">
        <v>1638</v>
      </c>
      <c r="B834" s="51" t="s">
        <v>1837</v>
      </c>
      <c r="C834" s="50" t="s">
        <v>157</v>
      </c>
      <c r="D834" s="50" t="s">
        <v>1838</v>
      </c>
      <c r="E834" s="237" t="s">
        <v>1637</v>
      </c>
      <c r="F834" s="238"/>
      <c r="G834" s="52" t="s">
        <v>266</v>
      </c>
      <c r="H834" s="53">
        <v>4.1379999999999999</v>
      </c>
      <c r="I834" s="54">
        <f t="shared" ref="I834:I841" si="191">W834</f>
        <v>19.16</v>
      </c>
      <c r="J834" s="54">
        <f t="shared" ref="J834:J841" si="192">TRUNC(H834*I834,(2))</f>
        <v>79.28</v>
      </c>
      <c r="Q834">
        <f t="shared" si="180"/>
        <v>0</v>
      </c>
      <c r="R834">
        <f t="shared" ref="R834:R841" si="193">I834/1.07133</f>
        <v>17.884312023372818</v>
      </c>
      <c r="T834">
        <v>18.201674554058975</v>
      </c>
      <c r="W834">
        <v>19.16</v>
      </c>
      <c r="Y834">
        <v>19.16</v>
      </c>
      <c r="AB834">
        <v>19.16</v>
      </c>
      <c r="AD834" s="196">
        <v>19.16</v>
      </c>
    </row>
    <row r="835" spans="1:30" ht="25.5" x14ac:dyDescent="0.25">
      <c r="A835" s="50" t="s">
        <v>1638</v>
      </c>
      <c r="B835" s="51" t="s">
        <v>1839</v>
      </c>
      <c r="C835" s="50" t="s">
        <v>157</v>
      </c>
      <c r="D835" s="50" t="s">
        <v>1840</v>
      </c>
      <c r="E835" s="237" t="s">
        <v>1637</v>
      </c>
      <c r="F835" s="238"/>
      <c r="G835" s="52" t="s">
        <v>266</v>
      </c>
      <c r="H835" s="53">
        <v>5.8540000000000001</v>
      </c>
      <c r="I835" s="54">
        <f t="shared" si="191"/>
        <v>25.18</v>
      </c>
      <c r="J835" s="54">
        <f t="shared" si="192"/>
        <v>147.4</v>
      </c>
      <c r="Q835">
        <f t="shared" si="180"/>
        <v>0</v>
      </c>
      <c r="R835">
        <f t="shared" si="193"/>
        <v>23.503495654933591</v>
      </c>
      <c r="T835">
        <v>23.914200106409794</v>
      </c>
      <c r="W835">
        <v>25.18</v>
      </c>
      <c r="Y835">
        <v>25.18</v>
      </c>
      <c r="AB835">
        <v>25.18</v>
      </c>
      <c r="AD835" s="196">
        <v>25.18</v>
      </c>
    </row>
    <row r="836" spans="1:30" x14ac:dyDescent="0.25">
      <c r="A836" s="55" t="s">
        <v>1627</v>
      </c>
      <c r="B836" s="56" t="s">
        <v>2090</v>
      </c>
      <c r="C836" s="55" t="s">
        <v>162</v>
      </c>
      <c r="D836" s="55" t="s">
        <v>2091</v>
      </c>
      <c r="E836" s="230" t="s">
        <v>1648</v>
      </c>
      <c r="F836" s="231"/>
      <c r="G836" s="57" t="s">
        <v>159</v>
      </c>
      <c r="H836" s="58">
        <v>2.262</v>
      </c>
      <c r="I836" s="59">
        <f t="shared" si="191"/>
        <v>91.74</v>
      </c>
      <c r="J836" s="59">
        <f t="shared" si="192"/>
        <v>207.51</v>
      </c>
      <c r="Q836">
        <f t="shared" si="180"/>
        <v>0</v>
      </c>
      <c r="R836">
        <f t="shared" si="193"/>
        <v>85.631878132788216</v>
      </c>
      <c r="T836">
        <v>87.125348865428961</v>
      </c>
      <c r="W836">
        <v>91.74</v>
      </c>
      <c r="Y836">
        <v>91.74</v>
      </c>
      <c r="AB836">
        <v>91.74</v>
      </c>
      <c r="AD836" s="196">
        <v>91.74</v>
      </c>
    </row>
    <row r="837" spans="1:30" x14ac:dyDescent="0.25">
      <c r="A837" s="55" t="s">
        <v>1627</v>
      </c>
      <c r="B837" s="56" t="s">
        <v>2092</v>
      </c>
      <c r="C837" s="55" t="s">
        <v>162</v>
      </c>
      <c r="D837" s="55" t="s">
        <v>2093</v>
      </c>
      <c r="E837" s="230" t="s">
        <v>1648</v>
      </c>
      <c r="F837" s="231"/>
      <c r="G837" s="57" t="s">
        <v>255</v>
      </c>
      <c r="H837" s="58">
        <v>0.26</v>
      </c>
      <c r="I837" s="59">
        <f t="shared" si="191"/>
        <v>26.26</v>
      </c>
      <c r="J837" s="59">
        <f t="shared" si="192"/>
        <v>6.82</v>
      </c>
      <c r="Q837">
        <f t="shared" si="180"/>
        <v>0</v>
      </c>
      <c r="R837">
        <f t="shared" si="193"/>
        <v>24.511588399466088</v>
      </c>
      <c r="T837">
        <v>24.940961235100296</v>
      </c>
      <c r="W837">
        <v>26.26</v>
      </c>
      <c r="Y837">
        <v>26.26</v>
      </c>
      <c r="AB837">
        <v>26.26</v>
      </c>
      <c r="AD837" s="196">
        <v>26.26</v>
      </c>
    </row>
    <row r="838" spans="1:30" x14ac:dyDescent="0.25">
      <c r="A838" s="55" t="s">
        <v>1627</v>
      </c>
      <c r="B838" s="56" t="s">
        <v>2094</v>
      </c>
      <c r="C838" s="55" t="s">
        <v>162</v>
      </c>
      <c r="D838" s="55" t="s">
        <v>2095</v>
      </c>
      <c r="E838" s="230" t="s">
        <v>1648</v>
      </c>
      <c r="F838" s="231"/>
      <c r="G838" s="57" t="s">
        <v>255</v>
      </c>
      <c r="H838" s="58">
        <v>0.33600000000000002</v>
      </c>
      <c r="I838" s="59">
        <f t="shared" si="191"/>
        <v>42.26</v>
      </c>
      <c r="J838" s="59">
        <f t="shared" si="192"/>
        <v>14.19</v>
      </c>
      <c r="Q838">
        <f t="shared" si="180"/>
        <v>0</v>
      </c>
      <c r="R838">
        <f t="shared" si="193"/>
        <v>39.446295725873448</v>
      </c>
      <c r="T838">
        <v>40.137025939719791</v>
      </c>
      <c r="W838">
        <v>42.26</v>
      </c>
      <c r="Y838">
        <v>42.26</v>
      </c>
      <c r="AB838">
        <v>42.26</v>
      </c>
      <c r="AD838" s="196">
        <v>42.26</v>
      </c>
    </row>
    <row r="839" spans="1:30" x14ac:dyDescent="0.25">
      <c r="A839" s="55" t="s">
        <v>1627</v>
      </c>
      <c r="B839" s="56" t="s">
        <v>2096</v>
      </c>
      <c r="C839" s="55" t="s">
        <v>162</v>
      </c>
      <c r="D839" s="55" t="s">
        <v>2097</v>
      </c>
      <c r="E839" s="230" t="s">
        <v>1648</v>
      </c>
      <c r="F839" s="231"/>
      <c r="G839" s="57" t="s">
        <v>259</v>
      </c>
      <c r="H839" s="58">
        <v>0.91600000000000004</v>
      </c>
      <c r="I839" s="59">
        <f t="shared" si="191"/>
        <v>36.6</v>
      </c>
      <c r="J839" s="59">
        <f t="shared" si="192"/>
        <v>33.520000000000003</v>
      </c>
      <c r="Q839">
        <f t="shared" si="180"/>
        <v>0</v>
      </c>
      <c r="R839">
        <f t="shared" si="193"/>
        <v>34.163143009156848</v>
      </c>
      <c r="T839">
        <v>34.723194533897122</v>
      </c>
      <c r="W839">
        <v>36.6</v>
      </c>
      <c r="Y839">
        <v>36.6</v>
      </c>
      <c r="AB839">
        <v>36.6</v>
      </c>
      <c r="AD839" s="196">
        <v>36.56</v>
      </c>
    </row>
    <row r="840" spans="1:30" x14ac:dyDescent="0.25">
      <c r="A840" s="55" t="s">
        <v>1627</v>
      </c>
      <c r="B840" s="56" t="s">
        <v>2098</v>
      </c>
      <c r="C840" s="55" t="s">
        <v>162</v>
      </c>
      <c r="D840" s="55" t="s">
        <v>2099</v>
      </c>
      <c r="E840" s="230" t="s">
        <v>1648</v>
      </c>
      <c r="F840" s="231"/>
      <c r="G840" s="57" t="s">
        <v>164</v>
      </c>
      <c r="H840" s="58">
        <v>6</v>
      </c>
      <c r="I840" s="59">
        <f t="shared" si="191"/>
        <v>0.35</v>
      </c>
      <c r="J840" s="59">
        <f t="shared" si="192"/>
        <v>2.1</v>
      </c>
      <c r="Q840">
        <f t="shared" si="180"/>
        <v>0</v>
      </c>
      <c r="R840">
        <f t="shared" si="193"/>
        <v>0.3266967227651611</v>
      </c>
      <c r="T840">
        <v>0.3360309148441657</v>
      </c>
      <c r="W840">
        <v>0.35</v>
      </c>
      <c r="Y840">
        <v>0.35</v>
      </c>
      <c r="AB840">
        <v>0.35</v>
      </c>
      <c r="AD840" s="196">
        <v>0.35</v>
      </c>
    </row>
    <row r="841" spans="1:30" x14ac:dyDescent="0.25">
      <c r="A841" s="55" t="s">
        <v>1627</v>
      </c>
      <c r="B841" s="56" t="s">
        <v>2100</v>
      </c>
      <c r="C841" s="55" t="s">
        <v>162</v>
      </c>
      <c r="D841" s="55" t="s">
        <v>2101</v>
      </c>
      <c r="E841" s="230" t="s">
        <v>1648</v>
      </c>
      <c r="F841" s="231"/>
      <c r="G841" s="57" t="s">
        <v>159</v>
      </c>
      <c r="H841" s="58">
        <v>1.0489999999999999</v>
      </c>
      <c r="I841" s="59">
        <f t="shared" si="191"/>
        <v>101.2</v>
      </c>
      <c r="J841" s="59">
        <f t="shared" si="192"/>
        <v>106.15</v>
      </c>
      <c r="Q841">
        <f t="shared" si="180"/>
        <v>0</v>
      </c>
      <c r="R841">
        <f t="shared" si="193"/>
        <v>94.46202383952658</v>
      </c>
      <c r="T841">
        <v>96.095507453352383</v>
      </c>
      <c r="W841">
        <v>101.2</v>
      </c>
      <c r="Y841">
        <v>101.2</v>
      </c>
      <c r="AB841">
        <v>101.2</v>
      </c>
      <c r="AD841" s="196">
        <v>101.19</v>
      </c>
    </row>
    <row r="842" spans="1:30" x14ac:dyDescent="0.25">
      <c r="A842" s="44"/>
      <c r="B842" s="44"/>
      <c r="C842" s="44"/>
      <c r="D842" s="44"/>
      <c r="E842" s="44" t="s">
        <v>1629</v>
      </c>
      <c r="F842" s="45">
        <v>172.11</v>
      </c>
      <c r="G842" s="44" t="s">
        <v>1630</v>
      </c>
      <c r="H842" s="45">
        <v>0</v>
      </c>
      <c r="I842" s="44" t="s">
        <v>1631</v>
      </c>
      <c r="J842" s="45">
        <f>F842+H842</f>
        <v>172.11</v>
      </c>
      <c r="Q842">
        <f t="shared" ref="Q842:Q905" si="194">P843</f>
        <v>0</v>
      </c>
      <c r="W842" t="s">
        <v>1631</v>
      </c>
      <c r="Y842" t="s">
        <v>1631</v>
      </c>
      <c r="AB842" t="s">
        <v>1631</v>
      </c>
    </row>
    <row r="843" spans="1:30" x14ac:dyDescent="0.25">
      <c r="A843" s="44"/>
      <c r="B843" s="44"/>
      <c r="C843" s="44"/>
      <c r="D843" s="44"/>
      <c r="E843" s="44" t="s">
        <v>1632</v>
      </c>
      <c r="F843" s="45">
        <f>J843-J833</f>
        <v>131.33536118639347</v>
      </c>
      <c r="G843" s="44"/>
      <c r="H843" s="229" t="s">
        <v>1633</v>
      </c>
      <c r="I843" s="229"/>
      <c r="J843" s="45">
        <f>Q843</f>
        <v>728.31427567000003</v>
      </c>
      <c r="Q843">
        <f t="shared" si="194"/>
        <v>728.31427567000003</v>
      </c>
    </row>
    <row r="844" spans="1:30" ht="15.75" thickBot="1" x14ac:dyDescent="0.3">
      <c r="A844" s="46"/>
      <c r="B844" s="46"/>
      <c r="C844" s="46"/>
      <c r="D844" s="46"/>
      <c r="E844" s="46"/>
      <c r="F844" s="46"/>
      <c r="G844" s="46" t="s">
        <v>1634</v>
      </c>
      <c r="H844" s="47">
        <v>53.71</v>
      </c>
      <c r="I844" s="46" t="s">
        <v>1635</v>
      </c>
      <c r="J844" s="48">
        <f>O844</f>
        <v>39117.75</v>
      </c>
      <c r="M844">
        <f>K833</f>
        <v>39117.75</v>
      </c>
      <c r="N844">
        <f>L833</f>
        <v>728.31427567000003</v>
      </c>
      <c r="O844">
        <v>39117.75</v>
      </c>
      <c r="P844">
        <v>728.31427567000003</v>
      </c>
      <c r="Q844">
        <f t="shared" si="194"/>
        <v>0</v>
      </c>
      <c r="W844" t="s">
        <v>1635</v>
      </c>
      <c r="Y844" t="s">
        <v>1635</v>
      </c>
      <c r="AB844" t="s">
        <v>1635</v>
      </c>
    </row>
    <row r="845" spans="1:30" ht="15.75" thickTop="1" x14ac:dyDescent="0.25">
      <c r="A845" s="49"/>
      <c r="B845" s="49"/>
      <c r="C845" s="49"/>
      <c r="D845" s="49"/>
      <c r="E845" s="49"/>
      <c r="F845" s="49"/>
      <c r="G845" s="49"/>
      <c r="H845" s="49"/>
      <c r="I845" s="49"/>
      <c r="J845" s="49"/>
      <c r="Q845">
        <f t="shared" si="194"/>
        <v>0</v>
      </c>
    </row>
    <row r="846" spans="1:30" collapsed="1" x14ac:dyDescent="0.25">
      <c r="A846" s="36" t="s">
        <v>379</v>
      </c>
      <c r="B846" s="37" t="s">
        <v>137</v>
      </c>
      <c r="C846" s="36" t="s">
        <v>138</v>
      </c>
      <c r="D846" s="36" t="s">
        <v>9</v>
      </c>
      <c r="E846" s="233" t="s">
        <v>1626</v>
      </c>
      <c r="F846" s="234"/>
      <c r="G846" s="38" t="s">
        <v>139</v>
      </c>
      <c r="H846" s="37" t="s">
        <v>140</v>
      </c>
      <c r="I846" s="37" t="s">
        <v>141</v>
      </c>
      <c r="J846" s="37" t="s">
        <v>10</v>
      </c>
      <c r="Q846">
        <f t="shared" si="194"/>
        <v>0</v>
      </c>
      <c r="W846" t="s">
        <v>141</v>
      </c>
      <c r="Y846" t="s">
        <v>141</v>
      </c>
      <c r="AB846" t="s">
        <v>141</v>
      </c>
    </row>
    <row r="847" spans="1:30" ht="25.5" x14ac:dyDescent="0.25">
      <c r="A847" s="39" t="s">
        <v>1636</v>
      </c>
      <c r="B847" s="40" t="s">
        <v>380</v>
      </c>
      <c r="C847" s="39" t="s">
        <v>157</v>
      </c>
      <c r="D847" s="39" t="s">
        <v>381</v>
      </c>
      <c r="E847" s="235" t="s">
        <v>2026</v>
      </c>
      <c r="F847" s="236"/>
      <c r="G847" s="41" t="s">
        <v>159</v>
      </c>
      <c r="H847" s="42">
        <v>1</v>
      </c>
      <c r="I847" s="43">
        <f>_xlfn.XLOOKUP(D847,'Sintético MO EQ MAT'!D:D,'Sintético MO EQ MAT'!G:G)</f>
        <v>234.39766692622956</v>
      </c>
      <c r="J847" s="43">
        <f>(H847*I847)</f>
        <v>234.39766692622956</v>
      </c>
      <c r="K847">
        <f>_xlfn.XLOOKUP(D847,'Sintético MO EQ MAT'!D:D,'Sintético MO EQ MAT'!O:O,0)</f>
        <v>13417.48</v>
      </c>
      <c r="L847">
        <f>_xlfn.XLOOKUP(D847,'Sintético MO EQ MAT'!D:D,'Sintético MO EQ MAT'!K:K,0)</f>
        <v>285.96515365000005</v>
      </c>
      <c r="Q847">
        <f t="shared" si="194"/>
        <v>0</v>
      </c>
      <c r="W847">
        <v>234.39766692622956</v>
      </c>
      <c r="Y847">
        <v>234.39766692622956</v>
      </c>
      <c r="AB847">
        <v>234.39766692622956</v>
      </c>
      <c r="AD847" s="196">
        <v>267.54000000000002</v>
      </c>
    </row>
    <row r="848" spans="1:30" ht="25.5" x14ac:dyDescent="0.25">
      <c r="A848" s="50" t="s">
        <v>1638</v>
      </c>
      <c r="B848" s="51" t="s">
        <v>1186</v>
      </c>
      <c r="C848" s="50" t="s">
        <v>157</v>
      </c>
      <c r="D848" s="50" t="s">
        <v>1187</v>
      </c>
      <c r="E848" s="237" t="s">
        <v>1637</v>
      </c>
      <c r="F848" s="238"/>
      <c r="G848" s="52" t="s">
        <v>266</v>
      </c>
      <c r="H848" s="53">
        <v>0.1653</v>
      </c>
      <c r="I848" s="54">
        <f t="shared" ref="I848:I851" si="195">W848</f>
        <v>18.82</v>
      </c>
      <c r="J848" s="54">
        <f t="shared" ref="J848:J851" si="196">TRUNC(H848*I848,(2))</f>
        <v>3.11</v>
      </c>
      <c r="Q848">
        <f t="shared" si="194"/>
        <v>0</v>
      </c>
      <c r="R848">
        <f t="shared" ref="R848:R851" si="197">I848/1.07133</f>
        <v>17.566949492686664</v>
      </c>
      <c r="T848">
        <v>17.874977831293812</v>
      </c>
      <c r="W848">
        <v>18.82</v>
      </c>
      <c r="Y848">
        <v>18.82</v>
      </c>
      <c r="AB848">
        <v>18.82</v>
      </c>
      <c r="AD848" s="196">
        <v>18.82</v>
      </c>
    </row>
    <row r="849" spans="1:30" ht="25.5" x14ac:dyDescent="0.25">
      <c r="A849" s="50" t="s">
        <v>1638</v>
      </c>
      <c r="B849" s="51" t="s">
        <v>2102</v>
      </c>
      <c r="C849" s="50" t="s">
        <v>157</v>
      </c>
      <c r="D849" s="50" t="s">
        <v>2103</v>
      </c>
      <c r="E849" s="237" t="s">
        <v>1637</v>
      </c>
      <c r="F849" s="238"/>
      <c r="G849" s="52" t="s">
        <v>266</v>
      </c>
      <c r="H849" s="53">
        <v>0.39679999999999999</v>
      </c>
      <c r="I849" s="54">
        <f t="shared" si="195"/>
        <v>26.33</v>
      </c>
      <c r="J849" s="54">
        <f t="shared" si="196"/>
        <v>10.44</v>
      </c>
      <c r="Q849">
        <f t="shared" si="194"/>
        <v>0</v>
      </c>
      <c r="R849">
        <f t="shared" si="197"/>
        <v>24.576927744019116</v>
      </c>
      <c r="T849">
        <v>25.006300579653331</v>
      </c>
      <c r="W849">
        <v>26.33</v>
      </c>
      <c r="Y849">
        <v>26.33</v>
      </c>
      <c r="AB849">
        <v>26.33</v>
      </c>
      <c r="AD849" s="196">
        <v>26.33</v>
      </c>
    </row>
    <row r="850" spans="1:30" ht="25.5" x14ac:dyDescent="0.25">
      <c r="A850" s="55" t="s">
        <v>1627</v>
      </c>
      <c r="B850" s="56" t="s">
        <v>2104</v>
      </c>
      <c r="C850" s="55" t="s">
        <v>157</v>
      </c>
      <c r="D850" s="55" t="s">
        <v>2105</v>
      </c>
      <c r="E850" s="230" t="s">
        <v>1648</v>
      </c>
      <c r="F850" s="231"/>
      <c r="G850" s="57" t="s">
        <v>159</v>
      </c>
      <c r="H850" s="58">
        <v>1.05</v>
      </c>
      <c r="I850" s="59">
        <f t="shared" si="195"/>
        <v>185.39</v>
      </c>
      <c r="J850" s="59">
        <f t="shared" si="196"/>
        <v>194.65</v>
      </c>
      <c r="Q850">
        <f t="shared" si="194"/>
        <v>0</v>
      </c>
      <c r="R850">
        <f t="shared" si="197"/>
        <v>173.0465869526663</v>
      </c>
      <c r="T850">
        <v>176.0708651862638</v>
      </c>
      <c r="W850">
        <v>185.39</v>
      </c>
      <c r="Y850">
        <v>185.39</v>
      </c>
      <c r="AB850">
        <v>185.39</v>
      </c>
      <c r="AD850" s="196">
        <v>185.41</v>
      </c>
    </row>
    <row r="851" spans="1:30" x14ac:dyDescent="0.25">
      <c r="A851" s="55" t="s">
        <v>1627</v>
      </c>
      <c r="B851" s="56" t="s">
        <v>2106</v>
      </c>
      <c r="C851" s="55" t="s">
        <v>157</v>
      </c>
      <c r="D851" s="55" t="s">
        <v>2107</v>
      </c>
      <c r="E851" s="230" t="s">
        <v>1648</v>
      </c>
      <c r="F851" s="231"/>
      <c r="G851" s="57" t="s">
        <v>259</v>
      </c>
      <c r="H851" s="58">
        <v>0.57499999999999996</v>
      </c>
      <c r="I851" s="59">
        <f t="shared" si="195"/>
        <v>45.55</v>
      </c>
      <c r="J851" s="59">
        <f t="shared" si="196"/>
        <v>26.19</v>
      </c>
      <c r="Q851">
        <f t="shared" si="194"/>
        <v>0</v>
      </c>
      <c r="R851">
        <f t="shared" si="197"/>
        <v>42.517244919865959</v>
      </c>
      <c r="T851">
        <v>43.254646094107329</v>
      </c>
      <c r="W851">
        <v>45.55</v>
      </c>
      <c r="Y851">
        <v>45.55</v>
      </c>
      <c r="AB851">
        <v>45.55</v>
      </c>
      <c r="AD851" s="196">
        <v>45.55</v>
      </c>
    </row>
    <row r="852" spans="1:30" x14ac:dyDescent="0.25">
      <c r="A852" s="44"/>
      <c r="B852" s="44"/>
      <c r="C852" s="44"/>
      <c r="D852" s="44"/>
      <c r="E852" s="44" t="s">
        <v>1629</v>
      </c>
      <c r="F852" s="45">
        <v>10.49</v>
      </c>
      <c r="G852" s="44" t="s">
        <v>1630</v>
      </c>
      <c r="H852" s="45">
        <v>0</v>
      </c>
      <c r="I852" s="44" t="s">
        <v>1631</v>
      </c>
      <c r="J852" s="45">
        <f>F852+H852</f>
        <v>10.49</v>
      </c>
      <c r="Q852">
        <f t="shared" si="194"/>
        <v>0</v>
      </c>
      <c r="W852" t="s">
        <v>1631</v>
      </c>
      <c r="Y852" t="s">
        <v>1631</v>
      </c>
      <c r="AB852" t="s">
        <v>1631</v>
      </c>
    </row>
    <row r="853" spans="1:30" x14ac:dyDescent="0.25">
      <c r="A853" s="44"/>
      <c r="B853" s="44"/>
      <c r="C853" s="44"/>
      <c r="D853" s="44"/>
      <c r="E853" s="44" t="s">
        <v>1632</v>
      </c>
      <c r="F853" s="45">
        <f>J853-J847</f>
        <v>51.567486723770486</v>
      </c>
      <c r="G853" s="44"/>
      <c r="H853" s="229" t="s">
        <v>1633</v>
      </c>
      <c r="I853" s="229"/>
      <c r="J853" s="45">
        <f>Q853</f>
        <v>285.96515365000005</v>
      </c>
      <c r="Q853">
        <f t="shared" si="194"/>
        <v>285.96515365000005</v>
      </c>
    </row>
    <row r="854" spans="1:30" ht="15.75" thickBot="1" x14ac:dyDescent="0.3">
      <c r="A854" s="46"/>
      <c r="B854" s="46"/>
      <c r="C854" s="46"/>
      <c r="D854" s="46"/>
      <c r="E854" s="46"/>
      <c r="F854" s="46"/>
      <c r="G854" s="46" t="s">
        <v>1634</v>
      </c>
      <c r="H854" s="47">
        <v>46.92</v>
      </c>
      <c r="I854" s="46" t="s">
        <v>1635</v>
      </c>
      <c r="J854" s="48">
        <f>O854</f>
        <v>13417.48</v>
      </c>
      <c r="M854">
        <f>K847</f>
        <v>13417.48</v>
      </c>
      <c r="N854">
        <f>L847</f>
        <v>285.96515365000005</v>
      </c>
      <c r="O854">
        <v>13417.48</v>
      </c>
      <c r="P854">
        <v>285.96515365000005</v>
      </c>
      <c r="Q854">
        <f t="shared" si="194"/>
        <v>0</v>
      </c>
      <c r="W854" t="s">
        <v>1635</v>
      </c>
      <c r="Y854" t="s">
        <v>1635</v>
      </c>
      <c r="AB854" t="s">
        <v>1635</v>
      </c>
    </row>
    <row r="855" spans="1:30" ht="15.75" thickTop="1" x14ac:dyDescent="0.25">
      <c r="A855" s="49"/>
      <c r="B855" s="49"/>
      <c r="C855" s="49"/>
      <c r="D855" s="49"/>
      <c r="E855" s="49"/>
      <c r="F855" s="49"/>
      <c r="G855" s="49"/>
      <c r="H855" s="49"/>
      <c r="I855" s="49"/>
      <c r="J855" s="49"/>
      <c r="Q855">
        <f t="shared" si="194"/>
        <v>0</v>
      </c>
    </row>
    <row r="856" spans="1:30" x14ac:dyDescent="0.25">
      <c r="A856" s="33" t="s">
        <v>64</v>
      </c>
      <c r="B856" s="33"/>
      <c r="C856" s="33"/>
      <c r="D856" s="33" t="s">
        <v>65</v>
      </c>
      <c r="E856" s="33"/>
      <c r="F856" s="239"/>
      <c r="G856" s="240"/>
      <c r="H856" s="34"/>
      <c r="I856" s="33"/>
      <c r="J856" s="35">
        <f>J866</f>
        <v>10300.26</v>
      </c>
      <c r="K856">
        <f>_xlfn.XLOOKUP(D856,'Sintético MO EQ MAT'!D:D,'Sintético MO EQ MAT'!O:O,0)</f>
        <v>10300.26</v>
      </c>
      <c r="M856">
        <f>K856</f>
        <v>10300.26</v>
      </c>
      <c r="N856">
        <f>L856</f>
        <v>0</v>
      </c>
      <c r="O856">
        <v>10300.26</v>
      </c>
      <c r="P856">
        <v>0</v>
      </c>
      <c r="Q856">
        <f t="shared" si="194"/>
        <v>0</v>
      </c>
    </row>
    <row r="857" spans="1:30" collapsed="1" x14ac:dyDescent="0.25">
      <c r="A857" s="36" t="s">
        <v>382</v>
      </c>
      <c r="B857" s="37" t="s">
        <v>137</v>
      </c>
      <c r="C857" s="36" t="s">
        <v>138</v>
      </c>
      <c r="D857" s="36" t="s">
        <v>9</v>
      </c>
      <c r="E857" s="233" t="s">
        <v>1626</v>
      </c>
      <c r="F857" s="234"/>
      <c r="G857" s="38" t="s">
        <v>139</v>
      </c>
      <c r="H857" s="37" t="s">
        <v>140</v>
      </c>
      <c r="I857" s="37" t="s">
        <v>141</v>
      </c>
      <c r="J857" s="37" t="s">
        <v>10</v>
      </c>
      <c r="Q857">
        <f t="shared" si="194"/>
        <v>0</v>
      </c>
      <c r="W857" t="s">
        <v>141</v>
      </c>
      <c r="Y857" t="s">
        <v>141</v>
      </c>
      <c r="AB857" t="s">
        <v>141</v>
      </c>
    </row>
    <row r="858" spans="1:30" x14ac:dyDescent="0.25">
      <c r="A858" s="39" t="s">
        <v>1636</v>
      </c>
      <c r="B858" s="40" t="s">
        <v>383</v>
      </c>
      <c r="C858" s="39" t="s">
        <v>162</v>
      </c>
      <c r="D858" s="39" t="s">
        <v>384</v>
      </c>
      <c r="E858" s="235" t="s">
        <v>2108</v>
      </c>
      <c r="F858" s="236"/>
      <c r="G858" s="41" t="s">
        <v>159</v>
      </c>
      <c r="H858" s="42">
        <v>1</v>
      </c>
      <c r="I858" s="43">
        <f>_xlfn.XLOOKUP(D858,'Sintético MO EQ MAT'!D:D,'Sintético MO EQ MAT'!G:G)</f>
        <v>357.74747542622953</v>
      </c>
      <c r="J858" s="43">
        <f>(H858*I858)</f>
        <v>357.74747542622953</v>
      </c>
      <c r="K858">
        <f>_xlfn.XLOOKUP(D858,'Sintético MO EQ MAT'!D:D,'Sintético MO EQ MAT'!O:O,0)</f>
        <v>10300.26</v>
      </c>
      <c r="L858">
        <f>_xlfn.XLOOKUP(D858,'Sintético MO EQ MAT'!D:D,'Sintético MO EQ MAT'!K:K,0)</f>
        <v>436.45192002000005</v>
      </c>
      <c r="Q858">
        <f t="shared" si="194"/>
        <v>0</v>
      </c>
      <c r="W858">
        <v>357.74747542622953</v>
      </c>
      <c r="Y858">
        <v>357.74747542622953</v>
      </c>
      <c r="AB858">
        <v>357.74747542622953</v>
      </c>
      <c r="AD858" s="196">
        <v>418.91</v>
      </c>
    </row>
    <row r="859" spans="1:30" ht="25.5" x14ac:dyDescent="0.25">
      <c r="A859" s="50" t="s">
        <v>1638</v>
      </c>
      <c r="B859" s="51" t="s">
        <v>1915</v>
      </c>
      <c r="C859" s="50" t="s">
        <v>157</v>
      </c>
      <c r="D859" s="50" t="s">
        <v>1916</v>
      </c>
      <c r="E859" s="237" t="s">
        <v>1637</v>
      </c>
      <c r="F859" s="238"/>
      <c r="G859" s="52" t="s">
        <v>266</v>
      </c>
      <c r="H859" s="53">
        <v>0.20599999999999999</v>
      </c>
      <c r="I859" s="54">
        <f t="shared" ref="I859:I863" si="198">W859</f>
        <v>19.7</v>
      </c>
      <c r="J859" s="54">
        <f t="shared" ref="J859:J863" si="199">TRUNC(H859*I859,(2))</f>
        <v>4.05</v>
      </c>
      <c r="Q859">
        <f t="shared" si="194"/>
        <v>0</v>
      </c>
      <c r="R859">
        <f t="shared" ref="R859:R863" si="200">I859/1.07133</f>
        <v>18.388358395639067</v>
      </c>
      <c r="T859">
        <v>18.71505511840423</v>
      </c>
      <c r="W859">
        <v>19.7</v>
      </c>
      <c r="Y859">
        <v>19.7</v>
      </c>
      <c r="AB859">
        <v>19.7</v>
      </c>
      <c r="AD859" s="196">
        <v>19.7</v>
      </c>
    </row>
    <row r="860" spans="1:30" ht="25.5" x14ac:dyDescent="0.25">
      <c r="A860" s="50" t="s">
        <v>1638</v>
      </c>
      <c r="B860" s="51" t="s">
        <v>2082</v>
      </c>
      <c r="C860" s="50" t="s">
        <v>157</v>
      </c>
      <c r="D860" s="50" t="s">
        <v>2083</v>
      </c>
      <c r="E860" s="237" t="s">
        <v>1637</v>
      </c>
      <c r="F860" s="238"/>
      <c r="G860" s="52" t="s">
        <v>266</v>
      </c>
      <c r="H860" s="53">
        <v>0.22500000000000001</v>
      </c>
      <c r="I860" s="54">
        <f t="shared" si="198"/>
        <v>27.14</v>
      </c>
      <c r="J860" s="54">
        <f t="shared" si="199"/>
        <v>6.1</v>
      </c>
      <c r="Q860">
        <f t="shared" si="194"/>
        <v>0</v>
      </c>
      <c r="R860">
        <f t="shared" si="200"/>
        <v>25.332997302418491</v>
      </c>
      <c r="T860">
        <v>25.781038522210714</v>
      </c>
      <c r="W860">
        <v>27.14</v>
      </c>
      <c r="Y860">
        <v>27.14</v>
      </c>
      <c r="AB860">
        <v>27.14</v>
      </c>
      <c r="AD860" s="196">
        <v>27.14</v>
      </c>
    </row>
    <row r="861" spans="1:30" x14ac:dyDescent="0.25">
      <c r="A861" s="55" t="s">
        <v>1627</v>
      </c>
      <c r="B861" s="56" t="s">
        <v>2109</v>
      </c>
      <c r="C861" s="55" t="s">
        <v>162</v>
      </c>
      <c r="D861" s="55" t="s">
        <v>2110</v>
      </c>
      <c r="E861" s="230" t="s">
        <v>1648</v>
      </c>
      <c r="F861" s="231"/>
      <c r="G861" s="57" t="s">
        <v>259</v>
      </c>
      <c r="H861" s="58">
        <v>4.5</v>
      </c>
      <c r="I861" s="59">
        <f t="shared" si="198"/>
        <v>1.69</v>
      </c>
      <c r="J861" s="59">
        <f t="shared" si="199"/>
        <v>7.6</v>
      </c>
      <c r="Q861">
        <f t="shared" si="194"/>
        <v>0</v>
      </c>
      <c r="R861">
        <f t="shared" si="200"/>
        <v>1.5774784613517778</v>
      </c>
      <c r="T861">
        <v>1.6054810375887916</v>
      </c>
      <c r="W861">
        <v>1.69</v>
      </c>
      <c r="Y861">
        <v>1.69</v>
      </c>
      <c r="AB861">
        <v>1.69</v>
      </c>
      <c r="AD861" s="196">
        <v>1.69</v>
      </c>
    </row>
    <row r="862" spans="1:30" x14ac:dyDescent="0.25">
      <c r="A862" s="55" t="s">
        <v>1627</v>
      </c>
      <c r="B862" s="56" t="s">
        <v>2084</v>
      </c>
      <c r="C862" s="55" t="s">
        <v>162</v>
      </c>
      <c r="D862" s="55" t="s">
        <v>2085</v>
      </c>
      <c r="E862" s="230" t="s">
        <v>1648</v>
      </c>
      <c r="F862" s="231"/>
      <c r="G862" s="57" t="s">
        <v>259</v>
      </c>
      <c r="H862" s="58">
        <v>0.52</v>
      </c>
      <c r="I862" s="59">
        <f t="shared" si="198"/>
        <v>39.22</v>
      </c>
      <c r="J862" s="59">
        <f t="shared" si="199"/>
        <v>20.39</v>
      </c>
      <c r="Q862">
        <f t="shared" si="194"/>
        <v>0</v>
      </c>
      <c r="R862">
        <f t="shared" si="200"/>
        <v>36.608701333856054</v>
      </c>
      <c r="T862">
        <v>37.243426395228362</v>
      </c>
      <c r="W862">
        <v>39.22</v>
      </c>
      <c r="Y862">
        <v>39.22</v>
      </c>
      <c r="AB862">
        <v>39.22</v>
      </c>
      <c r="AD862" s="196">
        <v>39.22</v>
      </c>
    </row>
    <row r="863" spans="1:30" x14ac:dyDescent="0.25">
      <c r="A863" s="55" t="s">
        <v>1627</v>
      </c>
      <c r="B863" s="56" t="s">
        <v>2111</v>
      </c>
      <c r="C863" s="55" t="s">
        <v>162</v>
      </c>
      <c r="D863" s="55" t="s">
        <v>2112</v>
      </c>
      <c r="E863" s="230" t="s">
        <v>1648</v>
      </c>
      <c r="F863" s="231"/>
      <c r="G863" s="57" t="s">
        <v>159</v>
      </c>
      <c r="H863" s="58">
        <v>1.1000000000000001</v>
      </c>
      <c r="I863" s="59">
        <f t="shared" si="198"/>
        <v>290.55</v>
      </c>
      <c r="J863" s="59">
        <f t="shared" si="199"/>
        <v>319.60000000000002</v>
      </c>
      <c r="Q863">
        <f t="shared" si="194"/>
        <v>0</v>
      </c>
      <c r="R863">
        <f t="shared" si="200"/>
        <v>271.20495085547873</v>
      </c>
      <c r="T863">
        <v>275.92805204745508</v>
      </c>
      <c r="W863">
        <v>290.55</v>
      </c>
      <c r="Y863">
        <v>290.55</v>
      </c>
      <c r="AB863">
        <v>290.55</v>
      </c>
      <c r="AD863" s="196">
        <v>290.57</v>
      </c>
    </row>
    <row r="864" spans="1:30" x14ac:dyDescent="0.25">
      <c r="A864" s="44"/>
      <c r="B864" s="44"/>
      <c r="C864" s="44"/>
      <c r="D864" s="44"/>
      <c r="E864" s="44" t="s">
        <v>1629</v>
      </c>
      <c r="F864" s="45">
        <v>7.77</v>
      </c>
      <c r="G864" s="44" t="s">
        <v>1630</v>
      </c>
      <c r="H864" s="45">
        <v>0</v>
      </c>
      <c r="I864" s="44" t="s">
        <v>1631</v>
      </c>
      <c r="J864" s="45">
        <f>F864+H864</f>
        <v>7.77</v>
      </c>
      <c r="Q864">
        <f t="shared" si="194"/>
        <v>0</v>
      </c>
      <c r="W864" t="s">
        <v>1631</v>
      </c>
      <c r="Y864" t="s">
        <v>1631</v>
      </c>
      <c r="AB864" t="s">
        <v>1631</v>
      </c>
    </row>
    <row r="865" spans="1:30" x14ac:dyDescent="0.25">
      <c r="A865" s="44"/>
      <c r="B865" s="44"/>
      <c r="C865" s="44"/>
      <c r="D865" s="44"/>
      <c r="E865" s="44" t="s">
        <v>1632</v>
      </c>
      <c r="F865" s="45">
        <f>J865-J858</f>
        <v>78.704444593770518</v>
      </c>
      <c r="G865" s="44"/>
      <c r="H865" s="229" t="s">
        <v>1633</v>
      </c>
      <c r="I865" s="229"/>
      <c r="J865" s="45">
        <f>Q865</f>
        <v>436.45192002000005</v>
      </c>
      <c r="Q865">
        <f t="shared" si="194"/>
        <v>436.45192002000005</v>
      </c>
    </row>
    <row r="866" spans="1:30" ht="15.75" thickBot="1" x14ac:dyDescent="0.3">
      <c r="A866" s="46"/>
      <c r="B866" s="46"/>
      <c r="C866" s="46"/>
      <c r="D866" s="46"/>
      <c r="E866" s="46"/>
      <c r="F866" s="46"/>
      <c r="G866" s="46" t="s">
        <v>1634</v>
      </c>
      <c r="H866" s="47">
        <v>23.6</v>
      </c>
      <c r="I866" s="46" t="s">
        <v>1635</v>
      </c>
      <c r="J866" s="48">
        <f>O866</f>
        <v>10300.26</v>
      </c>
      <c r="M866">
        <f>K858</f>
        <v>10300.26</v>
      </c>
      <c r="N866">
        <f>L858</f>
        <v>436.45192002000005</v>
      </c>
      <c r="O866">
        <v>10300.26</v>
      </c>
      <c r="P866">
        <v>436.45192002000005</v>
      </c>
      <c r="Q866">
        <f t="shared" si="194"/>
        <v>0</v>
      </c>
      <c r="W866" t="s">
        <v>1635</v>
      </c>
      <c r="Y866" t="s">
        <v>1635</v>
      </c>
      <c r="AB866" t="s">
        <v>1635</v>
      </c>
    </row>
    <row r="867" spans="1:30" ht="15.75" thickTop="1" x14ac:dyDescent="0.25">
      <c r="A867" s="49"/>
      <c r="B867" s="49"/>
      <c r="C867" s="49"/>
      <c r="D867" s="49"/>
      <c r="E867" s="49"/>
      <c r="F867" s="49"/>
      <c r="G867" s="49"/>
      <c r="H867" s="49"/>
      <c r="I867" s="49"/>
      <c r="J867" s="49"/>
      <c r="Q867">
        <f t="shared" si="194"/>
        <v>0</v>
      </c>
    </row>
    <row r="868" spans="1:30" x14ac:dyDescent="0.25">
      <c r="A868" s="33" t="s">
        <v>66</v>
      </c>
      <c r="B868" s="33"/>
      <c r="C868" s="33"/>
      <c r="D868" s="33" t="s">
        <v>67</v>
      </c>
      <c r="E868" s="33"/>
      <c r="F868" s="239"/>
      <c r="G868" s="240"/>
      <c r="H868" s="34"/>
      <c r="I868" s="33"/>
      <c r="J868" s="35">
        <f>J876</f>
        <v>28421.279999999999</v>
      </c>
      <c r="K868">
        <f>_xlfn.XLOOKUP(D868,'Sintético MO EQ MAT'!D:D,'Sintético MO EQ MAT'!O:O,0)</f>
        <v>28421.279999999999</v>
      </c>
      <c r="M868">
        <f>K868</f>
        <v>28421.279999999999</v>
      </c>
      <c r="N868">
        <f>L868</f>
        <v>0</v>
      </c>
      <c r="O868">
        <v>28421.279999999999</v>
      </c>
      <c r="P868">
        <v>0</v>
      </c>
      <c r="Q868">
        <f t="shared" si="194"/>
        <v>0</v>
      </c>
    </row>
    <row r="869" spans="1:30" collapsed="1" x14ac:dyDescent="0.25">
      <c r="A869" s="36" t="s">
        <v>385</v>
      </c>
      <c r="B869" s="37" t="s">
        <v>137</v>
      </c>
      <c r="C869" s="36" t="s">
        <v>138</v>
      </c>
      <c r="D869" s="36" t="s">
        <v>9</v>
      </c>
      <c r="E869" s="233" t="s">
        <v>1626</v>
      </c>
      <c r="F869" s="234"/>
      <c r="G869" s="38" t="s">
        <v>139</v>
      </c>
      <c r="H869" s="37" t="s">
        <v>140</v>
      </c>
      <c r="I869" s="37" t="s">
        <v>141</v>
      </c>
      <c r="J869" s="37" t="s">
        <v>10</v>
      </c>
      <c r="Q869">
        <f t="shared" si="194"/>
        <v>0</v>
      </c>
      <c r="W869" t="s">
        <v>141</v>
      </c>
      <c r="Y869" t="s">
        <v>141</v>
      </c>
      <c r="AB869" t="s">
        <v>141</v>
      </c>
    </row>
    <row r="870" spans="1:30" ht="51" x14ac:dyDescent="0.25">
      <c r="A870" s="39" t="s">
        <v>1636</v>
      </c>
      <c r="B870" s="40" t="s">
        <v>386</v>
      </c>
      <c r="C870" s="39" t="s">
        <v>157</v>
      </c>
      <c r="D870" s="39" t="s">
        <v>387</v>
      </c>
      <c r="E870" s="235" t="s">
        <v>1893</v>
      </c>
      <c r="F870" s="236"/>
      <c r="G870" s="41" t="s">
        <v>159</v>
      </c>
      <c r="H870" s="42">
        <v>1</v>
      </c>
      <c r="I870" s="43">
        <f>_xlfn.XLOOKUP(D870,'Sintético MO EQ MAT'!D:D,'Sintético MO EQ MAT'!G:G)</f>
        <v>42.319675008196725</v>
      </c>
      <c r="J870" s="43">
        <f>(H870*I870)</f>
        <v>42.319675008196725</v>
      </c>
      <c r="K870">
        <f>_xlfn.XLOOKUP(D870,'Sintético MO EQ MAT'!D:D,'Sintético MO EQ MAT'!O:O,0)</f>
        <v>28421.279999999999</v>
      </c>
      <c r="L870">
        <f>_xlfn.XLOOKUP(D870,'Sintético MO EQ MAT'!D:D,'Sintético MO EQ MAT'!K:K,0)</f>
        <v>51.630003510000002</v>
      </c>
      <c r="Q870">
        <f t="shared" si="194"/>
        <v>0</v>
      </c>
      <c r="W870">
        <v>42.319675008196725</v>
      </c>
      <c r="Y870">
        <v>42.319675008196725</v>
      </c>
      <c r="AB870">
        <v>42.319675008196725</v>
      </c>
      <c r="AD870" s="196">
        <v>27.51</v>
      </c>
    </row>
    <row r="871" spans="1:30" ht="38.25" x14ac:dyDescent="0.25">
      <c r="A871" s="50" t="s">
        <v>1638</v>
      </c>
      <c r="B871" s="51" t="s">
        <v>2113</v>
      </c>
      <c r="C871" s="50" t="s">
        <v>157</v>
      </c>
      <c r="D871" s="50" t="s">
        <v>2114</v>
      </c>
      <c r="E871" s="237" t="s">
        <v>1637</v>
      </c>
      <c r="F871" s="238"/>
      <c r="G871" s="52" t="s">
        <v>212</v>
      </c>
      <c r="H871" s="53">
        <v>3.7600000000000001E-2</v>
      </c>
      <c r="I871" s="54">
        <f t="shared" ref="I871:I873" si="201">W871</f>
        <v>706.48</v>
      </c>
      <c r="J871" s="54">
        <f t="shared" ref="J871:J873" si="202">TRUNC(H871*I871,(2))</f>
        <v>26.56</v>
      </c>
      <c r="Q871">
        <f t="shared" si="194"/>
        <v>0</v>
      </c>
      <c r="R871">
        <f t="shared" ref="R871:R873" si="203">I871/1.07133</f>
        <v>659.4420019975172</v>
      </c>
      <c r="T871">
        <v>670.87638729429784</v>
      </c>
      <c r="W871">
        <v>706.48</v>
      </c>
      <c r="Y871">
        <v>706.48</v>
      </c>
      <c r="AB871">
        <v>706.48</v>
      </c>
      <c r="AD871" s="196">
        <v>706.48</v>
      </c>
    </row>
    <row r="872" spans="1:30" ht="25.5" x14ac:dyDescent="0.25">
      <c r="A872" s="50" t="s">
        <v>1638</v>
      </c>
      <c r="B872" s="51" t="s">
        <v>1792</v>
      </c>
      <c r="C872" s="50" t="s">
        <v>157</v>
      </c>
      <c r="D872" s="50" t="s">
        <v>1793</v>
      </c>
      <c r="E872" s="237" t="s">
        <v>1637</v>
      </c>
      <c r="F872" s="238"/>
      <c r="G872" s="52" t="s">
        <v>266</v>
      </c>
      <c r="H872" s="53">
        <v>0.47</v>
      </c>
      <c r="I872" s="54">
        <f t="shared" si="201"/>
        <v>26.7</v>
      </c>
      <c r="J872" s="54">
        <f t="shared" si="202"/>
        <v>12.54</v>
      </c>
      <c r="Q872">
        <f t="shared" si="194"/>
        <v>0</v>
      </c>
      <c r="R872">
        <f t="shared" si="203"/>
        <v>24.922292850942288</v>
      </c>
      <c r="T872">
        <v>25.370334070734511</v>
      </c>
      <c r="W872">
        <v>26.7</v>
      </c>
      <c r="Y872">
        <v>26.7</v>
      </c>
      <c r="AB872">
        <v>26.7</v>
      </c>
      <c r="AD872" s="196">
        <v>26.71</v>
      </c>
    </row>
    <row r="873" spans="1:30" ht="25.5" x14ac:dyDescent="0.25">
      <c r="A873" s="50" t="s">
        <v>1638</v>
      </c>
      <c r="B873" s="51" t="s">
        <v>1186</v>
      </c>
      <c r="C873" s="50" t="s">
        <v>157</v>
      </c>
      <c r="D873" s="50" t="s">
        <v>1187</v>
      </c>
      <c r="E873" s="237" t="s">
        <v>1637</v>
      </c>
      <c r="F873" s="238"/>
      <c r="G873" s="52" t="s">
        <v>266</v>
      </c>
      <c r="H873" s="53">
        <v>0.17100000000000001</v>
      </c>
      <c r="I873" s="54">
        <f t="shared" si="201"/>
        <v>18.82</v>
      </c>
      <c r="J873" s="54">
        <f t="shared" si="202"/>
        <v>3.21</v>
      </c>
      <c r="Q873">
        <f t="shared" si="194"/>
        <v>0</v>
      </c>
      <c r="R873">
        <f t="shared" si="203"/>
        <v>17.566949492686664</v>
      </c>
      <c r="T873">
        <v>17.874977831293812</v>
      </c>
      <c r="W873">
        <v>18.82</v>
      </c>
      <c r="Y873">
        <v>18.82</v>
      </c>
      <c r="AB873">
        <v>18.82</v>
      </c>
      <c r="AD873" s="196">
        <v>18.82</v>
      </c>
    </row>
    <row r="874" spans="1:30" x14ac:dyDescent="0.25">
      <c r="A874" s="44"/>
      <c r="B874" s="44"/>
      <c r="C874" s="44"/>
      <c r="D874" s="44"/>
      <c r="E874" s="44" t="s">
        <v>1629</v>
      </c>
      <c r="F874" s="45">
        <v>17.739999999999998</v>
      </c>
      <c r="G874" s="44" t="s">
        <v>1630</v>
      </c>
      <c r="H874" s="45">
        <v>0</v>
      </c>
      <c r="I874" s="44" t="s">
        <v>1631</v>
      </c>
      <c r="J874" s="45">
        <f>F874+H874</f>
        <v>17.739999999999998</v>
      </c>
      <c r="Q874">
        <f t="shared" si="194"/>
        <v>0</v>
      </c>
      <c r="W874" t="s">
        <v>1631</v>
      </c>
      <c r="Y874" t="s">
        <v>1631</v>
      </c>
      <c r="AB874" t="s">
        <v>1631</v>
      </c>
    </row>
    <row r="875" spans="1:30" x14ac:dyDescent="0.25">
      <c r="A875" s="44"/>
      <c r="B875" s="44"/>
      <c r="C875" s="44"/>
      <c r="D875" s="44"/>
      <c r="E875" s="44" t="s">
        <v>1632</v>
      </c>
      <c r="F875" s="45">
        <f>J875-J870</f>
        <v>9.3103285018032764</v>
      </c>
      <c r="G875" s="44"/>
      <c r="H875" s="229" t="s">
        <v>1633</v>
      </c>
      <c r="I875" s="229"/>
      <c r="J875" s="45">
        <f>Q875</f>
        <v>51.630003510000002</v>
      </c>
      <c r="Q875">
        <f t="shared" si="194"/>
        <v>51.630003510000002</v>
      </c>
    </row>
    <row r="876" spans="1:30" ht="15.75" thickBot="1" x14ac:dyDescent="0.3">
      <c r="A876" s="46"/>
      <c r="B876" s="46"/>
      <c r="C876" s="46"/>
      <c r="D876" s="46"/>
      <c r="E876" s="46"/>
      <c r="F876" s="46"/>
      <c r="G876" s="46" t="s">
        <v>1634</v>
      </c>
      <c r="H876" s="47">
        <v>550.48</v>
      </c>
      <c r="I876" s="46" t="s">
        <v>1635</v>
      </c>
      <c r="J876" s="48">
        <f>O876</f>
        <v>28421.279999999999</v>
      </c>
      <c r="M876">
        <f>K870</f>
        <v>28421.279999999999</v>
      </c>
      <c r="N876">
        <f>L870</f>
        <v>51.630003510000002</v>
      </c>
      <c r="O876">
        <v>28421.279999999999</v>
      </c>
      <c r="P876">
        <v>51.630003510000002</v>
      </c>
      <c r="Q876">
        <f t="shared" si="194"/>
        <v>0</v>
      </c>
      <c r="W876" t="s">
        <v>1635</v>
      </c>
      <c r="Y876" t="s">
        <v>1635</v>
      </c>
      <c r="AB876" t="s">
        <v>1635</v>
      </c>
    </row>
    <row r="877" spans="1:30" ht="15.75" thickTop="1" x14ac:dyDescent="0.25">
      <c r="A877" s="49"/>
      <c r="B877" s="49"/>
      <c r="C877" s="49"/>
      <c r="D877" s="49"/>
      <c r="E877" s="49"/>
      <c r="F877" s="49"/>
      <c r="G877" s="49"/>
      <c r="H877" s="49"/>
      <c r="I877" s="49"/>
      <c r="J877" s="49"/>
      <c r="Q877">
        <f t="shared" si="194"/>
        <v>0</v>
      </c>
    </row>
    <row r="878" spans="1:30" x14ac:dyDescent="0.25">
      <c r="A878" s="33" t="s">
        <v>68</v>
      </c>
      <c r="B878" s="33"/>
      <c r="C878" s="33"/>
      <c r="D878" s="33" t="s">
        <v>69</v>
      </c>
      <c r="E878" s="33"/>
      <c r="F878" s="239"/>
      <c r="G878" s="240"/>
      <c r="H878" s="34"/>
      <c r="I878" s="33"/>
      <c r="J878" s="35">
        <f>J879+J889</f>
        <v>846326.15</v>
      </c>
      <c r="K878">
        <f>_xlfn.XLOOKUP(D878,'Sintético MO EQ MAT'!D:D,'Sintético MO EQ MAT'!O:O,0)</f>
        <v>846326.15</v>
      </c>
      <c r="M878">
        <f>K878</f>
        <v>846326.15</v>
      </c>
      <c r="N878">
        <f>L878</f>
        <v>0</v>
      </c>
      <c r="O878">
        <v>846326.15</v>
      </c>
      <c r="P878">
        <v>0</v>
      </c>
      <c r="Q878">
        <f t="shared" si="194"/>
        <v>0</v>
      </c>
    </row>
    <row r="879" spans="1:30" x14ac:dyDescent="0.25">
      <c r="A879" s="33" t="s">
        <v>70</v>
      </c>
      <c r="B879" s="33"/>
      <c r="C879" s="33"/>
      <c r="D879" s="33" t="s">
        <v>71</v>
      </c>
      <c r="E879" s="33"/>
      <c r="F879" s="239"/>
      <c r="G879" s="240"/>
      <c r="H879" s="34"/>
      <c r="I879" s="33"/>
      <c r="J879" s="35">
        <f>J887</f>
        <v>47729.8</v>
      </c>
      <c r="K879">
        <f>_xlfn.XLOOKUP(D879,'Sintético MO EQ MAT'!D:D,'Sintético MO EQ MAT'!O:O,0)</f>
        <v>47729.8</v>
      </c>
      <c r="M879">
        <f>K879</f>
        <v>47729.8</v>
      </c>
      <c r="N879">
        <f>L879</f>
        <v>0</v>
      </c>
      <c r="O879">
        <v>47729.8</v>
      </c>
      <c r="P879">
        <v>0</v>
      </c>
      <c r="Q879">
        <f t="shared" si="194"/>
        <v>0</v>
      </c>
    </row>
    <row r="880" spans="1:30" collapsed="1" x14ac:dyDescent="0.25">
      <c r="A880" s="36" t="s">
        <v>388</v>
      </c>
      <c r="B880" s="37" t="s">
        <v>137</v>
      </c>
      <c r="C880" s="36" t="s">
        <v>138</v>
      </c>
      <c r="D880" s="36" t="s">
        <v>9</v>
      </c>
      <c r="E880" s="233" t="s">
        <v>1626</v>
      </c>
      <c r="F880" s="234"/>
      <c r="G880" s="38" t="s">
        <v>139</v>
      </c>
      <c r="H880" s="37" t="s">
        <v>140</v>
      </c>
      <c r="I880" s="37" t="s">
        <v>141</v>
      </c>
      <c r="J880" s="37" t="s">
        <v>10</v>
      </c>
      <c r="Q880">
        <f t="shared" si="194"/>
        <v>0</v>
      </c>
      <c r="W880" t="s">
        <v>141</v>
      </c>
      <c r="Y880" t="s">
        <v>141</v>
      </c>
      <c r="AB880" t="s">
        <v>141</v>
      </c>
    </row>
    <row r="881" spans="1:30" x14ac:dyDescent="0.25">
      <c r="A881" s="39" t="s">
        <v>1636</v>
      </c>
      <c r="B881" s="40" t="s">
        <v>389</v>
      </c>
      <c r="C881" s="39" t="s">
        <v>162</v>
      </c>
      <c r="D881" s="39" t="s">
        <v>390</v>
      </c>
      <c r="E881" s="235" t="s">
        <v>1794</v>
      </c>
      <c r="F881" s="236"/>
      <c r="G881" s="41" t="s">
        <v>159</v>
      </c>
      <c r="H881" s="42">
        <v>1</v>
      </c>
      <c r="I881" s="43">
        <f>_xlfn.XLOOKUP(D881,'Sintético MO EQ MAT'!D:D,'Sintético MO EQ MAT'!G:G)</f>
        <v>45.091037696721315</v>
      </c>
      <c r="J881" s="43">
        <f>(H881*I881)</f>
        <v>45.091037696721315</v>
      </c>
      <c r="K881">
        <f>_xlfn.XLOOKUP(D881,'Sintético MO EQ MAT'!D:D,'Sintético MO EQ MAT'!O:O,0)</f>
        <v>47729.8</v>
      </c>
      <c r="L881">
        <f>_xlfn.XLOOKUP(D881,'Sintético MO EQ MAT'!D:D,'Sintético MO EQ MAT'!K:K,0)</f>
        <v>55.011065990000006</v>
      </c>
      <c r="Q881">
        <f t="shared" si="194"/>
        <v>0</v>
      </c>
      <c r="W881">
        <v>45.091037696721315</v>
      </c>
      <c r="Y881">
        <v>45.091037696721315</v>
      </c>
      <c r="AB881">
        <v>45.091037696721315</v>
      </c>
      <c r="AD881" s="196">
        <v>33.21</v>
      </c>
    </row>
    <row r="882" spans="1:30" ht="25.5" x14ac:dyDescent="0.25">
      <c r="A882" s="50" t="s">
        <v>1638</v>
      </c>
      <c r="B882" s="51" t="s">
        <v>1792</v>
      </c>
      <c r="C882" s="50" t="s">
        <v>157</v>
      </c>
      <c r="D882" s="50" t="s">
        <v>1793</v>
      </c>
      <c r="E882" s="237" t="s">
        <v>1637</v>
      </c>
      <c r="F882" s="238"/>
      <c r="G882" s="52" t="s">
        <v>266</v>
      </c>
      <c r="H882" s="53">
        <v>0.255</v>
      </c>
      <c r="I882" s="54">
        <f t="shared" ref="I882:I883" si="204">W882</f>
        <v>26.71</v>
      </c>
      <c r="J882" s="54">
        <f t="shared" ref="J882:J884" si="205">TRUNC(H882*I882,(2))</f>
        <v>6.81</v>
      </c>
      <c r="Q882">
        <f t="shared" si="194"/>
        <v>0</v>
      </c>
      <c r="R882">
        <f t="shared" ref="R882:R884" si="206">I882/1.07133</f>
        <v>24.931627043021294</v>
      </c>
      <c r="T882">
        <v>25.370334070734511</v>
      </c>
      <c r="W882">
        <v>26.71</v>
      </c>
      <c r="Y882">
        <v>26.71</v>
      </c>
      <c r="AB882">
        <v>26.71</v>
      </c>
      <c r="AD882" s="196">
        <v>26.71</v>
      </c>
    </row>
    <row r="883" spans="1:30" ht="25.5" x14ac:dyDescent="0.25">
      <c r="A883" s="50" t="s">
        <v>1638</v>
      </c>
      <c r="B883" s="51" t="s">
        <v>1186</v>
      </c>
      <c r="C883" s="50" t="s">
        <v>157</v>
      </c>
      <c r="D883" s="50" t="s">
        <v>1187</v>
      </c>
      <c r="E883" s="237" t="s">
        <v>1637</v>
      </c>
      <c r="F883" s="238"/>
      <c r="G883" s="52" t="s">
        <v>266</v>
      </c>
      <c r="H883" s="53">
        <v>0.78300000000000003</v>
      </c>
      <c r="I883" s="54">
        <f t="shared" si="204"/>
        <v>18.8</v>
      </c>
      <c r="J883" s="54">
        <f t="shared" si="205"/>
        <v>14.72</v>
      </c>
      <c r="Q883">
        <f t="shared" si="194"/>
        <v>0</v>
      </c>
      <c r="R883">
        <f t="shared" si="206"/>
        <v>17.548281108528652</v>
      </c>
      <c r="T883">
        <v>17.874977831293812</v>
      </c>
      <c r="W883">
        <v>18.8</v>
      </c>
      <c r="Y883">
        <v>18.8</v>
      </c>
      <c r="AB883">
        <v>18.8</v>
      </c>
      <c r="AD883" s="196">
        <v>18.82</v>
      </c>
    </row>
    <row r="884" spans="1:30" x14ac:dyDescent="0.25">
      <c r="A884" s="55" t="s">
        <v>1627</v>
      </c>
      <c r="B884" s="56" t="s">
        <v>2115</v>
      </c>
      <c r="C884" s="55" t="s">
        <v>162</v>
      </c>
      <c r="D884" s="55" t="s">
        <v>2116</v>
      </c>
      <c r="E884" s="230" t="s">
        <v>1648</v>
      </c>
      <c r="F884" s="231"/>
      <c r="G884" s="57" t="s">
        <v>164</v>
      </c>
      <c r="H884" s="58">
        <v>4</v>
      </c>
      <c r="I884" s="59">
        <f>W884</f>
        <v>5.89</v>
      </c>
      <c r="J884" s="59">
        <f t="shared" si="205"/>
        <v>23.56</v>
      </c>
      <c r="Q884">
        <f t="shared" si="194"/>
        <v>0</v>
      </c>
      <c r="R884">
        <f t="shared" si="206"/>
        <v>5.4978391345337103</v>
      </c>
      <c r="T884">
        <v>5.5911810553237569</v>
      </c>
      <c r="W884">
        <v>5.89</v>
      </c>
      <c r="Y884">
        <v>5.89</v>
      </c>
      <c r="AB884">
        <v>5.89</v>
      </c>
      <c r="AD884" s="196">
        <v>5.88</v>
      </c>
    </row>
    <row r="885" spans="1:30" x14ac:dyDescent="0.25">
      <c r="A885" s="44"/>
      <c r="B885" s="44"/>
      <c r="C885" s="44"/>
      <c r="D885" s="44"/>
      <c r="E885" s="44" t="s">
        <v>1629</v>
      </c>
      <c r="F885" s="45">
        <v>15.78</v>
      </c>
      <c r="G885" s="44" t="s">
        <v>1630</v>
      </c>
      <c r="H885" s="45">
        <v>0</v>
      </c>
      <c r="I885" s="44" t="s">
        <v>1631</v>
      </c>
      <c r="J885" s="45">
        <f>F885+H885</f>
        <v>15.78</v>
      </c>
      <c r="Q885">
        <f t="shared" si="194"/>
        <v>0</v>
      </c>
      <c r="W885" t="s">
        <v>1631</v>
      </c>
      <c r="Y885" t="s">
        <v>1631</v>
      </c>
      <c r="AB885" t="s">
        <v>1631</v>
      </c>
    </row>
    <row r="886" spans="1:30" x14ac:dyDescent="0.25">
      <c r="A886" s="44"/>
      <c r="B886" s="44"/>
      <c r="C886" s="44"/>
      <c r="D886" s="44"/>
      <c r="E886" s="44" t="s">
        <v>1632</v>
      </c>
      <c r="F886" s="45">
        <f>J886-J881</f>
        <v>9.9200282932786905</v>
      </c>
      <c r="G886" s="44"/>
      <c r="H886" s="229" t="s">
        <v>1633</v>
      </c>
      <c r="I886" s="229"/>
      <c r="J886" s="45">
        <f>Q886</f>
        <v>55.011065990000006</v>
      </c>
      <c r="Q886">
        <f t="shared" si="194"/>
        <v>55.011065990000006</v>
      </c>
    </row>
    <row r="887" spans="1:30" ht="15.75" thickBot="1" x14ac:dyDescent="0.3">
      <c r="A887" s="46"/>
      <c r="B887" s="46"/>
      <c r="C887" s="46"/>
      <c r="D887" s="46"/>
      <c r="E887" s="46"/>
      <c r="F887" s="46"/>
      <c r="G887" s="46" t="s">
        <v>1634</v>
      </c>
      <c r="H887" s="47">
        <v>867.64</v>
      </c>
      <c r="I887" s="46" t="s">
        <v>1635</v>
      </c>
      <c r="J887" s="48">
        <f>O887</f>
        <v>47729.8</v>
      </c>
      <c r="M887">
        <f>K881</f>
        <v>47729.8</v>
      </c>
      <c r="N887">
        <f>L881</f>
        <v>55.011065990000006</v>
      </c>
      <c r="O887">
        <v>47729.8</v>
      </c>
      <c r="P887">
        <v>55.011065990000006</v>
      </c>
      <c r="Q887">
        <f t="shared" si="194"/>
        <v>0</v>
      </c>
      <c r="W887" t="s">
        <v>1635</v>
      </c>
      <c r="Y887" t="s">
        <v>1635</v>
      </c>
      <c r="AB887" t="s">
        <v>1635</v>
      </c>
    </row>
    <row r="888" spans="1:30" ht="15.75" thickTop="1" x14ac:dyDescent="0.25">
      <c r="A888" s="49"/>
      <c r="B888" s="49"/>
      <c r="C888" s="49"/>
      <c r="D888" s="49"/>
      <c r="E888" s="49"/>
      <c r="F888" s="49"/>
      <c r="G888" s="49"/>
      <c r="H888" s="49"/>
      <c r="I888" s="49"/>
      <c r="J888" s="49"/>
      <c r="Q888">
        <f t="shared" si="194"/>
        <v>0</v>
      </c>
    </row>
    <row r="889" spans="1:30" x14ac:dyDescent="0.25">
      <c r="A889" s="33" t="s">
        <v>72</v>
      </c>
      <c r="B889" s="33"/>
      <c r="C889" s="33"/>
      <c r="D889" s="33" t="s">
        <v>73</v>
      </c>
      <c r="E889" s="33"/>
      <c r="F889" s="239"/>
      <c r="G889" s="240"/>
      <c r="H889" s="34"/>
      <c r="I889" s="33"/>
      <c r="J889" s="35">
        <f>J898+J909+J919+J929+J940+J951+J958+J970+J978+J984+J992+J1002+J1013</f>
        <v>798596.35</v>
      </c>
      <c r="K889">
        <f>_xlfn.XLOOKUP(D889,'Sintético MO EQ MAT'!D:D,'Sintético MO EQ MAT'!O:O,0)</f>
        <v>798596.35</v>
      </c>
      <c r="M889">
        <f>K889</f>
        <v>798596.35</v>
      </c>
      <c r="N889">
        <f>L889</f>
        <v>0</v>
      </c>
      <c r="O889">
        <v>798596.35</v>
      </c>
      <c r="P889">
        <v>0</v>
      </c>
      <c r="Q889">
        <f t="shared" si="194"/>
        <v>0</v>
      </c>
    </row>
    <row r="890" spans="1:30" collapsed="1" x14ac:dyDescent="0.25">
      <c r="A890" s="36" t="s">
        <v>391</v>
      </c>
      <c r="B890" s="37" t="s">
        <v>137</v>
      </c>
      <c r="C890" s="36" t="s">
        <v>138</v>
      </c>
      <c r="D890" s="36" t="s">
        <v>9</v>
      </c>
      <c r="E890" s="233" t="s">
        <v>1626</v>
      </c>
      <c r="F890" s="234"/>
      <c r="G890" s="38" t="s">
        <v>139</v>
      </c>
      <c r="H890" s="37" t="s">
        <v>140</v>
      </c>
      <c r="I890" s="37" t="s">
        <v>141</v>
      </c>
      <c r="J890" s="37" t="s">
        <v>10</v>
      </c>
      <c r="Q890">
        <f t="shared" si="194"/>
        <v>0</v>
      </c>
      <c r="W890" t="s">
        <v>141</v>
      </c>
      <c r="Y890" t="s">
        <v>141</v>
      </c>
      <c r="AB890" t="s">
        <v>141</v>
      </c>
    </row>
    <row r="891" spans="1:30" ht="25.5" x14ac:dyDescent="0.25">
      <c r="A891" s="39" t="s">
        <v>1636</v>
      </c>
      <c r="B891" s="40" t="s">
        <v>392</v>
      </c>
      <c r="C891" s="39" t="s">
        <v>204</v>
      </c>
      <c r="D891" s="39" t="s">
        <v>393</v>
      </c>
      <c r="E891" s="235">
        <v>12</v>
      </c>
      <c r="F891" s="236"/>
      <c r="G891" s="41" t="s">
        <v>159</v>
      </c>
      <c r="H891" s="42">
        <v>1</v>
      </c>
      <c r="I891" s="43">
        <f>_xlfn.XLOOKUP(D891,'Sintético MO EQ MAT'!D:D,'Sintético MO EQ MAT'!G:G)</f>
        <v>21.74391830327869</v>
      </c>
      <c r="J891" s="43">
        <f>(H891*I891)</f>
        <v>21.74391830327869</v>
      </c>
      <c r="K891">
        <f>_xlfn.XLOOKUP(D891,'Sintético MO EQ MAT'!D:D,'Sintético MO EQ MAT'!O:O,0)</f>
        <v>76355.92</v>
      </c>
      <c r="L891">
        <f>_xlfn.XLOOKUP(D891,'Sintético MO EQ MAT'!D:D,'Sintético MO EQ MAT'!K:K,0)</f>
        <v>26.527580329999999</v>
      </c>
      <c r="Q891">
        <f t="shared" si="194"/>
        <v>0</v>
      </c>
      <c r="W891">
        <v>21.74391830327869</v>
      </c>
      <c r="Y891">
        <v>21.74391830327869</v>
      </c>
      <c r="AB891">
        <v>21.74391830327869</v>
      </c>
      <c r="AD891" s="196">
        <v>14.28</v>
      </c>
    </row>
    <row r="892" spans="1:30" ht="25.5" x14ac:dyDescent="0.25">
      <c r="A892" s="55" t="s">
        <v>1627</v>
      </c>
      <c r="B892" s="56" t="s">
        <v>1788</v>
      </c>
      <c r="C892" s="55" t="s">
        <v>204</v>
      </c>
      <c r="D892" s="55" t="s">
        <v>1789</v>
      </c>
      <c r="E892" s="230" t="s">
        <v>1665</v>
      </c>
      <c r="F892" s="231"/>
      <c r="G892" s="57" t="s">
        <v>1787</v>
      </c>
      <c r="H892" s="58">
        <v>0.373</v>
      </c>
      <c r="I892" s="59">
        <f t="shared" ref="I892:I895" si="207">W892</f>
        <v>13.11</v>
      </c>
      <c r="J892" s="59">
        <f t="shared" ref="J892:J895" si="208">TRUNC(H892*I892,(2))</f>
        <v>4.8899999999999997</v>
      </c>
      <c r="Q892">
        <f t="shared" si="194"/>
        <v>0</v>
      </c>
      <c r="R892">
        <f t="shared" ref="R892:R895" si="209">I892/1.07133</f>
        <v>12.237125815575034</v>
      </c>
      <c r="T892">
        <v>12.45181223339214</v>
      </c>
      <c r="W892">
        <v>13.11</v>
      </c>
      <c r="Y892">
        <v>13.11</v>
      </c>
      <c r="AB892">
        <v>13.11</v>
      </c>
      <c r="AD892" s="196">
        <v>13.11</v>
      </c>
    </row>
    <row r="893" spans="1:30" ht="25.5" x14ac:dyDescent="0.25">
      <c r="A893" s="55" t="s">
        <v>1627</v>
      </c>
      <c r="B893" s="56" t="s">
        <v>2117</v>
      </c>
      <c r="C893" s="55" t="s">
        <v>204</v>
      </c>
      <c r="D893" s="55" t="s">
        <v>2118</v>
      </c>
      <c r="E893" s="230" t="s">
        <v>1648</v>
      </c>
      <c r="F893" s="231"/>
      <c r="G893" s="57" t="s">
        <v>212</v>
      </c>
      <c r="H893" s="58">
        <v>2.52E-2</v>
      </c>
      <c r="I893" s="59">
        <f t="shared" si="207"/>
        <v>171.77</v>
      </c>
      <c r="J893" s="59">
        <f t="shared" si="208"/>
        <v>4.32</v>
      </c>
      <c r="Q893">
        <f t="shared" si="194"/>
        <v>0</v>
      </c>
      <c r="R893">
        <f t="shared" si="209"/>
        <v>160.33341734106207</v>
      </c>
      <c r="T893">
        <v>163.11500658060544</v>
      </c>
      <c r="W893">
        <v>171.77</v>
      </c>
      <c r="Y893">
        <v>171.77</v>
      </c>
      <c r="AB893">
        <v>171.77</v>
      </c>
      <c r="AD893" s="196">
        <v>171.77</v>
      </c>
    </row>
    <row r="894" spans="1:30" ht="25.5" x14ac:dyDescent="0.25">
      <c r="A894" s="55" t="s">
        <v>1627</v>
      </c>
      <c r="B894" s="56" t="s">
        <v>1785</v>
      </c>
      <c r="C894" s="55" t="s">
        <v>204</v>
      </c>
      <c r="D894" s="55" t="s">
        <v>1786</v>
      </c>
      <c r="E894" s="230" t="s">
        <v>1665</v>
      </c>
      <c r="F894" s="231"/>
      <c r="G894" s="57" t="s">
        <v>1787</v>
      </c>
      <c r="H894" s="58">
        <v>0.22620000000000001</v>
      </c>
      <c r="I894" s="59">
        <f t="shared" si="207"/>
        <v>21.8</v>
      </c>
      <c r="J894" s="59">
        <f t="shared" si="208"/>
        <v>4.93</v>
      </c>
      <c r="Q894">
        <f t="shared" si="194"/>
        <v>0</v>
      </c>
      <c r="R894">
        <f t="shared" si="209"/>
        <v>20.348538732230036</v>
      </c>
      <c r="T894">
        <v>20.815248336180264</v>
      </c>
      <c r="W894">
        <v>21.8</v>
      </c>
      <c r="Y894">
        <v>21.8</v>
      </c>
      <c r="AB894">
        <v>21.8</v>
      </c>
      <c r="AD894" s="196">
        <v>21.92</v>
      </c>
    </row>
    <row r="895" spans="1:30" ht="25.5" x14ac:dyDescent="0.25">
      <c r="A895" s="55" t="s">
        <v>1627</v>
      </c>
      <c r="B895" s="56" t="s">
        <v>2119</v>
      </c>
      <c r="C895" s="55" t="s">
        <v>204</v>
      </c>
      <c r="D895" s="55" t="s">
        <v>2120</v>
      </c>
      <c r="E895" s="230" t="s">
        <v>1648</v>
      </c>
      <c r="F895" s="231"/>
      <c r="G895" s="57" t="s">
        <v>2078</v>
      </c>
      <c r="H895" s="58">
        <v>11.879300000000001</v>
      </c>
      <c r="I895" s="59">
        <f t="shared" si="207"/>
        <v>0.64</v>
      </c>
      <c r="J895" s="59">
        <f t="shared" si="208"/>
        <v>7.6</v>
      </c>
      <c r="Q895">
        <f t="shared" si="194"/>
        <v>0</v>
      </c>
      <c r="R895">
        <f t="shared" si="209"/>
        <v>0.59738829305629459</v>
      </c>
      <c r="T895">
        <v>0.60672248513529925</v>
      </c>
      <c r="W895">
        <v>0.64</v>
      </c>
      <c r="Y895">
        <v>0.64</v>
      </c>
      <c r="AB895">
        <v>0.64</v>
      </c>
      <c r="AD895" s="196">
        <v>0.63</v>
      </c>
    </row>
    <row r="896" spans="1:30" x14ac:dyDescent="0.25">
      <c r="A896" s="44"/>
      <c r="B896" s="44"/>
      <c r="C896" s="44"/>
      <c r="D896" s="44"/>
      <c r="E896" s="44" t="s">
        <v>1629</v>
      </c>
      <c r="F896" s="45">
        <v>10.01</v>
      </c>
      <c r="G896" s="44" t="s">
        <v>1630</v>
      </c>
      <c r="H896" s="45">
        <v>0</v>
      </c>
      <c r="I896" s="44" t="s">
        <v>1631</v>
      </c>
      <c r="J896" s="45">
        <f>F896+H896</f>
        <v>10.01</v>
      </c>
      <c r="Q896">
        <f t="shared" si="194"/>
        <v>0</v>
      </c>
      <c r="W896" t="s">
        <v>1631</v>
      </c>
      <c r="Y896" t="s">
        <v>1631</v>
      </c>
      <c r="AB896" t="s">
        <v>1631</v>
      </c>
    </row>
    <row r="897" spans="1:30" x14ac:dyDescent="0.25">
      <c r="A897" s="44"/>
      <c r="B897" s="44"/>
      <c r="C897" s="44"/>
      <c r="D897" s="44"/>
      <c r="E897" s="44" t="s">
        <v>1632</v>
      </c>
      <c r="F897" s="45">
        <f>J897-J891</f>
        <v>4.7836620267213092</v>
      </c>
      <c r="G897" s="44"/>
      <c r="H897" s="229" t="s">
        <v>1633</v>
      </c>
      <c r="I897" s="229"/>
      <c r="J897" s="45">
        <f>Q897</f>
        <v>26.527580329999999</v>
      </c>
      <c r="Q897">
        <f t="shared" si="194"/>
        <v>26.527580329999999</v>
      </c>
    </row>
    <row r="898" spans="1:30" ht="15.75" thickBot="1" x14ac:dyDescent="0.3">
      <c r="A898" s="46"/>
      <c r="B898" s="46"/>
      <c r="C898" s="46"/>
      <c r="D898" s="46"/>
      <c r="E898" s="46"/>
      <c r="F898" s="46"/>
      <c r="G898" s="46" t="s">
        <v>1634</v>
      </c>
      <c r="H898" s="47">
        <v>2878.36</v>
      </c>
      <c r="I898" s="46" t="s">
        <v>1635</v>
      </c>
      <c r="J898" s="48">
        <f>O898</f>
        <v>76355.92</v>
      </c>
      <c r="M898">
        <f>K891</f>
        <v>76355.92</v>
      </c>
      <c r="N898">
        <f>L891</f>
        <v>26.527580329999999</v>
      </c>
      <c r="O898">
        <v>76355.92</v>
      </c>
      <c r="P898">
        <v>26.527580329999999</v>
      </c>
      <c r="Q898">
        <f t="shared" si="194"/>
        <v>0</v>
      </c>
      <c r="W898" t="s">
        <v>1635</v>
      </c>
      <c r="Y898" t="s">
        <v>1635</v>
      </c>
      <c r="AB898" t="s">
        <v>1635</v>
      </c>
    </row>
    <row r="899" spans="1:30" ht="15.75" thickTop="1" x14ac:dyDescent="0.25">
      <c r="A899" s="49"/>
      <c r="B899" s="49"/>
      <c r="C899" s="49"/>
      <c r="D899" s="49"/>
      <c r="E899" s="49"/>
      <c r="F899" s="49"/>
      <c r="G899" s="49"/>
      <c r="H899" s="49"/>
      <c r="I899" s="49"/>
      <c r="J899" s="49"/>
      <c r="Q899">
        <f t="shared" si="194"/>
        <v>0</v>
      </c>
    </row>
    <row r="900" spans="1:30" collapsed="1" x14ac:dyDescent="0.25">
      <c r="A900" s="36" t="s">
        <v>394</v>
      </c>
      <c r="B900" s="37" t="s">
        <v>137</v>
      </c>
      <c r="C900" s="36" t="s">
        <v>138</v>
      </c>
      <c r="D900" s="36" t="s">
        <v>9</v>
      </c>
      <c r="E900" s="233" t="s">
        <v>1626</v>
      </c>
      <c r="F900" s="234"/>
      <c r="G900" s="38" t="s">
        <v>139</v>
      </c>
      <c r="H900" s="37" t="s">
        <v>140</v>
      </c>
      <c r="I900" s="37" t="s">
        <v>141</v>
      </c>
      <c r="J900" s="37" t="s">
        <v>10</v>
      </c>
      <c r="Q900">
        <f t="shared" si="194"/>
        <v>0</v>
      </c>
      <c r="W900" t="s">
        <v>141</v>
      </c>
      <c r="Y900" t="s">
        <v>141</v>
      </c>
      <c r="AB900" t="s">
        <v>141</v>
      </c>
    </row>
    <row r="901" spans="1:30" x14ac:dyDescent="0.25">
      <c r="A901" s="39" t="s">
        <v>1636</v>
      </c>
      <c r="B901" s="40" t="s">
        <v>395</v>
      </c>
      <c r="C901" s="39" t="s">
        <v>162</v>
      </c>
      <c r="D901" s="39" t="s">
        <v>396</v>
      </c>
      <c r="E901" s="235" t="s">
        <v>2121</v>
      </c>
      <c r="F901" s="236"/>
      <c r="G901" s="41" t="s">
        <v>159</v>
      </c>
      <c r="H901" s="42">
        <v>1</v>
      </c>
      <c r="I901" s="43">
        <f>_xlfn.XLOOKUP(D901,'Sintético MO EQ MAT'!D:D,'Sintético MO EQ MAT'!G:G)</f>
        <v>365.00618990983611</v>
      </c>
      <c r="J901" s="43">
        <f>(H901*I901)</f>
        <v>365.00618990983611</v>
      </c>
      <c r="K901">
        <f>_xlfn.XLOOKUP(D901,'Sintético MO EQ MAT'!D:D,'Sintético MO EQ MAT'!O:O,0)</f>
        <v>118821.41</v>
      </c>
      <c r="L901">
        <f>_xlfn.XLOOKUP(D901,'Sintético MO EQ MAT'!D:D,'Sintético MO EQ MAT'!K:K,0)</f>
        <v>445.30755169000003</v>
      </c>
      <c r="Q901">
        <f t="shared" si="194"/>
        <v>0</v>
      </c>
      <c r="W901">
        <v>365.00618990983611</v>
      </c>
      <c r="Y901">
        <v>365.00618990983611</v>
      </c>
      <c r="AB901">
        <v>365.00618990983611</v>
      </c>
      <c r="AD901" s="196">
        <v>418.59</v>
      </c>
    </row>
    <row r="902" spans="1:30" ht="25.5" x14ac:dyDescent="0.25">
      <c r="A902" s="50" t="s">
        <v>1638</v>
      </c>
      <c r="B902" s="51" t="s">
        <v>1915</v>
      </c>
      <c r="C902" s="50" t="s">
        <v>157</v>
      </c>
      <c r="D902" s="50" t="s">
        <v>1916</v>
      </c>
      <c r="E902" s="237" t="s">
        <v>1637</v>
      </c>
      <c r="F902" s="238"/>
      <c r="G902" s="52" t="s">
        <v>266</v>
      </c>
      <c r="H902" s="53">
        <v>0.29399999999999998</v>
      </c>
      <c r="I902" s="54">
        <f t="shared" ref="I902:I906" si="210">W902</f>
        <v>19.7</v>
      </c>
      <c r="J902" s="54">
        <f t="shared" ref="J902:J906" si="211">TRUNC(H902*I902,(2))</f>
        <v>5.79</v>
      </c>
      <c r="Q902">
        <f t="shared" si="194"/>
        <v>0</v>
      </c>
      <c r="R902">
        <f t="shared" ref="R902:R906" si="212">I902/1.07133</f>
        <v>18.388358395639067</v>
      </c>
      <c r="T902">
        <v>18.71505511840423</v>
      </c>
      <c r="W902">
        <v>19.7</v>
      </c>
      <c r="Y902">
        <v>19.7</v>
      </c>
      <c r="AB902">
        <v>19.7</v>
      </c>
      <c r="AD902" s="196">
        <v>19.7</v>
      </c>
    </row>
    <row r="903" spans="1:30" ht="25.5" x14ac:dyDescent="0.25">
      <c r="A903" s="50" t="s">
        <v>1638</v>
      </c>
      <c r="B903" s="51" t="s">
        <v>2082</v>
      </c>
      <c r="C903" s="50" t="s">
        <v>157</v>
      </c>
      <c r="D903" s="50" t="s">
        <v>2083</v>
      </c>
      <c r="E903" s="237" t="s">
        <v>1637</v>
      </c>
      <c r="F903" s="238"/>
      <c r="G903" s="52" t="s">
        <v>266</v>
      </c>
      <c r="H903" s="53">
        <v>0.49</v>
      </c>
      <c r="I903" s="54">
        <f t="shared" si="210"/>
        <v>27.14</v>
      </c>
      <c r="J903" s="54">
        <f t="shared" si="211"/>
        <v>13.29</v>
      </c>
      <c r="Q903">
        <f t="shared" si="194"/>
        <v>0</v>
      </c>
      <c r="R903">
        <f t="shared" si="212"/>
        <v>25.332997302418491</v>
      </c>
      <c r="T903">
        <v>25.781038522210714</v>
      </c>
      <c r="W903">
        <v>27.14</v>
      </c>
      <c r="Y903">
        <v>27.14</v>
      </c>
      <c r="AB903">
        <v>27.14</v>
      </c>
      <c r="AD903" s="196">
        <v>27.14</v>
      </c>
    </row>
    <row r="904" spans="1:30" ht="25.5" x14ac:dyDescent="0.25">
      <c r="A904" s="55" t="s">
        <v>1627</v>
      </c>
      <c r="B904" s="56" t="s">
        <v>2122</v>
      </c>
      <c r="C904" s="55" t="s">
        <v>162</v>
      </c>
      <c r="D904" s="55" t="s">
        <v>2123</v>
      </c>
      <c r="E904" s="230" t="s">
        <v>1648</v>
      </c>
      <c r="F904" s="231"/>
      <c r="G904" s="57" t="s">
        <v>159</v>
      </c>
      <c r="H904" s="58">
        <v>1.1000000000000001</v>
      </c>
      <c r="I904" s="59">
        <f t="shared" si="210"/>
        <v>275.02</v>
      </c>
      <c r="J904" s="59">
        <f t="shared" si="211"/>
        <v>302.52</v>
      </c>
      <c r="Q904">
        <f t="shared" si="194"/>
        <v>0</v>
      </c>
      <c r="R904">
        <f t="shared" si="212"/>
        <v>256.70895055678454</v>
      </c>
      <c r="T904">
        <v>261.1706943705488</v>
      </c>
      <c r="W904">
        <v>275.02</v>
      </c>
      <c r="Y904">
        <v>275.02</v>
      </c>
      <c r="AB904">
        <v>275.02</v>
      </c>
      <c r="AD904" s="196">
        <v>275.02999999999997</v>
      </c>
    </row>
    <row r="905" spans="1:30" ht="25.5" x14ac:dyDescent="0.25">
      <c r="A905" s="55" t="s">
        <v>1627</v>
      </c>
      <c r="B905" s="56" t="s">
        <v>2124</v>
      </c>
      <c r="C905" s="55" t="s">
        <v>162</v>
      </c>
      <c r="D905" s="55" t="s">
        <v>2125</v>
      </c>
      <c r="E905" s="230" t="s">
        <v>1648</v>
      </c>
      <c r="F905" s="231"/>
      <c r="G905" s="57" t="s">
        <v>259</v>
      </c>
      <c r="H905" s="58">
        <v>0.25</v>
      </c>
      <c r="I905" s="59">
        <f t="shared" si="210"/>
        <v>39.22</v>
      </c>
      <c r="J905" s="59">
        <f t="shared" si="211"/>
        <v>9.8000000000000007</v>
      </c>
      <c r="Q905">
        <f t="shared" si="194"/>
        <v>0</v>
      </c>
      <c r="R905">
        <f t="shared" si="212"/>
        <v>36.608701333856054</v>
      </c>
      <c r="T905">
        <v>37.243426395228362</v>
      </c>
      <c r="W905">
        <v>39.22</v>
      </c>
      <c r="Y905">
        <v>39.22</v>
      </c>
      <c r="AB905">
        <v>39.22</v>
      </c>
      <c r="AD905" s="196">
        <v>39.22</v>
      </c>
    </row>
    <row r="906" spans="1:30" ht="25.5" x14ac:dyDescent="0.25">
      <c r="A906" s="55" t="s">
        <v>1627</v>
      </c>
      <c r="B906" s="56" t="s">
        <v>2126</v>
      </c>
      <c r="C906" s="55" t="s">
        <v>162</v>
      </c>
      <c r="D906" s="55" t="s">
        <v>2127</v>
      </c>
      <c r="E906" s="230" t="s">
        <v>1648</v>
      </c>
      <c r="F906" s="231"/>
      <c r="G906" s="57" t="s">
        <v>259</v>
      </c>
      <c r="H906" s="58">
        <v>5</v>
      </c>
      <c r="I906" s="59">
        <f t="shared" si="210"/>
        <v>6.72</v>
      </c>
      <c r="J906" s="59">
        <f t="shared" si="211"/>
        <v>33.6</v>
      </c>
      <c r="Q906">
        <f t="shared" ref="Q906:Q969" si="213">P907</f>
        <v>0</v>
      </c>
      <c r="R906">
        <f t="shared" si="212"/>
        <v>6.2725770770910927</v>
      </c>
      <c r="T906">
        <v>6.3845873820391477</v>
      </c>
      <c r="W906">
        <v>6.72</v>
      </c>
      <c r="Y906">
        <v>6.72</v>
      </c>
      <c r="AB906">
        <v>6.72</v>
      </c>
      <c r="AD906" s="196">
        <v>6.72</v>
      </c>
    </row>
    <row r="907" spans="1:30" x14ac:dyDescent="0.25">
      <c r="A907" s="44"/>
      <c r="B907" s="44"/>
      <c r="C907" s="44"/>
      <c r="D907" s="44"/>
      <c r="E907" s="44" t="s">
        <v>1629</v>
      </c>
      <c r="F907" s="45">
        <v>14.73</v>
      </c>
      <c r="G907" s="44" t="s">
        <v>1630</v>
      </c>
      <c r="H907" s="45">
        <v>0</v>
      </c>
      <c r="I907" s="44" t="s">
        <v>1631</v>
      </c>
      <c r="J907" s="45">
        <f>F907+H907</f>
        <v>14.73</v>
      </c>
      <c r="Q907">
        <f t="shared" si="213"/>
        <v>0</v>
      </c>
      <c r="W907" t="s">
        <v>1631</v>
      </c>
      <c r="Y907" t="s">
        <v>1631</v>
      </c>
      <c r="AB907" t="s">
        <v>1631</v>
      </c>
    </row>
    <row r="908" spans="1:30" x14ac:dyDescent="0.25">
      <c r="A908" s="44"/>
      <c r="B908" s="44"/>
      <c r="C908" s="44"/>
      <c r="D908" s="44"/>
      <c r="E908" s="44" t="s">
        <v>1632</v>
      </c>
      <c r="F908" s="45">
        <f>J908-J901</f>
        <v>80.301361780163916</v>
      </c>
      <c r="G908" s="44"/>
      <c r="H908" s="229" t="s">
        <v>1633</v>
      </c>
      <c r="I908" s="229"/>
      <c r="J908" s="45">
        <f>Q908</f>
        <v>445.30755169000003</v>
      </c>
      <c r="Q908">
        <f t="shared" si="213"/>
        <v>445.30755169000003</v>
      </c>
    </row>
    <row r="909" spans="1:30" ht="15.75" thickBot="1" x14ac:dyDescent="0.3">
      <c r="A909" s="46"/>
      <c r="B909" s="46"/>
      <c r="C909" s="46"/>
      <c r="D909" s="46"/>
      <c r="E909" s="46"/>
      <c r="F909" s="46"/>
      <c r="G909" s="46" t="s">
        <v>1634</v>
      </c>
      <c r="H909" s="47">
        <v>266.83</v>
      </c>
      <c r="I909" s="46" t="s">
        <v>1635</v>
      </c>
      <c r="J909" s="48">
        <f>O909</f>
        <v>118821.41</v>
      </c>
      <c r="M909">
        <f>K901</f>
        <v>118821.41</v>
      </c>
      <c r="N909">
        <f>L901</f>
        <v>445.30755169000003</v>
      </c>
      <c r="O909">
        <v>118821.41</v>
      </c>
      <c r="P909">
        <v>445.30755169000003</v>
      </c>
      <c r="Q909">
        <f t="shared" si="213"/>
        <v>0</v>
      </c>
      <c r="W909" t="s">
        <v>1635</v>
      </c>
      <c r="Y909" t="s">
        <v>1635</v>
      </c>
      <c r="AB909" t="s">
        <v>1635</v>
      </c>
    </row>
    <row r="910" spans="1:30" ht="15.75" thickTop="1" x14ac:dyDescent="0.25">
      <c r="A910" s="49"/>
      <c r="B910" s="49"/>
      <c r="C910" s="49"/>
      <c r="D910" s="49"/>
      <c r="E910" s="49"/>
      <c r="F910" s="49"/>
      <c r="G910" s="49"/>
      <c r="H910" s="49"/>
      <c r="I910" s="49"/>
      <c r="J910" s="49"/>
      <c r="Q910">
        <f t="shared" si="213"/>
        <v>0</v>
      </c>
    </row>
    <row r="911" spans="1:30" collapsed="1" x14ac:dyDescent="0.25">
      <c r="A911" s="36" t="s">
        <v>397</v>
      </c>
      <c r="B911" s="37" t="s">
        <v>137</v>
      </c>
      <c r="C911" s="36" t="s">
        <v>138</v>
      </c>
      <c r="D911" s="36" t="s">
        <v>9</v>
      </c>
      <c r="E911" s="233" t="s">
        <v>1626</v>
      </c>
      <c r="F911" s="234"/>
      <c r="G911" s="38" t="s">
        <v>139</v>
      </c>
      <c r="H911" s="37" t="s">
        <v>140</v>
      </c>
      <c r="I911" s="37" t="s">
        <v>141</v>
      </c>
      <c r="J911" s="37" t="s">
        <v>10</v>
      </c>
      <c r="Q911">
        <f t="shared" si="213"/>
        <v>0</v>
      </c>
      <c r="W911" t="s">
        <v>141</v>
      </c>
      <c r="Y911" t="s">
        <v>141</v>
      </c>
      <c r="AB911" t="s">
        <v>141</v>
      </c>
    </row>
    <row r="912" spans="1:30" ht="25.5" x14ac:dyDescent="0.25">
      <c r="A912" s="39" t="s">
        <v>1636</v>
      </c>
      <c r="B912" s="40" t="s">
        <v>380</v>
      </c>
      <c r="C912" s="39" t="s">
        <v>157</v>
      </c>
      <c r="D912" s="39" t="s">
        <v>381</v>
      </c>
      <c r="E912" s="235" t="s">
        <v>2026</v>
      </c>
      <c r="F912" s="236"/>
      <c r="G912" s="41" t="s">
        <v>159</v>
      </c>
      <c r="H912" s="42">
        <v>1</v>
      </c>
      <c r="I912" s="43">
        <f>_xlfn.XLOOKUP(D912,'Sintético MO EQ MAT'!D:D,'Sintético MO EQ MAT'!G:G)</f>
        <v>234.39766692622956</v>
      </c>
      <c r="J912" s="43">
        <f>(H912*I912)</f>
        <v>234.39766692622956</v>
      </c>
      <c r="K912">
        <f>_xlfn.XLOOKUP(D912,'Sintético MO EQ MAT'!D:D,'Sintético MO EQ MAT'!O:O,0)</f>
        <v>13417.48</v>
      </c>
      <c r="L912">
        <f>_xlfn.XLOOKUP(D912,'Sintético MO EQ MAT'!D:D,'Sintético MO EQ MAT'!K:K,0)</f>
        <v>285.96515365000005</v>
      </c>
      <c r="Q912">
        <f t="shared" si="213"/>
        <v>0</v>
      </c>
      <c r="W912">
        <v>234.39766692622956</v>
      </c>
      <c r="Y912">
        <v>234.39766692622956</v>
      </c>
      <c r="AB912">
        <v>234.39766692622956</v>
      </c>
      <c r="AD912" s="196">
        <v>267.54000000000002</v>
      </c>
    </row>
    <row r="913" spans="1:30" ht="25.5" x14ac:dyDescent="0.25">
      <c r="A913" s="50" t="s">
        <v>1638</v>
      </c>
      <c r="B913" s="51" t="s">
        <v>1186</v>
      </c>
      <c r="C913" s="50" t="s">
        <v>157</v>
      </c>
      <c r="D913" s="50" t="s">
        <v>1187</v>
      </c>
      <c r="E913" s="237" t="s">
        <v>1637</v>
      </c>
      <c r="F913" s="238"/>
      <c r="G913" s="52" t="s">
        <v>266</v>
      </c>
      <c r="H913" s="53">
        <v>0.1653</v>
      </c>
      <c r="I913" s="54">
        <f t="shared" ref="I913:I916" si="214">W913</f>
        <v>18.82</v>
      </c>
      <c r="J913" s="54">
        <f t="shared" ref="J913:J916" si="215">TRUNC(H913*I913,(2))</f>
        <v>3.11</v>
      </c>
      <c r="Q913">
        <f t="shared" si="213"/>
        <v>0</v>
      </c>
      <c r="R913">
        <f t="shared" ref="R913:R916" si="216">I913/1.07133</f>
        <v>17.566949492686664</v>
      </c>
      <c r="T913">
        <v>17.874977831293812</v>
      </c>
      <c r="W913">
        <v>18.82</v>
      </c>
      <c r="Y913">
        <v>18.82</v>
      </c>
      <c r="AB913">
        <v>18.82</v>
      </c>
      <c r="AD913" s="196">
        <v>18.82</v>
      </c>
    </row>
    <row r="914" spans="1:30" ht="25.5" x14ac:dyDescent="0.25">
      <c r="A914" s="50" t="s">
        <v>1638</v>
      </c>
      <c r="B914" s="51" t="s">
        <v>2102</v>
      </c>
      <c r="C914" s="50" t="s">
        <v>157</v>
      </c>
      <c r="D914" s="50" t="s">
        <v>2103</v>
      </c>
      <c r="E914" s="237" t="s">
        <v>1637</v>
      </c>
      <c r="F914" s="238"/>
      <c r="G914" s="52" t="s">
        <v>266</v>
      </c>
      <c r="H914" s="53">
        <v>0.39679999999999999</v>
      </c>
      <c r="I914" s="54">
        <f t="shared" si="214"/>
        <v>26.33</v>
      </c>
      <c r="J914" s="54">
        <f t="shared" si="215"/>
        <v>10.44</v>
      </c>
      <c r="Q914">
        <f t="shared" si="213"/>
        <v>0</v>
      </c>
      <c r="R914">
        <f t="shared" si="216"/>
        <v>24.576927744019116</v>
      </c>
      <c r="T914">
        <v>25.006300579653331</v>
      </c>
      <c r="W914">
        <v>26.33</v>
      </c>
      <c r="Y914">
        <v>26.33</v>
      </c>
      <c r="AB914">
        <v>26.33</v>
      </c>
      <c r="AD914" s="196">
        <v>26.33</v>
      </c>
    </row>
    <row r="915" spans="1:30" ht="25.5" x14ac:dyDescent="0.25">
      <c r="A915" s="55" t="s">
        <v>1627</v>
      </c>
      <c r="B915" s="56" t="s">
        <v>2104</v>
      </c>
      <c r="C915" s="55" t="s">
        <v>157</v>
      </c>
      <c r="D915" s="55" t="s">
        <v>2105</v>
      </c>
      <c r="E915" s="230" t="s">
        <v>1648</v>
      </c>
      <c r="F915" s="231"/>
      <c r="G915" s="57" t="s">
        <v>159</v>
      </c>
      <c r="H915" s="58">
        <v>1.05</v>
      </c>
      <c r="I915" s="59">
        <f t="shared" si="214"/>
        <v>185.39</v>
      </c>
      <c r="J915" s="59">
        <f t="shared" si="215"/>
        <v>194.65</v>
      </c>
      <c r="Q915">
        <f t="shared" si="213"/>
        <v>0</v>
      </c>
      <c r="R915">
        <f t="shared" si="216"/>
        <v>173.0465869526663</v>
      </c>
      <c r="T915">
        <v>176.0708651862638</v>
      </c>
      <c r="W915">
        <v>185.39</v>
      </c>
      <c r="Y915">
        <v>185.39</v>
      </c>
      <c r="AB915">
        <v>185.39</v>
      </c>
      <c r="AD915" s="196">
        <v>185.41</v>
      </c>
    </row>
    <row r="916" spans="1:30" x14ac:dyDescent="0.25">
      <c r="A916" s="55" t="s">
        <v>1627</v>
      </c>
      <c r="B916" s="56" t="s">
        <v>2106</v>
      </c>
      <c r="C916" s="55" t="s">
        <v>157</v>
      </c>
      <c r="D916" s="55" t="s">
        <v>2107</v>
      </c>
      <c r="E916" s="230" t="s">
        <v>1648</v>
      </c>
      <c r="F916" s="231"/>
      <c r="G916" s="57" t="s">
        <v>259</v>
      </c>
      <c r="H916" s="58">
        <v>0.57499999999999996</v>
      </c>
      <c r="I916" s="59">
        <f t="shared" si="214"/>
        <v>45.55</v>
      </c>
      <c r="J916" s="59">
        <f t="shared" si="215"/>
        <v>26.19</v>
      </c>
      <c r="Q916">
        <f t="shared" si="213"/>
        <v>0</v>
      </c>
      <c r="R916">
        <f t="shared" si="216"/>
        <v>42.517244919865959</v>
      </c>
      <c r="T916">
        <v>43.254646094107329</v>
      </c>
      <c r="W916">
        <v>45.55</v>
      </c>
      <c r="Y916">
        <v>45.55</v>
      </c>
      <c r="AB916">
        <v>45.55</v>
      </c>
      <c r="AD916" s="196">
        <v>45.55</v>
      </c>
    </row>
    <row r="917" spans="1:30" x14ac:dyDescent="0.25">
      <c r="A917" s="44"/>
      <c r="B917" s="44"/>
      <c r="C917" s="44"/>
      <c r="D917" s="44"/>
      <c r="E917" s="44" t="s">
        <v>1629</v>
      </c>
      <c r="F917" s="45">
        <v>10.49</v>
      </c>
      <c r="G917" s="44" t="s">
        <v>1630</v>
      </c>
      <c r="H917" s="45">
        <v>0</v>
      </c>
      <c r="I917" s="44" t="s">
        <v>1631</v>
      </c>
      <c r="J917" s="45">
        <f>F917+H917</f>
        <v>10.49</v>
      </c>
      <c r="Q917">
        <f t="shared" si="213"/>
        <v>0</v>
      </c>
      <c r="W917" t="s">
        <v>1631</v>
      </c>
      <c r="Y917" t="s">
        <v>1631</v>
      </c>
      <c r="AB917" t="s">
        <v>1631</v>
      </c>
    </row>
    <row r="918" spans="1:30" x14ac:dyDescent="0.25">
      <c r="A918" s="44"/>
      <c r="B918" s="44"/>
      <c r="C918" s="44"/>
      <c r="D918" s="44"/>
      <c r="E918" s="44" t="s">
        <v>1632</v>
      </c>
      <c r="F918" s="45">
        <f>J918-J912</f>
        <v>51.567486723770486</v>
      </c>
      <c r="G918" s="44"/>
      <c r="H918" s="229" t="s">
        <v>1633</v>
      </c>
      <c r="I918" s="229"/>
      <c r="J918" s="45">
        <f>Q918</f>
        <v>285.96515365000005</v>
      </c>
      <c r="Q918">
        <f t="shared" si="213"/>
        <v>285.96515365000005</v>
      </c>
    </row>
    <row r="919" spans="1:30" ht="15.75" thickBot="1" x14ac:dyDescent="0.3">
      <c r="A919" s="46"/>
      <c r="B919" s="46"/>
      <c r="C919" s="46"/>
      <c r="D919" s="46"/>
      <c r="E919" s="46"/>
      <c r="F919" s="46"/>
      <c r="G919" s="46" t="s">
        <v>1634</v>
      </c>
      <c r="H919" s="47">
        <v>41.11</v>
      </c>
      <c r="I919" s="46" t="s">
        <v>1635</v>
      </c>
      <c r="J919" s="48">
        <f>O919</f>
        <v>11756.02</v>
      </c>
      <c r="M919">
        <f>K912</f>
        <v>13417.48</v>
      </c>
      <c r="N919">
        <f>L912</f>
        <v>285.96515365000005</v>
      </c>
      <c r="O919">
        <v>11756.02</v>
      </c>
      <c r="P919">
        <v>285.96515365000005</v>
      </c>
      <c r="Q919">
        <f t="shared" si="213"/>
        <v>0</v>
      </c>
      <c r="W919" t="s">
        <v>1635</v>
      </c>
      <c r="Y919" t="s">
        <v>1635</v>
      </c>
      <c r="AB919" t="s">
        <v>1635</v>
      </c>
    </row>
    <row r="920" spans="1:30" ht="15.75" thickTop="1" x14ac:dyDescent="0.25">
      <c r="A920" s="49"/>
      <c r="B920" s="49"/>
      <c r="C920" s="49"/>
      <c r="D920" s="49"/>
      <c r="E920" s="49"/>
      <c r="F920" s="49"/>
      <c r="G920" s="49"/>
      <c r="H920" s="49"/>
      <c r="I920" s="49"/>
      <c r="J920" s="49"/>
      <c r="Q920">
        <f t="shared" si="213"/>
        <v>0</v>
      </c>
    </row>
    <row r="921" spans="1:30" collapsed="1" x14ac:dyDescent="0.25">
      <c r="A921" s="36" t="s">
        <v>398</v>
      </c>
      <c r="B921" s="37" t="s">
        <v>137</v>
      </c>
      <c r="C921" s="36" t="s">
        <v>138</v>
      </c>
      <c r="D921" s="36" t="s">
        <v>9</v>
      </c>
      <c r="E921" s="233" t="s">
        <v>1626</v>
      </c>
      <c r="F921" s="234"/>
      <c r="G921" s="38" t="s">
        <v>139</v>
      </c>
      <c r="H921" s="37" t="s">
        <v>140</v>
      </c>
      <c r="I921" s="37" t="s">
        <v>141</v>
      </c>
      <c r="J921" s="37" t="s">
        <v>10</v>
      </c>
      <c r="Q921">
        <f t="shared" si="213"/>
        <v>0</v>
      </c>
      <c r="W921" t="s">
        <v>141</v>
      </c>
      <c r="Y921" t="s">
        <v>141</v>
      </c>
      <c r="AB921" t="s">
        <v>141</v>
      </c>
    </row>
    <row r="922" spans="1:30" ht="25.5" x14ac:dyDescent="0.25">
      <c r="A922" s="39" t="s">
        <v>1636</v>
      </c>
      <c r="B922" s="40" t="s">
        <v>399</v>
      </c>
      <c r="C922" s="39" t="s">
        <v>162</v>
      </c>
      <c r="D922" s="39" t="s">
        <v>400</v>
      </c>
      <c r="E922" s="235" t="s">
        <v>2128</v>
      </c>
      <c r="F922" s="236"/>
      <c r="G922" s="41" t="s">
        <v>255</v>
      </c>
      <c r="H922" s="42">
        <v>1</v>
      </c>
      <c r="I922" s="43">
        <f>_xlfn.XLOOKUP(D922,'Sintético MO EQ MAT'!D:D,'Sintético MO EQ MAT'!G:G)</f>
        <v>80.345349106557393</v>
      </c>
      <c r="J922" s="43">
        <f>(H922*I922)</f>
        <v>80.345349106557393</v>
      </c>
      <c r="K922">
        <f>_xlfn.XLOOKUP(D922,'Sintético MO EQ MAT'!D:D,'Sintético MO EQ MAT'!O:O,0)</f>
        <v>124911.51</v>
      </c>
      <c r="L922">
        <f>_xlfn.XLOOKUP(D922,'Sintético MO EQ MAT'!D:D,'Sintético MO EQ MAT'!K:K,0)</f>
        <v>98.021325910000016</v>
      </c>
      <c r="Q922">
        <f t="shared" si="213"/>
        <v>0</v>
      </c>
      <c r="W922">
        <v>80.345349106557393</v>
      </c>
      <c r="Y922">
        <v>80.345349106557393</v>
      </c>
      <c r="AB922">
        <v>80.345349106557393</v>
      </c>
      <c r="AD922" s="196">
        <v>75.63</v>
      </c>
    </row>
    <row r="923" spans="1:30" ht="25.5" x14ac:dyDescent="0.25">
      <c r="A923" s="50" t="s">
        <v>1638</v>
      </c>
      <c r="B923" s="51" t="s">
        <v>1915</v>
      </c>
      <c r="C923" s="50" t="s">
        <v>157</v>
      </c>
      <c r="D923" s="50" t="s">
        <v>1916</v>
      </c>
      <c r="E923" s="237" t="s">
        <v>1637</v>
      </c>
      <c r="F923" s="238"/>
      <c r="G923" s="52" t="s">
        <v>266</v>
      </c>
      <c r="H923" s="53">
        <v>0.23499999999999999</v>
      </c>
      <c r="I923" s="54">
        <f t="shared" ref="I923:I926" si="217">W923</f>
        <v>19.7</v>
      </c>
      <c r="J923" s="54">
        <f t="shared" ref="J923:J926" si="218">TRUNC(H923*I923,(2))</f>
        <v>4.62</v>
      </c>
      <c r="Q923">
        <f t="shared" si="213"/>
        <v>0</v>
      </c>
      <c r="R923">
        <f t="shared" ref="R923:R926" si="219">I923/1.07133</f>
        <v>18.388358395639067</v>
      </c>
      <c r="T923">
        <v>18.71505511840423</v>
      </c>
      <c r="W923">
        <v>19.7</v>
      </c>
      <c r="Y923">
        <v>19.7</v>
      </c>
      <c r="AB923">
        <v>19.7</v>
      </c>
      <c r="AD923" s="196">
        <v>19.7</v>
      </c>
    </row>
    <row r="924" spans="1:30" ht="25.5" x14ac:dyDescent="0.25">
      <c r="A924" s="50" t="s">
        <v>1638</v>
      </c>
      <c r="B924" s="51" t="s">
        <v>2082</v>
      </c>
      <c r="C924" s="50" t="s">
        <v>157</v>
      </c>
      <c r="D924" s="50" t="s">
        <v>2083</v>
      </c>
      <c r="E924" s="237" t="s">
        <v>1637</v>
      </c>
      <c r="F924" s="238"/>
      <c r="G924" s="52" t="s">
        <v>266</v>
      </c>
      <c r="H924" s="53">
        <v>0.58699999999999997</v>
      </c>
      <c r="I924" s="54">
        <f t="shared" si="217"/>
        <v>27.14</v>
      </c>
      <c r="J924" s="54">
        <f t="shared" si="218"/>
        <v>15.93</v>
      </c>
      <c r="Q924">
        <f t="shared" si="213"/>
        <v>0</v>
      </c>
      <c r="R924">
        <f t="shared" si="219"/>
        <v>25.332997302418491</v>
      </c>
      <c r="T924">
        <v>25.781038522210714</v>
      </c>
      <c r="W924">
        <v>27.14</v>
      </c>
      <c r="Y924">
        <v>27.14</v>
      </c>
      <c r="AB924">
        <v>27.14</v>
      </c>
      <c r="AD924" s="196">
        <v>27.14</v>
      </c>
    </row>
    <row r="925" spans="1:30" ht="25.5" x14ac:dyDescent="0.25">
      <c r="A925" s="55" t="s">
        <v>1627</v>
      </c>
      <c r="B925" s="56" t="s">
        <v>2129</v>
      </c>
      <c r="C925" s="55" t="s">
        <v>162</v>
      </c>
      <c r="D925" s="55" t="s">
        <v>2130</v>
      </c>
      <c r="E925" s="230" t="s">
        <v>1648</v>
      </c>
      <c r="F925" s="231"/>
      <c r="G925" s="57" t="s">
        <v>255</v>
      </c>
      <c r="H925" s="58">
        <v>1.05</v>
      </c>
      <c r="I925" s="59">
        <f t="shared" si="217"/>
        <v>56.64</v>
      </c>
      <c r="J925" s="59">
        <f t="shared" si="218"/>
        <v>59.47</v>
      </c>
      <c r="Q925">
        <f t="shared" si="213"/>
        <v>0</v>
      </c>
      <c r="R925">
        <f t="shared" si="219"/>
        <v>52.868863935482068</v>
      </c>
      <c r="T925">
        <v>53.78361475922452</v>
      </c>
      <c r="W925">
        <v>56.64</v>
      </c>
      <c r="Y925">
        <v>56.64</v>
      </c>
      <c r="AB925">
        <v>56.64</v>
      </c>
      <c r="AD925" s="196">
        <v>56.63</v>
      </c>
    </row>
    <row r="926" spans="1:30" x14ac:dyDescent="0.25">
      <c r="A926" s="55" t="s">
        <v>1627</v>
      </c>
      <c r="B926" s="56" t="s">
        <v>2131</v>
      </c>
      <c r="C926" s="55" t="s">
        <v>162</v>
      </c>
      <c r="D926" s="55" t="s">
        <v>2132</v>
      </c>
      <c r="E926" s="230" t="s">
        <v>1648</v>
      </c>
      <c r="F926" s="231"/>
      <c r="G926" s="57" t="s">
        <v>259</v>
      </c>
      <c r="H926" s="58">
        <v>0.4</v>
      </c>
      <c r="I926" s="59">
        <f t="shared" si="217"/>
        <v>0.81</v>
      </c>
      <c r="J926" s="59">
        <f t="shared" si="218"/>
        <v>0.32</v>
      </c>
      <c r="Q926">
        <f t="shared" si="213"/>
        <v>0</v>
      </c>
      <c r="R926">
        <f t="shared" si="219"/>
        <v>0.75606955839937284</v>
      </c>
      <c r="T926">
        <v>0.77473794255738193</v>
      </c>
      <c r="W926">
        <v>0.81</v>
      </c>
      <c r="Y926">
        <v>0.81</v>
      </c>
      <c r="AB926">
        <v>0.81</v>
      </c>
      <c r="AD926" s="196">
        <v>0.81</v>
      </c>
    </row>
    <row r="927" spans="1:30" x14ac:dyDescent="0.25">
      <c r="A927" s="44"/>
      <c r="B927" s="44"/>
      <c r="C927" s="44"/>
      <c r="D927" s="44"/>
      <c r="E927" s="44" t="s">
        <v>1629</v>
      </c>
      <c r="F927" s="45">
        <v>15.99</v>
      </c>
      <c r="G927" s="44" t="s">
        <v>1630</v>
      </c>
      <c r="H927" s="45">
        <v>0</v>
      </c>
      <c r="I927" s="44" t="s">
        <v>1631</v>
      </c>
      <c r="J927" s="45">
        <f>F927+H927</f>
        <v>15.99</v>
      </c>
      <c r="Q927">
        <f t="shared" si="213"/>
        <v>0</v>
      </c>
      <c r="W927" t="s">
        <v>1631</v>
      </c>
      <c r="Y927" t="s">
        <v>1631</v>
      </c>
      <c r="AB927" t="s">
        <v>1631</v>
      </c>
    </row>
    <row r="928" spans="1:30" x14ac:dyDescent="0.25">
      <c r="A928" s="44"/>
      <c r="B928" s="44"/>
      <c r="C928" s="44"/>
      <c r="D928" s="44"/>
      <c r="E928" s="44" t="s">
        <v>1632</v>
      </c>
      <c r="F928" s="45">
        <f>J928-J922</f>
        <v>17.675976803442623</v>
      </c>
      <c r="G928" s="44"/>
      <c r="H928" s="229" t="s">
        <v>1633</v>
      </c>
      <c r="I928" s="229"/>
      <c r="J928" s="45">
        <f>Q928</f>
        <v>98.021325910000016</v>
      </c>
      <c r="Q928">
        <f t="shared" si="213"/>
        <v>98.021325910000016</v>
      </c>
    </row>
    <row r="929" spans="1:30" ht="15.75" thickBot="1" x14ac:dyDescent="0.3">
      <c r="A929" s="46"/>
      <c r="B929" s="46"/>
      <c r="C929" s="46"/>
      <c r="D929" s="46"/>
      <c r="E929" s="46"/>
      <c r="F929" s="46"/>
      <c r="G929" s="46" t="s">
        <v>1634</v>
      </c>
      <c r="H929" s="47">
        <v>1274.33</v>
      </c>
      <c r="I929" s="46" t="s">
        <v>1635</v>
      </c>
      <c r="J929" s="48">
        <f>O929</f>
        <v>124911.51</v>
      </c>
      <c r="M929">
        <f>K922</f>
        <v>124911.51</v>
      </c>
      <c r="N929">
        <f>L922</f>
        <v>98.021325910000016</v>
      </c>
      <c r="O929">
        <v>124911.51</v>
      </c>
      <c r="P929">
        <v>98.021325910000016</v>
      </c>
      <c r="Q929">
        <f t="shared" si="213"/>
        <v>0</v>
      </c>
      <c r="W929" t="s">
        <v>1635</v>
      </c>
      <c r="Y929" t="s">
        <v>1635</v>
      </c>
      <c r="AB929" t="s">
        <v>1635</v>
      </c>
    </row>
    <row r="930" spans="1:30" ht="15.75" thickTop="1" x14ac:dyDescent="0.25">
      <c r="A930" s="49"/>
      <c r="B930" s="49"/>
      <c r="C930" s="49"/>
      <c r="D930" s="49"/>
      <c r="E930" s="49"/>
      <c r="F930" s="49"/>
      <c r="G930" s="49"/>
      <c r="H930" s="49"/>
      <c r="I930" s="49"/>
      <c r="J930" s="49"/>
      <c r="Q930">
        <f t="shared" si="213"/>
        <v>0</v>
      </c>
    </row>
    <row r="931" spans="1:30" collapsed="1" x14ac:dyDescent="0.25">
      <c r="A931" s="36" t="s">
        <v>401</v>
      </c>
      <c r="B931" s="37" t="s">
        <v>137</v>
      </c>
      <c r="C931" s="36" t="s">
        <v>138</v>
      </c>
      <c r="D931" s="36" t="s">
        <v>9</v>
      </c>
      <c r="E931" s="233" t="s">
        <v>1626</v>
      </c>
      <c r="F931" s="234"/>
      <c r="G931" s="38" t="s">
        <v>139</v>
      </c>
      <c r="H931" s="37" t="s">
        <v>140</v>
      </c>
      <c r="I931" s="37" t="s">
        <v>141</v>
      </c>
      <c r="J931" s="37" t="s">
        <v>10</v>
      </c>
      <c r="Q931">
        <f t="shared" si="213"/>
        <v>0</v>
      </c>
      <c r="W931" t="s">
        <v>141</v>
      </c>
      <c r="Y931" t="s">
        <v>141</v>
      </c>
      <c r="AB931" t="s">
        <v>141</v>
      </c>
    </row>
    <row r="932" spans="1:30" ht="25.5" x14ac:dyDescent="0.25">
      <c r="A932" s="39" t="s">
        <v>1636</v>
      </c>
      <c r="B932" s="40" t="s">
        <v>402</v>
      </c>
      <c r="C932" s="39" t="s">
        <v>204</v>
      </c>
      <c r="D932" s="39" t="s">
        <v>403</v>
      </c>
      <c r="E932" s="235">
        <v>22</v>
      </c>
      <c r="F932" s="236"/>
      <c r="G932" s="41" t="s">
        <v>159</v>
      </c>
      <c r="H932" s="42">
        <v>1</v>
      </c>
      <c r="I932" s="43">
        <f>_xlfn.XLOOKUP(D932,'Sintético MO EQ MAT'!D:D,'Sintético MO EQ MAT'!G:G)</f>
        <v>138.02030691803279</v>
      </c>
      <c r="J932" s="43">
        <f>(H932*I932)</f>
        <v>138.02030691803279</v>
      </c>
      <c r="K932">
        <f>_xlfn.XLOOKUP(D932,'Sintético MO EQ MAT'!D:D,'Sintético MO EQ MAT'!O:O,0)</f>
        <v>757.73</v>
      </c>
      <c r="L932">
        <f>_xlfn.XLOOKUP(D932,'Sintético MO EQ MAT'!D:D,'Sintético MO EQ MAT'!K:K,0)</f>
        <v>168.38477444</v>
      </c>
      <c r="Q932">
        <f t="shared" si="213"/>
        <v>0</v>
      </c>
      <c r="W932">
        <v>138.02030691803279</v>
      </c>
      <c r="Y932">
        <v>138.02030691803279</v>
      </c>
      <c r="AB932">
        <v>138.02030691803279</v>
      </c>
      <c r="AD932" s="196">
        <v>136.11000000000001</v>
      </c>
    </row>
    <row r="933" spans="1:30" ht="25.5" x14ac:dyDescent="0.25">
      <c r="A933" s="55" t="s">
        <v>1627</v>
      </c>
      <c r="B933" s="56" t="s">
        <v>1788</v>
      </c>
      <c r="C933" s="55" t="s">
        <v>204</v>
      </c>
      <c r="D933" s="55" t="s">
        <v>1789</v>
      </c>
      <c r="E933" s="230" t="s">
        <v>1665</v>
      </c>
      <c r="F933" s="231"/>
      <c r="G933" s="57" t="s">
        <v>1787</v>
      </c>
      <c r="H933" s="58">
        <v>0.85440000000000005</v>
      </c>
      <c r="I933" s="59">
        <f t="shared" ref="I933:I937" si="220">W933</f>
        <v>13.11</v>
      </c>
      <c r="J933" s="59">
        <f t="shared" ref="J933:J937" si="221">TRUNC(H933*I933,(2))</f>
        <v>11.2</v>
      </c>
      <c r="Q933">
        <f t="shared" si="213"/>
        <v>0</v>
      </c>
      <c r="R933">
        <f t="shared" ref="R933:R937" si="222">I933/1.07133</f>
        <v>12.237125815575034</v>
      </c>
      <c r="T933">
        <v>12.45181223339214</v>
      </c>
      <c r="W933">
        <v>13.11</v>
      </c>
      <c r="Y933">
        <v>13.11</v>
      </c>
      <c r="AB933">
        <v>13.11</v>
      </c>
      <c r="AD933" s="196">
        <v>13.11</v>
      </c>
    </row>
    <row r="934" spans="1:30" ht="25.5" x14ac:dyDescent="0.25">
      <c r="A934" s="55" t="s">
        <v>1627</v>
      </c>
      <c r="B934" s="56" t="s">
        <v>2133</v>
      </c>
      <c r="C934" s="55" t="s">
        <v>204</v>
      </c>
      <c r="D934" s="55" t="s">
        <v>2134</v>
      </c>
      <c r="E934" s="230" t="s">
        <v>1648</v>
      </c>
      <c r="F934" s="231"/>
      <c r="G934" s="57" t="s">
        <v>2078</v>
      </c>
      <c r="H934" s="58">
        <v>4.5</v>
      </c>
      <c r="I934" s="59">
        <f t="shared" si="220"/>
        <v>1.3</v>
      </c>
      <c r="J934" s="59">
        <f t="shared" si="221"/>
        <v>5.85</v>
      </c>
      <c r="Q934">
        <f t="shared" si="213"/>
        <v>0</v>
      </c>
      <c r="R934">
        <f t="shared" si="222"/>
        <v>1.2134449702705985</v>
      </c>
      <c r="T934">
        <v>1.2414475465076122</v>
      </c>
      <c r="W934">
        <v>1.3</v>
      </c>
      <c r="Y934">
        <v>1.3</v>
      </c>
      <c r="AB934">
        <v>1.3</v>
      </c>
      <c r="AD934" s="196">
        <v>1.3</v>
      </c>
    </row>
    <row r="935" spans="1:30" ht="25.5" x14ac:dyDescent="0.25">
      <c r="A935" s="55" t="s">
        <v>1627</v>
      </c>
      <c r="B935" s="56" t="s">
        <v>1785</v>
      </c>
      <c r="C935" s="55" t="s">
        <v>204</v>
      </c>
      <c r="D935" s="55" t="s">
        <v>1786</v>
      </c>
      <c r="E935" s="230" t="s">
        <v>1665</v>
      </c>
      <c r="F935" s="231"/>
      <c r="G935" s="57" t="s">
        <v>1787</v>
      </c>
      <c r="H935" s="58">
        <v>0.60829999999999995</v>
      </c>
      <c r="I935" s="59">
        <f t="shared" si="220"/>
        <v>21.92</v>
      </c>
      <c r="J935" s="59">
        <f t="shared" si="221"/>
        <v>13.33</v>
      </c>
      <c r="Q935">
        <f t="shared" si="213"/>
        <v>0</v>
      </c>
      <c r="R935">
        <f t="shared" si="222"/>
        <v>20.46054903717809</v>
      </c>
      <c r="T935">
        <v>20.815248336180264</v>
      </c>
      <c r="W935">
        <v>21.92</v>
      </c>
      <c r="Y935">
        <v>21.92</v>
      </c>
      <c r="AB935">
        <v>21.92</v>
      </c>
      <c r="AD935" s="196">
        <v>21.92</v>
      </c>
    </row>
    <row r="936" spans="1:30" ht="25.5" x14ac:dyDescent="0.25">
      <c r="A936" s="55" t="s">
        <v>1627</v>
      </c>
      <c r="B936" s="56" t="s">
        <v>2119</v>
      </c>
      <c r="C936" s="55" t="s">
        <v>204</v>
      </c>
      <c r="D936" s="55" t="s">
        <v>2120</v>
      </c>
      <c r="E936" s="230" t="s">
        <v>1648</v>
      </c>
      <c r="F936" s="231"/>
      <c r="G936" s="57" t="s">
        <v>2078</v>
      </c>
      <c r="H936" s="58">
        <v>1.3</v>
      </c>
      <c r="I936" s="59">
        <f t="shared" si="220"/>
        <v>0.63</v>
      </c>
      <c r="J936" s="59">
        <f t="shared" si="221"/>
        <v>0.81</v>
      </c>
      <c r="Q936">
        <f t="shared" si="213"/>
        <v>0</v>
      </c>
      <c r="R936">
        <f t="shared" si="222"/>
        <v>0.58805410097728994</v>
      </c>
      <c r="T936">
        <v>0.60672248513529925</v>
      </c>
      <c r="W936">
        <v>0.63</v>
      </c>
      <c r="Y936">
        <v>0.63</v>
      </c>
      <c r="AB936">
        <v>0.63</v>
      </c>
      <c r="AD936" s="196">
        <v>0.63</v>
      </c>
    </row>
    <row r="937" spans="1:30" ht="25.5" x14ac:dyDescent="0.25">
      <c r="A937" s="55" t="s">
        <v>1627</v>
      </c>
      <c r="B937" s="56" t="s">
        <v>2135</v>
      </c>
      <c r="C937" s="55" t="s">
        <v>204</v>
      </c>
      <c r="D937" s="55" t="s">
        <v>2136</v>
      </c>
      <c r="E937" s="230" t="s">
        <v>1648</v>
      </c>
      <c r="F937" s="231"/>
      <c r="G937" s="57" t="s">
        <v>159</v>
      </c>
      <c r="H937" s="58">
        <v>1.05</v>
      </c>
      <c r="I937" s="59">
        <f t="shared" si="220"/>
        <v>101.75</v>
      </c>
      <c r="J937" s="59">
        <f t="shared" si="221"/>
        <v>106.83</v>
      </c>
      <c r="Q937">
        <f t="shared" si="213"/>
        <v>0</v>
      </c>
      <c r="R937">
        <f t="shared" si="222"/>
        <v>94.975404403871835</v>
      </c>
      <c r="T937">
        <v>96.599553825618628</v>
      </c>
      <c r="W937">
        <v>101.75</v>
      </c>
      <c r="Y937">
        <v>101.75</v>
      </c>
      <c r="AB937">
        <v>101.75</v>
      </c>
      <c r="AD937" s="196">
        <v>101.72</v>
      </c>
    </row>
    <row r="938" spans="1:30" x14ac:dyDescent="0.25">
      <c r="A938" s="44"/>
      <c r="B938" s="44"/>
      <c r="C938" s="44"/>
      <c r="D938" s="44"/>
      <c r="E938" s="44" t="s">
        <v>1629</v>
      </c>
      <c r="F938" s="45">
        <v>24.95</v>
      </c>
      <c r="G938" s="44" t="s">
        <v>1630</v>
      </c>
      <c r="H938" s="45">
        <v>0</v>
      </c>
      <c r="I938" s="44" t="s">
        <v>1631</v>
      </c>
      <c r="J938" s="45">
        <f>F938+H938</f>
        <v>24.95</v>
      </c>
      <c r="Q938">
        <f t="shared" si="213"/>
        <v>0</v>
      </c>
      <c r="W938" t="s">
        <v>1631</v>
      </c>
      <c r="Y938" t="s">
        <v>1631</v>
      </c>
      <c r="AB938" t="s">
        <v>1631</v>
      </c>
    </row>
    <row r="939" spans="1:30" x14ac:dyDescent="0.25">
      <c r="A939" s="44"/>
      <c r="B939" s="44"/>
      <c r="C939" s="44"/>
      <c r="D939" s="44"/>
      <c r="E939" s="44" t="s">
        <v>1632</v>
      </c>
      <c r="F939" s="45">
        <f>J939-J932</f>
        <v>30.364467521967214</v>
      </c>
      <c r="G939" s="44"/>
      <c r="H939" s="229" t="s">
        <v>1633</v>
      </c>
      <c r="I939" s="229"/>
      <c r="J939" s="45">
        <f>Q939</f>
        <v>168.38477444</v>
      </c>
      <c r="Q939">
        <f t="shared" si="213"/>
        <v>168.38477444</v>
      </c>
    </row>
    <row r="940" spans="1:30" ht="15.75" thickBot="1" x14ac:dyDescent="0.3">
      <c r="A940" s="46"/>
      <c r="B940" s="46"/>
      <c r="C940" s="46"/>
      <c r="D940" s="46"/>
      <c r="E940" s="46"/>
      <c r="F940" s="46"/>
      <c r="G940" s="46" t="s">
        <v>1634</v>
      </c>
      <c r="H940" s="47">
        <v>4.5</v>
      </c>
      <c r="I940" s="46" t="s">
        <v>1635</v>
      </c>
      <c r="J940" s="48">
        <f>O940</f>
        <v>757.73</v>
      </c>
      <c r="M940">
        <f>K932</f>
        <v>757.73</v>
      </c>
      <c r="N940">
        <f>L932</f>
        <v>168.38477444</v>
      </c>
      <c r="O940">
        <v>757.73</v>
      </c>
      <c r="P940">
        <v>168.38477444</v>
      </c>
      <c r="Q940">
        <f t="shared" si="213"/>
        <v>0</v>
      </c>
      <c r="W940" t="s">
        <v>1635</v>
      </c>
      <c r="Y940" t="s">
        <v>1635</v>
      </c>
      <c r="AB940" t="s">
        <v>1635</v>
      </c>
    </row>
    <row r="941" spans="1:30" ht="15.75" thickTop="1" x14ac:dyDescent="0.25">
      <c r="A941" s="49"/>
      <c r="B941" s="49"/>
      <c r="C941" s="49"/>
      <c r="D941" s="49"/>
      <c r="E941" s="49"/>
      <c r="F941" s="49"/>
      <c r="G941" s="49"/>
      <c r="H941" s="49"/>
      <c r="I941" s="49"/>
      <c r="J941" s="49"/>
      <c r="Q941">
        <f t="shared" si="213"/>
        <v>0</v>
      </c>
    </row>
    <row r="942" spans="1:30" collapsed="1" x14ac:dyDescent="0.25">
      <c r="A942" s="36" t="s">
        <v>404</v>
      </c>
      <c r="B942" s="37" t="s">
        <v>137</v>
      </c>
      <c r="C942" s="36" t="s">
        <v>138</v>
      </c>
      <c r="D942" s="36" t="s">
        <v>9</v>
      </c>
      <c r="E942" s="233" t="s">
        <v>1626</v>
      </c>
      <c r="F942" s="234"/>
      <c r="G942" s="38" t="s">
        <v>139</v>
      </c>
      <c r="H942" s="37" t="s">
        <v>140</v>
      </c>
      <c r="I942" s="37" t="s">
        <v>141</v>
      </c>
      <c r="J942" s="37" t="s">
        <v>10</v>
      </c>
      <c r="Q942">
        <f t="shared" si="213"/>
        <v>0</v>
      </c>
      <c r="W942" t="s">
        <v>141</v>
      </c>
      <c r="Y942" t="s">
        <v>141</v>
      </c>
      <c r="AB942" t="s">
        <v>141</v>
      </c>
    </row>
    <row r="943" spans="1:30" ht="38.25" x14ac:dyDescent="0.25">
      <c r="A943" s="39" t="s">
        <v>1636</v>
      </c>
      <c r="B943" s="40" t="s">
        <v>405</v>
      </c>
      <c r="C943" s="39" t="s">
        <v>157</v>
      </c>
      <c r="D943" s="39" t="s">
        <v>406</v>
      </c>
      <c r="E943" s="235" t="s">
        <v>2026</v>
      </c>
      <c r="F943" s="236"/>
      <c r="G943" s="41" t="s">
        <v>159</v>
      </c>
      <c r="H943" s="42">
        <v>1</v>
      </c>
      <c r="I943" s="43">
        <f>_xlfn.XLOOKUP(D943,'Sintético MO EQ MAT'!D:D,'Sintético MO EQ MAT'!G:G)</f>
        <v>123.71234140983609</v>
      </c>
      <c r="J943" s="43">
        <f>(H943*I943)</f>
        <v>123.71234140983609</v>
      </c>
      <c r="K943">
        <f>_xlfn.XLOOKUP(D943,'Sintético MO EQ MAT'!D:D,'Sintético MO EQ MAT'!O:O,0)</f>
        <v>219807.04</v>
      </c>
      <c r="L943">
        <f>_xlfn.XLOOKUP(D943,'Sintético MO EQ MAT'!D:D,'Sintético MO EQ MAT'!K:K,0)</f>
        <v>150.92905652000002</v>
      </c>
      <c r="Q943">
        <f t="shared" si="213"/>
        <v>0</v>
      </c>
      <c r="W943">
        <v>123.71234140983609</v>
      </c>
      <c r="Y943">
        <v>123.71234140983609</v>
      </c>
      <c r="AB943">
        <v>123.71234140983609</v>
      </c>
      <c r="AD943" s="196">
        <v>132.61000000000001</v>
      </c>
    </row>
    <row r="944" spans="1:30" ht="25.5" x14ac:dyDescent="0.25">
      <c r="A944" s="50" t="s">
        <v>1638</v>
      </c>
      <c r="B944" s="51" t="s">
        <v>2082</v>
      </c>
      <c r="C944" s="50" t="s">
        <v>157</v>
      </c>
      <c r="D944" s="50" t="s">
        <v>2083</v>
      </c>
      <c r="E944" s="237" t="s">
        <v>1637</v>
      </c>
      <c r="F944" s="238"/>
      <c r="G944" s="52" t="s">
        <v>266</v>
      </c>
      <c r="H944" s="53">
        <v>0.44</v>
      </c>
      <c r="I944" s="54">
        <f t="shared" ref="I944:I948" si="223">W944</f>
        <v>27.14</v>
      </c>
      <c r="J944" s="54">
        <f t="shared" ref="J944:J948" si="224">TRUNC(H944*I944,(2))</f>
        <v>11.94</v>
      </c>
      <c r="Q944">
        <f t="shared" si="213"/>
        <v>0</v>
      </c>
      <c r="R944">
        <f t="shared" ref="R944:R948" si="225">I944/1.07133</f>
        <v>25.332997302418491</v>
      </c>
      <c r="T944">
        <v>25.781038522210714</v>
      </c>
      <c r="W944">
        <v>27.14</v>
      </c>
      <c r="Y944">
        <v>27.14</v>
      </c>
      <c r="AB944">
        <v>27.14</v>
      </c>
      <c r="AD944" s="196">
        <v>27.14</v>
      </c>
    </row>
    <row r="945" spans="1:30" ht="25.5" x14ac:dyDescent="0.25">
      <c r="A945" s="50" t="s">
        <v>1638</v>
      </c>
      <c r="B945" s="51" t="s">
        <v>1186</v>
      </c>
      <c r="C945" s="50" t="s">
        <v>157</v>
      </c>
      <c r="D945" s="50" t="s">
        <v>1187</v>
      </c>
      <c r="E945" s="237" t="s">
        <v>1637</v>
      </c>
      <c r="F945" s="238"/>
      <c r="G945" s="52" t="s">
        <v>266</v>
      </c>
      <c r="H945" s="53">
        <v>0.2</v>
      </c>
      <c r="I945" s="54">
        <f t="shared" si="223"/>
        <v>18.82</v>
      </c>
      <c r="J945" s="54">
        <f t="shared" si="224"/>
        <v>3.76</v>
      </c>
      <c r="Q945">
        <f t="shared" si="213"/>
        <v>0</v>
      </c>
      <c r="R945">
        <f t="shared" si="225"/>
        <v>17.566949492686664</v>
      </c>
      <c r="T945">
        <v>17.874977831293812</v>
      </c>
      <c r="W945">
        <v>18.82</v>
      </c>
      <c r="Y945">
        <v>18.82</v>
      </c>
      <c r="AB945">
        <v>18.82</v>
      </c>
      <c r="AD945" s="196">
        <v>18.82</v>
      </c>
    </row>
    <row r="946" spans="1:30" x14ac:dyDescent="0.25">
      <c r="A946" s="55" t="s">
        <v>1627</v>
      </c>
      <c r="B946" s="56" t="s">
        <v>2137</v>
      </c>
      <c r="C946" s="55" t="s">
        <v>157</v>
      </c>
      <c r="D946" s="55" t="s">
        <v>2138</v>
      </c>
      <c r="E946" s="230" t="s">
        <v>1648</v>
      </c>
      <c r="F946" s="231"/>
      <c r="G946" s="57" t="s">
        <v>259</v>
      </c>
      <c r="H946" s="58">
        <v>0.14000000000000001</v>
      </c>
      <c r="I946" s="59">
        <f t="shared" si="223"/>
        <v>4.4400000000000004</v>
      </c>
      <c r="J946" s="59">
        <f t="shared" si="224"/>
        <v>0.62</v>
      </c>
      <c r="Q946">
        <f t="shared" si="213"/>
        <v>0</v>
      </c>
      <c r="R946">
        <f t="shared" si="225"/>
        <v>4.1443812830780438</v>
      </c>
      <c r="T946">
        <v>4.2190548197100801</v>
      </c>
      <c r="W946">
        <v>4.4400000000000004</v>
      </c>
      <c r="Y946">
        <v>4.4400000000000004</v>
      </c>
      <c r="AB946">
        <v>4.4400000000000004</v>
      </c>
      <c r="AD946" s="196">
        <v>4.4400000000000004</v>
      </c>
    </row>
    <row r="947" spans="1:30" x14ac:dyDescent="0.25">
      <c r="A947" s="55" t="s">
        <v>1627</v>
      </c>
      <c r="B947" s="56" t="s">
        <v>2139</v>
      </c>
      <c r="C947" s="55" t="s">
        <v>157</v>
      </c>
      <c r="D947" s="55" t="s">
        <v>2140</v>
      </c>
      <c r="E947" s="230" t="s">
        <v>1648</v>
      </c>
      <c r="F947" s="231"/>
      <c r="G947" s="57" t="s">
        <v>259</v>
      </c>
      <c r="H947" s="58">
        <v>8.6199999999999992</v>
      </c>
      <c r="I947" s="59">
        <f t="shared" si="223"/>
        <v>2.31</v>
      </c>
      <c r="J947" s="59">
        <f t="shared" si="224"/>
        <v>19.91</v>
      </c>
      <c r="Q947">
        <f t="shared" si="213"/>
        <v>0</v>
      </c>
      <c r="R947">
        <f t="shared" si="225"/>
        <v>2.1561983702500633</v>
      </c>
      <c r="T947">
        <v>2.2028693306450862</v>
      </c>
      <c r="W947">
        <v>2.31</v>
      </c>
      <c r="Y947">
        <v>2.31</v>
      </c>
      <c r="AB947">
        <v>2.31</v>
      </c>
      <c r="AD947" s="196">
        <v>2.31</v>
      </c>
    </row>
    <row r="948" spans="1:30" ht="25.5" x14ac:dyDescent="0.25">
      <c r="A948" s="55" t="s">
        <v>1627</v>
      </c>
      <c r="B948" s="56" t="s">
        <v>2141</v>
      </c>
      <c r="C948" s="55" t="s">
        <v>157</v>
      </c>
      <c r="D948" s="55" t="s">
        <v>2142</v>
      </c>
      <c r="E948" s="230" t="s">
        <v>1648</v>
      </c>
      <c r="F948" s="231"/>
      <c r="G948" s="57" t="s">
        <v>159</v>
      </c>
      <c r="H948" s="58">
        <v>1.07</v>
      </c>
      <c r="I948" s="59">
        <f t="shared" si="223"/>
        <v>81.760000000000005</v>
      </c>
      <c r="J948" s="59">
        <f t="shared" si="224"/>
        <v>87.48</v>
      </c>
      <c r="Q948">
        <f t="shared" si="213"/>
        <v>0</v>
      </c>
      <c r="R948">
        <f t="shared" si="225"/>
        <v>76.316354437941641</v>
      </c>
      <c r="T948">
        <v>77.576470368607247</v>
      </c>
      <c r="W948">
        <v>81.760000000000005</v>
      </c>
      <c r="Y948">
        <v>81.760000000000005</v>
      </c>
      <c r="AB948">
        <v>81.760000000000005</v>
      </c>
      <c r="AD948" s="196">
        <v>81.69</v>
      </c>
    </row>
    <row r="949" spans="1:30" x14ac:dyDescent="0.25">
      <c r="A949" s="44"/>
      <c r="B949" s="44"/>
      <c r="C949" s="44"/>
      <c r="D949" s="44"/>
      <c r="E949" s="44" t="s">
        <v>1629</v>
      </c>
      <c r="F949" s="45">
        <v>12.14</v>
      </c>
      <c r="G949" s="44" t="s">
        <v>1630</v>
      </c>
      <c r="H949" s="45">
        <v>0</v>
      </c>
      <c r="I949" s="44" t="s">
        <v>1631</v>
      </c>
      <c r="J949" s="45">
        <f>F949+H949</f>
        <v>12.14</v>
      </c>
      <c r="Q949">
        <f t="shared" si="213"/>
        <v>0</v>
      </c>
      <c r="W949" t="s">
        <v>1631</v>
      </c>
      <c r="Y949" t="s">
        <v>1631</v>
      </c>
      <c r="AB949" t="s">
        <v>1631</v>
      </c>
    </row>
    <row r="950" spans="1:30" x14ac:dyDescent="0.25">
      <c r="A950" s="44"/>
      <c r="B950" s="44"/>
      <c r="C950" s="44"/>
      <c r="D950" s="44"/>
      <c r="E950" s="44" t="s">
        <v>1632</v>
      </c>
      <c r="F950" s="45">
        <f>J950-J943</f>
        <v>27.216715110163932</v>
      </c>
      <c r="G950" s="44"/>
      <c r="H950" s="229" t="s">
        <v>1633</v>
      </c>
      <c r="I950" s="229"/>
      <c r="J950" s="45">
        <f>Q950</f>
        <v>150.92905652000002</v>
      </c>
      <c r="Q950">
        <f t="shared" si="213"/>
        <v>150.92905652000002</v>
      </c>
    </row>
    <row r="951" spans="1:30" ht="15.75" thickBot="1" x14ac:dyDescent="0.3">
      <c r="A951" s="46"/>
      <c r="B951" s="46"/>
      <c r="C951" s="46"/>
      <c r="D951" s="46"/>
      <c r="E951" s="46"/>
      <c r="F951" s="46"/>
      <c r="G951" s="46" t="s">
        <v>1634</v>
      </c>
      <c r="H951" s="47">
        <v>1456.36</v>
      </c>
      <c r="I951" s="46" t="s">
        <v>1635</v>
      </c>
      <c r="J951" s="48">
        <f>O951</f>
        <v>219807.04</v>
      </c>
      <c r="M951">
        <f>K943</f>
        <v>219807.04</v>
      </c>
      <c r="N951">
        <f>L943</f>
        <v>150.92905652000002</v>
      </c>
      <c r="O951">
        <v>219807.04</v>
      </c>
      <c r="P951">
        <v>150.92905652000002</v>
      </c>
      <c r="Q951">
        <f t="shared" si="213"/>
        <v>0</v>
      </c>
      <c r="W951" t="s">
        <v>1635</v>
      </c>
      <c r="Y951" t="s">
        <v>1635</v>
      </c>
      <c r="AB951" t="s">
        <v>1635</v>
      </c>
    </row>
    <row r="952" spans="1:30" ht="15.75" thickTop="1" x14ac:dyDescent="0.25">
      <c r="A952" s="49"/>
      <c r="B952" s="49"/>
      <c r="C952" s="49"/>
      <c r="D952" s="49"/>
      <c r="E952" s="49"/>
      <c r="F952" s="49"/>
      <c r="G952" s="49"/>
      <c r="H952" s="49"/>
      <c r="I952" s="49"/>
      <c r="J952" s="49"/>
      <c r="Q952">
        <f t="shared" si="213"/>
        <v>0</v>
      </c>
    </row>
    <row r="953" spans="1:30" collapsed="1" x14ac:dyDescent="0.25">
      <c r="A953" s="36" t="s">
        <v>407</v>
      </c>
      <c r="B953" s="37" t="s">
        <v>137</v>
      </c>
      <c r="C953" s="36" t="s">
        <v>138</v>
      </c>
      <c r="D953" s="36" t="s">
        <v>9</v>
      </c>
      <c r="E953" s="233" t="s">
        <v>1626</v>
      </c>
      <c r="F953" s="234"/>
      <c r="G953" s="38" t="s">
        <v>139</v>
      </c>
      <c r="H953" s="37" t="s">
        <v>140</v>
      </c>
      <c r="I953" s="37" t="s">
        <v>141</v>
      </c>
      <c r="J953" s="37" t="s">
        <v>10</v>
      </c>
      <c r="Q953">
        <f t="shared" si="213"/>
        <v>0</v>
      </c>
      <c r="W953" t="s">
        <v>141</v>
      </c>
      <c r="Y953" t="s">
        <v>141</v>
      </c>
      <c r="AB953" t="s">
        <v>141</v>
      </c>
    </row>
    <row r="954" spans="1:30" x14ac:dyDescent="0.25">
      <c r="A954" s="39" t="s">
        <v>1636</v>
      </c>
      <c r="B954" s="40" t="s">
        <v>408</v>
      </c>
      <c r="C954" s="39" t="s">
        <v>157</v>
      </c>
      <c r="D954" s="39" t="s">
        <v>409</v>
      </c>
      <c r="E954" s="235" t="s">
        <v>2026</v>
      </c>
      <c r="F954" s="236"/>
      <c r="G954" s="41" t="s">
        <v>159</v>
      </c>
      <c r="H954" s="42">
        <v>1</v>
      </c>
      <c r="I954" s="43">
        <f>_xlfn.XLOOKUP(D954,'Sintético MO EQ MAT'!D:D,'Sintético MO EQ MAT'!G:G)</f>
        <v>193.19781579508199</v>
      </c>
      <c r="J954" s="43">
        <f>(H954*I954)</f>
        <v>193.19781579508199</v>
      </c>
      <c r="K954">
        <f>_xlfn.XLOOKUP(D954,'Sintético MO EQ MAT'!D:D,'Sintético MO EQ MAT'!O:O,0)</f>
        <v>54904.26</v>
      </c>
      <c r="L954">
        <f>_xlfn.XLOOKUP(D954,'Sintético MO EQ MAT'!D:D,'Sintético MO EQ MAT'!K:K,0)</f>
        <v>235.70133527000002</v>
      </c>
      <c r="Q954">
        <f t="shared" si="213"/>
        <v>0</v>
      </c>
      <c r="W954">
        <v>193.19781579508199</v>
      </c>
      <c r="Y954">
        <v>193.19781579508199</v>
      </c>
      <c r="AB954">
        <v>193.19781579508199</v>
      </c>
      <c r="AD954" s="196">
        <v>231.68</v>
      </c>
    </row>
    <row r="955" spans="1:30" ht="25.5" x14ac:dyDescent="0.25">
      <c r="A955" s="55" t="s">
        <v>1627</v>
      </c>
      <c r="B955" s="56" t="s">
        <v>2143</v>
      </c>
      <c r="C955" s="55" t="s">
        <v>157</v>
      </c>
      <c r="D955" s="55" t="s">
        <v>2144</v>
      </c>
      <c r="E955" s="230" t="s">
        <v>1648</v>
      </c>
      <c r="F955" s="231"/>
      <c r="G955" s="57" t="s">
        <v>159</v>
      </c>
      <c r="H955" s="58">
        <v>1</v>
      </c>
      <c r="I955" s="59">
        <f>W955</f>
        <v>193.2</v>
      </c>
      <c r="J955" s="59">
        <f t="shared" ref="J955" si="226">TRUNC(H955*I955,(2))</f>
        <v>193.2</v>
      </c>
      <c r="Q955">
        <f t="shared" si="213"/>
        <v>0</v>
      </c>
      <c r="R955">
        <f>I955/1.07133</f>
        <v>180.3365909663689</v>
      </c>
      <c r="T955">
        <v>183.48221369699345</v>
      </c>
      <c r="W955">
        <v>193.2</v>
      </c>
      <c r="Y955">
        <v>193.2</v>
      </c>
      <c r="AB955">
        <v>193.2</v>
      </c>
      <c r="AD955" s="196">
        <v>193.22</v>
      </c>
    </row>
    <row r="956" spans="1:30" x14ac:dyDescent="0.25">
      <c r="A956" s="44"/>
      <c r="B956" s="44"/>
      <c r="C956" s="44"/>
      <c r="D956" s="44"/>
      <c r="E956" s="44" t="s">
        <v>1629</v>
      </c>
      <c r="F956" s="45">
        <v>0</v>
      </c>
      <c r="G956" s="44" t="s">
        <v>1630</v>
      </c>
      <c r="H956" s="45">
        <v>0</v>
      </c>
      <c r="I956" s="44" t="s">
        <v>1631</v>
      </c>
      <c r="J956" s="45">
        <f>F956+H956</f>
        <v>0</v>
      </c>
      <c r="Q956">
        <f t="shared" si="213"/>
        <v>0</v>
      </c>
      <c r="W956" t="s">
        <v>1631</v>
      </c>
      <c r="Y956" t="s">
        <v>1631</v>
      </c>
      <c r="AB956" t="s">
        <v>1631</v>
      </c>
    </row>
    <row r="957" spans="1:30" x14ac:dyDescent="0.25">
      <c r="A957" s="44"/>
      <c r="B957" s="44"/>
      <c r="C957" s="44"/>
      <c r="D957" s="44"/>
      <c r="E957" s="44" t="s">
        <v>1632</v>
      </c>
      <c r="F957" s="45">
        <f>J957-J954</f>
        <v>42.503519474918022</v>
      </c>
      <c r="G957" s="44"/>
      <c r="H957" s="229" t="s">
        <v>1633</v>
      </c>
      <c r="I957" s="229"/>
      <c r="J957" s="45">
        <f>Q957</f>
        <v>235.70133527000002</v>
      </c>
      <c r="Q957">
        <f t="shared" si="213"/>
        <v>235.70133527000002</v>
      </c>
    </row>
    <row r="958" spans="1:30" ht="15.75" thickBot="1" x14ac:dyDescent="0.3">
      <c r="A958" s="46"/>
      <c r="B958" s="46"/>
      <c r="C958" s="46"/>
      <c r="D958" s="46"/>
      <c r="E958" s="46"/>
      <c r="F958" s="46"/>
      <c r="G958" s="46" t="s">
        <v>1634</v>
      </c>
      <c r="H958" s="47">
        <v>232.94</v>
      </c>
      <c r="I958" s="46" t="s">
        <v>1635</v>
      </c>
      <c r="J958" s="48">
        <f>O958</f>
        <v>54904.26</v>
      </c>
      <c r="M958">
        <f>K954</f>
        <v>54904.26</v>
      </c>
      <c r="N958">
        <f>L954</f>
        <v>235.70133527000002</v>
      </c>
      <c r="O958">
        <v>54904.26</v>
      </c>
      <c r="P958">
        <v>235.70133527000002</v>
      </c>
      <c r="Q958">
        <f t="shared" si="213"/>
        <v>0</v>
      </c>
      <c r="W958" t="s">
        <v>1635</v>
      </c>
      <c r="Y958" t="s">
        <v>1635</v>
      </c>
      <c r="AB958" t="s">
        <v>1635</v>
      </c>
    </row>
    <row r="959" spans="1:30" ht="15.75" thickTop="1" x14ac:dyDescent="0.25">
      <c r="A959" s="49"/>
      <c r="B959" s="49"/>
      <c r="C959" s="49"/>
      <c r="D959" s="49"/>
      <c r="E959" s="49"/>
      <c r="F959" s="49"/>
      <c r="G959" s="49"/>
      <c r="H959" s="49"/>
      <c r="I959" s="49"/>
      <c r="J959" s="49"/>
      <c r="Q959">
        <f t="shared" si="213"/>
        <v>0</v>
      </c>
    </row>
    <row r="960" spans="1:30" collapsed="1" x14ac:dyDescent="0.25">
      <c r="A960" s="36" t="s">
        <v>410</v>
      </c>
      <c r="B960" s="37" t="s">
        <v>137</v>
      </c>
      <c r="C960" s="36" t="s">
        <v>138</v>
      </c>
      <c r="D960" s="36" t="s">
        <v>9</v>
      </c>
      <c r="E960" s="233" t="s">
        <v>1626</v>
      </c>
      <c r="F960" s="234"/>
      <c r="G960" s="38" t="s">
        <v>139</v>
      </c>
      <c r="H960" s="37" t="s">
        <v>140</v>
      </c>
      <c r="I960" s="37" t="s">
        <v>141</v>
      </c>
      <c r="J960" s="37" t="s">
        <v>10</v>
      </c>
      <c r="Q960">
        <f t="shared" si="213"/>
        <v>0</v>
      </c>
      <c r="W960" t="s">
        <v>141</v>
      </c>
      <c r="Y960" t="s">
        <v>141</v>
      </c>
      <c r="AB960" t="s">
        <v>141</v>
      </c>
    </row>
    <row r="961" spans="1:30" x14ac:dyDescent="0.25">
      <c r="A961" s="39" t="s">
        <v>1636</v>
      </c>
      <c r="B961" s="40" t="s">
        <v>411</v>
      </c>
      <c r="C961" s="39" t="s">
        <v>162</v>
      </c>
      <c r="D961" s="39" t="s">
        <v>2145</v>
      </c>
      <c r="E961" s="235" t="s">
        <v>2121</v>
      </c>
      <c r="F961" s="236"/>
      <c r="G961" s="41" t="s">
        <v>159</v>
      </c>
      <c r="H961" s="42">
        <v>1</v>
      </c>
      <c r="I961" s="43">
        <f>_xlfn.XLOOKUP(D961,'Sintético MO EQ MAT'!D:D,'Sintético MO EQ MAT'!G:G)</f>
        <v>213.346589295082</v>
      </c>
      <c r="J961" s="43">
        <f>(H961*I961)</f>
        <v>213.346589295082</v>
      </c>
      <c r="K961">
        <f>_xlfn.XLOOKUP(D961,'Sintético MO EQ MAT'!D:D,'Sintético MO EQ MAT'!O:O,0)</f>
        <v>123176.25</v>
      </c>
      <c r="L961">
        <f>_xlfn.XLOOKUP(D961,'Sintético MO EQ MAT'!D:D,'Sintético MO EQ MAT'!K:K,0)</f>
        <v>260.28283894000003</v>
      </c>
      <c r="Q961">
        <f t="shared" si="213"/>
        <v>0</v>
      </c>
      <c r="W961">
        <v>213.346589295082</v>
      </c>
      <c r="Y961">
        <v>213.346589295082</v>
      </c>
      <c r="AB961">
        <v>213.346589295082</v>
      </c>
      <c r="AD961" s="196">
        <v>198.5</v>
      </c>
    </row>
    <row r="962" spans="1:30" ht="25.5" x14ac:dyDescent="0.25">
      <c r="A962" s="50" t="s">
        <v>1638</v>
      </c>
      <c r="B962" s="51" t="s">
        <v>1792</v>
      </c>
      <c r="C962" s="50" t="s">
        <v>157</v>
      </c>
      <c r="D962" s="50" t="s">
        <v>1793</v>
      </c>
      <c r="E962" s="237" t="s">
        <v>1637</v>
      </c>
      <c r="F962" s="238"/>
      <c r="G962" s="52" t="s">
        <v>266</v>
      </c>
      <c r="H962" s="53">
        <v>1.2729999999999999</v>
      </c>
      <c r="I962" s="54">
        <f t="shared" ref="I962:I967" si="227">W962</f>
        <v>26.71</v>
      </c>
      <c r="J962" s="54">
        <f t="shared" ref="J962:J967" si="228">TRUNC(H962*I962,(2))</f>
        <v>34</v>
      </c>
      <c r="Q962">
        <f t="shared" si="213"/>
        <v>0</v>
      </c>
      <c r="R962">
        <f t="shared" ref="R962:R967" si="229">I962/1.07133</f>
        <v>24.931627043021294</v>
      </c>
      <c r="T962">
        <v>25.370334070734511</v>
      </c>
      <c r="W962">
        <v>26.71</v>
      </c>
      <c r="Y962">
        <v>26.71</v>
      </c>
      <c r="AB962">
        <v>26.71</v>
      </c>
      <c r="AD962" s="196">
        <v>26.71</v>
      </c>
    </row>
    <row r="963" spans="1:30" ht="25.5" x14ac:dyDescent="0.25">
      <c r="A963" s="50" t="s">
        <v>1638</v>
      </c>
      <c r="B963" s="51" t="s">
        <v>1186</v>
      </c>
      <c r="C963" s="50" t="s">
        <v>157</v>
      </c>
      <c r="D963" s="50" t="s">
        <v>1187</v>
      </c>
      <c r="E963" s="237" t="s">
        <v>1637</v>
      </c>
      <c r="F963" s="238"/>
      <c r="G963" s="52" t="s">
        <v>266</v>
      </c>
      <c r="H963" s="53">
        <v>1.2729999999999999</v>
      </c>
      <c r="I963" s="54">
        <f t="shared" si="227"/>
        <v>18.82</v>
      </c>
      <c r="J963" s="54">
        <f t="shared" si="228"/>
        <v>23.95</v>
      </c>
      <c r="Q963">
        <f t="shared" si="213"/>
        <v>0</v>
      </c>
      <c r="R963">
        <f t="shared" si="229"/>
        <v>17.566949492686664</v>
      </c>
      <c r="T963">
        <v>17.874977831293812</v>
      </c>
      <c r="W963">
        <v>18.82</v>
      </c>
      <c r="Y963">
        <v>18.82</v>
      </c>
      <c r="AB963">
        <v>18.82</v>
      </c>
      <c r="AD963" s="196">
        <v>18.82</v>
      </c>
    </row>
    <row r="964" spans="1:30" x14ac:dyDescent="0.25">
      <c r="A964" s="55" t="s">
        <v>1627</v>
      </c>
      <c r="B964" s="56" t="s">
        <v>1841</v>
      </c>
      <c r="C964" s="55" t="s">
        <v>162</v>
      </c>
      <c r="D964" s="55" t="s">
        <v>1842</v>
      </c>
      <c r="E964" s="230" t="s">
        <v>1648</v>
      </c>
      <c r="F964" s="231"/>
      <c r="G964" s="57" t="s">
        <v>259</v>
      </c>
      <c r="H964" s="58">
        <v>12.968999999999999</v>
      </c>
      <c r="I964" s="59">
        <f t="shared" si="227"/>
        <v>0.7</v>
      </c>
      <c r="J964" s="59">
        <f t="shared" si="228"/>
        <v>9.07</v>
      </c>
      <c r="Q964">
        <f t="shared" si="213"/>
        <v>0</v>
      </c>
      <c r="R964">
        <f t="shared" si="229"/>
        <v>0.65339344553032219</v>
      </c>
      <c r="T964">
        <v>0.67206182968833139</v>
      </c>
      <c r="W964">
        <v>0.7</v>
      </c>
      <c r="Y964">
        <v>0.7</v>
      </c>
      <c r="AB964">
        <v>0.7</v>
      </c>
      <c r="AD964" s="196">
        <v>0.7</v>
      </c>
    </row>
    <row r="965" spans="1:30" x14ac:dyDescent="0.25">
      <c r="A965" s="55" t="s">
        <v>1627</v>
      </c>
      <c r="B965" s="56" t="s">
        <v>1843</v>
      </c>
      <c r="C965" s="55" t="s">
        <v>162</v>
      </c>
      <c r="D965" s="55" t="s">
        <v>1844</v>
      </c>
      <c r="E965" s="230" t="s">
        <v>1648</v>
      </c>
      <c r="F965" s="231"/>
      <c r="G965" s="57" t="s">
        <v>212</v>
      </c>
      <c r="H965" s="58">
        <v>0.03</v>
      </c>
      <c r="I965" s="59">
        <f t="shared" si="227"/>
        <v>137.29</v>
      </c>
      <c r="J965" s="59">
        <f t="shared" si="228"/>
        <v>4.1100000000000003</v>
      </c>
      <c r="Q965">
        <f t="shared" si="213"/>
        <v>0</v>
      </c>
      <c r="R965">
        <f t="shared" si="229"/>
        <v>128.14912305265418</v>
      </c>
      <c r="T965">
        <v>130.37066076745728</v>
      </c>
      <c r="W965">
        <v>137.29</v>
      </c>
      <c r="Y965">
        <v>137.29</v>
      </c>
      <c r="AB965">
        <v>137.29</v>
      </c>
      <c r="AD965" s="196">
        <v>137.29</v>
      </c>
    </row>
    <row r="966" spans="1:30" x14ac:dyDescent="0.25">
      <c r="A966" s="55" t="s">
        <v>1627</v>
      </c>
      <c r="B966" s="56" t="s">
        <v>2146</v>
      </c>
      <c r="C966" s="55" t="s">
        <v>162</v>
      </c>
      <c r="D966" s="55" t="s">
        <v>2147</v>
      </c>
      <c r="E966" s="230" t="s">
        <v>1648</v>
      </c>
      <c r="F966" s="231"/>
      <c r="G966" s="57" t="s">
        <v>159</v>
      </c>
      <c r="H966" s="58">
        <v>1.1000000000000001</v>
      </c>
      <c r="I966" s="59">
        <f t="shared" si="227"/>
        <v>123.23</v>
      </c>
      <c r="J966" s="59">
        <f t="shared" si="228"/>
        <v>135.55000000000001</v>
      </c>
      <c r="Q966">
        <f t="shared" si="213"/>
        <v>0</v>
      </c>
      <c r="R966">
        <f t="shared" si="229"/>
        <v>115.02524898957373</v>
      </c>
      <c r="T966">
        <v>116.93875836576966</v>
      </c>
      <c r="W966">
        <v>123.23</v>
      </c>
      <c r="Y966">
        <v>123.23</v>
      </c>
      <c r="AB966">
        <v>123.23</v>
      </c>
      <c r="AD966" s="196">
        <v>123.14</v>
      </c>
    </row>
    <row r="967" spans="1:30" x14ac:dyDescent="0.25">
      <c r="A967" s="55" t="s">
        <v>1627</v>
      </c>
      <c r="B967" s="56" t="s">
        <v>2148</v>
      </c>
      <c r="C967" s="55" t="s">
        <v>162</v>
      </c>
      <c r="D967" s="55" t="s">
        <v>2149</v>
      </c>
      <c r="E967" s="230" t="s">
        <v>1648</v>
      </c>
      <c r="F967" s="231"/>
      <c r="G967" s="57" t="s">
        <v>255</v>
      </c>
      <c r="H967" s="58">
        <v>1.36</v>
      </c>
      <c r="I967" s="59">
        <f t="shared" si="227"/>
        <v>4.9000000000000004</v>
      </c>
      <c r="J967" s="59">
        <f t="shared" si="228"/>
        <v>6.66</v>
      </c>
      <c r="Q967">
        <f t="shared" si="213"/>
        <v>0</v>
      </c>
      <c r="R967">
        <f t="shared" si="229"/>
        <v>4.5737541187122552</v>
      </c>
      <c r="T967">
        <v>4.6577618474232967</v>
      </c>
      <c r="W967">
        <v>4.9000000000000004</v>
      </c>
      <c r="Y967">
        <v>4.9000000000000004</v>
      </c>
      <c r="AB967">
        <v>4.9000000000000004</v>
      </c>
      <c r="AD967" s="196">
        <v>4.9000000000000004</v>
      </c>
    </row>
    <row r="968" spans="1:30" x14ac:dyDescent="0.25">
      <c r="A968" s="44"/>
      <c r="B968" s="44"/>
      <c r="C968" s="44"/>
      <c r="D968" s="44"/>
      <c r="E968" s="44" t="s">
        <v>1629</v>
      </c>
      <c r="F968" s="45">
        <v>43.81</v>
      </c>
      <c r="G968" s="44" t="s">
        <v>1630</v>
      </c>
      <c r="H968" s="45">
        <v>0</v>
      </c>
      <c r="I968" s="44" t="s">
        <v>1631</v>
      </c>
      <c r="J968" s="45">
        <f>F968+H968</f>
        <v>43.81</v>
      </c>
      <c r="Q968">
        <f t="shared" si="213"/>
        <v>0</v>
      </c>
      <c r="W968" t="s">
        <v>1631</v>
      </c>
      <c r="Y968" t="s">
        <v>1631</v>
      </c>
      <c r="AB968" t="s">
        <v>1631</v>
      </c>
    </row>
    <row r="969" spans="1:30" x14ac:dyDescent="0.25">
      <c r="A969" s="44"/>
      <c r="B969" s="44"/>
      <c r="C969" s="44"/>
      <c r="D969" s="44"/>
      <c r="E969" s="44" t="s">
        <v>1632</v>
      </c>
      <c r="F969" s="45">
        <f>J969-J961</f>
        <v>46.936249644918036</v>
      </c>
      <c r="G969" s="44"/>
      <c r="H969" s="229" t="s">
        <v>1633</v>
      </c>
      <c r="I969" s="229"/>
      <c r="J969" s="45">
        <f>Q969</f>
        <v>260.28283894000003</v>
      </c>
      <c r="Q969">
        <f t="shared" si="213"/>
        <v>260.28283894000003</v>
      </c>
    </row>
    <row r="970" spans="1:30" ht="15.75" thickBot="1" x14ac:dyDescent="0.3">
      <c r="A970" s="46"/>
      <c r="B970" s="46"/>
      <c r="C970" s="46"/>
      <c r="D970" s="46"/>
      <c r="E970" s="46"/>
      <c r="F970" s="46"/>
      <c r="G970" s="46" t="s">
        <v>1634</v>
      </c>
      <c r="H970" s="47">
        <v>473.24</v>
      </c>
      <c r="I970" s="46" t="s">
        <v>1635</v>
      </c>
      <c r="J970" s="48">
        <f>O970</f>
        <v>123176.25</v>
      </c>
      <c r="M970">
        <f>K961</f>
        <v>123176.25</v>
      </c>
      <c r="N970">
        <f>L961</f>
        <v>260.28283894000003</v>
      </c>
      <c r="O970">
        <v>123176.25</v>
      </c>
      <c r="P970">
        <v>260.28283894000003</v>
      </c>
      <c r="Q970">
        <f t="shared" ref="Q970:Q1033" si="230">P971</f>
        <v>0</v>
      </c>
      <c r="W970" t="s">
        <v>1635</v>
      </c>
      <c r="Y970" t="s">
        <v>1635</v>
      </c>
      <c r="AB970" t="s">
        <v>1635</v>
      </c>
    </row>
    <row r="971" spans="1:30" ht="15.75" thickTop="1" x14ac:dyDescent="0.25">
      <c r="A971" s="49"/>
      <c r="B971" s="49"/>
      <c r="C971" s="49"/>
      <c r="D971" s="49"/>
      <c r="E971" s="49"/>
      <c r="F971" s="49"/>
      <c r="G971" s="49"/>
      <c r="H971" s="49"/>
      <c r="I971" s="49"/>
      <c r="J971" s="49"/>
      <c r="Q971">
        <f t="shared" si="230"/>
        <v>0</v>
      </c>
    </row>
    <row r="972" spans="1:30" collapsed="1" x14ac:dyDescent="0.25">
      <c r="A972" s="36" t="s">
        <v>413</v>
      </c>
      <c r="B972" s="37" t="s">
        <v>137</v>
      </c>
      <c r="C972" s="36" t="s">
        <v>138</v>
      </c>
      <c r="D972" s="36" t="s">
        <v>9</v>
      </c>
      <c r="E972" s="233" t="s">
        <v>1626</v>
      </c>
      <c r="F972" s="234"/>
      <c r="G972" s="38" t="s">
        <v>139</v>
      </c>
      <c r="H972" s="37" t="s">
        <v>140</v>
      </c>
      <c r="I972" s="37" t="s">
        <v>141</v>
      </c>
      <c r="J972" s="37" t="s">
        <v>10</v>
      </c>
      <c r="Q972">
        <f t="shared" si="230"/>
        <v>0</v>
      </c>
      <c r="W972" t="s">
        <v>141</v>
      </c>
      <c r="Y972" t="s">
        <v>141</v>
      </c>
      <c r="AB972" t="s">
        <v>141</v>
      </c>
    </row>
    <row r="973" spans="1:30" x14ac:dyDescent="0.25">
      <c r="A973" s="39" t="s">
        <v>1636</v>
      </c>
      <c r="B973" s="40" t="s">
        <v>414</v>
      </c>
      <c r="C973" s="39" t="s">
        <v>162</v>
      </c>
      <c r="D973" s="39" t="s">
        <v>415</v>
      </c>
      <c r="E973" s="235" t="s">
        <v>129</v>
      </c>
      <c r="F973" s="236"/>
      <c r="G973" s="41" t="s">
        <v>159</v>
      </c>
      <c r="H973" s="42">
        <v>1</v>
      </c>
      <c r="I973" s="43">
        <f>_xlfn.XLOOKUP(D973,'Sintético MO EQ MAT'!D:D,'Sintético MO EQ MAT'!G:G)</f>
        <v>16.716795286885251</v>
      </c>
      <c r="J973" s="43">
        <f>(H973*I973)</f>
        <v>16.716795286885251</v>
      </c>
      <c r="K973">
        <f>_xlfn.XLOOKUP(D973,'Sintético MO EQ MAT'!D:D,'Sintético MO EQ MAT'!O:O,0)</f>
        <v>34114.47</v>
      </c>
      <c r="L973">
        <f>_xlfn.XLOOKUP(D973,'Sintético MO EQ MAT'!D:D,'Sintético MO EQ MAT'!K:K,0)</f>
        <v>20.394490250000004</v>
      </c>
      <c r="Q973">
        <f t="shared" si="230"/>
        <v>0</v>
      </c>
      <c r="W973">
        <v>16.716795286885251</v>
      </c>
      <c r="Y973">
        <v>16.716795286885251</v>
      </c>
      <c r="AB973">
        <v>16.716795286885251</v>
      </c>
      <c r="AD973" s="196">
        <v>5.22</v>
      </c>
    </row>
    <row r="974" spans="1:30" ht="25.5" x14ac:dyDescent="0.25">
      <c r="A974" s="50" t="s">
        <v>1638</v>
      </c>
      <c r="B974" s="51" t="s">
        <v>1186</v>
      </c>
      <c r="C974" s="50" t="s">
        <v>157</v>
      </c>
      <c r="D974" s="50" t="s">
        <v>1187</v>
      </c>
      <c r="E974" s="237" t="s">
        <v>1637</v>
      </c>
      <c r="F974" s="238"/>
      <c r="G974" s="52" t="s">
        <v>266</v>
      </c>
      <c r="H974" s="53">
        <v>0.83299999999999996</v>
      </c>
      <c r="I974" s="54">
        <f>W974</f>
        <v>18.82</v>
      </c>
      <c r="J974" s="54">
        <f t="shared" ref="J974:J975" si="231">TRUNC(H974*I974,(2))</f>
        <v>15.67</v>
      </c>
      <c r="Q974">
        <f t="shared" si="230"/>
        <v>0</v>
      </c>
      <c r="R974">
        <f t="shared" ref="R974:R975" si="232">I974/1.07133</f>
        <v>17.566949492686664</v>
      </c>
      <c r="T974">
        <v>17.874977831293812</v>
      </c>
      <c r="W974">
        <v>18.82</v>
      </c>
      <c r="Y974">
        <v>18.82</v>
      </c>
      <c r="AB974">
        <v>18.82</v>
      </c>
      <c r="AD974" s="196">
        <v>18.82</v>
      </c>
    </row>
    <row r="975" spans="1:30" x14ac:dyDescent="0.25">
      <c r="A975" s="55" t="s">
        <v>1627</v>
      </c>
      <c r="B975" s="56" t="s">
        <v>2150</v>
      </c>
      <c r="C975" s="55" t="s">
        <v>162</v>
      </c>
      <c r="D975" s="55" t="s">
        <v>2151</v>
      </c>
      <c r="E975" s="230" t="s">
        <v>1648</v>
      </c>
      <c r="F975" s="231"/>
      <c r="G975" s="57" t="s">
        <v>159</v>
      </c>
      <c r="H975" s="58">
        <v>1.1000000000000001</v>
      </c>
      <c r="I975" s="59">
        <f>W975</f>
        <v>0.95</v>
      </c>
      <c r="J975" s="59">
        <f t="shared" si="231"/>
        <v>1.04</v>
      </c>
      <c r="Q975">
        <f t="shared" si="230"/>
        <v>0</v>
      </c>
      <c r="R975">
        <f t="shared" si="232"/>
        <v>0.88674824750543724</v>
      </c>
      <c r="T975">
        <v>0.90541663166344644</v>
      </c>
      <c r="W975">
        <v>0.95</v>
      </c>
      <c r="Y975">
        <v>0.95</v>
      </c>
      <c r="AB975">
        <v>0.95</v>
      </c>
      <c r="AD975" s="196">
        <v>0.95</v>
      </c>
    </row>
    <row r="976" spans="1:30" x14ac:dyDescent="0.25">
      <c r="A976" s="44"/>
      <c r="B976" s="44"/>
      <c r="C976" s="44"/>
      <c r="D976" s="44"/>
      <c r="E976" s="44" t="s">
        <v>1629</v>
      </c>
      <c r="F976" s="45">
        <v>11.06</v>
      </c>
      <c r="G976" s="44" t="s">
        <v>1630</v>
      </c>
      <c r="H976" s="45">
        <v>0</v>
      </c>
      <c r="I976" s="44" t="s">
        <v>1631</v>
      </c>
      <c r="J976" s="45">
        <f>F976+H976</f>
        <v>11.06</v>
      </c>
      <c r="Q976">
        <f t="shared" si="230"/>
        <v>0</v>
      </c>
      <c r="W976" t="s">
        <v>1631</v>
      </c>
      <c r="Y976" t="s">
        <v>1631</v>
      </c>
      <c r="AB976" t="s">
        <v>1631</v>
      </c>
    </row>
    <row r="977" spans="1:30" x14ac:dyDescent="0.25">
      <c r="A977" s="44"/>
      <c r="B977" s="44"/>
      <c r="C977" s="44"/>
      <c r="D977" s="44"/>
      <c r="E977" s="44" t="s">
        <v>1632</v>
      </c>
      <c r="F977" s="45">
        <f>J977-J973</f>
        <v>3.6776949631147531</v>
      </c>
      <c r="G977" s="44"/>
      <c r="H977" s="229" t="s">
        <v>1633</v>
      </c>
      <c r="I977" s="229"/>
      <c r="J977" s="45">
        <f>Q977</f>
        <v>20.394490250000004</v>
      </c>
      <c r="Q977">
        <f t="shared" si="230"/>
        <v>20.394490250000004</v>
      </c>
    </row>
    <row r="978" spans="1:30" ht="15.75" thickBot="1" x14ac:dyDescent="0.3">
      <c r="A978" s="46"/>
      <c r="B978" s="46"/>
      <c r="C978" s="46"/>
      <c r="D978" s="46"/>
      <c r="E978" s="46"/>
      <c r="F978" s="46"/>
      <c r="G978" s="46" t="s">
        <v>1634</v>
      </c>
      <c r="H978" s="47">
        <v>1672.73</v>
      </c>
      <c r="I978" s="46" t="s">
        <v>1635</v>
      </c>
      <c r="J978" s="48">
        <f>O978</f>
        <v>34114.47</v>
      </c>
      <c r="M978">
        <f>K973</f>
        <v>34114.47</v>
      </c>
      <c r="N978">
        <f>L973</f>
        <v>20.394490250000004</v>
      </c>
      <c r="O978">
        <v>34114.47</v>
      </c>
      <c r="P978">
        <v>20.394490250000004</v>
      </c>
      <c r="Q978">
        <f t="shared" si="230"/>
        <v>0</v>
      </c>
      <c r="W978" t="s">
        <v>1635</v>
      </c>
      <c r="Y978" t="s">
        <v>1635</v>
      </c>
      <c r="AB978" t="s">
        <v>1635</v>
      </c>
    </row>
    <row r="979" spans="1:30" ht="15.75" thickTop="1" x14ac:dyDescent="0.25">
      <c r="A979" s="49"/>
      <c r="B979" s="49"/>
      <c r="C979" s="49"/>
      <c r="D979" s="49"/>
      <c r="E979" s="49"/>
      <c r="F979" s="49"/>
      <c r="G979" s="49"/>
      <c r="H979" s="49"/>
      <c r="I979" s="49"/>
      <c r="J979" s="49"/>
      <c r="Q979">
        <f t="shared" si="230"/>
        <v>0</v>
      </c>
    </row>
    <row r="980" spans="1:30" collapsed="1" x14ac:dyDescent="0.25">
      <c r="A980" s="36" t="s">
        <v>5036</v>
      </c>
      <c r="B980" s="37" t="s">
        <v>137</v>
      </c>
      <c r="C980" s="36" t="s">
        <v>138</v>
      </c>
      <c r="D980" s="36" t="s">
        <v>9</v>
      </c>
      <c r="E980" s="233" t="s">
        <v>1626</v>
      </c>
      <c r="F980" s="234"/>
      <c r="G980" s="38" t="s">
        <v>139</v>
      </c>
      <c r="H980" s="37" t="s">
        <v>140</v>
      </c>
      <c r="I980" s="37" t="s">
        <v>141</v>
      </c>
      <c r="J980" s="37" t="s">
        <v>10</v>
      </c>
      <c r="Q980">
        <f t="shared" si="230"/>
        <v>0</v>
      </c>
      <c r="W980" t="s">
        <v>141</v>
      </c>
      <c r="Y980" t="s">
        <v>141</v>
      </c>
      <c r="AB980" t="s">
        <v>141</v>
      </c>
    </row>
    <row r="981" spans="1:30" x14ac:dyDescent="0.25">
      <c r="A981" s="39" t="s">
        <v>1627</v>
      </c>
      <c r="B981" s="40" t="s">
        <v>417</v>
      </c>
      <c r="C981" s="39" t="s">
        <v>162</v>
      </c>
      <c r="D981" s="39" t="s">
        <v>2152</v>
      </c>
      <c r="E981" s="235" t="s">
        <v>1648</v>
      </c>
      <c r="F981" s="236"/>
      <c r="G981" s="41" t="s">
        <v>164</v>
      </c>
      <c r="H981" s="42">
        <v>1</v>
      </c>
      <c r="I981" s="43">
        <f>_xlfn.XLOOKUP(D981,'Sintético MO EQ MAT'!D:D,'Sintético MO EQ MAT'!G:G)</f>
        <v>5.8408079918032794</v>
      </c>
      <c r="J981" s="43">
        <f>(H981*I981)</f>
        <v>5.8408079918032794</v>
      </c>
      <c r="K981">
        <f>_xlfn.XLOOKUP(D981,'Sintético MO EQ MAT'!D:D,'Sintético MO EQ MAT'!O:O,0)</f>
        <v>712.57</v>
      </c>
      <c r="L981">
        <f>_xlfn.XLOOKUP(D981,'Sintético MO EQ MAT'!D:D,'Sintético MO EQ MAT'!K:K,0)</f>
        <v>7.1257857500000004</v>
      </c>
      <c r="Q981">
        <f t="shared" si="230"/>
        <v>0</v>
      </c>
      <c r="W981">
        <v>5.8408079918032794</v>
      </c>
      <c r="Y981">
        <v>5.8408079918032794</v>
      </c>
      <c r="AB981">
        <v>5.8408079918032794</v>
      </c>
      <c r="AD981" s="196">
        <v>7</v>
      </c>
    </row>
    <row r="982" spans="1:30" x14ac:dyDescent="0.25">
      <c r="A982" s="44"/>
      <c r="B982" s="44"/>
      <c r="C982" s="44"/>
      <c r="D982" s="44"/>
      <c r="E982" s="44" t="s">
        <v>1629</v>
      </c>
      <c r="F982" s="45">
        <v>0</v>
      </c>
      <c r="G982" s="44" t="s">
        <v>1630</v>
      </c>
      <c r="H982" s="45">
        <v>0</v>
      </c>
      <c r="I982" s="44" t="s">
        <v>1631</v>
      </c>
      <c r="J982" s="45">
        <f>F982+H982</f>
        <v>0</v>
      </c>
      <c r="Q982">
        <f t="shared" si="230"/>
        <v>0</v>
      </c>
      <c r="W982" t="s">
        <v>1631</v>
      </c>
      <c r="Y982" t="s">
        <v>1631</v>
      </c>
      <c r="AB982" t="s">
        <v>1631</v>
      </c>
    </row>
    <row r="983" spans="1:30" x14ac:dyDescent="0.25">
      <c r="A983" s="44"/>
      <c r="B983" s="44"/>
      <c r="C983" s="44"/>
      <c r="D983" s="44"/>
      <c r="E983" s="44" t="s">
        <v>1632</v>
      </c>
      <c r="F983" s="45">
        <f>J983-J981</f>
        <v>1.284977758196721</v>
      </c>
      <c r="G983" s="44"/>
      <c r="H983" s="229" t="s">
        <v>1633</v>
      </c>
      <c r="I983" s="229"/>
      <c r="J983" s="45">
        <f>Q983</f>
        <v>7.1257857500000004</v>
      </c>
      <c r="Q983">
        <f t="shared" si="230"/>
        <v>7.1257857500000004</v>
      </c>
    </row>
    <row r="984" spans="1:30" ht="15.75" thickBot="1" x14ac:dyDescent="0.3">
      <c r="A984" s="46"/>
      <c r="B984" s="46"/>
      <c r="C984" s="46"/>
      <c r="D984" s="46"/>
      <c r="E984" s="46"/>
      <c r="F984" s="46"/>
      <c r="G984" s="46" t="s">
        <v>1634</v>
      </c>
      <c r="H984" s="47">
        <v>100</v>
      </c>
      <c r="I984" s="46" t="s">
        <v>1635</v>
      </c>
      <c r="J984" s="48">
        <f>O984</f>
        <v>712.57</v>
      </c>
      <c r="M984">
        <f>K981</f>
        <v>712.57</v>
      </c>
      <c r="N984">
        <f>L981</f>
        <v>7.1257857500000004</v>
      </c>
      <c r="O984">
        <v>712.57</v>
      </c>
      <c r="P984">
        <v>7.1257857500000004</v>
      </c>
      <c r="Q984">
        <f t="shared" si="230"/>
        <v>0</v>
      </c>
      <c r="W984" t="s">
        <v>1635</v>
      </c>
      <c r="Y984" t="s">
        <v>1635</v>
      </c>
      <c r="AB984" t="s">
        <v>1635</v>
      </c>
    </row>
    <row r="985" spans="1:30" ht="15.75" thickTop="1" x14ac:dyDescent="0.25">
      <c r="A985" s="49"/>
      <c r="B985" s="49"/>
      <c r="C985" s="49"/>
      <c r="D985" s="49"/>
      <c r="E985" s="49"/>
      <c r="F985" s="49"/>
      <c r="G985" s="49"/>
      <c r="H985" s="49"/>
      <c r="I985" s="49"/>
      <c r="J985" s="49"/>
      <c r="Q985">
        <f t="shared" si="230"/>
        <v>0</v>
      </c>
    </row>
    <row r="986" spans="1:30" collapsed="1" x14ac:dyDescent="0.25">
      <c r="A986" s="36" t="s">
        <v>419</v>
      </c>
      <c r="B986" s="37" t="s">
        <v>137</v>
      </c>
      <c r="C986" s="36" t="s">
        <v>138</v>
      </c>
      <c r="D986" s="36" t="s">
        <v>9</v>
      </c>
      <c r="E986" s="233" t="s">
        <v>1626</v>
      </c>
      <c r="F986" s="234"/>
      <c r="G986" s="38" t="s">
        <v>139</v>
      </c>
      <c r="H986" s="37" t="s">
        <v>140</v>
      </c>
      <c r="I986" s="37" t="s">
        <v>141</v>
      </c>
      <c r="J986" s="37" t="s">
        <v>10</v>
      </c>
      <c r="Q986">
        <f t="shared" si="230"/>
        <v>0</v>
      </c>
      <c r="W986" t="s">
        <v>141</v>
      </c>
      <c r="Y986" t="s">
        <v>141</v>
      </c>
      <c r="AB986" t="s">
        <v>141</v>
      </c>
    </row>
    <row r="987" spans="1:30" x14ac:dyDescent="0.25">
      <c r="A987" s="39" t="s">
        <v>1636</v>
      </c>
      <c r="B987" s="40" t="s">
        <v>420</v>
      </c>
      <c r="C987" s="39" t="s">
        <v>162</v>
      </c>
      <c r="D987" s="39" t="s">
        <v>421</v>
      </c>
      <c r="E987" s="235" t="s">
        <v>2153</v>
      </c>
      <c r="F987" s="236"/>
      <c r="G987" s="41" t="s">
        <v>164</v>
      </c>
      <c r="H987" s="42">
        <v>1</v>
      </c>
      <c r="I987" s="43">
        <f>_xlfn.XLOOKUP(D987,'Sintético MO EQ MAT'!D:D,'Sintético MO EQ MAT'!G:G)</f>
        <v>170.85773226229509</v>
      </c>
      <c r="J987" s="43">
        <f>(H987*I987)</f>
        <v>170.85773226229509</v>
      </c>
      <c r="K987">
        <f>_xlfn.XLOOKUP(D987,'Sintético MO EQ MAT'!D:D,'Sintético MO EQ MAT'!O:O,0)</f>
        <v>21886.87</v>
      </c>
      <c r="L987">
        <f>_xlfn.XLOOKUP(D987,'Sintético MO EQ MAT'!D:D,'Sintético MO EQ MAT'!K:K,0)</f>
        <v>208.44643336000001</v>
      </c>
      <c r="Q987">
        <f t="shared" si="230"/>
        <v>0</v>
      </c>
      <c r="W987">
        <v>170.85773226229509</v>
      </c>
      <c r="Y987">
        <v>170.85773226229509</v>
      </c>
      <c r="AB987">
        <v>170.85773226229509</v>
      </c>
      <c r="AD987" s="196">
        <v>200.42</v>
      </c>
    </row>
    <row r="988" spans="1:30" ht="25.5" x14ac:dyDescent="0.25">
      <c r="A988" s="50" t="s">
        <v>1638</v>
      </c>
      <c r="B988" s="51" t="s">
        <v>1186</v>
      </c>
      <c r="C988" s="50" t="s">
        <v>157</v>
      </c>
      <c r="D988" s="50" t="s">
        <v>1187</v>
      </c>
      <c r="E988" s="237" t="s">
        <v>1637</v>
      </c>
      <c r="F988" s="238"/>
      <c r="G988" s="52" t="s">
        <v>266</v>
      </c>
      <c r="H988" s="53">
        <v>0.253</v>
      </c>
      <c r="I988" s="54">
        <f>W988</f>
        <v>18.82</v>
      </c>
      <c r="J988" s="54">
        <f t="shared" ref="J988:J989" si="233">TRUNC(H988*I988,(2))</f>
        <v>4.76</v>
      </c>
      <c r="Q988">
        <f t="shared" si="230"/>
        <v>0</v>
      </c>
      <c r="R988">
        <f t="shared" ref="R988:R989" si="234">I988/1.07133</f>
        <v>17.566949492686664</v>
      </c>
      <c r="T988">
        <v>17.874977831293812</v>
      </c>
      <c r="W988">
        <v>18.82</v>
      </c>
      <c r="Y988">
        <v>18.82</v>
      </c>
      <c r="AB988">
        <v>18.82</v>
      </c>
      <c r="AD988" s="196">
        <v>18.82</v>
      </c>
    </row>
    <row r="989" spans="1:30" ht="25.5" x14ac:dyDescent="0.25">
      <c r="A989" s="55" t="s">
        <v>1627</v>
      </c>
      <c r="B989" s="56" t="s">
        <v>2154</v>
      </c>
      <c r="C989" s="55" t="s">
        <v>162</v>
      </c>
      <c r="D989" s="55" t="s">
        <v>2155</v>
      </c>
      <c r="E989" s="230" t="s">
        <v>1648</v>
      </c>
      <c r="F989" s="231"/>
      <c r="G989" s="57" t="s">
        <v>164</v>
      </c>
      <c r="H989" s="58">
        <v>1</v>
      </c>
      <c r="I989" s="59">
        <f>W989</f>
        <v>166.09</v>
      </c>
      <c r="J989" s="59">
        <f t="shared" si="233"/>
        <v>166.09</v>
      </c>
      <c r="Q989">
        <f t="shared" si="230"/>
        <v>0</v>
      </c>
      <c r="R989">
        <f t="shared" si="234"/>
        <v>155.03159624018744</v>
      </c>
      <c r="T989">
        <v>157.74784613517778</v>
      </c>
      <c r="W989">
        <v>166.09</v>
      </c>
      <c r="Y989">
        <v>166.09</v>
      </c>
      <c r="AB989">
        <v>166.09</v>
      </c>
      <c r="AD989" s="196">
        <v>166.12</v>
      </c>
    </row>
    <row r="990" spans="1:30" x14ac:dyDescent="0.25">
      <c r="A990" s="44"/>
      <c r="B990" s="44"/>
      <c r="C990" s="44"/>
      <c r="D990" s="44"/>
      <c r="E990" s="44" t="s">
        <v>1629</v>
      </c>
      <c r="F990" s="45">
        <v>3.35</v>
      </c>
      <c r="G990" s="44" t="s">
        <v>1630</v>
      </c>
      <c r="H990" s="45">
        <v>0</v>
      </c>
      <c r="I990" s="44" t="s">
        <v>1631</v>
      </c>
      <c r="J990" s="45">
        <f>F990+H990</f>
        <v>3.35</v>
      </c>
      <c r="Q990">
        <f t="shared" si="230"/>
        <v>0</v>
      </c>
      <c r="W990" t="s">
        <v>1631</v>
      </c>
      <c r="Y990" t="s">
        <v>1631</v>
      </c>
      <c r="AB990" t="s">
        <v>1631</v>
      </c>
    </row>
    <row r="991" spans="1:30" x14ac:dyDescent="0.25">
      <c r="A991" s="44"/>
      <c r="B991" s="44"/>
      <c r="C991" s="44"/>
      <c r="D991" s="44"/>
      <c r="E991" s="44" t="s">
        <v>1632</v>
      </c>
      <c r="F991" s="45">
        <f>J991-J987</f>
        <v>37.588701097704927</v>
      </c>
      <c r="G991" s="44"/>
      <c r="H991" s="229" t="s">
        <v>1633</v>
      </c>
      <c r="I991" s="229"/>
      <c r="J991" s="45">
        <f>Q991</f>
        <v>208.44643336000001</v>
      </c>
      <c r="Q991">
        <f t="shared" si="230"/>
        <v>208.44643336000001</v>
      </c>
    </row>
    <row r="992" spans="1:30" ht="15.75" thickBot="1" x14ac:dyDescent="0.3">
      <c r="A992" s="46"/>
      <c r="B992" s="46"/>
      <c r="C992" s="46"/>
      <c r="D992" s="46"/>
      <c r="E992" s="46"/>
      <c r="F992" s="46"/>
      <c r="G992" s="46" t="s">
        <v>1634</v>
      </c>
      <c r="H992" s="47">
        <v>105</v>
      </c>
      <c r="I992" s="46" t="s">
        <v>1635</v>
      </c>
      <c r="J992" s="48">
        <f>O992</f>
        <v>21886.87</v>
      </c>
      <c r="M992">
        <f>K987</f>
        <v>21886.87</v>
      </c>
      <c r="N992">
        <f>L987</f>
        <v>208.44643336000001</v>
      </c>
      <c r="O992">
        <v>21886.87</v>
      </c>
      <c r="P992">
        <v>208.44643336000001</v>
      </c>
      <c r="Q992">
        <f t="shared" si="230"/>
        <v>0</v>
      </c>
      <c r="W992" t="s">
        <v>1635</v>
      </c>
      <c r="Y992" t="s">
        <v>1635</v>
      </c>
      <c r="AB992" t="s">
        <v>1635</v>
      </c>
    </row>
    <row r="993" spans="1:30" ht="15.75" thickTop="1" x14ac:dyDescent="0.25">
      <c r="A993" s="49"/>
      <c r="B993" s="49"/>
      <c r="C993" s="49"/>
      <c r="D993" s="49"/>
      <c r="E993" s="49"/>
      <c r="F993" s="49"/>
      <c r="G993" s="49"/>
      <c r="H993" s="49"/>
      <c r="I993" s="49"/>
      <c r="J993" s="49"/>
      <c r="Q993">
        <f t="shared" si="230"/>
        <v>0</v>
      </c>
    </row>
    <row r="994" spans="1:30" collapsed="1" x14ac:dyDescent="0.25">
      <c r="A994" s="36" t="s">
        <v>422</v>
      </c>
      <c r="B994" s="37" t="s">
        <v>137</v>
      </c>
      <c r="C994" s="36" t="s">
        <v>138</v>
      </c>
      <c r="D994" s="36" t="s">
        <v>9</v>
      </c>
      <c r="E994" s="233" t="s">
        <v>1626</v>
      </c>
      <c r="F994" s="234"/>
      <c r="G994" s="38" t="s">
        <v>139</v>
      </c>
      <c r="H994" s="37" t="s">
        <v>140</v>
      </c>
      <c r="I994" s="37" t="s">
        <v>141</v>
      </c>
      <c r="J994" s="37" t="s">
        <v>10</v>
      </c>
      <c r="Q994">
        <f t="shared" si="230"/>
        <v>0</v>
      </c>
      <c r="W994" t="s">
        <v>141</v>
      </c>
      <c r="Y994" t="s">
        <v>141</v>
      </c>
      <c r="AB994" t="s">
        <v>141</v>
      </c>
    </row>
    <row r="995" spans="1:30" x14ac:dyDescent="0.25">
      <c r="A995" s="39" t="s">
        <v>1636</v>
      </c>
      <c r="B995" s="40" t="s">
        <v>423</v>
      </c>
      <c r="C995" s="39" t="s">
        <v>162</v>
      </c>
      <c r="D995" s="39" t="s">
        <v>2156</v>
      </c>
      <c r="E995" s="235" t="s">
        <v>2128</v>
      </c>
      <c r="F995" s="236"/>
      <c r="G995" s="41" t="s">
        <v>255</v>
      </c>
      <c r="H995" s="42">
        <v>1</v>
      </c>
      <c r="I995" s="43">
        <f>_xlfn.XLOOKUP(D995,'Sintético MO EQ MAT'!D:D,'Sintético MO EQ MAT'!G:G)</f>
        <v>108.92905497540984</v>
      </c>
      <c r="J995" s="43">
        <f>(H995*I995)</f>
        <v>108.92905497540984</v>
      </c>
      <c r="K995">
        <f>_xlfn.XLOOKUP(D995,'Sintético MO EQ MAT'!D:D,'Sintético MO EQ MAT'!O:O,0)</f>
        <v>11293.28</v>
      </c>
      <c r="L995">
        <f>_xlfn.XLOOKUP(D995,'Sintético MO EQ MAT'!D:D,'Sintético MO EQ MAT'!K:K,0)</f>
        <v>132.89344707000001</v>
      </c>
      <c r="Q995">
        <f t="shared" si="230"/>
        <v>0</v>
      </c>
      <c r="W995">
        <v>108.92905497540984</v>
      </c>
      <c r="Y995">
        <v>108.92905497540984</v>
      </c>
      <c r="AB995">
        <v>108.92905497540984</v>
      </c>
      <c r="AD995" s="196">
        <v>122.19</v>
      </c>
    </row>
    <row r="996" spans="1:30" ht="25.5" x14ac:dyDescent="0.25">
      <c r="A996" s="50" t="s">
        <v>1638</v>
      </c>
      <c r="B996" s="51" t="s">
        <v>1896</v>
      </c>
      <c r="C996" s="50" t="s">
        <v>157</v>
      </c>
      <c r="D996" s="50" t="s">
        <v>1897</v>
      </c>
      <c r="E996" s="237" t="s">
        <v>1637</v>
      </c>
      <c r="F996" s="238"/>
      <c r="G996" s="52" t="s">
        <v>266</v>
      </c>
      <c r="H996" s="53">
        <v>0.312</v>
      </c>
      <c r="I996" s="54">
        <f>W996</f>
        <v>26.57</v>
      </c>
      <c r="J996" s="54">
        <f t="shared" ref="J996:J999" si="235">TRUNC(H996*I996,(2))</f>
        <v>8.2799999999999994</v>
      </c>
      <c r="Q996">
        <f t="shared" si="230"/>
        <v>0</v>
      </c>
      <c r="R996">
        <f t="shared" ref="R996:R999" si="236">I996/1.07133</f>
        <v>24.800948353915231</v>
      </c>
      <c r="T996">
        <v>25.239655381628445</v>
      </c>
      <c r="W996">
        <v>26.57</v>
      </c>
      <c r="Y996">
        <v>26.57</v>
      </c>
      <c r="AB996">
        <v>26.57</v>
      </c>
      <c r="AD996" s="196">
        <v>26.57</v>
      </c>
    </row>
    <row r="997" spans="1:30" x14ac:dyDescent="0.25">
      <c r="A997" s="55" t="s">
        <v>1627</v>
      </c>
      <c r="B997" s="56" t="s">
        <v>1841</v>
      </c>
      <c r="C997" s="55" t="s">
        <v>162</v>
      </c>
      <c r="D997" s="55" t="s">
        <v>1842</v>
      </c>
      <c r="E997" s="230" t="s">
        <v>1648</v>
      </c>
      <c r="F997" s="231"/>
      <c r="G997" s="57" t="s">
        <v>259</v>
      </c>
      <c r="H997" s="58">
        <v>1.86</v>
      </c>
      <c r="I997" s="59">
        <f t="shared" ref="I997:I999" si="237">W997</f>
        <v>0.7</v>
      </c>
      <c r="J997" s="59">
        <f t="shared" si="235"/>
        <v>1.3</v>
      </c>
      <c r="Q997">
        <f t="shared" si="230"/>
        <v>0</v>
      </c>
      <c r="R997">
        <f t="shared" si="236"/>
        <v>0.65339344553032219</v>
      </c>
      <c r="T997">
        <v>0.67206182968833139</v>
      </c>
      <c r="W997">
        <v>0.7</v>
      </c>
      <c r="Y997">
        <v>0.7</v>
      </c>
      <c r="AB997">
        <v>0.7</v>
      </c>
      <c r="AD997" s="196">
        <v>0.7</v>
      </c>
    </row>
    <row r="998" spans="1:30" x14ac:dyDescent="0.25">
      <c r="A998" s="55" t="s">
        <v>1627</v>
      </c>
      <c r="B998" s="56" t="s">
        <v>1843</v>
      </c>
      <c r="C998" s="55" t="s">
        <v>162</v>
      </c>
      <c r="D998" s="55" t="s">
        <v>1844</v>
      </c>
      <c r="E998" s="230" t="s">
        <v>1648</v>
      </c>
      <c r="F998" s="231"/>
      <c r="G998" s="57" t="s">
        <v>212</v>
      </c>
      <c r="H998" s="58">
        <v>2E-3</v>
      </c>
      <c r="I998" s="59">
        <f t="shared" si="237"/>
        <v>137.29</v>
      </c>
      <c r="J998" s="59">
        <f t="shared" si="235"/>
        <v>0.27</v>
      </c>
      <c r="Q998">
        <f t="shared" si="230"/>
        <v>0</v>
      </c>
      <c r="R998">
        <f t="shared" si="236"/>
        <v>128.14912305265418</v>
      </c>
      <c r="T998">
        <v>130.37066076745728</v>
      </c>
      <c r="W998">
        <v>137.29</v>
      </c>
      <c r="Y998">
        <v>137.29</v>
      </c>
      <c r="AB998">
        <v>137.29</v>
      </c>
      <c r="AD998" s="196">
        <v>137.29</v>
      </c>
    </row>
    <row r="999" spans="1:30" x14ac:dyDescent="0.25">
      <c r="A999" s="55" t="s">
        <v>1627</v>
      </c>
      <c r="B999" s="56" t="s">
        <v>2157</v>
      </c>
      <c r="C999" s="55" t="s">
        <v>162</v>
      </c>
      <c r="D999" s="55" t="s">
        <v>2158</v>
      </c>
      <c r="E999" s="230" t="s">
        <v>1648</v>
      </c>
      <c r="F999" s="231"/>
      <c r="G999" s="57" t="s">
        <v>255</v>
      </c>
      <c r="H999" s="58">
        <v>1.05</v>
      </c>
      <c r="I999" s="59">
        <f t="shared" si="237"/>
        <v>94.36</v>
      </c>
      <c r="J999" s="59">
        <f t="shared" si="235"/>
        <v>99.07</v>
      </c>
      <c r="Q999">
        <f t="shared" si="230"/>
        <v>0</v>
      </c>
      <c r="R999">
        <f t="shared" si="236"/>
        <v>88.077436457487437</v>
      </c>
      <c r="T999">
        <v>89.608243958444191</v>
      </c>
      <c r="W999">
        <v>94.36</v>
      </c>
      <c r="Y999">
        <v>94.36</v>
      </c>
      <c r="AB999">
        <v>94.36</v>
      </c>
      <c r="AD999" s="196">
        <v>94.36</v>
      </c>
    </row>
    <row r="1000" spans="1:30" x14ac:dyDescent="0.25">
      <c r="A1000" s="44"/>
      <c r="B1000" s="44"/>
      <c r="C1000" s="44"/>
      <c r="D1000" s="44"/>
      <c r="E1000" s="44" t="s">
        <v>1629</v>
      </c>
      <c r="F1000" s="45">
        <v>6.55</v>
      </c>
      <c r="G1000" s="44" t="s">
        <v>1630</v>
      </c>
      <c r="H1000" s="45">
        <v>0</v>
      </c>
      <c r="I1000" s="44" t="s">
        <v>1631</v>
      </c>
      <c r="J1000" s="45">
        <f>F1000+H1000</f>
        <v>6.55</v>
      </c>
      <c r="Q1000">
        <f t="shared" si="230"/>
        <v>0</v>
      </c>
      <c r="W1000" t="s">
        <v>1631</v>
      </c>
      <c r="Y1000" t="s">
        <v>1631</v>
      </c>
      <c r="AB1000" t="s">
        <v>1631</v>
      </c>
    </row>
    <row r="1001" spans="1:30" x14ac:dyDescent="0.25">
      <c r="A1001" s="44"/>
      <c r="B1001" s="44"/>
      <c r="C1001" s="44"/>
      <c r="D1001" s="44"/>
      <c r="E1001" s="44" t="s">
        <v>1632</v>
      </c>
      <c r="F1001" s="45">
        <f>J1001-J995</f>
        <v>23.964392094590167</v>
      </c>
      <c r="G1001" s="44"/>
      <c r="H1001" s="229" t="s">
        <v>1633</v>
      </c>
      <c r="I1001" s="229"/>
      <c r="J1001" s="45">
        <f>Q1001</f>
        <v>132.89344707000001</v>
      </c>
      <c r="Q1001">
        <f t="shared" si="230"/>
        <v>132.89344707000001</v>
      </c>
      <c r="R1001" s="194"/>
      <c r="S1001" s="194"/>
    </row>
    <row r="1002" spans="1:30" ht="15.75" thickBot="1" x14ac:dyDescent="0.3">
      <c r="A1002" s="46"/>
      <c r="B1002" s="46"/>
      <c r="C1002" s="46"/>
      <c r="D1002" s="46"/>
      <c r="E1002" s="46"/>
      <c r="F1002" s="46"/>
      <c r="G1002" s="46" t="s">
        <v>1634</v>
      </c>
      <c r="H1002" s="47">
        <v>84.98</v>
      </c>
      <c r="I1002" s="46" t="s">
        <v>1635</v>
      </c>
      <c r="J1002" s="48">
        <f>O1002</f>
        <v>11293.28</v>
      </c>
      <c r="M1002">
        <f>K995</f>
        <v>11293.28</v>
      </c>
      <c r="N1002">
        <f>L995</f>
        <v>132.89344707000001</v>
      </c>
      <c r="O1002">
        <v>11293.28</v>
      </c>
      <c r="P1002">
        <v>132.89344707000001</v>
      </c>
      <c r="Q1002">
        <f t="shared" si="230"/>
        <v>0</v>
      </c>
      <c r="R1002" s="194"/>
      <c r="S1002" s="194"/>
      <c r="W1002" t="s">
        <v>1635</v>
      </c>
      <c r="Y1002" t="s">
        <v>1635</v>
      </c>
      <c r="AB1002" t="s">
        <v>1635</v>
      </c>
    </row>
    <row r="1003" spans="1:30" ht="15.75" thickTop="1" x14ac:dyDescent="0.25">
      <c r="A1003" s="49"/>
      <c r="B1003" s="49"/>
      <c r="C1003" s="49"/>
      <c r="D1003" s="49"/>
      <c r="E1003" s="49"/>
      <c r="F1003" s="49"/>
      <c r="G1003" s="49"/>
      <c r="H1003" s="49"/>
      <c r="I1003" s="49"/>
      <c r="J1003" s="49"/>
      <c r="Q1003">
        <f t="shared" si="230"/>
        <v>0</v>
      </c>
      <c r="R1003" s="194"/>
      <c r="S1003" s="194"/>
    </row>
    <row r="1004" spans="1:30" collapsed="1" x14ac:dyDescent="0.25">
      <c r="A1004" s="36" t="s">
        <v>425</v>
      </c>
      <c r="B1004" s="37" t="s">
        <v>137</v>
      </c>
      <c r="C1004" s="36" t="s">
        <v>138</v>
      </c>
      <c r="D1004" s="36" t="s">
        <v>9</v>
      </c>
      <c r="E1004" s="233" t="s">
        <v>1626</v>
      </c>
      <c r="F1004" s="234"/>
      <c r="G1004" s="38" t="s">
        <v>139</v>
      </c>
      <c r="H1004" s="37" t="s">
        <v>140</v>
      </c>
      <c r="I1004" s="37" t="s">
        <v>141</v>
      </c>
      <c r="J1004" s="37" t="s">
        <v>10</v>
      </c>
      <c r="Q1004">
        <f t="shared" si="230"/>
        <v>0</v>
      </c>
      <c r="R1004" s="194"/>
      <c r="S1004" s="194"/>
      <c r="W1004" t="s">
        <v>141</v>
      </c>
      <c r="Y1004" t="s">
        <v>141</v>
      </c>
      <c r="AB1004" t="s">
        <v>141</v>
      </c>
    </row>
    <row r="1005" spans="1:30" x14ac:dyDescent="0.25">
      <c r="A1005" s="39" t="s">
        <v>1636</v>
      </c>
      <c r="B1005" s="40" t="s">
        <v>426</v>
      </c>
      <c r="C1005" s="39" t="s">
        <v>162</v>
      </c>
      <c r="D1005" s="39" t="s">
        <v>427</v>
      </c>
      <c r="E1005" s="235" t="s">
        <v>2128</v>
      </c>
      <c r="F1005" s="236"/>
      <c r="G1005" s="41" t="s">
        <v>255</v>
      </c>
      <c r="H1005" s="42">
        <v>1</v>
      </c>
      <c r="I1005" s="43">
        <f>_xlfn.XLOOKUP(D1005,'Sintético MO EQ MAT'!D:D,'Sintético MO EQ MAT'!G:G)</f>
        <v>90.190131680327866</v>
      </c>
      <c r="J1005" s="43">
        <f>(H1005*I1005)</f>
        <v>90.190131680327866</v>
      </c>
      <c r="K1005">
        <f>_xlfn.XLOOKUP(D1005,'Sintético MO EQ MAT'!D:D,'Sintético MO EQ MAT'!O:O,0)</f>
        <v>99.02</v>
      </c>
      <c r="L1005">
        <f>_xlfn.XLOOKUP(D1005,'Sintético MO EQ MAT'!D:D,'Sintético MO EQ MAT'!K:K,0)</f>
        <v>110.03196065</v>
      </c>
      <c r="Q1005">
        <f t="shared" si="230"/>
        <v>0</v>
      </c>
      <c r="R1005" s="194"/>
      <c r="S1005" s="194"/>
      <c r="W1005">
        <v>90.190131680327866</v>
      </c>
      <c r="Y1005">
        <v>90.190131680327866</v>
      </c>
      <c r="AB1005">
        <v>90.190131680327866</v>
      </c>
      <c r="AD1005" s="196">
        <v>100.73</v>
      </c>
    </row>
    <row r="1006" spans="1:30" ht="25.5" x14ac:dyDescent="0.25">
      <c r="A1006" s="50" t="s">
        <v>1638</v>
      </c>
      <c r="B1006" s="51" t="s">
        <v>1915</v>
      </c>
      <c r="C1006" s="50" t="s">
        <v>157</v>
      </c>
      <c r="D1006" s="50" t="s">
        <v>1916</v>
      </c>
      <c r="E1006" s="237" t="s">
        <v>1637</v>
      </c>
      <c r="F1006" s="238"/>
      <c r="G1006" s="52" t="s">
        <v>266</v>
      </c>
      <c r="H1006" s="53">
        <v>0.114</v>
      </c>
      <c r="I1006" s="54">
        <f t="shared" ref="I1006:I1010" si="238">W1006</f>
        <v>19.7</v>
      </c>
      <c r="J1006" s="54">
        <f t="shared" ref="J1006:J1010" si="239">TRUNC(H1006*I1006,(2))</f>
        <v>2.2400000000000002</v>
      </c>
      <c r="Q1006">
        <f t="shared" si="230"/>
        <v>0</v>
      </c>
      <c r="R1006">
        <f t="shared" ref="R1006:R1010" si="240">I1006/1.07133</f>
        <v>18.388358395639067</v>
      </c>
      <c r="T1006">
        <v>18.71505511840423</v>
      </c>
      <c r="W1006">
        <v>19.7</v>
      </c>
      <c r="Y1006">
        <v>19.7</v>
      </c>
      <c r="AB1006">
        <v>19.7</v>
      </c>
      <c r="AD1006" s="196">
        <v>19.7</v>
      </c>
    </row>
    <row r="1007" spans="1:30" ht="25.5" x14ac:dyDescent="0.25">
      <c r="A1007" s="50" t="s">
        <v>1638</v>
      </c>
      <c r="B1007" s="51" t="s">
        <v>1896</v>
      </c>
      <c r="C1007" s="50" t="s">
        <v>157</v>
      </c>
      <c r="D1007" s="50" t="s">
        <v>1897</v>
      </c>
      <c r="E1007" s="237" t="s">
        <v>1637</v>
      </c>
      <c r="F1007" s="238"/>
      <c r="G1007" s="52" t="s">
        <v>266</v>
      </c>
      <c r="H1007" s="53">
        <v>0.19600000000000001</v>
      </c>
      <c r="I1007" s="54">
        <f t="shared" si="238"/>
        <v>26.57</v>
      </c>
      <c r="J1007" s="54">
        <f t="shared" si="239"/>
        <v>5.2</v>
      </c>
      <c r="Q1007">
        <f t="shared" si="230"/>
        <v>0</v>
      </c>
      <c r="R1007">
        <f t="shared" si="240"/>
        <v>24.800948353915231</v>
      </c>
      <c r="T1007">
        <v>25.239655381628445</v>
      </c>
      <c r="W1007">
        <v>26.57</v>
      </c>
      <c r="Y1007">
        <v>26.57</v>
      </c>
      <c r="AB1007">
        <v>26.57</v>
      </c>
      <c r="AD1007" s="196">
        <v>26.57</v>
      </c>
    </row>
    <row r="1008" spans="1:30" x14ac:dyDescent="0.25">
      <c r="A1008" s="55" t="s">
        <v>1627</v>
      </c>
      <c r="B1008" s="56" t="s">
        <v>1841</v>
      </c>
      <c r="C1008" s="55" t="s">
        <v>162</v>
      </c>
      <c r="D1008" s="55" t="s">
        <v>1842</v>
      </c>
      <c r="E1008" s="230" t="s">
        <v>1648</v>
      </c>
      <c r="F1008" s="231"/>
      <c r="G1008" s="57" t="s">
        <v>259</v>
      </c>
      <c r="H1008" s="58">
        <v>0.78</v>
      </c>
      <c r="I1008" s="59">
        <f t="shared" si="238"/>
        <v>0.7</v>
      </c>
      <c r="J1008" s="59">
        <f t="shared" si="239"/>
        <v>0.54</v>
      </c>
      <c r="Q1008">
        <f t="shared" si="230"/>
        <v>0</v>
      </c>
      <c r="R1008">
        <f t="shared" si="240"/>
        <v>0.65339344553032219</v>
      </c>
      <c r="T1008">
        <v>0.67206182968833139</v>
      </c>
      <c r="W1008">
        <v>0.7</v>
      </c>
      <c r="Y1008">
        <v>0.7</v>
      </c>
      <c r="AB1008">
        <v>0.7</v>
      </c>
      <c r="AD1008" s="196">
        <v>0.7</v>
      </c>
    </row>
    <row r="1009" spans="1:30" x14ac:dyDescent="0.25">
      <c r="A1009" s="55" t="s">
        <v>1627</v>
      </c>
      <c r="B1009" s="56" t="s">
        <v>1843</v>
      </c>
      <c r="C1009" s="55" t="s">
        <v>162</v>
      </c>
      <c r="D1009" s="55" t="s">
        <v>1844</v>
      </c>
      <c r="E1009" s="230" t="s">
        <v>1648</v>
      </c>
      <c r="F1009" s="231"/>
      <c r="G1009" s="57" t="s">
        <v>212</v>
      </c>
      <c r="H1009" s="58">
        <v>0.02</v>
      </c>
      <c r="I1009" s="59">
        <f t="shared" si="238"/>
        <v>137.29</v>
      </c>
      <c r="J1009" s="59">
        <f t="shared" si="239"/>
        <v>2.74</v>
      </c>
      <c r="Q1009">
        <f t="shared" si="230"/>
        <v>0</v>
      </c>
      <c r="R1009">
        <f t="shared" si="240"/>
        <v>128.14912305265418</v>
      </c>
      <c r="T1009">
        <v>130.37066076745728</v>
      </c>
      <c r="W1009">
        <v>137.29</v>
      </c>
      <c r="Y1009">
        <v>137.29</v>
      </c>
      <c r="AB1009">
        <v>137.29</v>
      </c>
      <c r="AD1009" s="196">
        <v>137.29</v>
      </c>
    </row>
    <row r="1010" spans="1:30" x14ac:dyDescent="0.25">
      <c r="A1010" s="55" t="s">
        <v>1627</v>
      </c>
      <c r="B1010" s="56" t="s">
        <v>2159</v>
      </c>
      <c r="C1010" s="55" t="s">
        <v>162</v>
      </c>
      <c r="D1010" s="55" t="s">
        <v>2160</v>
      </c>
      <c r="E1010" s="230" t="s">
        <v>1648</v>
      </c>
      <c r="F1010" s="231"/>
      <c r="G1010" s="57" t="s">
        <v>255</v>
      </c>
      <c r="H1010" s="58">
        <v>1.05</v>
      </c>
      <c r="I1010" s="59">
        <f t="shared" si="238"/>
        <v>75.69</v>
      </c>
      <c r="J1010" s="59">
        <f t="shared" si="239"/>
        <v>79.47</v>
      </c>
      <c r="Q1010">
        <f t="shared" si="230"/>
        <v>0</v>
      </c>
      <c r="R1010">
        <f t="shared" si="240"/>
        <v>70.650499845985834</v>
      </c>
      <c r="T1010">
        <v>71.873279008335444</v>
      </c>
      <c r="W1010">
        <v>75.69</v>
      </c>
      <c r="Y1010">
        <v>75.69</v>
      </c>
      <c r="AB1010">
        <v>75.69</v>
      </c>
      <c r="AD1010" s="196">
        <v>75.680000000000007</v>
      </c>
    </row>
    <row r="1011" spans="1:30" x14ac:dyDescent="0.25">
      <c r="A1011" s="44"/>
      <c r="B1011" s="44"/>
      <c r="C1011" s="44"/>
      <c r="D1011" s="44"/>
      <c r="E1011" s="44" t="s">
        <v>1629</v>
      </c>
      <c r="F1011" s="45">
        <v>5.72</v>
      </c>
      <c r="G1011" s="44" t="s">
        <v>1630</v>
      </c>
      <c r="H1011" s="45">
        <v>0</v>
      </c>
      <c r="I1011" s="44" t="s">
        <v>1631</v>
      </c>
      <c r="J1011" s="45">
        <f>F1011+H1011</f>
        <v>5.72</v>
      </c>
      <c r="Q1011">
        <f t="shared" si="230"/>
        <v>0</v>
      </c>
      <c r="W1011" t="s">
        <v>1631</v>
      </c>
      <c r="Y1011" t="s">
        <v>1631</v>
      </c>
      <c r="AB1011" t="s">
        <v>1631</v>
      </c>
    </row>
    <row r="1012" spans="1:30" x14ac:dyDescent="0.25">
      <c r="A1012" s="44"/>
      <c r="B1012" s="44"/>
      <c r="C1012" s="44"/>
      <c r="D1012" s="44"/>
      <c r="E1012" s="44" t="s">
        <v>1632</v>
      </c>
      <c r="F1012" s="45">
        <f>J1012-J1005</f>
        <v>19.841828969672136</v>
      </c>
      <c r="G1012" s="44"/>
      <c r="H1012" s="229" t="s">
        <v>1633</v>
      </c>
      <c r="I1012" s="229"/>
      <c r="J1012" s="45">
        <f>Q1012</f>
        <v>110.03196065</v>
      </c>
      <c r="Q1012">
        <f t="shared" si="230"/>
        <v>110.03196065</v>
      </c>
      <c r="R1012" s="194"/>
      <c r="S1012" s="194"/>
    </row>
    <row r="1013" spans="1:30" ht="15.75" thickBot="1" x14ac:dyDescent="0.3">
      <c r="A1013" s="46"/>
      <c r="B1013" s="46"/>
      <c r="C1013" s="46"/>
      <c r="D1013" s="46"/>
      <c r="E1013" s="46"/>
      <c r="F1013" s="46"/>
      <c r="G1013" s="46" t="s">
        <v>1634</v>
      </c>
      <c r="H1013" s="47">
        <v>0.9</v>
      </c>
      <c r="I1013" s="46" t="s">
        <v>1635</v>
      </c>
      <c r="J1013" s="48">
        <f>O1013</f>
        <v>99.02</v>
      </c>
      <c r="M1013">
        <f>K1005</f>
        <v>99.02</v>
      </c>
      <c r="N1013">
        <f>L1005</f>
        <v>110.03196065</v>
      </c>
      <c r="O1013">
        <v>99.02</v>
      </c>
      <c r="P1013">
        <v>110.03196065</v>
      </c>
      <c r="Q1013">
        <f t="shared" si="230"/>
        <v>0</v>
      </c>
      <c r="R1013" s="194"/>
      <c r="S1013" s="194"/>
      <c r="W1013" t="s">
        <v>1635</v>
      </c>
      <c r="Y1013" t="s">
        <v>1635</v>
      </c>
      <c r="AB1013" t="s">
        <v>1635</v>
      </c>
    </row>
    <row r="1014" spans="1:30" ht="15.75" thickTop="1" x14ac:dyDescent="0.25">
      <c r="A1014" s="49"/>
      <c r="B1014" s="49"/>
      <c r="C1014" s="49"/>
      <c r="D1014" s="49"/>
      <c r="E1014" s="49"/>
      <c r="F1014" s="49"/>
      <c r="G1014" s="49"/>
      <c r="H1014" s="49"/>
      <c r="I1014" s="49"/>
      <c r="J1014" s="49"/>
      <c r="Q1014">
        <f t="shared" si="230"/>
        <v>0</v>
      </c>
      <c r="R1014" s="194"/>
      <c r="S1014" s="194"/>
    </row>
    <row r="1015" spans="1:30" ht="25.5" x14ac:dyDescent="0.25">
      <c r="A1015" s="33" t="s">
        <v>74</v>
      </c>
      <c r="B1015" s="33"/>
      <c r="C1015" s="33"/>
      <c r="D1015" s="33" t="s">
        <v>75</v>
      </c>
      <c r="E1015" s="33"/>
      <c r="F1015" s="239"/>
      <c r="G1015" s="240"/>
      <c r="H1015" s="34"/>
      <c r="I1015" s="33"/>
      <c r="J1015" s="35">
        <f>J1016+J1235+J1681+J1881+J2229+J2297+J2695+J2863+J3388+J3621+J3659+J3805+J4053+J4192</f>
        <v>1585815.23</v>
      </c>
      <c r="K1015">
        <f>_xlfn.XLOOKUP(D1015,'Sintético MO EQ MAT'!D:D,'Sintético MO EQ MAT'!O:O,0)</f>
        <v>1585815.23</v>
      </c>
      <c r="M1015">
        <f>K1015</f>
        <v>1585815.23</v>
      </c>
      <c r="N1015">
        <f>L1015</f>
        <v>0</v>
      </c>
      <c r="O1015">
        <v>1585815.23</v>
      </c>
      <c r="P1015">
        <v>0</v>
      </c>
      <c r="Q1015">
        <f t="shared" si="230"/>
        <v>0</v>
      </c>
    </row>
    <row r="1016" spans="1:30" x14ac:dyDescent="0.25">
      <c r="A1016" s="33" t="s">
        <v>76</v>
      </c>
      <c r="B1016" s="33"/>
      <c r="C1016" s="33"/>
      <c r="D1016" s="33" t="s">
        <v>77</v>
      </c>
      <c r="E1016" s="33"/>
      <c r="F1016" s="239"/>
      <c r="G1016" s="240"/>
      <c r="H1016" s="34"/>
      <c r="I1016" s="33"/>
      <c r="J1016" s="35">
        <f>J1025+J1036+J1046+J1055+J1067+J1082+J1091+J1101+J1111+J1121+J1129+J1138+J1148+J1164+J1174+J1184+J1193+J1202+J1208+J1217+J1223+J1233</f>
        <v>111791.65999999999</v>
      </c>
      <c r="K1016">
        <f>_xlfn.XLOOKUP(D1016,'Sintético MO EQ MAT'!D:D,'Sintético MO EQ MAT'!O:O,0)</f>
        <v>111791.65999999999</v>
      </c>
      <c r="M1016">
        <f>K1016</f>
        <v>111791.65999999999</v>
      </c>
      <c r="N1016">
        <f>L1016</f>
        <v>0</v>
      </c>
      <c r="O1016">
        <v>111791.65999999999</v>
      </c>
      <c r="P1016">
        <v>0</v>
      </c>
      <c r="Q1016">
        <f t="shared" si="230"/>
        <v>0</v>
      </c>
    </row>
    <row r="1017" spans="1:30" collapsed="1" x14ac:dyDescent="0.25">
      <c r="A1017" s="36" t="s">
        <v>428</v>
      </c>
      <c r="B1017" s="37" t="s">
        <v>137</v>
      </c>
      <c r="C1017" s="36" t="s">
        <v>138</v>
      </c>
      <c r="D1017" s="36" t="s">
        <v>9</v>
      </c>
      <c r="E1017" s="233" t="s">
        <v>1626</v>
      </c>
      <c r="F1017" s="234"/>
      <c r="G1017" s="38" t="s">
        <v>139</v>
      </c>
      <c r="H1017" s="37" t="s">
        <v>140</v>
      </c>
      <c r="I1017" s="37" t="s">
        <v>141</v>
      </c>
      <c r="J1017" s="37" t="s">
        <v>10</v>
      </c>
      <c r="Q1017">
        <f t="shared" si="230"/>
        <v>0</v>
      </c>
      <c r="R1017" s="194"/>
      <c r="S1017" s="194"/>
      <c r="W1017" t="s">
        <v>141</v>
      </c>
      <c r="Y1017" t="s">
        <v>141</v>
      </c>
      <c r="AB1017" t="s">
        <v>141</v>
      </c>
    </row>
    <row r="1018" spans="1:30" x14ac:dyDescent="0.25">
      <c r="A1018" s="39" t="s">
        <v>1636</v>
      </c>
      <c r="B1018" s="40" t="s">
        <v>429</v>
      </c>
      <c r="C1018" s="39" t="s">
        <v>162</v>
      </c>
      <c r="D1018" s="39" t="s">
        <v>430</v>
      </c>
      <c r="E1018" s="235" t="s">
        <v>2161</v>
      </c>
      <c r="F1018" s="236"/>
      <c r="G1018" s="41" t="s">
        <v>164</v>
      </c>
      <c r="H1018" s="42">
        <v>1</v>
      </c>
      <c r="I1018" s="43">
        <f>_xlfn.XLOOKUP(D1018,'Sintético MO EQ MAT'!D:D,'Sintético MO EQ MAT'!G:G)</f>
        <v>375.18933653278691</v>
      </c>
      <c r="J1018" s="43">
        <f>(H1018*I1018)</f>
        <v>375.18933653278691</v>
      </c>
      <c r="K1018">
        <f>_xlfn.XLOOKUP(D1018,'Sintético MO EQ MAT'!D:D,'Sintético MO EQ MAT'!O:O,0)</f>
        <v>2288.65</v>
      </c>
      <c r="L1018">
        <f>_xlfn.XLOOKUP(D1018,'Sintético MO EQ MAT'!D:D,'Sintético MO EQ MAT'!K:K,0)</f>
        <v>457.73099057000002</v>
      </c>
      <c r="Q1018">
        <f t="shared" si="230"/>
        <v>0</v>
      </c>
      <c r="R1018" s="194"/>
      <c r="S1018" s="194"/>
      <c r="W1018">
        <v>375.18933653278691</v>
      </c>
      <c r="Y1018">
        <v>375.18933653278691</v>
      </c>
      <c r="AB1018">
        <v>375.18933653278691</v>
      </c>
      <c r="AD1018" s="196">
        <v>414.35</v>
      </c>
    </row>
    <row r="1019" spans="1:30" ht="25.5" x14ac:dyDescent="0.25">
      <c r="A1019" s="50" t="s">
        <v>1638</v>
      </c>
      <c r="B1019" s="51" t="s">
        <v>2162</v>
      </c>
      <c r="C1019" s="50" t="s">
        <v>157</v>
      </c>
      <c r="D1019" s="50" t="s">
        <v>2163</v>
      </c>
      <c r="E1019" s="237" t="s">
        <v>1637</v>
      </c>
      <c r="F1019" s="238"/>
      <c r="G1019" s="52" t="s">
        <v>266</v>
      </c>
      <c r="H1019" s="53">
        <v>0.80800000000000005</v>
      </c>
      <c r="I1019" s="54">
        <f t="shared" ref="I1019:I1022" si="241">W1019</f>
        <v>18.72</v>
      </c>
      <c r="J1019" s="54">
        <f t="shared" ref="J1019:J1022" si="242">TRUNC(H1019*I1019,(2))</f>
        <v>15.12</v>
      </c>
      <c r="Q1019">
        <f t="shared" si="230"/>
        <v>0</v>
      </c>
      <c r="R1019">
        <f t="shared" ref="R1019:R1022" si="243">I1019/1.07133</f>
        <v>17.473607571896615</v>
      </c>
      <c r="T1019">
        <v>17.78163591050377</v>
      </c>
      <c r="W1019">
        <v>18.72</v>
      </c>
      <c r="Y1019">
        <v>18.72</v>
      </c>
      <c r="AB1019">
        <v>18.72</v>
      </c>
      <c r="AD1019" s="196">
        <v>18.72</v>
      </c>
    </row>
    <row r="1020" spans="1:30" ht="25.5" x14ac:dyDescent="0.25">
      <c r="A1020" s="50" t="s">
        <v>1638</v>
      </c>
      <c r="B1020" s="51" t="s">
        <v>1658</v>
      </c>
      <c r="C1020" s="50" t="s">
        <v>157</v>
      </c>
      <c r="D1020" s="50" t="s">
        <v>1659</v>
      </c>
      <c r="E1020" s="237" t="s">
        <v>1637</v>
      </c>
      <c r="F1020" s="238"/>
      <c r="G1020" s="52" t="s">
        <v>266</v>
      </c>
      <c r="H1020" s="53">
        <v>0.80800000000000005</v>
      </c>
      <c r="I1020" s="54">
        <f t="shared" si="241"/>
        <v>25.97</v>
      </c>
      <c r="J1020" s="54">
        <f t="shared" si="242"/>
        <v>20.98</v>
      </c>
      <c r="Q1020">
        <f t="shared" si="230"/>
        <v>0</v>
      </c>
      <c r="R1020">
        <f t="shared" si="243"/>
        <v>24.240896829174954</v>
      </c>
      <c r="T1020">
        <v>24.670269664809165</v>
      </c>
      <c r="W1020">
        <v>25.97</v>
      </c>
      <c r="Y1020">
        <v>25.97</v>
      </c>
      <c r="AB1020">
        <v>25.97</v>
      </c>
      <c r="AD1020" s="196">
        <v>25.97</v>
      </c>
    </row>
    <row r="1021" spans="1:30" x14ac:dyDescent="0.25">
      <c r="A1021" s="55" t="s">
        <v>1627</v>
      </c>
      <c r="B1021" s="56" t="s">
        <v>2164</v>
      </c>
      <c r="C1021" s="55" t="s">
        <v>162</v>
      </c>
      <c r="D1021" s="55" t="s">
        <v>2165</v>
      </c>
      <c r="E1021" s="230" t="s">
        <v>1648</v>
      </c>
      <c r="F1021" s="231"/>
      <c r="G1021" s="57" t="s">
        <v>255</v>
      </c>
      <c r="H1021" s="58">
        <v>0.4</v>
      </c>
      <c r="I1021" s="59">
        <f t="shared" si="241"/>
        <v>0.18</v>
      </c>
      <c r="J1021" s="59">
        <f t="shared" si="242"/>
        <v>7.0000000000000007E-2</v>
      </c>
      <c r="Q1021">
        <f t="shared" si="230"/>
        <v>0</v>
      </c>
      <c r="R1021">
        <f t="shared" si="243"/>
        <v>0.16801545742208285</v>
      </c>
      <c r="T1021">
        <v>0.17734964950108745</v>
      </c>
      <c r="W1021">
        <v>0.18</v>
      </c>
      <c r="Y1021">
        <v>0.18</v>
      </c>
      <c r="AB1021">
        <v>0.18</v>
      </c>
      <c r="AD1021" s="196">
        <v>0.18</v>
      </c>
    </row>
    <row r="1022" spans="1:30" x14ac:dyDescent="0.25">
      <c r="A1022" s="55" t="s">
        <v>1627</v>
      </c>
      <c r="B1022" s="56" t="s">
        <v>2166</v>
      </c>
      <c r="C1022" s="55" t="s">
        <v>162</v>
      </c>
      <c r="D1022" s="55" t="s">
        <v>2167</v>
      </c>
      <c r="E1022" s="230" t="s">
        <v>1648</v>
      </c>
      <c r="F1022" s="231"/>
      <c r="G1022" s="57" t="s">
        <v>164</v>
      </c>
      <c r="H1022" s="58">
        <v>1</v>
      </c>
      <c r="I1022" s="59">
        <f t="shared" si="241"/>
        <v>339.01</v>
      </c>
      <c r="J1022" s="59">
        <f t="shared" si="242"/>
        <v>339.01</v>
      </c>
      <c r="Q1022">
        <f t="shared" si="230"/>
        <v>0</v>
      </c>
      <c r="R1022">
        <f t="shared" si="243"/>
        <v>316.438445670335</v>
      </c>
      <c r="T1022">
        <v>321.95495318902675</v>
      </c>
      <c r="W1022">
        <v>339.01</v>
      </c>
      <c r="Y1022">
        <v>339.01</v>
      </c>
      <c r="AB1022">
        <v>339.01</v>
      </c>
      <c r="AD1022" s="196">
        <v>339.04</v>
      </c>
    </row>
    <row r="1023" spans="1:30" x14ac:dyDescent="0.25">
      <c r="A1023" s="44"/>
      <c r="B1023" s="44"/>
      <c r="C1023" s="44"/>
      <c r="D1023" s="44"/>
      <c r="E1023" s="44" t="s">
        <v>1629</v>
      </c>
      <c r="F1023" s="45">
        <v>28.08</v>
      </c>
      <c r="G1023" s="44" t="s">
        <v>1630</v>
      </c>
      <c r="H1023" s="45">
        <v>0</v>
      </c>
      <c r="I1023" s="44" t="s">
        <v>1631</v>
      </c>
      <c r="J1023" s="45">
        <f>F1023+H1023</f>
        <v>28.08</v>
      </c>
      <c r="Q1023">
        <f t="shared" si="230"/>
        <v>0</v>
      </c>
      <c r="W1023" t="s">
        <v>1631</v>
      </c>
      <c r="Y1023" t="s">
        <v>1631</v>
      </c>
      <c r="AB1023" t="s">
        <v>1631</v>
      </c>
    </row>
    <row r="1024" spans="1:30" x14ac:dyDescent="0.25">
      <c r="A1024" s="44"/>
      <c r="B1024" s="44"/>
      <c r="C1024" s="44"/>
      <c r="D1024" s="44"/>
      <c r="E1024" s="44" t="s">
        <v>1632</v>
      </c>
      <c r="F1024" s="45">
        <f>J1024-J1018</f>
        <v>82.541654037213107</v>
      </c>
      <c r="G1024" s="44"/>
      <c r="H1024" s="229" t="s">
        <v>1633</v>
      </c>
      <c r="I1024" s="229"/>
      <c r="J1024" s="45">
        <f>Q1024</f>
        <v>457.73099057000002</v>
      </c>
      <c r="Q1024">
        <f t="shared" si="230"/>
        <v>457.73099057000002</v>
      </c>
      <c r="R1024" s="194"/>
      <c r="S1024" s="194"/>
    </row>
    <row r="1025" spans="1:30" ht="15.75" thickBot="1" x14ac:dyDescent="0.3">
      <c r="A1025" s="46"/>
      <c r="B1025" s="46"/>
      <c r="C1025" s="46"/>
      <c r="D1025" s="46"/>
      <c r="E1025" s="46"/>
      <c r="F1025" s="46"/>
      <c r="G1025" s="46" t="s">
        <v>1634</v>
      </c>
      <c r="H1025" s="47">
        <v>5</v>
      </c>
      <c r="I1025" s="46" t="s">
        <v>1635</v>
      </c>
      <c r="J1025" s="48">
        <f>O1025</f>
        <v>2288.65</v>
      </c>
      <c r="M1025">
        <f>K1018</f>
        <v>2288.65</v>
      </c>
      <c r="N1025">
        <f>L1018</f>
        <v>457.73099057000002</v>
      </c>
      <c r="O1025">
        <v>2288.65</v>
      </c>
      <c r="P1025">
        <v>457.73099057000002</v>
      </c>
      <c r="Q1025">
        <f t="shared" si="230"/>
        <v>0</v>
      </c>
      <c r="R1025" s="194"/>
      <c r="S1025" s="194"/>
      <c r="W1025" t="s">
        <v>1635</v>
      </c>
      <c r="Y1025" t="s">
        <v>1635</v>
      </c>
      <c r="AB1025" t="s">
        <v>1635</v>
      </c>
    </row>
    <row r="1026" spans="1:30" ht="15.75" thickTop="1" x14ac:dyDescent="0.25">
      <c r="A1026" s="49"/>
      <c r="B1026" s="49"/>
      <c r="C1026" s="49"/>
      <c r="D1026" s="49"/>
      <c r="E1026" s="49"/>
      <c r="F1026" s="49"/>
      <c r="G1026" s="49"/>
      <c r="H1026" s="49"/>
      <c r="I1026" s="49"/>
      <c r="J1026" s="49"/>
      <c r="Q1026">
        <f t="shared" si="230"/>
        <v>0</v>
      </c>
      <c r="R1026" s="194"/>
      <c r="S1026" s="194"/>
    </row>
    <row r="1027" spans="1:30" collapsed="1" x14ac:dyDescent="0.25">
      <c r="A1027" s="36" t="s">
        <v>431</v>
      </c>
      <c r="B1027" s="37" t="s">
        <v>137</v>
      </c>
      <c r="C1027" s="36" t="s">
        <v>138</v>
      </c>
      <c r="D1027" s="36" t="s">
        <v>9</v>
      </c>
      <c r="E1027" s="233" t="s">
        <v>1626</v>
      </c>
      <c r="F1027" s="234"/>
      <c r="G1027" s="38" t="s">
        <v>139</v>
      </c>
      <c r="H1027" s="37" t="s">
        <v>140</v>
      </c>
      <c r="I1027" s="37" t="s">
        <v>141</v>
      </c>
      <c r="J1027" s="37" t="s">
        <v>10</v>
      </c>
      <c r="Q1027">
        <f t="shared" si="230"/>
        <v>0</v>
      </c>
      <c r="R1027" s="194"/>
      <c r="S1027" s="194"/>
      <c r="W1027" t="s">
        <v>141</v>
      </c>
      <c r="Y1027" t="s">
        <v>141</v>
      </c>
      <c r="AB1027" t="s">
        <v>141</v>
      </c>
    </row>
    <row r="1028" spans="1:30" ht="25.5" x14ac:dyDescent="0.25">
      <c r="A1028" s="39" t="s">
        <v>1636</v>
      </c>
      <c r="B1028" s="40" t="s">
        <v>432</v>
      </c>
      <c r="C1028" s="39" t="s">
        <v>157</v>
      </c>
      <c r="D1028" s="39" t="s">
        <v>433</v>
      </c>
      <c r="E1028" s="235" t="s">
        <v>2168</v>
      </c>
      <c r="F1028" s="236"/>
      <c r="G1028" s="41" t="s">
        <v>164</v>
      </c>
      <c r="H1028" s="42">
        <v>1</v>
      </c>
      <c r="I1028" s="43">
        <f>_xlfn.XLOOKUP(D1028,'Sintético MO EQ MAT'!D:D,'Sintético MO EQ MAT'!G:G)</f>
        <v>1031.2852841803281</v>
      </c>
      <c r="J1028" s="43">
        <f>(H1028*I1028)</f>
        <v>1031.2852841803281</v>
      </c>
      <c r="K1028">
        <f>_xlfn.XLOOKUP(D1028,'Sintético MO EQ MAT'!D:D,'Sintético MO EQ MAT'!O:O,0)</f>
        <v>6290.84</v>
      </c>
      <c r="L1028">
        <f>_xlfn.XLOOKUP(D1028,'Sintético MO EQ MAT'!D:D,'Sintético MO EQ MAT'!K:K,0)</f>
        <v>1258.1680467000001</v>
      </c>
      <c r="Q1028">
        <f t="shared" si="230"/>
        <v>0</v>
      </c>
      <c r="R1028" s="194"/>
      <c r="S1028" s="194"/>
      <c r="W1028">
        <v>1031.2852841803281</v>
      </c>
      <c r="Y1028">
        <v>1031.2852841803281</v>
      </c>
      <c r="AB1028">
        <v>1031.2852841803281</v>
      </c>
      <c r="AD1028" s="196">
        <v>1169.0999999999999</v>
      </c>
    </row>
    <row r="1029" spans="1:30" ht="25.5" x14ac:dyDescent="0.25">
      <c r="A1029" s="50" t="s">
        <v>1638</v>
      </c>
      <c r="B1029" s="51" t="s">
        <v>1658</v>
      </c>
      <c r="C1029" s="50" t="s">
        <v>157</v>
      </c>
      <c r="D1029" s="50" t="s">
        <v>1659</v>
      </c>
      <c r="E1029" s="237" t="s">
        <v>1637</v>
      </c>
      <c r="F1029" s="238"/>
      <c r="G1029" s="52" t="s">
        <v>266</v>
      </c>
      <c r="H1029" s="53">
        <v>2.1153</v>
      </c>
      <c r="I1029" s="54">
        <f t="shared" ref="I1029:I1033" si="244">W1029</f>
        <v>25.97</v>
      </c>
      <c r="J1029" s="54">
        <f t="shared" ref="J1029:J1033" si="245">TRUNC(H1029*I1029,(2))</f>
        <v>54.93</v>
      </c>
      <c r="Q1029">
        <f t="shared" si="230"/>
        <v>0</v>
      </c>
      <c r="R1029">
        <f t="shared" ref="R1029:R1033" si="246">I1029/1.07133</f>
        <v>24.240896829174954</v>
      </c>
      <c r="T1029">
        <v>24.670269664809165</v>
      </c>
      <c r="W1029">
        <v>25.97</v>
      </c>
      <c r="Y1029">
        <v>25.97</v>
      </c>
      <c r="AB1029">
        <v>25.97</v>
      </c>
      <c r="AD1029" s="196">
        <v>25.97</v>
      </c>
    </row>
    <row r="1030" spans="1:30" ht="25.5" x14ac:dyDescent="0.25">
      <c r="A1030" s="50" t="s">
        <v>1638</v>
      </c>
      <c r="B1030" s="51" t="s">
        <v>1186</v>
      </c>
      <c r="C1030" s="50" t="s">
        <v>157</v>
      </c>
      <c r="D1030" s="50" t="s">
        <v>1187</v>
      </c>
      <c r="E1030" s="237" t="s">
        <v>1637</v>
      </c>
      <c r="F1030" s="238"/>
      <c r="G1030" s="52" t="s">
        <v>266</v>
      </c>
      <c r="H1030" s="53">
        <v>0.66639999999999999</v>
      </c>
      <c r="I1030" s="54">
        <f t="shared" si="244"/>
        <v>18.82</v>
      </c>
      <c r="J1030" s="54">
        <f t="shared" si="245"/>
        <v>12.54</v>
      </c>
      <c r="Q1030">
        <f t="shared" si="230"/>
        <v>0</v>
      </c>
      <c r="R1030">
        <f t="shared" si="246"/>
        <v>17.566949492686664</v>
      </c>
      <c r="T1030">
        <v>17.874977831293812</v>
      </c>
      <c r="W1030">
        <v>18.82</v>
      </c>
      <c r="Y1030">
        <v>18.82</v>
      </c>
      <c r="AB1030">
        <v>18.82</v>
      </c>
      <c r="AD1030" s="196">
        <v>18.82</v>
      </c>
    </row>
    <row r="1031" spans="1:30" ht="38.25" x14ac:dyDescent="0.25">
      <c r="A1031" s="55" t="s">
        <v>1627</v>
      </c>
      <c r="B1031" s="56" t="s">
        <v>2169</v>
      </c>
      <c r="C1031" s="55" t="s">
        <v>157</v>
      </c>
      <c r="D1031" s="55" t="s">
        <v>2170</v>
      </c>
      <c r="E1031" s="230" t="s">
        <v>1648</v>
      </c>
      <c r="F1031" s="231"/>
      <c r="G1031" s="57" t="s">
        <v>164</v>
      </c>
      <c r="H1031" s="58">
        <v>2</v>
      </c>
      <c r="I1031" s="59">
        <f t="shared" si="244"/>
        <v>17.48</v>
      </c>
      <c r="J1031" s="59">
        <f t="shared" si="245"/>
        <v>34.96</v>
      </c>
      <c r="Q1031">
        <f t="shared" si="230"/>
        <v>0</v>
      </c>
      <c r="R1031">
        <f t="shared" si="246"/>
        <v>16.316167754100046</v>
      </c>
      <c r="T1031">
        <v>16.605527708549186</v>
      </c>
      <c r="W1031">
        <v>17.48</v>
      </c>
      <c r="Y1031">
        <v>17.48</v>
      </c>
      <c r="AB1031">
        <v>17.48</v>
      </c>
      <c r="AD1031" s="196">
        <v>17.48</v>
      </c>
    </row>
    <row r="1032" spans="1:30" ht="25.5" x14ac:dyDescent="0.25">
      <c r="A1032" s="55" t="s">
        <v>1627</v>
      </c>
      <c r="B1032" s="56" t="s">
        <v>2171</v>
      </c>
      <c r="C1032" s="55" t="s">
        <v>157</v>
      </c>
      <c r="D1032" s="55" t="s">
        <v>2172</v>
      </c>
      <c r="E1032" s="230" t="s">
        <v>1648</v>
      </c>
      <c r="F1032" s="231"/>
      <c r="G1032" s="57" t="s">
        <v>164</v>
      </c>
      <c r="H1032" s="58">
        <v>1</v>
      </c>
      <c r="I1032" s="59">
        <f t="shared" si="244"/>
        <v>9.1999999999999993</v>
      </c>
      <c r="J1032" s="59">
        <f t="shared" si="245"/>
        <v>9.1999999999999993</v>
      </c>
      <c r="Q1032">
        <f t="shared" si="230"/>
        <v>0</v>
      </c>
      <c r="R1032">
        <f t="shared" si="246"/>
        <v>8.5874567126842329</v>
      </c>
      <c r="T1032">
        <v>8.8114773225803447</v>
      </c>
      <c r="W1032">
        <v>9.1999999999999993</v>
      </c>
      <c r="Y1032">
        <v>9.1999999999999993</v>
      </c>
      <c r="AB1032">
        <v>9.1999999999999993</v>
      </c>
      <c r="AD1032" s="196">
        <v>9.27</v>
      </c>
    </row>
    <row r="1033" spans="1:30" ht="25.5" x14ac:dyDescent="0.25">
      <c r="A1033" s="55" t="s">
        <v>1627</v>
      </c>
      <c r="B1033" s="56" t="s">
        <v>2173</v>
      </c>
      <c r="C1033" s="55" t="s">
        <v>157</v>
      </c>
      <c r="D1033" s="55" t="s">
        <v>2174</v>
      </c>
      <c r="E1033" s="230" t="s">
        <v>1648</v>
      </c>
      <c r="F1033" s="231"/>
      <c r="G1033" s="57" t="s">
        <v>164</v>
      </c>
      <c r="H1033" s="58">
        <v>1</v>
      </c>
      <c r="I1033" s="59">
        <f t="shared" si="244"/>
        <v>919.65</v>
      </c>
      <c r="J1033" s="59">
        <f t="shared" si="245"/>
        <v>919.65</v>
      </c>
      <c r="Q1033">
        <f t="shared" si="230"/>
        <v>0</v>
      </c>
      <c r="R1033">
        <f t="shared" si="246"/>
        <v>858.41897454565822</v>
      </c>
      <c r="T1033">
        <v>873.29767671959166</v>
      </c>
      <c r="W1033">
        <v>919.65</v>
      </c>
      <c r="Y1033">
        <v>919.65</v>
      </c>
      <c r="AB1033">
        <v>919.65</v>
      </c>
      <c r="AD1033" s="196">
        <v>919.65</v>
      </c>
    </row>
    <row r="1034" spans="1:30" x14ac:dyDescent="0.25">
      <c r="A1034" s="44"/>
      <c r="B1034" s="44"/>
      <c r="C1034" s="44"/>
      <c r="D1034" s="44"/>
      <c r="E1034" s="44" t="s">
        <v>1629</v>
      </c>
      <c r="F1034" s="45">
        <v>53.4</v>
      </c>
      <c r="G1034" s="44" t="s">
        <v>1630</v>
      </c>
      <c r="H1034" s="45">
        <v>0</v>
      </c>
      <c r="I1034" s="44" t="s">
        <v>1631</v>
      </c>
      <c r="J1034" s="45">
        <f>F1034+H1034</f>
        <v>53.4</v>
      </c>
      <c r="Q1034">
        <f t="shared" ref="Q1034:Q1097" si="247">P1035</f>
        <v>0</v>
      </c>
      <c r="W1034" t="s">
        <v>1631</v>
      </c>
      <c r="Y1034" t="s">
        <v>1631</v>
      </c>
      <c r="AB1034" t="s">
        <v>1631</v>
      </c>
    </row>
    <row r="1035" spans="1:30" x14ac:dyDescent="0.25">
      <c r="A1035" s="44"/>
      <c r="B1035" s="44"/>
      <c r="C1035" s="44"/>
      <c r="D1035" s="44"/>
      <c r="E1035" s="44" t="s">
        <v>1632</v>
      </c>
      <c r="F1035" s="45">
        <f>J1035-J1028</f>
        <v>226.88276251967204</v>
      </c>
      <c r="G1035" s="44"/>
      <c r="H1035" s="229" t="s">
        <v>1633</v>
      </c>
      <c r="I1035" s="229"/>
      <c r="J1035" s="45">
        <f>Q1035</f>
        <v>1258.1680467000001</v>
      </c>
      <c r="Q1035">
        <f t="shared" si="247"/>
        <v>1258.1680467000001</v>
      </c>
      <c r="R1035" s="194"/>
      <c r="S1035" s="194"/>
    </row>
    <row r="1036" spans="1:30" ht="15.75" thickBot="1" x14ac:dyDescent="0.3">
      <c r="A1036" s="46"/>
      <c r="B1036" s="46"/>
      <c r="C1036" s="46"/>
      <c r="D1036" s="46"/>
      <c r="E1036" s="46"/>
      <c r="F1036" s="46"/>
      <c r="G1036" s="46" t="s">
        <v>1634</v>
      </c>
      <c r="H1036" s="47">
        <v>5</v>
      </c>
      <c r="I1036" s="46" t="s">
        <v>1635</v>
      </c>
      <c r="J1036" s="48">
        <f>O1036</f>
        <v>6290.84</v>
      </c>
      <c r="M1036">
        <f>K1028</f>
        <v>6290.84</v>
      </c>
      <c r="N1036">
        <f>L1028</f>
        <v>1258.1680467000001</v>
      </c>
      <c r="O1036">
        <v>6290.84</v>
      </c>
      <c r="P1036">
        <v>1258.1680467000001</v>
      </c>
      <c r="Q1036">
        <f t="shared" si="247"/>
        <v>0</v>
      </c>
      <c r="R1036" s="194"/>
      <c r="S1036" s="194"/>
      <c r="W1036" t="s">
        <v>1635</v>
      </c>
      <c r="Y1036" t="s">
        <v>1635</v>
      </c>
      <c r="AB1036" t="s">
        <v>1635</v>
      </c>
    </row>
    <row r="1037" spans="1:30" ht="15.75" thickTop="1" x14ac:dyDescent="0.25">
      <c r="A1037" s="49"/>
      <c r="B1037" s="49"/>
      <c r="C1037" s="49"/>
      <c r="D1037" s="49"/>
      <c r="E1037" s="49"/>
      <c r="F1037" s="49"/>
      <c r="G1037" s="49"/>
      <c r="H1037" s="49"/>
      <c r="I1037" s="49"/>
      <c r="J1037" s="49"/>
      <c r="Q1037">
        <f t="shared" si="247"/>
        <v>0</v>
      </c>
      <c r="R1037" s="194"/>
      <c r="S1037" s="194"/>
    </row>
    <row r="1038" spans="1:30" collapsed="1" x14ac:dyDescent="0.25">
      <c r="A1038" s="36" t="s">
        <v>434</v>
      </c>
      <c r="B1038" s="37" t="s">
        <v>137</v>
      </c>
      <c r="C1038" s="36" t="s">
        <v>138</v>
      </c>
      <c r="D1038" s="36" t="s">
        <v>9</v>
      </c>
      <c r="E1038" s="233" t="s">
        <v>1626</v>
      </c>
      <c r="F1038" s="234"/>
      <c r="G1038" s="38" t="s">
        <v>139</v>
      </c>
      <c r="H1038" s="37" t="s">
        <v>140</v>
      </c>
      <c r="I1038" s="37" t="s">
        <v>141</v>
      </c>
      <c r="J1038" s="37" t="s">
        <v>10</v>
      </c>
      <c r="Q1038">
        <f t="shared" si="247"/>
        <v>0</v>
      </c>
      <c r="R1038" s="194"/>
      <c r="S1038" s="194"/>
      <c r="W1038" t="s">
        <v>141</v>
      </c>
      <c r="Y1038" t="s">
        <v>141</v>
      </c>
      <c r="AB1038" t="s">
        <v>141</v>
      </c>
    </row>
    <row r="1039" spans="1:30" x14ac:dyDescent="0.25">
      <c r="A1039" s="39" t="s">
        <v>1636</v>
      </c>
      <c r="B1039" s="40" t="s">
        <v>435</v>
      </c>
      <c r="C1039" s="39" t="s">
        <v>162</v>
      </c>
      <c r="D1039" s="39" t="s">
        <v>436</v>
      </c>
      <c r="E1039" s="235" t="s">
        <v>2175</v>
      </c>
      <c r="F1039" s="236"/>
      <c r="G1039" s="41" t="s">
        <v>164</v>
      </c>
      <c r="H1039" s="42">
        <v>1</v>
      </c>
      <c r="I1039" s="43">
        <f>_xlfn.XLOOKUP(D1039,'Sintético MO EQ MAT'!D:D,'Sintético MO EQ MAT'!G:G)</f>
        <v>111.14453386885248</v>
      </c>
      <c r="J1039" s="43">
        <f>(H1039*I1039)</f>
        <v>111.14453386885248</v>
      </c>
      <c r="K1039">
        <f>_xlfn.XLOOKUP(D1039,'Sintético MO EQ MAT'!D:D,'Sintético MO EQ MAT'!O:O,0)</f>
        <v>3796.69</v>
      </c>
      <c r="L1039">
        <f>_xlfn.XLOOKUP(D1039,'Sintético MO EQ MAT'!D:D,'Sintético MO EQ MAT'!K:K,0)</f>
        <v>135.59633132000002</v>
      </c>
      <c r="Q1039">
        <f t="shared" si="247"/>
        <v>0</v>
      </c>
      <c r="R1039" s="194"/>
      <c r="S1039" s="194"/>
      <c r="W1039">
        <v>111.14453386885248</v>
      </c>
      <c r="Y1039">
        <v>111.14453386885248</v>
      </c>
      <c r="AB1039">
        <v>111.14453386885248</v>
      </c>
      <c r="AD1039" s="196">
        <v>95.51</v>
      </c>
    </row>
    <row r="1040" spans="1:30" ht="25.5" x14ac:dyDescent="0.25">
      <c r="A1040" s="50" t="s">
        <v>1638</v>
      </c>
      <c r="B1040" s="51" t="s">
        <v>2162</v>
      </c>
      <c r="C1040" s="50" t="s">
        <v>157</v>
      </c>
      <c r="D1040" s="50" t="s">
        <v>2163</v>
      </c>
      <c r="E1040" s="237" t="s">
        <v>1637</v>
      </c>
      <c r="F1040" s="238"/>
      <c r="G1040" s="52" t="s">
        <v>266</v>
      </c>
      <c r="H1040" s="53">
        <v>0.85799999999999998</v>
      </c>
      <c r="I1040" s="54">
        <f t="shared" ref="I1040:I1043" si="248">W1040</f>
        <v>18.72</v>
      </c>
      <c r="J1040" s="54">
        <f t="shared" ref="J1040:J1043" si="249">TRUNC(H1040*I1040,(2))</f>
        <v>16.059999999999999</v>
      </c>
      <c r="Q1040">
        <f t="shared" si="247"/>
        <v>0</v>
      </c>
      <c r="R1040">
        <f t="shared" ref="R1040:R1043" si="250">I1040/1.07133</f>
        <v>17.473607571896615</v>
      </c>
      <c r="T1040">
        <v>17.78163591050377</v>
      </c>
      <c r="W1040">
        <v>18.72</v>
      </c>
      <c r="Y1040">
        <v>18.72</v>
      </c>
      <c r="AB1040">
        <v>18.72</v>
      </c>
      <c r="AD1040" s="196">
        <v>18.72</v>
      </c>
    </row>
    <row r="1041" spans="1:30" ht="25.5" x14ac:dyDescent="0.25">
      <c r="A1041" s="50" t="s">
        <v>1638</v>
      </c>
      <c r="B1041" s="51" t="s">
        <v>1658</v>
      </c>
      <c r="C1041" s="50" t="s">
        <v>157</v>
      </c>
      <c r="D1041" s="50" t="s">
        <v>1659</v>
      </c>
      <c r="E1041" s="237" t="s">
        <v>1637</v>
      </c>
      <c r="F1041" s="238"/>
      <c r="G1041" s="52" t="s">
        <v>266</v>
      </c>
      <c r="H1041" s="53">
        <v>0.85799999999999998</v>
      </c>
      <c r="I1041" s="54">
        <f t="shared" si="248"/>
        <v>25.97</v>
      </c>
      <c r="J1041" s="54">
        <f t="shared" si="249"/>
        <v>22.28</v>
      </c>
      <c r="Q1041">
        <f t="shared" si="247"/>
        <v>0</v>
      </c>
      <c r="R1041">
        <f t="shared" si="250"/>
        <v>24.240896829174954</v>
      </c>
      <c r="T1041">
        <v>24.670269664809165</v>
      </c>
      <c r="W1041">
        <v>25.97</v>
      </c>
      <c r="Y1041">
        <v>25.97</v>
      </c>
      <c r="AB1041">
        <v>25.97</v>
      </c>
      <c r="AD1041" s="196">
        <v>25.97</v>
      </c>
    </row>
    <row r="1042" spans="1:30" x14ac:dyDescent="0.25">
      <c r="A1042" s="55" t="s">
        <v>1627</v>
      </c>
      <c r="B1042" s="56" t="s">
        <v>2164</v>
      </c>
      <c r="C1042" s="55" t="s">
        <v>162</v>
      </c>
      <c r="D1042" s="55" t="s">
        <v>2165</v>
      </c>
      <c r="E1042" s="230" t="s">
        <v>1648</v>
      </c>
      <c r="F1042" s="231"/>
      <c r="G1042" s="57" t="s">
        <v>255</v>
      </c>
      <c r="H1042" s="58">
        <v>0.96</v>
      </c>
      <c r="I1042" s="59">
        <f t="shared" si="248"/>
        <v>0.18</v>
      </c>
      <c r="J1042" s="59">
        <f t="shared" si="249"/>
        <v>0.17</v>
      </c>
      <c r="Q1042">
        <f t="shared" si="247"/>
        <v>0</v>
      </c>
      <c r="R1042">
        <f t="shared" si="250"/>
        <v>0.16801545742208285</v>
      </c>
      <c r="T1042">
        <v>0.17734964950108745</v>
      </c>
      <c r="W1042">
        <v>0.18</v>
      </c>
      <c r="Y1042">
        <v>0.18</v>
      </c>
      <c r="AB1042">
        <v>0.18</v>
      </c>
      <c r="AD1042" s="196">
        <v>0.18</v>
      </c>
    </row>
    <row r="1043" spans="1:30" x14ac:dyDescent="0.25">
      <c r="A1043" s="55" t="s">
        <v>1627</v>
      </c>
      <c r="B1043" s="56" t="s">
        <v>2176</v>
      </c>
      <c r="C1043" s="55" t="s">
        <v>162</v>
      </c>
      <c r="D1043" s="55" t="s">
        <v>2177</v>
      </c>
      <c r="E1043" s="230" t="s">
        <v>1648</v>
      </c>
      <c r="F1043" s="231"/>
      <c r="G1043" s="57" t="s">
        <v>164</v>
      </c>
      <c r="H1043" s="58">
        <v>1</v>
      </c>
      <c r="I1043" s="59">
        <f t="shared" si="248"/>
        <v>72.63</v>
      </c>
      <c r="J1043" s="59">
        <f t="shared" si="249"/>
        <v>72.63</v>
      </c>
      <c r="Q1043">
        <f t="shared" si="247"/>
        <v>0</v>
      </c>
      <c r="R1043">
        <f t="shared" si="250"/>
        <v>67.794237069810421</v>
      </c>
      <c r="T1043">
        <v>68.979679463844022</v>
      </c>
      <c r="W1043">
        <v>72.63</v>
      </c>
      <c r="Y1043">
        <v>72.63</v>
      </c>
      <c r="AB1043">
        <v>72.63</v>
      </c>
      <c r="AD1043" s="196">
        <v>72.64</v>
      </c>
    </row>
    <row r="1044" spans="1:30" x14ac:dyDescent="0.25">
      <c r="A1044" s="44"/>
      <c r="B1044" s="44"/>
      <c r="C1044" s="44"/>
      <c r="D1044" s="44"/>
      <c r="E1044" s="44" t="s">
        <v>1629</v>
      </c>
      <c r="F1044" s="45">
        <v>29.81</v>
      </c>
      <c r="G1044" s="44" t="s">
        <v>1630</v>
      </c>
      <c r="H1044" s="45">
        <v>0</v>
      </c>
      <c r="I1044" s="44" t="s">
        <v>1631</v>
      </c>
      <c r="J1044" s="45">
        <f>F1044+H1044</f>
        <v>29.81</v>
      </c>
      <c r="Q1044">
        <f t="shared" si="247"/>
        <v>0</v>
      </c>
      <c r="W1044" t="s">
        <v>1631</v>
      </c>
      <c r="Y1044" t="s">
        <v>1631</v>
      </c>
      <c r="AB1044" t="s">
        <v>1631</v>
      </c>
    </row>
    <row r="1045" spans="1:30" x14ac:dyDescent="0.25">
      <c r="A1045" s="44"/>
      <c r="B1045" s="44"/>
      <c r="C1045" s="44"/>
      <c r="D1045" s="44"/>
      <c r="E1045" s="44" t="s">
        <v>1632</v>
      </c>
      <c r="F1045" s="45">
        <f>J1045-J1039</f>
        <v>24.451797451147542</v>
      </c>
      <c r="G1045" s="44"/>
      <c r="H1045" s="229" t="s">
        <v>1633</v>
      </c>
      <c r="I1045" s="229"/>
      <c r="J1045" s="45">
        <f>Q1045</f>
        <v>135.59633132000002</v>
      </c>
      <c r="Q1045">
        <f t="shared" si="247"/>
        <v>135.59633132000002</v>
      </c>
      <c r="R1045" s="194"/>
      <c r="S1045" s="194"/>
    </row>
    <row r="1046" spans="1:30" ht="15.75" thickBot="1" x14ac:dyDescent="0.3">
      <c r="A1046" s="46"/>
      <c r="B1046" s="46"/>
      <c r="C1046" s="46"/>
      <c r="D1046" s="46"/>
      <c r="E1046" s="46"/>
      <c r="F1046" s="46"/>
      <c r="G1046" s="46" t="s">
        <v>1634</v>
      </c>
      <c r="H1046" s="47">
        <v>28</v>
      </c>
      <c r="I1046" s="46" t="s">
        <v>1635</v>
      </c>
      <c r="J1046" s="48">
        <f>O1046</f>
        <v>3796.69</v>
      </c>
      <c r="M1046">
        <f>K1039</f>
        <v>3796.69</v>
      </c>
      <c r="N1046">
        <f>L1039</f>
        <v>135.59633132000002</v>
      </c>
      <c r="O1046">
        <v>3796.69</v>
      </c>
      <c r="P1046">
        <v>135.59633132000002</v>
      </c>
      <c r="Q1046">
        <f t="shared" si="247"/>
        <v>0</v>
      </c>
      <c r="S1046" s="194"/>
      <c r="W1046" t="s">
        <v>1635</v>
      </c>
      <c r="Y1046" t="s">
        <v>1635</v>
      </c>
      <c r="AB1046" t="s">
        <v>1635</v>
      </c>
    </row>
    <row r="1047" spans="1:30" ht="15.75" thickTop="1" x14ac:dyDescent="0.25">
      <c r="A1047" s="49"/>
      <c r="B1047" s="49"/>
      <c r="C1047" s="49"/>
      <c r="D1047" s="49"/>
      <c r="E1047" s="49"/>
      <c r="F1047" s="49"/>
      <c r="G1047" s="49"/>
      <c r="H1047" s="49"/>
      <c r="I1047" s="49"/>
      <c r="J1047" s="49"/>
      <c r="Q1047">
        <f t="shared" si="247"/>
        <v>0</v>
      </c>
      <c r="S1047" s="194"/>
    </row>
    <row r="1048" spans="1:30" collapsed="1" x14ac:dyDescent="0.25">
      <c r="A1048" s="36" t="s">
        <v>437</v>
      </c>
      <c r="B1048" s="37" t="s">
        <v>137</v>
      </c>
      <c r="C1048" s="36" t="s">
        <v>138</v>
      </c>
      <c r="D1048" s="36" t="s">
        <v>9</v>
      </c>
      <c r="E1048" s="233" t="s">
        <v>1626</v>
      </c>
      <c r="F1048" s="234"/>
      <c r="G1048" s="38" t="s">
        <v>139</v>
      </c>
      <c r="H1048" s="37" t="s">
        <v>140</v>
      </c>
      <c r="I1048" s="37" t="s">
        <v>141</v>
      </c>
      <c r="J1048" s="37" t="s">
        <v>10</v>
      </c>
      <c r="Q1048">
        <f t="shared" si="247"/>
        <v>0</v>
      </c>
      <c r="S1048" s="194"/>
      <c r="W1048" t="s">
        <v>141</v>
      </c>
      <c r="Y1048" t="s">
        <v>141</v>
      </c>
      <c r="AB1048" t="s">
        <v>141</v>
      </c>
    </row>
    <row r="1049" spans="1:30" x14ac:dyDescent="0.25">
      <c r="A1049" s="39" t="s">
        <v>1636</v>
      </c>
      <c r="B1049" s="40" t="s">
        <v>438</v>
      </c>
      <c r="C1049" s="39" t="s">
        <v>162</v>
      </c>
      <c r="D1049" s="39" t="s">
        <v>439</v>
      </c>
      <c r="E1049" s="235" t="s">
        <v>2161</v>
      </c>
      <c r="F1049" s="236"/>
      <c r="G1049" s="41" t="s">
        <v>164</v>
      </c>
      <c r="H1049" s="42">
        <v>1</v>
      </c>
      <c r="I1049" s="43">
        <f>_xlfn.XLOOKUP(D1049,'Sintético MO EQ MAT'!D:D,'Sintético MO EQ MAT'!G:G)</f>
        <v>366.08573235245905</v>
      </c>
      <c r="J1049" s="43">
        <f>(H1049*I1049)</f>
        <v>366.08573235245905</v>
      </c>
      <c r="K1049">
        <f>_xlfn.XLOOKUP(D1049,'Sintético MO EQ MAT'!D:D,'Sintético MO EQ MAT'!O:O,0)</f>
        <v>2679.74</v>
      </c>
      <c r="L1049">
        <f>_xlfn.XLOOKUP(D1049,'Sintético MO EQ MAT'!D:D,'Sintético MO EQ MAT'!K:K,0)</f>
        <v>446.62459347000004</v>
      </c>
      <c r="Q1049">
        <f t="shared" si="247"/>
        <v>0</v>
      </c>
      <c r="S1049" s="194"/>
      <c r="W1049">
        <v>366.08573235245905</v>
      </c>
      <c r="Y1049">
        <v>366.08573235245905</v>
      </c>
      <c r="AB1049">
        <v>366.08573235245905</v>
      </c>
      <c r="AD1049" s="196">
        <v>412.35</v>
      </c>
    </row>
    <row r="1050" spans="1:30" ht="25.5" x14ac:dyDescent="0.25">
      <c r="A1050" s="50" t="s">
        <v>1638</v>
      </c>
      <c r="B1050" s="51" t="s">
        <v>2162</v>
      </c>
      <c r="C1050" s="50" t="s">
        <v>157</v>
      </c>
      <c r="D1050" s="50" t="s">
        <v>2163</v>
      </c>
      <c r="E1050" s="237" t="s">
        <v>1637</v>
      </c>
      <c r="F1050" s="238"/>
      <c r="G1050" s="52" t="s">
        <v>266</v>
      </c>
      <c r="H1050" s="53">
        <v>0.60599999999999998</v>
      </c>
      <c r="I1050" s="54">
        <f t="shared" ref="I1050:I1051" si="251">W1050</f>
        <v>18.72</v>
      </c>
      <c r="J1050" s="54">
        <f t="shared" ref="J1050:J1052" si="252">TRUNC(H1050*I1050,(2))</f>
        <v>11.34</v>
      </c>
      <c r="Q1050">
        <f t="shared" si="247"/>
        <v>0</v>
      </c>
      <c r="R1050">
        <f t="shared" ref="R1050:R1052" si="253">I1050/1.07133</f>
        <v>17.473607571896615</v>
      </c>
      <c r="T1050">
        <v>17.78163591050377</v>
      </c>
      <c r="W1050">
        <v>18.72</v>
      </c>
      <c r="Y1050">
        <v>18.72</v>
      </c>
      <c r="AB1050">
        <v>18.72</v>
      </c>
      <c r="AD1050" s="196">
        <v>18.72</v>
      </c>
    </row>
    <row r="1051" spans="1:30" ht="25.5" x14ac:dyDescent="0.25">
      <c r="A1051" s="50" t="s">
        <v>1638</v>
      </c>
      <c r="B1051" s="51" t="s">
        <v>1658</v>
      </c>
      <c r="C1051" s="50" t="s">
        <v>157</v>
      </c>
      <c r="D1051" s="50" t="s">
        <v>1659</v>
      </c>
      <c r="E1051" s="237" t="s">
        <v>1637</v>
      </c>
      <c r="F1051" s="238"/>
      <c r="G1051" s="52" t="s">
        <v>266</v>
      </c>
      <c r="H1051" s="53">
        <v>0.60599999999999998</v>
      </c>
      <c r="I1051" s="54">
        <f t="shared" si="251"/>
        <v>25.97</v>
      </c>
      <c r="J1051" s="54">
        <f t="shared" si="252"/>
        <v>15.73</v>
      </c>
      <c r="Q1051">
        <f t="shared" si="247"/>
        <v>0</v>
      </c>
      <c r="R1051">
        <f t="shared" si="253"/>
        <v>24.240896829174954</v>
      </c>
      <c r="T1051">
        <v>24.670269664809165</v>
      </c>
      <c r="W1051">
        <v>25.97</v>
      </c>
      <c r="Y1051">
        <v>25.97</v>
      </c>
      <c r="AB1051">
        <v>25.97</v>
      </c>
      <c r="AD1051" s="196">
        <v>25.97</v>
      </c>
    </row>
    <row r="1052" spans="1:30" x14ac:dyDescent="0.25">
      <c r="A1052" s="55" t="s">
        <v>1627</v>
      </c>
      <c r="B1052" s="56" t="s">
        <v>2166</v>
      </c>
      <c r="C1052" s="55" t="s">
        <v>162</v>
      </c>
      <c r="D1052" s="55" t="s">
        <v>2167</v>
      </c>
      <c r="E1052" s="230" t="s">
        <v>1648</v>
      </c>
      <c r="F1052" s="231"/>
      <c r="G1052" s="57" t="s">
        <v>164</v>
      </c>
      <c r="H1052" s="58">
        <v>1</v>
      </c>
      <c r="I1052" s="59">
        <f>W1052</f>
        <v>339.01</v>
      </c>
      <c r="J1052" s="59">
        <f t="shared" si="252"/>
        <v>339.01</v>
      </c>
      <c r="Q1052">
        <f t="shared" si="247"/>
        <v>0</v>
      </c>
      <c r="R1052">
        <f t="shared" si="253"/>
        <v>316.438445670335</v>
      </c>
      <c r="T1052">
        <v>321.95495318902675</v>
      </c>
      <c r="W1052">
        <v>339.01</v>
      </c>
      <c r="Y1052">
        <v>339.01</v>
      </c>
      <c r="AB1052">
        <v>339.01</v>
      </c>
      <c r="AD1052" s="196">
        <v>339.04</v>
      </c>
    </row>
    <row r="1053" spans="1:30" x14ac:dyDescent="0.25">
      <c r="A1053" s="44"/>
      <c r="B1053" s="44"/>
      <c r="C1053" s="44"/>
      <c r="D1053" s="44"/>
      <c r="E1053" s="44" t="s">
        <v>1629</v>
      </c>
      <c r="F1053" s="45">
        <v>21.05</v>
      </c>
      <c r="G1053" s="44" t="s">
        <v>1630</v>
      </c>
      <c r="H1053" s="45">
        <v>0</v>
      </c>
      <c r="I1053" s="44" t="s">
        <v>1631</v>
      </c>
      <c r="J1053" s="45">
        <f>F1053+H1053</f>
        <v>21.05</v>
      </c>
      <c r="Q1053">
        <f t="shared" si="247"/>
        <v>0</v>
      </c>
      <c r="W1053" t="s">
        <v>1631</v>
      </c>
      <c r="Y1053" t="s">
        <v>1631</v>
      </c>
      <c r="AB1053" t="s">
        <v>1631</v>
      </c>
    </row>
    <row r="1054" spans="1:30" x14ac:dyDescent="0.25">
      <c r="A1054" s="44"/>
      <c r="B1054" s="44"/>
      <c r="C1054" s="44"/>
      <c r="D1054" s="44"/>
      <c r="E1054" s="44" t="s">
        <v>1632</v>
      </c>
      <c r="F1054" s="45">
        <f>J1054-J1052</f>
        <v>107.61459347000005</v>
      </c>
      <c r="G1054" s="44"/>
      <c r="H1054" s="229" t="s">
        <v>1633</v>
      </c>
      <c r="I1054" s="229"/>
      <c r="J1054" s="45">
        <f>Q1054</f>
        <v>446.62459347000004</v>
      </c>
      <c r="Q1054">
        <f t="shared" si="247"/>
        <v>446.62459347000004</v>
      </c>
      <c r="S1054" s="194"/>
    </row>
    <row r="1055" spans="1:30" ht="15.75" thickBot="1" x14ac:dyDescent="0.3">
      <c r="A1055" s="46"/>
      <c r="B1055" s="46"/>
      <c r="C1055" s="46"/>
      <c r="D1055" s="46"/>
      <c r="E1055" s="46"/>
      <c r="F1055" s="46"/>
      <c r="G1055" s="46" t="s">
        <v>1634</v>
      </c>
      <c r="H1055" s="47">
        <v>6</v>
      </c>
      <c r="I1055" s="46" t="s">
        <v>1635</v>
      </c>
      <c r="J1055" s="48">
        <f>O1055</f>
        <v>2679.74</v>
      </c>
      <c r="M1055">
        <f>K1049</f>
        <v>2679.74</v>
      </c>
      <c r="N1055">
        <f>L1049</f>
        <v>446.62459347000004</v>
      </c>
      <c r="O1055">
        <v>2679.74</v>
      </c>
      <c r="P1055">
        <v>446.62459347000004</v>
      </c>
      <c r="Q1055">
        <f t="shared" si="247"/>
        <v>0</v>
      </c>
      <c r="S1055" s="194"/>
      <c r="W1055" t="s">
        <v>1635</v>
      </c>
      <c r="Y1055" t="s">
        <v>1635</v>
      </c>
      <c r="AB1055" t="s">
        <v>1635</v>
      </c>
    </row>
    <row r="1056" spans="1:30" ht="15.75" thickTop="1" x14ac:dyDescent="0.25">
      <c r="A1056" s="49"/>
      <c r="B1056" s="49"/>
      <c r="C1056" s="49"/>
      <c r="D1056" s="49"/>
      <c r="E1056" s="49"/>
      <c r="F1056" s="49"/>
      <c r="G1056" s="49"/>
      <c r="H1056" s="49"/>
      <c r="I1056" s="49"/>
      <c r="J1056" s="49"/>
      <c r="Q1056">
        <f t="shared" si="247"/>
        <v>0</v>
      </c>
      <c r="S1056" s="194"/>
    </row>
    <row r="1057" spans="1:30" collapsed="1" x14ac:dyDescent="0.25">
      <c r="A1057" s="36" t="s">
        <v>440</v>
      </c>
      <c r="B1057" s="37" t="s">
        <v>137</v>
      </c>
      <c r="C1057" s="36" t="s">
        <v>138</v>
      </c>
      <c r="D1057" s="36" t="s">
        <v>9</v>
      </c>
      <c r="E1057" s="233" t="s">
        <v>1626</v>
      </c>
      <c r="F1057" s="234"/>
      <c r="G1057" s="38" t="s">
        <v>139</v>
      </c>
      <c r="H1057" s="37" t="s">
        <v>140</v>
      </c>
      <c r="I1057" s="37" t="s">
        <v>141</v>
      </c>
      <c r="J1057" s="37" t="s">
        <v>10</v>
      </c>
      <c r="Q1057">
        <f t="shared" si="247"/>
        <v>0</v>
      </c>
      <c r="S1057" s="194"/>
      <c r="W1057" t="s">
        <v>141</v>
      </c>
      <c r="Y1057" t="s">
        <v>141</v>
      </c>
      <c r="AB1057" t="s">
        <v>141</v>
      </c>
    </row>
    <row r="1058" spans="1:30" ht="25.5" x14ac:dyDescent="0.25">
      <c r="A1058" s="39" t="s">
        <v>1636</v>
      </c>
      <c r="B1058" s="40" t="s">
        <v>441</v>
      </c>
      <c r="C1058" s="39" t="s">
        <v>157</v>
      </c>
      <c r="D1058" s="39" t="s">
        <v>442</v>
      </c>
      <c r="E1058" s="235" t="s">
        <v>2168</v>
      </c>
      <c r="F1058" s="236"/>
      <c r="G1058" s="41" t="s">
        <v>164</v>
      </c>
      <c r="H1058" s="42">
        <v>1</v>
      </c>
      <c r="I1058" s="43">
        <f>_xlfn.XLOOKUP(D1058,'Sintético MO EQ MAT'!D:D,'Sintético MO EQ MAT'!G:G)</f>
        <v>664.87730035245909</v>
      </c>
      <c r="J1058" s="43">
        <f>(H1058*I1058)</f>
        <v>664.87730035245909</v>
      </c>
      <c r="K1058">
        <f>_xlfn.XLOOKUP(D1058,'Sintético MO EQ MAT'!D:D,'Sintético MO EQ MAT'!O:O,0)</f>
        <v>13789.55</v>
      </c>
      <c r="L1058">
        <f>_xlfn.XLOOKUP(D1058,'Sintético MO EQ MAT'!D:D,'Sintético MO EQ MAT'!K:K,0)</f>
        <v>811.15030643</v>
      </c>
      <c r="Q1058">
        <f t="shared" si="247"/>
        <v>0</v>
      </c>
      <c r="S1058" s="194"/>
      <c r="W1058">
        <v>664.87730035245909</v>
      </c>
      <c r="Y1058">
        <v>664.87730035245909</v>
      </c>
      <c r="AB1058">
        <v>664.87730035245909</v>
      </c>
      <c r="AD1058" s="196">
        <v>751.94</v>
      </c>
    </row>
    <row r="1059" spans="1:30" ht="25.5" x14ac:dyDescent="0.25">
      <c r="A1059" s="50" t="s">
        <v>1638</v>
      </c>
      <c r="B1059" s="51" t="s">
        <v>1658</v>
      </c>
      <c r="C1059" s="50" t="s">
        <v>157</v>
      </c>
      <c r="D1059" s="50" t="s">
        <v>1659</v>
      </c>
      <c r="E1059" s="237" t="s">
        <v>1637</v>
      </c>
      <c r="F1059" s="238"/>
      <c r="G1059" s="52" t="s">
        <v>266</v>
      </c>
      <c r="H1059" s="53">
        <v>1.3121</v>
      </c>
      <c r="I1059" s="54">
        <f t="shared" ref="I1059:I1064" si="254">W1059</f>
        <v>25.97</v>
      </c>
      <c r="J1059" s="54">
        <f t="shared" ref="J1059:J1064" si="255">TRUNC(H1059*I1059,(2))</f>
        <v>34.07</v>
      </c>
      <c r="Q1059">
        <f t="shared" si="247"/>
        <v>0</v>
      </c>
      <c r="R1059">
        <f t="shared" ref="R1059:R1064" si="256">I1059/1.07133</f>
        <v>24.240896829174954</v>
      </c>
      <c r="T1059">
        <v>24.670269664809165</v>
      </c>
      <c r="W1059">
        <v>25.97</v>
      </c>
      <c r="Y1059">
        <v>25.97</v>
      </c>
      <c r="AB1059">
        <v>25.97</v>
      </c>
      <c r="AD1059" s="196">
        <v>25.97</v>
      </c>
    </row>
    <row r="1060" spans="1:30" ht="25.5" x14ac:dyDescent="0.25">
      <c r="A1060" s="50" t="s">
        <v>1638</v>
      </c>
      <c r="B1060" s="51" t="s">
        <v>1186</v>
      </c>
      <c r="C1060" s="50" t="s">
        <v>157</v>
      </c>
      <c r="D1060" s="50" t="s">
        <v>1187</v>
      </c>
      <c r="E1060" s="237" t="s">
        <v>1637</v>
      </c>
      <c r="F1060" s="238"/>
      <c r="G1060" s="52" t="s">
        <v>266</v>
      </c>
      <c r="H1060" s="53">
        <v>0.60629999999999995</v>
      </c>
      <c r="I1060" s="54">
        <f t="shared" si="254"/>
        <v>18.82</v>
      </c>
      <c r="J1060" s="54">
        <f t="shared" si="255"/>
        <v>11.41</v>
      </c>
      <c r="Q1060">
        <f t="shared" si="247"/>
        <v>0</v>
      </c>
      <c r="R1060">
        <f t="shared" si="256"/>
        <v>17.566949492686664</v>
      </c>
      <c r="T1060">
        <v>17.874977831293812</v>
      </c>
      <c r="W1060">
        <v>18.82</v>
      </c>
      <c r="Y1060">
        <v>18.82</v>
      </c>
      <c r="AB1060">
        <v>18.82</v>
      </c>
      <c r="AD1060" s="196">
        <v>18.82</v>
      </c>
    </row>
    <row r="1061" spans="1:30" ht="38.25" x14ac:dyDescent="0.25">
      <c r="A1061" s="55" t="s">
        <v>1627</v>
      </c>
      <c r="B1061" s="56" t="s">
        <v>2178</v>
      </c>
      <c r="C1061" s="55" t="s">
        <v>157</v>
      </c>
      <c r="D1061" s="55" t="s">
        <v>2179</v>
      </c>
      <c r="E1061" s="230" t="s">
        <v>1648</v>
      </c>
      <c r="F1061" s="231"/>
      <c r="G1061" s="57" t="s">
        <v>164</v>
      </c>
      <c r="H1061" s="58">
        <v>2</v>
      </c>
      <c r="I1061" s="59">
        <f t="shared" si="254"/>
        <v>23.59</v>
      </c>
      <c r="J1061" s="59">
        <f t="shared" si="255"/>
        <v>47.18</v>
      </c>
      <c r="Q1061">
        <f t="shared" si="247"/>
        <v>0</v>
      </c>
      <c r="R1061">
        <f t="shared" si="256"/>
        <v>22.019359114371859</v>
      </c>
      <c r="T1061">
        <v>22.402060989611048</v>
      </c>
      <c r="W1061">
        <v>23.59</v>
      </c>
      <c r="Y1061">
        <v>23.59</v>
      </c>
      <c r="AB1061">
        <v>23.59</v>
      </c>
      <c r="AD1061" s="196">
        <v>23.59</v>
      </c>
    </row>
    <row r="1062" spans="1:30" ht="25.5" x14ac:dyDescent="0.25">
      <c r="A1062" s="55" t="s">
        <v>1627</v>
      </c>
      <c r="B1062" s="56" t="s">
        <v>2180</v>
      </c>
      <c r="C1062" s="55" t="s">
        <v>157</v>
      </c>
      <c r="D1062" s="55" t="s">
        <v>2181</v>
      </c>
      <c r="E1062" s="230" t="s">
        <v>1648</v>
      </c>
      <c r="F1062" s="231"/>
      <c r="G1062" s="57" t="s">
        <v>164</v>
      </c>
      <c r="H1062" s="58">
        <v>1</v>
      </c>
      <c r="I1062" s="59">
        <f t="shared" si="254"/>
        <v>10.06</v>
      </c>
      <c r="J1062" s="59">
        <f t="shared" si="255"/>
        <v>10.06</v>
      </c>
      <c r="Q1062">
        <f t="shared" si="247"/>
        <v>0</v>
      </c>
      <c r="R1062">
        <f t="shared" si="256"/>
        <v>9.3901972314786306</v>
      </c>
      <c r="T1062">
        <v>9.5582126889007135</v>
      </c>
      <c r="W1062">
        <v>10.06</v>
      </c>
      <c r="Y1062">
        <v>10.06</v>
      </c>
      <c r="AB1062">
        <v>10.06</v>
      </c>
      <c r="AD1062" s="196">
        <v>10.06</v>
      </c>
    </row>
    <row r="1063" spans="1:30" x14ac:dyDescent="0.25">
      <c r="A1063" s="55" t="s">
        <v>1627</v>
      </c>
      <c r="B1063" s="56" t="s">
        <v>2182</v>
      </c>
      <c r="C1063" s="55" t="s">
        <v>157</v>
      </c>
      <c r="D1063" s="55" t="s">
        <v>2183</v>
      </c>
      <c r="E1063" s="230" t="s">
        <v>1648</v>
      </c>
      <c r="F1063" s="231"/>
      <c r="G1063" s="57" t="s">
        <v>259</v>
      </c>
      <c r="H1063" s="58">
        <v>8.8099999999999998E-2</v>
      </c>
      <c r="I1063" s="59">
        <f t="shared" si="254"/>
        <v>93.59</v>
      </c>
      <c r="J1063" s="59">
        <f t="shared" si="255"/>
        <v>8.24</v>
      </c>
      <c r="Q1063">
        <f t="shared" si="247"/>
        <v>0</v>
      </c>
      <c r="R1063">
        <f t="shared" si="256"/>
        <v>87.358703667404086</v>
      </c>
      <c r="T1063">
        <v>88.880176976281831</v>
      </c>
      <c r="W1063">
        <v>93.59</v>
      </c>
      <c r="Y1063">
        <v>93.59</v>
      </c>
      <c r="AB1063">
        <v>93.59</v>
      </c>
      <c r="AD1063" s="196">
        <v>93.59</v>
      </c>
    </row>
    <row r="1064" spans="1:30" ht="25.5" x14ac:dyDescent="0.25">
      <c r="A1064" s="55" t="s">
        <v>1627</v>
      </c>
      <c r="B1064" s="56" t="s">
        <v>2184</v>
      </c>
      <c r="C1064" s="55" t="s">
        <v>157</v>
      </c>
      <c r="D1064" s="55" t="s">
        <v>2185</v>
      </c>
      <c r="E1064" s="230" t="s">
        <v>1648</v>
      </c>
      <c r="F1064" s="231"/>
      <c r="G1064" s="57" t="s">
        <v>164</v>
      </c>
      <c r="H1064" s="58">
        <v>1</v>
      </c>
      <c r="I1064" s="59">
        <f t="shared" si="254"/>
        <v>553.91</v>
      </c>
      <c r="J1064" s="59">
        <f t="shared" si="255"/>
        <v>553.91</v>
      </c>
      <c r="Q1064">
        <f t="shared" si="247"/>
        <v>0</v>
      </c>
      <c r="R1064">
        <f t="shared" si="256"/>
        <v>517.03023344814392</v>
      </c>
      <c r="T1064">
        <v>526.04706299646239</v>
      </c>
      <c r="W1064">
        <v>553.91</v>
      </c>
      <c r="Y1064">
        <v>553.91</v>
      </c>
      <c r="AB1064">
        <v>553.91</v>
      </c>
      <c r="AD1064" s="196">
        <v>553.96</v>
      </c>
    </row>
    <row r="1065" spans="1:30" x14ac:dyDescent="0.25">
      <c r="A1065" s="44"/>
      <c r="B1065" s="44"/>
      <c r="C1065" s="44"/>
      <c r="D1065" s="44"/>
      <c r="E1065" s="44" t="s">
        <v>1629</v>
      </c>
      <c r="F1065" s="45">
        <v>35.69</v>
      </c>
      <c r="G1065" s="44" t="s">
        <v>1630</v>
      </c>
      <c r="H1065" s="45">
        <v>0</v>
      </c>
      <c r="I1065" s="44" t="s">
        <v>1631</v>
      </c>
      <c r="J1065" s="45">
        <f>F1065+H1065</f>
        <v>35.69</v>
      </c>
      <c r="Q1065">
        <f t="shared" si="247"/>
        <v>0</v>
      </c>
      <c r="W1065" t="s">
        <v>1631</v>
      </c>
      <c r="Y1065" t="s">
        <v>1631</v>
      </c>
      <c r="AB1065" t="s">
        <v>1631</v>
      </c>
    </row>
    <row r="1066" spans="1:30" x14ac:dyDescent="0.25">
      <c r="A1066" s="44"/>
      <c r="B1066" s="44"/>
      <c r="C1066" s="44"/>
      <c r="D1066" s="44"/>
      <c r="E1066" s="44" t="s">
        <v>1632</v>
      </c>
      <c r="F1066" s="45">
        <f>J1066-J1058</f>
        <v>146.27300607754091</v>
      </c>
      <c r="G1066" s="44"/>
      <c r="H1066" s="229" t="s">
        <v>1633</v>
      </c>
      <c r="I1066" s="229"/>
      <c r="J1066" s="45">
        <f>Q1066</f>
        <v>811.15030643</v>
      </c>
      <c r="Q1066">
        <f t="shared" si="247"/>
        <v>811.15030643</v>
      </c>
      <c r="S1066" s="194"/>
    </row>
    <row r="1067" spans="1:30" ht="15.75" thickBot="1" x14ac:dyDescent="0.3">
      <c r="A1067" s="46"/>
      <c r="B1067" s="46"/>
      <c r="C1067" s="46"/>
      <c r="D1067" s="46"/>
      <c r="E1067" s="46"/>
      <c r="F1067" s="46"/>
      <c r="G1067" s="46" t="s">
        <v>1634</v>
      </c>
      <c r="H1067" s="47">
        <v>17</v>
      </c>
      <c r="I1067" s="46" t="s">
        <v>1635</v>
      </c>
      <c r="J1067" s="48">
        <f>O1067</f>
        <v>13789.55</v>
      </c>
      <c r="M1067">
        <f>K1058</f>
        <v>13789.55</v>
      </c>
      <c r="N1067">
        <f>L1058</f>
        <v>811.15030643</v>
      </c>
      <c r="O1067">
        <v>13789.55</v>
      </c>
      <c r="P1067">
        <v>811.15030643</v>
      </c>
      <c r="Q1067">
        <f t="shared" si="247"/>
        <v>0</v>
      </c>
      <c r="S1067" s="194"/>
      <c r="W1067" t="s">
        <v>1635</v>
      </c>
      <c r="Y1067" t="s">
        <v>1635</v>
      </c>
      <c r="AB1067" t="s">
        <v>1635</v>
      </c>
    </row>
    <row r="1068" spans="1:30" ht="15.75" thickTop="1" x14ac:dyDescent="0.25">
      <c r="A1068" s="49"/>
      <c r="B1068" s="49"/>
      <c r="C1068" s="49"/>
      <c r="D1068" s="49"/>
      <c r="E1068" s="49"/>
      <c r="F1068" s="49"/>
      <c r="G1068" s="49"/>
      <c r="H1068" s="49"/>
      <c r="I1068" s="49"/>
      <c r="J1068" s="49"/>
      <c r="Q1068">
        <f t="shared" si="247"/>
        <v>0</v>
      </c>
      <c r="S1068" s="194"/>
    </row>
    <row r="1069" spans="1:30" collapsed="1" x14ac:dyDescent="0.25">
      <c r="A1069" s="36" t="s">
        <v>443</v>
      </c>
      <c r="B1069" s="37" t="s">
        <v>137</v>
      </c>
      <c r="C1069" s="36" t="s">
        <v>138</v>
      </c>
      <c r="D1069" s="36" t="s">
        <v>9</v>
      </c>
      <c r="E1069" s="233" t="s">
        <v>1626</v>
      </c>
      <c r="F1069" s="234"/>
      <c r="G1069" s="38" t="s">
        <v>139</v>
      </c>
      <c r="H1069" s="37" t="s">
        <v>140</v>
      </c>
      <c r="I1069" s="37" t="s">
        <v>141</v>
      </c>
      <c r="J1069" s="37" t="s">
        <v>10</v>
      </c>
      <c r="Q1069">
        <f t="shared" si="247"/>
        <v>0</v>
      </c>
      <c r="S1069" s="194"/>
      <c r="W1069" t="s">
        <v>141</v>
      </c>
      <c r="Y1069" t="s">
        <v>141</v>
      </c>
      <c r="AB1069" t="s">
        <v>141</v>
      </c>
    </row>
    <row r="1070" spans="1:30" ht="25.5" x14ac:dyDescent="0.25">
      <c r="A1070" s="39" t="s">
        <v>1636</v>
      </c>
      <c r="B1070" s="40" t="s">
        <v>444</v>
      </c>
      <c r="C1070" s="39" t="s">
        <v>162</v>
      </c>
      <c r="D1070" s="39" t="s">
        <v>2186</v>
      </c>
      <c r="E1070" s="235" t="s">
        <v>2161</v>
      </c>
      <c r="F1070" s="236"/>
      <c r="G1070" s="41" t="s">
        <v>164</v>
      </c>
      <c r="H1070" s="42">
        <v>1</v>
      </c>
      <c r="I1070" s="43">
        <f>_xlfn.XLOOKUP(D1070,'Sintético MO EQ MAT'!D:D,'Sintético MO EQ MAT'!G:G)</f>
        <v>795.24413472950823</v>
      </c>
      <c r="J1070" s="43">
        <f>(H1070*I1070)</f>
        <v>795.24413472950823</v>
      </c>
      <c r="K1070">
        <f>_xlfn.XLOOKUP(D1070,'Sintético MO EQ MAT'!D:D,'Sintético MO EQ MAT'!O:O,0)</f>
        <v>27165.53</v>
      </c>
      <c r="L1070">
        <f>_xlfn.XLOOKUP(D1070,'Sintético MO EQ MAT'!D:D,'Sintético MO EQ MAT'!K:K,0)</f>
        <v>970.19784436999998</v>
      </c>
      <c r="Q1070">
        <f t="shared" si="247"/>
        <v>0</v>
      </c>
      <c r="S1070" s="194"/>
      <c r="W1070">
        <v>795.24413472950823</v>
      </c>
      <c r="Y1070">
        <v>795.24413472950823</v>
      </c>
      <c r="AB1070">
        <v>795.24413472950823</v>
      </c>
      <c r="AD1070" s="196">
        <v>841.53</v>
      </c>
    </row>
    <row r="1071" spans="1:30" ht="25.5" x14ac:dyDescent="0.25">
      <c r="A1071" s="50" t="s">
        <v>1638</v>
      </c>
      <c r="B1071" s="51" t="s">
        <v>2162</v>
      </c>
      <c r="C1071" s="50" t="s">
        <v>157</v>
      </c>
      <c r="D1071" s="50" t="s">
        <v>2163</v>
      </c>
      <c r="E1071" s="237" t="s">
        <v>1637</v>
      </c>
      <c r="F1071" s="238"/>
      <c r="G1071" s="52" t="s">
        <v>266</v>
      </c>
      <c r="H1071" s="53">
        <v>2.5449999999999999</v>
      </c>
      <c r="I1071" s="54">
        <f t="shared" ref="I1071:I1079" si="257">W1071</f>
        <v>18.72</v>
      </c>
      <c r="J1071" s="54">
        <f t="shared" ref="J1071:J1079" si="258">TRUNC(H1071*I1071,(2))</f>
        <v>47.64</v>
      </c>
      <c r="Q1071">
        <f t="shared" si="247"/>
        <v>0</v>
      </c>
      <c r="R1071">
        <f t="shared" ref="R1071:R1079" si="259">I1071/1.07133</f>
        <v>17.473607571896615</v>
      </c>
      <c r="T1071">
        <v>17.78163591050377</v>
      </c>
      <c r="W1071">
        <v>18.72</v>
      </c>
      <c r="Y1071">
        <v>18.72</v>
      </c>
      <c r="AB1071">
        <v>18.72</v>
      </c>
      <c r="AD1071" s="196">
        <v>18.72</v>
      </c>
    </row>
    <row r="1072" spans="1:30" ht="25.5" x14ac:dyDescent="0.25">
      <c r="A1072" s="50" t="s">
        <v>1638</v>
      </c>
      <c r="B1072" s="51" t="s">
        <v>1658</v>
      </c>
      <c r="C1072" s="50" t="s">
        <v>157</v>
      </c>
      <c r="D1072" s="50" t="s">
        <v>1659</v>
      </c>
      <c r="E1072" s="237" t="s">
        <v>1637</v>
      </c>
      <c r="F1072" s="238"/>
      <c r="G1072" s="52" t="s">
        <v>266</v>
      </c>
      <c r="H1072" s="53">
        <v>2.5449999999999999</v>
      </c>
      <c r="I1072" s="54">
        <f t="shared" si="257"/>
        <v>25.97</v>
      </c>
      <c r="J1072" s="54">
        <f t="shared" si="258"/>
        <v>66.09</v>
      </c>
      <c r="Q1072">
        <f t="shared" si="247"/>
        <v>0</v>
      </c>
      <c r="R1072">
        <f t="shared" si="259"/>
        <v>24.240896829174954</v>
      </c>
      <c r="T1072">
        <v>24.670269664809165</v>
      </c>
      <c r="W1072">
        <v>25.97</v>
      </c>
      <c r="Y1072">
        <v>25.97</v>
      </c>
      <c r="AB1072">
        <v>25.97</v>
      </c>
      <c r="AD1072" s="196">
        <v>25.97</v>
      </c>
    </row>
    <row r="1073" spans="1:30" x14ac:dyDescent="0.25">
      <c r="A1073" s="55" t="s">
        <v>1627</v>
      </c>
      <c r="B1073" s="56" t="s">
        <v>1841</v>
      </c>
      <c r="C1073" s="55" t="s">
        <v>162</v>
      </c>
      <c r="D1073" s="55" t="s">
        <v>1842</v>
      </c>
      <c r="E1073" s="230" t="s">
        <v>1648</v>
      </c>
      <c r="F1073" s="231"/>
      <c r="G1073" s="57" t="s">
        <v>259</v>
      </c>
      <c r="H1073" s="58">
        <v>3</v>
      </c>
      <c r="I1073" s="59">
        <f t="shared" si="257"/>
        <v>0.7</v>
      </c>
      <c r="J1073" s="59">
        <f t="shared" si="258"/>
        <v>2.1</v>
      </c>
      <c r="Q1073">
        <f t="shared" si="247"/>
        <v>0</v>
      </c>
      <c r="R1073">
        <f t="shared" si="259"/>
        <v>0.65339344553032219</v>
      </c>
      <c r="T1073">
        <v>0.67206182968833139</v>
      </c>
      <c r="W1073">
        <v>0.7</v>
      </c>
      <c r="Y1073">
        <v>0.7</v>
      </c>
      <c r="AB1073">
        <v>0.7</v>
      </c>
      <c r="AD1073" s="196">
        <v>0.7</v>
      </c>
    </row>
    <row r="1074" spans="1:30" x14ac:dyDescent="0.25">
      <c r="A1074" s="55" t="s">
        <v>1627</v>
      </c>
      <c r="B1074" s="56" t="s">
        <v>1843</v>
      </c>
      <c r="C1074" s="55" t="s">
        <v>162</v>
      </c>
      <c r="D1074" s="55" t="s">
        <v>1844</v>
      </c>
      <c r="E1074" s="230" t="s">
        <v>1648</v>
      </c>
      <c r="F1074" s="231"/>
      <c r="G1074" s="57" t="s">
        <v>212</v>
      </c>
      <c r="H1074" s="58">
        <v>1E-3</v>
      </c>
      <c r="I1074" s="59">
        <f t="shared" si="257"/>
        <v>137.29</v>
      </c>
      <c r="J1074" s="59">
        <f t="shared" si="258"/>
        <v>0.13</v>
      </c>
      <c r="Q1074">
        <f t="shared" si="247"/>
        <v>0</v>
      </c>
      <c r="R1074">
        <f t="shared" si="259"/>
        <v>128.14912305265418</v>
      </c>
      <c r="T1074">
        <v>130.37066076745728</v>
      </c>
      <c r="W1074">
        <v>137.29</v>
      </c>
      <c r="Y1074">
        <v>137.29</v>
      </c>
      <c r="AB1074">
        <v>137.29</v>
      </c>
      <c r="AD1074" s="196">
        <v>137.29</v>
      </c>
    </row>
    <row r="1075" spans="1:30" x14ac:dyDescent="0.25">
      <c r="A1075" s="55" t="s">
        <v>1627</v>
      </c>
      <c r="B1075" s="56" t="s">
        <v>2187</v>
      </c>
      <c r="C1075" s="55" t="s">
        <v>162</v>
      </c>
      <c r="D1075" s="55" t="s">
        <v>2188</v>
      </c>
      <c r="E1075" s="230" t="s">
        <v>1648</v>
      </c>
      <c r="F1075" s="231"/>
      <c r="G1075" s="57" t="s">
        <v>259</v>
      </c>
      <c r="H1075" s="58">
        <v>0.7</v>
      </c>
      <c r="I1075" s="59">
        <f t="shared" si="257"/>
        <v>2.2200000000000002</v>
      </c>
      <c r="J1075" s="59">
        <f t="shared" si="258"/>
        <v>1.55</v>
      </c>
      <c r="Q1075">
        <f t="shared" si="247"/>
        <v>0</v>
      </c>
      <c r="R1075">
        <f t="shared" si="259"/>
        <v>2.0721906415390219</v>
      </c>
      <c r="T1075">
        <v>2.1095274098550401</v>
      </c>
      <c r="W1075">
        <v>2.2200000000000002</v>
      </c>
      <c r="Y1075">
        <v>2.2200000000000002</v>
      </c>
      <c r="AB1075">
        <v>2.2200000000000002</v>
      </c>
      <c r="AD1075" s="196">
        <v>2.2200000000000002</v>
      </c>
    </row>
    <row r="1076" spans="1:30" x14ac:dyDescent="0.25">
      <c r="A1076" s="55" t="s">
        <v>1627</v>
      </c>
      <c r="B1076" s="56" t="s">
        <v>2189</v>
      </c>
      <c r="C1076" s="55" t="s">
        <v>162</v>
      </c>
      <c r="D1076" s="55" t="s">
        <v>2190</v>
      </c>
      <c r="E1076" s="230" t="s">
        <v>1648</v>
      </c>
      <c r="F1076" s="231"/>
      <c r="G1076" s="57" t="s">
        <v>164</v>
      </c>
      <c r="H1076" s="58">
        <v>2</v>
      </c>
      <c r="I1076" s="59">
        <f t="shared" si="257"/>
        <v>19.399999999999999</v>
      </c>
      <c r="J1076" s="59">
        <f t="shared" si="258"/>
        <v>38.799999999999997</v>
      </c>
      <c r="Q1076">
        <f t="shared" si="247"/>
        <v>0</v>
      </c>
      <c r="R1076">
        <f t="shared" si="259"/>
        <v>18.10833263326893</v>
      </c>
      <c r="T1076">
        <v>18.425695163955083</v>
      </c>
      <c r="W1076">
        <v>19.399999999999999</v>
      </c>
      <c r="Y1076">
        <v>19.399999999999999</v>
      </c>
      <c r="AB1076">
        <v>19.399999999999999</v>
      </c>
      <c r="AD1076" s="196">
        <v>19.399999999999999</v>
      </c>
    </row>
    <row r="1077" spans="1:30" x14ac:dyDescent="0.25">
      <c r="A1077" s="55" t="s">
        <v>1627</v>
      </c>
      <c r="B1077" s="56" t="s">
        <v>2164</v>
      </c>
      <c r="C1077" s="55" t="s">
        <v>162</v>
      </c>
      <c r="D1077" s="55" t="s">
        <v>2165</v>
      </c>
      <c r="E1077" s="230" t="s">
        <v>1648</v>
      </c>
      <c r="F1077" s="231"/>
      <c r="G1077" s="57" t="s">
        <v>255</v>
      </c>
      <c r="H1077" s="58">
        <v>0.7</v>
      </c>
      <c r="I1077" s="59">
        <f t="shared" si="257"/>
        <v>0.18</v>
      </c>
      <c r="J1077" s="59">
        <f t="shared" si="258"/>
        <v>0.12</v>
      </c>
      <c r="Q1077">
        <f t="shared" si="247"/>
        <v>0</v>
      </c>
      <c r="R1077">
        <f t="shared" si="259"/>
        <v>0.16801545742208285</v>
      </c>
      <c r="T1077">
        <v>0.17734964950108745</v>
      </c>
      <c r="W1077">
        <v>0.18</v>
      </c>
      <c r="Y1077">
        <v>0.18</v>
      </c>
      <c r="AB1077">
        <v>0.18</v>
      </c>
      <c r="AD1077" s="196">
        <v>0.18</v>
      </c>
    </row>
    <row r="1078" spans="1:30" x14ac:dyDescent="0.25">
      <c r="A1078" s="55" t="s">
        <v>1627</v>
      </c>
      <c r="B1078" s="56" t="s">
        <v>2191</v>
      </c>
      <c r="C1078" s="55" t="s">
        <v>162</v>
      </c>
      <c r="D1078" s="55" t="s">
        <v>2192</v>
      </c>
      <c r="E1078" s="230" t="s">
        <v>1648</v>
      </c>
      <c r="F1078" s="231"/>
      <c r="G1078" s="57" t="s">
        <v>164</v>
      </c>
      <c r="H1078" s="58">
        <v>1</v>
      </c>
      <c r="I1078" s="59">
        <f t="shared" si="257"/>
        <v>589.76</v>
      </c>
      <c r="J1078" s="59">
        <f t="shared" si="258"/>
        <v>589.76</v>
      </c>
      <c r="Q1078">
        <f t="shared" si="247"/>
        <v>0</v>
      </c>
      <c r="R1078">
        <f t="shared" si="259"/>
        <v>550.49331205137548</v>
      </c>
      <c r="T1078">
        <v>560.04219054819714</v>
      </c>
      <c r="W1078">
        <v>589.76</v>
      </c>
      <c r="Y1078">
        <v>589.76</v>
      </c>
      <c r="AB1078">
        <v>589.76</v>
      </c>
      <c r="AD1078" s="196">
        <v>589.76</v>
      </c>
    </row>
    <row r="1079" spans="1:30" x14ac:dyDescent="0.25">
      <c r="A1079" s="55" t="s">
        <v>1627</v>
      </c>
      <c r="B1079" s="56" t="s">
        <v>2193</v>
      </c>
      <c r="C1079" s="55" t="s">
        <v>162</v>
      </c>
      <c r="D1079" s="55" t="s">
        <v>2194</v>
      </c>
      <c r="E1079" s="230" t="s">
        <v>1648</v>
      </c>
      <c r="F1079" s="231"/>
      <c r="G1079" s="57" t="s">
        <v>164</v>
      </c>
      <c r="H1079" s="58">
        <v>1</v>
      </c>
      <c r="I1079" s="59">
        <f t="shared" si="257"/>
        <v>49.05</v>
      </c>
      <c r="J1079" s="59">
        <f t="shared" si="258"/>
        <v>49.05</v>
      </c>
      <c r="Q1079">
        <f t="shared" si="247"/>
        <v>0</v>
      </c>
      <c r="R1079">
        <f t="shared" si="259"/>
        <v>45.784212147517572</v>
      </c>
      <c r="T1079">
        <v>46.577618474232963</v>
      </c>
      <c r="W1079">
        <v>49.05</v>
      </c>
      <c r="Y1079">
        <v>49.05</v>
      </c>
      <c r="AB1079">
        <v>49.05</v>
      </c>
      <c r="AD1079" s="196">
        <v>49.04</v>
      </c>
    </row>
    <row r="1080" spans="1:30" x14ac:dyDescent="0.25">
      <c r="A1080" s="44"/>
      <c r="B1080" s="44"/>
      <c r="C1080" s="44"/>
      <c r="D1080" s="44"/>
      <c r="E1080" s="44" t="s">
        <v>1629</v>
      </c>
      <c r="F1080" s="45">
        <v>88.46</v>
      </c>
      <c r="G1080" s="44" t="s">
        <v>1630</v>
      </c>
      <c r="H1080" s="45">
        <v>0</v>
      </c>
      <c r="I1080" s="44" t="s">
        <v>1631</v>
      </c>
      <c r="J1080" s="45">
        <f>F1080+H1080</f>
        <v>88.46</v>
      </c>
      <c r="Q1080">
        <f t="shared" si="247"/>
        <v>0</v>
      </c>
      <c r="W1080" t="s">
        <v>1631</v>
      </c>
      <c r="Y1080" t="s">
        <v>1631</v>
      </c>
      <c r="AB1080" t="s">
        <v>1631</v>
      </c>
    </row>
    <row r="1081" spans="1:30" x14ac:dyDescent="0.25">
      <c r="A1081" s="44"/>
      <c r="B1081" s="44"/>
      <c r="C1081" s="44"/>
      <c r="D1081" s="44"/>
      <c r="E1081" s="44" t="s">
        <v>1632</v>
      </c>
      <c r="F1081" s="45">
        <f>J1081-J1070</f>
        <v>174.95370964049175</v>
      </c>
      <c r="G1081" s="44"/>
      <c r="H1081" s="229" t="s">
        <v>1633</v>
      </c>
      <c r="I1081" s="229"/>
      <c r="J1081" s="45">
        <f>Q1081</f>
        <v>970.19784436999998</v>
      </c>
      <c r="Q1081">
        <f t="shared" si="247"/>
        <v>970.19784436999998</v>
      </c>
      <c r="S1081" s="194"/>
    </row>
    <row r="1082" spans="1:30" ht="15.75" thickBot="1" x14ac:dyDescent="0.3">
      <c r="A1082" s="46"/>
      <c r="B1082" s="46"/>
      <c r="C1082" s="46"/>
      <c r="D1082" s="46"/>
      <c r="E1082" s="46"/>
      <c r="F1082" s="46"/>
      <c r="G1082" s="46" t="s">
        <v>1634</v>
      </c>
      <c r="H1082" s="47">
        <v>28</v>
      </c>
      <c r="I1082" s="46" t="s">
        <v>1635</v>
      </c>
      <c r="J1082" s="48">
        <f>O1082</f>
        <v>27165.53</v>
      </c>
      <c r="M1082">
        <f>K1070</f>
        <v>27165.53</v>
      </c>
      <c r="N1082">
        <f>L1070</f>
        <v>970.19784436999998</v>
      </c>
      <c r="O1082">
        <v>27165.53</v>
      </c>
      <c r="P1082">
        <v>970.19784436999998</v>
      </c>
      <c r="Q1082">
        <f t="shared" si="247"/>
        <v>0</v>
      </c>
      <c r="S1082" s="194"/>
      <c r="W1082" t="s">
        <v>1635</v>
      </c>
      <c r="Y1082" t="s">
        <v>1635</v>
      </c>
      <c r="AB1082" t="s">
        <v>1635</v>
      </c>
    </row>
    <row r="1083" spans="1:30" ht="15.75" thickTop="1" x14ac:dyDescent="0.25">
      <c r="A1083" s="49"/>
      <c r="B1083" s="49"/>
      <c r="C1083" s="49"/>
      <c r="D1083" s="49"/>
      <c r="E1083" s="49"/>
      <c r="F1083" s="49"/>
      <c r="G1083" s="49"/>
      <c r="H1083" s="49"/>
      <c r="I1083" s="49"/>
      <c r="J1083" s="49"/>
      <c r="Q1083">
        <f t="shared" si="247"/>
        <v>0</v>
      </c>
      <c r="S1083" s="194"/>
    </row>
    <row r="1084" spans="1:30" collapsed="1" x14ac:dyDescent="0.25">
      <c r="A1084" s="36" t="s">
        <v>446</v>
      </c>
      <c r="B1084" s="37" t="s">
        <v>137</v>
      </c>
      <c r="C1084" s="36" t="s">
        <v>138</v>
      </c>
      <c r="D1084" s="36" t="s">
        <v>9</v>
      </c>
      <c r="E1084" s="233" t="s">
        <v>1626</v>
      </c>
      <c r="F1084" s="234"/>
      <c r="G1084" s="38" t="s">
        <v>139</v>
      </c>
      <c r="H1084" s="37" t="s">
        <v>140</v>
      </c>
      <c r="I1084" s="37" t="s">
        <v>141</v>
      </c>
      <c r="J1084" s="37" t="s">
        <v>10</v>
      </c>
      <c r="Q1084">
        <f t="shared" si="247"/>
        <v>0</v>
      </c>
      <c r="S1084" s="194"/>
      <c r="W1084" t="s">
        <v>141</v>
      </c>
      <c r="Y1084" t="s">
        <v>141</v>
      </c>
      <c r="AB1084" t="s">
        <v>141</v>
      </c>
    </row>
    <row r="1085" spans="1:30" x14ac:dyDescent="0.25">
      <c r="A1085" s="39" t="s">
        <v>1636</v>
      </c>
      <c r="B1085" s="40" t="s">
        <v>447</v>
      </c>
      <c r="C1085" s="39" t="s">
        <v>162</v>
      </c>
      <c r="D1085" s="39" t="s">
        <v>448</v>
      </c>
      <c r="E1085" s="235" t="s">
        <v>2161</v>
      </c>
      <c r="F1085" s="236"/>
      <c r="G1085" s="41" t="s">
        <v>164</v>
      </c>
      <c r="H1085" s="42">
        <v>1</v>
      </c>
      <c r="I1085" s="43">
        <f>_xlfn.XLOOKUP(D1085,'Sintético MO EQ MAT'!D:D,'Sintético MO EQ MAT'!G:G)</f>
        <v>96.21623427049181</v>
      </c>
      <c r="J1085" s="43">
        <f>(H1085*I1085)</f>
        <v>96.21623427049181</v>
      </c>
      <c r="K1085">
        <f>_xlfn.XLOOKUP(D1085,'Sintético MO EQ MAT'!D:D,'Sintético MO EQ MAT'!O:O,0)</f>
        <v>704.3</v>
      </c>
      <c r="L1085">
        <f>_xlfn.XLOOKUP(D1085,'Sintético MO EQ MAT'!D:D,'Sintético MO EQ MAT'!K:K,0)</f>
        <v>117.38380581000001</v>
      </c>
      <c r="Q1085">
        <f t="shared" si="247"/>
        <v>0</v>
      </c>
      <c r="S1085" s="194"/>
      <c r="W1085">
        <v>96.21623427049181</v>
      </c>
      <c r="Y1085">
        <v>96.21623427049181</v>
      </c>
      <c r="AB1085">
        <v>96.21623427049181</v>
      </c>
      <c r="AD1085" s="196">
        <v>89.53</v>
      </c>
    </row>
    <row r="1086" spans="1:30" ht="25.5" x14ac:dyDescent="0.25">
      <c r="A1086" s="50" t="s">
        <v>1638</v>
      </c>
      <c r="B1086" s="51" t="s">
        <v>2162</v>
      </c>
      <c r="C1086" s="50" t="s">
        <v>157</v>
      </c>
      <c r="D1086" s="50" t="s">
        <v>2163</v>
      </c>
      <c r="E1086" s="237" t="s">
        <v>1637</v>
      </c>
      <c r="F1086" s="238"/>
      <c r="G1086" s="52" t="s">
        <v>266</v>
      </c>
      <c r="H1086" s="53">
        <v>0.58699999999999997</v>
      </c>
      <c r="I1086" s="54">
        <f t="shared" ref="I1086:I1087" si="260">W1086</f>
        <v>18.72</v>
      </c>
      <c r="J1086" s="54">
        <f t="shared" ref="J1086:J1088" si="261">TRUNC(H1086*I1086,(2))</f>
        <v>10.98</v>
      </c>
      <c r="Q1086">
        <f t="shared" si="247"/>
        <v>0</v>
      </c>
      <c r="R1086">
        <f t="shared" ref="R1086:R1088" si="262">I1086/1.07133</f>
        <v>17.473607571896615</v>
      </c>
      <c r="T1086">
        <v>17.78163591050377</v>
      </c>
      <c r="W1086">
        <v>18.72</v>
      </c>
      <c r="Y1086">
        <v>18.72</v>
      </c>
      <c r="AB1086">
        <v>18.72</v>
      </c>
      <c r="AD1086" s="196">
        <v>18.72</v>
      </c>
    </row>
    <row r="1087" spans="1:30" ht="25.5" x14ac:dyDescent="0.25">
      <c r="A1087" s="50" t="s">
        <v>1638</v>
      </c>
      <c r="B1087" s="51" t="s">
        <v>1658</v>
      </c>
      <c r="C1087" s="50" t="s">
        <v>157</v>
      </c>
      <c r="D1087" s="50" t="s">
        <v>1659</v>
      </c>
      <c r="E1087" s="237" t="s">
        <v>1637</v>
      </c>
      <c r="F1087" s="238"/>
      <c r="G1087" s="52" t="s">
        <v>266</v>
      </c>
      <c r="H1087" s="53">
        <v>0.58699999999999997</v>
      </c>
      <c r="I1087" s="54">
        <f t="shared" si="260"/>
        <v>25.97</v>
      </c>
      <c r="J1087" s="54">
        <f t="shared" si="261"/>
        <v>15.24</v>
      </c>
      <c r="Q1087">
        <f t="shared" si="247"/>
        <v>0</v>
      </c>
      <c r="R1087">
        <f t="shared" si="262"/>
        <v>24.240896829174954</v>
      </c>
      <c r="T1087">
        <v>24.670269664809165</v>
      </c>
      <c r="W1087">
        <v>25.97</v>
      </c>
      <c r="Y1087">
        <v>25.97</v>
      </c>
      <c r="AB1087">
        <v>25.97</v>
      </c>
      <c r="AD1087" s="196">
        <v>25.97</v>
      </c>
    </row>
    <row r="1088" spans="1:30" x14ac:dyDescent="0.25">
      <c r="A1088" s="55" t="s">
        <v>1627</v>
      </c>
      <c r="B1088" s="56" t="s">
        <v>2195</v>
      </c>
      <c r="C1088" s="55" t="s">
        <v>162</v>
      </c>
      <c r="D1088" s="55" t="s">
        <v>2196</v>
      </c>
      <c r="E1088" s="230" t="s">
        <v>1648</v>
      </c>
      <c r="F1088" s="231"/>
      <c r="G1088" s="57" t="s">
        <v>164</v>
      </c>
      <c r="H1088" s="58">
        <v>1</v>
      </c>
      <c r="I1088" s="59">
        <f>W1088</f>
        <v>69.989999999999995</v>
      </c>
      <c r="J1088" s="59">
        <f t="shared" si="261"/>
        <v>69.989999999999995</v>
      </c>
      <c r="Q1088">
        <f t="shared" si="247"/>
        <v>0</v>
      </c>
      <c r="R1088">
        <f t="shared" si="262"/>
        <v>65.33001036095321</v>
      </c>
      <c r="T1088">
        <v>66.468781794591763</v>
      </c>
      <c r="W1088">
        <v>69.989999999999995</v>
      </c>
      <c r="Y1088">
        <v>69.989999999999995</v>
      </c>
      <c r="AB1088">
        <v>69.989999999999995</v>
      </c>
      <c r="AD1088" s="196">
        <v>69.989999999999995</v>
      </c>
    </row>
    <row r="1089" spans="1:30" x14ac:dyDescent="0.25">
      <c r="A1089" s="44"/>
      <c r="B1089" s="44"/>
      <c r="C1089" s="44"/>
      <c r="D1089" s="44"/>
      <c r="E1089" s="44" t="s">
        <v>1629</v>
      </c>
      <c r="F1089" s="45">
        <v>20.39</v>
      </c>
      <c r="G1089" s="44" t="s">
        <v>1630</v>
      </c>
      <c r="H1089" s="45">
        <v>0</v>
      </c>
      <c r="I1089" s="44" t="s">
        <v>1631</v>
      </c>
      <c r="J1089" s="45">
        <f>F1089+H1089</f>
        <v>20.39</v>
      </c>
      <c r="Q1089">
        <f t="shared" si="247"/>
        <v>0</v>
      </c>
      <c r="W1089" t="s">
        <v>1631</v>
      </c>
      <c r="Y1089" t="s">
        <v>1631</v>
      </c>
      <c r="AB1089" t="s">
        <v>1631</v>
      </c>
    </row>
    <row r="1090" spans="1:30" x14ac:dyDescent="0.25">
      <c r="A1090" s="44"/>
      <c r="B1090" s="44"/>
      <c r="C1090" s="44"/>
      <c r="D1090" s="44"/>
      <c r="E1090" s="44" t="s">
        <v>1632</v>
      </c>
      <c r="F1090" s="45">
        <f>J1090-J1085</f>
        <v>21.167571539508202</v>
      </c>
      <c r="G1090" s="44"/>
      <c r="H1090" s="229" t="s">
        <v>1633</v>
      </c>
      <c r="I1090" s="229"/>
      <c r="J1090" s="45">
        <f>Q1090</f>
        <v>117.38380581000001</v>
      </c>
      <c r="Q1090">
        <f t="shared" si="247"/>
        <v>117.38380581000001</v>
      </c>
      <c r="S1090" s="194"/>
    </row>
    <row r="1091" spans="1:30" ht="15.75" thickBot="1" x14ac:dyDescent="0.3">
      <c r="A1091" s="46"/>
      <c r="B1091" s="46"/>
      <c r="C1091" s="46"/>
      <c r="D1091" s="46"/>
      <c r="E1091" s="46"/>
      <c r="F1091" s="46"/>
      <c r="G1091" s="46" t="s">
        <v>1634</v>
      </c>
      <c r="H1091" s="47">
        <v>6</v>
      </c>
      <c r="I1091" s="46" t="s">
        <v>1635</v>
      </c>
      <c r="J1091" s="48">
        <f>O1091</f>
        <v>704.3</v>
      </c>
      <c r="M1091">
        <f>K1085</f>
        <v>704.3</v>
      </c>
      <c r="N1091">
        <f>L1085</f>
        <v>117.38380581000001</v>
      </c>
      <c r="O1091">
        <v>704.3</v>
      </c>
      <c r="P1091">
        <v>117.38380581000001</v>
      </c>
      <c r="Q1091">
        <f t="shared" si="247"/>
        <v>0</v>
      </c>
      <c r="S1091" s="194"/>
      <c r="W1091" t="s">
        <v>1635</v>
      </c>
      <c r="Y1091" t="s">
        <v>1635</v>
      </c>
      <c r="AB1091" t="s">
        <v>1635</v>
      </c>
    </row>
    <row r="1092" spans="1:30" ht="15.75" thickTop="1" x14ac:dyDescent="0.25">
      <c r="A1092" s="49"/>
      <c r="B1092" s="49"/>
      <c r="C1092" s="49"/>
      <c r="D1092" s="49"/>
      <c r="E1092" s="49"/>
      <c r="F1092" s="49"/>
      <c r="G1092" s="49"/>
      <c r="H1092" s="49"/>
      <c r="I1092" s="49"/>
      <c r="J1092" s="49"/>
      <c r="Q1092">
        <f t="shared" si="247"/>
        <v>0</v>
      </c>
      <c r="S1092" s="194"/>
    </row>
    <row r="1093" spans="1:30" collapsed="1" x14ac:dyDescent="0.25">
      <c r="A1093" s="36" t="s">
        <v>449</v>
      </c>
      <c r="B1093" s="37" t="s">
        <v>137</v>
      </c>
      <c r="C1093" s="36" t="s">
        <v>138</v>
      </c>
      <c r="D1093" s="36" t="s">
        <v>9</v>
      </c>
      <c r="E1093" s="233" t="s">
        <v>1626</v>
      </c>
      <c r="F1093" s="234"/>
      <c r="G1093" s="38" t="s">
        <v>139</v>
      </c>
      <c r="H1093" s="37" t="s">
        <v>140</v>
      </c>
      <c r="I1093" s="37" t="s">
        <v>141</v>
      </c>
      <c r="J1093" s="37" t="s">
        <v>10</v>
      </c>
      <c r="Q1093">
        <f t="shared" si="247"/>
        <v>0</v>
      </c>
      <c r="S1093" s="194"/>
      <c r="W1093" t="s">
        <v>141</v>
      </c>
      <c r="Y1093" t="s">
        <v>141</v>
      </c>
      <c r="AB1093" t="s">
        <v>141</v>
      </c>
    </row>
    <row r="1094" spans="1:30" x14ac:dyDescent="0.25">
      <c r="A1094" s="39" t="s">
        <v>1636</v>
      </c>
      <c r="B1094" s="40" t="s">
        <v>450</v>
      </c>
      <c r="C1094" s="39" t="s">
        <v>162</v>
      </c>
      <c r="D1094" s="39" t="s">
        <v>451</v>
      </c>
      <c r="E1094" s="235" t="s">
        <v>2161</v>
      </c>
      <c r="F1094" s="236"/>
      <c r="G1094" s="41" t="s">
        <v>164</v>
      </c>
      <c r="H1094" s="42">
        <v>1</v>
      </c>
      <c r="I1094" s="43">
        <f>_xlfn.XLOOKUP(D1094,'Sintético MO EQ MAT'!D:D,'Sintético MO EQ MAT'!G:G)</f>
        <v>348.40218263934429</v>
      </c>
      <c r="J1094" s="43">
        <f>(H1094*I1094)</f>
        <v>348.40218263934429</v>
      </c>
      <c r="K1094">
        <f>_xlfn.XLOOKUP(D1094,'Sintético MO EQ MAT'!D:D,'Sintético MO EQ MAT'!O:O,0)</f>
        <v>11901.41</v>
      </c>
      <c r="L1094">
        <f>_xlfn.XLOOKUP(D1094,'Sintético MO EQ MAT'!D:D,'Sintético MO EQ MAT'!K:K,0)</f>
        <v>425.05066282000001</v>
      </c>
      <c r="Q1094">
        <f t="shared" si="247"/>
        <v>0</v>
      </c>
      <c r="S1094" s="194"/>
      <c r="W1094">
        <v>348.40218263934429</v>
      </c>
      <c r="Y1094">
        <v>348.40218263934429</v>
      </c>
      <c r="AB1094">
        <v>348.40218263934429</v>
      </c>
      <c r="AD1094" s="196">
        <v>350.14</v>
      </c>
    </row>
    <row r="1095" spans="1:30" ht="25.5" x14ac:dyDescent="0.25">
      <c r="A1095" s="50" t="s">
        <v>1638</v>
      </c>
      <c r="B1095" s="51" t="s">
        <v>2162</v>
      </c>
      <c r="C1095" s="50" t="s">
        <v>157</v>
      </c>
      <c r="D1095" s="50" t="s">
        <v>2163</v>
      </c>
      <c r="E1095" s="237" t="s">
        <v>1637</v>
      </c>
      <c r="F1095" s="238"/>
      <c r="G1095" s="52" t="s">
        <v>266</v>
      </c>
      <c r="H1095" s="53">
        <v>1.3120000000000001</v>
      </c>
      <c r="I1095" s="54">
        <f t="shared" ref="I1095:I1098" si="263">W1095</f>
        <v>18.72</v>
      </c>
      <c r="J1095" s="54">
        <f t="shared" ref="J1095:J1098" si="264">TRUNC(H1095*I1095,(2))</f>
        <v>24.56</v>
      </c>
      <c r="Q1095">
        <f t="shared" si="247"/>
        <v>0</v>
      </c>
      <c r="R1095">
        <f t="shared" ref="R1095:R1098" si="265">I1095/1.07133</f>
        <v>17.473607571896615</v>
      </c>
      <c r="T1095">
        <v>17.78163591050377</v>
      </c>
      <c r="W1095">
        <v>18.72</v>
      </c>
      <c r="Y1095">
        <v>18.72</v>
      </c>
      <c r="AB1095">
        <v>18.72</v>
      </c>
      <c r="AD1095" s="196">
        <v>18.72</v>
      </c>
    </row>
    <row r="1096" spans="1:30" ht="25.5" x14ac:dyDescent="0.25">
      <c r="A1096" s="50" t="s">
        <v>1638</v>
      </c>
      <c r="B1096" s="51" t="s">
        <v>1658</v>
      </c>
      <c r="C1096" s="50" t="s">
        <v>157</v>
      </c>
      <c r="D1096" s="50" t="s">
        <v>1659</v>
      </c>
      <c r="E1096" s="237" t="s">
        <v>1637</v>
      </c>
      <c r="F1096" s="238"/>
      <c r="G1096" s="52" t="s">
        <v>266</v>
      </c>
      <c r="H1096" s="53">
        <v>1.6859999999999999</v>
      </c>
      <c r="I1096" s="54">
        <f t="shared" si="263"/>
        <v>25.97</v>
      </c>
      <c r="J1096" s="54">
        <f t="shared" si="264"/>
        <v>43.78</v>
      </c>
      <c r="Q1096">
        <f t="shared" si="247"/>
        <v>0</v>
      </c>
      <c r="R1096">
        <f t="shared" si="265"/>
        <v>24.240896829174954</v>
      </c>
      <c r="T1096">
        <v>24.670269664809165</v>
      </c>
      <c r="W1096">
        <v>25.97</v>
      </c>
      <c r="Y1096">
        <v>25.97</v>
      </c>
      <c r="AB1096">
        <v>25.97</v>
      </c>
      <c r="AD1096" s="196">
        <v>25.97</v>
      </c>
    </row>
    <row r="1097" spans="1:30" x14ac:dyDescent="0.25">
      <c r="A1097" s="55" t="s">
        <v>1627</v>
      </c>
      <c r="B1097" s="56" t="s">
        <v>2197</v>
      </c>
      <c r="C1097" s="55" t="s">
        <v>162</v>
      </c>
      <c r="D1097" s="55" t="s">
        <v>2198</v>
      </c>
      <c r="E1097" s="230" t="s">
        <v>1648</v>
      </c>
      <c r="F1097" s="231"/>
      <c r="G1097" s="57" t="s">
        <v>164</v>
      </c>
      <c r="H1097" s="58">
        <v>1</v>
      </c>
      <c r="I1097" s="59">
        <f t="shared" si="263"/>
        <v>280.02999999999997</v>
      </c>
      <c r="J1097" s="59">
        <f t="shared" si="264"/>
        <v>280.02999999999997</v>
      </c>
      <c r="Q1097">
        <f t="shared" si="247"/>
        <v>0</v>
      </c>
      <c r="R1097">
        <f t="shared" si="265"/>
        <v>261.38538078836586</v>
      </c>
      <c r="T1097">
        <v>265.93113233084114</v>
      </c>
      <c r="W1097">
        <v>280.02999999999997</v>
      </c>
      <c r="Y1097">
        <v>280.02999999999997</v>
      </c>
      <c r="AB1097">
        <v>280.02999999999997</v>
      </c>
      <c r="AD1097" s="196">
        <v>280.04000000000002</v>
      </c>
    </row>
    <row r="1098" spans="1:30" x14ac:dyDescent="0.25">
      <c r="A1098" s="55" t="s">
        <v>1627</v>
      </c>
      <c r="B1098" s="56" t="s">
        <v>2164</v>
      </c>
      <c r="C1098" s="55" t="s">
        <v>162</v>
      </c>
      <c r="D1098" s="55" t="s">
        <v>2165</v>
      </c>
      <c r="E1098" s="230" t="s">
        <v>1648</v>
      </c>
      <c r="F1098" s="231"/>
      <c r="G1098" s="57" t="s">
        <v>255</v>
      </c>
      <c r="H1098" s="58">
        <v>0.18</v>
      </c>
      <c r="I1098" s="59">
        <f t="shared" si="263"/>
        <v>0.18</v>
      </c>
      <c r="J1098" s="59">
        <f t="shared" si="264"/>
        <v>0.03</v>
      </c>
      <c r="Q1098">
        <f t="shared" ref="Q1098:Q1161" si="266">P1099</f>
        <v>0</v>
      </c>
      <c r="R1098">
        <f t="shared" si="265"/>
        <v>0.16801545742208285</v>
      </c>
      <c r="T1098">
        <v>0.17734964950108745</v>
      </c>
      <c r="W1098">
        <v>0.18</v>
      </c>
      <c r="Y1098">
        <v>0.18</v>
      </c>
      <c r="AB1098">
        <v>0.18</v>
      </c>
      <c r="AD1098" s="196">
        <v>0.18</v>
      </c>
    </row>
    <row r="1099" spans="1:30" x14ac:dyDescent="0.25">
      <c r="A1099" s="44"/>
      <c r="B1099" s="44"/>
      <c r="C1099" s="44"/>
      <c r="D1099" s="44"/>
      <c r="E1099" s="44" t="s">
        <v>1629</v>
      </c>
      <c r="F1099" s="45">
        <v>53.48</v>
      </c>
      <c r="G1099" s="44" t="s">
        <v>1630</v>
      </c>
      <c r="H1099" s="45">
        <v>0</v>
      </c>
      <c r="I1099" s="44" t="s">
        <v>1631</v>
      </c>
      <c r="J1099" s="45">
        <f>F1099+H1099</f>
        <v>53.48</v>
      </c>
      <c r="Q1099">
        <f t="shared" si="266"/>
        <v>0</v>
      </c>
      <c r="W1099" t="s">
        <v>1631</v>
      </c>
      <c r="Y1099" t="s">
        <v>1631</v>
      </c>
      <c r="AB1099" t="s">
        <v>1631</v>
      </c>
    </row>
    <row r="1100" spans="1:30" x14ac:dyDescent="0.25">
      <c r="A1100" s="44"/>
      <c r="B1100" s="44"/>
      <c r="C1100" s="44"/>
      <c r="D1100" s="44"/>
      <c r="E1100" s="44" t="s">
        <v>1632</v>
      </c>
      <c r="F1100" s="45">
        <f>J1100-J1094</f>
        <v>76.648480180655724</v>
      </c>
      <c r="G1100" s="44"/>
      <c r="H1100" s="229" t="s">
        <v>1633</v>
      </c>
      <c r="I1100" s="229"/>
      <c r="J1100" s="45">
        <f>Q1100</f>
        <v>425.05066282000001</v>
      </c>
      <c r="Q1100">
        <f t="shared" si="266"/>
        <v>425.05066282000001</v>
      </c>
      <c r="S1100" s="194"/>
    </row>
    <row r="1101" spans="1:30" ht="15.75" thickBot="1" x14ac:dyDescent="0.3">
      <c r="A1101" s="46"/>
      <c r="B1101" s="46"/>
      <c r="C1101" s="46"/>
      <c r="D1101" s="46"/>
      <c r="E1101" s="46"/>
      <c r="F1101" s="46"/>
      <c r="G1101" s="46" t="s">
        <v>1634</v>
      </c>
      <c r="H1101" s="47">
        <v>28</v>
      </c>
      <c r="I1101" s="46" t="s">
        <v>1635</v>
      </c>
      <c r="J1101" s="48">
        <f>O1101</f>
        <v>11901.41</v>
      </c>
      <c r="M1101">
        <f>K1094</f>
        <v>11901.41</v>
      </c>
      <c r="N1101">
        <f>L1094</f>
        <v>425.05066282000001</v>
      </c>
      <c r="O1101">
        <v>11901.41</v>
      </c>
      <c r="P1101">
        <v>425.05066282000001</v>
      </c>
      <c r="Q1101">
        <f t="shared" si="266"/>
        <v>0</v>
      </c>
      <c r="S1101" s="194"/>
      <c r="W1101" t="s">
        <v>1635</v>
      </c>
      <c r="Y1101" t="s">
        <v>1635</v>
      </c>
      <c r="AB1101" t="s">
        <v>1635</v>
      </c>
    </row>
    <row r="1102" spans="1:30" ht="15.75" thickTop="1" x14ac:dyDescent="0.25">
      <c r="A1102" s="49"/>
      <c r="B1102" s="49"/>
      <c r="C1102" s="49"/>
      <c r="D1102" s="49"/>
      <c r="E1102" s="49"/>
      <c r="F1102" s="49"/>
      <c r="G1102" s="49"/>
      <c r="H1102" s="49"/>
      <c r="I1102" s="49"/>
      <c r="J1102" s="49"/>
      <c r="Q1102">
        <f t="shared" si="266"/>
        <v>0</v>
      </c>
      <c r="S1102" s="194"/>
    </row>
    <row r="1103" spans="1:30" collapsed="1" x14ac:dyDescent="0.25">
      <c r="A1103" s="36" t="s">
        <v>452</v>
      </c>
      <c r="B1103" s="37" t="s">
        <v>137</v>
      </c>
      <c r="C1103" s="36" t="s">
        <v>138</v>
      </c>
      <c r="D1103" s="36" t="s">
        <v>9</v>
      </c>
      <c r="E1103" s="233" t="s">
        <v>1626</v>
      </c>
      <c r="F1103" s="234"/>
      <c r="G1103" s="38" t="s">
        <v>139</v>
      </c>
      <c r="H1103" s="37" t="s">
        <v>140</v>
      </c>
      <c r="I1103" s="37" t="s">
        <v>141</v>
      </c>
      <c r="J1103" s="37" t="s">
        <v>10</v>
      </c>
      <c r="Q1103">
        <f t="shared" si="266"/>
        <v>0</v>
      </c>
      <c r="S1103" s="194"/>
      <c r="W1103" t="s">
        <v>141</v>
      </c>
      <c r="Y1103" t="s">
        <v>141</v>
      </c>
      <c r="AB1103" t="s">
        <v>141</v>
      </c>
    </row>
    <row r="1104" spans="1:30" ht="25.5" x14ac:dyDescent="0.25">
      <c r="A1104" s="39" t="s">
        <v>1636</v>
      </c>
      <c r="B1104" s="40" t="s">
        <v>453</v>
      </c>
      <c r="C1104" s="39" t="s">
        <v>157</v>
      </c>
      <c r="D1104" s="39" t="s">
        <v>454</v>
      </c>
      <c r="E1104" s="235" t="s">
        <v>2168</v>
      </c>
      <c r="F1104" s="236"/>
      <c r="G1104" s="41" t="s">
        <v>164</v>
      </c>
      <c r="H1104" s="42">
        <v>1</v>
      </c>
      <c r="I1104" s="43">
        <f>_xlfn.XLOOKUP(D1104,'Sintético MO EQ MAT'!D:D,'Sintético MO EQ MAT'!G:G)</f>
        <v>10.287878352459018</v>
      </c>
      <c r="J1104" s="43">
        <f>(H1104*I1104)</f>
        <v>10.287878352459018</v>
      </c>
      <c r="K1104">
        <f>_xlfn.XLOOKUP(D1104,'Sintético MO EQ MAT'!D:D,'Sintético MO EQ MAT'!O:O,0)</f>
        <v>640.11</v>
      </c>
      <c r="L1104">
        <f>_xlfn.XLOOKUP(D1104,'Sintético MO EQ MAT'!D:D,'Sintético MO EQ MAT'!K:K,0)</f>
        <v>12.551211590000001</v>
      </c>
      <c r="Q1104">
        <f t="shared" si="266"/>
        <v>0</v>
      </c>
      <c r="S1104" s="194"/>
      <c r="W1104">
        <v>10.287878352459018</v>
      </c>
      <c r="Y1104">
        <v>10.287878352459018</v>
      </c>
      <c r="AB1104">
        <v>10.287878352459018</v>
      </c>
      <c r="AD1104" s="196">
        <v>7.49</v>
      </c>
    </row>
    <row r="1105" spans="1:30" ht="25.5" x14ac:dyDescent="0.25">
      <c r="A1105" s="50" t="s">
        <v>1638</v>
      </c>
      <c r="B1105" s="51" t="s">
        <v>1658</v>
      </c>
      <c r="C1105" s="50" t="s">
        <v>157</v>
      </c>
      <c r="D1105" s="50" t="s">
        <v>1659</v>
      </c>
      <c r="E1105" s="237" t="s">
        <v>1637</v>
      </c>
      <c r="F1105" s="238"/>
      <c r="G1105" s="52" t="s">
        <v>266</v>
      </c>
      <c r="H1105" s="53">
        <v>0.1525</v>
      </c>
      <c r="I1105" s="54">
        <f t="shared" ref="I1105:I1108" si="267">W1105</f>
        <v>25.97</v>
      </c>
      <c r="J1105" s="54">
        <f t="shared" ref="J1105:J1108" si="268">TRUNC(H1105*I1105,(2))</f>
        <v>3.96</v>
      </c>
      <c r="Q1105">
        <f t="shared" si="266"/>
        <v>0</v>
      </c>
      <c r="R1105">
        <f t="shared" ref="R1105:R1108" si="269">I1105/1.07133</f>
        <v>24.240896829174954</v>
      </c>
      <c r="T1105">
        <v>24.670269664809165</v>
      </c>
      <c r="W1105">
        <v>25.97</v>
      </c>
      <c r="Y1105">
        <v>25.97</v>
      </c>
      <c r="AB1105">
        <v>25.97</v>
      </c>
      <c r="AD1105" s="196">
        <v>25.97</v>
      </c>
    </row>
    <row r="1106" spans="1:30" ht="25.5" x14ac:dyDescent="0.25">
      <c r="A1106" s="50" t="s">
        <v>1638</v>
      </c>
      <c r="B1106" s="51" t="s">
        <v>1186</v>
      </c>
      <c r="C1106" s="50" t="s">
        <v>157</v>
      </c>
      <c r="D1106" s="50" t="s">
        <v>1187</v>
      </c>
      <c r="E1106" s="237" t="s">
        <v>1637</v>
      </c>
      <c r="F1106" s="238"/>
      <c r="G1106" s="52" t="s">
        <v>266</v>
      </c>
      <c r="H1106" s="53">
        <v>4.8099999999999997E-2</v>
      </c>
      <c r="I1106" s="54">
        <f t="shared" si="267"/>
        <v>18.82</v>
      </c>
      <c r="J1106" s="54">
        <f t="shared" si="268"/>
        <v>0.9</v>
      </c>
      <c r="Q1106">
        <f t="shared" si="266"/>
        <v>0</v>
      </c>
      <c r="R1106">
        <f t="shared" si="269"/>
        <v>17.566949492686664</v>
      </c>
      <c r="T1106">
        <v>17.874977831293812</v>
      </c>
      <c r="W1106">
        <v>18.82</v>
      </c>
      <c r="Y1106">
        <v>18.82</v>
      </c>
      <c r="AB1106">
        <v>18.82</v>
      </c>
      <c r="AD1106" s="196">
        <v>18.82</v>
      </c>
    </row>
    <row r="1107" spans="1:30" x14ac:dyDescent="0.25">
      <c r="A1107" s="55" t="s">
        <v>1627</v>
      </c>
      <c r="B1107" s="56" t="s">
        <v>2199</v>
      </c>
      <c r="C1107" s="55" t="s">
        <v>157</v>
      </c>
      <c r="D1107" s="55" t="s">
        <v>2200</v>
      </c>
      <c r="E1107" s="230" t="s">
        <v>1648</v>
      </c>
      <c r="F1107" s="231"/>
      <c r="G1107" s="57" t="s">
        <v>164</v>
      </c>
      <c r="H1107" s="58">
        <v>2.1000000000000001E-2</v>
      </c>
      <c r="I1107" s="59">
        <f t="shared" si="267"/>
        <v>3.74</v>
      </c>
      <c r="J1107" s="59">
        <f t="shared" si="268"/>
        <v>7.0000000000000007E-2</v>
      </c>
      <c r="Q1107">
        <f t="shared" si="266"/>
        <v>0</v>
      </c>
      <c r="R1107">
        <f t="shared" si="269"/>
        <v>3.4909878375477215</v>
      </c>
      <c r="T1107">
        <v>3.5563271821007536</v>
      </c>
      <c r="W1107">
        <v>3.74</v>
      </c>
      <c r="Y1107">
        <v>3.74</v>
      </c>
      <c r="AB1107">
        <v>3.74</v>
      </c>
      <c r="AD1107" s="196">
        <v>3.74</v>
      </c>
    </row>
    <row r="1108" spans="1:30" ht="25.5" x14ac:dyDescent="0.25">
      <c r="A1108" s="55" t="s">
        <v>1627</v>
      </c>
      <c r="B1108" s="56" t="s">
        <v>2201</v>
      </c>
      <c r="C1108" s="55" t="s">
        <v>157</v>
      </c>
      <c r="D1108" s="55" t="s">
        <v>2202</v>
      </c>
      <c r="E1108" s="230" t="s">
        <v>1648</v>
      </c>
      <c r="F1108" s="231"/>
      <c r="G1108" s="57" t="s">
        <v>164</v>
      </c>
      <c r="H1108" s="58">
        <v>1</v>
      </c>
      <c r="I1108" s="59">
        <f t="shared" si="267"/>
        <v>5.35</v>
      </c>
      <c r="J1108" s="59">
        <f t="shared" si="268"/>
        <v>5.35</v>
      </c>
      <c r="Q1108">
        <f t="shared" si="266"/>
        <v>0</v>
      </c>
      <c r="R1108">
        <f t="shared" si="269"/>
        <v>4.9937927622674625</v>
      </c>
      <c r="T1108">
        <v>5.0778004909785039</v>
      </c>
      <c r="W1108">
        <v>5.35</v>
      </c>
      <c r="Y1108">
        <v>5.35</v>
      </c>
      <c r="AB1108">
        <v>5.35</v>
      </c>
      <c r="AD1108" s="196">
        <v>5.34</v>
      </c>
    </row>
    <row r="1109" spans="1:30" x14ac:dyDescent="0.25">
      <c r="A1109" s="44"/>
      <c r="B1109" s="44"/>
      <c r="C1109" s="44"/>
      <c r="D1109" s="44"/>
      <c r="E1109" s="44" t="s">
        <v>1629</v>
      </c>
      <c r="F1109" s="45">
        <v>3.84</v>
      </c>
      <c r="G1109" s="44" t="s">
        <v>1630</v>
      </c>
      <c r="H1109" s="45">
        <v>0</v>
      </c>
      <c r="I1109" s="44" t="s">
        <v>1631</v>
      </c>
      <c r="J1109" s="45">
        <f>F1109+H1109</f>
        <v>3.84</v>
      </c>
      <c r="Q1109">
        <f t="shared" si="266"/>
        <v>0</v>
      </c>
      <c r="W1109" t="s">
        <v>1631</v>
      </c>
      <c r="Y1109" t="s">
        <v>1631</v>
      </c>
      <c r="AB1109" t="s">
        <v>1631</v>
      </c>
    </row>
    <row r="1110" spans="1:30" x14ac:dyDescent="0.25">
      <c r="A1110" s="44"/>
      <c r="B1110" s="44"/>
      <c r="C1110" s="44"/>
      <c r="D1110" s="44"/>
      <c r="E1110" s="44" t="s">
        <v>1632</v>
      </c>
      <c r="F1110" s="45">
        <f>J1110-J1104</f>
        <v>2.2633332375409836</v>
      </c>
      <c r="G1110" s="44"/>
      <c r="H1110" s="229" t="s">
        <v>1633</v>
      </c>
      <c r="I1110" s="229"/>
      <c r="J1110" s="45">
        <f>Q1110</f>
        <v>12.551211590000001</v>
      </c>
      <c r="Q1110">
        <f t="shared" si="266"/>
        <v>12.551211590000001</v>
      </c>
      <c r="S1110" s="194"/>
    </row>
    <row r="1111" spans="1:30" ht="15.75" thickBot="1" x14ac:dyDescent="0.3">
      <c r="A1111" s="46"/>
      <c r="B1111" s="46"/>
      <c r="C1111" s="46"/>
      <c r="D1111" s="46"/>
      <c r="E1111" s="46"/>
      <c r="F1111" s="46"/>
      <c r="G1111" s="46" t="s">
        <v>1634</v>
      </c>
      <c r="H1111" s="47">
        <v>51</v>
      </c>
      <c r="I1111" s="46" t="s">
        <v>1635</v>
      </c>
      <c r="J1111" s="48">
        <f>O1111</f>
        <v>640.11</v>
      </c>
      <c r="M1111">
        <f>K1104</f>
        <v>640.11</v>
      </c>
      <c r="N1111">
        <f>L1104</f>
        <v>12.551211590000001</v>
      </c>
      <c r="O1111">
        <v>640.11</v>
      </c>
      <c r="P1111">
        <v>12.551211590000001</v>
      </c>
      <c r="Q1111">
        <f t="shared" si="266"/>
        <v>0</v>
      </c>
      <c r="S1111" s="194"/>
      <c r="W1111" t="s">
        <v>1635</v>
      </c>
      <c r="Y1111" t="s">
        <v>1635</v>
      </c>
      <c r="AB1111" t="s">
        <v>1635</v>
      </c>
    </row>
    <row r="1112" spans="1:30" ht="15.75" thickTop="1" x14ac:dyDescent="0.25">
      <c r="A1112" s="49"/>
      <c r="B1112" s="49"/>
      <c r="C1112" s="49"/>
      <c r="D1112" s="49"/>
      <c r="E1112" s="49"/>
      <c r="F1112" s="49"/>
      <c r="G1112" s="49"/>
      <c r="H1112" s="49"/>
      <c r="I1112" s="49"/>
      <c r="J1112" s="49"/>
      <c r="Q1112">
        <f t="shared" si="266"/>
        <v>0</v>
      </c>
      <c r="S1112" s="194"/>
    </row>
    <row r="1113" spans="1:30" collapsed="1" x14ac:dyDescent="0.25">
      <c r="A1113" s="36" t="s">
        <v>455</v>
      </c>
      <c r="B1113" s="37" t="s">
        <v>137</v>
      </c>
      <c r="C1113" s="36" t="s">
        <v>138</v>
      </c>
      <c r="D1113" s="36" t="s">
        <v>9</v>
      </c>
      <c r="E1113" s="233" t="s">
        <v>1626</v>
      </c>
      <c r="F1113" s="234"/>
      <c r="G1113" s="38" t="s">
        <v>139</v>
      </c>
      <c r="H1113" s="37" t="s">
        <v>140</v>
      </c>
      <c r="I1113" s="37" t="s">
        <v>141</v>
      </c>
      <c r="J1113" s="37" t="s">
        <v>10</v>
      </c>
      <c r="Q1113">
        <f t="shared" si="266"/>
        <v>0</v>
      </c>
      <c r="S1113" s="194"/>
      <c r="W1113" t="s">
        <v>141</v>
      </c>
      <c r="Y1113" t="s">
        <v>141</v>
      </c>
      <c r="AB1113" t="s">
        <v>141</v>
      </c>
    </row>
    <row r="1114" spans="1:30" x14ac:dyDescent="0.25">
      <c r="A1114" s="39" t="s">
        <v>1636</v>
      </c>
      <c r="B1114" s="40" t="s">
        <v>456</v>
      </c>
      <c r="C1114" s="39" t="s">
        <v>162</v>
      </c>
      <c r="D1114" s="39" t="s">
        <v>457</v>
      </c>
      <c r="E1114" s="235" t="s">
        <v>2203</v>
      </c>
      <c r="F1114" s="236"/>
      <c r="G1114" s="41" t="s">
        <v>164</v>
      </c>
      <c r="H1114" s="42">
        <v>1</v>
      </c>
      <c r="I1114" s="43">
        <f>_xlfn.XLOOKUP(D1114,'Sintético MO EQ MAT'!D:D,'Sintético MO EQ MAT'!G:G)</f>
        <v>100.52634775409837</v>
      </c>
      <c r="J1114" s="43">
        <f>(H1114*I1114)</f>
        <v>100.52634775409837</v>
      </c>
      <c r="K1114">
        <f>_xlfn.XLOOKUP(D1114,'Sintético MO EQ MAT'!D:D,'Sintético MO EQ MAT'!O:O,0)</f>
        <v>2330.1999999999998</v>
      </c>
      <c r="L1114">
        <f>_xlfn.XLOOKUP(D1114,'Sintético MO EQ MAT'!D:D,'Sintético MO EQ MAT'!K:K,0)</f>
        <v>122.64214426000001</v>
      </c>
      <c r="Q1114">
        <f t="shared" si="266"/>
        <v>0</v>
      </c>
      <c r="S1114" s="194"/>
      <c r="W1114">
        <v>100.52634775409837</v>
      </c>
      <c r="Y1114">
        <v>100.52634775409837</v>
      </c>
      <c r="AB1114">
        <v>100.52634775409837</v>
      </c>
      <c r="AD1114" s="196">
        <v>95.22</v>
      </c>
    </row>
    <row r="1115" spans="1:30" ht="25.5" x14ac:dyDescent="0.25">
      <c r="A1115" s="50" t="s">
        <v>1638</v>
      </c>
      <c r="B1115" s="51" t="s">
        <v>2162</v>
      </c>
      <c r="C1115" s="50" t="s">
        <v>157</v>
      </c>
      <c r="D1115" s="50" t="s">
        <v>2163</v>
      </c>
      <c r="E1115" s="237" t="s">
        <v>1637</v>
      </c>
      <c r="F1115" s="238"/>
      <c r="G1115" s="52" t="s">
        <v>266</v>
      </c>
      <c r="H1115" s="53">
        <v>0.60599999999999998</v>
      </c>
      <c r="I1115" s="54">
        <f t="shared" ref="I1115:I1118" si="270">W1115</f>
        <v>18.72</v>
      </c>
      <c r="J1115" s="54">
        <f t="shared" ref="J1115:J1118" si="271">TRUNC(H1115*I1115,(2))</f>
        <v>11.34</v>
      </c>
      <c r="Q1115">
        <f t="shared" si="266"/>
        <v>0</v>
      </c>
      <c r="R1115">
        <f t="shared" ref="R1115:R1118" si="272">I1115/1.07133</f>
        <v>17.473607571896615</v>
      </c>
      <c r="T1115">
        <v>17.78163591050377</v>
      </c>
      <c r="W1115">
        <v>18.72</v>
      </c>
      <c r="Y1115">
        <v>18.72</v>
      </c>
      <c r="AB1115">
        <v>18.72</v>
      </c>
      <c r="AD1115" s="196">
        <v>18.72</v>
      </c>
    </row>
    <row r="1116" spans="1:30" ht="25.5" x14ac:dyDescent="0.25">
      <c r="A1116" s="50" t="s">
        <v>1638</v>
      </c>
      <c r="B1116" s="51" t="s">
        <v>1658</v>
      </c>
      <c r="C1116" s="50" t="s">
        <v>157</v>
      </c>
      <c r="D1116" s="50" t="s">
        <v>1659</v>
      </c>
      <c r="E1116" s="237" t="s">
        <v>1637</v>
      </c>
      <c r="F1116" s="238"/>
      <c r="G1116" s="52" t="s">
        <v>266</v>
      </c>
      <c r="H1116" s="53">
        <v>0.55500000000000005</v>
      </c>
      <c r="I1116" s="54">
        <f t="shared" si="270"/>
        <v>25.97</v>
      </c>
      <c r="J1116" s="54">
        <f t="shared" si="271"/>
        <v>14.41</v>
      </c>
      <c r="Q1116">
        <f t="shared" si="266"/>
        <v>0</v>
      </c>
      <c r="R1116">
        <f t="shared" si="272"/>
        <v>24.240896829174954</v>
      </c>
      <c r="T1116">
        <v>24.670269664809165</v>
      </c>
      <c r="W1116">
        <v>25.97</v>
      </c>
      <c r="Y1116">
        <v>25.97</v>
      </c>
      <c r="AB1116">
        <v>25.97</v>
      </c>
      <c r="AD1116" s="196">
        <v>25.97</v>
      </c>
    </row>
    <row r="1117" spans="1:30" x14ac:dyDescent="0.25">
      <c r="A1117" s="55" t="s">
        <v>1627</v>
      </c>
      <c r="B1117" s="56" t="s">
        <v>2204</v>
      </c>
      <c r="C1117" s="55" t="s">
        <v>162</v>
      </c>
      <c r="D1117" s="55" t="s">
        <v>2205</v>
      </c>
      <c r="E1117" s="230" t="s">
        <v>1648</v>
      </c>
      <c r="F1117" s="231"/>
      <c r="G1117" s="57" t="s">
        <v>164</v>
      </c>
      <c r="H1117" s="58">
        <v>1</v>
      </c>
      <c r="I1117" s="59">
        <f t="shared" si="270"/>
        <v>74.599999999999994</v>
      </c>
      <c r="J1117" s="59">
        <f t="shared" si="271"/>
        <v>74.599999999999994</v>
      </c>
      <c r="Q1117">
        <f t="shared" si="266"/>
        <v>0</v>
      </c>
      <c r="R1117">
        <f t="shared" si="272"/>
        <v>69.633072909374334</v>
      </c>
      <c r="T1117">
        <v>70.846517879644935</v>
      </c>
      <c r="W1117">
        <v>74.599999999999994</v>
      </c>
      <c r="Y1117">
        <v>74.599999999999994</v>
      </c>
      <c r="AB1117">
        <v>74.599999999999994</v>
      </c>
      <c r="AD1117" s="196">
        <v>74.599999999999994</v>
      </c>
    </row>
    <row r="1118" spans="1:30" x14ac:dyDescent="0.25">
      <c r="A1118" s="55" t="s">
        <v>1627</v>
      </c>
      <c r="B1118" s="56" t="s">
        <v>2164</v>
      </c>
      <c r="C1118" s="55" t="s">
        <v>162</v>
      </c>
      <c r="D1118" s="55" t="s">
        <v>2165</v>
      </c>
      <c r="E1118" s="230" t="s">
        <v>1648</v>
      </c>
      <c r="F1118" s="231"/>
      <c r="G1118" s="57" t="s">
        <v>255</v>
      </c>
      <c r="H1118" s="58">
        <v>0.95799999999999996</v>
      </c>
      <c r="I1118" s="59">
        <f t="shared" si="270"/>
        <v>0.18</v>
      </c>
      <c r="J1118" s="59">
        <f t="shared" si="271"/>
        <v>0.17</v>
      </c>
      <c r="Q1118">
        <f t="shared" si="266"/>
        <v>0</v>
      </c>
      <c r="R1118">
        <f t="shared" si="272"/>
        <v>0.16801545742208285</v>
      </c>
      <c r="T1118">
        <v>0.17734964950108745</v>
      </c>
      <c r="W1118">
        <v>0.18</v>
      </c>
      <c r="Y1118">
        <v>0.18</v>
      </c>
      <c r="AB1118">
        <v>0.18</v>
      </c>
      <c r="AD1118" s="196">
        <v>0.18</v>
      </c>
    </row>
    <row r="1119" spans="1:30" x14ac:dyDescent="0.25">
      <c r="A1119" s="44"/>
      <c r="B1119" s="44"/>
      <c r="C1119" s="44"/>
      <c r="D1119" s="44"/>
      <c r="E1119" s="44" t="s">
        <v>1629</v>
      </c>
      <c r="F1119" s="45">
        <v>19.98</v>
      </c>
      <c r="G1119" s="44" t="s">
        <v>1630</v>
      </c>
      <c r="H1119" s="45">
        <v>0</v>
      </c>
      <c r="I1119" s="44" t="s">
        <v>1631</v>
      </c>
      <c r="J1119" s="45">
        <f>F1119+H1119</f>
        <v>19.98</v>
      </c>
      <c r="Q1119">
        <f t="shared" si="266"/>
        <v>0</v>
      </c>
      <c r="W1119" t="s">
        <v>1631</v>
      </c>
      <c r="Y1119" t="s">
        <v>1631</v>
      </c>
      <c r="AB1119" t="s">
        <v>1631</v>
      </c>
    </row>
    <row r="1120" spans="1:30" x14ac:dyDescent="0.25">
      <c r="A1120" s="44"/>
      <c r="B1120" s="44"/>
      <c r="C1120" s="44"/>
      <c r="D1120" s="44"/>
      <c r="E1120" s="44" t="s">
        <v>1632</v>
      </c>
      <c r="F1120" s="45">
        <f>J1120-J1114</f>
        <v>22.115796505901642</v>
      </c>
      <c r="G1120" s="44"/>
      <c r="H1120" s="229" t="s">
        <v>1633</v>
      </c>
      <c r="I1120" s="229"/>
      <c r="J1120" s="45">
        <f>Q1120</f>
        <v>122.64214426000001</v>
      </c>
      <c r="Q1120">
        <f t="shared" si="266"/>
        <v>122.64214426000001</v>
      </c>
      <c r="S1120" s="194"/>
    </row>
    <row r="1121" spans="1:30" ht="15.75" thickBot="1" x14ac:dyDescent="0.3">
      <c r="A1121" s="46"/>
      <c r="B1121" s="46"/>
      <c r="C1121" s="46"/>
      <c r="D1121" s="46"/>
      <c r="E1121" s="46"/>
      <c r="F1121" s="46"/>
      <c r="G1121" s="46" t="s">
        <v>1634</v>
      </c>
      <c r="H1121" s="47">
        <v>19</v>
      </c>
      <c r="I1121" s="46" t="s">
        <v>1635</v>
      </c>
      <c r="J1121" s="48">
        <f>O1121</f>
        <v>2330.1999999999998</v>
      </c>
      <c r="M1121">
        <f>K1114</f>
        <v>2330.1999999999998</v>
      </c>
      <c r="N1121">
        <f>L1114</f>
        <v>122.64214426000001</v>
      </c>
      <c r="O1121">
        <v>2330.1999999999998</v>
      </c>
      <c r="P1121">
        <v>122.64214426000001</v>
      </c>
      <c r="Q1121">
        <f t="shared" si="266"/>
        <v>0</v>
      </c>
      <c r="S1121" s="194"/>
      <c r="W1121" t="s">
        <v>1635</v>
      </c>
      <c r="Y1121" t="s">
        <v>1635</v>
      </c>
      <c r="AB1121" t="s">
        <v>1635</v>
      </c>
    </row>
    <row r="1122" spans="1:30" ht="15.75" thickTop="1" x14ac:dyDescent="0.25">
      <c r="A1122" s="49"/>
      <c r="B1122" s="49"/>
      <c r="C1122" s="49"/>
      <c r="D1122" s="49"/>
      <c r="E1122" s="49"/>
      <c r="F1122" s="49"/>
      <c r="G1122" s="49"/>
      <c r="H1122" s="49"/>
      <c r="I1122" s="49"/>
      <c r="J1122" s="49"/>
      <c r="Q1122">
        <f t="shared" si="266"/>
        <v>0</v>
      </c>
      <c r="S1122" s="194"/>
    </row>
    <row r="1123" spans="1:30" collapsed="1" x14ac:dyDescent="0.25">
      <c r="A1123" s="36" t="s">
        <v>458</v>
      </c>
      <c r="B1123" s="37" t="s">
        <v>137</v>
      </c>
      <c r="C1123" s="36" t="s">
        <v>138</v>
      </c>
      <c r="D1123" s="36" t="s">
        <v>9</v>
      </c>
      <c r="E1123" s="233" t="s">
        <v>1626</v>
      </c>
      <c r="F1123" s="234"/>
      <c r="G1123" s="38" t="s">
        <v>139</v>
      </c>
      <c r="H1123" s="37" t="s">
        <v>140</v>
      </c>
      <c r="I1123" s="37" t="s">
        <v>141</v>
      </c>
      <c r="J1123" s="37" t="s">
        <v>10</v>
      </c>
      <c r="Q1123">
        <f t="shared" si="266"/>
        <v>0</v>
      </c>
      <c r="S1123" s="194"/>
      <c r="W1123" t="s">
        <v>141</v>
      </c>
      <c r="Y1123" t="s">
        <v>141</v>
      </c>
      <c r="AB1123" t="s">
        <v>141</v>
      </c>
    </row>
    <row r="1124" spans="1:30" ht="51" x14ac:dyDescent="0.25">
      <c r="A1124" s="39" t="s">
        <v>1636</v>
      </c>
      <c r="B1124" s="40" t="s">
        <v>459</v>
      </c>
      <c r="C1124" s="39" t="s">
        <v>157</v>
      </c>
      <c r="D1124" s="39" t="s">
        <v>460</v>
      </c>
      <c r="E1124" s="235" t="s">
        <v>2168</v>
      </c>
      <c r="F1124" s="236"/>
      <c r="G1124" s="41" t="s">
        <v>164</v>
      </c>
      <c r="H1124" s="42">
        <v>1</v>
      </c>
      <c r="I1124" s="43">
        <f>_xlfn.XLOOKUP(D1124,'Sintético MO EQ MAT'!D:D,'Sintético MO EQ MAT'!G:G)</f>
        <v>788.69437349180339</v>
      </c>
      <c r="J1124" s="43">
        <f>(H1124*I1124)</f>
        <v>788.69437349180339</v>
      </c>
      <c r="K1124">
        <f>_xlfn.XLOOKUP(D1124,'Sintético MO EQ MAT'!D:D,'Sintético MO EQ MAT'!O:O,0)</f>
        <v>5773.24</v>
      </c>
      <c r="L1124">
        <f>_xlfn.XLOOKUP(D1124,'Sintético MO EQ MAT'!D:D,'Sintético MO EQ MAT'!K:K,0)</f>
        <v>962.20713566000006</v>
      </c>
      <c r="Q1124">
        <f t="shared" si="266"/>
        <v>0</v>
      </c>
      <c r="S1124" s="194"/>
      <c r="W1124">
        <v>788.69437349180339</v>
      </c>
      <c r="Y1124">
        <v>788.69437349180339</v>
      </c>
      <c r="AB1124">
        <v>788.69437349180339</v>
      </c>
      <c r="AD1124" s="196">
        <v>905.49</v>
      </c>
    </row>
    <row r="1125" spans="1:30" ht="38.25" x14ac:dyDescent="0.25">
      <c r="A1125" s="50" t="s">
        <v>1638</v>
      </c>
      <c r="B1125" s="51" t="s">
        <v>2206</v>
      </c>
      <c r="C1125" s="50" t="s">
        <v>157</v>
      </c>
      <c r="D1125" s="50" t="s">
        <v>2207</v>
      </c>
      <c r="E1125" s="237" t="s">
        <v>2168</v>
      </c>
      <c r="F1125" s="238"/>
      <c r="G1125" s="52" t="s">
        <v>164</v>
      </c>
      <c r="H1125" s="53">
        <v>1</v>
      </c>
      <c r="I1125" s="54">
        <f>W1125</f>
        <v>779.5</v>
      </c>
      <c r="J1125" s="54">
        <f t="shared" ref="J1125:J1126" si="273">TRUNC(H1125*I1125,(2))</f>
        <v>779.5</v>
      </c>
      <c r="Q1125">
        <f t="shared" si="266"/>
        <v>0</v>
      </c>
      <c r="R1125">
        <f t="shared" ref="R1125:R1126" si="274">I1125/1.07133</f>
        <v>727.60027255840873</v>
      </c>
      <c r="T1125">
        <v>740.21076605714404</v>
      </c>
      <c r="W1125">
        <v>779.5</v>
      </c>
      <c r="Y1125">
        <v>779.5</v>
      </c>
      <c r="AB1125">
        <v>779.5</v>
      </c>
      <c r="AD1125" s="196">
        <v>779.5</v>
      </c>
    </row>
    <row r="1126" spans="1:30" ht="25.5" x14ac:dyDescent="0.25">
      <c r="A1126" s="55" t="s">
        <v>1627</v>
      </c>
      <c r="B1126" s="56" t="s">
        <v>2171</v>
      </c>
      <c r="C1126" s="55" t="s">
        <v>157</v>
      </c>
      <c r="D1126" s="55" t="s">
        <v>2172</v>
      </c>
      <c r="E1126" s="230" t="s">
        <v>1648</v>
      </c>
      <c r="F1126" s="231"/>
      <c r="G1126" s="57" t="s">
        <v>164</v>
      </c>
      <c r="H1126" s="58">
        <v>1</v>
      </c>
      <c r="I1126" s="59">
        <f>W1126</f>
        <v>9.19</v>
      </c>
      <c r="J1126" s="59">
        <f t="shared" si="273"/>
        <v>9.19</v>
      </c>
      <c r="Q1126">
        <f t="shared" si="266"/>
        <v>0</v>
      </c>
      <c r="R1126">
        <f t="shared" si="274"/>
        <v>8.5781225206052287</v>
      </c>
      <c r="T1126">
        <v>8.8114773225803447</v>
      </c>
      <c r="W1126">
        <v>9.19</v>
      </c>
      <c r="Y1126">
        <v>9.19</v>
      </c>
      <c r="AB1126">
        <v>9.19</v>
      </c>
      <c r="AD1126" s="196">
        <v>9.27</v>
      </c>
    </row>
    <row r="1127" spans="1:30" x14ac:dyDescent="0.25">
      <c r="A1127" s="44"/>
      <c r="B1127" s="44"/>
      <c r="C1127" s="44"/>
      <c r="D1127" s="44"/>
      <c r="E1127" s="44" t="s">
        <v>1629</v>
      </c>
      <c r="F1127" s="45">
        <v>31.7</v>
      </c>
      <c r="G1127" s="44" t="s">
        <v>1630</v>
      </c>
      <c r="H1127" s="45">
        <v>0</v>
      </c>
      <c r="I1127" s="44" t="s">
        <v>1631</v>
      </c>
      <c r="J1127" s="45">
        <f>F1127+H1127</f>
        <v>31.7</v>
      </c>
      <c r="Q1127">
        <f t="shared" si="266"/>
        <v>0</v>
      </c>
      <c r="W1127" t="s">
        <v>1631</v>
      </c>
      <c r="Y1127" t="s">
        <v>1631</v>
      </c>
      <c r="AB1127" t="s">
        <v>1631</v>
      </c>
    </row>
    <row r="1128" spans="1:30" x14ac:dyDescent="0.25">
      <c r="A1128" s="44"/>
      <c r="B1128" s="44"/>
      <c r="C1128" s="44"/>
      <c r="D1128" s="44"/>
      <c r="E1128" s="44" t="s">
        <v>1632</v>
      </c>
      <c r="F1128" s="45">
        <f>J1128-J1124</f>
        <v>173.51276216819667</v>
      </c>
      <c r="G1128" s="44"/>
      <c r="H1128" s="229" t="s">
        <v>1633</v>
      </c>
      <c r="I1128" s="229"/>
      <c r="J1128" s="45">
        <f>Q1128</f>
        <v>962.20713566000006</v>
      </c>
      <c r="Q1128">
        <f t="shared" si="266"/>
        <v>962.20713566000006</v>
      </c>
      <c r="S1128" s="194"/>
    </row>
    <row r="1129" spans="1:30" ht="15.75" thickBot="1" x14ac:dyDescent="0.3">
      <c r="A1129" s="46"/>
      <c r="B1129" s="46"/>
      <c r="C1129" s="46"/>
      <c r="D1129" s="46"/>
      <c r="E1129" s="46"/>
      <c r="F1129" s="46"/>
      <c r="G1129" s="46" t="s">
        <v>1634</v>
      </c>
      <c r="H1129" s="47">
        <v>6</v>
      </c>
      <c r="I1129" s="46" t="s">
        <v>1635</v>
      </c>
      <c r="J1129" s="48">
        <f>O1129</f>
        <v>5773.24</v>
      </c>
      <c r="M1129">
        <f>K1124</f>
        <v>5773.24</v>
      </c>
      <c r="N1129">
        <f>L1124</f>
        <v>962.20713566000006</v>
      </c>
      <c r="O1129">
        <v>5773.24</v>
      </c>
      <c r="P1129">
        <v>962.20713566000006</v>
      </c>
      <c r="Q1129">
        <f t="shared" si="266"/>
        <v>0</v>
      </c>
      <c r="S1129" s="194"/>
      <c r="W1129" t="s">
        <v>1635</v>
      </c>
      <c r="Y1129" t="s">
        <v>1635</v>
      </c>
      <c r="AB1129" t="s">
        <v>1635</v>
      </c>
    </row>
    <row r="1130" spans="1:30" ht="15.75" thickTop="1" x14ac:dyDescent="0.25">
      <c r="A1130" s="49"/>
      <c r="B1130" s="49"/>
      <c r="C1130" s="49"/>
      <c r="D1130" s="49"/>
      <c r="E1130" s="49"/>
      <c r="F1130" s="49"/>
      <c r="G1130" s="49"/>
      <c r="H1130" s="49"/>
      <c r="I1130" s="49"/>
      <c r="J1130" s="49"/>
      <c r="Q1130">
        <f t="shared" si="266"/>
        <v>0</v>
      </c>
      <c r="S1130" s="194"/>
    </row>
    <row r="1131" spans="1:30" collapsed="1" x14ac:dyDescent="0.25">
      <c r="A1131" s="36" t="s">
        <v>461</v>
      </c>
      <c r="B1131" s="37" t="s">
        <v>137</v>
      </c>
      <c r="C1131" s="36" t="s">
        <v>138</v>
      </c>
      <c r="D1131" s="36" t="s">
        <v>9</v>
      </c>
      <c r="E1131" s="233" t="s">
        <v>1626</v>
      </c>
      <c r="F1131" s="234"/>
      <c r="G1131" s="38" t="s">
        <v>139</v>
      </c>
      <c r="H1131" s="37" t="s">
        <v>140</v>
      </c>
      <c r="I1131" s="37" t="s">
        <v>141</v>
      </c>
      <c r="J1131" s="37" t="s">
        <v>10</v>
      </c>
      <c r="Q1131">
        <f t="shared" si="266"/>
        <v>0</v>
      </c>
      <c r="S1131" s="194"/>
      <c r="W1131" t="s">
        <v>141</v>
      </c>
      <c r="Y1131" t="s">
        <v>141</v>
      </c>
      <c r="AB1131" t="s">
        <v>141</v>
      </c>
    </row>
    <row r="1132" spans="1:30" x14ac:dyDescent="0.25">
      <c r="A1132" s="39" t="s">
        <v>1636</v>
      </c>
      <c r="B1132" s="40" t="s">
        <v>462</v>
      </c>
      <c r="C1132" s="39" t="s">
        <v>162</v>
      </c>
      <c r="D1132" s="39" t="s">
        <v>2208</v>
      </c>
      <c r="E1132" s="235" t="s">
        <v>2161</v>
      </c>
      <c r="F1132" s="236"/>
      <c r="G1132" s="41" t="s">
        <v>164</v>
      </c>
      <c r="H1132" s="42">
        <v>1</v>
      </c>
      <c r="I1132" s="43">
        <f>_xlfn.XLOOKUP(D1132,'Sintético MO EQ MAT'!D:D,'Sintético MO EQ MAT'!G:G)</f>
        <v>550.42163257377058</v>
      </c>
      <c r="J1132" s="43">
        <f>(H1132*I1132)</f>
        <v>550.42163257377058</v>
      </c>
      <c r="K1132">
        <f>_xlfn.XLOOKUP(D1132,'Sintético MO EQ MAT'!D:D,'Sintético MO EQ MAT'!O:O,0)</f>
        <v>2014.54</v>
      </c>
      <c r="L1132">
        <f>_xlfn.XLOOKUP(D1132,'Sintético MO EQ MAT'!D:D,'Sintético MO EQ MAT'!K:K,0)</f>
        <v>671.51439174000006</v>
      </c>
      <c r="Q1132">
        <f t="shared" si="266"/>
        <v>0</v>
      </c>
      <c r="S1132" s="194"/>
      <c r="W1132">
        <v>550.42163257377058</v>
      </c>
      <c r="Y1132">
        <v>550.42163257377058</v>
      </c>
      <c r="AB1132">
        <v>550.42163257377058</v>
      </c>
      <c r="AD1132" s="196">
        <v>582.42999999999995</v>
      </c>
    </row>
    <row r="1133" spans="1:30" ht="25.5" x14ac:dyDescent="0.25">
      <c r="A1133" s="50" t="s">
        <v>1638</v>
      </c>
      <c r="B1133" s="51" t="s">
        <v>2162</v>
      </c>
      <c r="C1133" s="50" t="s">
        <v>157</v>
      </c>
      <c r="D1133" s="50" t="s">
        <v>2163</v>
      </c>
      <c r="E1133" s="237" t="s">
        <v>1637</v>
      </c>
      <c r="F1133" s="238"/>
      <c r="G1133" s="52" t="s">
        <v>266</v>
      </c>
      <c r="H1133" s="53">
        <v>1.762</v>
      </c>
      <c r="I1133" s="54">
        <f t="shared" ref="I1133:I1134" si="275">W1133</f>
        <v>18.72</v>
      </c>
      <c r="J1133" s="54">
        <f t="shared" ref="J1133:J1135" si="276">TRUNC(H1133*I1133,(2))</f>
        <v>32.979999999999997</v>
      </c>
      <c r="Q1133">
        <f t="shared" si="266"/>
        <v>0</v>
      </c>
      <c r="R1133">
        <f t="shared" ref="R1133:R1135" si="277">I1133/1.07133</f>
        <v>17.473607571896615</v>
      </c>
      <c r="T1133">
        <v>17.78163591050377</v>
      </c>
      <c r="W1133">
        <v>18.72</v>
      </c>
      <c r="Y1133">
        <v>18.72</v>
      </c>
      <c r="AB1133">
        <v>18.72</v>
      </c>
      <c r="AD1133" s="196">
        <v>18.72</v>
      </c>
    </row>
    <row r="1134" spans="1:30" ht="25.5" x14ac:dyDescent="0.25">
      <c r="A1134" s="50" t="s">
        <v>1638</v>
      </c>
      <c r="B1134" s="51" t="s">
        <v>1658</v>
      </c>
      <c r="C1134" s="50" t="s">
        <v>157</v>
      </c>
      <c r="D1134" s="50" t="s">
        <v>1659</v>
      </c>
      <c r="E1134" s="237" t="s">
        <v>1637</v>
      </c>
      <c r="F1134" s="238"/>
      <c r="G1134" s="52" t="s">
        <v>266</v>
      </c>
      <c r="H1134" s="53">
        <v>1.762</v>
      </c>
      <c r="I1134" s="54">
        <f t="shared" si="275"/>
        <v>25.97</v>
      </c>
      <c r="J1134" s="54">
        <f t="shared" si="276"/>
        <v>45.75</v>
      </c>
      <c r="Q1134">
        <f t="shared" si="266"/>
        <v>0</v>
      </c>
      <c r="R1134">
        <f t="shared" si="277"/>
        <v>24.240896829174954</v>
      </c>
      <c r="T1134">
        <v>24.670269664809165</v>
      </c>
      <c r="W1134">
        <v>25.97</v>
      </c>
      <c r="Y1134">
        <v>25.97</v>
      </c>
      <c r="AB1134">
        <v>25.97</v>
      </c>
      <c r="AD1134" s="196">
        <v>25.97</v>
      </c>
    </row>
    <row r="1135" spans="1:30" x14ac:dyDescent="0.25">
      <c r="A1135" s="55" t="s">
        <v>1627</v>
      </c>
      <c r="B1135" s="56" t="s">
        <v>2209</v>
      </c>
      <c r="C1135" s="55" t="s">
        <v>162</v>
      </c>
      <c r="D1135" s="55" t="s">
        <v>2210</v>
      </c>
      <c r="E1135" s="230" t="s">
        <v>1648</v>
      </c>
      <c r="F1135" s="231"/>
      <c r="G1135" s="57" t="s">
        <v>164</v>
      </c>
      <c r="H1135" s="58">
        <v>1</v>
      </c>
      <c r="I1135" s="59">
        <f>W1135</f>
        <v>471.69</v>
      </c>
      <c r="J1135" s="59">
        <f t="shared" si="276"/>
        <v>471.69</v>
      </c>
      <c r="Q1135">
        <f t="shared" si="266"/>
        <v>0</v>
      </c>
      <c r="R1135">
        <f t="shared" si="277"/>
        <v>440.28450617456809</v>
      </c>
      <c r="T1135">
        <v>447.94787787143088</v>
      </c>
      <c r="W1135">
        <v>471.69</v>
      </c>
      <c r="Y1135">
        <v>471.69</v>
      </c>
      <c r="AB1135">
        <v>471.69</v>
      </c>
      <c r="AD1135" s="196">
        <v>471.72</v>
      </c>
    </row>
    <row r="1136" spans="1:30" x14ac:dyDescent="0.25">
      <c r="A1136" s="44"/>
      <c r="B1136" s="44"/>
      <c r="C1136" s="44"/>
      <c r="D1136" s="44"/>
      <c r="E1136" s="44" t="s">
        <v>1629</v>
      </c>
      <c r="F1136" s="45">
        <v>61.24</v>
      </c>
      <c r="G1136" s="44" t="s">
        <v>1630</v>
      </c>
      <c r="H1136" s="45">
        <v>0</v>
      </c>
      <c r="I1136" s="44" t="s">
        <v>1631</v>
      </c>
      <c r="J1136" s="45">
        <f>F1136+H1136</f>
        <v>61.24</v>
      </c>
      <c r="Q1136">
        <f t="shared" si="266"/>
        <v>0</v>
      </c>
      <c r="W1136" t="s">
        <v>1631</v>
      </c>
      <c r="Y1136" t="s">
        <v>1631</v>
      </c>
      <c r="AB1136" t="s">
        <v>1631</v>
      </c>
    </row>
    <row r="1137" spans="1:30" x14ac:dyDescent="0.25">
      <c r="A1137" s="44"/>
      <c r="B1137" s="44"/>
      <c r="C1137" s="44"/>
      <c r="D1137" s="44"/>
      <c r="E1137" s="44" t="s">
        <v>1632</v>
      </c>
      <c r="F1137" s="45">
        <f>J1137-J1132</f>
        <v>121.09275916622948</v>
      </c>
      <c r="G1137" s="44"/>
      <c r="H1137" s="229" t="s">
        <v>1633</v>
      </c>
      <c r="I1137" s="229"/>
      <c r="J1137" s="45">
        <f>Q1137</f>
        <v>671.51439174000006</v>
      </c>
      <c r="Q1137">
        <f t="shared" si="266"/>
        <v>671.51439174000006</v>
      </c>
      <c r="S1137" s="194"/>
    </row>
    <row r="1138" spans="1:30" ht="15.75" thickBot="1" x14ac:dyDescent="0.3">
      <c r="A1138" s="46"/>
      <c r="B1138" s="46"/>
      <c r="C1138" s="46"/>
      <c r="D1138" s="46"/>
      <c r="E1138" s="46"/>
      <c r="F1138" s="46"/>
      <c r="G1138" s="46" t="s">
        <v>1634</v>
      </c>
      <c r="H1138" s="47">
        <v>3</v>
      </c>
      <c r="I1138" s="46" t="s">
        <v>1635</v>
      </c>
      <c r="J1138" s="48">
        <f>O1138</f>
        <v>2014.54</v>
      </c>
      <c r="M1138">
        <f>K1132</f>
        <v>2014.54</v>
      </c>
      <c r="N1138">
        <f>L1132</f>
        <v>671.51439174000006</v>
      </c>
      <c r="O1138">
        <v>2014.54</v>
      </c>
      <c r="P1138">
        <v>671.51439174000006</v>
      </c>
      <c r="Q1138">
        <f t="shared" si="266"/>
        <v>0</v>
      </c>
      <c r="S1138" s="194"/>
      <c r="W1138" t="s">
        <v>1635</v>
      </c>
      <c r="Y1138" t="s">
        <v>1635</v>
      </c>
      <c r="AB1138" t="s">
        <v>1635</v>
      </c>
    </row>
    <row r="1139" spans="1:30" ht="15.75" thickTop="1" x14ac:dyDescent="0.25">
      <c r="A1139" s="49"/>
      <c r="B1139" s="49"/>
      <c r="C1139" s="49"/>
      <c r="D1139" s="49"/>
      <c r="E1139" s="49"/>
      <c r="F1139" s="49"/>
      <c r="G1139" s="49"/>
      <c r="H1139" s="49"/>
      <c r="I1139" s="49"/>
      <c r="J1139" s="49"/>
      <c r="Q1139">
        <f t="shared" si="266"/>
        <v>0</v>
      </c>
      <c r="S1139" s="194"/>
    </row>
    <row r="1140" spans="1:30" collapsed="1" x14ac:dyDescent="0.25">
      <c r="A1140" s="36" t="s">
        <v>464</v>
      </c>
      <c r="B1140" s="37" t="s">
        <v>137</v>
      </c>
      <c r="C1140" s="36" t="s">
        <v>138</v>
      </c>
      <c r="D1140" s="36" t="s">
        <v>9</v>
      </c>
      <c r="E1140" s="233" t="s">
        <v>1626</v>
      </c>
      <c r="F1140" s="234"/>
      <c r="G1140" s="38" t="s">
        <v>139</v>
      </c>
      <c r="H1140" s="37" t="s">
        <v>140</v>
      </c>
      <c r="I1140" s="37" t="s">
        <v>141</v>
      </c>
      <c r="J1140" s="37" t="s">
        <v>10</v>
      </c>
      <c r="Q1140">
        <f t="shared" si="266"/>
        <v>0</v>
      </c>
      <c r="S1140" s="194"/>
      <c r="W1140" t="s">
        <v>141</v>
      </c>
      <c r="Y1140" t="s">
        <v>141</v>
      </c>
      <c r="AB1140" t="s">
        <v>141</v>
      </c>
    </row>
    <row r="1141" spans="1:30" ht="25.5" x14ac:dyDescent="0.25">
      <c r="A1141" s="39" t="s">
        <v>1636</v>
      </c>
      <c r="B1141" s="40" t="s">
        <v>465</v>
      </c>
      <c r="C1141" s="39" t="s">
        <v>157</v>
      </c>
      <c r="D1141" s="39" t="s">
        <v>466</v>
      </c>
      <c r="E1141" s="235" t="s">
        <v>2168</v>
      </c>
      <c r="F1141" s="236"/>
      <c r="G1141" s="41" t="s">
        <v>164</v>
      </c>
      <c r="H1141" s="42">
        <v>1</v>
      </c>
      <c r="I1141" s="43">
        <f>_xlfn.XLOOKUP(D1141,'Sintético MO EQ MAT'!D:D,'Sintético MO EQ MAT'!G:G)</f>
        <v>134.9830867622951</v>
      </c>
      <c r="J1141" s="43">
        <f>(H1141*I1141)</f>
        <v>134.9830867622951</v>
      </c>
      <c r="K1141">
        <f>_xlfn.XLOOKUP(D1141,'Sintético MO EQ MAT'!D:D,'Sintético MO EQ MAT'!O:O,0)</f>
        <v>494.03</v>
      </c>
      <c r="L1141">
        <f>_xlfn.XLOOKUP(D1141,'Sintético MO EQ MAT'!D:D,'Sintético MO EQ MAT'!K:K,0)</f>
        <v>164.67936585000001</v>
      </c>
      <c r="Q1141">
        <f t="shared" si="266"/>
        <v>0</v>
      </c>
      <c r="S1141" s="194"/>
      <c r="W1141">
        <v>134.9830867622951</v>
      </c>
      <c r="Y1141">
        <v>134.9830867622951</v>
      </c>
      <c r="AB1141">
        <v>134.9830867622951</v>
      </c>
      <c r="AD1141" s="196">
        <v>156.57</v>
      </c>
    </row>
    <row r="1142" spans="1:30" ht="25.5" x14ac:dyDescent="0.25">
      <c r="A1142" s="50" t="s">
        <v>1638</v>
      </c>
      <c r="B1142" s="51" t="s">
        <v>1658</v>
      </c>
      <c r="C1142" s="50" t="s">
        <v>157</v>
      </c>
      <c r="D1142" s="50" t="s">
        <v>1659</v>
      </c>
      <c r="E1142" s="237" t="s">
        <v>1637</v>
      </c>
      <c r="F1142" s="238"/>
      <c r="G1142" s="52" t="s">
        <v>266</v>
      </c>
      <c r="H1142" s="53">
        <v>0.16669999999999999</v>
      </c>
      <c r="I1142" s="54">
        <f t="shared" ref="I1142:I1145" si="278">W1142</f>
        <v>25.97</v>
      </c>
      <c r="J1142" s="54">
        <f t="shared" ref="J1142:J1145" si="279">TRUNC(H1142*I1142,(2))</f>
        <v>4.32</v>
      </c>
      <c r="Q1142">
        <f t="shared" si="266"/>
        <v>0</v>
      </c>
      <c r="R1142">
        <f t="shared" ref="R1142:R1145" si="280">I1142/1.07133</f>
        <v>24.240896829174954</v>
      </c>
      <c r="T1142">
        <v>24.670269664809165</v>
      </c>
      <c r="W1142">
        <v>25.97</v>
      </c>
      <c r="Y1142">
        <v>25.97</v>
      </c>
      <c r="AB1142">
        <v>25.97</v>
      </c>
      <c r="AD1142" s="196">
        <v>25.97</v>
      </c>
    </row>
    <row r="1143" spans="1:30" ht="25.5" x14ac:dyDescent="0.25">
      <c r="A1143" s="50" t="s">
        <v>1638</v>
      </c>
      <c r="B1143" s="51" t="s">
        <v>1186</v>
      </c>
      <c r="C1143" s="50" t="s">
        <v>157</v>
      </c>
      <c r="D1143" s="50" t="s">
        <v>1187</v>
      </c>
      <c r="E1143" s="237" t="s">
        <v>1637</v>
      </c>
      <c r="F1143" s="238"/>
      <c r="G1143" s="52" t="s">
        <v>266</v>
      </c>
      <c r="H1143" s="53">
        <v>5.2499999999999998E-2</v>
      </c>
      <c r="I1143" s="54">
        <f t="shared" si="278"/>
        <v>18.82</v>
      </c>
      <c r="J1143" s="54">
        <f t="shared" si="279"/>
        <v>0.98</v>
      </c>
      <c r="Q1143">
        <f t="shared" si="266"/>
        <v>0</v>
      </c>
      <c r="R1143">
        <f t="shared" si="280"/>
        <v>17.566949492686664</v>
      </c>
      <c r="T1143">
        <v>17.874977831293812</v>
      </c>
      <c r="W1143">
        <v>18.82</v>
      </c>
      <c r="Y1143">
        <v>18.82</v>
      </c>
      <c r="AB1143">
        <v>18.82</v>
      </c>
      <c r="AD1143" s="196">
        <v>18.82</v>
      </c>
    </row>
    <row r="1144" spans="1:30" x14ac:dyDescent="0.25">
      <c r="A1144" s="55" t="s">
        <v>1627</v>
      </c>
      <c r="B1144" s="56" t="s">
        <v>2199</v>
      </c>
      <c r="C1144" s="55" t="s">
        <v>157</v>
      </c>
      <c r="D1144" s="55" t="s">
        <v>2200</v>
      </c>
      <c r="E1144" s="230" t="s">
        <v>1648</v>
      </c>
      <c r="F1144" s="231"/>
      <c r="G1144" s="57" t="s">
        <v>164</v>
      </c>
      <c r="H1144" s="58">
        <v>2.1000000000000001E-2</v>
      </c>
      <c r="I1144" s="59">
        <f t="shared" si="278"/>
        <v>3.74</v>
      </c>
      <c r="J1144" s="59">
        <f t="shared" si="279"/>
        <v>7.0000000000000007E-2</v>
      </c>
      <c r="Q1144">
        <f t="shared" si="266"/>
        <v>0</v>
      </c>
      <c r="R1144">
        <f t="shared" si="280"/>
        <v>3.4909878375477215</v>
      </c>
      <c r="T1144">
        <v>3.5563271821007536</v>
      </c>
      <c r="W1144">
        <v>3.74</v>
      </c>
      <c r="Y1144">
        <v>3.74</v>
      </c>
      <c r="AB1144">
        <v>3.74</v>
      </c>
      <c r="AD1144" s="196">
        <v>3.74</v>
      </c>
    </row>
    <row r="1145" spans="1:30" ht="25.5" x14ac:dyDescent="0.25">
      <c r="A1145" s="55" t="s">
        <v>1627</v>
      </c>
      <c r="B1145" s="56" t="s">
        <v>2211</v>
      </c>
      <c r="C1145" s="55" t="s">
        <v>157</v>
      </c>
      <c r="D1145" s="55" t="s">
        <v>2212</v>
      </c>
      <c r="E1145" s="230" t="s">
        <v>1648</v>
      </c>
      <c r="F1145" s="231"/>
      <c r="G1145" s="57" t="s">
        <v>164</v>
      </c>
      <c r="H1145" s="58">
        <v>1</v>
      </c>
      <c r="I1145" s="59">
        <f t="shared" si="278"/>
        <v>129.61000000000001</v>
      </c>
      <c r="J1145" s="59">
        <f t="shared" si="279"/>
        <v>129.61000000000001</v>
      </c>
      <c r="Q1145">
        <f t="shared" si="266"/>
        <v>0</v>
      </c>
      <c r="R1145">
        <f t="shared" si="280"/>
        <v>120.98046353597867</v>
      </c>
      <c r="T1145">
        <v>123.08065675375471</v>
      </c>
      <c r="W1145">
        <v>129.61000000000001</v>
      </c>
      <c r="Y1145">
        <v>129.61000000000001</v>
      </c>
      <c r="AB1145">
        <v>129.61000000000001</v>
      </c>
      <c r="AD1145" s="196">
        <v>129.61000000000001</v>
      </c>
    </row>
    <row r="1146" spans="1:30" x14ac:dyDescent="0.25">
      <c r="A1146" s="44"/>
      <c r="B1146" s="44"/>
      <c r="C1146" s="44"/>
      <c r="D1146" s="44"/>
      <c r="E1146" s="44" t="s">
        <v>1629</v>
      </c>
      <c r="F1146" s="45">
        <v>4.2</v>
      </c>
      <c r="G1146" s="44" t="s">
        <v>1630</v>
      </c>
      <c r="H1146" s="45">
        <v>0</v>
      </c>
      <c r="I1146" s="44" t="s">
        <v>1631</v>
      </c>
      <c r="J1146" s="45">
        <f>F1146+H1146</f>
        <v>4.2</v>
      </c>
      <c r="Q1146">
        <f t="shared" si="266"/>
        <v>0</v>
      </c>
      <c r="W1146" t="s">
        <v>1631</v>
      </c>
      <c r="Y1146" t="s">
        <v>1631</v>
      </c>
      <c r="AB1146" t="s">
        <v>1631</v>
      </c>
    </row>
    <row r="1147" spans="1:30" x14ac:dyDescent="0.25">
      <c r="A1147" s="44"/>
      <c r="B1147" s="44"/>
      <c r="C1147" s="44"/>
      <c r="D1147" s="44"/>
      <c r="E1147" s="44" t="s">
        <v>1632</v>
      </c>
      <c r="F1147" s="45">
        <f>J1147-J1141</f>
        <v>29.696279087704909</v>
      </c>
      <c r="G1147" s="44"/>
      <c r="H1147" s="229" t="s">
        <v>1633</v>
      </c>
      <c r="I1147" s="229"/>
      <c r="J1147" s="45">
        <f>Q1147</f>
        <v>164.67936585000001</v>
      </c>
      <c r="Q1147">
        <f t="shared" si="266"/>
        <v>164.67936585000001</v>
      </c>
      <c r="S1147" s="194"/>
    </row>
    <row r="1148" spans="1:30" ht="15.75" thickBot="1" x14ac:dyDescent="0.3">
      <c r="A1148" s="46"/>
      <c r="B1148" s="46"/>
      <c r="C1148" s="46"/>
      <c r="D1148" s="46"/>
      <c r="E1148" s="46"/>
      <c r="F1148" s="46"/>
      <c r="G1148" s="46" t="s">
        <v>1634</v>
      </c>
      <c r="H1148" s="47">
        <v>3</v>
      </c>
      <c r="I1148" s="46" t="s">
        <v>1635</v>
      </c>
      <c r="J1148" s="48">
        <f>O1148</f>
        <v>494.03</v>
      </c>
      <c r="M1148">
        <f>K1141</f>
        <v>494.03</v>
      </c>
      <c r="N1148">
        <f>L1141</f>
        <v>164.67936585000001</v>
      </c>
      <c r="O1148">
        <v>494.03</v>
      </c>
      <c r="P1148">
        <v>164.67936585000001</v>
      </c>
      <c r="Q1148">
        <f t="shared" si="266"/>
        <v>0</v>
      </c>
      <c r="S1148" s="194"/>
      <c r="W1148" t="s">
        <v>1635</v>
      </c>
      <c r="Y1148" t="s">
        <v>1635</v>
      </c>
      <c r="AB1148" t="s">
        <v>1635</v>
      </c>
    </row>
    <row r="1149" spans="1:30" ht="15.75" thickTop="1" x14ac:dyDescent="0.25">
      <c r="A1149" s="49"/>
      <c r="B1149" s="49"/>
      <c r="C1149" s="49"/>
      <c r="D1149" s="49"/>
      <c r="E1149" s="49"/>
      <c r="F1149" s="49"/>
      <c r="G1149" s="49"/>
      <c r="H1149" s="49"/>
      <c r="I1149" s="49"/>
      <c r="J1149" s="49"/>
      <c r="Q1149">
        <f t="shared" si="266"/>
        <v>0</v>
      </c>
      <c r="S1149" s="194"/>
    </row>
    <row r="1150" spans="1:30" collapsed="1" x14ac:dyDescent="0.25">
      <c r="A1150" s="36" t="s">
        <v>467</v>
      </c>
      <c r="B1150" s="37" t="s">
        <v>137</v>
      </c>
      <c r="C1150" s="36" t="s">
        <v>138</v>
      </c>
      <c r="D1150" s="36" t="s">
        <v>9</v>
      </c>
      <c r="E1150" s="233" t="s">
        <v>1626</v>
      </c>
      <c r="F1150" s="234"/>
      <c r="G1150" s="38" t="s">
        <v>139</v>
      </c>
      <c r="H1150" s="37" t="s">
        <v>140</v>
      </c>
      <c r="I1150" s="37" t="s">
        <v>141</v>
      </c>
      <c r="J1150" s="37" t="s">
        <v>10</v>
      </c>
      <c r="Q1150">
        <f t="shared" si="266"/>
        <v>0</v>
      </c>
      <c r="S1150" s="194"/>
      <c r="W1150" t="s">
        <v>141</v>
      </c>
      <c r="Y1150" t="s">
        <v>141</v>
      </c>
      <c r="AB1150" t="s">
        <v>141</v>
      </c>
    </row>
    <row r="1151" spans="1:30" x14ac:dyDescent="0.25">
      <c r="A1151" s="39" t="s">
        <v>1636</v>
      </c>
      <c r="B1151" s="40" t="s">
        <v>468</v>
      </c>
      <c r="C1151" s="39" t="s">
        <v>162</v>
      </c>
      <c r="D1151" s="39" t="s">
        <v>469</v>
      </c>
      <c r="E1151" s="235" t="s">
        <v>2161</v>
      </c>
      <c r="F1151" s="236"/>
      <c r="G1151" s="41" t="s">
        <v>164</v>
      </c>
      <c r="H1151" s="42">
        <v>1</v>
      </c>
      <c r="I1151" s="43">
        <f>_xlfn.XLOOKUP(D1151,'Sintético MO EQ MAT'!D:D,'Sintético MO EQ MAT'!G:G)</f>
        <v>1257.5863827868852</v>
      </c>
      <c r="J1151" s="43">
        <f>(H1151*I1151)</f>
        <v>1257.5863827868852</v>
      </c>
      <c r="K1151">
        <f>_xlfn.XLOOKUP(D1151,'Sintético MO EQ MAT'!D:D,'Sintético MO EQ MAT'!O:O,0)</f>
        <v>9205.5300000000007</v>
      </c>
      <c r="L1151">
        <f>_xlfn.XLOOKUP(D1151,'Sintético MO EQ MAT'!D:D,'Sintético MO EQ MAT'!K:K,0)</f>
        <v>1534.2553869999999</v>
      </c>
      <c r="Q1151">
        <f t="shared" si="266"/>
        <v>0</v>
      </c>
      <c r="S1151" s="194"/>
      <c r="W1151">
        <v>1257.5863827868852</v>
      </c>
      <c r="Y1151">
        <v>1257.5863827868852</v>
      </c>
      <c r="AB1151">
        <v>1257.5863827868852</v>
      </c>
      <c r="AD1151" s="196">
        <v>1434.76</v>
      </c>
    </row>
    <row r="1152" spans="1:30" ht="25.5" x14ac:dyDescent="0.25">
      <c r="A1152" s="50" t="s">
        <v>1638</v>
      </c>
      <c r="B1152" s="51" t="s">
        <v>2162</v>
      </c>
      <c r="C1152" s="50" t="s">
        <v>157</v>
      </c>
      <c r="D1152" s="50" t="s">
        <v>2163</v>
      </c>
      <c r="E1152" s="237" t="s">
        <v>1637</v>
      </c>
      <c r="F1152" s="238"/>
      <c r="G1152" s="52" t="s">
        <v>266</v>
      </c>
      <c r="H1152" s="53">
        <v>1.665</v>
      </c>
      <c r="I1152" s="54">
        <f t="shared" ref="I1152:I1161" si="281">W1152</f>
        <v>18.72</v>
      </c>
      <c r="J1152" s="54">
        <f t="shared" ref="J1152:J1161" si="282">TRUNC(H1152*I1152,(2))</f>
        <v>31.16</v>
      </c>
      <c r="Q1152">
        <f t="shared" si="266"/>
        <v>0</v>
      </c>
      <c r="R1152">
        <f t="shared" ref="R1152:R1161" si="283">I1152/1.07133</f>
        <v>17.473607571896615</v>
      </c>
      <c r="T1152">
        <v>17.78163591050377</v>
      </c>
      <c r="W1152">
        <v>18.72</v>
      </c>
      <c r="Y1152">
        <v>18.72</v>
      </c>
      <c r="AB1152">
        <v>18.72</v>
      </c>
      <c r="AD1152" s="196">
        <v>18.72</v>
      </c>
    </row>
    <row r="1153" spans="1:30" ht="25.5" x14ac:dyDescent="0.25">
      <c r="A1153" s="50" t="s">
        <v>1638</v>
      </c>
      <c r="B1153" s="51" t="s">
        <v>1658</v>
      </c>
      <c r="C1153" s="50" t="s">
        <v>157</v>
      </c>
      <c r="D1153" s="50" t="s">
        <v>1659</v>
      </c>
      <c r="E1153" s="237" t="s">
        <v>1637</v>
      </c>
      <c r="F1153" s="238"/>
      <c r="G1153" s="52" t="s">
        <v>266</v>
      </c>
      <c r="H1153" s="53">
        <v>1.665</v>
      </c>
      <c r="I1153" s="54">
        <f t="shared" si="281"/>
        <v>25.97</v>
      </c>
      <c r="J1153" s="54">
        <f t="shared" si="282"/>
        <v>43.24</v>
      </c>
      <c r="Q1153">
        <f t="shared" si="266"/>
        <v>0</v>
      </c>
      <c r="R1153">
        <f t="shared" si="283"/>
        <v>24.240896829174954</v>
      </c>
      <c r="T1153">
        <v>24.670269664809165</v>
      </c>
      <c r="W1153">
        <v>25.97</v>
      </c>
      <c r="Y1153">
        <v>25.97</v>
      </c>
      <c r="AB1153">
        <v>25.97</v>
      </c>
      <c r="AD1153" s="196">
        <v>25.97</v>
      </c>
    </row>
    <row r="1154" spans="1:30" x14ac:dyDescent="0.25">
      <c r="A1154" s="55" t="s">
        <v>1627</v>
      </c>
      <c r="B1154" s="56" t="s">
        <v>1841</v>
      </c>
      <c r="C1154" s="55" t="s">
        <v>162</v>
      </c>
      <c r="D1154" s="55" t="s">
        <v>1842</v>
      </c>
      <c r="E1154" s="230" t="s">
        <v>1648</v>
      </c>
      <c r="F1154" s="231"/>
      <c r="G1154" s="57" t="s">
        <v>259</v>
      </c>
      <c r="H1154" s="58">
        <v>4</v>
      </c>
      <c r="I1154" s="59">
        <f t="shared" si="281"/>
        <v>0.7</v>
      </c>
      <c r="J1154" s="59">
        <f t="shared" si="282"/>
        <v>2.8</v>
      </c>
      <c r="Q1154">
        <f t="shared" si="266"/>
        <v>0</v>
      </c>
      <c r="R1154">
        <f t="shared" si="283"/>
        <v>0.65339344553032219</v>
      </c>
      <c r="T1154">
        <v>0.67206182968833139</v>
      </c>
      <c r="W1154">
        <v>0.7</v>
      </c>
      <c r="Y1154">
        <v>0.7</v>
      </c>
      <c r="AB1154">
        <v>0.7</v>
      </c>
      <c r="AD1154" s="196">
        <v>0.7</v>
      </c>
    </row>
    <row r="1155" spans="1:30" x14ac:dyDescent="0.25">
      <c r="A1155" s="55" t="s">
        <v>1627</v>
      </c>
      <c r="B1155" s="56" t="s">
        <v>1843</v>
      </c>
      <c r="C1155" s="55" t="s">
        <v>162</v>
      </c>
      <c r="D1155" s="55" t="s">
        <v>1844</v>
      </c>
      <c r="E1155" s="230" t="s">
        <v>1648</v>
      </c>
      <c r="F1155" s="231"/>
      <c r="G1155" s="57" t="s">
        <v>212</v>
      </c>
      <c r="H1155" s="58">
        <v>1E-3</v>
      </c>
      <c r="I1155" s="59">
        <f t="shared" si="281"/>
        <v>137.29</v>
      </c>
      <c r="J1155" s="59">
        <f t="shared" si="282"/>
        <v>0.13</v>
      </c>
      <c r="Q1155">
        <f t="shared" si="266"/>
        <v>0</v>
      </c>
      <c r="R1155">
        <f t="shared" si="283"/>
        <v>128.14912305265418</v>
      </c>
      <c r="T1155">
        <v>130.37066076745728</v>
      </c>
      <c r="W1155">
        <v>137.29</v>
      </c>
      <c r="Y1155">
        <v>137.29</v>
      </c>
      <c r="AB1155">
        <v>137.29</v>
      </c>
      <c r="AD1155" s="196">
        <v>137.29</v>
      </c>
    </row>
    <row r="1156" spans="1:30" x14ac:dyDescent="0.25">
      <c r="A1156" s="55" t="s">
        <v>1627</v>
      </c>
      <c r="B1156" s="56" t="s">
        <v>2187</v>
      </c>
      <c r="C1156" s="55" t="s">
        <v>162</v>
      </c>
      <c r="D1156" s="55" t="s">
        <v>2188</v>
      </c>
      <c r="E1156" s="230" t="s">
        <v>1648</v>
      </c>
      <c r="F1156" s="231"/>
      <c r="G1156" s="57" t="s">
        <v>259</v>
      </c>
      <c r="H1156" s="58">
        <v>1.2</v>
      </c>
      <c r="I1156" s="59">
        <f t="shared" si="281"/>
        <v>2.2200000000000002</v>
      </c>
      <c r="J1156" s="59">
        <f t="shared" si="282"/>
        <v>2.66</v>
      </c>
      <c r="Q1156">
        <f t="shared" si="266"/>
        <v>0</v>
      </c>
      <c r="R1156">
        <f t="shared" si="283"/>
        <v>2.0721906415390219</v>
      </c>
      <c r="T1156">
        <v>2.1095274098550401</v>
      </c>
      <c r="W1156">
        <v>2.2200000000000002</v>
      </c>
      <c r="Y1156">
        <v>2.2200000000000002</v>
      </c>
      <c r="AB1156">
        <v>2.2200000000000002</v>
      </c>
      <c r="AD1156" s="196">
        <v>2.2200000000000002</v>
      </c>
    </row>
    <row r="1157" spans="1:30" x14ac:dyDescent="0.25">
      <c r="A1157" s="55" t="s">
        <v>1627</v>
      </c>
      <c r="B1157" s="56" t="s">
        <v>2213</v>
      </c>
      <c r="C1157" s="55" t="s">
        <v>162</v>
      </c>
      <c r="D1157" s="55" t="s">
        <v>2214</v>
      </c>
      <c r="E1157" s="230" t="s">
        <v>1648</v>
      </c>
      <c r="F1157" s="231"/>
      <c r="G1157" s="57" t="s">
        <v>164</v>
      </c>
      <c r="H1157" s="58">
        <v>1</v>
      </c>
      <c r="I1157" s="59">
        <f t="shared" si="281"/>
        <v>129.65</v>
      </c>
      <c r="J1157" s="59">
        <f t="shared" si="282"/>
        <v>129.65</v>
      </c>
      <c r="Q1157">
        <f t="shared" si="266"/>
        <v>0</v>
      </c>
      <c r="R1157">
        <f t="shared" si="283"/>
        <v>121.01780030429468</v>
      </c>
      <c r="T1157">
        <v>123.11799352207072</v>
      </c>
      <c r="W1157">
        <v>129.65</v>
      </c>
      <c r="Y1157">
        <v>129.65</v>
      </c>
      <c r="AB1157">
        <v>129.65</v>
      </c>
      <c r="AD1157" s="196">
        <v>129.65</v>
      </c>
    </row>
    <row r="1158" spans="1:30" x14ac:dyDescent="0.25">
      <c r="A1158" s="55" t="s">
        <v>1627</v>
      </c>
      <c r="B1158" s="56" t="s">
        <v>2164</v>
      </c>
      <c r="C1158" s="55" t="s">
        <v>162</v>
      </c>
      <c r="D1158" s="55" t="s">
        <v>2165</v>
      </c>
      <c r="E1158" s="230" t="s">
        <v>1648</v>
      </c>
      <c r="F1158" s="231"/>
      <c r="G1158" s="57" t="s">
        <v>255</v>
      </c>
      <c r="H1158" s="58">
        <v>0.8</v>
      </c>
      <c r="I1158" s="59">
        <f t="shared" si="281"/>
        <v>0.18</v>
      </c>
      <c r="J1158" s="59">
        <f t="shared" si="282"/>
        <v>0.14000000000000001</v>
      </c>
      <c r="Q1158">
        <f t="shared" si="266"/>
        <v>0</v>
      </c>
      <c r="R1158">
        <f t="shared" si="283"/>
        <v>0.16801545742208285</v>
      </c>
      <c r="T1158">
        <v>0.17734964950108745</v>
      </c>
      <c r="W1158">
        <v>0.18</v>
      </c>
      <c r="Y1158">
        <v>0.18</v>
      </c>
      <c r="AB1158">
        <v>0.18</v>
      </c>
      <c r="AD1158" s="196">
        <v>0.18</v>
      </c>
    </row>
    <row r="1159" spans="1:30" x14ac:dyDescent="0.25">
      <c r="A1159" s="55" t="s">
        <v>1627</v>
      </c>
      <c r="B1159" s="56" t="s">
        <v>2166</v>
      </c>
      <c r="C1159" s="55" t="s">
        <v>162</v>
      </c>
      <c r="D1159" s="55" t="s">
        <v>2167</v>
      </c>
      <c r="E1159" s="230" t="s">
        <v>1648</v>
      </c>
      <c r="F1159" s="231"/>
      <c r="G1159" s="57" t="s">
        <v>164</v>
      </c>
      <c r="H1159" s="58">
        <v>1</v>
      </c>
      <c r="I1159" s="59">
        <f t="shared" si="281"/>
        <v>339.04</v>
      </c>
      <c r="J1159" s="59">
        <f t="shared" si="282"/>
        <v>339.04</v>
      </c>
      <c r="Q1159">
        <f t="shared" si="266"/>
        <v>0</v>
      </c>
      <c r="R1159">
        <f t="shared" si="283"/>
        <v>316.46644824657204</v>
      </c>
      <c r="T1159">
        <v>321.95495318902675</v>
      </c>
      <c r="W1159">
        <v>339.04</v>
      </c>
      <c r="Y1159">
        <v>339.04</v>
      </c>
      <c r="AB1159">
        <v>339.04</v>
      </c>
      <c r="AD1159" s="196">
        <v>339.04</v>
      </c>
    </row>
    <row r="1160" spans="1:30" x14ac:dyDescent="0.25">
      <c r="A1160" s="55" t="s">
        <v>1627</v>
      </c>
      <c r="B1160" s="56" t="s">
        <v>2195</v>
      </c>
      <c r="C1160" s="55" t="s">
        <v>162</v>
      </c>
      <c r="D1160" s="55" t="s">
        <v>2196</v>
      </c>
      <c r="E1160" s="230" t="s">
        <v>1648</v>
      </c>
      <c r="F1160" s="231"/>
      <c r="G1160" s="57" t="s">
        <v>164</v>
      </c>
      <c r="H1160" s="58">
        <v>1</v>
      </c>
      <c r="I1160" s="59">
        <f t="shared" si="281"/>
        <v>69.94</v>
      </c>
      <c r="J1160" s="59">
        <f t="shared" si="282"/>
        <v>69.94</v>
      </c>
      <c r="Q1160">
        <f t="shared" si="266"/>
        <v>0</v>
      </c>
      <c r="R1160">
        <f t="shared" si="283"/>
        <v>65.283339400558191</v>
      </c>
      <c r="T1160">
        <v>66.468781794591763</v>
      </c>
      <c r="W1160">
        <v>69.94</v>
      </c>
      <c r="Y1160">
        <v>69.94</v>
      </c>
      <c r="AB1160">
        <v>69.94</v>
      </c>
      <c r="AD1160" s="196">
        <v>69.989999999999995</v>
      </c>
    </row>
    <row r="1161" spans="1:30" x14ac:dyDescent="0.25">
      <c r="A1161" s="55" t="s">
        <v>1627</v>
      </c>
      <c r="B1161" s="56" t="s">
        <v>2215</v>
      </c>
      <c r="C1161" s="55" t="s">
        <v>162</v>
      </c>
      <c r="D1161" s="55" t="s">
        <v>2216</v>
      </c>
      <c r="E1161" s="230" t="s">
        <v>1648</v>
      </c>
      <c r="F1161" s="231"/>
      <c r="G1161" s="57" t="s">
        <v>164</v>
      </c>
      <c r="H1161" s="58">
        <v>1</v>
      </c>
      <c r="I1161" s="59">
        <f t="shared" si="281"/>
        <v>638.82000000000005</v>
      </c>
      <c r="J1161" s="59">
        <f t="shared" si="282"/>
        <v>638.82000000000005</v>
      </c>
      <c r="Q1161">
        <f t="shared" si="266"/>
        <v>0</v>
      </c>
      <c r="R1161">
        <f t="shared" si="283"/>
        <v>596.28685839097204</v>
      </c>
      <c r="T1161">
        <v>606.6291432145091</v>
      </c>
      <c r="W1161">
        <v>638.82000000000005</v>
      </c>
      <c r="Y1161">
        <v>638.82000000000005</v>
      </c>
      <c r="AB1161">
        <v>638.82000000000005</v>
      </c>
      <c r="AD1161" s="196">
        <v>638.82000000000005</v>
      </c>
    </row>
    <row r="1162" spans="1:30" x14ac:dyDescent="0.25">
      <c r="A1162" s="44"/>
      <c r="B1162" s="44"/>
      <c r="C1162" s="44"/>
      <c r="D1162" s="44"/>
      <c r="E1162" s="44" t="s">
        <v>1629</v>
      </c>
      <c r="F1162" s="45">
        <v>57.87</v>
      </c>
      <c r="G1162" s="44" t="s">
        <v>1630</v>
      </c>
      <c r="H1162" s="45">
        <v>0</v>
      </c>
      <c r="I1162" s="44" t="s">
        <v>1631</v>
      </c>
      <c r="J1162" s="45">
        <f>F1162+H1162</f>
        <v>57.87</v>
      </c>
      <c r="Q1162">
        <f t="shared" ref="Q1162:Q1225" si="284">P1163</f>
        <v>0</v>
      </c>
      <c r="W1162" t="s">
        <v>1631</v>
      </c>
      <c r="Y1162" t="s">
        <v>1631</v>
      </c>
      <c r="AB1162" t="s">
        <v>1631</v>
      </c>
    </row>
    <row r="1163" spans="1:30" x14ac:dyDescent="0.25">
      <c r="A1163" s="44"/>
      <c r="B1163" s="44"/>
      <c r="C1163" s="44"/>
      <c r="D1163" s="44"/>
      <c r="E1163" s="44" t="s">
        <v>1632</v>
      </c>
      <c r="F1163" s="45">
        <f>J1163-J1151</f>
        <v>276.6690042131147</v>
      </c>
      <c r="G1163" s="44"/>
      <c r="H1163" s="229" t="s">
        <v>1633</v>
      </c>
      <c r="I1163" s="229"/>
      <c r="J1163" s="45">
        <f>Q1163</f>
        <v>1534.2553869999999</v>
      </c>
      <c r="Q1163">
        <f t="shared" si="284"/>
        <v>1534.2553869999999</v>
      </c>
      <c r="S1163" s="194"/>
    </row>
    <row r="1164" spans="1:30" ht="15.75" thickBot="1" x14ac:dyDescent="0.3">
      <c r="A1164" s="46"/>
      <c r="B1164" s="46"/>
      <c r="C1164" s="46"/>
      <c r="D1164" s="46"/>
      <c r="E1164" s="46"/>
      <c r="F1164" s="46"/>
      <c r="G1164" s="46" t="s">
        <v>1634</v>
      </c>
      <c r="H1164" s="47">
        <v>6</v>
      </c>
      <c r="I1164" s="46" t="s">
        <v>1635</v>
      </c>
      <c r="J1164" s="48">
        <f>O1164</f>
        <v>9205.5300000000007</v>
      </c>
      <c r="M1164">
        <f>K1151</f>
        <v>9205.5300000000007</v>
      </c>
      <c r="N1164">
        <f>L1151</f>
        <v>1534.2553869999999</v>
      </c>
      <c r="O1164">
        <v>9205.5300000000007</v>
      </c>
      <c r="P1164">
        <v>1534.2553869999999</v>
      </c>
      <c r="Q1164">
        <f t="shared" si="284"/>
        <v>0</v>
      </c>
      <c r="S1164" s="194"/>
      <c r="W1164" t="s">
        <v>1635</v>
      </c>
      <c r="Y1164" t="s">
        <v>1635</v>
      </c>
      <c r="AB1164" t="s">
        <v>1635</v>
      </c>
    </row>
    <row r="1165" spans="1:30" ht="15.75" thickTop="1" x14ac:dyDescent="0.25">
      <c r="A1165" s="49"/>
      <c r="B1165" s="49"/>
      <c r="C1165" s="49"/>
      <c r="D1165" s="49"/>
      <c r="E1165" s="49"/>
      <c r="F1165" s="49"/>
      <c r="G1165" s="49"/>
      <c r="H1165" s="49"/>
      <c r="I1165" s="49"/>
      <c r="J1165" s="49"/>
      <c r="Q1165">
        <f t="shared" si="284"/>
        <v>0</v>
      </c>
      <c r="S1165" s="194"/>
    </row>
    <row r="1166" spans="1:30" collapsed="1" x14ac:dyDescent="0.25">
      <c r="A1166" s="36" t="s">
        <v>470</v>
      </c>
      <c r="B1166" s="37" t="s">
        <v>137</v>
      </c>
      <c r="C1166" s="36" t="s">
        <v>138</v>
      </c>
      <c r="D1166" s="36" t="s">
        <v>9</v>
      </c>
      <c r="E1166" s="233" t="s">
        <v>1626</v>
      </c>
      <c r="F1166" s="234"/>
      <c r="G1166" s="38" t="s">
        <v>139</v>
      </c>
      <c r="H1166" s="37" t="s">
        <v>140</v>
      </c>
      <c r="I1166" s="37" t="s">
        <v>141</v>
      </c>
      <c r="J1166" s="37" t="s">
        <v>10</v>
      </c>
      <c r="Q1166">
        <f t="shared" si="284"/>
        <v>0</v>
      </c>
      <c r="S1166" s="194"/>
      <c r="W1166" t="s">
        <v>141</v>
      </c>
      <c r="Y1166" t="s">
        <v>141</v>
      </c>
      <c r="AB1166" t="s">
        <v>141</v>
      </c>
    </row>
    <row r="1167" spans="1:30" ht="25.5" x14ac:dyDescent="0.25">
      <c r="A1167" s="39" t="s">
        <v>1636</v>
      </c>
      <c r="B1167" s="40" t="s">
        <v>471</v>
      </c>
      <c r="C1167" s="39" t="s">
        <v>157</v>
      </c>
      <c r="D1167" s="39" t="s">
        <v>472</v>
      </c>
      <c r="E1167" s="235" t="s">
        <v>2168</v>
      </c>
      <c r="F1167" s="236"/>
      <c r="G1167" s="41" t="s">
        <v>164</v>
      </c>
      <c r="H1167" s="42">
        <v>1</v>
      </c>
      <c r="I1167" s="43">
        <f>_xlfn.XLOOKUP(D1167,'Sintético MO EQ MAT'!D:D,'Sintético MO EQ MAT'!G:G)</f>
        <v>148.95268822131149</v>
      </c>
      <c r="J1167" s="43">
        <f>(H1167*I1167)</f>
        <v>148.95268822131149</v>
      </c>
      <c r="K1167">
        <f>_xlfn.XLOOKUP(D1167,'Sintético MO EQ MAT'!D:D,'Sintético MO EQ MAT'!O:O,0)</f>
        <v>4906.5</v>
      </c>
      <c r="L1167">
        <f>_xlfn.XLOOKUP(D1167,'Sintético MO EQ MAT'!D:D,'Sintético MO EQ MAT'!K:K,0)</f>
        <v>181.72227963</v>
      </c>
      <c r="Q1167">
        <f t="shared" si="284"/>
        <v>0</v>
      </c>
      <c r="S1167" s="194"/>
      <c r="W1167">
        <v>148.95268822131149</v>
      </c>
      <c r="Y1167">
        <v>148.95268822131149</v>
      </c>
      <c r="AB1167">
        <v>148.95268822131149</v>
      </c>
      <c r="AD1167" s="196">
        <v>63.31</v>
      </c>
    </row>
    <row r="1168" spans="1:30" ht="25.5" x14ac:dyDescent="0.25">
      <c r="A1168" s="50" t="s">
        <v>1638</v>
      </c>
      <c r="B1168" s="51" t="s">
        <v>1658</v>
      </c>
      <c r="C1168" s="50" t="s">
        <v>157</v>
      </c>
      <c r="D1168" s="50" t="s">
        <v>1659</v>
      </c>
      <c r="E1168" s="237" t="s">
        <v>1637</v>
      </c>
      <c r="F1168" s="238"/>
      <c r="G1168" s="52" t="s">
        <v>266</v>
      </c>
      <c r="H1168" s="53">
        <v>9.6000000000000002E-2</v>
      </c>
      <c r="I1168" s="54">
        <f t="shared" ref="I1168:I1171" si="285">W1168</f>
        <v>25.97</v>
      </c>
      <c r="J1168" s="54">
        <f t="shared" ref="J1168:J1171" si="286">TRUNC(H1168*I1168,(2))</f>
        <v>2.4900000000000002</v>
      </c>
      <c r="Q1168">
        <f t="shared" si="284"/>
        <v>0</v>
      </c>
      <c r="R1168">
        <f t="shared" ref="R1168:R1171" si="287">I1168/1.07133</f>
        <v>24.240896829174954</v>
      </c>
      <c r="T1168">
        <v>24.670269664809165</v>
      </c>
      <c r="W1168">
        <v>25.97</v>
      </c>
      <c r="Y1168">
        <v>25.97</v>
      </c>
      <c r="AB1168">
        <v>25.97</v>
      </c>
      <c r="AD1168" s="196">
        <v>25.97</v>
      </c>
    </row>
    <row r="1169" spans="1:30" ht="25.5" x14ac:dyDescent="0.25">
      <c r="A1169" s="50" t="s">
        <v>1638</v>
      </c>
      <c r="B1169" s="51" t="s">
        <v>1186</v>
      </c>
      <c r="C1169" s="50" t="s">
        <v>157</v>
      </c>
      <c r="D1169" s="50" t="s">
        <v>1187</v>
      </c>
      <c r="E1169" s="237" t="s">
        <v>1637</v>
      </c>
      <c r="F1169" s="238"/>
      <c r="G1169" s="52" t="s">
        <v>266</v>
      </c>
      <c r="H1169" s="53">
        <v>3.0300000000000001E-2</v>
      </c>
      <c r="I1169" s="54">
        <f t="shared" si="285"/>
        <v>18.82</v>
      </c>
      <c r="J1169" s="54">
        <f t="shared" si="286"/>
        <v>0.56999999999999995</v>
      </c>
      <c r="Q1169">
        <f t="shared" si="284"/>
        <v>0</v>
      </c>
      <c r="R1169">
        <f t="shared" si="287"/>
        <v>17.566949492686664</v>
      </c>
      <c r="T1169">
        <v>17.874977831293812</v>
      </c>
      <c r="W1169">
        <v>18.82</v>
      </c>
      <c r="Y1169">
        <v>18.82</v>
      </c>
      <c r="AB1169">
        <v>18.82</v>
      </c>
      <c r="AD1169" s="196">
        <v>18.82</v>
      </c>
    </row>
    <row r="1170" spans="1:30" x14ac:dyDescent="0.25">
      <c r="A1170" s="55" t="s">
        <v>1627</v>
      </c>
      <c r="B1170" s="56" t="s">
        <v>2199</v>
      </c>
      <c r="C1170" s="55" t="s">
        <v>157</v>
      </c>
      <c r="D1170" s="55" t="s">
        <v>2200</v>
      </c>
      <c r="E1170" s="230" t="s">
        <v>1648</v>
      </c>
      <c r="F1170" s="231"/>
      <c r="G1170" s="57" t="s">
        <v>164</v>
      </c>
      <c r="H1170" s="58">
        <v>2.1000000000000001E-2</v>
      </c>
      <c r="I1170" s="59">
        <f t="shared" si="285"/>
        <v>3.74</v>
      </c>
      <c r="J1170" s="59">
        <f t="shared" si="286"/>
        <v>7.0000000000000007E-2</v>
      </c>
      <c r="Q1170">
        <f t="shared" si="284"/>
        <v>0</v>
      </c>
      <c r="R1170">
        <f t="shared" si="287"/>
        <v>3.4909878375477215</v>
      </c>
      <c r="T1170">
        <v>3.5563271821007536</v>
      </c>
      <c r="W1170">
        <v>3.74</v>
      </c>
      <c r="Y1170">
        <v>3.74</v>
      </c>
      <c r="AB1170">
        <v>3.74</v>
      </c>
      <c r="AD1170" s="196">
        <v>3.74</v>
      </c>
    </row>
    <row r="1171" spans="1:30" ht="25.5" x14ac:dyDescent="0.25">
      <c r="A1171" s="55" t="s">
        <v>1627</v>
      </c>
      <c r="B1171" s="56" t="s">
        <v>2217</v>
      </c>
      <c r="C1171" s="55" t="s">
        <v>157</v>
      </c>
      <c r="D1171" s="55" t="s">
        <v>2218</v>
      </c>
      <c r="E1171" s="230" t="s">
        <v>1648</v>
      </c>
      <c r="F1171" s="231"/>
      <c r="G1171" s="57" t="s">
        <v>164</v>
      </c>
      <c r="H1171" s="58">
        <v>1</v>
      </c>
      <c r="I1171" s="59">
        <f t="shared" si="285"/>
        <v>145.82</v>
      </c>
      <c r="J1171" s="59">
        <f t="shared" si="286"/>
        <v>145.82</v>
      </c>
      <c r="Q1171">
        <f t="shared" si="284"/>
        <v>0</v>
      </c>
      <c r="R1171">
        <f t="shared" si="287"/>
        <v>136.11118889604512</v>
      </c>
      <c r="T1171">
        <v>138.48207368411229</v>
      </c>
      <c r="W1171">
        <v>145.82</v>
      </c>
      <c r="Y1171">
        <v>145.82</v>
      </c>
      <c r="AB1171">
        <v>145.82</v>
      </c>
      <c r="AD1171" s="196">
        <v>145.83000000000001</v>
      </c>
    </row>
    <row r="1172" spans="1:30" x14ac:dyDescent="0.25">
      <c r="A1172" s="44"/>
      <c r="B1172" s="44"/>
      <c r="C1172" s="44"/>
      <c r="D1172" s="44"/>
      <c r="E1172" s="44" t="s">
        <v>1629</v>
      </c>
      <c r="F1172" s="45">
        <v>2.42</v>
      </c>
      <c r="G1172" s="44" t="s">
        <v>1630</v>
      </c>
      <c r="H1172" s="45">
        <v>0</v>
      </c>
      <c r="I1172" s="44" t="s">
        <v>1631</v>
      </c>
      <c r="J1172" s="45">
        <f>F1172+H1172</f>
        <v>2.42</v>
      </c>
      <c r="Q1172">
        <f t="shared" si="284"/>
        <v>0</v>
      </c>
      <c r="W1172" t="s">
        <v>1631</v>
      </c>
      <c r="Y1172" t="s">
        <v>1631</v>
      </c>
      <c r="AB1172" t="s">
        <v>1631</v>
      </c>
    </row>
    <row r="1173" spans="1:30" x14ac:dyDescent="0.25">
      <c r="A1173" s="44"/>
      <c r="B1173" s="44"/>
      <c r="C1173" s="44"/>
      <c r="D1173" s="44"/>
      <c r="E1173" s="44" t="s">
        <v>1632</v>
      </c>
      <c r="F1173" s="45">
        <f>J1173-J1167</f>
        <v>32.769591408688513</v>
      </c>
      <c r="G1173" s="44"/>
      <c r="H1173" s="229" t="s">
        <v>1633</v>
      </c>
      <c r="I1173" s="229"/>
      <c r="J1173" s="45">
        <f>Q1173</f>
        <v>181.72227963</v>
      </c>
      <c r="Q1173">
        <f t="shared" si="284"/>
        <v>181.72227963</v>
      </c>
      <c r="S1173" s="194"/>
    </row>
    <row r="1174" spans="1:30" ht="15.75" thickBot="1" x14ac:dyDescent="0.3">
      <c r="A1174" s="46"/>
      <c r="B1174" s="46"/>
      <c r="C1174" s="46"/>
      <c r="D1174" s="46"/>
      <c r="E1174" s="46"/>
      <c r="F1174" s="46"/>
      <c r="G1174" s="46" t="s">
        <v>1634</v>
      </c>
      <c r="H1174" s="47">
        <v>27</v>
      </c>
      <c r="I1174" s="46" t="s">
        <v>1635</v>
      </c>
      <c r="J1174" s="48">
        <f>O1174</f>
        <v>4906.5</v>
      </c>
      <c r="M1174">
        <f>K1167</f>
        <v>4906.5</v>
      </c>
      <c r="N1174">
        <f>L1167</f>
        <v>181.72227963</v>
      </c>
      <c r="O1174">
        <v>4906.5</v>
      </c>
      <c r="P1174">
        <v>181.72227963</v>
      </c>
      <c r="Q1174">
        <f t="shared" si="284"/>
        <v>0</v>
      </c>
      <c r="S1174" s="194"/>
      <c r="W1174" t="s">
        <v>1635</v>
      </c>
      <c r="Y1174" t="s">
        <v>1635</v>
      </c>
      <c r="AB1174" t="s">
        <v>1635</v>
      </c>
    </row>
    <row r="1175" spans="1:30" ht="15.75" thickTop="1" x14ac:dyDescent="0.25">
      <c r="A1175" s="49"/>
      <c r="B1175" s="49"/>
      <c r="C1175" s="49"/>
      <c r="D1175" s="49"/>
      <c r="E1175" s="49"/>
      <c r="F1175" s="49"/>
      <c r="G1175" s="49"/>
      <c r="H1175" s="49"/>
      <c r="I1175" s="49"/>
      <c r="J1175" s="49"/>
      <c r="Q1175">
        <f t="shared" si="284"/>
        <v>0</v>
      </c>
      <c r="S1175" s="194"/>
    </row>
    <row r="1176" spans="1:30" collapsed="1" x14ac:dyDescent="0.25">
      <c r="A1176" s="36" t="s">
        <v>473</v>
      </c>
      <c r="B1176" s="37" t="s">
        <v>137</v>
      </c>
      <c r="C1176" s="36" t="s">
        <v>138</v>
      </c>
      <c r="D1176" s="36" t="s">
        <v>9</v>
      </c>
      <c r="E1176" s="233" t="s">
        <v>1626</v>
      </c>
      <c r="F1176" s="234"/>
      <c r="G1176" s="38" t="s">
        <v>139</v>
      </c>
      <c r="H1176" s="37" t="s">
        <v>140</v>
      </c>
      <c r="I1176" s="37" t="s">
        <v>141</v>
      </c>
      <c r="J1176" s="37" t="s">
        <v>10</v>
      </c>
      <c r="Q1176">
        <f t="shared" si="284"/>
        <v>0</v>
      </c>
      <c r="S1176" s="194"/>
      <c r="W1176" t="s">
        <v>141</v>
      </c>
      <c r="Y1176" t="s">
        <v>141</v>
      </c>
      <c r="AB1176" t="s">
        <v>141</v>
      </c>
    </row>
    <row r="1177" spans="1:30" ht="25.5" x14ac:dyDescent="0.25">
      <c r="A1177" s="39" t="s">
        <v>1636</v>
      </c>
      <c r="B1177" s="40" t="s">
        <v>474</v>
      </c>
      <c r="C1177" s="39" t="s">
        <v>157</v>
      </c>
      <c r="D1177" s="39" t="s">
        <v>475</v>
      </c>
      <c r="E1177" s="235" t="s">
        <v>2168</v>
      </c>
      <c r="F1177" s="236"/>
      <c r="G1177" s="41" t="s">
        <v>164</v>
      </c>
      <c r="H1177" s="42">
        <v>1</v>
      </c>
      <c r="I1177" s="43">
        <f>_xlfn.XLOOKUP(D1177,'Sintético MO EQ MAT'!D:D,'Sintético MO EQ MAT'!G:G)</f>
        <v>86.065312795081965</v>
      </c>
      <c r="J1177" s="43">
        <f>(H1177*I1177)</f>
        <v>86.065312795081965</v>
      </c>
      <c r="K1177">
        <f>_xlfn.XLOOKUP(D1177,'Sintético MO EQ MAT'!D:D,'Sintético MO EQ MAT'!O:O,0)</f>
        <v>209.99</v>
      </c>
      <c r="L1177">
        <f>_xlfn.XLOOKUP(D1177,'Sintético MO EQ MAT'!D:D,'Sintético MO EQ MAT'!K:K,0)</f>
        <v>104.99968161</v>
      </c>
      <c r="Q1177">
        <f t="shared" si="284"/>
        <v>0</v>
      </c>
      <c r="S1177" s="194"/>
      <c r="W1177">
        <v>86.065312795081965</v>
      </c>
      <c r="Y1177">
        <v>86.065312795081965</v>
      </c>
      <c r="AB1177">
        <v>86.065312795081965</v>
      </c>
      <c r="AD1177" s="196">
        <v>88.96</v>
      </c>
    </row>
    <row r="1178" spans="1:30" ht="25.5" x14ac:dyDescent="0.25">
      <c r="A1178" s="50" t="s">
        <v>1638</v>
      </c>
      <c r="B1178" s="51" t="s">
        <v>1658</v>
      </c>
      <c r="C1178" s="50" t="s">
        <v>157</v>
      </c>
      <c r="D1178" s="50" t="s">
        <v>1659</v>
      </c>
      <c r="E1178" s="237" t="s">
        <v>1637</v>
      </c>
      <c r="F1178" s="238"/>
      <c r="G1178" s="52" t="s">
        <v>266</v>
      </c>
      <c r="H1178" s="53">
        <v>0.44669999999999999</v>
      </c>
      <c r="I1178" s="54">
        <f t="shared" ref="I1178:I1181" si="288">W1178</f>
        <v>25.97</v>
      </c>
      <c r="J1178" s="54">
        <f t="shared" ref="J1178:J1181" si="289">TRUNC(H1178*I1178,(2))</f>
        <v>11.6</v>
      </c>
      <c r="Q1178">
        <f t="shared" si="284"/>
        <v>0</v>
      </c>
      <c r="R1178">
        <f t="shared" ref="R1178:R1181" si="290">I1178/1.07133</f>
        <v>24.240896829174954</v>
      </c>
      <c r="T1178">
        <v>24.670269664809165</v>
      </c>
      <c r="W1178">
        <v>25.97</v>
      </c>
      <c r="Y1178">
        <v>25.97</v>
      </c>
      <c r="AB1178">
        <v>25.97</v>
      </c>
      <c r="AD1178" s="196">
        <v>25.97</v>
      </c>
    </row>
    <row r="1179" spans="1:30" ht="25.5" x14ac:dyDescent="0.25">
      <c r="A1179" s="50" t="s">
        <v>1638</v>
      </c>
      <c r="B1179" s="51" t="s">
        <v>1186</v>
      </c>
      <c r="C1179" s="50" t="s">
        <v>157</v>
      </c>
      <c r="D1179" s="50" t="s">
        <v>1187</v>
      </c>
      <c r="E1179" s="237" t="s">
        <v>1637</v>
      </c>
      <c r="F1179" s="238"/>
      <c r="G1179" s="52" t="s">
        <v>266</v>
      </c>
      <c r="H1179" s="53">
        <v>0.14069999999999999</v>
      </c>
      <c r="I1179" s="54">
        <f t="shared" si="288"/>
        <v>18.82</v>
      </c>
      <c r="J1179" s="54">
        <f t="shared" si="289"/>
        <v>2.64</v>
      </c>
      <c r="Q1179">
        <f t="shared" si="284"/>
        <v>0</v>
      </c>
      <c r="R1179">
        <f t="shared" si="290"/>
        <v>17.566949492686664</v>
      </c>
      <c r="T1179">
        <v>17.874977831293812</v>
      </c>
      <c r="W1179">
        <v>18.82</v>
      </c>
      <c r="Y1179">
        <v>18.82</v>
      </c>
      <c r="AB1179">
        <v>18.82</v>
      </c>
      <c r="AD1179" s="196">
        <v>18.82</v>
      </c>
    </row>
    <row r="1180" spans="1:30" ht="25.5" x14ac:dyDescent="0.25">
      <c r="A1180" s="55" t="s">
        <v>1627</v>
      </c>
      <c r="B1180" s="56" t="s">
        <v>2219</v>
      </c>
      <c r="C1180" s="55" t="s">
        <v>157</v>
      </c>
      <c r="D1180" s="55" t="s">
        <v>2220</v>
      </c>
      <c r="E1180" s="230" t="s">
        <v>1648</v>
      </c>
      <c r="F1180" s="231"/>
      <c r="G1180" s="57" t="s">
        <v>164</v>
      </c>
      <c r="H1180" s="58">
        <v>1</v>
      </c>
      <c r="I1180" s="59">
        <f t="shared" si="288"/>
        <v>71.75</v>
      </c>
      <c r="J1180" s="59">
        <f t="shared" si="289"/>
        <v>71.75</v>
      </c>
      <c r="Q1180">
        <f t="shared" si="284"/>
        <v>0</v>
      </c>
      <c r="R1180">
        <f t="shared" si="290"/>
        <v>66.972828166858022</v>
      </c>
      <c r="T1180">
        <v>68.139602176733604</v>
      </c>
      <c r="W1180">
        <v>71.75</v>
      </c>
      <c r="Y1180">
        <v>71.75</v>
      </c>
      <c r="AB1180">
        <v>71.75</v>
      </c>
      <c r="AD1180" s="196">
        <v>71.75</v>
      </c>
    </row>
    <row r="1181" spans="1:30" x14ac:dyDescent="0.25">
      <c r="A1181" s="55" t="s">
        <v>1627</v>
      </c>
      <c r="B1181" s="56" t="s">
        <v>2199</v>
      </c>
      <c r="C1181" s="55" t="s">
        <v>157</v>
      </c>
      <c r="D1181" s="55" t="s">
        <v>2200</v>
      </c>
      <c r="E1181" s="230" t="s">
        <v>1648</v>
      </c>
      <c r="F1181" s="231"/>
      <c r="G1181" s="57" t="s">
        <v>164</v>
      </c>
      <c r="H1181" s="58">
        <v>2.1000000000000001E-2</v>
      </c>
      <c r="I1181" s="59">
        <f t="shared" si="288"/>
        <v>3.74</v>
      </c>
      <c r="J1181" s="59">
        <f t="shared" si="289"/>
        <v>7.0000000000000007E-2</v>
      </c>
      <c r="Q1181">
        <f t="shared" si="284"/>
        <v>0</v>
      </c>
      <c r="R1181">
        <f t="shared" si="290"/>
        <v>3.4909878375477215</v>
      </c>
      <c r="T1181">
        <v>3.5563271821007536</v>
      </c>
      <c r="W1181">
        <v>3.74</v>
      </c>
      <c r="Y1181">
        <v>3.74</v>
      </c>
      <c r="AB1181">
        <v>3.74</v>
      </c>
      <c r="AD1181" s="196">
        <v>3.74</v>
      </c>
    </row>
    <row r="1182" spans="1:30" x14ac:dyDescent="0.25">
      <c r="A1182" s="44"/>
      <c r="B1182" s="44"/>
      <c r="C1182" s="44"/>
      <c r="D1182" s="44"/>
      <c r="E1182" s="44" t="s">
        <v>1629</v>
      </c>
      <c r="F1182" s="45">
        <v>11.27</v>
      </c>
      <c r="G1182" s="44" t="s">
        <v>1630</v>
      </c>
      <c r="H1182" s="45">
        <v>0</v>
      </c>
      <c r="I1182" s="44" t="s">
        <v>1631</v>
      </c>
      <c r="J1182" s="45">
        <f>F1182+H1182</f>
        <v>11.27</v>
      </c>
      <c r="Q1182">
        <f t="shared" si="284"/>
        <v>0</v>
      </c>
      <c r="W1182" t="s">
        <v>1631</v>
      </c>
      <c r="Y1182" t="s">
        <v>1631</v>
      </c>
      <c r="AB1182" t="s">
        <v>1631</v>
      </c>
    </row>
    <row r="1183" spans="1:30" x14ac:dyDescent="0.25">
      <c r="A1183" s="44"/>
      <c r="B1183" s="44"/>
      <c r="C1183" s="44"/>
      <c r="D1183" s="44"/>
      <c r="E1183" s="44" t="s">
        <v>1632</v>
      </c>
      <c r="F1183" s="45">
        <f>J1183-J1177</f>
        <v>18.934368814918031</v>
      </c>
      <c r="G1183" s="44"/>
      <c r="H1183" s="229" t="s">
        <v>1633</v>
      </c>
      <c r="I1183" s="229"/>
      <c r="J1183" s="45">
        <f>Q1183</f>
        <v>104.99968161</v>
      </c>
      <c r="Q1183">
        <f t="shared" si="284"/>
        <v>104.99968161</v>
      </c>
      <c r="S1183" s="194"/>
    </row>
    <row r="1184" spans="1:30" ht="15.75" thickBot="1" x14ac:dyDescent="0.3">
      <c r="A1184" s="46"/>
      <c r="B1184" s="46"/>
      <c r="C1184" s="46"/>
      <c r="D1184" s="46"/>
      <c r="E1184" s="46"/>
      <c r="F1184" s="46"/>
      <c r="G1184" s="46" t="s">
        <v>1634</v>
      </c>
      <c r="H1184" s="47">
        <v>2</v>
      </c>
      <c r="I1184" s="46" t="s">
        <v>1635</v>
      </c>
      <c r="J1184" s="48">
        <f>O1184</f>
        <v>209.99</v>
      </c>
      <c r="M1184">
        <f>K1177</f>
        <v>209.99</v>
      </c>
      <c r="N1184">
        <f>L1177</f>
        <v>104.99968161</v>
      </c>
      <c r="O1184">
        <v>209.99</v>
      </c>
      <c r="P1184">
        <v>104.99968161</v>
      </c>
      <c r="Q1184">
        <f t="shared" si="284"/>
        <v>0</v>
      </c>
      <c r="S1184" s="194"/>
      <c r="W1184" t="s">
        <v>1635</v>
      </c>
      <c r="Y1184" t="s">
        <v>1635</v>
      </c>
      <c r="AB1184" t="s">
        <v>1635</v>
      </c>
    </row>
    <row r="1185" spans="1:30" ht="15.75" thickTop="1" x14ac:dyDescent="0.25">
      <c r="A1185" s="49"/>
      <c r="B1185" s="49"/>
      <c r="C1185" s="49"/>
      <c r="D1185" s="49"/>
      <c r="E1185" s="49"/>
      <c r="F1185" s="49"/>
      <c r="G1185" s="49"/>
      <c r="H1185" s="49"/>
      <c r="I1185" s="49"/>
      <c r="J1185" s="49"/>
      <c r="Q1185">
        <f t="shared" si="284"/>
        <v>0</v>
      </c>
      <c r="S1185" s="194"/>
    </row>
    <row r="1186" spans="1:30" collapsed="1" x14ac:dyDescent="0.25">
      <c r="A1186" s="36" t="s">
        <v>476</v>
      </c>
      <c r="B1186" s="37" t="s">
        <v>137</v>
      </c>
      <c r="C1186" s="36" t="s">
        <v>138</v>
      </c>
      <c r="D1186" s="36" t="s">
        <v>9</v>
      </c>
      <c r="E1186" s="233" t="s">
        <v>1626</v>
      </c>
      <c r="F1186" s="234"/>
      <c r="G1186" s="38" t="s">
        <v>139</v>
      </c>
      <c r="H1186" s="37" t="s">
        <v>140</v>
      </c>
      <c r="I1186" s="37" t="s">
        <v>141</v>
      </c>
      <c r="J1186" s="37" t="s">
        <v>10</v>
      </c>
      <c r="Q1186">
        <f t="shared" si="284"/>
        <v>0</v>
      </c>
      <c r="S1186" s="194"/>
      <c r="W1186" t="s">
        <v>141</v>
      </c>
      <c r="Y1186" t="s">
        <v>141</v>
      </c>
      <c r="AB1186" t="s">
        <v>141</v>
      </c>
    </row>
    <row r="1187" spans="1:30" ht="25.5" x14ac:dyDescent="0.25">
      <c r="A1187" s="39" t="s">
        <v>1636</v>
      </c>
      <c r="B1187" s="40" t="s">
        <v>477</v>
      </c>
      <c r="C1187" s="39" t="s">
        <v>157</v>
      </c>
      <c r="D1187" s="39" t="s">
        <v>478</v>
      </c>
      <c r="E1187" s="235" t="s">
        <v>2168</v>
      </c>
      <c r="F1187" s="236"/>
      <c r="G1187" s="41" t="s">
        <v>164</v>
      </c>
      <c r="H1187" s="42">
        <v>1</v>
      </c>
      <c r="I1187" s="43">
        <f>_xlfn.XLOOKUP(D1187,'Sintético MO EQ MAT'!D:D,'Sintético MO EQ MAT'!G:G)</f>
        <v>30.710565606557381</v>
      </c>
      <c r="J1187" s="43">
        <f>(H1187*I1187)</f>
        <v>30.710565606557381</v>
      </c>
      <c r="K1187">
        <f>_xlfn.XLOOKUP(D1187,'Sintético MO EQ MAT'!D:D,'Sintético MO EQ MAT'!O:O,0)</f>
        <v>74.930000000000007</v>
      </c>
      <c r="L1187">
        <f>_xlfn.XLOOKUP(D1187,'Sintético MO EQ MAT'!D:D,'Sintético MO EQ MAT'!K:K,0)</f>
        <v>37.466890040000003</v>
      </c>
      <c r="Q1187">
        <f t="shared" si="284"/>
        <v>0</v>
      </c>
      <c r="S1187" s="194"/>
      <c r="W1187">
        <v>30.710565606557381</v>
      </c>
      <c r="Y1187">
        <v>30.710565606557381</v>
      </c>
      <c r="AB1187">
        <v>30.710565606557381</v>
      </c>
      <c r="AD1187" s="196">
        <v>26.73</v>
      </c>
    </row>
    <row r="1188" spans="1:30" ht="25.5" x14ac:dyDescent="0.25">
      <c r="A1188" s="50" t="s">
        <v>1638</v>
      </c>
      <c r="B1188" s="51" t="s">
        <v>1658</v>
      </c>
      <c r="C1188" s="50" t="s">
        <v>157</v>
      </c>
      <c r="D1188" s="50" t="s">
        <v>1659</v>
      </c>
      <c r="E1188" s="237" t="s">
        <v>1637</v>
      </c>
      <c r="F1188" s="238"/>
      <c r="G1188" s="52" t="s">
        <v>266</v>
      </c>
      <c r="H1188" s="53">
        <v>0.31619999999999998</v>
      </c>
      <c r="I1188" s="54">
        <f t="shared" ref="I1188:I1189" si="291">W1188</f>
        <v>25.97</v>
      </c>
      <c r="J1188" s="54">
        <f t="shared" ref="J1188:J1190" si="292">TRUNC(H1188*I1188,(2))</f>
        <v>8.2100000000000009</v>
      </c>
      <c r="Q1188">
        <f t="shared" si="284"/>
        <v>0</v>
      </c>
      <c r="R1188">
        <f t="shared" ref="R1188:R1190" si="293">I1188/1.07133</f>
        <v>24.240896829174954</v>
      </c>
      <c r="T1188">
        <v>24.670269664809165</v>
      </c>
      <c r="W1188">
        <v>25.97</v>
      </c>
      <c r="Y1188">
        <v>25.97</v>
      </c>
      <c r="AB1188">
        <v>25.97</v>
      </c>
      <c r="AD1188" s="196">
        <v>25.97</v>
      </c>
    </row>
    <row r="1189" spans="1:30" ht="25.5" x14ac:dyDescent="0.25">
      <c r="A1189" s="50" t="s">
        <v>1638</v>
      </c>
      <c r="B1189" s="51" t="s">
        <v>1186</v>
      </c>
      <c r="C1189" s="50" t="s">
        <v>157</v>
      </c>
      <c r="D1189" s="50" t="s">
        <v>1187</v>
      </c>
      <c r="E1189" s="237" t="s">
        <v>1637</v>
      </c>
      <c r="F1189" s="238"/>
      <c r="G1189" s="52" t="s">
        <v>266</v>
      </c>
      <c r="H1189" s="53">
        <v>9.9599999999999994E-2</v>
      </c>
      <c r="I1189" s="54">
        <f t="shared" si="291"/>
        <v>18.82</v>
      </c>
      <c r="J1189" s="54">
        <f t="shared" si="292"/>
        <v>1.87</v>
      </c>
      <c r="Q1189">
        <f t="shared" si="284"/>
        <v>0</v>
      </c>
      <c r="R1189">
        <f t="shared" si="293"/>
        <v>17.566949492686664</v>
      </c>
      <c r="T1189">
        <v>17.874977831293812</v>
      </c>
      <c r="W1189">
        <v>18.82</v>
      </c>
      <c r="Y1189">
        <v>18.82</v>
      </c>
      <c r="AB1189">
        <v>18.82</v>
      </c>
      <c r="AD1189" s="196">
        <v>18.82</v>
      </c>
    </row>
    <row r="1190" spans="1:30" x14ac:dyDescent="0.25">
      <c r="A1190" s="55" t="s">
        <v>1627</v>
      </c>
      <c r="B1190" s="56" t="s">
        <v>2221</v>
      </c>
      <c r="C1190" s="55" t="s">
        <v>157</v>
      </c>
      <c r="D1190" s="55" t="s">
        <v>2222</v>
      </c>
      <c r="E1190" s="230" t="s">
        <v>1648</v>
      </c>
      <c r="F1190" s="231"/>
      <c r="G1190" s="57" t="s">
        <v>164</v>
      </c>
      <c r="H1190" s="58">
        <v>1</v>
      </c>
      <c r="I1190" s="59">
        <f>W1190</f>
        <v>20.63</v>
      </c>
      <c r="J1190" s="59">
        <f t="shared" si="292"/>
        <v>20.63</v>
      </c>
      <c r="Q1190">
        <f t="shared" si="284"/>
        <v>0</v>
      </c>
      <c r="R1190">
        <f t="shared" si="293"/>
        <v>19.256438258986496</v>
      </c>
      <c r="T1190">
        <v>19.601803365909667</v>
      </c>
      <c r="W1190">
        <v>20.63</v>
      </c>
      <c r="Y1190">
        <v>20.63</v>
      </c>
      <c r="AB1190">
        <v>20.63</v>
      </c>
      <c r="AD1190" s="196">
        <v>20.64</v>
      </c>
    </row>
    <row r="1191" spans="1:30" x14ac:dyDescent="0.25">
      <c r="A1191" s="44"/>
      <c r="B1191" s="44"/>
      <c r="C1191" s="44"/>
      <c r="D1191" s="44"/>
      <c r="E1191" s="44" t="s">
        <v>1629</v>
      </c>
      <c r="F1191" s="45">
        <v>7.98</v>
      </c>
      <c r="G1191" s="44" t="s">
        <v>1630</v>
      </c>
      <c r="H1191" s="45">
        <v>0</v>
      </c>
      <c r="I1191" s="44" t="s">
        <v>1631</v>
      </c>
      <c r="J1191" s="45">
        <f>F1191+H1191</f>
        <v>7.98</v>
      </c>
      <c r="Q1191">
        <f t="shared" si="284"/>
        <v>0</v>
      </c>
      <c r="W1191" t="s">
        <v>1631</v>
      </c>
      <c r="Y1191" t="s">
        <v>1631</v>
      </c>
      <c r="AB1191" t="s">
        <v>1631</v>
      </c>
    </row>
    <row r="1192" spans="1:30" x14ac:dyDescent="0.25">
      <c r="A1192" s="44"/>
      <c r="B1192" s="44"/>
      <c r="C1192" s="44"/>
      <c r="D1192" s="44"/>
      <c r="E1192" s="44" t="s">
        <v>1632</v>
      </c>
      <c r="F1192" s="45">
        <f>J1192-J1187</f>
        <v>6.7563244334426216</v>
      </c>
      <c r="G1192" s="44"/>
      <c r="H1192" s="229" t="s">
        <v>1633</v>
      </c>
      <c r="I1192" s="229"/>
      <c r="J1192" s="45">
        <f>Q1192</f>
        <v>37.466890040000003</v>
      </c>
      <c r="Q1192">
        <f t="shared" si="284"/>
        <v>37.466890040000003</v>
      </c>
      <c r="S1192" s="194"/>
    </row>
    <row r="1193" spans="1:30" ht="15.75" thickBot="1" x14ac:dyDescent="0.3">
      <c r="A1193" s="46"/>
      <c r="B1193" s="46"/>
      <c r="C1193" s="46"/>
      <c r="D1193" s="46"/>
      <c r="E1193" s="46"/>
      <c r="F1193" s="46"/>
      <c r="G1193" s="46" t="s">
        <v>1634</v>
      </c>
      <c r="H1193" s="47">
        <v>2</v>
      </c>
      <c r="I1193" s="46" t="s">
        <v>1635</v>
      </c>
      <c r="J1193" s="48">
        <f>O1193</f>
        <v>74.930000000000007</v>
      </c>
      <c r="M1193">
        <f>K1187</f>
        <v>74.930000000000007</v>
      </c>
      <c r="N1193">
        <f>L1187</f>
        <v>37.466890040000003</v>
      </c>
      <c r="O1193">
        <v>74.930000000000007</v>
      </c>
      <c r="P1193">
        <v>37.466890040000003</v>
      </c>
      <c r="Q1193">
        <f t="shared" si="284"/>
        <v>0</v>
      </c>
      <c r="S1193" s="194"/>
      <c r="W1193" t="s">
        <v>1635</v>
      </c>
      <c r="Y1193" t="s">
        <v>1635</v>
      </c>
      <c r="AB1193" t="s">
        <v>1635</v>
      </c>
    </row>
    <row r="1194" spans="1:30" ht="15.75" thickTop="1" x14ac:dyDescent="0.25">
      <c r="A1194" s="49"/>
      <c r="B1194" s="49"/>
      <c r="C1194" s="49"/>
      <c r="D1194" s="49"/>
      <c r="E1194" s="49"/>
      <c r="F1194" s="49"/>
      <c r="G1194" s="49"/>
      <c r="H1194" s="49"/>
      <c r="I1194" s="49"/>
      <c r="J1194" s="49"/>
      <c r="Q1194">
        <f t="shared" si="284"/>
        <v>0</v>
      </c>
      <c r="S1194" s="194"/>
    </row>
    <row r="1195" spans="1:30" collapsed="1" x14ac:dyDescent="0.25">
      <c r="A1195" s="36" t="s">
        <v>479</v>
      </c>
      <c r="B1195" s="37" t="s">
        <v>137</v>
      </c>
      <c r="C1195" s="36" t="s">
        <v>138</v>
      </c>
      <c r="D1195" s="36" t="s">
        <v>9</v>
      </c>
      <c r="E1195" s="233" t="s">
        <v>1626</v>
      </c>
      <c r="F1195" s="234"/>
      <c r="G1195" s="38" t="s">
        <v>139</v>
      </c>
      <c r="H1195" s="37" t="s">
        <v>140</v>
      </c>
      <c r="I1195" s="37" t="s">
        <v>141</v>
      </c>
      <c r="J1195" s="37" t="s">
        <v>10</v>
      </c>
      <c r="Q1195">
        <f t="shared" si="284"/>
        <v>0</v>
      </c>
      <c r="S1195" s="194"/>
      <c r="W1195" t="s">
        <v>141</v>
      </c>
      <c r="Y1195" t="s">
        <v>141</v>
      </c>
      <c r="AB1195" t="s">
        <v>141</v>
      </c>
    </row>
    <row r="1196" spans="1:30" x14ac:dyDescent="0.25">
      <c r="A1196" s="39" t="s">
        <v>1636</v>
      </c>
      <c r="B1196" s="40" t="s">
        <v>480</v>
      </c>
      <c r="C1196" s="39" t="s">
        <v>162</v>
      </c>
      <c r="D1196" s="39" t="s">
        <v>481</v>
      </c>
      <c r="E1196" s="235" t="s">
        <v>2161</v>
      </c>
      <c r="F1196" s="236"/>
      <c r="G1196" s="41" t="s">
        <v>164</v>
      </c>
      <c r="H1196" s="42">
        <v>1</v>
      </c>
      <c r="I1196" s="43">
        <f>_xlfn.XLOOKUP(D1196,'Sintético MO EQ MAT'!D:D,'Sintético MO EQ MAT'!G:G)</f>
        <v>226.33332375409842</v>
      </c>
      <c r="J1196" s="43">
        <f>(H1196*I1196)</f>
        <v>226.33332375409842</v>
      </c>
      <c r="K1196">
        <f>_xlfn.XLOOKUP(D1196,'Sintético MO EQ MAT'!D:D,'Sintético MO EQ MAT'!O:O,0)</f>
        <v>5522.53</v>
      </c>
      <c r="L1196">
        <f>_xlfn.XLOOKUP(D1196,'Sintético MO EQ MAT'!D:D,'Sintético MO EQ MAT'!K:K,0)</f>
        <v>276.12665498000007</v>
      </c>
      <c r="Q1196">
        <f t="shared" si="284"/>
        <v>0</v>
      </c>
      <c r="S1196" s="194"/>
      <c r="W1196">
        <v>226.33332375409842</v>
      </c>
      <c r="Y1196">
        <v>226.33332375409842</v>
      </c>
      <c r="AB1196">
        <v>226.33332375409842</v>
      </c>
      <c r="AD1196" s="196">
        <v>255.99</v>
      </c>
    </row>
    <row r="1197" spans="1:30" ht="25.5" x14ac:dyDescent="0.25">
      <c r="A1197" s="50" t="s">
        <v>1638</v>
      </c>
      <c r="B1197" s="51" t="s">
        <v>1792</v>
      </c>
      <c r="C1197" s="50" t="s">
        <v>157</v>
      </c>
      <c r="D1197" s="50" t="s">
        <v>1793</v>
      </c>
      <c r="E1197" s="237" t="s">
        <v>1637</v>
      </c>
      <c r="F1197" s="238"/>
      <c r="G1197" s="52" t="s">
        <v>266</v>
      </c>
      <c r="H1197" s="53">
        <v>0.34300000000000003</v>
      </c>
      <c r="I1197" s="54">
        <f t="shared" ref="I1197:I1198" si="294">W1197</f>
        <v>26.71</v>
      </c>
      <c r="J1197" s="54">
        <f t="shared" ref="J1197:J1199" si="295">TRUNC(H1197*I1197,(2))</f>
        <v>9.16</v>
      </c>
      <c r="Q1197">
        <f t="shared" si="284"/>
        <v>0</v>
      </c>
      <c r="R1197">
        <f t="shared" ref="R1197:R1199" si="296">I1197/1.07133</f>
        <v>24.931627043021294</v>
      </c>
      <c r="T1197">
        <v>25.370334070734511</v>
      </c>
      <c r="W1197">
        <v>26.71</v>
      </c>
      <c r="Y1197">
        <v>26.71</v>
      </c>
      <c r="AB1197">
        <v>26.71</v>
      </c>
      <c r="AD1197" s="196">
        <v>26.71</v>
      </c>
    </row>
    <row r="1198" spans="1:30" ht="25.5" x14ac:dyDescent="0.25">
      <c r="A1198" s="50" t="s">
        <v>1638</v>
      </c>
      <c r="B1198" s="51" t="s">
        <v>1186</v>
      </c>
      <c r="C1198" s="50" t="s">
        <v>157</v>
      </c>
      <c r="D1198" s="50" t="s">
        <v>1187</v>
      </c>
      <c r="E1198" s="237" t="s">
        <v>1637</v>
      </c>
      <c r="F1198" s="238"/>
      <c r="G1198" s="52" t="s">
        <v>266</v>
      </c>
      <c r="H1198" s="53">
        <v>0.34300000000000003</v>
      </c>
      <c r="I1198" s="54">
        <f t="shared" si="294"/>
        <v>18.82</v>
      </c>
      <c r="J1198" s="54">
        <f t="shared" si="295"/>
        <v>6.45</v>
      </c>
      <c r="Q1198">
        <f t="shared" si="284"/>
        <v>0</v>
      </c>
      <c r="R1198">
        <f t="shared" si="296"/>
        <v>17.566949492686664</v>
      </c>
      <c r="T1198">
        <v>17.874977831293812</v>
      </c>
      <c r="W1198">
        <v>18.82</v>
      </c>
      <c r="Y1198">
        <v>18.82</v>
      </c>
      <c r="AB1198">
        <v>18.82</v>
      </c>
      <c r="AD1198" s="196">
        <v>18.82</v>
      </c>
    </row>
    <row r="1199" spans="1:30" x14ac:dyDescent="0.25">
      <c r="A1199" s="55" t="s">
        <v>1627</v>
      </c>
      <c r="B1199" s="56" t="s">
        <v>2223</v>
      </c>
      <c r="C1199" s="55" t="s">
        <v>162</v>
      </c>
      <c r="D1199" s="55" t="s">
        <v>2224</v>
      </c>
      <c r="E1199" s="230" t="s">
        <v>1648</v>
      </c>
      <c r="F1199" s="231"/>
      <c r="G1199" s="57" t="s">
        <v>164</v>
      </c>
      <c r="H1199" s="58">
        <v>1</v>
      </c>
      <c r="I1199" s="59">
        <f>W1199</f>
        <v>210.72</v>
      </c>
      <c r="J1199" s="59">
        <f t="shared" si="295"/>
        <v>210.72</v>
      </c>
      <c r="Q1199">
        <f t="shared" si="284"/>
        <v>0</v>
      </c>
      <c r="R1199">
        <f t="shared" si="296"/>
        <v>196.69009548878498</v>
      </c>
      <c r="T1199">
        <v>200.1250781738587</v>
      </c>
      <c r="W1199">
        <v>210.72</v>
      </c>
      <c r="Y1199">
        <v>210.72</v>
      </c>
      <c r="AB1199">
        <v>210.72</v>
      </c>
      <c r="AD1199" s="196">
        <v>210.74</v>
      </c>
    </row>
    <row r="1200" spans="1:30" x14ac:dyDescent="0.25">
      <c r="A1200" s="44"/>
      <c r="B1200" s="44"/>
      <c r="C1200" s="44"/>
      <c r="D1200" s="44"/>
      <c r="E1200" s="44" t="s">
        <v>1629</v>
      </c>
      <c r="F1200" s="45">
        <v>11.8</v>
      </c>
      <c r="G1200" s="44" t="s">
        <v>1630</v>
      </c>
      <c r="H1200" s="45">
        <v>0</v>
      </c>
      <c r="I1200" s="44" t="s">
        <v>1631</v>
      </c>
      <c r="J1200" s="45">
        <f>F1200+H1200</f>
        <v>11.8</v>
      </c>
      <c r="Q1200">
        <f t="shared" si="284"/>
        <v>0</v>
      </c>
      <c r="W1200" t="s">
        <v>1631</v>
      </c>
      <c r="Y1200" t="s">
        <v>1631</v>
      </c>
      <c r="AB1200" t="s">
        <v>1631</v>
      </c>
    </row>
    <row r="1201" spans="1:30" x14ac:dyDescent="0.25">
      <c r="A1201" s="44"/>
      <c r="B1201" s="44"/>
      <c r="C1201" s="44"/>
      <c r="D1201" s="44"/>
      <c r="E1201" s="44" t="s">
        <v>1632</v>
      </c>
      <c r="F1201" s="45">
        <f>J1201-J1196</f>
        <v>49.793331225901653</v>
      </c>
      <c r="G1201" s="44"/>
      <c r="H1201" s="229" t="s">
        <v>1633</v>
      </c>
      <c r="I1201" s="229"/>
      <c r="J1201" s="45">
        <f>Q1201</f>
        <v>276.12665498000007</v>
      </c>
      <c r="Q1201">
        <f t="shared" si="284"/>
        <v>276.12665498000007</v>
      </c>
      <c r="S1201" s="194"/>
    </row>
    <row r="1202" spans="1:30" ht="15.75" thickBot="1" x14ac:dyDescent="0.3">
      <c r="A1202" s="46"/>
      <c r="B1202" s="46"/>
      <c r="C1202" s="46"/>
      <c r="D1202" s="46"/>
      <c r="E1202" s="46"/>
      <c r="F1202" s="46"/>
      <c r="G1202" s="46" t="s">
        <v>1634</v>
      </c>
      <c r="H1202" s="47">
        <v>20</v>
      </c>
      <c r="I1202" s="46" t="s">
        <v>1635</v>
      </c>
      <c r="J1202" s="48">
        <f>O1202</f>
        <v>5522.53</v>
      </c>
      <c r="M1202">
        <f>K1196</f>
        <v>5522.53</v>
      </c>
      <c r="N1202">
        <f>L1196</f>
        <v>276.12665498000007</v>
      </c>
      <c r="O1202">
        <v>5522.53</v>
      </c>
      <c r="P1202">
        <v>276.12665498000007</v>
      </c>
      <c r="Q1202">
        <f t="shared" si="284"/>
        <v>0</v>
      </c>
      <c r="S1202" s="194"/>
      <c r="W1202" t="s">
        <v>1635</v>
      </c>
      <c r="Y1202" t="s">
        <v>1635</v>
      </c>
      <c r="AB1202" t="s">
        <v>1635</v>
      </c>
    </row>
    <row r="1203" spans="1:30" ht="15.75" thickTop="1" x14ac:dyDescent="0.25">
      <c r="A1203" s="49"/>
      <c r="B1203" s="49"/>
      <c r="C1203" s="49"/>
      <c r="D1203" s="49"/>
      <c r="E1203" s="49"/>
      <c r="F1203" s="49"/>
      <c r="G1203" s="49"/>
      <c r="H1203" s="49"/>
      <c r="I1203" s="49"/>
      <c r="J1203" s="49"/>
      <c r="Q1203">
        <f t="shared" si="284"/>
        <v>0</v>
      </c>
      <c r="S1203" s="194"/>
    </row>
    <row r="1204" spans="1:30" collapsed="1" x14ac:dyDescent="0.25">
      <c r="A1204" s="36" t="s">
        <v>5037</v>
      </c>
      <c r="B1204" s="37" t="s">
        <v>137</v>
      </c>
      <c r="C1204" s="36" t="s">
        <v>138</v>
      </c>
      <c r="D1204" s="36" t="s">
        <v>9</v>
      </c>
      <c r="E1204" s="233" t="s">
        <v>1626</v>
      </c>
      <c r="F1204" s="234"/>
      <c r="G1204" s="38" t="s">
        <v>139</v>
      </c>
      <c r="H1204" s="37" t="s">
        <v>140</v>
      </c>
      <c r="I1204" s="37" t="s">
        <v>141</v>
      </c>
      <c r="J1204" s="37" t="s">
        <v>10</v>
      </c>
      <c r="Q1204">
        <f t="shared" si="284"/>
        <v>0</v>
      </c>
      <c r="S1204" s="194"/>
      <c r="W1204" t="s">
        <v>141</v>
      </c>
      <c r="Y1204" t="s">
        <v>141</v>
      </c>
      <c r="AB1204" t="s">
        <v>141</v>
      </c>
    </row>
    <row r="1205" spans="1:30" ht="25.5" x14ac:dyDescent="0.25">
      <c r="A1205" s="39" t="s">
        <v>1627</v>
      </c>
      <c r="B1205" s="40" t="s">
        <v>483</v>
      </c>
      <c r="C1205" s="39" t="s">
        <v>157</v>
      </c>
      <c r="D1205" s="39" t="s">
        <v>484</v>
      </c>
      <c r="E1205" s="235" t="s">
        <v>1648</v>
      </c>
      <c r="F1205" s="236"/>
      <c r="G1205" s="41" t="s">
        <v>164</v>
      </c>
      <c r="H1205" s="42">
        <v>1</v>
      </c>
      <c r="I1205" s="43">
        <f>_xlfn.XLOOKUP(D1205,'Sintético MO EQ MAT'!D:D,'Sintético MO EQ MAT'!G:G)</f>
        <v>379.50750630327872</v>
      </c>
      <c r="J1205" s="43">
        <f>(H1205*I1205)</f>
        <v>379.50750630327872</v>
      </c>
      <c r="K1205">
        <f>_xlfn.XLOOKUP(D1205,'Sintético MO EQ MAT'!D:D,'Sintético MO EQ MAT'!O:O,0)</f>
        <v>10185.98</v>
      </c>
      <c r="L1205">
        <f>_xlfn.XLOOKUP(D1205,'Sintético MO EQ MAT'!D:D,'Sintético MO EQ MAT'!K:K,0)</f>
        <v>462.99915769</v>
      </c>
      <c r="Q1205">
        <f t="shared" si="284"/>
        <v>0</v>
      </c>
      <c r="S1205" s="194"/>
      <c r="W1205">
        <v>379.50750630327872</v>
      </c>
      <c r="Y1205">
        <v>379.50750630327872</v>
      </c>
      <c r="AB1205">
        <v>379.50750630327872</v>
      </c>
      <c r="AD1205" s="196">
        <v>455.11</v>
      </c>
    </row>
    <row r="1206" spans="1:30" x14ac:dyDescent="0.25">
      <c r="A1206" s="44"/>
      <c r="B1206" s="44"/>
      <c r="C1206" s="44"/>
      <c r="D1206" s="44"/>
      <c r="E1206" s="44" t="s">
        <v>1629</v>
      </c>
      <c r="F1206" s="45">
        <v>0</v>
      </c>
      <c r="G1206" s="44" t="s">
        <v>1630</v>
      </c>
      <c r="H1206" s="45">
        <v>0</v>
      </c>
      <c r="I1206" s="44" t="s">
        <v>1631</v>
      </c>
      <c r="J1206" s="45">
        <f>F1206+H1206</f>
        <v>0</v>
      </c>
      <c r="Q1206">
        <f t="shared" si="284"/>
        <v>0</v>
      </c>
      <c r="W1206" t="s">
        <v>1631</v>
      </c>
      <c r="Y1206" t="s">
        <v>1631</v>
      </c>
      <c r="AB1206" t="s">
        <v>1631</v>
      </c>
    </row>
    <row r="1207" spans="1:30" x14ac:dyDescent="0.25">
      <c r="A1207" s="44"/>
      <c r="B1207" s="44"/>
      <c r="C1207" s="44"/>
      <c r="D1207" s="44"/>
      <c r="E1207" s="44" t="s">
        <v>1632</v>
      </c>
      <c r="F1207" s="45">
        <f>J1207-J1205</f>
        <v>83.491651386721287</v>
      </c>
      <c r="G1207" s="44"/>
      <c r="H1207" s="229" t="s">
        <v>1633</v>
      </c>
      <c r="I1207" s="229"/>
      <c r="J1207" s="45">
        <f>Q1207</f>
        <v>462.99915769</v>
      </c>
      <c r="Q1207">
        <f t="shared" si="284"/>
        <v>462.99915769</v>
      </c>
      <c r="S1207" s="194"/>
    </row>
    <row r="1208" spans="1:30" ht="15.75" thickBot="1" x14ac:dyDescent="0.3">
      <c r="A1208" s="46"/>
      <c r="B1208" s="46"/>
      <c r="C1208" s="46"/>
      <c r="D1208" s="46"/>
      <c r="E1208" s="46"/>
      <c r="F1208" s="46"/>
      <c r="G1208" s="46" t="s">
        <v>1634</v>
      </c>
      <c r="H1208" s="47">
        <v>22</v>
      </c>
      <c r="I1208" s="46" t="s">
        <v>1635</v>
      </c>
      <c r="J1208" s="48">
        <f>O1208</f>
        <v>10185.98</v>
      </c>
      <c r="M1208">
        <f>K1205</f>
        <v>10185.98</v>
      </c>
      <c r="N1208">
        <f>L1205</f>
        <v>462.99915769</v>
      </c>
      <c r="O1208">
        <v>10185.98</v>
      </c>
      <c r="P1208">
        <v>462.99915769</v>
      </c>
      <c r="Q1208">
        <f t="shared" si="284"/>
        <v>0</v>
      </c>
      <c r="S1208" s="194"/>
      <c r="W1208" t="s">
        <v>1635</v>
      </c>
      <c r="Y1208" t="s">
        <v>1635</v>
      </c>
      <c r="AB1208" t="s">
        <v>1635</v>
      </c>
    </row>
    <row r="1209" spans="1:30" ht="15.75" thickTop="1" x14ac:dyDescent="0.25">
      <c r="A1209" s="49"/>
      <c r="B1209" s="49"/>
      <c r="C1209" s="49"/>
      <c r="D1209" s="49"/>
      <c r="E1209" s="49"/>
      <c r="F1209" s="49"/>
      <c r="G1209" s="49"/>
      <c r="H1209" s="49"/>
      <c r="I1209" s="49"/>
      <c r="J1209" s="49"/>
      <c r="Q1209">
        <f t="shared" si="284"/>
        <v>0</v>
      </c>
      <c r="S1209" s="194"/>
    </row>
    <row r="1210" spans="1:30" collapsed="1" x14ac:dyDescent="0.25">
      <c r="A1210" s="36" t="s">
        <v>485</v>
      </c>
      <c r="B1210" s="37" t="s">
        <v>137</v>
      </c>
      <c r="C1210" s="36" t="s">
        <v>138</v>
      </c>
      <c r="D1210" s="36" t="s">
        <v>9</v>
      </c>
      <c r="E1210" s="233" t="s">
        <v>1626</v>
      </c>
      <c r="F1210" s="234"/>
      <c r="G1210" s="38" t="s">
        <v>139</v>
      </c>
      <c r="H1210" s="37" t="s">
        <v>140</v>
      </c>
      <c r="I1210" s="37" t="s">
        <v>141</v>
      </c>
      <c r="J1210" s="37" t="s">
        <v>10</v>
      </c>
      <c r="Q1210">
        <f t="shared" si="284"/>
        <v>0</v>
      </c>
      <c r="S1210" s="194"/>
      <c r="W1210" t="s">
        <v>141</v>
      </c>
      <c r="Y1210" t="s">
        <v>141</v>
      </c>
      <c r="AB1210" t="s">
        <v>141</v>
      </c>
    </row>
    <row r="1211" spans="1:30" ht="25.5" x14ac:dyDescent="0.25">
      <c r="A1211" s="39" t="s">
        <v>1636</v>
      </c>
      <c r="B1211" s="40" t="s">
        <v>486</v>
      </c>
      <c r="C1211" s="39" t="s">
        <v>204</v>
      </c>
      <c r="D1211" s="39" t="s">
        <v>487</v>
      </c>
      <c r="E1211" s="235">
        <v>8</v>
      </c>
      <c r="F1211" s="236"/>
      <c r="G1211" s="41" t="s">
        <v>488</v>
      </c>
      <c r="H1211" s="42">
        <v>1</v>
      </c>
      <c r="I1211" s="43">
        <f>_xlfn.XLOOKUP(D1211,'Sintético MO EQ MAT'!D:D,'Sintético MO EQ MAT'!G:G)</f>
        <v>46.887589672131156</v>
      </c>
      <c r="J1211" s="43">
        <f>(H1211*I1211)</f>
        <v>46.887589672131156</v>
      </c>
      <c r="K1211">
        <f>_xlfn.XLOOKUP(D1211,'Sintético MO EQ MAT'!D:D,'Sintético MO EQ MAT'!O:O,0)</f>
        <v>1315.66</v>
      </c>
      <c r="L1211">
        <f>_xlfn.XLOOKUP(D1211,'Sintético MO EQ MAT'!D:D,'Sintético MO EQ MAT'!K:K,0)</f>
        <v>57.202859400000008</v>
      </c>
      <c r="Q1211">
        <f t="shared" si="284"/>
        <v>0</v>
      </c>
      <c r="S1211" s="194"/>
      <c r="W1211">
        <v>46.887589672131156</v>
      </c>
      <c r="Y1211">
        <v>46.887589672131156</v>
      </c>
      <c r="AB1211">
        <v>46.887589672131156</v>
      </c>
      <c r="AD1211" s="196">
        <v>40.98</v>
      </c>
    </row>
    <row r="1212" spans="1:30" ht="25.5" x14ac:dyDescent="0.25">
      <c r="A1212" s="55" t="s">
        <v>1627</v>
      </c>
      <c r="B1212" s="56" t="s">
        <v>2074</v>
      </c>
      <c r="C1212" s="55" t="s">
        <v>204</v>
      </c>
      <c r="D1212" s="55" t="s">
        <v>2075</v>
      </c>
      <c r="E1212" s="230" t="s">
        <v>1665</v>
      </c>
      <c r="F1212" s="231"/>
      <c r="G1212" s="57" t="s">
        <v>1787</v>
      </c>
      <c r="H1212" s="58">
        <v>0.35</v>
      </c>
      <c r="I1212" s="59">
        <f t="shared" ref="I1212:I1214" si="297">W1212</f>
        <v>14.45</v>
      </c>
      <c r="J1212" s="59">
        <f t="shared" ref="J1212:J1214" si="298">TRUNC(H1212*I1212,(2))</f>
        <v>5.05</v>
      </c>
      <c r="Q1212">
        <f t="shared" si="284"/>
        <v>0</v>
      </c>
      <c r="R1212">
        <f t="shared" ref="R1212:R1214" si="299">I1212/1.07133</f>
        <v>13.48790755416165</v>
      </c>
      <c r="T1212">
        <v>13.730596548215772</v>
      </c>
      <c r="W1212">
        <v>14.45</v>
      </c>
      <c r="Y1212">
        <v>14.45</v>
      </c>
      <c r="AB1212">
        <v>14.45</v>
      </c>
      <c r="AD1212" s="196">
        <v>14.45</v>
      </c>
    </row>
    <row r="1213" spans="1:30" ht="25.5" x14ac:dyDescent="0.25">
      <c r="A1213" s="55" t="s">
        <v>1627</v>
      </c>
      <c r="B1213" s="56" t="s">
        <v>2225</v>
      </c>
      <c r="C1213" s="55" t="s">
        <v>204</v>
      </c>
      <c r="D1213" s="55" t="s">
        <v>2226</v>
      </c>
      <c r="E1213" s="230" t="s">
        <v>1665</v>
      </c>
      <c r="F1213" s="231"/>
      <c r="G1213" s="57" t="s">
        <v>1787</v>
      </c>
      <c r="H1213" s="58">
        <v>0.35</v>
      </c>
      <c r="I1213" s="59">
        <f t="shared" si="297"/>
        <v>21.92</v>
      </c>
      <c r="J1213" s="59">
        <f t="shared" si="298"/>
        <v>7.67</v>
      </c>
      <c r="Q1213">
        <f t="shared" si="284"/>
        <v>0</v>
      </c>
      <c r="R1213">
        <f t="shared" si="299"/>
        <v>20.46054903717809</v>
      </c>
      <c r="T1213">
        <v>20.815248336180264</v>
      </c>
      <c r="W1213">
        <v>21.92</v>
      </c>
      <c r="Y1213">
        <v>21.92</v>
      </c>
      <c r="AB1213">
        <v>21.92</v>
      </c>
      <c r="AD1213" s="196">
        <v>21.92</v>
      </c>
    </row>
    <row r="1214" spans="1:30" ht="25.5" x14ac:dyDescent="0.25">
      <c r="A1214" s="55" t="s">
        <v>1627</v>
      </c>
      <c r="B1214" s="56" t="s">
        <v>2227</v>
      </c>
      <c r="C1214" s="55" t="s">
        <v>204</v>
      </c>
      <c r="D1214" s="55" t="s">
        <v>2228</v>
      </c>
      <c r="E1214" s="230" t="s">
        <v>1648</v>
      </c>
      <c r="F1214" s="231"/>
      <c r="G1214" s="57" t="s">
        <v>596</v>
      </c>
      <c r="H1214" s="58">
        <v>1</v>
      </c>
      <c r="I1214" s="59">
        <f t="shared" si="297"/>
        <v>34.159999999999997</v>
      </c>
      <c r="J1214" s="59">
        <f t="shared" si="298"/>
        <v>34.159999999999997</v>
      </c>
      <c r="Q1214">
        <f t="shared" si="284"/>
        <v>0</v>
      </c>
      <c r="R1214">
        <f t="shared" si="299"/>
        <v>31.885600141879721</v>
      </c>
      <c r="T1214">
        <v>32.454985858699004</v>
      </c>
      <c r="W1214">
        <v>34.159999999999997</v>
      </c>
      <c r="Y1214">
        <v>34.159999999999997</v>
      </c>
      <c r="AB1214">
        <v>34.159999999999997</v>
      </c>
      <c r="AD1214" s="196">
        <v>34.17</v>
      </c>
    </row>
    <row r="1215" spans="1:30" x14ac:dyDescent="0.25">
      <c r="A1215" s="44"/>
      <c r="B1215" s="44"/>
      <c r="C1215" s="44"/>
      <c r="D1215" s="44"/>
      <c r="E1215" s="44" t="s">
        <v>1629</v>
      </c>
      <c r="F1215" s="45">
        <v>12.94</v>
      </c>
      <c r="G1215" s="44" t="s">
        <v>1630</v>
      </c>
      <c r="H1215" s="45">
        <v>0</v>
      </c>
      <c r="I1215" s="44" t="s">
        <v>1631</v>
      </c>
      <c r="J1215" s="45">
        <f>F1215+H1215</f>
        <v>12.94</v>
      </c>
      <c r="Q1215">
        <f t="shared" si="284"/>
        <v>0</v>
      </c>
      <c r="W1215" t="s">
        <v>1631</v>
      </c>
      <c r="Y1215" t="s">
        <v>1631</v>
      </c>
      <c r="AB1215" t="s">
        <v>1631</v>
      </c>
    </row>
    <row r="1216" spans="1:30" x14ac:dyDescent="0.25">
      <c r="A1216" s="44"/>
      <c r="B1216" s="44"/>
      <c r="C1216" s="44"/>
      <c r="D1216" s="44"/>
      <c r="E1216" s="44" t="s">
        <v>1632</v>
      </c>
      <c r="F1216" s="45">
        <f>J1216-J1211</f>
        <v>10.315269727868852</v>
      </c>
      <c r="G1216" s="44"/>
      <c r="H1216" s="229" t="s">
        <v>1633</v>
      </c>
      <c r="I1216" s="229"/>
      <c r="J1216" s="45">
        <f>Q1216</f>
        <v>57.202859400000008</v>
      </c>
      <c r="Q1216">
        <f t="shared" si="284"/>
        <v>57.202859400000008</v>
      </c>
      <c r="S1216" s="194"/>
    </row>
    <row r="1217" spans="1:30" ht="15.75" thickBot="1" x14ac:dyDescent="0.3">
      <c r="A1217" s="46"/>
      <c r="B1217" s="46"/>
      <c r="C1217" s="46"/>
      <c r="D1217" s="46"/>
      <c r="E1217" s="46"/>
      <c r="F1217" s="46"/>
      <c r="G1217" s="46" t="s">
        <v>1634</v>
      </c>
      <c r="H1217" s="47">
        <v>23</v>
      </c>
      <c r="I1217" s="46" t="s">
        <v>1635</v>
      </c>
      <c r="J1217" s="48">
        <f>O1217</f>
        <v>1315.66</v>
      </c>
      <c r="M1217">
        <f>K1211</f>
        <v>1315.66</v>
      </c>
      <c r="N1217">
        <f>L1211</f>
        <v>57.202859400000008</v>
      </c>
      <c r="O1217">
        <v>1315.66</v>
      </c>
      <c r="P1217">
        <v>57.202859400000008</v>
      </c>
      <c r="Q1217">
        <f t="shared" si="284"/>
        <v>0</v>
      </c>
      <c r="S1217" s="194"/>
      <c r="W1217" t="s">
        <v>1635</v>
      </c>
      <c r="Y1217" t="s">
        <v>1635</v>
      </c>
      <c r="AB1217" t="s">
        <v>1635</v>
      </c>
    </row>
    <row r="1218" spans="1:30" ht="15.75" thickTop="1" x14ac:dyDescent="0.25">
      <c r="A1218" s="49"/>
      <c r="B1218" s="49"/>
      <c r="C1218" s="49"/>
      <c r="D1218" s="49"/>
      <c r="E1218" s="49"/>
      <c r="F1218" s="49"/>
      <c r="G1218" s="49"/>
      <c r="H1218" s="49"/>
      <c r="I1218" s="49"/>
      <c r="J1218" s="49"/>
      <c r="Q1218">
        <f t="shared" si="284"/>
        <v>0</v>
      </c>
      <c r="S1218" s="194"/>
    </row>
    <row r="1219" spans="1:30" collapsed="1" x14ac:dyDescent="0.25">
      <c r="A1219" s="36" t="s">
        <v>5038</v>
      </c>
      <c r="B1219" s="37" t="s">
        <v>137</v>
      </c>
      <c r="C1219" s="36" t="s">
        <v>138</v>
      </c>
      <c r="D1219" s="36" t="s">
        <v>9</v>
      </c>
      <c r="E1219" s="233" t="s">
        <v>1626</v>
      </c>
      <c r="F1219" s="234"/>
      <c r="G1219" s="38" t="s">
        <v>139</v>
      </c>
      <c r="H1219" s="37" t="s">
        <v>140</v>
      </c>
      <c r="I1219" s="37" t="s">
        <v>141</v>
      </c>
      <c r="J1219" s="37" t="s">
        <v>10</v>
      </c>
      <c r="Q1219">
        <f t="shared" si="284"/>
        <v>0</v>
      </c>
      <c r="S1219" s="194"/>
      <c r="W1219" t="s">
        <v>141</v>
      </c>
      <c r="Y1219" t="s">
        <v>141</v>
      </c>
      <c r="AB1219" t="s">
        <v>141</v>
      </c>
    </row>
    <row r="1220" spans="1:30" x14ac:dyDescent="0.25">
      <c r="A1220" s="39" t="s">
        <v>1627</v>
      </c>
      <c r="B1220" s="40" t="s">
        <v>490</v>
      </c>
      <c r="C1220" s="39" t="s">
        <v>157</v>
      </c>
      <c r="D1220" s="39" t="s">
        <v>491</v>
      </c>
      <c r="E1220" s="235" t="s">
        <v>1665</v>
      </c>
      <c r="F1220" s="236"/>
      <c r="G1220" s="41" t="s">
        <v>266</v>
      </c>
      <c r="H1220" s="42">
        <v>1</v>
      </c>
      <c r="I1220" s="43">
        <f>_xlfn.XLOOKUP(D1220,'Sintético MO EQ MAT'!D:D,'Sintético MO EQ MAT'!G:G)</f>
        <v>14.122670909836069</v>
      </c>
      <c r="J1220" s="43">
        <f>(H1220*I1220)</f>
        <v>14.122670909836069</v>
      </c>
      <c r="K1220">
        <f>_xlfn.XLOOKUP(D1220,'Sintético MO EQ MAT'!D:D,'Sintético MO EQ MAT'!O:O,0)</f>
        <v>155.06</v>
      </c>
      <c r="L1220">
        <f>_xlfn.XLOOKUP(D1220,'Sintético MO EQ MAT'!D:D,'Sintético MO EQ MAT'!K:K,0)</f>
        <v>17.229658510000004</v>
      </c>
      <c r="Q1220">
        <f t="shared" si="284"/>
        <v>0</v>
      </c>
      <c r="S1220" s="194"/>
      <c r="W1220">
        <v>14.122670909836069</v>
      </c>
      <c r="Y1220">
        <v>14.122670909836069</v>
      </c>
      <c r="AB1220">
        <v>14.122670909836069</v>
      </c>
    </row>
    <row r="1221" spans="1:30" x14ac:dyDescent="0.25">
      <c r="A1221" s="44"/>
      <c r="B1221" s="44"/>
      <c r="C1221" s="44"/>
      <c r="D1221" s="44"/>
      <c r="E1221" s="44" t="s">
        <v>1629</v>
      </c>
      <c r="F1221" s="45">
        <v>14.37</v>
      </c>
      <c r="G1221" s="44" t="s">
        <v>1630</v>
      </c>
      <c r="H1221" s="45">
        <v>0</v>
      </c>
      <c r="I1221" s="44" t="s">
        <v>1631</v>
      </c>
      <c r="J1221" s="45">
        <f>F1221+H1221</f>
        <v>14.37</v>
      </c>
      <c r="Q1221">
        <f t="shared" si="284"/>
        <v>0</v>
      </c>
      <c r="W1221" t="s">
        <v>1631</v>
      </c>
      <c r="Y1221" t="s">
        <v>1631</v>
      </c>
      <c r="AB1221" t="s">
        <v>1631</v>
      </c>
    </row>
    <row r="1222" spans="1:30" x14ac:dyDescent="0.25">
      <c r="A1222" s="44"/>
      <c r="B1222" s="44"/>
      <c r="C1222" s="44"/>
      <c r="D1222" s="44"/>
      <c r="E1222" s="44" t="s">
        <v>1632</v>
      </c>
      <c r="F1222" s="45">
        <f>J1222-J1220</f>
        <v>3.1069876001639347</v>
      </c>
      <c r="G1222" s="44"/>
      <c r="H1222" s="229" t="s">
        <v>1633</v>
      </c>
      <c r="I1222" s="229"/>
      <c r="J1222" s="45">
        <f>Q1222</f>
        <v>17.229658510000004</v>
      </c>
      <c r="Q1222">
        <f t="shared" si="284"/>
        <v>17.229658510000004</v>
      </c>
      <c r="S1222" s="194"/>
    </row>
    <row r="1223" spans="1:30" ht="15.75" thickBot="1" x14ac:dyDescent="0.3">
      <c r="A1223" s="46"/>
      <c r="B1223" s="46"/>
      <c r="C1223" s="46"/>
      <c r="D1223" s="46"/>
      <c r="E1223" s="46"/>
      <c r="F1223" s="46"/>
      <c r="G1223" s="46" t="s">
        <v>1634</v>
      </c>
      <c r="H1223" s="47">
        <v>9</v>
      </c>
      <c r="I1223" s="46" t="s">
        <v>1635</v>
      </c>
      <c r="J1223" s="48">
        <f>O1223</f>
        <v>155.06</v>
      </c>
      <c r="M1223">
        <f>K1220</f>
        <v>155.06</v>
      </c>
      <c r="N1223">
        <f>L1220</f>
        <v>17.229658510000004</v>
      </c>
      <c r="O1223">
        <v>155.06</v>
      </c>
      <c r="P1223">
        <v>17.229658510000004</v>
      </c>
      <c r="Q1223">
        <f t="shared" si="284"/>
        <v>0</v>
      </c>
      <c r="S1223" s="194"/>
      <c r="W1223" t="s">
        <v>1635</v>
      </c>
      <c r="Y1223" t="s">
        <v>1635</v>
      </c>
      <c r="AB1223" t="s">
        <v>1635</v>
      </c>
    </row>
    <row r="1224" spans="1:30" ht="15.75" thickTop="1" x14ac:dyDescent="0.25">
      <c r="A1224" s="49"/>
      <c r="B1224" s="49"/>
      <c r="C1224" s="49"/>
      <c r="D1224" s="49"/>
      <c r="E1224" s="49"/>
      <c r="F1224" s="49"/>
      <c r="G1224" s="49"/>
      <c r="H1224" s="49"/>
      <c r="I1224" s="49"/>
      <c r="J1224" s="49"/>
      <c r="Q1224">
        <f t="shared" si="284"/>
        <v>0</v>
      </c>
      <c r="S1224" s="194"/>
    </row>
    <row r="1225" spans="1:30" collapsed="1" x14ac:dyDescent="0.25">
      <c r="A1225" s="36" t="s">
        <v>492</v>
      </c>
      <c r="B1225" s="37" t="s">
        <v>137</v>
      </c>
      <c r="C1225" s="36" t="s">
        <v>138</v>
      </c>
      <c r="D1225" s="36" t="s">
        <v>9</v>
      </c>
      <c r="E1225" s="233" t="s">
        <v>1626</v>
      </c>
      <c r="F1225" s="234"/>
      <c r="G1225" s="38" t="s">
        <v>139</v>
      </c>
      <c r="H1225" s="37" t="s">
        <v>140</v>
      </c>
      <c r="I1225" s="37" t="s">
        <v>141</v>
      </c>
      <c r="J1225" s="37" t="s">
        <v>10</v>
      </c>
      <c r="Q1225">
        <f t="shared" si="284"/>
        <v>0</v>
      </c>
      <c r="S1225" s="194"/>
      <c r="W1225" t="s">
        <v>141</v>
      </c>
      <c r="Y1225" t="s">
        <v>141</v>
      </c>
      <c r="AB1225" t="s">
        <v>141</v>
      </c>
    </row>
    <row r="1226" spans="1:30" ht="25.5" x14ac:dyDescent="0.25">
      <c r="A1226" s="39" t="s">
        <v>1636</v>
      </c>
      <c r="B1226" s="40" t="s">
        <v>493</v>
      </c>
      <c r="C1226" s="39" t="s">
        <v>157</v>
      </c>
      <c r="D1226" s="39" t="s">
        <v>494</v>
      </c>
      <c r="E1226" s="235" t="s">
        <v>2168</v>
      </c>
      <c r="F1226" s="236"/>
      <c r="G1226" s="41" t="s">
        <v>164</v>
      </c>
      <c r="H1226" s="42">
        <v>1</v>
      </c>
      <c r="I1226" s="43">
        <f>_xlfn.XLOOKUP(D1226,'Sintético MO EQ MAT'!D:D,'Sintético MO EQ MAT'!G:G)</f>
        <v>56.829047688524597</v>
      </c>
      <c r="J1226" s="43">
        <f>(H1226*I1226)</f>
        <v>56.829047688524597</v>
      </c>
      <c r="K1226">
        <f>_xlfn.XLOOKUP(D1226,'Sintético MO EQ MAT'!D:D,'Sintético MO EQ MAT'!O:O,0)</f>
        <v>346.65</v>
      </c>
      <c r="L1226">
        <f>_xlfn.XLOOKUP(D1226,'Sintético MO EQ MAT'!D:D,'Sintético MO EQ MAT'!K:K,0)</f>
        <v>69.331438180000006</v>
      </c>
      <c r="Q1226">
        <f t="shared" ref="Q1226:Q1289" si="300">P1227</f>
        <v>0</v>
      </c>
      <c r="S1226" s="194"/>
      <c r="W1226">
        <v>56.829047688524597</v>
      </c>
      <c r="Y1226">
        <v>56.829047688524597</v>
      </c>
      <c r="AB1226">
        <v>56.829047688524597</v>
      </c>
      <c r="AD1226" s="196">
        <v>63.31</v>
      </c>
    </row>
    <row r="1227" spans="1:30" ht="25.5" x14ac:dyDescent="0.25">
      <c r="A1227" s="50" t="s">
        <v>1638</v>
      </c>
      <c r="B1227" s="51" t="s">
        <v>1658</v>
      </c>
      <c r="C1227" s="50" t="s">
        <v>157</v>
      </c>
      <c r="D1227" s="50" t="s">
        <v>1659</v>
      </c>
      <c r="E1227" s="237" t="s">
        <v>1637</v>
      </c>
      <c r="F1227" s="238"/>
      <c r="G1227" s="52" t="s">
        <v>266</v>
      </c>
      <c r="H1227" s="53">
        <v>0.1525</v>
      </c>
      <c r="I1227" s="54">
        <f t="shared" ref="I1227:I1230" si="301">W1227</f>
        <v>25.97</v>
      </c>
      <c r="J1227" s="54">
        <f t="shared" ref="J1227:J1230" si="302">TRUNC(H1227*I1227,(2))</f>
        <v>3.96</v>
      </c>
      <c r="Q1227">
        <f t="shared" si="300"/>
        <v>0</v>
      </c>
      <c r="R1227">
        <f t="shared" ref="R1227:R1230" si="303">I1227/1.07133</f>
        <v>24.240896829174954</v>
      </c>
      <c r="T1227">
        <v>24.670269664809165</v>
      </c>
      <c r="W1227">
        <v>25.97</v>
      </c>
      <c r="Y1227">
        <v>25.97</v>
      </c>
      <c r="AB1227">
        <v>25.97</v>
      </c>
      <c r="AD1227" s="196">
        <v>25.97</v>
      </c>
    </row>
    <row r="1228" spans="1:30" ht="25.5" x14ac:dyDescent="0.25">
      <c r="A1228" s="50" t="s">
        <v>1638</v>
      </c>
      <c r="B1228" s="51" t="s">
        <v>1186</v>
      </c>
      <c r="C1228" s="50" t="s">
        <v>157</v>
      </c>
      <c r="D1228" s="50" t="s">
        <v>1187</v>
      </c>
      <c r="E1228" s="237" t="s">
        <v>1637</v>
      </c>
      <c r="F1228" s="238"/>
      <c r="G1228" s="52" t="s">
        <v>266</v>
      </c>
      <c r="H1228" s="53">
        <v>4.8099999999999997E-2</v>
      </c>
      <c r="I1228" s="54">
        <f t="shared" si="301"/>
        <v>18.82</v>
      </c>
      <c r="J1228" s="54">
        <f t="shared" si="302"/>
        <v>0.9</v>
      </c>
      <c r="Q1228">
        <f t="shared" si="300"/>
        <v>0</v>
      </c>
      <c r="R1228">
        <f t="shared" si="303"/>
        <v>17.566949492686664</v>
      </c>
      <c r="T1228">
        <v>17.874977831293812</v>
      </c>
      <c r="W1228">
        <v>18.82</v>
      </c>
      <c r="Y1228">
        <v>18.82</v>
      </c>
      <c r="AB1228">
        <v>18.82</v>
      </c>
      <c r="AD1228" s="196">
        <v>18.82</v>
      </c>
    </row>
    <row r="1229" spans="1:30" x14ac:dyDescent="0.25">
      <c r="A1229" s="55" t="s">
        <v>1627</v>
      </c>
      <c r="B1229" s="56" t="s">
        <v>2199</v>
      </c>
      <c r="C1229" s="55" t="s">
        <v>157</v>
      </c>
      <c r="D1229" s="55" t="s">
        <v>2200</v>
      </c>
      <c r="E1229" s="230" t="s">
        <v>1648</v>
      </c>
      <c r="F1229" s="231"/>
      <c r="G1229" s="57" t="s">
        <v>164</v>
      </c>
      <c r="H1229" s="58">
        <v>2.1000000000000001E-2</v>
      </c>
      <c r="I1229" s="59">
        <f t="shared" si="301"/>
        <v>3.74</v>
      </c>
      <c r="J1229" s="59">
        <f t="shared" si="302"/>
        <v>7.0000000000000007E-2</v>
      </c>
      <c r="Q1229">
        <f t="shared" si="300"/>
        <v>0</v>
      </c>
      <c r="R1229">
        <f t="shared" si="303"/>
        <v>3.4909878375477215</v>
      </c>
      <c r="T1229">
        <v>3.5563271821007536</v>
      </c>
      <c r="W1229">
        <v>3.74</v>
      </c>
      <c r="Y1229">
        <v>3.74</v>
      </c>
      <c r="AB1229">
        <v>3.74</v>
      </c>
      <c r="AD1229" s="196">
        <v>3.74</v>
      </c>
    </row>
    <row r="1230" spans="1:30" ht="38.25" x14ac:dyDescent="0.25">
      <c r="A1230" s="55" t="s">
        <v>1627</v>
      </c>
      <c r="B1230" s="56" t="s">
        <v>2229</v>
      </c>
      <c r="C1230" s="55" t="s">
        <v>157</v>
      </c>
      <c r="D1230" s="55" t="s">
        <v>2230</v>
      </c>
      <c r="E1230" s="230" t="s">
        <v>1648</v>
      </c>
      <c r="F1230" s="231"/>
      <c r="G1230" s="57" t="s">
        <v>164</v>
      </c>
      <c r="H1230" s="58">
        <v>1</v>
      </c>
      <c r="I1230" s="59">
        <f t="shared" si="301"/>
        <v>51.89</v>
      </c>
      <c r="J1230" s="59">
        <f t="shared" si="302"/>
        <v>51.89</v>
      </c>
      <c r="Q1230">
        <f t="shared" si="300"/>
        <v>0</v>
      </c>
      <c r="R1230">
        <f t="shared" si="303"/>
        <v>48.435122697954881</v>
      </c>
      <c r="T1230">
        <v>49.275199985065299</v>
      </c>
      <c r="W1230">
        <v>51.89</v>
      </c>
      <c r="Y1230">
        <v>51.89</v>
      </c>
      <c r="AB1230">
        <v>51.89</v>
      </c>
      <c r="AD1230" s="196">
        <v>51.89</v>
      </c>
    </row>
    <row r="1231" spans="1:30" x14ac:dyDescent="0.25">
      <c r="A1231" s="44"/>
      <c r="B1231" s="44"/>
      <c r="C1231" s="44"/>
      <c r="D1231" s="44"/>
      <c r="E1231" s="44" t="s">
        <v>1629</v>
      </c>
      <c r="F1231" s="45">
        <v>3.84</v>
      </c>
      <c r="G1231" s="44" t="s">
        <v>1630</v>
      </c>
      <c r="H1231" s="45">
        <v>0</v>
      </c>
      <c r="I1231" s="44" t="s">
        <v>1631</v>
      </c>
      <c r="J1231" s="45">
        <f>F1231+H1231</f>
        <v>3.84</v>
      </c>
      <c r="Q1231">
        <f t="shared" si="300"/>
        <v>0</v>
      </c>
      <c r="W1231" t="s">
        <v>1631</v>
      </c>
      <c r="Y1231" t="s">
        <v>1631</v>
      </c>
      <c r="AB1231" t="s">
        <v>1631</v>
      </c>
    </row>
    <row r="1232" spans="1:30" x14ac:dyDescent="0.25">
      <c r="A1232" s="44"/>
      <c r="B1232" s="44"/>
      <c r="C1232" s="44"/>
      <c r="D1232" s="44"/>
      <c r="E1232" s="44" t="s">
        <v>1632</v>
      </c>
      <c r="F1232" s="45">
        <f>J1232-J1226</f>
        <v>12.50239049147541</v>
      </c>
      <c r="G1232" s="44"/>
      <c r="H1232" s="229" t="s">
        <v>1633</v>
      </c>
      <c r="I1232" s="229"/>
      <c r="J1232" s="45">
        <f>Q1232</f>
        <v>69.331438180000006</v>
      </c>
      <c r="Q1232">
        <f t="shared" si="300"/>
        <v>69.331438180000006</v>
      </c>
      <c r="S1232" s="194"/>
    </row>
    <row r="1233" spans="1:30" ht="15.75" thickBot="1" x14ac:dyDescent="0.3">
      <c r="A1233" s="46"/>
      <c r="B1233" s="46"/>
      <c r="C1233" s="46"/>
      <c r="D1233" s="46"/>
      <c r="E1233" s="46"/>
      <c r="F1233" s="46"/>
      <c r="G1233" s="46" t="s">
        <v>1634</v>
      </c>
      <c r="H1233" s="47">
        <v>5</v>
      </c>
      <c r="I1233" s="46" t="s">
        <v>1635</v>
      </c>
      <c r="J1233" s="48">
        <f>O1233</f>
        <v>346.65</v>
      </c>
      <c r="M1233">
        <f>K1226</f>
        <v>346.65</v>
      </c>
      <c r="N1233">
        <f>L1226</f>
        <v>69.331438180000006</v>
      </c>
      <c r="O1233">
        <v>346.65</v>
      </c>
      <c r="P1233">
        <v>69.331438180000006</v>
      </c>
      <c r="Q1233">
        <f t="shared" si="300"/>
        <v>0</v>
      </c>
      <c r="S1233" s="194"/>
      <c r="W1233" t="s">
        <v>1635</v>
      </c>
      <c r="Y1233" t="s">
        <v>1635</v>
      </c>
      <c r="AB1233" t="s">
        <v>1635</v>
      </c>
    </row>
    <row r="1234" spans="1:30" ht="15.75" thickTop="1" x14ac:dyDescent="0.25">
      <c r="A1234" s="49"/>
      <c r="B1234" s="49"/>
      <c r="C1234" s="49"/>
      <c r="D1234" s="49"/>
      <c r="E1234" s="49"/>
      <c r="F1234" s="49"/>
      <c r="G1234" s="49"/>
      <c r="H1234" s="49"/>
      <c r="I1234" s="49"/>
      <c r="J1234" s="49"/>
      <c r="Q1234">
        <f t="shared" si="300"/>
        <v>0</v>
      </c>
      <c r="S1234" s="194"/>
    </row>
    <row r="1235" spans="1:30" x14ac:dyDescent="0.25">
      <c r="A1235" s="33" t="s">
        <v>78</v>
      </c>
      <c r="B1235" s="33"/>
      <c r="C1235" s="33"/>
      <c r="D1235" s="33" t="s">
        <v>79</v>
      </c>
      <c r="E1235" s="33"/>
      <c r="F1235" s="239"/>
      <c r="G1235" s="240"/>
      <c r="H1235" s="34"/>
      <c r="I1235" s="33"/>
      <c r="J1235" s="35">
        <f>J1246+J1256+J1266+J1276+J1288+J1300+J1312+J1324+J1336+J1348+J1360+J1372+J1382+J1392+J1404+J1416+J1428+J1440+J1452+J1464+J1476+J1488+J1500+J1512+J1522+J1534+J1546+J1558+J1570+J1582+J1592+J1602+J1627+J1634+J1645+J1654+J1669+J1679</f>
        <v>21585.979999999996</v>
      </c>
      <c r="K1235">
        <f>_xlfn.XLOOKUP(D1235,'Sintético MO EQ MAT'!D:D,'Sintético MO EQ MAT'!O:O,0)</f>
        <v>21585.979999999996</v>
      </c>
      <c r="M1235">
        <f>K1235</f>
        <v>21585.979999999996</v>
      </c>
      <c r="N1235">
        <f>L1235</f>
        <v>0</v>
      </c>
      <c r="O1235">
        <v>21585.979999999996</v>
      </c>
      <c r="P1235">
        <v>0</v>
      </c>
      <c r="Q1235">
        <f t="shared" si="300"/>
        <v>0</v>
      </c>
    </row>
    <row r="1236" spans="1:30" collapsed="1" x14ac:dyDescent="0.25">
      <c r="A1236" s="36" t="s">
        <v>495</v>
      </c>
      <c r="B1236" s="37" t="s">
        <v>137</v>
      </c>
      <c r="C1236" s="36" t="s">
        <v>138</v>
      </c>
      <c r="D1236" s="36" t="s">
        <v>9</v>
      </c>
      <c r="E1236" s="233" t="s">
        <v>1626</v>
      </c>
      <c r="F1236" s="234"/>
      <c r="G1236" s="38" t="s">
        <v>139</v>
      </c>
      <c r="H1236" s="37" t="s">
        <v>140</v>
      </c>
      <c r="I1236" s="37" t="s">
        <v>141</v>
      </c>
      <c r="J1236" s="37" t="s">
        <v>10</v>
      </c>
      <c r="Q1236">
        <f t="shared" si="300"/>
        <v>0</v>
      </c>
      <c r="S1236" s="194"/>
      <c r="W1236" t="s">
        <v>141</v>
      </c>
      <c r="Y1236" t="s">
        <v>141</v>
      </c>
      <c r="AB1236" t="s">
        <v>141</v>
      </c>
    </row>
    <row r="1237" spans="1:30" ht="38.25" x14ac:dyDescent="0.25">
      <c r="A1237" s="39" t="s">
        <v>1636</v>
      </c>
      <c r="B1237" s="40" t="s">
        <v>496</v>
      </c>
      <c r="C1237" s="39" t="s">
        <v>157</v>
      </c>
      <c r="D1237" s="39" t="s">
        <v>497</v>
      </c>
      <c r="E1237" s="235" t="s">
        <v>2168</v>
      </c>
      <c r="F1237" s="236"/>
      <c r="G1237" s="41" t="s">
        <v>164</v>
      </c>
      <c r="H1237" s="42">
        <v>1</v>
      </c>
      <c r="I1237" s="43">
        <f>_xlfn.XLOOKUP(D1237,'Sintético MO EQ MAT'!D:D,'Sintético MO EQ MAT'!G:G)</f>
        <v>9.3050113524590188</v>
      </c>
      <c r="J1237" s="43">
        <f>(H1237*I1237)</f>
        <v>9.3050113524590188</v>
      </c>
      <c r="K1237">
        <f>_xlfn.XLOOKUP(D1237,'Sintético MO EQ MAT'!D:D,'Sintético MO EQ MAT'!O:O,0)</f>
        <v>102.16</v>
      </c>
      <c r="L1237">
        <f>_xlfn.XLOOKUP(D1237,'Sintético MO EQ MAT'!D:D,'Sintético MO EQ MAT'!K:K,0)</f>
        <v>11.352113850000002</v>
      </c>
      <c r="Q1237">
        <f t="shared" si="300"/>
        <v>0</v>
      </c>
      <c r="S1237" s="194"/>
      <c r="W1237">
        <v>9.3050113524590188</v>
      </c>
      <c r="Y1237">
        <v>9.3050113524590188</v>
      </c>
      <c r="AB1237">
        <v>9.3050113524590188</v>
      </c>
      <c r="AD1237" s="196">
        <v>8.89</v>
      </c>
    </row>
    <row r="1238" spans="1:30" ht="25.5" x14ac:dyDescent="0.25">
      <c r="A1238" s="50" t="s">
        <v>1638</v>
      </c>
      <c r="B1238" s="51" t="s">
        <v>2162</v>
      </c>
      <c r="C1238" s="50" t="s">
        <v>157</v>
      </c>
      <c r="D1238" s="50" t="s">
        <v>2163</v>
      </c>
      <c r="E1238" s="237" t="s">
        <v>1637</v>
      </c>
      <c r="F1238" s="238"/>
      <c r="G1238" s="52" t="s">
        <v>266</v>
      </c>
      <c r="H1238" s="53">
        <v>5.2400000000000002E-2</v>
      </c>
      <c r="I1238" s="54">
        <f t="shared" ref="I1238:I1243" si="304">W1238</f>
        <v>18.72</v>
      </c>
      <c r="J1238" s="54">
        <f t="shared" ref="J1238:J1243" si="305">TRUNC(H1238*I1238,(2))</f>
        <v>0.98</v>
      </c>
      <c r="Q1238">
        <f t="shared" si="300"/>
        <v>0</v>
      </c>
      <c r="R1238">
        <f t="shared" ref="R1238:R1243" si="306">I1238/1.07133</f>
        <v>17.473607571896615</v>
      </c>
      <c r="T1238">
        <v>17.78163591050377</v>
      </c>
      <c r="W1238">
        <v>18.72</v>
      </c>
      <c r="Y1238">
        <v>18.72</v>
      </c>
      <c r="AB1238">
        <v>18.72</v>
      </c>
      <c r="AD1238" s="196">
        <v>18.72</v>
      </c>
    </row>
    <row r="1239" spans="1:30" ht="25.5" x14ac:dyDescent="0.25">
      <c r="A1239" s="50" t="s">
        <v>1638</v>
      </c>
      <c r="B1239" s="51" t="s">
        <v>1658</v>
      </c>
      <c r="C1239" s="50" t="s">
        <v>157</v>
      </c>
      <c r="D1239" s="50" t="s">
        <v>1659</v>
      </c>
      <c r="E1239" s="237" t="s">
        <v>1637</v>
      </c>
      <c r="F1239" s="238"/>
      <c r="G1239" s="52" t="s">
        <v>266</v>
      </c>
      <c r="H1239" s="53">
        <v>5.2400000000000002E-2</v>
      </c>
      <c r="I1239" s="54">
        <f t="shared" si="304"/>
        <v>25.97</v>
      </c>
      <c r="J1239" s="54">
        <f t="shared" si="305"/>
        <v>1.36</v>
      </c>
      <c r="Q1239">
        <f t="shared" si="300"/>
        <v>0</v>
      </c>
      <c r="R1239">
        <f t="shared" si="306"/>
        <v>24.240896829174954</v>
      </c>
      <c r="T1239">
        <v>24.670269664809165</v>
      </c>
      <c r="W1239">
        <v>25.97</v>
      </c>
      <c r="Y1239">
        <v>25.97</v>
      </c>
      <c r="AB1239">
        <v>25.97</v>
      </c>
      <c r="AD1239" s="196">
        <v>25.97</v>
      </c>
    </row>
    <row r="1240" spans="1:30" x14ac:dyDescent="0.25">
      <c r="A1240" s="55" t="s">
        <v>1627</v>
      </c>
      <c r="B1240" s="56" t="s">
        <v>2231</v>
      </c>
      <c r="C1240" s="55" t="s">
        <v>157</v>
      </c>
      <c r="D1240" s="55" t="s">
        <v>2232</v>
      </c>
      <c r="E1240" s="230" t="s">
        <v>1648</v>
      </c>
      <c r="F1240" s="231"/>
      <c r="G1240" s="57" t="s">
        <v>164</v>
      </c>
      <c r="H1240" s="58">
        <v>8.2000000000000007E-3</v>
      </c>
      <c r="I1240" s="59">
        <f t="shared" si="304"/>
        <v>60.5</v>
      </c>
      <c r="J1240" s="59">
        <f t="shared" si="305"/>
        <v>0.49</v>
      </c>
      <c r="Q1240">
        <f t="shared" si="300"/>
        <v>0</v>
      </c>
      <c r="R1240">
        <f t="shared" si="306"/>
        <v>56.471862077977846</v>
      </c>
      <c r="T1240">
        <v>57.451952246273329</v>
      </c>
      <c r="W1240">
        <v>60.5</v>
      </c>
      <c r="Y1240">
        <v>60.5</v>
      </c>
      <c r="AB1240">
        <v>60.5</v>
      </c>
      <c r="AD1240" s="196">
        <v>60.5</v>
      </c>
    </row>
    <row r="1241" spans="1:30" ht="25.5" x14ac:dyDescent="0.25">
      <c r="A1241" s="55" t="s">
        <v>1627</v>
      </c>
      <c r="B1241" s="56" t="s">
        <v>2233</v>
      </c>
      <c r="C1241" s="55" t="s">
        <v>157</v>
      </c>
      <c r="D1241" s="55" t="s">
        <v>2234</v>
      </c>
      <c r="E1241" s="230" t="s">
        <v>1648</v>
      </c>
      <c r="F1241" s="231"/>
      <c r="G1241" s="57" t="s">
        <v>164</v>
      </c>
      <c r="H1241" s="58">
        <v>1</v>
      </c>
      <c r="I1241" s="59">
        <f t="shared" si="304"/>
        <v>5.81</v>
      </c>
      <c r="J1241" s="59">
        <f t="shared" si="305"/>
        <v>5.81</v>
      </c>
      <c r="Q1241">
        <f t="shared" si="300"/>
        <v>0</v>
      </c>
      <c r="R1241">
        <f t="shared" si="306"/>
        <v>5.423165597901674</v>
      </c>
      <c r="T1241">
        <v>5.5258417107707247</v>
      </c>
      <c r="W1241">
        <v>5.81</v>
      </c>
      <c r="Y1241">
        <v>5.81</v>
      </c>
      <c r="AB1241">
        <v>5.81</v>
      </c>
      <c r="AD1241" s="196">
        <v>5.81</v>
      </c>
    </row>
    <row r="1242" spans="1:30" ht="25.5" x14ac:dyDescent="0.25">
      <c r="A1242" s="55" t="s">
        <v>1627</v>
      </c>
      <c r="B1242" s="56" t="s">
        <v>2235</v>
      </c>
      <c r="C1242" s="55" t="s">
        <v>157</v>
      </c>
      <c r="D1242" s="55" t="s">
        <v>2236</v>
      </c>
      <c r="E1242" s="230" t="s">
        <v>1648</v>
      </c>
      <c r="F1242" s="231"/>
      <c r="G1242" s="57" t="s">
        <v>164</v>
      </c>
      <c r="H1242" s="58">
        <v>9.4999999999999998E-3</v>
      </c>
      <c r="I1242" s="59">
        <f t="shared" si="304"/>
        <v>68.55</v>
      </c>
      <c r="J1242" s="59">
        <f t="shared" si="305"/>
        <v>0.65</v>
      </c>
      <c r="Q1242">
        <f t="shared" si="300"/>
        <v>0</v>
      </c>
      <c r="R1242">
        <f t="shared" si="306"/>
        <v>63.985886701576547</v>
      </c>
      <c r="T1242">
        <v>65.0966555589781</v>
      </c>
      <c r="W1242">
        <v>68.55</v>
      </c>
      <c r="Y1242">
        <v>68.55</v>
      </c>
      <c r="AB1242">
        <v>68.55</v>
      </c>
      <c r="AD1242" s="196">
        <v>68.55</v>
      </c>
    </row>
    <row r="1243" spans="1:30" x14ac:dyDescent="0.25">
      <c r="A1243" s="55" t="s">
        <v>1627</v>
      </c>
      <c r="B1243" s="56" t="s">
        <v>2237</v>
      </c>
      <c r="C1243" s="55" t="s">
        <v>157</v>
      </c>
      <c r="D1243" s="55" t="s">
        <v>2238</v>
      </c>
      <c r="E1243" s="230" t="s">
        <v>1648</v>
      </c>
      <c r="F1243" s="231"/>
      <c r="G1243" s="57" t="s">
        <v>164</v>
      </c>
      <c r="H1243" s="58">
        <v>1.2E-2</v>
      </c>
      <c r="I1243" s="59">
        <f t="shared" si="304"/>
        <v>1.94</v>
      </c>
      <c r="J1243" s="59">
        <f t="shared" si="305"/>
        <v>0.02</v>
      </c>
      <c r="Q1243">
        <f t="shared" si="300"/>
        <v>0</v>
      </c>
      <c r="R1243">
        <f t="shared" si="306"/>
        <v>1.8108332633268929</v>
      </c>
      <c r="T1243">
        <v>1.8575042237219159</v>
      </c>
      <c r="W1243">
        <v>1.94</v>
      </c>
      <c r="Y1243">
        <v>1.94</v>
      </c>
      <c r="AB1243">
        <v>1.94</v>
      </c>
      <c r="AD1243" s="196">
        <v>1.95</v>
      </c>
    </row>
    <row r="1244" spans="1:30" x14ac:dyDescent="0.25">
      <c r="A1244" s="44"/>
      <c r="B1244" s="44"/>
      <c r="C1244" s="44"/>
      <c r="D1244" s="44"/>
      <c r="E1244" s="44" t="s">
        <v>1629</v>
      </c>
      <c r="F1244" s="45">
        <v>1.81</v>
      </c>
      <c r="G1244" s="44" t="s">
        <v>1630</v>
      </c>
      <c r="H1244" s="45">
        <v>0</v>
      </c>
      <c r="I1244" s="44" t="s">
        <v>1631</v>
      </c>
      <c r="J1244" s="45">
        <f>F1244+H1244</f>
        <v>1.81</v>
      </c>
      <c r="Q1244">
        <f t="shared" si="300"/>
        <v>0</v>
      </c>
      <c r="W1244" t="s">
        <v>1631</v>
      </c>
      <c r="Y1244" t="s">
        <v>1631</v>
      </c>
      <c r="AB1244" t="s">
        <v>1631</v>
      </c>
    </row>
    <row r="1245" spans="1:30" x14ac:dyDescent="0.25">
      <c r="A1245" s="44"/>
      <c r="B1245" s="44"/>
      <c r="C1245" s="44"/>
      <c r="D1245" s="44"/>
      <c r="E1245" s="44" t="s">
        <v>1632</v>
      </c>
      <c r="F1245" s="45">
        <f>J1245-J1237</f>
        <v>2.0471024975409833</v>
      </c>
      <c r="G1245" s="44"/>
      <c r="H1245" s="229" t="s">
        <v>1633</v>
      </c>
      <c r="I1245" s="229"/>
      <c r="J1245" s="45">
        <f>Q1245</f>
        <v>11.352113850000002</v>
      </c>
      <c r="Q1245">
        <f t="shared" si="300"/>
        <v>11.352113850000002</v>
      </c>
      <c r="S1245" s="194"/>
    </row>
    <row r="1246" spans="1:30" ht="15.75" thickBot="1" x14ac:dyDescent="0.3">
      <c r="A1246" s="46"/>
      <c r="B1246" s="46"/>
      <c r="C1246" s="46"/>
      <c r="D1246" s="46"/>
      <c r="E1246" s="46"/>
      <c r="F1246" s="46"/>
      <c r="G1246" s="46" t="s">
        <v>1634</v>
      </c>
      <c r="H1246" s="47">
        <v>9</v>
      </c>
      <c r="I1246" s="46" t="s">
        <v>1635</v>
      </c>
      <c r="J1246" s="48">
        <f>O1246</f>
        <v>102.16</v>
      </c>
      <c r="M1246">
        <f>K1237</f>
        <v>102.16</v>
      </c>
      <c r="N1246">
        <f>L1237</f>
        <v>11.352113850000002</v>
      </c>
      <c r="O1246">
        <v>102.16</v>
      </c>
      <c r="P1246">
        <v>11.352113850000002</v>
      </c>
      <c r="Q1246">
        <f t="shared" si="300"/>
        <v>0</v>
      </c>
      <c r="S1246" s="194"/>
      <c r="W1246" t="s">
        <v>1635</v>
      </c>
      <c r="Y1246" t="s">
        <v>1635</v>
      </c>
      <c r="AB1246" t="s">
        <v>1635</v>
      </c>
    </row>
    <row r="1247" spans="1:30" ht="15.75" thickTop="1" x14ac:dyDescent="0.25">
      <c r="A1247" s="49"/>
      <c r="B1247" s="49"/>
      <c r="C1247" s="49"/>
      <c r="D1247" s="49"/>
      <c r="E1247" s="49"/>
      <c r="F1247" s="49"/>
      <c r="G1247" s="49"/>
      <c r="H1247" s="49"/>
      <c r="I1247" s="49"/>
      <c r="J1247" s="49"/>
      <c r="Q1247">
        <f t="shared" si="300"/>
        <v>0</v>
      </c>
      <c r="S1247" s="194"/>
    </row>
    <row r="1248" spans="1:30" collapsed="1" x14ac:dyDescent="0.25">
      <c r="A1248" s="36" t="s">
        <v>498</v>
      </c>
      <c r="B1248" s="37" t="s">
        <v>137</v>
      </c>
      <c r="C1248" s="36" t="s">
        <v>138</v>
      </c>
      <c r="D1248" s="36" t="s">
        <v>9</v>
      </c>
      <c r="E1248" s="233" t="s">
        <v>1626</v>
      </c>
      <c r="F1248" s="234"/>
      <c r="G1248" s="38" t="s">
        <v>139</v>
      </c>
      <c r="H1248" s="37" t="s">
        <v>140</v>
      </c>
      <c r="I1248" s="37" t="s">
        <v>141</v>
      </c>
      <c r="J1248" s="37" t="s">
        <v>10</v>
      </c>
      <c r="Q1248">
        <f t="shared" si="300"/>
        <v>0</v>
      </c>
      <c r="S1248" s="194"/>
      <c r="W1248" t="s">
        <v>141</v>
      </c>
      <c r="Y1248" t="s">
        <v>141</v>
      </c>
      <c r="AB1248" t="s">
        <v>141</v>
      </c>
    </row>
    <row r="1249" spans="1:30" ht="25.5" x14ac:dyDescent="0.25">
      <c r="A1249" s="39" t="s">
        <v>1636</v>
      </c>
      <c r="B1249" s="40" t="s">
        <v>499</v>
      </c>
      <c r="C1249" s="39" t="s">
        <v>157</v>
      </c>
      <c r="D1249" s="39" t="s">
        <v>500</v>
      </c>
      <c r="E1249" s="235" t="s">
        <v>2168</v>
      </c>
      <c r="F1249" s="236"/>
      <c r="G1249" s="41" t="s">
        <v>255</v>
      </c>
      <c r="H1249" s="42">
        <v>1</v>
      </c>
      <c r="I1249" s="43">
        <f>_xlfn.XLOOKUP(D1249,'Sintético MO EQ MAT'!D:D,'Sintético MO EQ MAT'!G:G)</f>
        <v>13.196197918032787</v>
      </c>
      <c r="J1249" s="43">
        <f>(H1249*I1249)</f>
        <v>13.196197918032787</v>
      </c>
      <c r="K1249">
        <f>_xlfn.XLOOKUP(D1249,'Sintético MO EQ MAT'!D:D,'Sintético MO EQ MAT'!O:O,0)</f>
        <v>501.49</v>
      </c>
      <c r="L1249">
        <f>_xlfn.XLOOKUP(D1249,'Sintético MO EQ MAT'!D:D,'Sintético MO EQ MAT'!K:K,0)</f>
        <v>16.099361460000001</v>
      </c>
      <c r="Q1249">
        <f t="shared" si="300"/>
        <v>0</v>
      </c>
      <c r="S1249" s="194"/>
      <c r="W1249">
        <v>13.196197918032787</v>
      </c>
      <c r="Y1249">
        <v>13.196197918032787</v>
      </c>
      <c r="AB1249">
        <v>13.196197918032787</v>
      </c>
      <c r="AD1249" s="196">
        <v>14.82</v>
      </c>
    </row>
    <row r="1250" spans="1:30" ht="25.5" x14ac:dyDescent="0.25">
      <c r="A1250" s="50" t="s">
        <v>1638</v>
      </c>
      <c r="B1250" s="51" t="s">
        <v>2162</v>
      </c>
      <c r="C1250" s="50" t="s">
        <v>157</v>
      </c>
      <c r="D1250" s="50" t="s">
        <v>2163</v>
      </c>
      <c r="E1250" s="237" t="s">
        <v>1637</v>
      </c>
      <c r="F1250" s="238"/>
      <c r="G1250" s="52" t="s">
        <v>266</v>
      </c>
      <c r="H1250" s="53">
        <v>2.35E-2</v>
      </c>
      <c r="I1250" s="54">
        <f t="shared" ref="I1250:I1253" si="307">W1250</f>
        <v>18.72</v>
      </c>
      <c r="J1250" s="54">
        <f t="shared" ref="J1250:J1253" si="308">TRUNC(H1250*I1250,(2))</f>
        <v>0.43</v>
      </c>
      <c r="Q1250">
        <f t="shared" si="300"/>
        <v>0</v>
      </c>
      <c r="R1250">
        <f t="shared" ref="R1250:R1253" si="309">I1250/1.07133</f>
        <v>17.473607571896615</v>
      </c>
      <c r="T1250">
        <v>17.78163591050377</v>
      </c>
      <c r="W1250">
        <v>18.72</v>
      </c>
      <c r="Y1250">
        <v>18.72</v>
      </c>
      <c r="AB1250">
        <v>18.72</v>
      </c>
      <c r="AD1250" s="196">
        <v>18.72</v>
      </c>
    </row>
    <row r="1251" spans="1:30" ht="25.5" x14ac:dyDescent="0.25">
      <c r="A1251" s="50" t="s">
        <v>1638</v>
      </c>
      <c r="B1251" s="51" t="s">
        <v>1658</v>
      </c>
      <c r="C1251" s="50" t="s">
        <v>157</v>
      </c>
      <c r="D1251" s="50" t="s">
        <v>1659</v>
      </c>
      <c r="E1251" s="237" t="s">
        <v>1637</v>
      </c>
      <c r="F1251" s="238"/>
      <c r="G1251" s="52" t="s">
        <v>266</v>
      </c>
      <c r="H1251" s="53">
        <v>2.35E-2</v>
      </c>
      <c r="I1251" s="54">
        <f t="shared" si="307"/>
        <v>25.97</v>
      </c>
      <c r="J1251" s="54">
        <f t="shared" si="308"/>
        <v>0.61</v>
      </c>
      <c r="Q1251">
        <f t="shared" si="300"/>
        <v>0</v>
      </c>
      <c r="R1251">
        <f t="shared" si="309"/>
        <v>24.240896829174954</v>
      </c>
      <c r="T1251">
        <v>24.670269664809165</v>
      </c>
      <c r="W1251">
        <v>25.97</v>
      </c>
      <c r="Y1251">
        <v>25.97</v>
      </c>
      <c r="AB1251">
        <v>25.97</v>
      </c>
      <c r="AD1251" s="196">
        <v>25.97</v>
      </c>
    </row>
    <row r="1252" spans="1:30" x14ac:dyDescent="0.25">
      <c r="A1252" s="55" t="s">
        <v>1627</v>
      </c>
      <c r="B1252" s="56" t="s">
        <v>2239</v>
      </c>
      <c r="C1252" s="55" t="s">
        <v>157</v>
      </c>
      <c r="D1252" s="55" t="s">
        <v>2240</v>
      </c>
      <c r="E1252" s="230" t="s">
        <v>1648</v>
      </c>
      <c r="F1252" s="231"/>
      <c r="G1252" s="57" t="s">
        <v>255</v>
      </c>
      <c r="H1252" s="58">
        <v>1.0492999999999999</v>
      </c>
      <c r="I1252" s="59">
        <f t="shared" si="307"/>
        <v>11.57</v>
      </c>
      <c r="J1252" s="59">
        <f t="shared" si="308"/>
        <v>12.14</v>
      </c>
      <c r="Q1252">
        <f t="shared" si="300"/>
        <v>0</v>
      </c>
      <c r="R1252">
        <f t="shared" si="309"/>
        <v>10.799660235408325</v>
      </c>
      <c r="T1252">
        <v>10.995678269067421</v>
      </c>
      <c r="W1252">
        <v>11.57</v>
      </c>
      <c r="Y1252">
        <v>11.57</v>
      </c>
      <c r="AB1252">
        <v>11.57</v>
      </c>
      <c r="AD1252" s="196">
        <v>11.57</v>
      </c>
    </row>
    <row r="1253" spans="1:30" x14ac:dyDescent="0.25">
      <c r="A1253" s="55" t="s">
        <v>1627</v>
      </c>
      <c r="B1253" s="56" t="s">
        <v>2237</v>
      </c>
      <c r="C1253" s="55" t="s">
        <v>157</v>
      </c>
      <c r="D1253" s="55" t="s">
        <v>2238</v>
      </c>
      <c r="E1253" s="230" t="s">
        <v>1648</v>
      </c>
      <c r="F1253" s="231"/>
      <c r="G1253" s="57" t="s">
        <v>164</v>
      </c>
      <c r="H1253" s="58">
        <v>5.4999999999999997E-3</v>
      </c>
      <c r="I1253" s="59">
        <f t="shared" si="307"/>
        <v>1.95</v>
      </c>
      <c r="J1253" s="59">
        <f t="shared" si="308"/>
        <v>0.01</v>
      </c>
      <c r="Q1253">
        <f t="shared" si="300"/>
        <v>0</v>
      </c>
      <c r="R1253">
        <f t="shared" si="309"/>
        <v>1.8201674554058975</v>
      </c>
      <c r="T1253">
        <v>1.8575042237219159</v>
      </c>
      <c r="W1253">
        <v>1.95</v>
      </c>
      <c r="Y1253">
        <v>1.95</v>
      </c>
      <c r="AB1253">
        <v>1.95</v>
      </c>
      <c r="AD1253" s="196">
        <v>1.95</v>
      </c>
    </row>
    <row r="1254" spans="1:30" x14ac:dyDescent="0.25">
      <c r="A1254" s="44"/>
      <c r="B1254" s="44"/>
      <c r="C1254" s="44"/>
      <c r="D1254" s="44"/>
      <c r="E1254" s="44" t="s">
        <v>1629</v>
      </c>
      <c r="F1254" s="45">
        <v>0.81</v>
      </c>
      <c r="G1254" s="44" t="s">
        <v>1630</v>
      </c>
      <c r="H1254" s="45">
        <v>0</v>
      </c>
      <c r="I1254" s="44" t="s">
        <v>1631</v>
      </c>
      <c r="J1254" s="45">
        <f>F1254+H1254</f>
        <v>0.81</v>
      </c>
      <c r="Q1254">
        <f t="shared" si="300"/>
        <v>0</v>
      </c>
      <c r="W1254" t="s">
        <v>1631</v>
      </c>
      <c r="Y1254" t="s">
        <v>1631</v>
      </c>
      <c r="AB1254" t="s">
        <v>1631</v>
      </c>
    </row>
    <row r="1255" spans="1:30" x14ac:dyDescent="0.25">
      <c r="A1255" s="44"/>
      <c r="B1255" s="44"/>
      <c r="C1255" s="44"/>
      <c r="D1255" s="44"/>
      <c r="E1255" s="44" t="s">
        <v>1632</v>
      </c>
      <c r="F1255" s="45">
        <f>J1255-J1249</f>
        <v>2.9031635419672135</v>
      </c>
      <c r="G1255" s="44"/>
      <c r="H1255" s="229" t="s">
        <v>1633</v>
      </c>
      <c r="I1255" s="229"/>
      <c r="J1255" s="45">
        <f>Q1255</f>
        <v>16.099361460000001</v>
      </c>
      <c r="Q1255">
        <f t="shared" si="300"/>
        <v>16.099361460000001</v>
      </c>
      <c r="S1255" s="194"/>
    </row>
    <row r="1256" spans="1:30" ht="15.75" thickBot="1" x14ac:dyDescent="0.3">
      <c r="A1256" s="46"/>
      <c r="B1256" s="46"/>
      <c r="C1256" s="46"/>
      <c r="D1256" s="46"/>
      <c r="E1256" s="46"/>
      <c r="F1256" s="46"/>
      <c r="G1256" s="46" t="s">
        <v>1634</v>
      </c>
      <c r="H1256" s="47">
        <v>31.15</v>
      </c>
      <c r="I1256" s="46" t="s">
        <v>1635</v>
      </c>
      <c r="J1256" s="48">
        <f>O1256</f>
        <v>501.49</v>
      </c>
      <c r="M1256">
        <f>K1249</f>
        <v>501.49</v>
      </c>
      <c r="N1256">
        <f>L1249</f>
        <v>16.099361460000001</v>
      </c>
      <c r="O1256">
        <v>501.49</v>
      </c>
      <c r="P1256">
        <v>16.099361460000001</v>
      </c>
      <c r="Q1256">
        <f t="shared" si="300"/>
        <v>0</v>
      </c>
      <c r="S1256" s="194"/>
      <c r="W1256" t="s">
        <v>1635</v>
      </c>
      <c r="Y1256" t="s">
        <v>1635</v>
      </c>
      <c r="AB1256" t="s">
        <v>1635</v>
      </c>
    </row>
    <row r="1257" spans="1:30" ht="15.75" thickTop="1" x14ac:dyDescent="0.25">
      <c r="A1257" s="49"/>
      <c r="B1257" s="49"/>
      <c r="C1257" s="49"/>
      <c r="D1257" s="49"/>
      <c r="E1257" s="49"/>
      <c r="F1257" s="49"/>
      <c r="G1257" s="49"/>
      <c r="H1257" s="49"/>
      <c r="I1257" s="49"/>
      <c r="J1257" s="49"/>
      <c r="Q1257">
        <f t="shared" si="300"/>
        <v>0</v>
      </c>
      <c r="S1257" s="194"/>
    </row>
    <row r="1258" spans="1:30" collapsed="1" x14ac:dyDescent="0.25">
      <c r="A1258" s="36" t="s">
        <v>501</v>
      </c>
      <c r="B1258" s="37" t="s">
        <v>137</v>
      </c>
      <c r="C1258" s="36" t="s">
        <v>138</v>
      </c>
      <c r="D1258" s="36" t="s">
        <v>9</v>
      </c>
      <c r="E1258" s="233" t="s">
        <v>1626</v>
      </c>
      <c r="F1258" s="234"/>
      <c r="G1258" s="38" t="s">
        <v>139</v>
      </c>
      <c r="H1258" s="37" t="s">
        <v>140</v>
      </c>
      <c r="I1258" s="37" t="s">
        <v>141</v>
      </c>
      <c r="J1258" s="37" t="s">
        <v>10</v>
      </c>
      <c r="Q1258">
        <f t="shared" si="300"/>
        <v>0</v>
      </c>
      <c r="S1258" s="194"/>
      <c r="W1258" t="s">
        <v>141</v>
      </c>
      <c r="Y1258" t="s">
        <v>141</v>
      </c>
      <c r="AB1258" t="s">
        <v>141</v>
      </c>
    </row>
    <row r="1259" spans="1:30" ht="38.25" x14ac:dyDescent="0.25">
      <c r="A1259" s="39" t="s">
        <v>1636</v>
      </c>
      <c r="B1259" s="40" t="s">
        <v>502</v>
      </c>
      <c r="C1259" s="39" t="s">
        <v>157</v>
      </c>
      <c r="D1259" s="39" t="s">
        <v>503</v>
      </c>
      <c r="E1259" s="235" t="s">
        <v>2168</v>
      </c>
      <c r="F1259" s="236"/>
      <c r="G1259" s="41" t="s">
        <v>164</v>
      </c>
      <c r="H1259" s="42">
        <v>1</v>
      </c>
      <c r="I1259" s="43">
        <f>_xlfn.XLOOKUP(D1259,'Sintético MO EQ MAT'!D:D,'Sintético MO EQ MAT'!G:G)</f>
        <v>87.886033631147555</v>
      </c>
      <c r="J1259" s="43">
        <f>(H1259*I1259)</f>
        <v>87.886033631147555</v>
      </c>
      <c r="K1259">
        <f>_xlfn.XLOOKUP(D1259,'Sintético MO EQ MAT'!D:D,'Sintético MO EQ MAT'!O:O,0)</f>
        <v>2573.3000000000002</v>
      </c>
      <c r="L1259">
        <f>_xlfn.XLOOKUP(D1259,'Sintético MO EQ MAT'!D:D,'Sintético MO EQ MAT'!K:K,0)</f>
        <v>107.22096103000001</v>
      </c>
      <c r="Q1259">
        <f t="shared" si="300"/>
        <v>0</v>
      </c>
      <c r="S1259" s="194"/>
      <c r="W1259">
        <v>87.886033631147555</v>
      </c>
      <c r="Y1259">
        <v>87.886033631147555</v>
      </c>
      <c r="AB1259">
        <v>87.886033631147555</v>
      </c>
      <c r="AD1259" s="196">
        <v>95.67</v>
      </c>
    </row>
    <row r="1260" spans="1:30" ht="25.5" x14ac:dyDescent="0.25">
      <c r="A1260" s="50" t="s">
        <v>1638</v>
      </c>
      <c r="B1260" s="51" t="s">
        <v>2162</v>
      </c>
      <c r="C1260" s="50" t="s">
        <v>157</v>
      </c>
      <c r="D1260" s="50" t="s">
        <v>2163</v>
      </c>
      <c r="E1260" s="237" t="s">
        <v>1637</v>
      </c>
      <c r="F1260" s="238"/>
      <c r="G1260" s="52" t="s">
        <v>266</v>
      </c>
      <c r="H1260" s="53">
        <v>0.22120000000000001</v>
      </c>
      <c r="I1260" s="54">
        <f t="shared" ref="I1260:I1263" si="310">W1260</f>
        <v>18.72</v>
      </c>
      <c r="J1260" s="54">
        <f t="shared" ref="J1260:J1263" si="311">TRUNC(H1260*I1260,(2))</f>
        <v>4.1399999999999997</v>
      </c>
      <c r="Q1260">
        <f t="shared" si="300"/>
        <v>0</v>
      </c>
      <c r="R1260">
        <f t="shared" ref="R1260:R1263" si="312">I1260/1.07133</f>
        <v>17.473607571896615</v>
      </c>
      <c r="T1260">
        <v>17.78163591050377</v>
      </c>
      <c r="W1260">
        <v>18.72</v>
      </c>
      <c r="Y1260">
        <v>18.72</v>
      </c>
      <c r="AB1260">
        <v>18.72</v>
      </c>
      <c r="AD1260" s="196">
        <v>18.72</v>
      </c>
    </row>
    <row r="1261" spans="1:30" ht="25.5" x14ac:dyDescent="0.25">
      <c r="A1261" s="50" t="s">
        <v>1638</v>
      </c>
      <c r="B1261" s="51" t="s">
        <v>1658</v>
      </c>
      <c r="C1261" s="50" t="s">
        <v>157</v>
      </c>
      <c r="D1261" s="50" t="s">
        <v>1659</v>
      </c>
      <c r="E1261" s="237" t="s">
        <v>1637</v>
      </c>
      <c r="F1261" s="238"/>
      <c r="G1261" s="52" t="s">
        <v>266</v>
      </c>
      <c r="H1261" s="53">
        <v>0.22120000000000001</v>
      </c>
      <c r="I1261" s="54">
        <f t="shared" si="310"/>
        <v>25.97</v>
      </c>
      <c r="J1261" s="54">
        <f t="shared" si="311"/>
        <v>5.74</v>
      </c>
      <c r="Q1261">
        <f t="shared" si="300"/>
        <v>0</v>
      </c>
      <c r="R1261">
        <f t="shared" si="312"/>
        <v>24.240896829174954</v>
      </c>
      <c r="T1261">
        <v>24.670269664809165</v>
      </c>
      <c r="W1261">
        <v>25.97</v>
      </c>
      <c r="Y1261">
        <v>25.97</v>
      </c>
      <c r="AB1261">
        <v>25.97</v>
      </c>
      <c r="AD1261" s="196">
        <v>25.97</v>
      </c>
    </row>
    <row r="1262" spans="1:30" x14ac:dyDescent="0.25">
      <c r="A1262" s="55" t="s">
        <v>1627</v>
      </c>
      <c r="B1262" s="56" t="s">
        <v>2241</v>
      </c>
      <c r="C1262" s="55" t="s">
        <v>157</v>
      </c>
      <c r="D1262" s="55" t="s">
        <v>2242</v>
      </c>
      <c r="E1262" s="230" t="s">
        <v>1648</v>
      </c>
      <c r="F1262" s="231"/>
      <c r="G1262" s="57" t="s">
        <v>164</v>
      </c>
      <c r="H1262" s="58">
        <v>1.06E-2</v>
      </c>
      <c r="I1262" s="59">
        <f t="shared" si="310"/>
        <v>13.81</v>
      </c>
      <c r="J1262" s="59">
        <f t="shared" si="311"/>
        <v>0.14000000000000001</v>
      </c>
      <c r="Q1262">
        <f t="shared" si="300"/>
        <v>0</v>
      </c>
      <c r="R1262">
        <f t="shared" si="312"/>
        <v>12.890519261105357</v>
      </c>
      <c r="T1262">
        <v>13.114539871001467</v>
      </c>
      <c r="W1262">
        <v>13.81</v>
      </c>
      <c r="Y1262">
        <v>13.81</v>
      </c>
      <c r="AB1262">
        <v>13.81</v>
      </c>
      <c r="AD1262" s="196">
        <v>13.81</v>
      </c>
    </row>
    <row r="1263" spans="1:30" ht="25.5" x14ac:dyDescent="0.25">
      <c r="A1263" s="55" t="s">
        <v>1627</v>
      </c>
      <c r="B1263" s="56" t="s">
        <v>2243</v>
      </c>
      <c r="C1263" s="55" t="s">
        <v>157</v>
      </c>
      <c r="D1263" s="55" t="s">
        <v>2244</v>
      </c>
      <c r="E1263" s="230" t="s">
        <v>1648</v>
      </c>
      <c r="F1263" s="231"/>
      <c r="G1263" s="57" t="s">
        <v>164</v>
      </c>
      <c r="H1263" s="58">
        <v>1</v>
      </c>
      <c r="I1263" s="59">
        <f t="shared" si="310"/>
        <v>77.86</v>
      </c>
      <c r="J1263" s="59">
        <f t="shared" si="311"/>
        <v>77.86</v>
      </c>
      <c r="Q1263">
        <f t="shared" si="300"/>
        <v>0</v>
      </c>
      <c r="R1263">
        <f t="shared" si="312"/>
        <v>72.676019527129839</v>
      </c>
      <c r="T1263">
        <v>73.954803841953478</v>
      </c>
      <c r="W1263">
        <v>77.86</v>
      </c>
      <c r="Y1263">
        <v>77.86</v>
      </c>
      <c r="AB1263">
        <v>77.86</v>
      </c>
      <c r="AD1263" s="196">
        <v>77.88</v>
      </c>
    </row>
    <row r="1264" spans="1:30" x14ac:dyDescent="0.25">
      <c r="A1264" s="44"/>
      <c r="B1264" s="44"/>
      <c r="C1264" s="44"/>
      <c r="D1264" s="44"/>
      <c r="E1264" s="44" t="s">
        <v>1629</v>
      </c>
      <c r="F1264" s="45">
        <v>7.68</v>
      </c>
      <c r="G1264" s="44" t="s">
        <v>1630</v>
      </c>
      <c r="H1264" s="45">
        <v>0</v>
      </c>
      <c r="I1264" s="44" t="s">
        <v>1631</v>
      </c>
      <c r="J1264" s="45">
        <f>F1264+H1264</f>
        <v>7.68</v>
      </c>
      <c r="Q1264">
        <f t="shared" si="300"/>
        <v>0</v>
      </c>
      <c r="W1264" t="s">
        <v>1631</v>
      </c>
      <c r="Y1264" t="s">
        <v>1631</v>
      </c>
      <c r="AB1264" t="s">
        <v>1631</v>
      </c>
    </row>
    <row r="1265" spans="1:30" x14ac:dyDescent="0.25">
      <c r="A1265" s="44"/>
      <c r="B1265" s="44"/>
      <c r="C1265" s="44"/>
      <c r="D1265" s="44"/>
      <c r="E1265" s="44" t="s">
        <v>1632</v>
      </c>
      <c r="F1265" s="45">
        <f>J1265-J1259</f>
        <v>19.334927398852457</v>
      </c>
      <c r="G1265" s="44"/>
      <c r="H1265" s="229" t="s">
        <v>1633</v>
      </c>
      <c r="I1265" s="229"/>
      <c r="J1265" s="45">
        <f>Q1265</f>
        <v>107.22096103000001</v>
      </c>
      <c r="Q1265">
        <f t="shared" si="300"/>
        <v>107.22096103000001</v>
      </c>
      <c r="S1265" s="194"/>
    </row>
    <row r="1266" spans="1:30" ht="15.75" thickBot="1" x14ac:dyDescent="0.3">
      <c r="A1266" s="46"/>
      <c r="B1266" s="46"/>
      <c r="C1266" s="46"/>
      <c r="D1266" s="46"/>
      <c r="E1266" s="46"/>
      <c r="F1266" s="46"/>
      <c r="G1266" s="46" t="s">
        <v>1634</v>
      </c>
      <c r="H1266" s="47">
        <v>24</v>
      </c>
      <c r="I1266" s="46" t="s">
        <v>1635</v>
      </c>
      <c r="J1266" s="48">
        <f>O1266</f>
        <v>2573.3000000000002</v>
      </c>
      <c r="M1266">
        <f>K1259</f>
        <v>2573.3000000000002</v>
      </c>
      <c r="N1266">
        <f>L1259</f>
        <v>107.22096103000001</v>
      </c>
      <c r="O1266">
        <v>2573.3000000000002</v>
      </c>
      <c r="P1266">
        <v>107.22096103000001</v>
      </c>
      <c r="Q1266">
        <f t="shared" si="300"/>
        <v>0</v>
      </c>
      <c r="S1266" s="194"/>
      <c r="W1266" t="s">
        <v>1635</v>
      </c>
      <c r="Y1266" t="s">
        <v>1635</v>
      </c>
      <c r="AB1266" t="s">
        <v>1635</v>
      </c>
    </row>
    <row r="1267" spans="1:30" ht="15.75" thickTop="1" x14ac:dyDescent="0.25">
      <c r="A1267" s="49"/>
      <c r="B1267" s="49"/>
      <c r="C1267" s="49"/>
      <c r="D1267" s="49"/>
      <c r="E1267" s="49"/>
      <c r="F1267" s="49"/>
      <c r="G1267" s="49"/>
      <c r="H1267" s="49"/>
      <c r="I1267" s="49"/>
      <c r="J1267" s="49"/>
      <c r="Q1267">
        <f t="shared" si="300"/>
        <v>0</v>
      </c>
      <c r="S1267" s="194"/>
    </row>
    <row r="1268" spans="1:30" collapsed="1" x14ac:dyDescent="0.25">
      <c r="A1268" s="36" t="s">
        <v>504</v>
      </c>
      <c r="B1268" s="37" t="s">
        <v>137</v>
      </c>
      <c r="C1268" s="36" t="s">
        <v>138</v>
      </c>
      <c r="D1268" s="36" t="s">
        <v>9</v>
      </c>
      <c r="E1268" s="233" t="s">
        <v>1626</v>
      </c>
      <c r="F1268" s="234"/>
      <c r="G1268" s="38" t="s">
        <v>139</v>
      </c>
      <c r="H1268" s="37" t="s">
        <v>140</v>
      </c>
      <c r="I1268" s="37" t="s">
        <v>141</v>
      </c>
      <c r="J1268" s="37" t="s">
        <v>10</v>
      </c>
      <c r="Q1268">
        <f t="shared" si="300"/>
        <v>0</v>
      </c>
      <c r="S1268" s="194"/>
      <c r="W1268" t="s">
        <v>141</v>
      </c>
      <c r="Y1268" t="s">
        <v>141</v>
      </c>
      <c r="AB1268" t="s">
        <v>141</v>
      </c>
    </row>
    <row r="1269" spans="1:30" ht="38.25" x14ac:dyDescent="0.25">
      <c r="A1269" s="39" t="s">
        <v>1636</v>
      </c>
      <c r="B1269" s="40" t="s">
        <v>505</v>
      </c>
      <c r="C1269" s="39" t="s">
        <v>157</v>
      </c>
      <c r="D1269" s="39" t="s">
        <v>506</v>
      </c>
      <c r="E1269" s="235" t="s">
        <v>2168</v>
      </c>
      <c r="F1269" s="236"/>
      <c r="G1269" s="41" t="s">
        <v>164</v>
      </c>
      <c r="H1269" s="42">
        <v>1</v>
      </c>
      <c r="I1269" s="43">
        <f>_xlfn.XLOOKUP(D1269,'Sintético MO EQ MAT'!D:D,'Sintético MO EQ MAT'!G:G)</f>
        <v>83.455075844262296</v>
      </c>
      <c r="J1269" s="43">
        <f>(H1269*I1269)</f>
        <v>83.455075844262296</v>
      </c>
      <c r="K1269">
        <f>_xlfn.XLOOKUP(D1269,'Sintético MO EQ MAT'!D:D,'Sintético MO EQ MAT'!O:O,0)</f>
        <v>203.63</v>
      </c>
      <c r="L1269">
        <f>_xlfn.XLOOKUP(D1269,'Sintético MO EQ MAT'!D:D,'Sintético MO EQ MAT'!K:K,0)</f>
        <v>101.81519253</v>
      </c>
      <c r="Q1269">
        <f t="shared" si="300"/>
        <v>0</v>
      </c>
      <c r="S1269" s="194"/>
      <c r="W1269">
        <v>83.455075844262296</v>
      </c>
      <c r="Y1269">
        <v>83.455075844262296</v>
      </c>
      <c r="AB1269">
        <v>83.455075844262296</v>
      </c>
      <c r="AD1269" s="196">
        <v>90.36</v>
      </c>
    </row>
    <row r="1270" spans="1:30" ht="25.5" x14ac:dyDescent="0.25">
      <c r="A1270" s="50" t="s">
        <v>1638</v>
      </c>
      <c r="B1270" s="51" t="s">
        <v>2162</v>
      </c>
      <c r="C1270" s="50" t="s">
        <v>157</v>
      </c>
      <c r="D1270" s="50" t="s">
        <v>2163</v>
      </c>
      <c r="E1270" s="237" t="s">
        <v>1637</v>
      </c>
      <c r="F1270" s="238"/>
      <c r="G1270" s="52" t="s">
        <v>266</v>
      </c>
      <c r="H1270" s="53">
        <v>0.22120000000000001</v>
      </c>
      <c r="I1270" s="54">
        <f t="shared" ref="I1270:I1273" si="313">W1270</f>
        <v>18.72</v>
      </c>
      <c r="J1270" s="54">
        <f t="shared" ref="J1270:J1273" si="314">TRUNC(H1270*I1270,(2))</f>
        <v>4.1399999999999997</v>
      </c>
      <c r="Q1270">
        <f t="shared" si="300"/>
        <v>0</v>
      </c>
      <c r="R1270">
        <f t="shared" ref="R1270:R1273" si="315">I1270/1.07133</f>
        <v>17.473607571896615</v>
      </c>
      <c r="T1270">
        <v>17.78163591050377</v>
      </c>
      <c r="W1270">
        <v>18.72</v>
      </c>
      <c r="Y1270">
        <v>18.72</v>
      </c>
      <c r="AB1270">
        <v>18.72</v>
      </c>
      <c r="AD1270" s="196">
        <v>18.72</v>
      </c>
    </row>
    <row r="1271" spans="1:30" ht="25.5" x14ac:dyDescent="0.25">
      <c r="A1271" s="50" t="s">
        <v>1638</v>
      </c>
      <c r="B1271" s="51" t="s">
        <v>1658</v>
      </c>
      <c r="C1271" s="50" t="s">
        <v>157</v>
      </c>
      <c r="D1271" s="50" t="s">
        <v>1659</v>
      </c>
      <c r="E1271" s="237" t="s">
        <v>1637</v>
      </c>
      <c r="F1271" s="238"/>
      <c r="G1271" s="52" t="s">
        <v>266</v>
      </c>
      <c r="H1271" s="53">
        <v>0.22120000000000001</v>
      </c>
      <c r="I1271" s="54">
        <f t="shared" si="313"/>
        <v>25.97</v>
      </c>
      <c r="J1271" s="54">
        <f t="shared" si="314"/>
        <v>5.74</v>
      </c>
      <c r="Q1271">
        <f t="shared" si="300"/>
        <v>0</v>
      </c>
      <c r="R1271">
        <f t="shared" si="315"/>
        <v>24.240896829174954</v>
      </c>
      <c r="T1271">
        <v>24.670269664809165</v>
      </c>
      <c r="W1271">
        <v>25.97</v>
      </c>
      <c r="Y1271">
        <v>25.97</v>
      </c>
      <c r="AB1271">
        <v>25.97</v>
      </c>
      <c r="AD1271" s="196">
        <v>25.97</v>
      </c>
    </row>
    <row r="1272" spans="1:30" x14ac:dyDescent="0.25">
      <c r="A1272" s="55" t="s">
        <v>1627</v>
      </c>
      <c r="B1272" s="56" t="s">
        <v>2241</v>
      </c>
      <c r="C1272" s="55" t="s">
        <v>157</v>
      </c>
      <c r="D1272" s="55" t="s">
        <v>2242</v>
      </c>
      <c r="E1272" s="230" t="s">
        <v>1648</v>
      </c>
      <c r="F1272" s="231"/>
      <c r="G1272" s="57" t="s">
        <v>164</v>
      </c>
      <c r="H1272" s="58">
        <v>1.06E-2</v>
      </c>
      <c r="I1272" s="59">
        <f t="shared" si="313"/>
        <v>13.81</v>
      </c>
      <c r="J1272" s="59">
        <f t="shared" si="314"/>
        <v>0.14000000000000001</v>
      </c>
      <c r="Q1272">
        <f t="shared" si="300"/>
        <v>0</v>
      </c>
      <c r="R1272">
        <f t="shared" si="315"/>
        <v>12.890519261105357</v>
      </c>
      <c r="T1272">
        <v>13.114539871001467</v>
      </c>
      <c r="W1272">
        <v>13.81</v>
      </c>
      <c r="Y1272">
        <v>13.81</v>
      </c>
      <c r="AB1272">
        <v>13.81</v>
      </c>
      <c r="AD1272" s="196">
        <v>13.81</v>
      </c>
    </row>
    <row r="1273" spans="1:30" ht="25.5" x14ac:dyDescent="0.25">
      <c r="A1273" s="55" t="s">
        <v>1627</v>
      </c>
      <c r="B1273" s="56" t="s">
        <v>2245</v>
      </c>
      <c r="C1273" s="55" t="s">
        <v>157</v>
      </c>
      <c r="D1273" s="55" t="s">
        <v>2246</v>
      </c>
      <c r="E1273" s="230" t="s">
        <v>1648</v>
      </c>
      <c r="F1273" s="231"/>
      <c r="G1273" s="57" t="s">
        <v>164</v>
      </c>
      <c r="H1273" s="58">
        <v>1</v>
      </c>
      <c r="I1273" s="59">
        <f t="shared" si="313"/>
        <v>73.430000000000007</v>
      </c>
      <c r="J1273" s="59">
        <f t="shared" si="314"/>
        <v>73.430000000000007</v>
      </c>
      <c r="Q1273">
        <f t="shared" si="300"/>
        <v>0</v>
      </c>
      <c r="R1273">
        <f t="shared" si="315"/>
        <v>68.540972436130801</v>
      </c>
      <c r="T1273">
        <v>69.745083214322392</v>
      </c>
      <c r="W1273">
        <v>73.430000000000007</v>
      </c>
      <c r="Y1273">
        <v>73.430000000000007</v>
      </c>
      <c r="AB1273">
        <v>73.430000000000007</v>
      </c>
      <c r="AD1273" s="196">
        <v>73.44</v>
      </c>
    </row>
    <row r="1274" spans="1:30" x14ac:dyDescent="0.25">
      <c r="A1274" s="44"/>
      <c r="B1274" s="44"/>
      <c r="C1274" s="44"/>
      <c r="D1274" s="44"/>
      <c r="E1274" s="44" t="s">
        <v>1629</v>
      </c>
      <c r="F1274" s="45">
        <v>7.68</v>
      </c>
      <c r="G1274" s="44" t="s">
        <v>1630</v>
      </c>
      <c r="H1274" s="45">
        <v>0</v>
      </c>
      <c r="I1274" s="44" t="s">
        <v>1631</v>
      </c>
      <c r="J1274" s="45">
        <f>F1274+H1274</f>
        <v>7.68</v>
      </c>
      <c r="Q1274">
        <f t="shared" si="300"/>
        <v>0</v>
      </c>
      <c r="W1274" t="s">
        <v>1631</v>
      </c>
      <c r="Y1274" t="s">
        <v>1631</v>
      </c>
      <c r="AB1274" t="s">
        <v>1631</v>
      </c>
    </row>
    <row r="1275" spans="1:30" x14ac:dyDescent="0.25">
      <c r="A1275" s="44"/>
      <c r="B1275" s="44"/>
      <c r="C1275" s="44"/>
      <c r="D1275" s="44"/>
      <c r="E1275" s="44" t="s">
        <v>1632</v>
      </c>
      <c r="F1275" s="45">
        <f>J1275-J1269</f>
        <v>18.360116685737708</v>
      </c>
      <c r="G1275" s="44"/>
      <c r="H1275" s="229" t="s">
        <v>1633</v>
      </c>
      <c r="I1275" s="229"/>
      <c r="J1275" s="45">
        <f>Q1275</f>
        <v>101.81519253</v>
      </c>
      <c r="Q1275">
        <f t="shared" si="300"/>
        <v>101.81519253</v>
      </c>
      <c r="S1275" s="194"/>
    </row>
    <row r="1276" spans="1:30" ht="15.75" thickBot="1" x14ac:dyDescent="0.3">
      <c r="A1276" s="46"/>
      <c r="B1276" s="46"/>
      <c r="C1276" s="46"/>
      <c r="D1276" s="46"/>
      <c r="E1276" s="46"/>
      <c r="F1276" s="46"/>
      <c r="G1276" s="46" t="s">
        <v>1634</v>
      </c>
      <c r="H1276" s="47">
        <v>2</v>
      </c>
      <c r="I1276" s="46" t="s">
        <v>1635</v>
      </c>
      <c r="J1276" s="48">
        <f>O1276</f>
        <v>203.63</v>
      </c>
      <c r="M1276">
        <f>K1269</f>
        <v>203.63</v>
      </c>
      <c r="N1276">
        <f>L1269</f>
        <v>101.81519253</v>
      </c>
      <c r="O1276">
        <v>203.63</v>
      </c>
      <c r="P1276">
        <v>101.81519253</v>
      </c>
      <c r="Q1276">
        <f t="shared" si="300"/>
        <v>0</v>
      </c>
      <c r="S1276" s="194"/>
      <c r="W1276" t="s">
        <v>1635</v>
      </c>
      <c r="Y1276" t="s">
        <v>1635</v>
      </c>
      <c r="AB1276" t="s">
        <v>1635</v>
      </c>
    </row>
    <row r="1277" spans="1:30" ht="15.75" thickTop="1" x14ac:dyDescent="0.25">
      <c r="A1277" s="49"/>
      <c r="B1277" s="49"/>
      <c r="C1277" s="49"/>
      <c r="D1277" s="49"/>
      <c r="E1277" s="49"/>
      <c r="F1277" s="49"/>
      <c r="G1277" s="49"/>
      <c r="H1277" s="49"/>
      <c r="I1277" s="49"/>
      <c r="J1277" s="49"/>
      <c r="Q1277">
        <f t="shared" si="300"/>
        <v>0</v>
      </c>
      <c r="S1277" s="194"/>
    </row>
    <row r="1278" spans="1:30" collapsed="1" x14ac:dyDescent="0.25">
      <c r="A1278" s="36" t="s">
        <v>507</v>
      </c>
      <c r="B1278" s="37" t="s">
        <v>137</v>
      </c>
      <c r="C1278" s="36" t="s">
        <v>138</v>
      </c>
      <c r="D1278" s="36" t="s">
        <v>9</v>
      </c>
      <c r="E1278" s="233" t="s">
        <v>1626</v>
      </c>
      <c r="F1278" s="234"/>
      <c r="G1278" s="38" t="s">
        <v>139</v>
      </c>
      <c r="H1278" s="37" t="s">
        <v>140</v>
      </c>
      <c r="I1278" s="37" t="s">
        <v>141</v>
      </c>
      <c r="J1278" s="37" t="s">
        <v>10</v>
      </c>
      <c r="Q1278">
        <f t="shared" si="300"/>
        <v>0</v>
      </c>
      <c r="S1278" s="194"/>
      <c r="W1278" t="s">
        <v>141</v>
      </c>
      <c r="Y1278" t="s">
        <v>141</v>
      </c>
      <c r="AB1278" t="s">
        <v>141</v>
      </c>
    </row>
    <row r="1279" spans="1:30" ht="38.25" x14ac:dyDescent="0.25">
      <c r="A1279" s="39" t="s">
        <v>1636</v>
      </c>
      <c r="B1279" s="40" t="s">
        <v>508</v>
      </c>
      <c r="C1279" s="39" t="s">
        <v>157</v>
      </c>
      <c r="D1279" s="39" t="s">
        <v>509</v>
      </c>
      <c r="E1279" s="235" t="s">
        <v>2168</v>
      </c>
      <c r="F1279" s="236"/>
      <c r="G1279" s="41" t="s">
        <v>164</v>
      </c>
      <c r="H1279" s="42">
        <v>1</v>
      </c>
      <c r="I1279" s="43">
        <f>_xlfn.XLOOKUP(D1279,'Sintético MO EQ MAT'!D:D,'Sintético MO EQ MAT'!G:G)</f>
        <v>5.7844139836065569</v>
      </c>
      <c r="J1279" s="43">
        <f>(H1279*I1279)</f>
        <v>5.7844139836065569</v>
      </c>
      <c r="K1279">
        <f>_xlfn.XLOOKUP(D1279,'Sintético MO EQ MAT'!D:D,'Sintético MO EQ MAT'!O:O,0)</f>
        <v>254.05</v>
      </c>
      <c r="L1279">
        <f>_xlfn.XLOOKUP(D1279,'Sintético MO EQ MAT'!D:D,'Sintético MO EQ MAT'!K:K,0)</f>
        <v>7.0569850599999997</v>
      </c>
      <c r="Q1279">
        <f t="shared" si="300"/>
        <v>0</v>
      </c>
      <c r="S1279" s="194"/>
      <c r="W1279">
        <v>5.7844139836065569</v>
      </c>
      <c r="Y1279">
        <v>5.7844139836065569</v>
      </c>
      <c r="AB1279">
        <v>5.7844139836065569</v>
      </c>
      <c r="AD1279" s="196">
        <v>3.24</v>
      </c>
    </row>
    <row r="1280" spans="1:30" ht="25.5" x14ac:dyDescent="0.25">
      <c r="A1280" s="50" t="s">
        <v>1638</v>
      </c>
      <c r="B1280" s="51" t="s">
        <v>2162</v>
      </c>
      <c r="C1280" s="50" t="s">
        <v>157</v>
      </c>
      <c r="D1280" s="50" t="s">
        <v>2163</v>
      </c>
      <c r="E1280" s="237" t="s">
        <v>1637</v>
      </c>
      <c r="F1280" s="238"/>
      <c r="G1280" s="52" t="s">
        <v>266</v>
      </c>
      <c r="H1280" s="53">
        <v>8.4400000000000003E-2</v>
      </c>
      <c r="I1280" s="54">
        <f t="shared" ref="I1280:I1285" si="316">W1280</f>
        <v>18.72</v>
      </c>
      <c r="J1280" s="54">
        <f t="shared" ref="J1280:J1285" si="317">TRUNC(H1280*I1280,(2))</f>
        <v>1.57</v>
      </c>
      <c r="Q1280">
        <f t="shared" si="300"/>
        <v>0</v>
      </c>
      <c r="R1280">
        <f t="shared" ref="R1280:R1285" si="318">I1280/1.07133</f>
        <v>17.473607571896615</v>
      </c>
      <c r="T1280">
        <v>17.78163591050377</v>
      </c>
      <c r="W1280">
        <v>18.72</v>
      </c>
      <c r="Y1280">
        <v>18.72</v>
      </c>
      <c r="AB1280">
        <v>18.72</v>
      </c>
      <c r="AD1280" s="196">
        <v>18.72</v>
      </c>
    </row>
    <row r="1281" spans="1:30" ht="25.5" x14ac:dyDescent="0.25">
      <c r="A1281" s="50" t="s">
        <v>1638</v>
      </c>
      <c r="B1281" s="51" t="s">
        <v>1658</v>
      </c>
      <c r="C1281" s="50" t="s">
        <v>157</v>
      </c>
      <c r="D1281" s="50" t="s">
        <v>1659</v>
      </c>
      <c r="E1281" s="237" t="s">
        <v>1637</v>
      </c>
      <c r="F1281" s="238"/>
      <c r="G1281" s="52" t="s">
        <v>266</v>
      </c>
      <c r="H1281" s="53">
        <v>8.4400000000000003E-2</v>
      </c>
      <c r="I1281" s="54">
        <f t="shared" si="316"/>
        <v>25.97</v>
      </c>
      <c r="J1281" s="54">
        <f t="shared" si="317"/>
        <v>2.19</v>
      </c>
      <c r="Q1281">
        <f t="shared" si="300"/>
        <v>0</v>
      </c>
      <c r="R1281">
        <f t="shared" si="318"/>
        <v>24.240896829174954</v>
      </c>
      <c r="T1281">
        <v>24.670269664809165</v>
      </c>
      <c r="W1281">
        <v>25.97</v>
      </c>
      <c r="Y1281">
        <v>25.97</v>
      </c>
      <c r="AB1281">
        <v>25.97</v>
      </c>
      <c r="AD1281" s="196">
        <v>25.97</v>
      </c>
    </row>
    <row r="1282" spans="1:30" ht="25.5" x14ac:dyDescent="0.25">
      <c r="A1282" s="55" t="s">
        <v>1627</v>
      </c>
      <c r="B1282" s="56" t="s">
        <v>2247</v>
      </c>
      <c r="C1282" s="55" t="s">
        <v>157</v>
      </c>
      <c r="D1282" s="55" t="s">
        <v>2248</v>
      </c>
      <c r="E1282" s="230" t="s">
        <v>1648</v>
      </c>
      <c r="F1282" s="231"/>
      <c r="G1282" s="57" t="s">
        <v>164</v>
      </c>
      <c r="H1282" s="58">
        <v>1</v>
      </c>
      <c r="I1282" s="59">
        <f t="shared" si="316"/>
        <v>1.1499999999999999</v>
      </c>
      <c r="J1282" s="59">
        <f t="shared" si="317"/>
        <v>1.1499999999999999</v>
      </c>
      <c r="Q1282">
        <f t="shared" si="300"/>
        <v>0</v>
      </c>
      <c r="R1282">
        <f t="shared" si="318"/>
        <v>1.0734320890855291</v>
      </c>
      <c r="T1282">
        <v>1.0921004732435384</v>
      </c>
      <c r="W1282">
        <v>1.1499999999999999</v>
      </c>
      <c r="Y1282">
        <v>1.1499999999999999</v>
      </c>
      <c r="AB1282">
        <v>1.1499999999999999</v>
      </c>
      <c r="AD1282" s="196">
        <v>1.1499999999999999</v>
      </c>
    </row>
    <row r="1283" spans="1:30" x14ac:dyDescent="0.25">
      <c r="A1283" s="55" t="s">
        <v>1627</v>
      </c>
      <c r="B1283" s="56" t="s">
        <v>2231</v>
      </c>
      <c r="C1283" s="55" t="s">
        <v>157</v>
      </c>
      <c r="D1283" s="55" t="s">
        <v>2232</v>
      </c>
      <c r="E1283" s="230" t="s">
        <v>1648</v>
      </c>
      <c r="F1283" s="231"/>
      <c r="G1283" s="57" t="s">
        <v>164</v>
      </c>
      <c r="H1283" s="58">
        <v>5.8999999999999999E-3</v>
      </c>
      <c r="I1283" s="59">
        <f t="shared" si="316"/>
        <v>60.5</v>
      </c>
      <c r="J1283" s="59">
        <f t="shared" si="317"/>
        <v>0.35</v>
      </c>
      <c r="Q1283">
        <f t="shared" si="300"/>
        <v>0</v>
      </c>
      <c r="R1283">
        <f t="shared" si="318"/>
        <v>56.471862077977846</v>
      </c>
      <c r="T1283">
        <v>57.451952246273329</v>
      </c>
      <c r="W1283">
        <v>60.5</v>
      </c>
      <c r="Y1283">
        <v>60.5</v>
      </c>
      <c r="AB1283">
        <v>60.5</v>
      </c>
      <c r="AD1283" s="196">
        <v>60.5</v>
      </c>
    </row>
    <row r="1284" spans="1:30" ht="25.5" x14ac:dyDescent="0.25">
      <c r="A1284" s="55" t="s">
        <v>1627</v>
      </c>
      <c r="B1284" s="56" t="s">
        <v>2235</v>
      </c>
      <c r="C1284" s="55" t="s">
        <v>157</v>
      </c>
      <c r="D1284" s="55" t="s">
        <v>2236</v>
      </c>
      <c r="E1284" s="230" t="s">
        <v>1648</v>
      </c>
      <c r="F1284" s="231"/>
      <c r="G1284" s="57" t="s">
        <v>164</v>
      </c>
      <c r="H1284" s="58">
        <v>7.0000000000000001E-3</v>
      </c>
      <c r="I1284" s="59">
        <f t="shared" si="316"/>
        <v>68.55</v>
      </c>
      <c r="J1284" s="59">
        <f t="shared" si="317"/>
        <v>0.47</v>
      </c>
      <c r="Q1284">
        <f t="shared" si="300"/>
        <v>0</v>
      </c>
      <c r="R1284">
        <f t="shared" si="318"/>
        <v>63.985886701576547</v>
      </c>
      <c r="T1284">
        <v>65.0966555589781</v>
      </c>
      <c r="W1284">
        <v>68.55</v>
      </c>
      <c r="Y1284">
        <v>68.55</v>
      </c>
      <c r="AB1284">
        <v>68.55</v>
      </c>
      <c r="AD1284" s="196">
        <v>68.55</v>
      </c>
    </row>
    <row r="1285" spans="1:30" x14ac:dyDescent="0.25">
      <c r="A1285" s="55" t="s">
        <v>1627</v>
      </c>
      <c r="B1285" s="56" t="s">
        <v>2237</v>
      </c>
      <c r="C1285" s="55" t="s">
        <v>157</v>
      </c>
      <c r="D1285" s="55" t="s">
        <v>2238</v>
      </c>
      <c r="E1285" s="230" t="s">
        <v>1648</v>
      </c>
      <c r="F1285" s="231"/>
      <c r="G1285" s="57" t="s">
        <v>164</v>
      </c>
      <c r="H1285" s="58">
        <v>2.81E-2</v>
      </c>
      <c r="I1285" s="59">
        <f t="shared" si="316"/>
        <v>1.95</v>
      </c>
      <c r="J1285" s="59">
        <f t="shared" si="317"/>
        <v>0.05</v>
      </c>
      <c r="Q1285">
        <f t="shared" si="300"/>
        <v>0</v>
      </c>
      <c r="R1285">
        <f t="shared" si="318"/>
        <v>1.8201674554058975</v>
      </c>
      <c r="T1285">
        <v>1.8575042237219159</v>
      </c>
      <c r="W1285">
        <v>1.95</v>
      </c>
      <c r="Y1285">
        <v>1.95</v>
      </c>
      <c r="AB1285">
        <v>1.95</v>
      </c>
      <c r="AD1285" s="196">
        <v>1.95</v>
      </c>
    </row>
    <row r="1286" spans="1:30" x14ac:dyDescent="0.25">
      <c r="A1286" s="44"/>
      <c r="B1286" s="44"/>
      <c r="C1286" s="44"/>
      <c r="D1286" s="44"/>
      <c r="E1286" s="44" t="s">
        <v>1629</v>
      </c>
      <c r="F1286" s="45">
        <v>2.92</v>
      </c>
      <c r="G1286" s="44" t="s">
        <v>1630</v>
      </c>
      <c r="H1286" s="45">
        <v>0</v>
      </c>
      <c r="I1286" s="44" t="s">
        <v>1631</v>
      </c>
      <c r="J1286" s="45">
        <f>F1286+H1286</f>
        <v>2.92</v>
      </c>
      <c r="Q1286">
        <f t="shared" si="300"/>
        <v>0</v>
      </c>
      <c r="W1286" t="s">
        <v>1631</v>
      </c>
      <c r="Y1286" t="s">
        <v>1631</v>
      </c>
      <c r="AB1286" t="s">
        <v>1631</v>
      </c>
    </row>
    <row r="1287" spans="1:30" x14ac:dyDescent="0.25">
      <c r="A1287" s="44"/>
      <c r="B1287" s="44"/>
      <c r="C1287" s="44"/>
      <c r="D1287" s="44"/>
      <c r="E1287" s="44" t="s">
        <v>1632</v>
      </c>
      <c r="F1287" s="45">
        <f>J1287-J1279</f>
        <v>1.2725710763934428</v>
      </c>
      <c r="G1287" s="44"/>
      <c r="H1287" s="229" t="s">
        <v>1633</v>
      </c>
      <c r="I1287" s="229"/>
      <c r="J1287" s="45">
        <f>Q1287</f>
        <v>7.0569850599999997</v>
      </c>
      <c r="Q1287">
        <f t="shared" si="300"/>
        <v>7.0569850599999997</v>
      </c>
      <c r="S1287" s="194"/>
    </row>
    <row r="1288" spans="1:30" ht="15.75" thickBot="1" x14ac:dyDescent="0.3">
      <c r="A1288" s="46"/>
      <c r="B1288" s="46"/>
      <c r="C1288" s="46"/>
      <c r="D1288" s="46"/>
      <c r="E1288" s="46"/>
      <c r="F1288" s="46"/>
      <c r="G1288" s="46" t="s">
        <v>1634</v>
      </c>
      <c r="H1288" s="47">
        <v>36</v>
      </c>
      <c r="I1288" s="46" t="s">
        <v>1635</v>
      </c>
      <c r="J1288" s="48">
        <f>O1288</f>
        <v>254.05</v>
      </c>
      <c r="M1288">
        <f>K1279</f>
        <v>254.05</v>
      </c>
      <c r="N1288">
        <f>L1279</f>
        <v>7.0569850599999997</v>
      </c>
      <c r="O1288">
        <v>254.05</v>
      </c>
      <c r="P1288">
        <v>7.0569850599999997</v>
      </c>
      <c r="Q1288">
        <f t="shared" si="300"/>
        <v>0</v>
      </c>
      <c r="S1288" s="194"/>
      <c r="W1288" t="s">
        <v>1635</v>
      </c>
      <c r="Y1288" t="s">
        <v>1635</v>
      </c>
      <c r="AB1288" t="s">
        <v>1635</v>
      </c>
    </row>
    <row r="1289" spans="1:30" ht="15.75" thickTop="1" x14ac:dyDescent="0.25">
      <c r="A1289" s="49"/>
      <c r="B1289" s="49"/>
      <c r="C1289" s="49"/>
      <c r="D1289" s="49"/>
      <c r="E1289" s="49"/>
      <c r="F1289" s="49"/>
      <c r="G1289" s="49"/>
      <c r="H1289" s="49"/>
      <c r="I1289" s="49"/>
      <c r="J1289" s="49"/>
      <c r="Q1289">
        <f t="shared" si="300"/>
        <v>0</v>
      </c>
      <c r="S1289" s="194"/>
    </row>
    <row r="1290" spans="1:30" collapsed="1" x14ac:dyDescent="0.25">
      <c r="A1290" s="36" t="s">
        <v>510</v>
      </c>
      <c r="B1290" s="37" t="s">
        <v>137</v>
      </c>
      <c r="C1290" s="36" t="s">
        <v>138</v>
      </c>
      <c r="D1290" s="36" t="s">
        <v>9</v>
      </c>
      <c r="E1290" s="233" t="s">
        <v>1626</v>
      </c>
      <c r="F1290" s="234"/>
      <c r="G1290" s="38" t="s">
        <v>139</v>
      </c>
      <c r="H1290" s="37" t="s">
        <v>140</v>
      </c>
      <c r="I1290" s="37" t="s">
        <v>141</v>
      </c>
      <c r="J1290" s="37" t="s">
        <v>10</v>
      </c>
      <c r="Q1290">
        <f t="shared" ref="Q1290:Q1353" si="319">P1291</f>
        <v>0</v>
      </c>
      <c r="S1290" s="194"/>
      <c r="W1290" t="s">
        <v>141</v>
      </c>
      <c r="Y1290" t="s">
        <v>141</v>
      </c>
      <c r="AB1290" t="s">
        <v>141</v>
      </c>
    </row>
    <row r="1291" spans="1:30" ht="25.5" x14ac:dyDescent="0.25">
      <c r="A1291" s="39" t="s">
        <v>1636</v>
      </c>
      <c r="B1291" s="40" t="s">
        <v>511</v>
      </c>
      <c r="C1291" s="39" t="s">
        <v>157</v>
      </c>
      <c r="D1291" s="39" t="s">
        <v>512</v>
      </c>
      <c r="E1291" s="235" t="s">
        <v>2168</v>
      </c>
      <c r="F1291" s="236"/>
      <c r="G1291" s="41" t="s">
        <v>164</v>
      </c>
      <c r="H1291" s="42">
        <v>1</v>
      </c>
      <c r="I1291" s="43">
        <f>_xlfn.XLOOKUP(D1291,'Sintético MO EQ MAT'!D:D,'Sintético MO EQ MAT'!G:G)</f>
        <v>5.0674044508196721</v>
      </c>
      <c r="J1291" s="43">
        <f>(H1291*I1291)</f>
        <v>5.0674044508196721</v>
      </c>
      <c r="K1291">
        <f>_xlfn.XLOOKUP(D1291,'Sintético MO EQ MAT'!D:D,'Sintético MO EQ MAT'!O:O,0)</f>
        <v>840.78</v>
      </c>
      <c r="L1291">
        <f>_xlfn.XLOOKUP(D1291,'Sintético MO EQ MAT'!D:D,'Sintético MO EQ MAT'!K:K,0)</f>
        <v>6.1822334300000001</v>
      </c>
      <c r="Q1291">
        <f t="shared" si="319"/>
        <v>0</v>
      </c>
      <c r="S1291" s="194"/>
      <c r="W1291">
        <v>5.0674044508196721</v>
      </c>
      <c r="Y1291">
        <v>5.0674044508196721</v>
      </c>
      <c r="AB1291">
        <v>5.0674044508196721</v>
      </c>
      <c r="AD1291" s="196">
        <v>2.99</v>
      </c>
    </row>
    <row r="1292" spans="1:30" ht="25.5" x14ac:dyDescent="0.25">
      <c r="A1292" s="50" t="s">
        <v>1638</v>
      </c>
      <c r="B1292" s="51" t="s">
        <v>2162</v>
      </c>
      <c r="C1292" s="50" t="s">
        <v>157</v>
      </c>
      <c r="D1292" s="50" t="s">
        <v>2163</v>
      </c>
      <c r="E1292" s="237" t="s">
        <v>1637</v>
      </c>
      <c r="F1292" s="238"/>
      <c r="G1292" s="52" t="s">
        <v>266</v>
      </c>
      <c r="H1292" s="53">
        <v>7.0599999999999996E-2</v>
      </c>
      <c r="I1292" s="54">
        <f t="shared" ref="I1292:I1297" si="320">W1292</f>
        <v>18.72</v>
      </c>
      <c r="J1292" s="54">
        <f t="shared" ref="J1292:J1297" si="321">TRUNC(H1292*I1292,(2))</f>
        <v>1.32</v>
      </c>
      <c r="Q1292">
        <f t="shared" si="319"/>
        <v>0</v>
      </c>
      <c r="R1292">
        <f t="shared" ref="R1292:R1297" si="322">I1292/1.07133</f>
        <v>17.473607571896615</v>
      </c>
      <c r="T1292">
        <v>17.78163591050377</v>
      </c>
      <c r="W1292">
        <v>18.72</v>
      </c>
      <c r="Y1292">
        <v>18.72</v>
      </c>
      <c r="AB1292">
        <v>18.72</v>
      </c>
      <c r="AD1292" s="196">
        <v>18.72</v>
      </c>
    </row>
    <row r="1293" spans="1:30" ht="25.5" x14ac:dyDescent="0.25">
      <c r="A1293" s="50" t="s">
        <v>1638</v>
      </c>
      <c r="B1293" s="51" t="s">
        <v>1658</v>
      </c>
      <c r="C1293" s="50" t="s">
        <v>157</v>
      </c>
      <c r="D1293" s="50" t="s">
        <v>1659</v>
      </c>
      <c r="E1293" s="237" t="s">
        <v>1637</v>
      </c>
      <c r="F1293" s="238"/>
      <c r="G1293" s="52" t="s">
        <v>266</v>
      </c>
      <c r="H1293" s="53">
        <v>7.0599999999999996E-2</v>
      </c>
      <c r="I1293" s="54">
        <f t="shared" si="320"/>
        <v>25.97</v>
      </c>
      <c r="J1293" s="54">
        <f t="shared" si="321"/>
        <v>1.83</v>
      </c>
      <c r="Q1293">
        <f t="shared" si="319"/>
        <v>0</v>
      </c>
      <c r="R1293">
        <f t="shared" si="322"/>
        <v>24.240896829174954</v>
      </c>
      <c r="T1293">
        <v>24.670269664809165</v>
      </c>
      <c r="W1293">
        <v>25.97</v>
      </c>
      <c r="Y1293">
        <v>25.97</v>
      </c>
      <c r="AB1293">
        <v>25.97</v>
      </c>
      <c r="AD1293" s="196">
        <v>25.97</v>
      </c>
    </row>
    <row r="1294" spans="1:30" x14ac:dyDescent="0.25">
      <c r="A1294" s="55" t="s">
        <v>1627</v>
      </c>
      <c r="B1294" s="56" t="s">
        <v>2231</v>
      </c>
      <c r="C1294" s="55" t="s">
        <v>157</v>
      </c>
      <c r="D1294" s="55" t="s">
        <v>2232</v>
      </c>
      <c r="E1294" s="230" t="s">
        <v>1648</v>
      </c>
      <c r="F1294" s="231"/>
      <c r="G1294" s="57" t="s">
        <v>164</v>
      </c>
      <c r="H1294" s="58">
        <v>7.1000000000000004E-3</v>
      </c>
      <c r="I1294" s="59">
        <f t="shared" si="320"/>
        <v>60.5</v>
      </c>
      <c r="J1294" s="59">
        <f t="shared" si="321"/>
        <v>0.42</v>
      </c>
      <c r="Q1294">
        <f t="shared" si="319"/>
        <v>0</v>
      </c>
      <c r="R1294">
        <f t="shared" si="322"/>
        <v>56.471862077977846</v>
      </c>
      <c r="T1294">
        <v>57.451952246273329</v>
      </c>
      <c r="W1294">
        <v>60.5</v>
      </c>
      <c r="Y1294">
        <v>60.5</v>
      </c>
      <c r="AB1294">
        <v>60.5</v>
      </c>
      <c r="AD1294" s="196">
        <v>60.5</v>
      </c>
    </row>
    <row r="1295" spans="1:30" ht="25.5" x14ac:dyDescent="0.25">
      <c r="A1295" s="55" t="s">
        <v>1627</v>
      </c>
      <c r="B1295" s="56" t="s">
        <v>2249</v>
      </c>
      <c r="C1295" s="55" t="s">
        <v>157</v>
      </c>
      <c r="D1295" s="55" t="s">
        <v>2250</v>
      </c>
      <c r="E1295" s="230" t="s">
        <v>1648</v>
      </c>
      <c r="F1295" s="231"/>
      <c r="G1295" s="57" t="s">
        <v>164</v>
      </c>
      <c r="H1295" s="58">
        <v>1</v>
      </c>
      <c r="I1295" s="59">
        <f t="shared" si="320"/>
        <v>0.93</v>
      </c>
      <c r="J1295" s="59">
        <f t="shared" si="321"/>
        <v>0.93</v>
      </c>
      <c r="Q1295">
        <f t="shared" si="319"/>
        <v>0</v>
      </c>
      <c r="R1295">
        <f t="shared" si="322"/>
        <v>0.86807986334742815</v>
      </c>
      <c r="T1295">
        <v>0.89608243958444178</v>
      </c>
      <c r="W1295">
        <v>0.93</v>
      </c>
      <c r="Y1295">
        <v>0.93</v>
      </c>
      <c r="AB1295">
        <v>0.93</v>
      </c>
      <c r="AD1295" s="196">
        <v>0.94</v>
      </c>
    </row>
    <row r="1296" spans="1:30" ht="25.5" x14ac:dyDescent="0.25">
      <c r="A1296" s="55" t="s">
        <v>1627</v>
      </c>
      <c r="B1296" s="56" t="s">
        <v>2235</v>
      </c>
      <c r="C1296" s="55" t="s">
        <v>157</v>
      </c>
      <c r="D1296" s="55" t="s">
        <v>2236</v>
      </c>
      <c r="E1296" s="230" t="s">
        <v>1648</v>
      </c>
      <c r="F1296" s="231"/>
      <c r="G1296" s="57" t="s">
        <v>164</v>
      </c>
      <c r="H1296" s="58">
        <v>8.0000000000000002E-3</v>
      </c>
      <c r="I1296" s="59">
        <f t="shared" si="320"/>
        <v>68.55</v>
      </c>
      <c r="J1296" s="59">
        <f t="shared" si="321"/>
        <v>0.54</v>
      </c>
      <c r="Q1296">
        <f t="shared" si="319"/>
        <v>0</v>
      </c>
      <c r="R1296">
        <f t="shared" si="322"/>
        <v>63.985886701576547</v>
      </c>
      <c r="T1296">
        <v>65.0966555589781</v>
      </c>
      <c r="W1296">
        <v>68.55</v>
      </c>
      <c r="Y1296">
        <v>68.55</v>
      </c>
      <c r="AB1296">
        <v>68.55</v>
      </c>
      <c r="AD1296" s="196">
        <v>68.55</v>
      </c>
    </row>
    <row r="1297" spans="1:30" x14ac:dyDescent="0.25">
      <c r="A1297" s="55" t="s">
        <v>1627</v>
      </c>
      <c r="B1297" s="56" t="s">
        <v>2237</v>
      </c>
      <c r="C1297" s="55" t="s">
        <v>157</v>
      </c>
      <c r="D1297" s="55" t="s">
        <v>2238</v>
      </c>
      <c r="E1297" s="230" t="s">
        <v>1648</v>
      </c>
      <c r="F1297" s="231"/>
      <c r="G1297" s="57" t="s">
        <v>164</v>
      </c>
      <c r="H1297" s="58">
        <v>1.0800000000000001E-2</v>
      </c>
      <c r="I1297" s="59">
        <f t="shared" si="320"/>
        <v>1.95</v>
      </c>
      <c r="J1297" s="59">
        <f t="shared" si="321"/>
        <v>0.02</v>
      </c>
      <c r="Q1297">
        <f t="shared" si="319"/>
        <v>0</v>
      </c>
      <c r="R1297">
        <f t="shared" si="322"/>
        <v>1.8201674554058975</v>
      </c>
      <c r="T1297">
        <v>1.8575042237219159</v>
      </c>
      <c r="W1297">
        <v>1.95</v>
      </c>
      <c r="Y1297">
        <v>1.95</v>
      </c>
      <c r="AB1297">
        <v>1.95</v>
      </c>
      <c r="AD1297" s="196">
        <v>1.95</v>
      </c>
    </row>
    <row r="1298" spans="1:30" x14ac:dyDescent="0.25">
      <c r="A1298" s="44"/>
      <c r="B1298" s="44"/>
      <c r="C1298" s="44"/>
      <c r="D1298" s="44"/>
      <c r="E1298" s="44" t="s">
        <v>1629</v>
      </c>
      <c r="F1298" s="45">
        <v>2.44</v>
      </c>
      <c r="G1298" s="44" t="s">
        <v>1630</v>
      </c>
      <c r="H1298" s="45">
        <v>0</v>
      </c>
      <c r="I1298" s="44" t="s">
        <v>1631</v>
      </c>
      <c r="J1298" s="45">
        <f>F1298+H1298</f>
        <v>2.44</v>
      </c>
      <c r="Q1298">
        <f t="shared" si="319"/>
        <v>0</v>
      </c>
      <c r="W1298" t="s">
        <v>1631</v>
      </c>
      <c r="Y1298" t="s">
        <v>1631</v>
      </c>
      <c r="AB1298" t="s">
        <v>1631</v>
      </c>
    </row>
    <row r="1299" spans="1:30" x14ac:dyDescent="0.25">
      <c r="A1299" s="44"/>
      <c r="B1299" s="44"/>
      <c r="C1299" s="44"/>
      <c r="D1299" s="44"/>
      <c r="E1299" s="44" t="s">
        <v>1632</v>
      </c>
      <c r="F1299" s="45">
        <f>J1299-J1291</f>
        <v>1.1148289791803281</v>
      </c>
      <c r="G1299" s="44"/>
      <c r="H1299" s="229" t="s">
        <v>1633</v>
      </c>
      <c r="I1299" s="229"/>
      <c r="J1299" s="45">
        <f>Q1299</f>
        <v>6.1822334300000001</v>
      </c>
      <c r="Q1299">
        <f t="shared" si="319"/>
        <v>6.1822334300000001</v>
      </c>
      <c r="S1299" s="194"/>
    </row>
    <row r="1300" spans="1:30" ht="15.75" thickBot="1" x14ac:dyDescent="0.3">
      <c r="A1300" s="46"/>
      <c r="B1300" s="46"/>
      <c r="C1300" s="46"/>
      <c r="D1300" s="46"/>
      <c r="E1300" s="46"/>
      <c r="F1300" s="46"/>
      <c r="G1300" s="46" t="s">
        <v>1634</v>
      </c>
      <c r="H1300" s="47">
        <v>136</v>
      </c>
      <c r="I1300" s="46" t="s">
        <v>1635</v>
      </c>
      <c r="J1300" s="48">
        <f>O1300</f>
        <v>840.78</v>
      </c>
      <c r="M1300">
        <f>K1291</f>
        <v>840.78</v>
      </c>
      <c r="N1300">
        <f>L1291</f>
        <v>6.1822334300000001</v>
      </c>
      <c r="O1300">
        <v>840.78</v>
      </c>
      <c r="P1300">
        <v>6.1822334300000001</v>
      </c>
      <c r="Q1300">
        <f t="shared" si="319"/>
        <v>0</v>
      </c>
      <c r="S1300" s="194"/>
      <c r="W1300" t="s">
        <v>1635</v>
      </c>
      <c r="Y1300" t="s">
        <v>1635</v>
      </c>
      <c r="AB1300" t="s">
        <v>1635</v>
      </c>
    </row>
    <row r="1301" spans="1:30" ht="15.75" thickTop="1" x14ac:dyDescent="0.25">
      <c r="A1301" s="49"/>
      <c r="B1301" s="49"/>
      <c r="C1301" s="49"/>
      <c r="D1301" s="49"/>
      <c r="E1301" s="49"/>
      <c r="F1301" s="49"/>
      <c r="G1301" s="49"/>
      <c r="H1301" s="49"/>
      <c r="I1301" s="49"/>
      <c r="J1301" s="49"/>
      <c r="Q1301">
        <f t="shared" si="319"/>
        <v>0</v>
      </c>
      <c r="S1301" s="194"/>
    </row>
    <row r="1302" spans="1:30" collapsed="1" x14ac:dyDescent="0.25">
      <c r="A1302" s="36" t="s">
        <v>513</v>
      </c>
      <c r="B1302" s="37" t="s">
        <v>137</v>
      </c>
      <c r="C1302" s="36" t="s">
        <v>138</v>
      </c>
      <c r="D1302" s="36" t="s">
        <v>9</v>
      </c>
      <c r="E1302" s="233" t="s">
        <v>1626</v>
      </c>
      <c r="F1302" s="234"/>
      <c r="G1302" s="38" t="s">
        <v>139</v>
      </c>
      <c r="H1302" s="37" t="s">
        <v>140</v>
      </c>
      <c r="I1302" s="37" t="s">
        <v>141</v>
      </c>
      <c r="J1302" s="37" t="s">
        <v>10</v>
      </c>
      <c r="Q1302">
        <f t="shared" si="319"/>
        <v>0</v>
      </c>
      <c r="S1302" s="194"/>
      <c r="W1302" t="s">
        <v>141</v>
      </c>
      <c r="Y1302" t="s">
        <v>141</v>
      </c>
      <c r="AB1302" t="s">
        <v>141</v>
      </c>
    </row>
    <row r="1303" spans="1:30" ht="25.5" x14ac:dyDescent="0.25">
      <c r="A1303" s="39" t="s">
        <v>1636</v>
      </c>
      <c r="B1303" s="40" t="s">
        <v>514</v>
      </c>
      <c r="C1303" s="39" t="s">
        <v>157</v>
      </c>
      <c r="D1303" s="39" t="s">
        <v>515</v>
      </c>
      <c r="E1303" s="235" t="s">
        <v>2168</v>
      </c>
      <c r="F1303" s="236"/>
      <c r="G1303" s="41" t="s">
        <v>164</v>
      </c>
      <c r="H1303" s="42">
        <v>1</v>
      </c>
      <c r="I1303" s="43">
        <f>_xlfn.XLOOKUP(D1303,'Sintético MO EQ MAT'!D:D,'Sintético MO EQ MAT'!G:G)</f>
        <v>8.2899192049180339</v>
      </c>
      <c r="J1303" s="43">
        <f>(H1303*I1303)</f>
        <v>8.2899192049180339</v>
      </c>
      <c r="K1303">
        <f>_xlfn.XLOOKUP(D1303,'Sintético MO EQ MAT'!D:D,'Sintético MO EQ MAT'!O:O,0)</f>
        <v>50.56</v>
      </c>
      <c r="L1303">
        <f>_xlfn.XLOOKUP(D1303,'Sintético MO EQ MAT'!D:D,'Sintético MO EQ MAT'!K:K,0)</f>
        <v>10.113701430000001</v>
      </c>
      <c r="Q1303">
        <f t="shared" si="319"/>
        <v>0</v>
      </c>
      <c r="S1303" s="194"/>
      <c r="W1303">
        <v>8.2899192049180339</v>
      </c>
      <c r="Y1303">
        <v>8.2899192049180339</v>
      </c>
      <c r="AB1303">
        <v>8.2899192049180339</v>
      </c>
      <c r="AD1303" s="196">
        <v>6.19</v>
      </c>
    </row>
    <row r="1304" spans="1:30" ht="25.5" x14ac:dyDescent="0.25">
      <c r="A1304" s="50" t="s">
        <v>1638</v>
      </c>
      <c r="B1304" s="51" t="s">
        <v>2162</v>
      </c>
      <c r="C1304" s="50" t="s">
        <v>157</v>
      </c>
      <c r="D1304" s="50" t="s">
        <v>2163</v>
      </c>
      <c r="E1304" s="237" t="s">
        <v>1637</v>
      </c>
      <c r="F1304" s="238"/>
      <c r="G1304" s="52" t="s">
        <v>266</v>
      </c>
      <c r="H1304" s="53">
        <v>8.5900000000000004E-2</v>
      </c>
      <c r="I1304" s="54">
        <f t="shared" ref="I1304:I1309" si="323">W1304</f>
        <v>18.72</v>
      </c>
      <c r="J1304" s="54">
        <f t="shared" ref="J1304:J1309" si="324">TRUNC(H1304*I1304,(2))</f>
        <v>1.6</v>
      </c>
      <c r="Q1304">
        <f t="shared" si="319"/>
        <v>0</v>
      </c>
      <c r="R1304">
        <f t="shared" ref="R1304:R1309" si="325">I1304/1.07133</f>
        <v>17.473607571896615</v>
      </c>
      <c r="T1304">
        <v>17.78163591050377</v>
      </c>
      <c r="W1304">
        <v>18.72</v>
      </c>
      <c r="Y1304">
        <v>18.72</v>
      </c>
      <c r="AB1304">
        <v>18.72</v>
      </c>
      <c r="AD1304" s="196">
        <v>18.72</v>
      </c>
    </row>
    <row r="1305" spans="1:30" ht="25.5" x14ac:dyDescent="0.25">
      <c r="A1305" s="50" t="s">
        <v>1638</v>
      </c>
      <c r="B1305" s="51" t="s">
        <v>1658</v>
      </c>
      <c r="C1305" s="50" t="s">
        <v>157</v>
      </c>
      <c r="D1305" s="50" t="s">
        <v>1659</v>
      </c>
      <c r="E1305" s="237" t="s">
        <v>1637</v>
      </c>
      <c r="F1305" s="238"/>
      <c r="G1305" s="52" t="s">
        <v>266</v>
      </c>
      <c r="H1305" s="53">
        <v>8.5900000000000004E-2</v>
      </c>
      <c r="I1305" s="54">
        <f t="shared" si="323"/>
        <v>25.97</v>
      </c>
      <c r="J1305" s="54">
        <f t="shared" si="324"/>
        <v>2.23</v>
      </c>
      <c r="Q1305">
        <f t="shared" si="319"/>
        <v>0</v>
      </c>
      <c r="R1305">
        <f t="shared" si="325"/>
        <v>24.240896829174954</v>
      </c>
      <c r="T1305">
        <v>24.670269664809165</v>
      </c>
      <c r="W1305">
        <v>25.97</v>
      </c>
      <c r="Y1305">
        <v>25.97</v>
      </c>
      <c r="AB1305">
        <v>25.97</v>
      </c>
      <c r="AD1305" s="196">
        <v>25.97</v>
      </c>
    </row>
    <row r="1306" spans="1:30" x14ac:dyDescent="0.25">
      <c r="A1306" s="55" t="s">
        <v>1627</v>
      </c>
      <c r="B1306" s="56" t="s">
        <v>2231</v>
      </c>
      <c r="C1306" s="55" t="s">
        <v>157</v>
      </c>
      <c r="D1306" s="55" t="s">
        <v>2232</v>
      </c>
      <c r="E1306" s="230" t="s">
        <v>1648</v>
      </c>
      <c r="F1306" s="231"/>
      <c r="G1306" s="57" t="s">
        <v>164</v>
      </c>
      <c r="H1306" s="58">
        <v>9.4000000000000004E-3</v>
      </c>
      <c r="I1306" s="59">
        <f t="shared" si="323"/>
        <v>60.5</v>
      </c>
      <c r="J1306" s="59">
        <f t="shared" si="324"/>
        <v>0.56000000000000005</v>
      </c>
      <c r="Q1306">
        <f t="shared" si="319"/>
        <v>0</v>
      </c>
      <c r="R1306">
        <f t="shared" si="325"/>
        <v>56.471862077977846</v>
      </c>
      <c r="T1306">
        <v>57.451952246273329</v>
      </c>
      <c r="W1306">
        <v>60.5</v>
      </c>
      <c r="Y1306">
        <v>60.5</v>
      </c>
      <c r="AB1306">
        <v>60.5</v>
      </c>
      <c r="AD1306" s="196">
        <v>60.5</v>
      </c>
    </row>
    <row r="1307" spans="1:30" ht="25.5" x14ac:dyDescent="0.25">
      <c r="A1307" s="55" t="s">
        <v>1627</v>
      </c>
      <c r="B1307" s="56" t="s">
        <v>2251</v>
      </c>
      <c r="C1307" s="55" t="s">
        <v>157</v>
      </c>
      <c r="D1307" s="55" t="s">
        <v>2252</v>
      </c>
      <c r="E1307" s="230" t="s">
        <v>1648</v>
      </c>
      <c r="F1307" s="231"/>
      <c r="G1307" s="57" t="s">
        <v>164</v>
      </c>
      <c r="H1307" s="58">
        <v>1</v>
      </c>
      <c r="I1307" s="59">
        <f t="shared" si="323"/>
        <v>3.12</v>
      </c>
      <c r="J1307" s="59">
        <f t="shared" si="324"/>
        <v>3.12</v>
      </c>
      <c r="Q1307">
        <f t="shared" si="319"/>
        <v>0</v>
      </c>
      <c r="R1307">
        <f t="shared" si="325"/>
        <v>2.912267928649436</v>
      </c>
      <c r="T1307">
        <v>2.9776072732024681</v>
      </c>
      <c r="W1307">
        <v>3.12</v>
      </c>
      <c r="Y1307">
        <v>3.12</v>
      </c>
      <c r="AB1307">
        <v>3.12</v>
      </c>
      <c r="AD1307" s="196">
        <v>3.13</v>
      </c>
    </row>
    <row r="1308" spans="1:30" ht="25.5" x14ac:dyDescent="0.25">
      <c r="A1308" s="55" t="s">
        <v>1627</v>
      </c>
      <c r="B1308" s="56" t="s">
        <v>2235</v>
      </c>
      <c r="C1308" s="55" t="s">
        <v>157</v>
      </c>
      <c r="D1308" s="55" t="s">
        <v>2236</v>
      </c>
      <c r="E1308" s="230" t="s">
        <v>1648</v>
      </c>
      <c r="F1308" s="231"/>
      <c r="G1308" s="57" t="s">
        <v>164</v>
      </c>
      <c r="H1308" s="58">
        <v>1.0999999999999999E-2</v>
      </c>
      <c r="I1308" s="59">
        <f t="shared" si="323"/>
        <v>68.55</v>
      </c>
      <c r="J1308" s="59">
        <f t="shared" si="324"/>
        <v>0.75</v>
      </c>
      <c r="Q1308">
        <f t="shared" si="319"/>
        <v>0</v>
      </c>
      <c r="R1308">
        <f t="shared" si="325"/>
        <v>63.985886701576547</v>
      </c>
      <c r="T1308">
        <v>65.0966555589781</v>
      </c>
      <c r="W1308">
        <v>68.55</v>
      </c>
      <c r="Y1308">
        <v>68.55</v>
      </c>
      <c r="AB1308">
        <v>68.55</v>
      </c>
      <c r="AD1308" s="196">
        <v>68.55</v>
      </c>
    </row>
    <row r="1309" spans="1:30" x14ac:dyDescent="0.25">
      <c r="A1309" s="55" t="s">
        <v>1627</v>
      </c>
      <c r="B1309" s="56" t="s">
        <v>2237</v>
      </c>
      <c r="C1309" s="55" t="s">
        <v>157</v>
      </c>
      <c r="D1309" s="55" t="s">
        <v>2238</v>
      </c>
      <c r="E1309" s="230" t="s">
        <v>1648</v>
      </c>
      <c r="F1309" s="231"/>
      <c r="G1309" s="57" t="s">
        <v>164</v>
      </c>
      <c r="H1309" s="58">
        <v>1.3100000000000001E-2</v>
      </c>
      <c r="I1309" s="59">
        <f t="shared" si="323"/>
        <v>1.95</v>
      </c>
      <c r="J1309" s="59">
        <f t="shared" si="324"/>
        <v>0.02</v>
      </c>
      <c r="Q1309">
        <f t="shared" si="319"/>
        <v>0</v>
      </c>
      <c r="R1309">
        <f t="shared" si="325"/>
        <v>1.8201674554058975</v>
      </c>
      <c r="T1309">
        <v>1.8575042237219159</v>
      </c>
      <c r="W1309">
        <v>1.95</v>
      </c>
      <c r="Y1309">
        <v>1.95</v>
      </c>
      <c r="AB1309">
        <v>1.95</v>
      </c>
      <c r="AD1309" s="196">
        <v>1.95</v>
      </c>
    </row>
    <row r="1310" spans="1:30" x14ac:dyDescent="0.25">
      <c r="A1310" s="44"/>
      <c r="B1310" s="44"/>
      <c r="C1310" s="44"/>
      <c r="D1310" s="44"/>
      <c r="E1310" s="44" t="s">
        <v>1629</v>
      </c>
      <c r="F1310" s="45">
        <v>2.97</v>
      </c>
      <c r="G1310" s="44" t="s">
        <v>1630</v>
      </c>
      <c r="H1310" s="45">
        <v>0</v>
      </c>
      <c r="I1310" s="44" t="s">
        <v>1631</v>
      </c>
      <c r="J1310" s="45">
        <f>F1310+H1310</f>
        <v>2.97</v>
      </c>
      <c r="Q1310">
        <f t="shared" si="319"/>
        <v>0</v>
      </c>
      <c r="W1310" t="s">
        <v>1631</v>
      </c>
      <c r="Y1310" t="s">
        <v>1631</v>
      </c>
      <c r="AB1310" t="s">
        <v>1631</v>
      </c>
    </row>
    <row r="1311" spans="1:30" x14ac:dyDescent="0.25">
      <c r="A1311" s="44"/>
      <c r="B1311" s="44"/>
      <c r="C1311" s="44"/>
      <c r="D1311" s="44"/>
      <c r="E1311" s="44" t="s">
        <v>1632</v>
      </c>
      <c r="F1311" s="45">
        <f>J1311-J1303</f>
        <v>1.8237822250819669</v>
      </c>
      <c r="G1311" s="44"/>
      <c r="H1311" s="229" t="s">
        <v>1633</v>
      </c>
      <c r="I1311" s="229"/>
      <c r="J1311" s="45">
        <f>Q1311</f>
        <v>10.113701430000001</v>
      </c>
      <c r="Q1311">
        <f t="shared" si="319"/>
        <v>10.113701430000001</v>
      </c>
      <c r="S1311" s="194"/>
    </row>
    <row r="1312" spans="1:30" ht="15.75" thickBot="1" x14ac:dyDescent="0.3">
      <c r="A1312" s="46"/>
      <c r="B1312" s="46"/>
      <c r="C1312" s="46"/>
      <c r="D1312" s="46"/>
      <c r="E1312" s="46"/>
      <c r="F1312" s="46"/>
      <c r="G1312" s="46" t="s">
        <v>1634</v>
      </c>
      <c r="H1312" s="47">
        <v>5</v>
      </c>
      <c r="I1312" s="46" t="s">
        <v>1635</v>
      </c>
      <c r="J1312" s="48">
        <f>O1312</f>
        <v>50.56</v>
      </c>
      <c r="M1312">
        <f>K1303</f>
        <v>50.56</v>
      </c>
      <c r="N1312">
        <f>L1303</f>
        <v>10.113701430000001</v>
      </c>
      <c r="O1312">
        <v>50.56</v>
      </c>
      <c r="P1312">
        <v>10.113701430000001</v>
      </c>
      <c r="Q1312">
        <f t="shared" si="319"/>
        <v>0</v>
      </c>
      <c r="S1312" s="194"/>
      <c r="W1312" t="s">
        <v>1635</v>
      </c>
      <c r="Y1312" t="s">
        <v>1635</v>
      </c>
      <c r="AB1312" t="s">
        <v>1635</v>
      </c>
    </row>
    <row r="1313" spans="1:30" ht="15.75" thickTop="1" x14ac:dyDescent="0.25">
      <c r="A1313" s="49"/>
      <c r="B1313" s="49"/>
      <c r="C1313" s="49"/>
      <c r="D1313" s="49"/>
      <c r="E1313" s="49"/>
      <c r="F1313" s="49"/>
      <c r="G1313" s="49"/>
      <c r="H1313" s="49"/>
      <c r="I1313" s="49"/>
      <c r="J1313" s="49"/>
      <c r="Q1313">
        <f t="shared" si="319"/>
        <v>0</v>
      </c>
      <c r="S1313" s="194"/>
    </row>
    <row r="1314" spans="1:30" collapsed="1" x14ac:dyDescent="0.25">
      <c r="A1314" s="36" t="s">
        <v>516</v>
      </c>
      <c r="B1314" s="37" t="s">
        <v>137</v>
      </c>
      <c r="C1314" s="36" t="s">
        <v>138</v>
      </c>
      <c r="D1314" s="36" t="s">
        <v>9</v>
      </c>
      <c r="E1314" s="233" t="s">
        <v>1626</v>
      </c>
      <c r="F1314" s="234"/>
      <c r="G1314" s="38" t="s">
        <v>139</v>
      </c>
      <c r="H1314" s="37" t="s">
        <v>140</v>
      </c>
      <c r="I1314" s="37" t="s">
        <v>141</v>
      </c>
      <c r="J1314" s="37" t="s">
        <v>10</v>
      </c>
      <c r="Q1314">
        <f t="shared" si="319"/>
        <v>0</v>
      </c>
      <c r="S1314" s="194"/>
      <c r="W1314" t="s">
        <v>141</v>
      </c>
      <c r="Y1314" t="s">
        <v>141</v>
      </c>
      <c r="AB1314" t="s">
        <v>141</v>
      </c>
    </row>
    <row r="1315" spans="1:30" ht="25.5" x14ac:dyDescent="0.25">
      <c r="A1315" s="39" t="s">
        <v>1636</v>
      </c>
      <c r="B1315" s="40" t="s">
        <v>517</v>
      </c>
      <c r="C1315" s="39" t="s">
        <v>157</v>
      </c>
      <c r="D1315" s="39" t="s">
        <v>518</v>
      </c>
      <c r="E1315" s="235" t="s">
        <v>2168</v>
      </c>
      <c r="F1315" s="236"/>
      <c r="G1315" s="41" t="s">
        <v>164</v>
      </c>
      <c r="H1315" s="42">
        <v>1</v>
      </c>
      <c r="I1315" s="43">
        <f>_xlfn.XLOOKUP(D1315,'Sintético MO EQ MAT'!D:D,'Sintético MO EQ MAT'!G:G)</f>
        <v>14.654385844262297</v>
      </c>
      <c r="J1315" s="43">
        <f>(H1315*I1315)</f>
        <v>14.654385844262297</v>
      </c>
      <c r="K1315">
        <f>_xlfn.XLOOKUP(D1315,'Sintético MO EQ MAT'!D:D,'Sintético MO EQ MAT'!O:O,0)</f>
        <v>89.39</v>
      </c>
      <c r="L1315">
        <f>_xlfn.XLOOKUP(D1315,'Sintético MO EQ MAT'!D:D,'Sintético MO EQ MAT'!K:K,0)</f>
        <v>17.878350730000001</v>
      </c>
      <c r="Q1315">
        <f t="shared" si="319"/>
        <v>0</v>
      </c>
      <c r="S1315" s="194"/>
      <c r="W1315">
        <v>14.654385844262297</v>
      </c>
      <c r="Y1315">
        <v>14.654385844262297</v>
      </c>
      <c r="AB1315">
        <v>14.654385844262297</v>
      </c>
      <c r="AD1315" s="196">
        <v>12.02</v>
      </c>
    </row>
    <row r="1316" spans="1:30" ht="25.5" x14ac:dyDescent="0.25">
      <c r="A1316" s="50" t="s">
        <v>1638</v>
      </c>
      <c r="B1316" s="51" t="s">
        <v>2162</v>
      </c>
      <c r="C1316" s="50" t="s">
        <v>157</v>
      </c>
      <c r="D1316" s="50" t="s">
        <v>2163</v>
      </c>
      <c r="E1316" s="237" t="s">
        <v>1637</v>
      </c>
      <c r="F1316" s="238"/>
      <c r="G1316" s="52" t="s">
        <v>266</v>
      </c>
      <c r="H1316" s="53">
        <v>0.12709999999999999</v>
      </c>
      <c r="I1316" s="54">
        <f t="shared" ref="I1316:I1321" si="326">W1316</f>
        <v>18.72</v>
      </c>
      <c r="J1316" s="54">
        <f t="shared" ref="J1316:J1321" si="327">TRUNC(H1316*I1316,(2))</f>
        <v>2.37</v>
      </c>
      <c r="Q1316">
        <f t="shared" si="319"/>
        <v>0</v>
      </c>
      <c r="R1316">
        <f t="shared" ref="R1316:R1321" si="328">I1316/1.07133</f>
        <v>17.473607571896615</v>
      </c>
      <c r="T1316">
        <v>17.78163591050377</v>
      </c>
      <c r="W1316">
        <v>18.72</v>
      </c>
      <c r="Y1316">
        <v>18.72</v>
      </c>
      <c r="AB1316">
        <v>18.72</v>
      </c>
      <c r="AD1316" s="196">
        <v>18.72</v>
      </c>
    </row>
    <row r="1317" spans="1:30" ht="25.5" x14ac:dyDescent="0.25">
      <c r="A1317" s="50" t="s">
        <v>1638</v>
      </c>
      <c r="B1317" s="51" t="s">
        <v>1658</v>
      </c>
      <c r="C1317" s="50" t="s">
        <v>157</v>
      </c>
      <c r="D1317" s="50" t="s">
        <v>1659</v>
      </c>
      <c r="E1317" s="237" t="s">
        <v>1637</v>
      </c>
      <c r="F1317" s="238"/>
      <c r="G1317" s="52" t="s">
        <v>266</v>
      </c>
      <c r="H1317" s="53">
        <v>0.12709999999999999</v>
      </c>
      <c r="I1317" s="54">
        <f t="shared" si="326"/>
        <v>25.97</v>
      </c>
      <c r="J1317" s="54">
        <f t="shared" si="327"/>
        <v>3.3</v>
      </c>
      <c r="Q1317">
        <f t="shared" si="319"/>
        <v>0</v>
      </c>
      <c r="R1317">
        <f t="shared" si="328"/>
        <v>24.240896829174954</v>
      </c>
      <c r="T1317">
        <v>24.670269664809165</v>
      </c>
      <c r="W1317">
        <v>25.97</v>
      </c>
      <c r="Y1317">
        <v>25.97</v>
      </c>
      <c r="AB1317">
        <v>25.97</v>
      </c>
      <c r="AD1317" s="196">
        <v>25.97</v>
      </c>
    </row>
    <row r="1318" spans="1:30" x14ac:dyDescent="0.25">
      <c r="A1318" s="55" t="s">
        <v>1627</v>
      </c>
      <c r="B1318" s="56" t="s">
        <v>2231</v>
      </c>
      <c r="C1318" s="55" t="s">
        <v>157</v>
      </c>
      <c r="D1318" s="55" t="s">
        <v>2232</v>
      </c>
      <c r="E1318" s="230" t="s">
        <v>1648</v>
      </c>
      <c r="F1318" s="231"/>
      <c r="G1318" s="57" t="s">
        <v>164</v>
      </c>
      <c r="H1318" s="58">
        <v>1.6500000000000001E-2</v>
      </c>
      <c r="I1318" s="59">
        <f t="shared" si="326"/>
        <v>60.5</v>
      </c>
      <c r="J1318" s="59">
        <f t="shared" si="327"/>
        <v>0.99</v>
      </c>
      <c r="Q1318">
        <f t="shared" si="319"/>
        <v>0</v>
      </c>
      <c r="R1318">
        <f t="shared" si="328"/>
        <v>56.471862077977846</v>
      </c>
      <c r="T1318">
        <v>57.451952246273329</v>
      </c>
      <c r="W1318">
        <v>60.5</v>
      </c>
      <c r="Y1318">
        <v>60.5</v>
      </c>
      <c r="AB1318">
        <v>60.5</v>
      </c>
      <c r="AD1318" s="196">
        <v>60.5</v>
      </c>
    </row>
    <row r="1319" spans="1:30" ht="25.5" x14ac:dyDescent="0.25">
      <c r="A1319" s="55" t="s">
        <v>1627</v>
      </c>
      <c r="B1319" s="56" t="s">
        <v>2253</v>
      </c>
      <c r="C1319" s="55" t="s">
        <v>157</v>
      </c>
      <c r="D1319" s="55" t="s">
        <v>2254</v>
      </c>
      <c r="E1319" s="230" t="s">
        <v>1648</v>
      </c>
      <c r="F1319" s="231"/>
      <c r="G1319" s="57" t="s">
        <v>164</v>
      </c>
      <c r="H1319" s="58">
        <v>1</v>
      </c>
      <c r="I1319" s="59">
        <f t="shared" si="326"/>
        <v>6.46</v>
      </c>
      <c r="J1319" s="59">
        <f t="shared" si="327"/>
        <v>6.46</v>
      </c>
      <c r="Q1319">
        <f t="shared" si="319"/>
        <v>0</v>
      </c>
      <c r="R1319">
        <f t="shared" si="328"/>
        <v>6.0298880830369734</v>
      </c>
      <c r="T1319">
        <v>6.1325641959060242</v>
      </c>
      <c r="W1319">
        <v>6.46</v>
      </c>
      <c r="Y1319">
        <v>6.46</v>
      </c>
      <c r="AB1319">
        <v>6.46</v>
      </c>
      <c r="AD1319" s="196">
        <v>6.45</v>
      </c>
    </row>
    <row r="1320" spans="1:30" ht="25.5" x14ac:dyDescent="0.25">
      <c r="A1320" s="55" t="s">
        <v>1627</v>
      </c>
      <c r="B1320" s="56" t="s">
        <v>2235</v>
      </c>
      <c r="C1320" s="55" t="s">
        <v>157</v>
      </c>
      <c r="D1320" s="55" t="s">
        <v>2236</v>
      </c>
      <c r="E1320" s="230" t="s">
        <v>1648</v>
      </c>
      <c r="F1320" s="231"/>
      <c r="G1320" s="57" t="s">
        <v>164</v>
      </c>
      <c r="H1320" s="58">
        <v>2.1999999999999999E-2</v>
      </c>
      <c r="I1320" s="59">
        <f t="shared" si="326"/>
        <v>68.55</v>
      </c>
      <c r="J1320" s="59">
        <f t="shared" si="327"/>
        <v>1.5</v>
      </c>
      <c r="Q1320">
        <f t="shared" si="319"/>
        <v>0</v>
      </c>
      <c r="R1320">
        <f t="shared" si="328"/>
        <v>63.985886701576547</v>
      </c>
      <c r="T1320">
        <v>65.0966555589781</v>
      </c>
      <c r="W1320">
        <v>68.55</v>
      </c>
      <c r="Y1320">
        <v>68.55</v>
      </c>
      <c r="AB1320">
        <v>68.55</v>
      </c>
      <c r="AD1320" s="196">
        <v>68.55</v>
      </c>
    </row>
    <row r="1321" spans="1:30" x14ac:dyDescent="0.25">
      <c r="A1321" s="55" t="s">
        <v>1627</v>
      </c>
      <c r="B1321" s="56" t="s">
        <v>2237</v>
      </c>
      <c r="C1321" s="55" t="s">
        <v>157</v>
      </c>
      <c r="D1321" s="55" t="s">
        <v>2238</v>
      </c>
      <c r="E1321" s="230" t="s">
        <v>1648</v>
      </c>
      <c r="F1321" s="231"/>
      <c r="G1321" s="57" t="s">
        <v>164</v>
      </c>
      <c r="H1321" s="58">
        <v>1.9E-2</v>
      </c>
      <c r="I1321" s="59">
        <f t="shared" si="326"/>
        <v>1.95</v>
      </c>
      <c r="J1321" s="59">
        <f t="shared" si="327"/>
        <v>0.03</v>
      </c>
      <c r="Q1321">
        <f t="shared" si="319"/>
        <v>0</v>
      </c>
      <c r="R1321">
        <f t="shared" si="328"/>
        <v>1.8201674554058975</v>
      </c>
      <c r="T1321">
        <v>1.8575042237219159</v>
      </c>
      <c r="W1321">
        <v>1.95</v>
      </c>
      <c r="Y1321">
        <v>1.95</v>
      </c>
      <c r="AB1321">
        <v>1.95</v>
      </c>
      <c r="AD1321" s="196">
        <v>1.95</v>
      </c>
    </row>
    <row r="1322" spans="1:30" x14ac:dyDescent="0.25">
      <c r="A1322" s="44"/>
      <c r="B1322" s="44"/>
      <c r="C1322" s="44"/>
      <c r="D1322" s="44"/>
      <c r="E1322" s="44" t="s">
        <v>1629</v>
      </c>
      <c r="F1322" s="45">
        <v>4.4000000000000004</v>
      </c>
      <c r="G1322" s="44" t="s">
        <v>1630</v>
      </c>
      <c r="H1322" s="45">
        <v>0</v>
      </c>
      <c r="I1322" s="44" t="s">
        <v>1631</v>
      </c>
      <c r="J1322" s="45">
        <f>F1322+H1322</f>
        <v>4.4000000000000004</v>
      </c>
      <c r="Q1322">
        <f t="shared" si="319"/>
        <v>0</v>
      </c>
      <c r="W1322" t="s">
        <v>1631</v>
      </c>
      <c r="Y1322" t="s">
        <v>1631</v>
      </c>
      <c r="AB1322" t="s">
        <v>1631</v>
      </c>
    </row>
    <row r="1323" spans="1:30" x14ac:dyDescent="0.25">
      <c r="A1323" s="44"/>
      <c r="B1323" s="44"/>
      <c r="C1323" s="44"/>
      <c r="D1323" s="44"/>
      <c r="E1323" s="44" t="s">
        <v>1632</v>
      </c>
      <c r="F1323" s="45">
        <f>J1323-J1315</f>
        <v>3.2239648857377041</v>
      </c>
      <c r="G1323" s="44"/>
      <c r="H1323" s="229" t="s">
        <v>1633</v>
      </c>
      <c r="I1323" s="229"/>
      <c r="J1323" s="45">
        <f>Q1323</f>
        <v>17.878350730000001</v>
      </c>
      <c r="Q1323">
        <f t="shared" si="319"/>
        <v>17.878350730000001</v>
      </c>
      <c r="S1323" s="194"/>
    </row>
    <row r="1324" spans="1:30" ht="15.75" thickBot="1" x14ac:dyDescent="0.3">
      <c r="A1324" s="46"/>
      <c r="B1324" s="46"/>
      <c r="C1324" s="46"/>
      <c r="D1324" s="46"/>
      <c r="E1324" s="46"/>
      <c r="F1324" s="46"/>
      <c r="G1324" s="46" t="s">
        <v>1634</v>
      </c>
      <c r="H1324" s="47">
        <v>5</v>
      </c>
      <c r="I1324" s="46" t="s">
        <v>1635</v>
      </c>
      <c r="J1324" s="48">
        <f>O1324</f>
        <v>89.39</v>
      </c>
      <c r="M1324">
        <f>K1315</f>
        <v>89.39</v>
      </c>
      <c r="N1324">
        <f>L1315</f>
        <v>17.878350730000001</v>
      </c>
      <c r="O1324">
        <v>89.39</v>
      </c>
      <c r="P1324">
        <v>17.878350730000001</v>
      </c>
      <c r="Q1324">
        <f t="shared" si="319"/>
        <v>0</v>
      </c>
      <c r="S1324" s="194"/>
      <c r="W1324" t="s">
        <v>1635</v>
      </c>
      <c r="Y1324" t="s">
        <v>1635</v>
      </c>
      <c r="AB1324" t="s">
        <v>1635</v>
      </c>
    </row>
    <row r="1325" spans="1:30" ht="15.75" thickTop="1" x14ac:dyDescent="0.25">
      <c r="A1325" s="49"/>
      <c r="B1325" s="49"/>
      <c r="C1325" s="49"/>
      <c r="D1325" s="49"/>
      <c r="E1325" s="49"/>
      <c r="F1325" s="49"/>
      <c r="G1325" s="49"/>
      <c r="H1325" s="49"/>
      <c r="I1325" s="49"/>
      <c r="J1325" s="49"/>
      <c r="Q1325">
        <f t="shared" si="319"/>
        <v>0</v>
      </c>
      <c r="S1325" s="194"/>
    </row>
    <row r="1326" spans="1:30" collapsed="1" x14ac:dyDescent="0.25">
      <c r="A1326" s="36" t="s">
        <v>519</v>
      </c>
      <c r="B1326" s="37" t="s">
        <v>137</v>
      </c>
      <c r="C1326" s="36" t="s">
        <v>138</v>
      </c>
      <c r="D1326" s="36" t="s">
        <v>9</v>
      </c>
      <c r="E1326" s="233" t="s">
        <v>1626</v>
      </c>
      <c r="F1326" s="234"/>
      <c r="G1326" s="38" t="s">
        <v>139</v>
      </c>
      <c r="H1326" s="37" t="s">
        <v>140</v>
      </c>
      <c r="I1326" s="37" t="s">
        <v>141</v>
      </c>
      <c r="J1326" s="37" t="s">
        <v>10</v>
      </c>
      <c r="Q1326">
        <f t="shared" si="319"/>
        <v>0</v>
      </c>
      <c r="S1326" s="194"/>
      <c r="W1326" t="s">
        <v>141</v>
      </c>
      <c r="Y1326" t="s">
        <v>141</v>
      </c>
      <c r="AB1326" t="s">
        <v>141</v>
      </c>
    </row>
    <row r="1327" spans="1:30" ht="38.25" x14ac:dyDescent="0.25">
      <c r="A1327" s="39" t="s">
        <v>1636</v>
      </c>
      <c r="B1327" s="40" t="s">
        <v>520</v>
      </c>
      <c r="C1327" s="39" t="s">
        <v>157</v>
      </c>
      <c r="D1327" s="39" t="s">
        <v>521</v>
      </c>
      <c r="E1327" s="235" t="s">
        <v>2168</v>
      </c>
      <c r="F1327" s="236"/>
      <c r="G1327" s="41" t="s">
        <v>164</v>
      </c>
      <c r="H1327" s="42">
        <v>1</v>
      </c>
      <c r="I1327" s="43">
        <f>_xlfn.XLOOKUP(D1327,'Sintético MO EQ MAT'!D:D,'Sintético MO EQ MAT'!G:G)</f>
        <v>10.167034049180328</v>
      </c>
      <c r="J1327" s="43">
        <f>(H1327*I1327)</f>
        <v>10.167034049180328</v>
      </c>
      <c r="K1327">
        <f>_xlfn.XLOOKUP(D1327,'Sintético MO EQ MAT'!D:D,'Sintético MO EQ MAT'!O:O,0)</f>
        <v>99.23</v>
      </c>
      <c r="L1327">
        <f>_xlfn.XLOOKUP(D1327,'Sintético MO EQ MAT'!D:D,'Sintético MO EQ MAT'!K:K,0)</f>
        <v>12.403781540000001</v>
      </c>
      <c r="Q1327">
        <f t="shared" si="319"/>
        <v>0</v>
      </c>
      <c r="S1327" s="194"/>
      <c r="W1327">
        <v>10.167034049180328</v>
      </c>
      <c r="Y1327">
        <v>10.167034049180328</v>
      </c>
      <c r="AB1327">
        <v>10.167034049180328</v>
      </c>
      <c r="AD1327" s="196">
        <v>9.33</v>
      </c>
    </row>
    <row r="1328" spans="1:30" ht="25.5" x14ac:dyDescent="0.25">
      <c r="A1328" s="50" t="s">
        <v>1638</v>
      </c>
      <c r="B1328" s="51" t="s">
        <v>2162</v>
      </c>
      <c r="C1328" s="50" t="s">
        <v>157</v>
      </c>
      <c r="D1328" s="50" t="s">
        <v>2163</v>
      </c>
      <c r="E1328" s="237" t="s">
        <v>1637</v>
      </c>
      <c r="F1328" s="238"/>
      <c r="G1328" s="52" t="s">
        <v>266</v>
      </c>
      <c r="H1328" s="53">
        <v>6.59E-2</v>
      </c>
      <c r="I1328" s="54">
        <f t="shared" ref="I1328:I1333" si="329">W1328</f>
        <v>18.72</v>
      </c>
      <c r="J1328" s="54">
        <f t="shared" ref="J1328:J1333" si="330">TRUNC(H1328*I1328,(2))</f>
        <v>1.23</v>
      </c>
      <c r="Q1328">
        <f t="shared" si="319"/>
        <v>0</v>
      </c>
      <c r="R1328">
        <f t="shared" ref="R1328:R1333" si="331">I1328/1.07133</f>
        <v>17.473607571896615</v>
      </c>
      <c r="T1328">
        <v>17.78163591050377</v>
      </c>
      <c r="W1328">
        <v>18.72</v>
      </c>
      <c r="Y1328">
        <v>18.72</v>
      </c>
      <c r="AB1328">
        <v>18.72</v>
      </c>
      <c r="AD1328" s="196">
        <v>18.72</v>
      </c>
    </row>
    <row r="1329" spans="1:30" ht="25.5" x14ac:dyDescent="0.25">
      <c r="A1329" s="50" t="s">
        <v>1638</v>
      </c>
      <c r="B1329" s="51" t="s">
        <v>1658</v>
      </c>
      <c r="C1329" s="50" t="s">
        <v>157</v>
      </c>
      <c r="D1329" s="50" t="s">
        <v>1659</v>
      </c>
      <c r="E1329" s="237" t="s">
        <v>1637</v>
      </c>
      <c r="F1329" s="238"/>
      <c r="G1329" s="52" t="s">
        <v>266</v>
      </c>
      <c r="H1329" s="53">
        <v>6.59E-2</v>
      </c>
      <c r="I1329" s="54">
        <f t="shared" si="329"/>
        <v>25.97</v>
      </c>
      <c r="J1329" s="54">
        <f t="shared" si="330"/>
        <v>1.71</v>
      </c>
      <c r="Q1329">
        <f t="shared" si="319"/>
        <v>0</v>
      </c>
      <c r="R1329">
        <f t="shared" si="331"/>
        <v>24.240896829174954</v>
      </c>
      <c r="T1329">
        <v>24.670269664809165</v>
      </c>
      <c r="W1329">
        <v>25.97</v>
      </c>
      <c r="Y1329">
        <v>25.97</v>
      </c>
      <c r="AB1329">
        <v>25.97</v>
      </c>
      <c r="AD1329" s="196">
        <v>25.97</v>
      </c>
    </row>
    <row r="1330" spans="1:30" x14ac:dyDescent="0.25">
      <c r="A1330" s="55" t="s">
        <v>1627</v>
      </c>
      <c r="B1330" s="56" t="s">
        <v>2231</v>
      </c>
      <c r="C1330" s="55" t="s">
        <v>157</v>
      </c>
      <c r="D1330" s="55" t="s">
        <v>2232</v>
      </c>
      <c r="E1330" s="230" t="s">
        <v>1648</v>
      </c>
      <c r="F1330" s="231"/>
      <c r="G1330" s="57" t="s">
        <v>164</v>
      </c>
      <c r="H1330" s="58">
        <v>1.18E-2</v>
      </c>
      <c r="I1330" s="59">
        <f t="shared" si="329"/>
        <v>60.5</v>
      </c>
      <c r="J1330" s="59">
        <f t="shared" si="330"/>
        <v>0.71</v>
      </c>
      <c r="Q1330">
        <f t="shared" si="319"/>
        <v>0</v>
      </c>
      <c r="R1330">
        <f t="shared" si="331"/>
        <v>56.471862077977846</v>
      </c>
      <c r="T1330">
        <v>57.451952246273329</v>
      </c>
      <c r="W1330">
        <v>60.5</v>
      </c>
      <c r="Y1330">
        <v>60.5</v>
      </c>
      <c r="AB1330">
        <v>60.5</v>
      </c>
      <c r="AD1330" s="196">
        <v>60.5</v>
      </c>
    </row>
    <row r="1331" spans="1:30" ht="25.5" x14ac:dyDescent="0.25">
      <c r="A1331" s="55" t="s">
        <v>1627</v>
      </c>
      <c r="B1331" s="56" t="s">
        <v>2255</v>
      </c>
      <c r="C1331" s="55" t="s">
        <v>157</v>
      </c>
      <c r="D1331" s="55" t="s">
        <v>2256</v>
      </c>
      <c r="E1331" s="230" t="s">
        <v>1648</v>
      </c>
      <c r="F1331" s="231"/>
      <c r="G1331" s="57" t="s">
        <v>164</v>
      </c>
      <c r="H1331" s="58">
        <v>1</v>
      </c>
      <c r="I1331" s="59">
        <f t="shared" si="329"/>
        <v>5.47</v>
      </c>
      <c r="J1331" s="59">
        <f t="shared" si="330"/>
        <v>5.47</v>
      </c>
      <c r="Q1331">
        <f t="shared" si="319"/>
        <v>0</v>
      </c>
      <c r="R1331">
        <f t="shared" si="331"/>
        <v>5.1058030672155175</v>
      </c>
      <c r="T1331">
        <v>5.2084791800845682</v>
      </c>
      <c r="W1331">
        <v>5.47</v>
      </c>
      <c r="Y1331">
        <v>5.47</v>
      </c>
      <c r="AB1331">
        <v>5.47</v>
      </c>
      <c r="AD1331" s="196">
        <v>5.48</v>
      </c>
    </row>
    <row r="1332" spans="1:30" ht="25.5" x14ac:dyDescent="0.25">
      <c r="A1332" s="55" t="s">
        <v>1627</v>
      </c>
      <c r="B1332" s="56" t="s">
        <v>2235</v>
      </c>
      <c r="C1332" s="55" t="s">
        <v>157</v>
      </c>
      <c r="D1332" s="55" t="s">
        <v>2236</v>
      </c>
      <c r="E1332" s="230" t="s">
        <v>1648</v>
      </c>
      <c r="F1332" s="231"/>
      <c r="G1332" s="57" t="s">
        <v>164</v>
      </c>
      <c r="H1332" s="58">
        <v>1.4999999999999999E-2</v>
      </c>
      <c r="I1332" s="59">
        <f t="shared" si="329"/>
        <v>68.55</v>
      </c>
      <c r="J1332" s="59">
        <f t="shared" si="330"/>
        <v>1.02</v>
      </c>
      <c r="Q1332">
        <f t="shared" si="319"/>
        <v>0</v>
      </c>
      <c r="R1332">
        <f t="shared" si="331"/>
        <v>63.985886701576547</v>
      </c>
      <c r="T1332">
        <v>65.0966555589781</v>
      </c>
      <c r="W1332">
        <v>68.55</v>
      </c>
      <c r="Y1332">
        <v>68.55</v>
      </c>
      <c r="AB1332">
        <v>68.55</v>
      </c>
      <c r="AD1332" s="196">
        <v>68.55</v>
      </c>
    </row>
    <row r="1333" spans="1:30" x14ac:dyDescent="0.25">
      <c r="A1333" s="55" t="s">
        <v>1627</v>
      </c>
      <c r="B1333" s="56" t="s">
        <v>2237</v>
      </c>
      <c r="C1333" s="55" t="s">
        <v>157</v>
      </c>
      <c r="D1333" s="55" t="s">
        <v>2238</v>
      </c>
      <c r="E1333" s="230" t="s">
        <v>1648</v>
      </c>
      <c r="F1333" s="231"/>
      <c r="G1333" s="57" t="s">
        <v>164</v>
      </c>
      <c r="H1333" s="58">
        <v>1.49E-2</v>
      </c>
      <c r="I1333" s="59">
        <f t="shared" si="329"/>
        <v>1.95</v>
      </c>
      <c r="J1333" s="59">
        <f t="shared" si="330"/>
        <v>0.02</v>
      </c>
      <c r="Q1333">
        <f t="shared" si="319"/>
        <v>0</v>
      </c>
      <c r="R1333">
        <f t="shared" si="331"/>
        <v>1.8201674554058975</v>
      </c>
      <c r="T1333">
        <v>1.8575042237219159</v>
      </c>
      <c r="W1333">
        <v>1.95</v>
      </c>
      <c r="Y1333">
        <v>1.95</v>
      </c>
      <c r="AB1333">
        <v>1.95</v>
      </c>
      <c r="AD1333" s="196">
        <v>1.95</v>
      </c>
    </row>
    <row r="1334" spans="1:30" x14ac:dyDescent="0.25">
      <c r="A1334" s="44"/>
      <c r="B1334" s="44"/>
      <c r="C1334" s="44"/>
      <c r="D1334" s="44"/>
      <c r="E1334" s="44" t="s">
        <v>1629</v>
      </c>
      <c r="F1334" s="45">
        <v>2.2799999999999998</v>
      </c>
      <c r="G1334" s="44" t="s">
        <v>1630</v>
      </c>
      <c r="H1334" s="45">
        <v>0</v>
      </c>
      <c r="I1334" s="44" t="s">
        <v>1631</v>
      </c>
      <c r="J1334" s="45">
        <f>F1334+H1334</f>
        <v>2.2799999999999998</v>
      </c>
      <c r="Q1334">
        <f t="shared" si="319"/>
        <v>0</v>
      </c>
      <c r="W1334" t="s">
        <v>1631</v>
      </c>
      <c r="Y1334" t="s">
        <v>1631</v>
      </c>
      <c r="AB1334" t="s">
        <v>1631</v>
      </c>
    </row>
    <row r="1335" spans="1:30" x14ac:dyDescent="0.25">
      <c r="A1335" s="44"/>
      <c r="B1335" s="44"/>
      <c r="C1335" s="44"/>
      <c r="D1335" s="44"/>
      <c r="E1335" s="44" t="s">
        <v>1632</v>
      </c>
      <c r="F1335" s="45">
        <f>J1335-J1327</f>
        <v>2.2367474908196723</v>
      </c>
      <c r="G1335" s="44"/>
      <c r="H1335" s="229" t="s">
        <v>1633</v>
      </c>
      <c r="I1335" s="229"/>
      <c r="J1335" s="45">
        <f>Q1335</f>
        <v>12.403781540000001</v>
      </c>
      <c r="Q1335">
        <f t="shared" si="319"/>
        <v>12.403781540000001</v>
      </c>
      <c r="S1335" s="194"/>
    </row>
    <row r="1336" spans="1:30" ht="15.75" thickBot="1" x14ac:dyDescent="0.3">
      <c r="A1336" s="46"/>
      <c r="B1336" s="46"/>
      <c r="C1336" s="46"/>
      <c r="D1336" s="46"/>
      <c r="E1336" s="46"/>
      <c r="F1336" s="46"/>
      <c r="G1336" s="46" t="s">
        <v>1634</v>
      </c>
      <c r="H1336" s="47">
        <v>8</v>
      </c>
      <c r="I1336" s="46" t="s">
        <v>1635</v>
      </c>
      <c r="J1336" s="48">
        <f>O1336</f>
        <v>99.23</v>
      </c>
      <c r="M1336">
        <f>K1327</f>
        <v>99.23</v>
      </c>
      <c r="N1336">
        <f>L1327</f>
        <v>12.403781540000001</v>
      </c>
      <c r="O1336">
        <v>99.23</v>
      </c>
      <c r="P1336">
        <v>12.403781540000001</v>
      </c>
      <c r="Q1336">
        <f t="shared" si="319"/>
        <v>0</v>
      </c>
      <c r="S1336" s="194"/>
      <c r="W1336" t="s">
        <v>1635</v>
      </c>
      <c r="Y1336" t="s">
        <v>1635</v>
      </c>
      <c r="AB1336" t="s">
        <v>1635</v>
      </c>
    </row>
    <row r="1337" spans="1:30" ht="15.75" thickTop="1" x14ac:dyDescent="0.25">
      <c r="A1337" s="49"/>
      <c r="B1337" s="49"/>
      <c r="C1337" s="49"/>
      <c r="D1337" s="49"/>
      <c r="E1337" s="49"/>
      <c r="F1337" s="49"/>
      <c r="G1337" s="49"/>
      <c r="H1337" s="49"/>
      <c r="I1337" s="49"/>
      <c r="J1337" s="49"/>
      <c r="Q1337">
        <f t="shared" si="319"/>
        <v>0</v>
      </c>
      <c r="S1337" s="194"/>
    </row>
    <row r="1338" spans="1:30" collapsed="1" x14ac:dyDescent="0.25">
      <c r="A1338" s="36" t="s">
        <v>522</v>
      </c>
      <c r="B1338" s="37" t="s">
        <v>137</v>
      </c>
      <c r="C1338" s="36" t="s">
        <v>138</v>
      </c>
      <c r="D1338" s="36" t="s">
        <v>9</v>
      </c>
      <c r="E1338" s="233" t="s">
        <v>1626</v>
      </c>
      <c r="F1338" s="234"/>
      <c r="G1338" s="38" t="s">
        <v>139</v>
      </c>
      <c r="H1338" s="37" t="s">
        <v>140</v>
      </c>
      <c r="I1338" s="37" t="s">
        <v>141</v>
      </c>
      <c r="J1338" s="37" t="s">
        <v>10</v>
      </c>
      <c r="Q1338">
        <f t="shared" si="319"/>
        <v>0</v>
      </c>
      <c r="S1338" s="194"/>
      <c r="W1338" t="s">
        <v>141</v>
      </c>
      <c r="Y1338" t="s">
        <v>141</v>
      </c>
      <c r="AB1338" t="s">
        <v>141</v>
      </c>
    </row>
    <row r="1339" spans="1:30" ht="51" x14ac:dyDescent="0.25">
      <c r="A1339" s="39" t="s">
        <v>1636</v>
      </c>
      <c r="B1339" s="40" t="s">
        <v>523</v>
      </c>
      <c r="C1339" s="39" t="s">
        <v>157</v>
      </c>
      <c r="D1339" s="39" t="s">
        <v>524</v>
      </c>
      <c r="E1339" s="235" t="s">
        <v>2168</v>
      </c>
      <c r="F1339" s="236"/>
      <c r="G1339" s="41" t="s">
        <v>164</v>
      </c>
      <c r="H1339" s="42">
        <v>1</v>
      </c>
      <c r="I1339" s="43">
        <f>_xlfn.XLOOKUP(D1339,'Sintético MO EQ MAT'!D:D,'Sintético MO EQ MAT'!G:G)</f>
        <v>26.029862926229505</v>
      </c>
      <c r="J1339" s="43">
        <f>(H1339*I1339)</f>
        <v>26.029862926229505</v>
      </c>
      <c r="K1339">
        <f>_xlfn.XLOOKUP(D1339,'Sintético MO EQ MAT'!D:D,'Sintético MO EQ MAT'!O:O,0)</f>
        <v>127.02</v>
      </c>
      <c r="L1339">
        <f>_xlfn.XLOOKUP(D1339,'Sintético MO EQ MAT'!D:D,'Sintético MO EQ MAT'!K:K,0)</f>
        <v>31.756432769999996</v>
      </c>
      <c r="Q1339">
        <f t="shared" si="319"/>
        <v>0</v>
      </c>
      <c r="S1339" s="194"/>
      <c r="W1339">
        <v>26.029862926229505</v>
      </c>
      <c r="Y1339">
        <v>26.029862926229505</v>
      </c>
      <c r="AB1339">
        <v>26.029862926229505</v>
      </c>
      <c r="AD1339" s="196">
        <v>21.07</v>
      </c>
    </row>
    <row r="1340" spans="1:30" ht="25.5" x14ac:dyDescent="0.25">
      <c r="A1340" s="50" t="s">
        <v>1638</v>
      </c>
      <c r="B1340" s="51" t="s">
        <v>2162</v>
      </c>
      <c r="C1340" s="50" t="s">
        <v>157</v>
      </c>
      <c r="D1340" s="50" t="s">
        <v>2163</v>
      </c>
      <c r="E1340" s="237" t="s">
        <v>1637</v>
      </c>
      <c r="F1340" s="238"/>
      <c r="G1340" s="52" t="s">
        <v>266</v>
      </c>
      <c r="H1340" s="53">
        <v>0.23100000000000001</v>
      </c>
      <c r="I1340" s="54">
        <f t="shared" ref="I1340:I1345" si="332">W1340</f>
        <v>18.72</v>
      </c>
      <c r="J1340" s="54">
        <f t="shared" ref="J1340:J1345" si="333">TRUNC(H1340*I1340,(2))</f>
        <v>4.32</v>
      </c>
      <c r="Q1340">
        <f t="shared" si="319"/>
        <v>0</v>
      </c>
      <c r="R1340">
        <f t="shared" ref="R1340:R1345" si="334">I1340/1.07133</f>
        <v>17.473607571896615</v>
      </c>
      <c r="T1340">
        <v>17.78163591050377</v>
      </c>
      <c r="W1340">
        <v>18.72</v>
      </c>
      <c r="Y1340">
        <v>18.72</v>
      </c>
      <c r="AB1340">
        <v>18.72</v>
      </c>
      <c r="AD1340" s="196">
        <v>18.72</v>
      </c>
    </row>
    <row r="1341" spans="1:30" ht="25.5" x14ac:dyDescent="0.25">
      <c r="A1341" s="50" t="s">
        <v>1638</v>
      </c>
      <c r="B1341" s="51" t="s">
        <v>1658</v>
      </c>
      <c r="C1341" s="50" t="s">
        <v>157</v>
      </c>
      <c r="D1341" s="50" t="s">
        <v>1659</v>
      </c>
      <c r="E1341" s="237" t="s">
        <v>1637</v>
      </c>
      <c r="F1341" s="238"/>
      <c r="G1341" s="52" t="s">
        <v>266</v>
      </c>
      <c r="H1341" s="53">
        <v>0.23100000000000001</v>
      </c>
      <c r="I1341" s="54">
        <f t="shared" si="332"/>
        <v>25.97</v>
      </c>
      <c r="J1341" s="54">
        <f t="shared" si="333"/>
        <v>5.99</v>
      </c>
      <c r="Q1341">
        <f t="shared" si="319"/>
        <v>0</v>
      </c>
      <c r="R1341">
        <f t="shared" si="334"/>
        <v>24.240896829174954</v>
      </c>
      <c r="T1341">
        <v>24.670269664809165</v>
      </c>
      <c r="W1341">
        <v>25.97</v>
      </c>
      <c r="Y1341">
        <v>25.97</v>
      </c>
      <c r="AB1341">
        <v>25.97</v>
      </c>
      <c r="AD1341" s="196">
        <v>25.97</v>
      </c>
    </row>
    <row r="1342" spans="1:30" ht="25.5" x14ac:dyDescent="0.25">
      <c r="A1342" s="55" t="s">
        <v>1627</v>
      </c>
      <c r="B1342" s="56" t="s">
        <v>2257</v>
      </c>
      <c r="C1342" s="55" t="s">
        <v>157</v>
      </c>
      <c r="D1342" s="55" t="s">
        <v>2258</v>
      </c>
      <c r="E1342" s="230" t="s">
        <v>1648</v>
      </c>
      <c r="F1342" s="231"/>
      <c r="G1342" s="57" t="s">
        <v>164</v>
      </c>
      <c r="H1342" s="58">
        <v>1</v>
      </c>
      <c r="I1342" s="59">
        <f t="shared" si="332"/>
        <v>14.02</v>
      </c>
      <c r="J1342" s="59">
        <f t="shared" si="333"/>
        <v>14.02</v>
      </c>
      <c r="Q1342">
        <f t="shared" si="319"/>
        <v>0</v>
      </c>
      <c r="R1342">
        <f t="shared" si="334"/>
        <v>13.086537294764453</v>
      </c>
      <c r="T1342">
        <v>13.319892096739567</v>
      </c>
      <c r="W1342">
        <v>14.02</v>
      </c>
      <c r="Y1342">
        <v>14.02</v>
      </c>
      <c r="AB1342">
        <v>14.02</v>
      </c>
      <c r="AD1342" s="196">
        <v>14.02</v>
      </c>
    </row>
    <row r="1343" spans="1:30" x14ac:dyDescent="0.25">
      <c r="A1343" s="55" t="s">
        <v>1627</v>
      </c>
      <c r="B1343" s="56" t="s">
        <v>2259</v>
      </c>
      <c r="C1343" s="55" t="s">
        <v>157</v>
      </c>
      <c r="D1343" s="55" t="s">
        <v>2260</v>
      </c>
      <c r="E1343" s="230" t="s">
        <v>1648</v>
      </c>
      <c r="F1343" s="231"/>
      <c r="G1343" s="57" t="s">
        <v>164</v>
      </c>
      <c r="H1343" s="58">
        <v>4.5999999999999999E-2</v>
      </c>
      <c r="I1343" s="59">
        <f t="shared" si="332"/>
        <v>19.739999999999998</v>
      </c>
      <c r="J1343" s="59">
        <f t="shared" si="333"/>
        <v>0.9</v>
      </c>
      <c r="Q1343">
        <f t="shared" si="319"/>
        <v>0</v>
      </c>
      <c r="R1343">
        <f t="shared" si="334"/>
        <v>18.425695163955083</v>
      </c>
      <c r="T1343">
        <v>18.752391886720247</v>
      </c>
      <c r="W1343">
        <v>19.739999999999998</v>
      </c>
      <c r="Y1343">
        <v>19.739999999999998</v>
      </c>
      <c r="AB1343">
        <v>19.739999999999998</v>
      </c>
      <c r="AD1343" s="196">
        <v>19.739999999999998</v>
      </c>
    </row>
    <row r="1344" spans="1:30" ht="25.5" x14ac:dyDescent="0.25">
      <c r="A1344" s="55" t="s">
        <v>1627</v>
      </c>
      <c r="B1344" s="56" t="s">
        <v>2235</v>
      </c>
      <c r="C1344" s="55" t="s">
        <v>157</v>
      </c>
      <c r="D1344" s="55" t="s">
        <v>2236</v>
      </c>
      <c r="E1344" s="230" t="s">
        <v>1648</v>
      </c>
      <c r="F1344" s="231"/>
      <c r="G1344" s="57" t="s">
        <v>164</v>
      </c>
      <c r="H1344" s="58">
        <v>1.0999999999999999E-2</v>
      </c>
      <c r="I1344" s="59">
        <f t="shared" si="332"/>
        <v>68.55</v>
      </c>
      <c r="J1344" s="59">
        <f t="shared" si="333"/>
        <v>0.75</v>
      </c>
      <c r="Q1344">
        <f t="shared" si="319"/>
        <v>0</v>
      </c>
      <c r="R1344">
        <f t="shared" si="334"/>
        <v>63.985886701576547</v>
      </c>
      <c r="T1344">
        <v>65.0966555589781</v>
      </c>
      <c r="W1344">
        <v>68.55</v>
      </c>
      <c r="Y1344">
        <v>68.55</v>
      </c>
      <c r="AB1344">
        <v>68.55</v>
      </c>
      <c r="AD1344" s="196">
        <v>68.55</v>
      </c>
    </row>
    <row r="1345" spans="1:30" x14ac:dyDescent="0.25">
      <c r="A1345" s="55" t="s">
        <v>1627</v>
      </c>
      <c r="B1345" s="56" t="s">
        <v>2237</v>
      </c>
      <c r="C1345" s="55" t="s">
        <v>157</v>
      </c>
      <c r="D1345" s="55" t="s">
        <v>2238</v>
      </c>
      <c r="E1345" s="230" t="s">
        <v>1648</v>
      </c>
      <c r="F1345" s="231"/>
      <c r="G1345" s="57" t="s">
        <v>164</v>
      </c>
      <c r="H1345" s="58">
        <v>2.3E-2</v>
      </c>
      <c r="I1345" s="59">
        <f t="shared" si="332"/>
        <v>1.95</v>
      </c>
      <c r="J1345" s="59">
        <f t="shared" si="333"/>
        <v>0.04</v>
      </c>
      <c r="Q1345">
        <f t="shared" si="319"/>
        <v>0</v>
      </c>
      <c r="R1345">
        <f t="shared" si="334"/>
        <v>1.8201674554058975</v>
      </c>
      <c r="T1345">
        <v>1.8575042237219159</v>
      </c>
      <c r="W1345">
        <v>1.95</v>
      </c>
      <c r="Y1345">
        <v>1.95</v>
      </c>
      <c r="AB1345">
        <v>1.95</v>
      </c>
      <c r="AD1345" s="196">
        <v>1.95</v>
      </c>
    </row>
    <row r="1346" spans="1:30" x14ac:dyDescent="0.25">
      <c r="A1346" s="44"/>
      <c r="B1346" s="44"/>
      <c r="C1346" s="44"/>
      <c r="D1346" s="44"/>
      <c r="E1346" s="44" t="s">
        <v>1629</v>
      </c>
      <c r="F1346" s="45">
        <v>8.02</v>
      </c>
      <c r="G1346" s="44" t="s">
        <v>1630</v>
      </c>
      <c r="H1346" s="45">
        <v>0</v>
      </c>
      <c r="I1346" s="44" t="s">
        <v>1631</v>
      </c>
      <c r="J1346" s="45">
        <f>F1346+H1346</f>
        <v>8.02</v>
      </c>
      <c r="Q1346">
        <f t="shared" si="319"/>
        <v>0</v>
      </c>
      <c r="W1346" t="s">
        <v>1631</v>
      </c>
      <c r="Y1346" t="s">
        <v>1631</v>
      </c>
      <c r="AB1346" t="s">
        <v>1631</v>
      </c>
    </row>
    <row r="1347" spans="1:30" x14ac:dyDescent="0.25">
      <c r="A1347" s="44"/>
      <c r="B1347" s="44"/>
      <c r="C1347" s="44"/>
      <c r="D1347" s="44"/>
      <c r="E1347" s="44" t="s">
        <v>1632</v>
      </c>
      <c r="F1347" s="45">
        <f>J1347-J1339</f>
        <v>5.7265698437704913</v>
      </c>
      <c r="G1347" s="44"/>
      <c r="H1347" s="229" t="s">
        <v>1633</v>
      </c>
      <c r="I1347" s="229"/>
      <c r="J1347" s="45">
        <f>Q1347</f>
        <v>31.756432769999996</v>
      </c>
      <c r="Q1347">
        <f t="shared" si="319"/>
        <v>31.756432769999996</v>
      </c>
      <c r="S1347" s="194"/>
    </row>
    <row r="1348" spans="1:30" ht="15.75" thickBot="1" x14ac:dyDescent="0.3">
      <c r="A1348" s="46"/>
      <c r="B1348" s="46"/>
      <c r="C1348" s="46"/>
      <c r="D1348" s="46"/>
      <c r="E1348" s="46"/>
      <c r="F1348" s="46"/>
      <c r="G1348" s="46" t="s">
        <v>1634</v>
      </c>
      <c r="H1348" s="47">
        <v>4</v>
      </c>
      <c r="I1348" s="46" t="s">
        <v>1635</v>
      </c>
      <c r="J1348" s="48">
        <f>O1348</f>
        <v>127.02</v>
      </c>
      <c r="M1348">
        <f>K1339</f>
        <v>127.02</v>
      </c>
      <c r="N1348">
        <f>L1339</f>
        <v>31.756432769999996</v>
      </c>
      <c r="O1348">
        <v>127.02</v>
      </c>
      <c r="P1348">
        <v>31.756432769999996</v>
      </c>
      <c r="Q1348">
        <f t="shared" si="319"/>
        <v>0</v>
      </c>
      <c r="S1348" s="194"/>
      <c r="W1348" t="s">
        <v>1635</v>
      </c>
      <c r="Y1348" t="s">
        <v>1635</v>
      </c>
      <c r="AB1348" t="s">
        <v>1635</v>
      </c>
    </row>
    <row r="1349" spans="1:30" ht="15.75" thickTop="1" x14ac:dyDescent="0.25">
      <c r="A1349" s="49"/>
      <c r="B1349" s="49"/>
      <c r="C1349" s="49"/>
      <c r="D1349" s="49"/>
      <c r="E1349" s="49"/>
      <c r="F1349" s="49"/>
      <c r="G1349" s="49"/>
      <c r="H1349" s="49"/>
      <c r="I1349" s="49"/>
      <c r="J1349" s="49"/>
      <c r="Q1349">
        <f t="shared" si="319"/>
        <v>0</v>
      </c>
      <c r="S1349" s="194"/>
    </row>
    <row r="1350" spans="1:30" collapsed="1" x14ac:dyDescent="0.25">
      <c r="A1350" s="36" t="s">
        <v>525</v>
      </c>
      <c r="B1350" s="37" t="s">
        <v>137</v>
      </c>
      <c r="C1350" s="36" t="s">
        <v>138</v>
      </c>
      <c r="D1350" s="36" t="s">
        <v>9</v>
      </c>
      <c r="E1350" s="233" t="s">
        <v>1626</v>
      </c>
      <c r="F1350" s="234"/>
      <c r="G1350" s="38" t="s">
        <v>139</v>
      </c>
      <c r="H1350" s="37" t="s">
        <v>140</v>
      </c>
      <c r="I1350" s="37" t="s">
        <v>141</v>
      </c>
      <c r="J1350" s="37" t="s">
        <v>10</v>
      </c>
      <c r="Q1350">
        <f t="shared" si="319"/>
        <v>0</v>
      </c>
      <c r="S1350" s="194"/>
      <c r="W1350" t="s">
        <v>141</v>
      </c>
      <c r="Y1350" t="s">
        <v>141</v>
      </c>
      <c r="AB1350" t="s">
        <v>141</v>
      </c>
    </row>
    <row r="1351" spans="1:30" ht="25.5" x14ac:dyDescent="0.25">
      <c r="A1351" s="39" t="s">
        <v>1636</v>
      </c>
      <c r="B1351" s="40" t="s">
        <v>526</v>
      </c>
      <c r="C1351" s="39" t="s">
        <v>157</v>
      </c>
      <c r="D1351" s="39" t="s">
        <v>527</v>
      </c>
      <c r="E1351" s="235" t="s">
        <v>2168</v>
      </c>
      <c r="F1351" s="236"/>
      <c r="G1351" s="41" t="s">
        <v>164</v>
      </c>
      <c r="H1351" s="42">
        <v>1</v>
      </c>
      <c r="I1351" s="43">
        <f>_xlfn.XLOOKUP(D1351,'Sintético MO EQ MAT'!D:D,'Sintético MO EQ MAT'!G:G)</f>
        <v>4.1328751721311479</v>
      </c>
      <c r="J1351" s="43">
        <f>(H1351*I1351)</f>
        <v>4.1328751721311479</v>
      </c>
      <c r="K1351">
        <f>_xlfn.XLOOKUP(D1351,'Sintético MO EQ MAT'!D:D,'Sintético MO EQ MAT'!O:O,0)</f>
        <v>121.01</v>
      </c>
      <c r="L1351">
        <f>_xlfn.XLOOKUP(D1351,'Sintético MO EQ MAT'!D:D,'Sintético MO EQ MAT'!K:K,0)</f>
        <v>5.0421077099999998</v>
      </c>
      <c r="Q1351">
        <f t="shared" si="319"/>
        <v>0</v>
      </c>
      <c r="S1351" s="194"/>
      <c r="W1351">
        <v>4.1328751721311479</v>
      </c>
      <c r="Y1351">
        <v>4.1328751721311479</v>
      </c>
      <c r="AB1351">
        <v>4.1328751721311479</v>
      </c>
      <c r="AD1351" s="196">
        <v>2.9</v>
      </c>
    </row>
    <row r="1352" spans="1:30" ht="25.5" x14ac:dyDescent="0.25">
      <c r="A1352" s="50" t="s">
        <v>1638</v>
      </c>
      <c r="B1352" s="51" t="s">
        <v>2162</v>
      </c>
      <c r="C1352" s="50" t="s">
        <v>157</v>
      </c>
      <c r="D1352" s="50" t="s">
        <v>2163</v>
      </c>
      <c r="E1352" s="237" t="s">
        <v>1637</v>
      </c>
      <c r="F1352" s="238"/>
      <c r="G1352" s="52" t="s">
        <v>266</v>
      </c>
      <c r="H1352" s="53">
        <v>4.7100000000000003E-2</v>
      </c>
      <c r="I1352" s="54">
        <f t="shared" ref="I1352:I1357" si="335">W1352</f>
        <v>18.72</v>
      </c>
      <c r="J1352" s="54">
        <f t="shared" ref="J1352:J1357" si="336">TRUNC(H1352*I1352,(2))</f>
        <v>0.88</v>
      </c>
      <c r="Q1352">
        <f t="shared" si="319"/>
        <v>0</v>
      </c>
      <c r="R1352">
        <f t="shared" ref="R1352:R1357" si="337">I1352/1.07133</f>
        <v>17.473607571896615</v>
      </c>
      <c r="T1352">
        <v>17.78163591050377</v>
      </c>
      <c r="W1352">
        <v>18.72</v>
      </c>
      <c r="Y1352">
        <v>18.72</v>
      </c>
      <c r="AB1352">
        <v>18.72</v>
      </c>
      <c r="AD1352" s="196">
        <v>18.72</v>
      </c>
    </row>
    <row r="1353" spans="1:30" ht="25.5" x14ac:dyDescent="0.25">
      <c r="A1353" s="50" t="s">
        <v>1638</v>
      </c>
      <c r="B1353" s="51" t="s">
        <v>1658</v>
      </c>
      <c r="C1353" s="50" t="s">
        <v>157</v>
      </c>
      <c r="D1353" s="50" t="s">
        <v>1659</v>
      </c>
      <c r="E1353" s="237" t="s">
        <v>1637</v>
      </c>
      <c r="F1353" s="238"/>
      <c r="G1353" s="52" t="s">
        <v>266</v>
      </c>
      <c r="H1353" s="53">
        <v>4.7100000000000003E-2</v>
      </c>
      <c r="I1353" s="54">
        <f t="shared" si="335"/>
        <v>25.97</v>
      </c>
      <c r="J1353" s="54">
        <f t="shared" si="336"/>
        <v>1.22</v>
      </c>
      <c r="Q1353">
        <f t="shared" si="319"/>
        <v>0</v>
      </c>
      <c r="R1353">
        <f t="shared" si="337"/>
        <v>24.240896829174954</v>
      </c>
      <c r="T1353">
        <v>24.670269664809165</v>
      </c>
      <c r="W1353">
        <v>25.97</v>
      </c>
      <c r="Y1353">
        <v>25.97</v>
      </c>
      <c r="AB1353">
        <v>25.97</v>
      </c>
      <c r="AD1353" s="196">
        <v>25.97</v>
      </c>
    </row>
    <row r="1354" spans="1:30" x14ac:dyDescent="0.25">
      <c r="A1354" s="55" t="s">
        <v>1627</v>
      </c>
      <c r="B1354" s="56" t="s">
        <v>2231</v>
      </c>
      <c r="C1354" s="55" t="s">
        <v>157</v>
      </c>
      <c r="D1354" s="55" t="s">
        <v>2232</v>
      </c>
      <c r="E1354" s="230" t="s">
        <v>1648</v>
      </c>
      <c r="F1354" s="231"/>
      <c r="G1354" s="57" t="s">
        <v>164</v>
      </c>
      <c r="H1354" s="58">
        <v>7.1000000000000004E-3</v>
      </c>
      <c r="I1354" s="59">
        <f t="shared" si="335"/>
        <v>60.5</v>
      </c>
      <c r="J1354" s="59">
        <f t="shared" si="336"/>
        <v>0.42</v>
      </c>
      <c r="Q1354">
        <f t="shared" ref="Q1354:Q1417" si="338">P1355</f>
        <v>0</v>
      </c>
      <c r="R1354">
        <f t="shared" si="337"/>
        <v>56.471862077977846</v>
      </c>
      <c r="T1354">
        <v>57.451952246273329</v>
      </c>
      <c r="W1354">
        <v>60.5</v>
      </c>
      <c r="Y1354">
        <v>60.5</v>
      </c>
      <c r="AB1354">
        <v>60.5</v>
      </c>
      <c r="AD1354" s="196">
        <v>60.5</v>
      </c>
    </row>
    <row r="1355" spans="1:30" x14ac:dyDescent="0.25">
      <c r="A1355" s="55" t="s">
        <v>1627</v>
      </c>
      <c r="B1355" s="56" t="s">
        <v>2261</v>
      </c>
      <c r="C1355" s="55" t="s">
        <v>157</v>
      </c>
      <c r="D1355" s="55" t="s">
        <v>2262</v>
      </c>
      <c r="E1355" s="230" t="s">
        <v>1648</v>
      </c>
      <c r="F1355" s="231"/>
      <c r="G1355" s="57" t="s">
        <v>164</v>
      </c>
      <c r="H1355" s="58">
        <v>1</v>
      </c>
      <c r="I1355" s="59">
        <f t="shared" si="335"/>
        <v>1.05</v>
      </c>
      <c r="J1355" s="59">
        <f t="shared" si="336"/>
        <v>1.05</v>
      </c>
      <c r="Q1355">
        <f t="shared" si="338"/>
        <v>0</v>
      </c>
      <c r="R1355">
        <f t="shared" si="337"/>
        <v>0.98009016829548334</v>
      </c>
      <c r="T1355">
        <v>1.0080927445324972</v>
      </c>
      <c r="W1355">
        <v>1.05</v>
      </c>
      <c r="Y1355">
        <v>1.05</v>
      </c>
      <c r="AB1355">
        <v>1.05</v>
      </c>
      <c r="AD1355" s="196">
        <v>1.06</v>
      </c>
    </row>
    <row r="1356" spans="1:30" ht="25.5" x14ac:dyDescent="0.25">
      <c r="A1356" s="55" t="s">
        <v>1627</v>
      </c>
      <c r="B1356" s="56" t="s">
        <v>2235</v>
      </c>
      <c r="C1356" s="55" t="s">
        <v>157</v>
      </c>
      <c r="D1356" s="55" t="s">
        <v>2236</v>
      </c>
      <c r="E1356" s="230" t="s">
        <v>1648</v>
      </c>
      <c r="F1356" s="231"/>
      <c r="G1356" s="57" t="s">
        <v>164</v>
      </c>
      <c r="H1356" s="58">
        <v>8.0000000000000002E-3</v>
      </c>
      <c r="I1356" s="59">
        <f t="shared" si="335"/>
        <v>68.55</v>
      </c>
      <c r="J1356" s="59">
        <f t="shared" si="336"/>
        <v>0.54</v>
      </c>
      <c r="Q1356">
        <f t="shared" si="338"/>
        <v>0</v>
      </c>
      <c r="R1356">
        <f t="shared" si="337"/>
        <v>63.985886701576547</v>
      </c>
      <c r="T1356">
        <v>65.0966555589781</v>
      </c>
      <c r="W1356">
        <v>68.55</v>
      </c>
      <c r="Y1356">
        <v>68.55</v>
      </c>
      <c r="AB1356">
        <v>68.55</v>
      </c>
      <c r="AD1356" s="196">
        <v>68.55</v>
      </c>
    </row>
    <row r="1357" spans="1:30" x14ac:dyDescent="0.25">
      <c r="A1357" s="55" t="s">
        <v>1627</v>
      </c>
      <c r="B1357" s="56" t="s">
        <v>2237</v>
      </c>
      <c r="C1357" s="55" t="s">
        <v>157</v>
      </c>
      <c r="D1357" s="55" t="s">
        <v>2238</v>
      </c>
      <c r="E1357" s="230" t="s">
        <v>1648</v>
      </c>
      <c r="F1357" s="231"/>
      <c r="G1357" s="57" t="s">
        <v>164</v>
      </c>
      <c r="H1357" s="58">
        <v>1.0800000000000001E-2</v>
      </c>
      <c r="I1357" s="59">
        <f t="shared" si="335"/>
        <v>1.95</v>
      </c>
      <c r="J1357" s="59">
        <f t="shared" si="336"/>
        <v>0.02</v>
      </c>
      <c r="Q1357">
        <f t="shared" si="338"/>
        <v>0</v>
      </c>
      <c r="R1357">
        <f t="shared" si="337"/>
        <v>1.8201674554058975</v>
      </c>
      <c r="T1357">
        <v>1.8575042237219159</v>
      </c>
      <c r="W1357">
        <v>1.95</v>
      </c>
      <c r="Y1357">
        <v>1.95</v>
      </c>
      <c r="AB1357">
        <v>1.95</v>
      </c>
      <c r="AD1357" s="196">
        <v>1.95</v>
      </c>
    </row>
    <row r="1358" spans="1:30" x14ac:dyDescent="0.25">
      <c r="A1358" s="44"/>
      <c r="B1358" s="44"/>
      <c r="C1358" s="44"/>
      <c r="D1358" s="44"/>
      <c r="E1358" s="44" t="s">
        <v>1629</v>
      </c>
      <c r="F1358" s="45">
        <v>1.63</v>
      </c>
      <c r="G1358" s="44" t="s">
        <v>1630</v>
      </c>
      <c r="H1358" s="45">
        <v>0</v>
      </c>
      <c r="I1358" s="44" t="s">
        <v>1631</v>
      </c>
      <c r="J1358" s="45">
        <f>F1358+H1358</f>
        <v>1.63</v>
      </c>
      <c r="Q1358">
        <f t="shared" si="338"/>
        <v>0</v>
      </c>
      <c r="W1358" t="s">
        <v>1631</v>
      </c>
      <c r="Y1358" t="s">
        <v>1631</v>
      </c>
      <c r="AB1358" t="s">
        <v>1631</v>
      </c>
    </row>
    <row r="1359" spans="1:30" x14ac:dyDescent="0.25">
      <c r="A1359" s="44"/>
      <c r="B1359" s="44"/>
      <c r="C1359" s="44"/>
      <c r="D1359" s="44"/>
      <c r="E1359" s="44" t="s">
        <v>1632</v>
      </c>
      <c r="F1359" s="45">
        <f>J1359-J1351</f>
        <v>0.90923253786885194</v>
      </c>
      <c r="G1359" s="44"/>
      <c r="H1359" s="229" t="s">
        <v>1633</v>
      </c>
      <c r="I1359" s="229"/>
      <c r="J1359" s="45">
        <f>Q1359</f>
        <v>5.0421077099999998</v>
      </c>
      <c r="Q1359">
        <f t="shared" si="338"/>
        <v>5.0421077099999998</v>
      </c>
      <c r="S1359" s="194"/>
    </row>
    <row r="1360" spans="1:30" ht="15.75" thickBot="1" x14ac:dyDescent="0.3">
      <c r="A1360" s="46"/>
      <c r="B1360" s="46"/>
      <c r="C1360" s="46"/>
      <c r="D1360" s="46"/>
      <c r="E1360" s="46"/>
      <c r="F1360" s="46"/>
      <c r="G1360" s="46" t="s">
        <v>1634</v>
      </c>
      <c r="H1360" s="47">
        <v>24</v>
      </c>
      <c r="I1360" s="46" t="s">
        <v>1635</v>
      </c>
      <c r="J1360" s="48">
        <f>O1360</f>
        <v>121.01</v>
      </c>
      <c r="M1360">
        <f>K1351</f>
        <v>121.01</v>
      </c>
      <c r="N1360">
        <f>L1351</f>
        <v>5.0421077099999998</v>
      </c>
      <c r="O1360">
        <v>121.01</v>
      </c>
      <c r="P1360">
        <v>5.0421077099999998</v>
      </c>
      <c r="Q1360">
        <f t="shared" si="338"/>
        <v>0</v>
      </c>
      <c r="S1360" s="194"/>
      <c r="W1360" t="s">
        <v>1635</v>
      </c>
      <c r="Y1360" t="s">
        <v>1635</v>
      </c>
      <c r="AB1360" t="s">
        <v>1635</v>
      </c>
    </row>
    <row r="1361" spans="1:30" ht="15.75" thickTop="1" x14ac:dyDescent="0.25">
      <c r="A1361" s="49"/>
      <c r="B1361" s="49"/>
      <c r="C1361" s="49"/>
      <c r="D1361" s="49"/>
      <c r="E1361" s="49"/>
      <c r="F1361" s="49"/>
      <c r="G1361" s="49"/>
      <c r="H1361" s="49"/>
      <c r="I1361" s="49"/>
      <c r="J1361" s="49"/>
      <c r="Q1361">
        <f t="shared" si="338"/>
        <v>0</v>
      </c>
      <c r="S1361" s="194"/>
    </row>
    <row r="1362" spans="1:30" collapsed="1" x14ac:dyDescent="0.25">
      <c r="A1362" s="36" t="s">
        <v>528</v>
      </c>
      <c r="B1362" s="37" t="s">
        <v>137</v>
      </c>
      <c r="C1362" s="36" t="s">
        <v>138</v>
      </c>
      <c r="D1362" s="36" t="s">
        <v>9</v>
      </c>
      <c r="E1362" s="233" t="s">
        <v>1626</v>
      </c>
      <c r="F1362" s="234"/>
      <c r="G1362" s="38" t="s">
        <v>139</v>
      </c>
      <c r="H1362" s="37" t="s">
        <v>140</v>
      </c>
      <c r="I1362" s="37" t="s">
        <v>141</v>
      </c>
      <c r="J1362" s="37" t="s">
        <v>10</v>
      </c>
      <c r="Q1362">
        <f t="shared" si="338"/>
        <v>0</v>
      </c>
      <c r="S1362" s="194"/>
      <c r="W1362" t="s">
        <v>141</v>
      </c>
      <c r="Y1362" t="s">
        <v>141</v>
      </c>
      <c r="AB1362" t="s">
        <v>141</v>
      </c>
    </row>
    <row r="1363" spans="1:30" ht="25.5" x14ac:dyDescent="0.25">
      <c r="A1363" s="39" t="s">
        <v>1636</v>
      </c>
      <c r="B1363" s="40" t="s">
        <v>529</v>
      </c>
      <c r="C1363" s="39" t="s">
        <v>157</v>
      </c>
      <c r="D1363" s="39" t="s">
        <v>530</v>
      </c>
      <c r="E1363" s="235" t="s">
        <v>2168</v>
      </c>
      <c r="F1363" s="236"/>
      <c r="G1363" s="41" t="s">
        <v>164</v>
      </c>
      <c r="H1363" s="42">
        <v>1</v>
      </c>
      <c r="I1363" s="43">
        <f>_xlfn.XLOOKUP(D1363,'Sintético MO EQ MAT'!D:D,'Sintético MO EQ MAT'!G:G)</f>
        <v>11.939417163934428</v>
      </c>
      <c r="J1363" s="43">
        <f>(H1363*I1363)</f>
        <v>11.939417163934428</v>
      </c>
      <c r="K1363">
        <f>_xlfn.XLOOKUP(D1363,'Sintético MO EQ MAT'!D:D,'Sintético MO EQ MAT'!O:O,0)</f>
        <v>72.83</v>
      </c>
      <c r="L1363">
        <f>_xlfn.XLOOKUP(D1363,'Sintético MO EQ MAT'!D:D,'Sintético MO EQ MAT'!K:K,0)</f>
        <v>14.56608894</v>
      </c>
      <c r="Q1363">
        <f t="shared" si="338"/>
        <v>0</v>
      </c>
      <c r="S1363" s="194"/>
      <c r="W1363">
        <v>11.939417163934428</v>
      </c>
      <c r="Y1363">
        <v>11.939417163934428</v>
      </c>
      <c r="AB1363">
        <v>11.939417163934428</v>
      </c>
      <c r="AD1363" s="196">
        <v>10.61</v>
      </c>
    </row>
    <row r="1364" spans="1:30" ht="25.5" x14ac:dyDescent="0.25">
      <c r="A1364" s="50" t="s">
        <v>1638</v>
      </c>
      <c r="B1364" s="51" t="s">
        <v>2162</v>
      </c>
      <c r="C1364" s="50" t="s">
        <v>157</v>
      </c>
      <c r="D1364" s="50" t="s">
        <v>2163</v>
      </c>
      <c r="E1364" s="237" t="s">
        <v>1637</v>
      </c>
      <c r="F1364" s="238"/>
      <c r="G1364" s="52" t="s">
        <v>266</v>
      </c>
      <c r="H1364" s="53">
        <v>8.4699999999999998E-2</v>
      </c>
      <c r="I1364" s="54">
        <f t="shared" ref="I1364:I1369" si="339">W1364</f>
        <v>18.72</v>
      </c>
      <c r="J1364" s="54">
        <f t="shared" ref="J1364:J1369" si="340">TRUNC(H1364*I1364,(2))</f>
        <v>1.58</v>
      </c>
      <c r="Q1364">
        <f t="shared" si="338"/>
        <v>0</v>
      </c>
      <c r="R1364">
        <f t="shared" ref="R1364:R1369" si="341">I1364/1.07133</f>
        <v>17.473607571896615</v>
      </c>
      <c r="T1364">
        <v>17.78163591050377</v>
      </c>
      <c r="W1364">
        <v>18.72</v>
      </c>
      <c r="Y1364">
        <v>18.72</v>
      </c>
      <c r="AB1364">
        <v>18.72</v>
      </c>
      <c r="AD1364" s="196">
        <v>18.72</v>
      </c>
    </row>
    <row r="1365" spans="1:30" ht="25.5" x14ac:dyDescent="0.25">
      <c r="A1365" s="50" t="s">
        <v>1638</v>
      </c>
      <c r="B1365" s="51" t="s">
        <v>1658</v>
      </c>
      <c r="C1365" s="50" t="s">
        <v>157</v>
      </c>
      <c r="D1365" s="50" t="s">
        <v>1659</v>
      </c>
      <c r="E1365" s="237" t="s">
        <v>1637</v>
      </c>
      <c r="F1365" s="238"/>
      <c r="G1365" s="52" t="s">
        <v>266</v>
      </c>
      <c r="H1365" s="53">
        <v>8.4699999999999998E-2</v>
      </c>
      <c r="I1365" s="54">
        <f t="shared" si="339"/>
        <v>25.97</v>
      </c>
      <c r="J1365" s="54">
        <f t="shared" si="340"/>
        <v>2.19</v>
      </c>
      <c r="Q1365">
        <f t="shared" si="338"/>
        <v>0</v>
      </c>
      <c r="R1365">
        <f t="shared" si="341"/>
        <v>24.240896829174954</v>
      </c>
      <c r="T1365">
        <v>24.670269664809165</v>
      </c>
      <c r="W1365">
        <v>25.97</v>
      </c>
      <c r="Y1365">
        <v>25.97</v>
      </c>
      <c r="AB1365">
        <v>25.97</v>
      </c>
      <c r="AD1365" s="196">
        <v>25.97</v>
      </c>
    </row>
    <row r="1366" spans="1:30" x14ac:dyDescent="0.25">
      <c r="A1366" s="55" t="s">
        <v>1627</v>
      </c>
      <c r="B1366" s="56" t="s">
        <v>2231</v>
      </c>
      <c r="C1366" s="55" t="s">
        <v>157</v>
      </c>
      <c r="D1366" s="55" t="s">
        <v>2232</v>
      </c>
      <c r="E1366" s="230" t="s">
        <v>1648</v>
      </c>
      <c r="F1366" s="231"/>
      <c r="G1366" s="57" t="s">
        <v>164</v>
      </c>
      <c r="H1366" s="58">
        <v>1.6500000000000001E-2</v>
      </c>
      <c r="I1366" s="59">
        <f t="shared" si="339"/>
        <v>60.5</v>
      </c>
      <c r="J1366" s="59">
        <f t="shared" si="340"/>
        <v>0.99</v>
      </c>
      <c r="Q1366">
        <f t="shared" si="338"/>
        <v>0</v>
      </c>
      <c r="R1366">
        <f t="shared" si="341"/>
        <v>56.471862077977846</v>
      </c>
      <c r="T1366">
        <v>57.451952246273329</v>
      </c>
      <c r="W1366">
        <v>60.5</v>
      </c>
      <c r="Y1366">
        <v>60.5</v>
      </c>
      <c r="AB1366">
        <v>60.5</v>
      </c>
      <c r="AD1366" s="196">
        <v>60.5</v>
      </c>
    </row>
    <row r="1367" spans="1:30" x14ac:dyDescent="0.25">
      <c r="A1367" s="55" t="s">
        <v>1627</v>
      </c>
      <c r="B1367" s="56" t="s">
        <v>2263</v>
      </c>
      <c r="C1367" s="55" t="s">
        <v>157</v>
      </c>
      <c r="D1367" s="55" t="s">
        <v>2264</v>
      </c>
      <c r="E1367" s="230" t="s">
        <v>1648</v>
      </c>
      <c r="F1367" s="231"/>
      <c r="G1367" s="57" t="s">
        <v>164</v>
      </c>
      <c r="H1367" s="58">
        <v>1</v>
      </c>
      <c r="I1367" s="59">
        <f t="shared" si="339"/>
        <v>5.64</v>
      </c>
      <c r="J1367" s="59">
        <f t="shared" si="340"/>
        <v>5.64</v>
      </c>
      <c r="Q1367">
        <f t="shared" si="338"/>
        <v>0</v>
      </c>
      <c r="R1367">
        <f t="shared" si="341"/>
        <v>5.2644843325585953</v>
      </c>
      <c r="T1367">
        <v>5.3578262533486418</v>
      </c>
      <c r="W1367">
        <v>5.64</v>
      </c>
      <c r="Y1367">
        <v>5.64</v>
      </c>
      <c r="AB1367">
        <v>5.64</v>
      </c>
      <c r="AD1367" s="196">
        <v>5.64</v>
      </c>
    </row>
    <row r="1368" spans="1:30" ht="25.5" x14ac:dyDescent="0.25">
      <c r="A1368" s="55" t="s">
        <v>1627</v>
      </c>
      <c r="B1368" s="56" t="s">
        <v>2235</v>
      </c>
      <c r="C1368" s="55" t="s">
        <v>157</v>
      </c>
      <c r="D1368" s="55" t="s">
        <v>2236</v>
      </c>
      <c r="E1368" s="230" t="s">
        <v>1648</v>
      </c>
      <c r="F1368" s="231"/>
      <c r="G1368" s="57" t="s">
        <v>164</v>
      </c>
      <c r="H1368" s="58">
        <v>2.1999999999999999E-2</v>
      </c>
      <c r="I1368" s="59">
        <f t="shared" si="339"/>
        <v>68.55</v>
      </c>
      <c r="J1368" s="59">
        <f t="shared" si="340"/>
        <v>1.5</v>
      </c>
      <c r="Q1368">
        <f t="shared" si="338"/>
        <v>0</v>
      </c>
      <c r="R1368">
        <f t="shared" si="341"/>
        <v>63.985886701576547</v>
      </c>
      <c r="T1368">
        <v>65.0966555589781</v>
      </c>
      <c r="W1368">
        <v>68.55</v>
      </c>
      <c r="Y1368">
        <v>68.55</v>
      </c>
      <c r="AB1368">
        <v>68.55</v>
      </c>
      <c r="AD1368" s="196">
        <v>68.55</v>
      </c>
    </row>
    <row r="1369" spans="1:30" x14ac:dyDescent="0.25">
      <c r="A1369" s="55" t="s">
        <v>1627</v>
      </c>
      <c r="B1369" s="56" t="s">
        <v>2237</v>
      </c>
      <c r="C1369" s="55" t="s">
        <v>157</v>
      </c>
      <c r="D1369" s="55" t="s">
        <v>2238</v>
      </c>
      <c r="E1369" s="230" t="s">
        <v>1648</v>
      </c>
      <c r="F1369" s="231"/>
      <c r="G1369" s="57" t="s">
        <v>164</v>
      </c>
      <c r="H1369" s="58">
        <v>1.9E-2</v>
      </c>
      <c r="I1369" s="59">
        <f t="shared" si="339"/>
        <v>1.95</v>
      </c>
      <c r="J1369" s="59">
        <f t="shared" si="340"/>
        <v>0.03</v>
      </c>
      <c r="Q1369">
        <f t="shared" si="338"/>
        <v>0</v>
      </c>
      <c r="R1369">
        <f t="shared" si="341"/>
        <v>1.8201674554058975</v>
      </c>
      <c r="T1369">
        <v>1.8575042237219159</v>
      </c>
      <c r="W1369">
        <v>1.95</v>
      </c>
      <c r="Y1369">
        <v>1.95</v>
      </c>
      <c r="AB1369">
        <v>1.95</v>
      </c>
      <c r="AD1369" s="196">
        <v>1.95</v>
      </c>
    </row>
    <row r="1370" spans="1:30" x14ac:dyDescent="0.25">
      <c r="A1370" s="44"/>
      <c r="B1370" s="44"/>
      <c r="C1370" s="44"/>
      <c r="D1370" s="44"/>
      <c r="E1370" s="44" t="s">
        <v>1629</v>
      </c>
      <c r="F1370" s="45">
        <v>2.93</v>
      </c>
      <c r="G1370" s="44" t="s">
        <v>1630</v>
      </c>
      <c r="H1370" s="45">
        <v>0</v>
      </c>
      <c r="I1370" s="44" t="s">
        <v>1631</v>
      </c>
      <c r="J1370" s="45">
        <f>F1370+H1370</f>
        <v>2.93</v>
      </c>
      <c r="Q1370">
        <f t="shared" si="338"/>
        <v>0</v>
      </c>
      <c r="W1370" t="s">
        <v>1631</v>
      </c>
      <c r="Y1370" t="s">
        <v>1631</v>
      </c>
      <c r="AB1370" t="s">
        <v>1631</v>
      </c>
    </row>
    <row r="1371" spans="1:30" x14ac:dyDescent="0.25">
      <c r="A1371" s="44"/>
      <c r="B1371" s="44"/>
      <c r="C1371" s="44"/>
      <c r="D1371" s="44"/>
      <c r="E1371" s="44" t="s">
        <v>1632</v>
      </c>
      <c r="F1371" s="45">
        <f>J1371-J1363</f>
        <v>2.6266717760655727</v>
      </c>
      <c r="G1371" s="44"/>
      <c r="H1371" s="229" t="s">
        <v>1633</v>
      </c>
      <c r="I1371" s="229"/>
      <c r="J1371" s="45">
        <f>Q1371</f>
        <v>14.56608894</v>
      </c>
      <c r="Q1371">
        <f t="shared" si="338"/>
        <v>14.56608894</v>
      </c>
      <c r="S1371" s="194"/>
    </row>
    <row r="1372" spans="1:30" ht="15.75" thickBot="1" x14ac:dyDescent="0.3">
      <c r="A1372" s="46"/>
      <c r="B1372" s="46"/>
      <c r="C1372" s="46"/>
      <c r="D1372" s="46"/>
      <c r="E1372" s="46"/>
      <c r="F1372" s="46"/>
      <c r="G1372" s="46" t="s">
        <v>1634</v>
      </c>
      <c r="H1372" s="47">
        <v>5</v>
      </c>
      <c r="I1372" s="46" t="s">
        <v>1635</v>
      </c>
      <c r="J1372" s="48">
        <f>O1372</f>
        <v>72.83</v>
      </c>
      <c r="M1372">
        <f>K1363</f>
        <v>72.83</v>
      </c>
      <c r="N1372">
        <f>L1363</f>
        <v>14.56608894</v>
      </c>
      <c r="O1372">
        <v>72.83</v>
      </c>
      <c r="P1372">
        <v>14.56608894</v>
      </c>
      <c r="Q1372">
        <f t="shared" si="338"/>
        <v>0</v>
      </c>
      <c r="S1372" s="194"/>
      <c r="W1372" t="s">
        <v>1635</v>
      </c>
      <c r="Y1372" t="s">
        <v>1635</v>
      </c>
      <c r="AB1372" t="s">
        <v>1635</v>
      </c>
    </row>
    <row r="1373" spans="1:30" ht="15.75" thickTop="1" x14ac:dyDescent="0.25">
      <c r="A1373" s="49"/>
      <c r="B1373" s="49"/>
      <c r="C1373" s="49"/>
      <c r="D1373" s="49"/>
      <c r="E1373" s="49"/>
      <c r="F1373" s="49"/>
      <c r="G1373" s="49"/>
      <c r="H1373" s="49"/>
      <c r="I1373" s="49"/>
      <c r="J1373" s="49"/>
      <c r="Q1373">
        <f t="shared" si="338"/>
        <v>0</v>
      </c>
      <c r="S1373" s="194"/>
    </row>
    <row r="1374" spans="1:30" collapsed="1" x14ac:dyDescent="0.25">
      <c r="A1374" s="36" t="s">
        <v>531</v>
      </c>
      <c r="B1374" s="37" t="s">
        <v>137</v>
      </c>
      <c r="C1374" s="36" t="s">
        <v>138</v>
      </c>
      <c r="D1374" s="36" t="s">
        <v>9</v>
      </c>
      <c r="E1374" s="233" t="s">
        <v>1626</v>
      </c>
      <c r="F1374" s="234"/>
      <c r="G1374" s="38" t="s">
        <v>139</v>
      </c>
      <c r="H1374" s="37" t="s">
        <v>140</v>
      </c>
      <c r="I1374" s="37" t="s">
        <v>141</v>
      </c>
      <c r="J1374" s="37" t="s">
        <v>10</v>
      </c>
      <c r="Q1374">
        <f t="shared" si="338"/>
        <v>0</v>
      </c>
      <c r="S1374" s="194"/>
      <c r="W1374" t="s">
        <v>141</v>
      </c>
      <c r="Y1374" t="s">
        <v>141</v>
      </c>
      <c r="AB1374" t="s">
        <v>141</v>
      </c>
    </row>
    <row r="1375" spans="1:30" ht="25.5" x14ac:dyDescent="0.25">
      <c r="A1375" s="39" t="s">
        <v>1636</v>
      </c>
      <c r="B1375" s="40" t="s">
        <v>532</v>
      </c>
      <c r="C1375" s="39" t="s">
        <v>157</v>
      </c>
      <c r="D1375" s="39" t="s">
        <v>533</v>
      </c>
      <c r="E1375" s="235" t="s">
        <v>2168</v>
      </c>
      <c r="F1375" s="236"/>
      <c r="G1375" s="41" t="s">
        <v>255</v>
      </c>
      <c r="H1375" s="42">
        <v>1</v>
      </c>
      <c r="I1375" s="43">
        <f>_xlfn.XLOOKUP(D1375,'Sintético MO EQ MAT'!D:D,'Sintético MO EQ MAT'!G:G)</f>
        <v>6.4853109426229514</v>
      </c>
      <c r="J1375" s="43">
        <f>(H1375*I1375)</f>
        <v>6.4853109426229514</v>
      </c>
      <c r="K1375">
        <f>_xlfn.XLOOKUP(D1375,'Sintético MO EQ MAT'!D:D,'Sintético MO EQ MAT'!O:O,0)</f>
        <v>1696.03</v>
      </c>
      <c r="L1375">
        <f>_xlfn.XLOOKUP(D1375,'Sintético MO EQ MAT'!D:D,'Sintético MO EQ MAT'!K:K,0)</f>
        <v>7.9120793500000008</v>
      </c>
      <c r="Q1375">
        <f t="shared" si="338"/>
        <v>0</v>
      </c>
      <c r="S1375" s="194"/>
      <c r="W1375">
        <v>6.4853109426229514</v>
      </c>
      <c r="Y1375">
        <v>6.4853109426229514</v>
      </c>
      <c r="AB1375">
        <v>6.4853109426229514</v>
      </c>
      <c r="AD1375" s="196">
        <v>6.95</v>
      </c>
    </row>
    <row r="1376" spans="1:30" ht="25.5" x14ac:dyDescent="0.25">
      <c r="A1376" s="50" t="s">
        <v>1638</v>
      </c>
      <c r="B1376" s="51" t="s">
        <v>2162</v>
      </c>
      <c r="C1376" s="50" t="s">
        <v>157</v>
      </c>
      <c r="D1376" s="50" t="s">
        <v>2163</v>
      </c>
      <c r="E1376" s="237" t="s">
        <v>1637</v>
      </c>
      <c r="F1376" s="238"/>
      <c r="G1376" s="52" t="s">
        <v>266</v>
      </c>
      <c r="H1376" s="53">
        <v>1.95E-2</v>
      </c>
      <c r="I1376" s="54">
        <f t="shared" ref="I1376:I1379" si="342">W1376</f>
        <v>18.72</v>
      </c>
      <c r="J1376" s="54">
        <f t="shared" ref="J1376:J1379" si="343">TRUNC(H1376*I1376,(2))</f>
        <v>0.36</v>
      </c>
      <c r="Q1376">
        <f t="shared" si="338"/>
        <v>0</v>
      </c>
      <c r="R1376">
        <f t="shared" ref="R1376:R1379" si="344">I1376/1.07133</f>
        <v>17.473607571896615</v>
      </c>
      <c r="T1376">
        <v>17.78163591050377</v>
      </c>
      <c r="W1376">
        <v>18.72</v>
      </c>
      <c r="Y1376">
        <v>18.72</v>
      </c>
      <c r="AB1376">
        <v>18.72</v>
      </c>
      <c r="AD1376" s="196">
        <v>18.72</v>
      </c>
    </row>
    <row r="1377" spans="1:30" ht="25.5" x14ac:dyDescent="0.25">
      <c r="A1377" s="50" t="s">
        <v>1638</v>
      </c>
      <c r="B1377" s="51" t="s">
        <v>1658</v>
      </c>
      <c r="C1377" s="50" t="s">
        <v>157</v>
      </c>
      <c r="D1377" s="50" t="s">
        <v>1659</v>
      </c>
      <c r="E1377" s="237" t="s">
        <v>1637</v>
      </c>
      <c r="F1377" s="238"/>
      <c r="G1377" s="52" t="s">
        <v>266</v>
      </c>
      <c r="H1377" s="53">
        <v>1.95E-2</v>
      </c>
      <c r="I1377" s="54">
        <f t="shared" si="342"/>
        <v>25.97</v>
      </c>
      <c r="J1377" s="54">
        <f t="shared" si="343"/>
        <v>0.5</v>
      </c>
      <c r="Q1377">
        <f t="shared" si="338"/>
        <v>0</v>
      </c>
      <c r="R1377">
        <f t="shared" si="344"/>
        <v>24.240896829174954</v>
      </c>
      <c r="T1377">
        <v>24.670269664809165</v>
      </c>
      <c r="W1377">
        <v>25.97</v>
      </c>
      <c r="Y1377">
        <v>25.97</v>
      </c>
      <c r="AB1377">
        <v>25.97</v>
      </c>
      <c r="AD1377" s="196">
        <v>25.97</v>
      </c>
    </row>
    <row r="1378" spans="1:30" x14ac:dyDescent="0.25">
      <c r="A1378" s="55" t="s">
        <v>1627</v>
      </c>
      <c r="B1378" s="56" t="s">
        <v>2265</v>
      </c>
      <c r="C1378" s="55" t="s">
        <v>157</v>
      </c>
      <c r="D1378" s="55" t="s">
        <v>2266</v>
      </c>
      <c r="E1378" s="230" t="s">
        <v>1648</v>
      </c>
      <c r="F1378" s="231"/>
      <c r="G1378" s="57" t="s">
        <v>255</v>
      </c>
      <c r="H1378" s="58">
        <v>1.0492999999999999</v>
      </c>
      <c r="I1378" s="59">
        <f t="shared" si="342"/>
        <v>5.36</v>
      </c>
      <c r="J1378" s="59">
        <f t="shared" si="343"/>
        <v>5.62</v>
      </c>
      <c r="Q1378">
        <f t="shared" si="338"/>
        <v>0</v>
      </c>
      <c r="R1378">
        <f t="shared" si="344"/>
        <v>5.0031269543464676</v>
      </c>
      <c r="T1378">
        <v>5.0964688751365133</v>
      </c>
      <c r="W1378">
        <v>5.36</v>
      </c>
      <c r="Y1378">
        <v>5.36</v>
      </c>
      <c r="AB1378">
        <v>5.36</v>
      </c>
      <c r="AD1378" s="196">
        <v>5.36</v>
      </c>
    </row>
    <row r="1379" spans="1:30" x14ac:dyDescent="0.25">
      <c r="A1379" s="55" t="s">
        <v>1627</v>
      </c>
      <c r="B1379" s="56" t="s">
        <v>2237</v>
      </c>
      <c r="C1379" s="55" t="s">
        <v>157</v>
      </c>
      <c r="D1379" s="55" t="s">
        <v>2238</v>
      </c>
      <c r="E1379" s="230" t="s">
        <v>1648</v>
      </c>
      <c r="F1379" s="231"/>
      <c r="G1379" s="57" t="s">
        <v>164</v>
      </c>
      <c r="H1379" s="58">
        <v>4.4999999999999997E-3</v>
      </c>
      <c r="I1379" s="59">
        <f t="shared" si="342"/>
        <v>1.95</v>
      </c>
      <c r="J1379" s="59">
        <f t="shared" si="343"/>
        <v>0</v>
      </c>
      <c r="Q1379">
        <f t="shared" si="338"/>
        <v>0</v>
      </c>
      <c r="R1379">
        <f t="shared" si="344"/>
        <v>1.8201674554058975</v>
      </c>
      <c r="T1379">
        <v>1.8575042237219159</v>
      </c>
      <c r="W1379">
        <v>1.95</v>
      </c>
      <c r="Y1379">
        <v>1.95</v>
      </c>
      <c r="AB1379">
        <v>1.95</v>
      </c>
      <c r="AD1379" s="196">
        <v>1.95</v>
      </c>
    </row>
    <row r="1380" spans="1:30" x14ac:dyDescent="0.25">
      <c r="A1380" s="44"/>
      <c r="B1380" s="44"/>
      <c r="C1380" s="44"/>
      <c r="D1380" s="44"/>
      <c r="E1380" s="44" t="s">
        <v>1629</v>
      </c>
      <c r="F1380" s="45">
        <v>0.67</v>
      </c>
      <c r="G1380" s="44" t="s">
        <v>1630</v>
      </c>
      <c r="H1380" s="45">
        <v>0</v>
      </c>
      <c r="I1380" s="44" t="s">
        <v>1631</v>
      </c>
      <c r="J1380" s="45">
        <f>F1380+H1380</f>
        <v>0.67</v>
      </c>
      <c r="Q1380">
        <f t="shared" si="338"/>
        <v>0</v>
      </c>
      <c r="W1380" t="s">
        <v>1631</v>
      </c>
      <c r="Y1380" t="s">
        <v>1631</v>
      </c>
      <c r="AB1380" t="s">
        <v>1631</v>
      </c>
    </row>
    <row r="1381" spans="1:30" x14ac:dyDescent="0.25">
      <c r="A1381" s="44"/>
      <c r="B1381" s="44"/>
      <c r="C1381" s="44"/>
      <c r="D1381" s="44"/>
      <c r="E1381" s="44" t="s">
        <v>1632</v>
      </c>
      <c r="F1381" s="45">
        <f>J1381-J1375</f>
        <v>1.4267684073770495</v>
      </c>
      <c r="G1381" s="44"/>
      <c r="H1381" s="229" t="s">
        <v>1633</v>
      </c>
      <c r="I1381" s="229"/>
      <c r="J1381" s="45">
        <f>Q1381</f>
        <v>7.9120793500000008</v>
      </c>
      <c r="Q1381">
        <f t="shared" si="338"/>
        <v>7.9120793500000008</v>
      </c>
      <c r="S1381" s="194"/>
    </row>
    <row r="1382" spans="1:30" ht="15.75" thickBot="1" x14ac:dyDescent="0.3">
      <c r="A1382" s="46"/>
      <c r="B1382" s="46"/>
      <c r="C1382" s="46"/>
      <c r="D1382" s="46"/>
      <c r="E1382" s="46"/>
      <c r="F1382" s="46"/>
      <c r="G1382" s="46" t="s">
        <v>1634</v>
      </c>
      <c r="H1382" s="47">
        <v>214.36</v>
      </c>
      <c r="I1382" s="46" t="s">
        <v>1635</v>
      </c>
      <c r="J1382" s="48">
        <f>O1382</f>
        <v>1696.03</v>
      </c>
      <c r="M1382">
        <f>K1375</f>
        <v>1696.03</v>
      </c>
      <c r="N1382">
        <f>L1375</f>
        <v>7.9120793500000008</v>
      </c>
      <c r="O1382">
        <v>1696.03</v>
      </c>
      <c r="P1382">
        <v>7.9120793500000008</v>
      </c>
      <c r="Q1382">
        <f t="shared" si="338"/>
        <v>0</v>
      </c>
      <c r="S1382" s="194"/>
      <c r="W1382" t="s">
        <v>1635</v>
      </c>
      <c r="Y1382" t="s">
        <v>1635</v>
      </c>
      <c r="AB1382" t="s">
        <v>1635</v>
      </c>
    </row>
    <row r="1383" spans="1:30" ht="15.75" thickTop="1" x14ac:dyDescent="0.25">
      <c r="A1383" s="49"/>
      <c r="B1383" s="49"/>
      <c r="C1383" s="49"/>
      <c r="D1383" s="49"/>
      <c r="E1383" s="49"/>
      <c r="F1383" s="49"/>
      <c r="G1383" s="49"/>
      <c r="H1383" s="49"/>
      <c r="I1383" s="49"/>
      <c r="J1383" s="49"/>
      <c r="Q1383">
        <f t="shared" si="338"/>
        <v>0</v>
      </c>
      <c r="S1383" s="194"/>
    </row>
    <row r="1384" spans="1:30" collapsed="1" x14ac:dyDescent="0.25">
      <c r="A1384" s="36" t="s">
        <v>534</v>
      </c>
      <c r="B1384" s="37" t="s">
        <v>137</v>
      </c>
      <c r="C1384" s="36" t="s">
        <v>138</v>
      </c>
      <c r="D1384" s="36" t="s">
        <v>9</v>
      </c>
      <c r="E1384" s="233" t="s">
        <v>1626</v>
      </c>
      <c r="F1384" s="234"/>
      <c r="G1384" s="38" t="s">
        <v>139</v>
      </c>
      <c r="H1384" s="37" t="s">
        <v>140</v>
      </c>
      <c r="I1384" s="37" t="s">
        <v>141</v>
      </c>
      <c r="J1384" s="37" t="s">
        <v>10</v>
      </c>
      <c r="Q1384">
        <f t="shared" si="338"/>
        <v>0</v>
      </c>
      <c r="S1384" s="194"/>
      <c r="W1384" t="s">
        <v>141</v>
      </c>
      <c r="Y1384" t="s">
        <v>141</v>
      </c>
      <c r="AB1384" t="s">
        <v>141</v>
      </c>
    </row>
    <row r="1385" spans="1:30" ht="25.5" x14ac:dyDescent="0.25">
      <c r="A1385" s="39" t="s">
        <v>1636</v>
      </c>
      <c r="B1385" s="40" t="s">
        <v>535</v>
      </c>
      <c r="C1385" s="39" t="s">
        <v>157</v>
      </c>
      <c r="D1385" s="39" t="s">
        <v>536</v>
      </c>
      <c r="E1385" s="235" t="s">
        <v>2168</v>
      </c>
      <c r="F1385" s="236"/>
      <c r="G1385" s="41" t="s">
        <v>255</v>
      </c>
      <c r="H1385" s="42">
        <v>1</v>
      </c>
      <c r="I1385" s="43">
        <f>_xlfn.XLOOKUP(D1385,'Sintético MO EQ MAT'!D:D,'Sintético MO EQ MAT'!G:G)</f>
        <v>22.444815262295084</v>
      </c>
      <c r="J1385" s="43">
        <f>(H1385*I1385)</f>
        <v>22.444815262295084</v>
      </c>
      <c r="K1385">
        <f>_xlfn.XLOOKUP(D1385,'Sintético MO EQ MAT'!D:D,'Sintético MO EQ MAT'!O:O,0)</f>
        <v>2161.86</v>
      </c>
      <c r="L1385">
        <f>_xlfn.XLOOKUP(D1385,'Sintético MO EQ MAT'!D:D,'Sintético MO EQ MAT'!K:K,0)</f>
        <v>27.382674620000003</v>
      </c>
      <c r="Q1385">
        <f t="shared" si="338"/>
        <v>0</v>
      </c>
      <c r="S1385" s="194"/>
      <c r="W1385">
        <v>21.671411721311475</v>
      </c>
      <c r="Y1385">
        <v>21.671411721311475</v>
      </c>
      <c r="AB1385">
        <v>21.671411721311475</v>
      </c>
      <c r="AD1385" s="196">
        <v>20.22</v>
      </c>
    </row>
    <row r="1386" spans="1:30" ht="25.5" x14ac:dyDescent="0.25">
      <c r="A1386" s="50" t="s">
        <v>1638</v>
      </c>
      <c r="B1386" s="51" t="s">
        <v>2162</v>
      </c>
      <c r="C1386" s="50" t="s">
        <v>157</v>
      </c>
      <c r="D1386" s="50" t="s">
        <v>2163</v>
      </c>
      <c r="E1386" s="237" t="s">
        <v>1637</v>
      </c>
      <c r="F1386" s="238"/>
      <c r="G1386" s="52" t="s">
        <v>266</v>
      </c>
      <c r="H1386" s="53">
        <v>3.4099999999999998E-2</v>
      </c>
      <c r="I1386" s="54">
        <f t="shared" ref="I1386:I1389" si="345">W1386</f>
        <v>18.72</v>
      </c>
      <c r="J1386" s="54">
        <f t="shared" ref="J1386:J1389" si="346">TRUNC(H1386*I1386,(2))</f>
        <v>0.63</v>
      </c>
      <c r="Q1386">
        <f t="shared" si="338"/>
        <v>0</v>
      </c>
      <c r="R1386">
        <f t="shared" ref="R1386:R1389" si="347">I1386/1.07133</f>
        <v>17.473607571896615</v>
      </c>
      <c r="T1386">
        <v>17.78163591050377</v>
      </c>
      <c r="W1386">
        <v>18.72</v>
      </c>
      <c r="Y1386">
        <v>18.72</v>
      </c>
      <c r="AB1386">
        <v>18.72</v>
      </c>
      <c r="AD1386" s="196">
        <v>18.72</v>
      </c>
    </row>
    <row r="1387" spans="1:30" ht="25.5" x14ac:dyDescent="0.25">
      <c r="A1387" s="50" t="s">
        <v>1638</v>
      </c>
      <c r="B1387" s="51" t="s">
        <v>1658</v>
      </c>
      <c r="C1387" s="50" t="s">
        <v>157</v>
      </c>
      <c r="D1387" s="50" t="s">
        <v>1659</v>
      </c>
      <c r="E1387" s="237" t="s">
        <v>1637</v>
      </c>
      <c r="F1387" s="238"/>
      <c r="G1387" s="52" t="s">
        <v>266</v>
      </c>
      <c r="H1387" s="53">
        <v>3.4099999999999998E-2</v>
      </c>
      <c r="I1387" s="54">
        <f t="shared" si="345"/>
        <v>25.97</v>
      </c>
      <c r="J1387" s="54">
        <f t="shared" si="346"/>
        <v>0.88</v>
      </c>
      <c r="Q1387">
        <f t="shared" si="338"/>
        <v>0</v>
      </c>
      <c r="R1387">
        <f t="shared" si="347"/>
        <v>24.240896829174954</v>
      </c>
      <c r="T1387">
        <v>24.670269664809165</v>
      </c>
      <c r="W1387">
        <v>25.97</v>
      </c>
      <c r="Y1387">
        <v>25.97</v>
      </c>
      <c r="AB1387">
        <v>25.97</v>
      </c>
      <c r="AD1387" s="196">
        <v>25.97</v>
      </c>
    </row>
    <row r="1388" spans="1:30" x14ac:dyDescent="0.25">
      <c r="A1388" s="55" t="s">
        <v>1627</v>
      </c>
      <c r="B1388" s="56" t="s">
        <v>2267</v>
      </c>
      <c r="C1388" s="55" t="s">
        <v>157</v>
      </c>
      <c r="D1388" s="55" t="s">
        <v>2268</v>
      </c>
      <c r="E1388" s="230" t="s">
        <v>1648</v>
      </c>
      <c r="F1388" s="231"/>
      <c r="G1388" s="57" t="s">
        <v>255</v>
      </c>
      <c r="H1388" s="58">
        <v>1.0492999999999999</v>
      </c>
      <c r="I1388" s="59">
        <f t="shared" si="345"/>
        <v>19.21</v>
      </c>
      <c r="J1388" s="59">
        <f t="shared" si="346"/>
        <v>20.149999999999999</v>
      </c>
      <c r="Q1388">
        <f t="shared" si="338"/>
        <v>0</v>
      </c>
      <c r="R1388">
        <f t="shared" si="347"/>
        <v>17.930982983767844</v>
      </c>
      <c r="T1388">
        <v>18.939075728300338</v>
      </c>
      <c r="W1388">
        <v>19.21</v>
      </c>
      <c r="Y1388">
        <v>19.21</v>
      </c>
      <c r="AB1388">
        <v>19.21</v>
      </c>
      <c r="AD1388" s="196">
        <v>19.940000000000001</v>
      </c>
    </row>
    <row r="1389" spans="1:30" x14ac:dyDescent="0.25">
      <c r="A1389" s="55" t="s">
        <v>1627</v>
      </c>
      <c r="B1389" s="56" t="s">
        <v>2237</v>
      </c>
      <c r="C1389" s="55" t="s">
        <v>157</v>
      </c>
      <c r="D1389" s="55" t="s">
        <v>2238</v>
      </c>
      <c r="E1389" s="230" t="s">
        <v>1648</v>
      </c>
      <c r="F1389" s="231"/>
      <c r="G1389" s="57" t="s">
        <v>164</v>
      </c>
      <c r="H1389" s="58">
        <v>8.0000000000000002E-3</v>
      </c>
      <c r="I1389" s="59">
        <f t="shared" si="345"/>
        <v>1.95</v>
      </c>
      <c r="J1389" s="59">
        <f t="shared" si="346"/>
        <v>0.01</v>
      </c>
      <c r="Q1389">
        <f t="shared" si="338"/>
        <v>0</v>
      </c>
      <c r="R1389">
        <f t="shared" si="347"/>
        <v>1.8201674554058975</v>
      </c>
      <c r="T1389">
        <v>1.8575042237219159</v>
      </c>
      <c r="W1389">
        <v>1.95</v>
      </c>
      <c r="Y1389">
        <v>1.95</v>
      </c>
      <c r="AB1389">
        <v>1.95</v>
      </c>
      <c r="AD1389" s="196">
        <v>1.95</v>
      </c>
    </row>
    <row r="1390" spans="1:30" x14ac:dyDescent="0.25">
      <c r="A1390" s="44"/>
      <c r="B1390" s="44"/>
      <c r="C1390" s="44"/>
      <c r="D1390" s="44"/>
      <c r="E1390" s="44" t="s">
        <v>1629</v>
      </c>
      <c r="F1390" s="45">
        <v>1.17</v>
      </c>
      <c r="G1390" s="44" t="s">
        <v>1630</v>
      </c>
      <c r="H1390" s="45">
        <v>0</v>
      </c>
      <c r="I1390" s="44" t="s">
        <v>1631</v>
      </c>
      <c r="J1390" s="45">
        <f>F1390+H1390</f>
        <v>1.17</v>
      </c>
      <c r="Q1390">
        <f t="shared" si="338"/>
        <v>0</v>
      </c>
      <c r="W1390" t="s">
        <v>1631</v>
      </c>
      <c r="Y1390" t="s">
        <v>1631</v>
      </c>
      <c r="AB1390" t="s">
        <v>1631</v>
      </c>
    </row>
    <row r="1391" spans="1:30" x14ac:dyDescent="0.25">
      <c r="A1391" s="44"/>
      <c r="B1391" s="44"/>
      <c r="C1391" s="44"/>
      <c r="D1391" s="44"/>
      <c r="E1391" s="44" t="s">
        <v>1632</v>
      </c>
      <c r="F1391" s="45">
        <f>J1391-J1385</f>
        <v>4.9378593577049195</v>
      </c>
      <c r="G1391" s="44"/>
      <c r="H1391" s="229" t="s">
        <v>1633</v>
      </c>
      <c r="I1391" s="229"/>
      <c r="J1391" s="45">
        <f>Q1391</f>
        <v>27.382674620000003</v>
      </c>
      <c r="Q1391">
        <f t="shared" si="338"/>
        <v>27.382674620000003</v>
      </c>
      <c r="S1391" s="194"/>
    </row>
    <row r="1392" spans="1:30" ht="15.75" thickBot="1" x14ac:dyDescent="0.3">
      <c r="A1392" s="46"/>
      <c r="B1392" s="46"/>
      <c r="C1392" s="46"/>
      <c r="D1392" s="46"/>
      <c r="E1392" s="46"/>
      <c r="F1392" s="46"/>
      <c r="G1392" s="46" t="s">
        <v>1634</v>
      </c>
      <c r="H1392" s="47">
        <v>78.95</v>
      </c>
      <c r="I1392" s="46" t="s">
        <v>1635</v>
      </c>
      <c r="J1392" s="48">
        <f>O1392</f>
        <v>2161.86</v>
      </c>
      <c r="M1392">
        <f>K1385</f>
        <v>2161.86</v>
      </c>
      <c r="N1392">
        <f>L1385</f>
        <v>27.382674620000003</v>
      </c>
      <c r="O1392">
        <v>2161.86</v>
      </c>
      <c r="P1392">
        <v>27.382674620000003</v>
      </c>
      <c r="Q1392">
        <f t="shared" si="338"/>
        <v>0</v>
      </c>
      <c r="S1392" s="194"/>
      <c r="W1392" t="s">
        <v>1635</v>
      </c>
      <c r="Y1392" t="s">
        <v>1635</v>
      </c>
      <c r="AB1392" t="s">
        <v>1635</v>
      </c>
    </row>
    <row r="1393" spans="1:30" ht="15.75" thickTop="1" x14ac:dyDescent="0.25">
      <c r="A1393" s="49"/>
      <c r="B1393" s="49"/>
      <c r="C1393" s="49"/>
      <c r="D1393" s="49"/>
      <c r="E1393" s="49"/>
      <c r="F1393" s="49"/>
      <c r="G1393" s="49"/>
      <c r="H1393" s="49"/>
      <c r="I1393" s="49"/>
      <c r="J1393" s="49"/>
      <c r="Q1393">
        <f t="shared" si="338"/>
        <v>0</v>
      </c>
      <c r="S1393" s="194"/>
    </row>
    <row r="1394" spans="1:30" collapsed="1" x14ac:dyDescent="0.25">
      <c r="A1394" s="36" t="s">
        <v>537</v>
      </c>
      <c r="B1394" s="37" t="s">
        <v>137</v>
      </c>
      <c r="C1394" s="36" t="s">
        <v>138</v>
      </c>
      <c r="D1394" s="36" t="s">
        <v>9</v>
      </c>
      <c r="E1394" s="233" t="s">
        <v>1626</v>
      </c>
      <c r="F1394" s="234"/>
      <c r="G1394" s="38" t="s">
        <v>139</v>
      </c>
      <c r="H1394" s="37" t="s">
        <v>140</v>
      </c>
      <c r="I1394" s="37" t="s">
        <v>141</v>
      </c>
      <c r="J1394" s="37" t="s">
        <v>10</v>
      </c>
      <c r="Q1394">
        <f t="shared" si="338"/>
        <v>0</v>
      </c>
      <c r="S1394" s="194"/>
      <c r="W1394" t="s">
        <v>141</v>
      </c>
      <c r="Y1394" t="s">
        <v>141</v>
      </c>
      <c r="AB1394" t="s">
        <v>141</v>
      </c>
    </row>
    <row r="1395" spans="1:30" ht="25.5" x14ac:dyDescent="0.25">
      <c r="A1395" s="39" t="s">
        <v>1636</v>
      </c>
      <c r="B1395" s="40" t="s">
        <v>538</v>
      </c>
      <c r="C1395" s="39" t="s">
        <v>157</v>
      </c>
      <c r="D1395" s="39" t="s">
        <v>539</v>
      </c>
      <c r="E1395" s="235" t="s">
        <v>2168</v>
      </c>
      <c r="F1395" s="236"/>
      <c r="G1395" s="41" t="s">
        <v>164</v>
      </c>
      <c r="H1395" s="42">
        <v>1</v>
      </c>
      <c r="I1395" s="43">
        <f>_xlfn.XLOOKUP(D1395,'Sintético MO EQ MAT'!D:D,'Sintético MO EQ MAT'!G:G)</f>
        <v>7.2264893360655744</v>
      </c>
      <c r="J1395" s="43">
        <f>(H1395*I1395)</f>
        <v>7.2264893360655744</v>
      </c>
      <c r="K1395">
        <f>_xlfn.XLOOKUP(D1395,'Sintético MO EQ MAT'!D:D,'Sintético MO EQ MAT'!O:O,0)</f>
        <v>317.38</v>
      </c>
      <c r="L1395">
        <f>_xlfn.XLOOKUP(D1395,'Sintético MO EQ MAT'!D:D,'Sintético MO EQ MAT'!K:K,0)</f>
        <v>8.8163169900000007</v>
      </c>
      <c r="Q1395">
        <f t="shared" si="338"/>
        <v>0</v>
      </c>
      <c r="S1395" s="194"/>
      <c r="W1395">
        <v>7.2264893360655744</v>
      </c>
      <c r="Y1395">
        <v>7.2264893360655744</v>
      </c>
      <c r="AB1395">
        <v>7.2264893360655744</v>
      </c>
      <c r="AD1395" s="196">
        <v>4.5599999999999996</v>
      </c>
    </row>
    <row r="1396" spans="1:30" ht="25.5" x14ac:dyDescent="0.25">
      <c r="A1396" s="50" t="s">
        <v>1638</v>
      </c>
      <c r="B1396" s="51" t="s">
        <v>2162</v>
      </c>
      <c r="C1396" s="50" t="s">
        <v>157</v>
      </c>
      <c r="D1396" s="50" t="s">
        <v>2163</v>
      </c>
      <c r="E1396" s="237" t="s">
        <v>1637</v>
      </c>
      <c r="F1396" s="238"/>
      <c r="G1396" s="52" t="s">
        <v>266</v>
      </c>
      <c r="H1396" s="53">
        <v>9.4100000000000003E-2</v>
      </c>
      <c r="I1396" s="54">
        <f t="shared" ref="I1396:I1401" si="348">W1396</f>
        <v>18.72</v>
      </c>
      <c r="J1396" s="54">
        <f t="shared" ref="J1396:J1401" si="349">TRUNC(H1396*I1396,(2))</f>
        <v>1.76</v>
      </c>
      <c r="Q1396">
        <f t="shared" si="338"/>
        <v>0</v>
      </c>
      <c r="R1396">
        <f t="shared" ref="R1396:R1401" si="350">I1396/1.07133</f>
        <v>17.473607571896615</v>
      </c>
      <c r="T1396">
        <v>17.78163591050377</v>
      </c>
      <c r="W1396">
        <v>18.72</v>
      </c>
      <c r="Y1396">
        <v>18.72</v>
      </c>
      <c r="AB1396">
        <v>18.72</v>
      </c>
      <c r="AD1396" s="196">
        <v>18.72</v>
      </c>
    </row>
    <row r="1397" spans="1:30" ht="25.5" x14ac:dyDescent="0.25">
      <c r="A1397" s="50" t="s">
        <v>1638</v>
      </c>
      <c r="B1397" s="51" t="s">
        <v>1658</v>
      </c>
      <c r="C1397" s="50" t="s">
        <v>157</v>
      </c>
      <c r="D1397" s="50" t="s">
        <v>1659</v>
      </c>
      <c r="E1397" s="237" t="s">
        <v>1637</v>
      </c>
      <c r="F1397" s="238"/>
      <c r="G1397" s="52" t="s">
        <v>266</v>
      </c>
      <c r="H1397" s="53">
        <v>9.4100000000000003E-2</v>
      </c>
      <c r="I1397" s="54">
        <f t="shared" si="348"/>
        <v>25.97</v>
      </c>
      <c r="J1397" s="54">
        <f t="shared" si="349"/>
        <v>2.44</v>
      </c>
      <c r="Q1397">
        <f t="shared" si="338"/>
        <v>0</v>
      </c>
      <c r="R1397">
        <f t="shared" si="350"/>
        <v>24.240896829174954</v>
      </c>
      <c r="T1397">
        <v>24.670269664809165</v>
      </c>
      <c r="W1397">
        <v>25.97</v>
      </c>
      <c r="Y1397">
        <v>25.97</v>
      </c>
      <c r="AB1397">
        <v>25.97</v>
      </c>
      <c r="AD1397" s="196">
        <v>25.97</v>
      </c>
    </row>
    <row r="1398" spans="1:30" x14ac:dyDescent="0.25">
      <c r="A1398" s="55" t="s">
        <v>1627</v>
      </c>
      <c r="B1398" s="56" t="s">
        <v>2231</v>
      </c>
      <c r="C1398" s="55" t="s">
        <v>157</v>
      </c>
      <c r="D1398" s="55" t="s">
        <v>2232</v>
      </c>
      <c r="E1398" s="230" t="s">
        <v>1648</v>
      </c>
      <c r="F1398" s="231"/>
      <c r="G1398" s="57" t="s">
        <v>164</v>
      </c>
      <c r="H1398" s="58">
        <v>1.06E-2</v>
      </c>
      <c r="I1398" s="59">
        <f t="shared" si="348"/>
        <v>60.5</v>
      </c>
      <c r="J1398" s="59">
        <f t="shared" si="349"/>
        <v>0.64</v>
      </c>
      <c r="Q1398">
        <f t="shared" si="338"/>
        <v>0</v>
      </c>
      <c r="R1398">
        <f t="shared" si="350"/>
        <v>56.471862077977846</v>
      </c>
      <c r="T1398">
        <v>57.451952246273329</v>
      </c>
      <c r="W1398">
        <v>60.5</v>
      </c>
      <c r="Y1398">
        <v>60.5</v>
      </c>
      <c r="AB1398">
        <v>60.5</v>
      </c>
      <c r="AD1398" s="196">
        <v>60.5</v>
      </c>
    </row>
    <row r="1399" spans="1:30" ht="25.5" x14ac:dyDescent="0.25">
      <c r="A1399" s="55" t="s">
        <v>1627</v>
      </c>
      <c r="B1399" s="56" t="s">
        <v>2269</v>
      </c>
      <c r="C1399" s="55" t="s">
        <v>157</v>
      </c>
      <c r="D1399" s="55" t="s">
        <v>2270</v>
      </c>
      <c r="E1399" s="230" t="s">
        <v>1648</v>
      </c>
      <c r="F1399" s="231"/>
      <c r="G1399" s="57" t="s">
        <v>164</v>
      </c>
      <c r="H1399" s="58">
        <v>1</v>
      </c>
      <c r="I1399" s="59">
        <f t="shared" si="348"/>
        <v>1.53</v>
      </c>
      <c r="J1399" s="59">
        <f t="shared" si="349"/>
        <v>1.53</v>
      </c>
      <c r="Q1399">
        <f t="shared" si="338"/>
        <v>0</v>
      </c>
      <c r="R1399">
        <f t="shared" si="350"/>
        <v>1.4281313880877042</v>
      </c>
      <c r="T1399">
        <v>1.4748023484827273</v>
      </c>
      <c r="W1399">
        <v>1.53</v>
      </c>
      <c r="Y1399">
        <v>1.53</v>
      </c>
      <c r="AB1399">
        <v>1.53</v>
      </c>
      <c r="AD1399" s="196">
        <v>1.55</v>
      </c>
    </row>
    <row r="1400" spans="1:30" ht="25.5" x14ac:dyDescent="0.25">
      <c r="A1400" s="55" t="s">
        <v>1627</v>
      </c>
      <c r="B1400" s="56" t="s">
        <v>2235</v>
      </c>
      <c r="C1400" s="55" t="s">
        <v>157</v>
      </c>
      <c r="D1400" s="55" t="s">
        <v>2236</v>
      </c>
      <c r="E1400" s="230" t="s">
        <v>1648</v>
      </c>
      <c r="F1400" s="231"/>
      <c r="G1400" s="57" t="s">
        <v>164</v>
      </c>
      <c r="H1400" s="58">
        <v>1.2E-2</v>
      </c>
      <c r="I1400" s="59">
        <f t="shared" si="348"/>
        <v>68.55</v>
      </c>
      <c r="J1400" s="59">
        <f t="shared" si="349"/>
        <v>0.82</v>
      </c>
      <c r="Q1400">
        <f t="shared" si="338"/>
        <v>0</v>
      </c>
      <c r="R1400">
        <f t="shared" si="350"/>
        <v>63.985886701576547</v>
      </c>
      <c r="T1400">
        <v>65.0966555589781</v>
      </c>
      <c r="W1400">
        <v>68.55</v>
      </c>
      <c r="Y1400">
        <v>68.55</v>
      </c>
      <c r="AB1400">
        <v>68.55</v>
      </c>
      <c r="AD1400" s="196">
        <v>68.55</v>
      </c>
    </row>
    <row r="1401" spans="1:30" x14ac:dyDescent="0.25">
      <c r="A1401" s="55" t="s">
        <v>1627</v>
      </c>
      <c r="B1401" s="56" t="s">
        <v>2237</v>
      </c>
      <c r="C1401" s="55" t="s">
        <v>157</v>
      </c>
      <c r="D1401" s="55" t="s">
        <v>2238</v>
      </c>
      <c r="E1401" s="230" t="s">
        <v>1648</v>
      </c>
      <c r="F1401" s="231"/>
      <c r="G1401" s="57" t="s">
        <v>164</v>
      </c>
      <c r="H1401" s="58">
        <v>1.6199999999999999E-2</v>
      </c>
      <c r="I1401" s="59">
        <f t="shared" si="348"/>
        <v>1.95</v>
      </c>
      <c r="J1401" s="59">
        <f t="shared" si="349"/>
        <v>0.03</v>
      </c>
      <c r="Q1401">
        <f t="shared" si="338"/>
        <v>0</v>
      </c>
      <c r="R1401">
        <f t="shared" si="350"/>
        <v>1.8201674554058975</v>
      </c>
      <c r="T1401">
        <v>1.8575042237219159</v>
      </c>
      <c r="W1401">
        <v>1.95</v>
      </c>
      <c r="Y1401">
        <v>1.95</v>
      </c>
      <c r="AB1401">
        <v>1.95</v>
      </c>
      <c r="AD1401" s="196">
        <v>1.95</v>
      </c>
    </row>
    <row r="1402" spans="1:30" x14ac:dyDescent="0.25">
      <c r="A1402" s="44"/>
      <c r="B1402" s="44"/>
      <c r="C1402" s="44"/>
      <c r="D1402" s="44"/>
      <c r="E1402" s="44" t="s">
        <v>1629</v>
      </c>
      <c r="F1402" s="45">
        <v>3.26</v>
      </c>
      <c r="G1402" s="44" t="s">
        <v>1630</v>
      </c>
      <c r="H1402" s="45">
        <v>0</v>
      </c>
      <c r="I1402" s="44" t="s">
        <v>1631</v>
      </c>
      <c r="J1402" s="45">
        <f>F1402+H1402</f>
        <v>3.26</v>
      </c>
      <c r="Q1402">
        <f t="shared" si="338"/>
        <v>0</v>
      </c>
      <c r="W1402" t="s">
        <v>1631</v>
      </c>
      <c r="Y1402" t="s">
        <v>1631</v>
      </c>
      <c r="AB1402" t="s">
        <v>1631</v>
      </c>
    </row>
    <row r="1403" spans="1:30" x14ac:dyDescent="0.25">
      <c r="A1403" s="44"/>
      <c r="B1403" s="44"/>
      <c r="C1403" s="44"/>
      <c r="D1403" s="44"/>
      <c r="E1403" s="44" t="s">
        <v>1632</v>
      </c>
      <c r="F1403" s="45">
        <f>J1403-J1395</f>
        <v>1.5898276539344263</v>
      </c>
      <c r="G1403" s="44"/>
      <c r="H1403" s="229" t="s">
        <v>1633</v>
      </c>
      <c r="I1403" s="229"/>
      <c r="J1403" s="45">
        <f>Q1403</f>
        <v>8.8163169900000007</v>
      </c>
      <c r="Q1403">
        <f t="shared" si="338"/>
        <v>8.8163169900000007</v>
      </c>
      <c r="S1403" s="194"/>
    </row>
    <row r="1404" spans="1:30" ht="15.75" thickBot="1" x14ac:dyDescent="0.3">
      <c r="A1404" s="46"/>
      <c r="B1404" s="46"/>
      <c r="C1404" s="46"/>
      <c r="D1404" s="46"/>
      <c r="E1404" s="46"/>
      <c r="F1404" s="46"/>
      <c r="G1404" s="46" t="s">
        <v>1634</v>
      </c>
      <c r="H1404" s="47">
        <v>36</v>
      </c>
      <c r="I1404" s="46" t="s">
        <v>1635</v>
      </c>
      <c r="J1404" s="48">
        <f>O1404</f>
        <v>317.38</v>
      </c>
      <c r="M1404">
        <f>K1395</f>
        <v>317.38</v>
      </c>
      <c r="N1404">
        <f>L1395</f>
        <v>8.8163169900000007</v>
      </c>
      <c r="O1404">
        <v>317.38</v>
      </c>
      <c r="P1404">
        <v>8.8163169900000007</v>
      </c>
      <c r="Q1404">
        <f t="shared" si="338"/>
        <v>0</v>
      </c>
      <c r="S1404" s="194"/>
      <c r="W1404" t="s">
        <v>1635</v>
      </c>
      <c r="Y1404" t="s">
        <v>1635</v>
      </c>
      <c r="AB1404" t="s">
        <v>1635</v>
      </c>
    </row>
    <row r="1405" spans="1:30" ht="15.75" thickTop="1" x14ac:dyDescent="0.25">
      <c r="A1405" s="49"/>
      <c r="B1405" s="49"/>
      <c r="C1405" s="49"/>
      <c r="D1405" s="49"/>
      <c r="E1405" s="49"/>
      <c r="F1405" s="49"/>
      <c r="G1405" s="49"/>
      <c r="H1405" s="49"/>
      <c r="I1405" s="49"/>
      <c r="J1405" s="49"/>
      <c r="Q1405">
        <f t="shared" si="338"/>
        <v>0</v>
      </c>
      <c r="S1405" s="194"/>
    </row>
    <row r="1406" spans="1:30" collapsed="1" x14ac:dyDescent="0.25">
      <c r="A1406" s="36" t="s">
        <v>540</v>
      </c>
      <c r="B1406" s="37" t="s">
        <v>137</v>
      </c>
      <c r="C1406" s="36" t="s">
        <v>138</v>
      </c>
      <c r="D1406" s="36" t="s">
        <v>9</v>
      </c>
      <c r="E1406" s="233" t="s">
        <v>1626</v>
      </c>
      <c r="F1406" s="234"/>
      <c r="G1406" s="38" t="s">
        <v>139</v>
      </c>
      <c r="H1406" s="37" t="s">
        <v>140</v>
      </c>
      <c r="I1406" s="37" t="s">
        <v>141</v>
      </c>
      <c r="J1406" s="37" t="s">
        <v>10</v>
      </c>
      <c r="Q1406">
        <f t="shared" si="338"/>
        <v>0</v>
      </c>
      <c r="S1406" s="194"/>
      <c r="W1406" t="s">
        <v>141</v>
      </c>
      <c r="Y1406" t="s">
        <v>141</v>
      </c>
      <c r="AB1406" t="s">
        <v>141</v>
      </c>
    </row>
    <row r="1407" spans="1:30" ht="25.5" x14ac:dyDescent="0.25">
      <c r="A1407" s="39" t="s">
        <v>1636</v>
      </c>
      <c r="B1407" s="40" t="s">
        <v>541</v>
      </c>
      <c r="C1407" s="39" t="s">
        <v>157</v>
      </c>
      <c r="D1407" s="39" t="s">
        <v>542</v>
      </c>
      <c r="E1407" s="235" t="s">
        <v>2168</v>
      </c>
      <c r="F1407" s="236"/>
      <c r="G1407" s="41" t="s">
        <v>164</v>
      </c>
      <c r="H1407" s="42">
        <v>1</v>
      </c>
      <c r="I1407" s="43">
        <f>_xlfn.XLOOKUP(D1407,'Sintético MO EQ MAT'!D:D,'Sintético MO EQ MAT'!G:G)</f>
        <v>21.671411721311475</v>
      </c>
      <c r="J1407" s="43">
        <f>(H1407*I1407)</f>
        <v>21.671411721311475</v>
      </c>
      <c r="K1407">
        <f>_xlfn.XLOOKUP(D1407,'Sintético MO EQ MAT'!D:D,'Sintético MO EQ MAT'!O:O,0)</f>
        <v>132.19</v>
      </c>
      <c r="L1407">
        <f>_xlfn.XLOOKUP(D1407,'Sintético MO EQ MAT'!D:D,'Sintético MO EQ MAT'!K:K,0)</f>
        <v>26.439122300000001</v>
      </c>
      <c r="Q1407">
        <f t="shared" si="338"/>
        <v>0</v>
      </c>
      <c r="S1407" s="194"/>
      <c r="W1407">
        <v>21.671411721311475</v>
      </c>
      <c r="Y1407">
        <v>21.671411721311475</v>
      </c>
      <c r="AB1407">
        <v>21.671411721311475</v>
      </c>
      <c r="AD1407" s="196">
        <v>20.22</v>
      </c>
    </row>
    <row r="1408" spans="1:30" ht="25.5" x14ac:dyDescent="0.25">
      <c r="A1408" s="50" t="s">
        <v>1638</v>
      </c>
      <c r="B1408" s="51" t="s">
        <v>2162</v>
      </c>
      <c r="C1408" s="50" t="s">
        <v>157</v>
      </c>
      <c r="D1408" s="50" t="s">
        <v>2163</v>
      </c>
      <c r="E1408" s="237" t="s">
        <v>1637</v>
      </c>
      <c r="F1408" s="238"/>
      <c r="G1408" s="52" t="s">
        <v>266</v>
      </c>
      <c r="H1408" s="53">
        <v>0.1318</v>
      </c>
      <c r="I1408" s="54">
        <f t="shared" ref="I1408:I1413" si="351">W1408</f>
        <v>18.72</v>
      </c>
      <c r="J1408" s="54">
        <f t="shared" ref="J1408:J1413" si="352">TRUNC(H1408*I1408,(2))</f>
        <v>2.46</v>
      </c>
      <c r="Q1408">
        <f t="shared" si="338"/>
        <v>0</v>
      </c>
      <c r="R1408">
        <f t="shared" ref="R1408:R1413" si="353">I1408/1.07133</f>
        <v>17.473607571896615</v>
      </c>
      <c r="T1408">
        <v>17.78163591050377</v>
      </c>
      <c r="W1408">
        <v>18.72</v>
      </c>
      <c r="Y1408">
        <v>18.72</v>
      </c>
      <c r="AB1408">
        <v>18.72</v>
      </c>
      <c r="AD1408" s="196">
        <v>18.72</v>
      </c>
    </row>
    <row r="1409" spans="1:30" ht="25.5" x14ac:dyDescent="0.25">
      <c r="A1409" s="50" t="s">
        <v>1638</v>
      </c>
      <c r="B1409" s="51" t="s">
        <v>1658</v>
      </c>
      <c r="C1409" s="50" t="s">
        <v>157</v>
      </c>
      <c r="D1409" s="50" t="s">
        <v>1659</v>
      </c>
      <c r="E1409" s="237" t="s">
        <v>1637</v>
      </c>
      <c r="F1409" s="238"/>
      <c r="G1409" s="52" t="s">
        <v>266</v>
      </c>
      <c r="H1409" s="53">
        <v>0.1318</v>
      </c>
      <c r="I1409" s="54">
        <f t="shared" si="351"/>
        <v>25.97</v>
      </c>
      <c r="J1409" s="54">
        <f t="shared" si="352"/>
        <v>3.42</v>
      </c>
      <c r="Q1409">
        <f t="shared" si="338"/>
        <v>0</v>
      </c>
      <c r="R1409">
        <f t="shared" si="353"/>
        <v>24.240896829174954</v>
      </c>
      <c r="T1409">
        <v>24.670269664809165</v>
      </c>
      <c r="W1409">
        <v>25.97</v>
      </c>
      <c r="Y1409">
        <v>25.97</v>
      </c>
      <c r="AB1409">
        <v>25.97</v>
      </c>
      <c r="AD1409" s="196">
        <v>25.97</v>
      </c>
    </row>
    <row r="1410" spans="1:30" x14ac:dyDescent="0.25">
      <c r="A1410" s="55" t="s">
        <v>1627</v>
      </c>
      <c r="B1410" s="56" t="s">
        <v>2231</v>
      </c>
      <c r="C1410" s="55" t="s">
        <v>157</v>
      </c>
      <c r="D1410" s="55" t="s">
        <v>2232</v>
      </c>
      <c r="E1410" s="230" t="s">
        <v>1648</v>
      </c>
      <c r="F1410" s="231"/>
      <c r="G1410" s="57" t="s">
        <v>164</v>
      </c>
      <c r="H1410" s="58">
        <v>1.7600000000000001E-2</v>
      </c>
      <c r="I1410" s="59">
        <f t="shared" si="351"/>
        <v>60.5</v>
      </c>
      <c r="J1410" s="59">
        <f t="shared" si="352"/>
        <v>1.06</v>
      </c>
      <c r="Q1410">
        <f t="shared" si="338"/>
        <v>0</v>
      </c>
      <c r="R1410">
        <f t="shared" si="353"/>
        <v>56.471862077977846</v>
      </c>
      <c r="T1410">
        <v>57.451952246273329</v>
      </c>
      <c r="W1410">
        <v>60.5</v>
      </c>
      <c r="Y1410">
        <v>60.5</v>
      </c>
      <c r="AB1410">
        <v>60.5</v>
      </c>
      <c r="AD1410" s="196">
        <v>60.5</v>
      </c>
    </row>
    <row r="1411" spans="1:30" ht="25.5" x14ac:dyDescent="0.25">
      <c r="A1411" s="55" t="s">
        <v>1627</v>
      </c>
      <c r="B1411" s="56" t="s">
        <v>2271</v>
      </c>
      <c r="C1411" s="55" t="s">
        <v>157</v>
      </c>
      <c r="D1411" s="55" t="s">
        <v>2272</v>
      </c>
      <c r="E1411" s="230" t="s">
        <v>1648</v>
      </c>
      <c r="F1411" s="231"/>
      <c r="G1411" s="57" t="s">
        <v>164</v>
      </c>
      <c r="H1411" s="58">
        <v>1</v>
      </c>
      <c r="I1411" s="59">
        <f t="shared" si="351"/>
        <v>13.15</v>
      </c>
      <c r="J1411" s="59">
        <f t="shared" si="352"/>
        <v>13.15</v>
      </c>
      <c r="Q1411">
        <f t="shared" si="338"/>
        <v>0</v>
      </c>
      <c r="R1411">
        <f t="shared" si="353"/>
        <v>12.274462583891053</v>
      </c>
      <c r="T1411">
        <v>12.489149001708158</v>
      </c>
      <c r="W1411">
        <v>13.15</v>
      </c>
      <c r="Y1411">
        <v>13.15</v>
      </c>
      <c r="AB1411">
        <v>13.15</v>
      </c>
      <c r="AD1411" s="196">
        <v>13.15</v>
      </c>
    </row>
    <row r="1412" spans="1:30" ht="25.5" x14ac:dyDescent="0.25">
      <c r="A1412" s="55" t="s">
        <v>1627</v>
      </c>
      <c r="B1412" s="56" t="s">
        <v>2235</v>
      </c>
      <c r="C1412" s="55" t="s">
        <v>157</v>
      </c>
      <c r="D1412" s="55" t="s">
        <v>2236</v>
      </c>
      <c r="E1412" s="230" t="s">
        <v>1648</v>
      </c>
      <c r="F1412" s="231"/>
      <c r="G1412" s="57" t="s">
        <v>164</v>
      </c>
      <c r="H1412" s="58">
        <v>2.2499999999999999E-2</v>
      </c>
      <c r="I1412" s="59">
        <f t="shared" si="351"/>
        <v>68.55</v>
      </c>
      <c r="J1412" s="59">
        <f t="shared" si="352"/>
        <v>1.54</v>
      </c>
      <c r="Q1412">
        <f t="shared" si="338"/>
        <v>0</v>
      </c>
      <c r="R1412">
        <f t="shared" si="353"/>
        <v>63.985886701576547</v>
      </c>
      <c r="T1412">
        <v>65.0966555589781</v>
      </c>
      <c r="W1412">
        <v>68.55</v>
      </c>
      <c r="Y1412">
        <v>68.55</v>
      </c>
      <c r="AB1412">
        <v>68.55</v>
      </c>
      <c r="AD1412" s="196">
        <v>68.55</v>
      </c>
    </row>
    <row r="1413" spans="1:30" x14ac:dyDescent="0.25">
      <c r="A1413" s="55" t="s">
        <v>1627</v>
      </c>
      <c r="B1413" s="56" t="s">
        <v>2237</v>
      </c>
      <c r="C1413" s="55" t="s">
        <v>157</v>
      </c>
      <c r="D1413" s="55" t="s">
        <v>2238</v>
      </c>
      <c r="E1413" s="230" t="s">
        <v>1648</v>
      </c>
      <c r="F1413" s="231"/>
      <c r="G1413" s="57" t="s">
        <v>164</v>
      </c>
      <c r="H1413" s="58">
        <v>2.4400000000000002E-2</v>
      </c>
      <c r="I1413" s="59">
        <f t="shared" si="351"/>
        <v>1.95</v>
      </c>
      <c r="J1413" s="59">
        <f t="shared" si="352"/>
        <v>0.04</v>
      </c>
      <c r="Q1413">
        <f t="shared" si="338"/>
        <v>0</v>
      </c>
      <c r="R1413">
        <f t="shared" si="353"/>
        <v>1.8201674554058975</v>
      </c>
      <c r="T1413">
        <v>1.8575042237219159</v>
      </c>
      <c r="W1413">
        <v>1.95</v>
      </c>
      <c r="Y1413">
        <v>1.95</v>
      </c>
      <c r="AB1413">
        <v>1.95</v>
      </c>
      <c r="AD1413" s="196">
        <v>1.95</v>
      </c>
    </row>
    <row r="1414" spans="1:30" x14ac:dyDescent="0.25">
      <c r="A1414" s="44"/>
      <c r="B1414" s="44"/>
      <c r="C1414" s="44"/>
      <c r="D1414" s="44"/>
      <c r="E1414" s="44" t="s">
        <v>1629</v>
      </c>
      <c r="F1414" s="45">
        <v>4.57</v>
      </c>
      <c r="G1414" s="44" t="s">
        <v>1630</v>
      </c>
      <c r="H1414" s="45">
        <v>0</v>
      </c>
      <c r="I1414" s="44" t="s">
        <v>1631</v>
      </c>
      <c r="J1414" s="45">
        <f>F1414+H1414</f>
        <v>4.57</v>
      </c>
      <c r="Q1414">
        <f t="shared" si="338"/>
        <v>0</v>
      </c>
      <c r="W1414" t="s">
        <v>1631</v>
      </c>
      <c r="Y1414" t="s">
        <v>1631</v>
      </c>
      <c r="AB1414" t="s">
        <v>1631</v>
      </c>
    </row>
    <row r="1415" spans="1:30" x14ac:dyDescent="0.25">
      <c r="A1415" s="44"/>
      <c r="B1415" s="44"/>
      <c r="C1415" s="44"/>
      <c r="D1415" s="44"/>
      <c r="E1415" s="44" t="s">
        <v>1632</v>
      </c>
      <c r="F1415" s="45">
        <f>J1415-J1407</f>
        <v>4.7677105786885257</v>
      </c>
      <c r="G1415" s="44"/>
      <c r="H1415" s="229" t="s">
        <v>1633</v>
      </c>
      <c r="I1415" s="229"/>
      <c r="J1415" s="45">
        <f>Q1415</f>
        <v>26.439122300000001</v>
      </c>
      <c r="Q1415">
        <f t="shared" si="338"/>
        <v>26.439122300000001</v>
      </c>
      <c r="S1415" s="194"/>
    </row>
    <row r="1416" spans="1:30" ht="15.75" thickBot="1" x14ac:dyDescent="0.3">
      <c r="A1416" s="46"/>
      <c r="B1416" s="46"/>
      <c r="C1416" s="46"/>
      <c r="D1416" s="46"/>
      <c r="E1416" s="46"/>
      <c r="F1416" s="46"/>
      <c r="G1416" s="46" t="s">
        <v>1634</v>
      </c>
      <c r="H1416" s="47">
        <v>5</v>
      </c>
      <c r="I1416" s="46" t="s">
        <v>1635</v>
      </c>
      <c r="J1416" s="48">
        <f>O1416</f>
        <v>132.19</v>
      </c>
      <c r="M1416">
        <f>K1407</f>
        <v>132.19</v>
      </c>
      <c r="N1416">
        <f>L1407</f>
        <v>26.439122300000001</v>
      </c>
      <c r="O1416">
        <v>132.19</v>
      </c>
      <c r="P1416">
        <v>26.439122300000001</v>
      </c>
      <c r="Q1416">
        <f t="shared" si="338"/>
        <v>0</v>
      </c>
      <c r="S1416" s="194"/>
      <c r="W1416" t="s">
        <v>1635</v>
      </c>
      <c r="Y1416" t="s">
        <v>1635</v>
      </c>
      <c r="AB1416" t="s">
        <v>1635</v>
      </c>
    </row>
    <row r="1417" spans="1:30" ht="15.75" thickTop="1" x14ac:dyDescent="0.25">
      <c r="A1417" s="49"/>
      <c r="B1417" s="49"/>
      <c r="C1417" s="49"/>
      <c r="D1417" s="49"/>
      <c r="E1417" s="49"/>
      <c r="F1417" s="49"/>
      <c r="G1417" s="49"/>
      <c r="H1417" s="49"/>
      <c r="I1417" s="49"/>
      <c r="J1417" s="49"/>
      <c r="Q1417">
        <f t="shared" si="338"/>
        <v>0</v>
      </c>
      <c r="S1417" s="194"/>
    </row>
    <row r="1418" spans="1:30" collapsed="1" x14ac:dyDescent="0.25">
      <c r="A1418" s="36" t="s">
        <v>543</v>
      </c>
      <c r="B1418" s="37" t="s">
        <v>137</v>
      </c>
      <c r="C1418" s="36" t="s">
        <v>138</v>
      </c>
      <c r="D1418" s="36" t="s">
        <v>9</v>
      </c>
      <c r="E1418" s="233" t="s">
        <v>1626</v>
      </c>
      <c r="F1418" s="234"/>
      <c r="G1418" s="38" t="s">
        <v>139</v>
      </c>
      <c r="H1418" s="37" t="s">
        <v>140</v>
      </c>
      <c r="I1418" s="37" t="s">
        <v>141</v>
      </c>
      <c r="J1418" s="37" t="s">
        <v>10</v>
      </c>
      <c r="Q1418">
        <f t="shared" ref="Q1418:Q1481" si="354">P1419</f>
        <v>0</v>
      </c>
      <c r="S1418" s="194"/>
      <c r="W1418" t="s">
        <v>141</v>
      </c>
      <c r="Y1418" t="s">
        <v>141</v>
      </c>
      <c r="AB1418" t="s">
        <v>141</v>
      </c>
    </row>
    <row r="1419" spans="1:30" ht="38.25" x14ac:dyDescent="0.25">
      <c r="A1419" s="39" t="s">
        <v>1636</v>
      </c>
      <c r="B1419" s="40" t="s">
        <v>544</v>
      </c>
      <c r="C1419" s="39" t="s">
        <v>157</v>
      </c>
      <c r="D1419" s="39" t="s">
        <v>545</v>
      </c>
      <c r="E1419" s="235" t="s">
        <v>2168</v>
      </c>
      <c r="F1419" s="236"/>
      <c r="G1419" s="41" t="s">
        <v>164</v>
      </c>
      <c r="H1419" s="42">
        <v>1</v>
      </c>
      <c r="I1419" s="43">
        <f>_xlfn.XLOOKUP(D1419,'Sintético MO EQ MAT'!D:D,'Sintético MO EQ MAT'!G:G)</f>
        <v>22.050057204918033</v>
      </c>
      <c r="J1419" s="43">
        <f>(H1419*I1419)</f>
        <v>22.050057204918033</v>
      </c>
      <c r="K1419">
        <f>_xlfn.XLOOKUP(D1419,'Sintético MO EQ MAT'!D:D,'Sintético MO EQ MAT'!O:O,0)</f>
        <v>295.91000000000003</v>
      </c>
      <c r="L1419">
        <f>_xlfn.XLOOKUP(D1419,'Sintético MO EQ MAT'!D:D,'Sintético MO EQ MAT'!K:K,0)</f>
        <v>26.901069790000001</v>
      </c>
      <c r="Q1419">
        <f t="shared" si="354"/>
        <v>0</v>
      </c>
      <c r="S1419" s="194"/>
      <c r="W1419">
        <v>22.050057204918033</v>
      </c>
      <c r="Y1419">
        <v>22.050057204918033</v>
      </c>
      <c r="AB1419">
        <v>22.050057204918033</v>
      </c>
      <c r="AD1419" s="196">
        <v>18.75</v>
      </c>
    </row>
    <row r="1420" spans="1:30" ht="25.5" x14ac:dyDescent="0.25">
      <c r="A1420" s="50" t="s">
        <v>1638</v>
      </c>
      <c r="B1420" s="51" t="s">
        <v>2162</v>
      </c>
      <c r="C1420" s="50" t="s">
        <v>157</v>
      </c>
      <c r="D1420" s="50" t="s">
        <v>2163</v>
      </c>
      <c r="E1420" s="237" t="s">
        <v>1637</v>
      </c>
      <c r="F1420" s="238"/>
      <c r="G1420" s="52" t="s">
        <v>266</v>
      </c>
      <c r="H1420" s="53">
        <v>0.17480000000000001</v>
      </c>
      <c r="I1420" s="54">
        <f t="shared" ref="I1420:I1425" si="355">W1420</f>
        <v>18.72</v>
      </c>
      <c r="J1420" s="54">
        <f t="shared" ref="J1420:J1425" si="356">TRUNC(H1420*I1420,(2))</f>
        <v>3.27</v>
      </c>
      <c r="Q1420">
        <f t="shared" si="354"/>
        <v>0</v>
      </c>
      <c r="R1420">
        <f t="shared" ref="R1420:R1425" si="357">I1420/1.07133</f>
        <v>17.473607571896615</v>
      </c>
      <c r="T1420">
        <v>17.78163591050377</v>
      </c>
      <c r="W1420">
        <v>18.72</v>
      </c>
      <c r="Y1420">
        <v>18.72</v>
      </c>
      <c r="AB1420">
        <v>18.72</v>
      </c>
      <c r="AD1420" s="196">
        <v>18.72</v>
      </c>
    </row>
    <row r="1421" spans="1:30" ht="25.5" x14ac:dyDescent="0.25">
      <c r="A1421" s="50" t="s">
        <v>1638</v>
      </c>
      <c r="B1421" s="51" t="s">
        <v>1658</v>
      </c>
      <c r="C1421" s="50" t="s">
        <v>157</v>
      </c>
      <c r="D1421" s="50" t="s">
        <v>1659</v>
      </c>
      <c r="E1421" s="237" t="s">
        <v>1637</v>
      </c>
      <c r="F1421" s="238"/>
      <c r="G1421" s="52" t="s">
        <v>266</v>
      </c>
      <c r="H1421" s="53">
        <v>0.17480000000000001</v>
      </c>
      <c r="I1421" s="54">
        <f t="shared" si="355"/>
        <v>25.97</v>
      </c>
      <c r="J1421" s="54">
        <f t="shared" si="356"/>
        <v>4.53</v>
      </c>
      <c r="Q1421">
        <f t="shared" si="354"/>
        <v>0</v>
      </c>
      <c r="R1421">
        <f t="shared" si="357"/>
        <v>24.240896829174954</v>
      </c>
      <c r="T1421">
        <v>24.670269664809165</v>
      </c>
      <c r="W1421">
        <v>25.97</v>
      </c>
      <c r="Y1421">
        <v>25.97</v>
      </c>
      <c r="AB1421">
        <v>25.97</v>
      </c>
      <c r="AD1421" s="196">
        <v>25.97</v>
      </c>
    </row>
    <row r="1422" spans="1:30" x14ac:dyDescent="0.25">
      <c r="A1422" s="55" t="s">
        <v>1627</v>
      </c>
      <c r="B1422" s="56" t="s">
        <v>2231</v>
      </c>
      <c r="C1422" s="55" t="s">
        <v>157</v>
      </c>
      <c r="D1422" s="55" t="s">
        <v>2232</v>
      </c>
      <c r="E1422" s="230" t="s">
        <v>1648</v>
      </c>
      <c r="F1422" s="231"/>
      <c r="G1422" s="57" t="s">
        <v>164</v>
      </c>
      <c r="H1422" s="58">
        <v>8.8000000000000005E-3</v>
      </c>
      <c r="I1422" s="59">
        <f t="shared" si="355"/>
        <v>60.5</v>
      </c>
      <c r="J1422" s="59">
        <f t="shared" si="356"/>
        <v>0.53</v>
      </c>
      <c r="Q1422">
        <f t="shared" si="354"/>
        <v>0</v>
      </c>
      <c r="R1422">
        <f t="shared" si="357"/>
        <v>56.471862077977846</v>
      </c>
      <c r="T1422">
        <v>57.451952246273329</v>
      </c>
      <c r="W1422">
        <v>60.5</v>
      </c>
      <c r="Y1422">
        <v>60.5</v>
      </c>
      <c r="AB1422">
        <v>60.5</v>
      </c>
      <c r="AD1422" s="196">
        <v>60.5</v>
      </c>
    </row>
    <row r="1423" spans="1:30" ht="25.5" x14ac:dyDescent="0.25">
      <c r="A1423" s="55" t="s">
        <v>1627</v>
      </c>
      <c r="B1423" s="56" t="s">
        <v>2273</v>
      </c>
      <c r="C1423" s="55" t="s">
        <v>157</v>
      </c>
      <c r="D1423" s="55" t="s">
        <v>2274</v>
      </c>
      <c r="E1423" s="230" t="s">
        <v>1648</v>
      </c>
      <c r="F1423" s="231"/>
      <c r="G1423" s="57" t="s">
        <v>164</v>
      </c>
      <c r="H1423" s="58">
        <v>1</v>
      </c>
      <c r="I1423" s="59">
        <f t="shared" si="355"/>
        <v>12.92</v>
      </c>
      <c r="J1423" s="59">
        <f t="shared" si="356"/>
        <v>12.92</v>
      </c>
      <c r="Q1423">
        <f t="shared" si="354"/>
        <v>0</v>
      </c>
      <c r="R1423">
        <f t="shared" si="357"/>
        <v>12.059776166073947</v>
      </c>
      <c r="T1423">
        <v>12.274462583891053</v>
      </c>
      <c r="W1423">
        <v>12.92</v>
      </c>
      <c r="Y1423">
        <v>12.92</v>
      </c>
      <c r="AB1423">
        <v>12.92</v>
      </c>
      <c r="AD1423" s="196">
        <v>12.92</v>
      </c>
    </row>
    <row r="1424" spans="1:30" ht="25.5" x14ac:dyDescent="0.25">
      <c r="A1424" s="55" t="s">
        <v>1627</v>
      </c>
      <c r="B1424" s="56" t="s">
        <v>2235</v>
      </c>
      <c r="C1424" s="55" t="s">
        <v>157</v>
      </c>
      <c r="D1424" s="55" t="s">
        <v>2236</v>
      </c>
      <c r="E1424" s="230" t="s">
        <v>1648</v>
      </c>
      <c r="F1424" s="231"/>
      <c r="G1424" s="57" t="s">
        <v>164</v>
      </c>
      <c r="H1424" s="58">
        <v>1.0500000000000001E-2</v>
      </c>
      <c r="I1424" s="59">
        <f t="shared" si="355"/>
        <v>68.55</v>
      </c>
      <c r="J1424" s="59">
        <f t="shared" si="356"/>
        <v>0.71</v>
      </c>
      <c r="Q1424">
        <f t="shared" si="354"/>
        <v>0</v>
      </c>
      <c r="R1424">
        <f t="shared" si="357"/>
        <v>63.985886701576547</v>
      </c>
      <c r="T1424">
        <v>65.0966555589781</v>
      </c>
      <c r="W1424">
        <v>68.55</v>
      </c>
      <c r="Y1424">
        <v>68.55</v>
      </c>
      <c r="AB1424">
        <v>68.55</v>
      </c>
      <c r="AD1424" s="196">
        <v>68.55</v>
      </c>
    </row>
    <row r="1425" spans="1:30" x14ac:dyDescent="0.25">
      <c r="A1425" s="55" t="s">
        <v>1627</v>
      </c>
      <c r="B1425" s="56" t="s">
        <v>2237</v>
      </c>
      <c r="C1425" s="55" t="s">
        <v>157</v>
      </c>
      <c r="D1425" s="55" t="s">
        <v>2238</v>
      </c>
      <c r="E1425" s="230" t="s">
        <v>1648</v>
      </c>
      <c r="F1425" s="231"/>
      <c r="G1425" s="57" t="s">
        <v>164</v>
      </c>
      <c r="H1425" s="58">
        <v>4.8399999999999999E-2</v>
      </c>
      <c r="I1425" s="59">
        <f t="shared" si="355"/>
        <v>1.95</v>
      </c>
      <c r="J1425" s="59">
        <f t="shared" si="356"/>
        <v>0.09</v>
      </c>
      <c r="Q1425">
        <f t="shared" si="354"/>
        <v>0</v>
      </c>
      <c r="R1425">
        <f t="shared" si="357"/>
        <v>1.8201674554058975</v>
      </c>
      <c r="T1425">
        <v>1.8575042237219159</v>
      </c>
      <c r="W1425">
        <v>1.95</v>
      </c>
      <c r="Y1425">
        <v>1.95</v>
      </c>
      <c r="AB1425">
        <v>1.95</v>
      </c>
      <c r="AD1425" s="196">
        <v>1.95</v>
      </c>
    </row>
    <row r="1426" spans="1:30" x14ac:dyDescent="0.25">
      <c r="A1426" s="44"/>
      <c r="B1426" s="44"/>
      <c r="C1426" s="44"/>
      <c r="D1426" s="44"/>
      <c r="E1426" s="44" t="s">
        <v>1629</v>
      </c>
      <c r="F1426" s="45">
        <v>6.07</v>
      </c>
      <c r="G1426" s="44" t="s">
        <v>1630</v>
      </c>
      <c r="H1426" s="45">
        <v>0</v>
      </c>
      <c r="I1426" s="44" t="s">
        <v>1631</v>
      </c>
      <c r="J1426" s="45">
        <f>F1426+H1426</f>
        <v>6.07</v>
      </c>
      <c r="Q1426">
        <f t="shared" si="354"/>
        <v>0</v>
      </c>
      <c r="W1426" t="s">
        <v>1631</v>
      </c>
      <c r="Y1426" t="s">
        <v>1631</v>
      </c>
      <c r="AB1426" t="s">
        <v>1631</v>
      </c>
    </row>
    <row r="1427" spans="1:30" x14ac:dyDescent="0.25">
      <c r="A1427" s="44"/>
      <c r="B1427" s="44"/>
      <c r="C1427" s="44"/>
      <c r="D1427" s="44"/>
      <c r="E1427" s="44" t="s">
        <v>1632</v>
      </c>
      <c r="F1427" s="45">
        <f>J1427-J1419</f>
        <v>4.8510125850819676</v>
      </c>
      <c r="G1427" s="44"/>
      <c r="H1427" s="229" t="s">
        <v>1633</v>
      </c>
      <c r="I1427" s="229"/>
      <c r="J1427" s="45">
        <f>Q1427</f>
        <v>26.901069790000001</v>
      </c>
      <c r="Q1427">
        <f t="shared" si="354"/>
        <v>26.901069790000001</v>
      </c>
      <c r="S1427" s="194"/>
    </row>
    <row r="1428" spans="1:30" ht="15.75" thickBot="1" x14ac:dyDescent="0.3">
      <c r="A1428" s="46"/>
      <c r="B1428" s="46"/>
      <c r="C1428" s="46"/>
      <c r="D1428" s="46"/>
      <c r="E1428" s="46"/>
      <c r="F1428" s="46"/>
      <c r="G1428" s="46" t="s">
        <v>1634</v>
      </c>
      <c r="H1428" s="47">
        <v>11</v>
      </c>
      <c r="I1428" s="46" t="s">
        <v>1635</v>
      </c>
      <c r="J1428" s="48">
        <f>O1428</f>
        <v>295.91000000000003</v>
      </c>
      <c r="M1428">
        <f>K1419</f>
        <v>295.91000000000003</v>
      </c>
      <c r="N1428">
        <f>L1419</f>
        <v>26.901069790000001</v>
      </c>
      <c r="O1428">
        <v>295.91000000000003</v>
      </c>
      <c r="P1428">
        <v>26.901069790000001</v>
      </c>
      <c r="Q1428">
        <f t="shared" si="354"/>
        <v>0</v>
      </c>
      <c r="S1428" s="194"/>
      <c r="W1428" t="s">
        <v>1635</v>
      </c>
      <c r="Y1428" t="s">
        <v>1635</v>
      </c>
      <c r="AB1428" t="s">
        <v>1635</v>
      </c>
    </row>
    <row r="1429" spans="1:30" ht="15.75" thickTop="1" x14ac:dyDescent="0.25">
      <c r="A1429" s="49"/>
      <c r="B1429" s="49"/>
      <c r="C1429" s="49"/>
      <c r="D1429" s="49"/>
      <c r="E1429" s="49"/>
      <c r="F1429" s="49"/>
      <c r="G1429" s="49"/>
      <c r="H1429" s="49"/>
      <c r="I1429" s="49"/>
      <c r="J1429" s="49"/>
      <c r="Q1429">
        <f t="shared" si="354"/>
        <v>0</v>
      </c>
      <c r="S1429" s="194"/>
    </row>
    <row r="1430" spans="1:30" collapsed="1" x14ac:dyDescent="0.25">
      <c r="A1430" s="36" t="s">
        <v>546</v>
      </c>
      <c r="B1430" s="37" t="s">
        <v>137</v>
      </c>
      <c r="C1430" s="36" t="s">
        <v>138</v>
      </c>
      <c r="D1430" s="36" t="s">
        <v>9</v>
      </c>
      <c r="E1430" s="233" t="s">
        <v>1626</v>
      </c>
      <c r="F1430" s="234"/>
      <c r="G1430" s="38" t="s">
        <v>139</v>
      </c>
      <c r="H1430" s="37" t="s">
        <v>140</v>
      </c>
      <c r="I1430" s="37" t="s">
        <v>141</v>
      </c>
      <c r="J1430" s="37" t="s">
        <v>10</v>
      </c>
      <c r="Q1430">
        <f t="shared" si="354"/>
        <v>0</v>
      </c>
      <c r="S1430" s="194"/>
      <c r="W1430" t="s">
        <v>141</v>
      </c>
      <c r="Y1430" t="s">
        <v>141</v>
      </c>
      <c r="AB1430" t="s">
        <v>141</v>
      </c>
    </row>
    <row r="1431" spans="1:30" ht="38.25" x14ac:dyDescent="0.25">
      <c r="A1431" s="39" t="s">
        <v>1636</v>
      </c>
      <c r="B1431" s="40" t="s">
        <v>547</v>
      </c>
      <c r="C1431" s="39" t="s">
        <v>157</v>
      </c>
      <c r="D1431" s="39" t="s">
        <v>548</v>
      </c>
      <c r="E1431" s="235" t="s">
        <v>2168</v>
      </c>
      <c r="F1431" s="236"/>
      <c r="G1431" s="41" t="s">
        <v>164</v>
      </c>
      <c r="H1431" s="42">
        <v>1</v>
      </c>
      <c r="I1431" s="43">
        <f>_xlfn.XLOOKUP(D1431,'Sintético MO EQ MAT'!D:D,'Sintético MO EQ MAT'!G:G)</f>
        <v>13.64734998360656</v>
      </c>
      <c r="J1431" s="43">
        <f>(H1431*I1431)</f>
        <v>13.64734998360656</v>
      </c>
      <c r="K1431">
        <f>_xlfn.XLOOKUP(D1431,'Sintético MO EQ MAT'!D:D,'Sintético MO EQ MAT'!O:O,0)</f>
        <v>616.04</v>
      </c>
      <c r="L1431">
        <f>_xlfn.XLOOKUP(D1431,'Sintético MO EQ MAT'!D:D,'Sintético MO EQ MAT'!K:K,0)</f>
        <v>16.649766980000003</v>
      </c>
      <c r="Q1431">
        <f t="shared" si="354"/>
        <v>0</v>
      </c>
      <c r="S1431" s="194"/>
      <c r="W1431">
        <v>13.64734998360656</v>
      </c>
      <c r="Y1431">
        <v>13.64734998360656</v>
      </c>
      <c r="AB1431">
        <v>13.64734998360656</v>
      </c>
      <c r="AD1431" s="196">
        <v>10.62</v>
      </c>
    </row>
    <row r="1432" spans="1:30" ht="25.5" x14ac:dyDescent="0.25">
      <c r="A1432" s="50" t="s">
        <v>1638</v>
      </c>
      <c r="B1432" s="51" t="s">
        <v>2162</v>
      </c>
      <c r="C1432" s="50" t="s">
        <v>157</v>
      </c>
      <c r="D1432" s="50" t="s">
        <v>2163</v>
      </c>
      <c r="E1432" s="237" t="s">
        <v>1637</v>
      </c>
      <c r="F1432" s="238"/>
      <c r="G1432" s="52" t="s">
        <v>266</v>
      </c>
      <c r="H1432" s="53">
        <v>0.13120000000000001</v>
      </c>
      <c r="I1432" s="54">
        <f t="shared" ref="I1432:I1437" si="358">W1432</f>
        <v>18.72</v>
      </c>
      <c r="J1432" s="54">
        <f t="shared" ref="J1432:J1437" si="359">TRUNC(H1432*I1432,(2))</f>
        <v>2.4500000000000002</v>
      </c>
      <c r="Q1432">
        <f t="shared" si="354"/>
        <v>0</v>
      </c>
      <c r="R1432">
        <f t="shared" ref="R1432:R1437" si="360">I1432/1.07133</f>
        <v>17.473607571896615</v>
      </c>
      <c r="T1432">
        <v>17.78163591050377</v>
      </c>
      <c r="W1432">
        <v>18.72</v>
      </c>
      <c r="Y1432">
        <v>18.72</v>
      </c>
      <c r="AB1432">
        <v>18.72</v>
      </c>
      <c r="AD1432" s="196">
        <v>18.72</v>
      </c>
    </row>
    <row r="1433" spans="1:30" ht="25.5" x14ac:dyDescent="0.25">
      <c r="A1433" s="50" t="s">
        <v>1638</v>
      </c>
      <c r="B1433" s="51" t="s">
        <v>1658</v>
      </c>
      <c r="C1433" s="50" t="s">
        <v>157</v>
      </c>
      <c r="D1433" s="50" t="s">
        <v>1659</v>
      </c>
      <c r="E1433" s="237" t="s">
        <v>1637</v>
      </c>
      <c r="F1433" s="238"/>
      <c r="G1433" s="52" t="s">
        <v>266</v>
      </c>
      <c r="H1433" s="53">
        <v>0.13120000000000001</v>
      </c>
      <c r="I1433" s="54">
        <f t="shared" si="358"/>
        <v>25.97</v>
      </c>
      <c r="J1433" s="54">
        <f t="shared" si="359"/>
        <v>3.4</v>
      </c>
      <c r="Q1433">
        <f t="shared" si="354"/>
        <v>0</v>
      </c>
      <c r="R1433">
        <f t="shared" si="360"/>
        <v>24.240896829174954</v>
      </c>
      <c r="T1433">
        <v>24.670269664809165</v>
      </c>
      <c r="W1433">
        <v>25.97</v>
      </c>
      <c r="Y1433">
        <v>25.97</v>
      </c>
      <c r="AB1433">
        <v>25.97</v>
      </c>
      <c r="AD1433" s="196">
        <v>25.97</v>
      </c>
    </row>
    <row r="1434" spans="1:30" x14ac:dyDescent="0.25">
      <c r="A1434" s="55" t="s">
        <v>1627</v>
      </c>
      <c r="B1434" s="56" t="s">
        <v>2231</v>
      </c>
      <c r="C1434" s="55" t="s">
        <v>157</v>
      </c>
      <c r="D1434" s="55" t="s">
        <v>2232</v>
      </c>
      <c r="E1434" s="230" t="s">
        <v>1648</v>
      </c>
      <c r="F1434" s="231"/>
      <c r="G1434" s="57" t="s">
        <v>164</v>
      </c>
      <c r="H1434" s="58">
        <v>5.8999999999999999E-3</v>
      </c>
      <c r="I1434" s="59">
        <f t="shared" si="358"/>
        <v>60.5</v>
      </c>
      <c r="J1434" s="59">
        <f t="shared" si="359"/>
        <v>0.35</v>
      </c>
      <c r="Q1434">
        <f t="shared" si="354"/>
        <v>0</v>
      </c>
      <c r="R1434">
        <f t="shared" si="360"/>
        <v>56.471862077977846</v>
      </c>
      <c r="T1434">
        <v>57.451952246273329</v>
      </c>
      <c r="W1434">
        <v>60.5</v>
      </c>
      <c r="Y1434">
        <v>60.5</v>
      </c>
      <c r="AB1434">
        <v>60.5</v>
      </c>
      <c r="AD1434" s="196">
        <v>60.5</v>
      </c>
    </row>
    <row r="1435" spans="1:30" ht="25.5" x14ac:dyDescent="0.25">
      <c r="A1435" s="55" t="s">
        <v>1627</v>
      </c>
      <c r="B1435" s="56" t="s">
        <v>2235</v>
      </c>
      <c r="C1435" s="55" t="s">
        <v>157</v>
      </c>
      <c r="D1435" s="55" t="s">
        <v>2236</v>
      </c>
      <c r="E1435" s="230" t="s">
        <v>1648</v>
      </c>
      <c r="F1435" s="231"/>
      <c r="G1435" s="57" t="s">
        <v>164</v>
      </c>
      <c r="H1435" s="58">
        <v>7.0000000000000001E-3</v>
      </c>
      <c r="I1435" s="59">
        <f t="shared" si="358"/>
        <v>68.55</v>
      </c>
      <c r="J1435" s="59">
        <f t="shared" si="359"/>
        <v>0.47</v>
      </c>
      <c r="Q1435">
        <f t="shared" si="354"/>
        <v>0</v>
      </c>
      <c r="R1435">
        <f t="shared" si="360"/>
        <v>63.985886701576547</v>
      </c>
      <c r="T1435">
        <v>65.0966555589781</v>
      </c>
      <c r="W1435">
        <v>68.55</v>
      </c>
      <c r="Y1435">
        <v>68.55</v>
      </c>
      <c r="AB1435">
        <v>68.55</v>
      </c>
      <c r="AD1435" s="196">
        <v>68.55</v>
      </c>
    </row>
    <row r="1436" spans="1:30" ht="25.5" x14ac:dyDescent="0.25">
      <c r="A1436" s="55" t="s">
        <v>1627</v>
      </c>
      <c r="B1436" s="56" t="s">
        <v>2275</v>
      </c>
      <c r="C1436" s="55" t="s">
        <v>157</v>
      </c>
      <c r="D1436" s="55" t="s">
        <v>2276</v>
      </c>
      <c r="E1436" s="230" t="s">
        <v>1648</v>
      </c>
      <c r="F1436" s="231"/>
      <c r="G1436" s="57" t="s">
        <v>164</v>
      </c>
      <c r="H1436" s="58">
        <v>1</v>
      </c>
      <c r="I1436" s="59">
        <f t="shared" si="358"/>
        <v>6.91</v>
      </c>
      <c r="J1436" s="59">
        <f t="shared" si="359"/>
        <v>6.91</v>
      </c>
      <c r="Q1436">
        <f t="shared" si="354"/>
        <v>0</v>
      </c>
      <c r="R1436">
        <f t="shared" si="360"/>
        <v>6.4499267265921807</v>
      </c>
      <c r="T1436">
        <v>6.5712712236192408</v>
      </c>
      <c r="W1436">
        <v>6.91</v>
      </c>
      <c r="Y1436">
        <v>6.91</v>
      </c>
      <c r="AB1436">
        <v>6.91</v>
      </c>
      <c r="AD1436" s="196">
        <v>6.92</v>
      </c>
    </row>
    <row r="1437" spans="1:30" x14ac:dyDescent="0.25">
      <c r="A1437" s="55" t="s">
        <v>1627</v>
      </c>
      <c r="B1437" s="56" t="s">
        <v>2237</v>
      </c>
      <c r="C1437" s="55" t="s">
        <v>157</v>
      </c>
      <c r="D1437" s="55" t="s">
        <v>2238</v>
      </c>
      <c r="E1437" s="230" t="s">
        <v>1648</v>
      </c>
      <c r="F1437" s="231"/>
      <c r="G1437" s="57" t="s">
        <v>164</v>
      </c>
      <c r="H1437" s="58">
        <v>3.15E-2</v>
      </c>
      <c r="I1437" s="59">
        <f t="shared" si="358"/>
        <v>1.95</v>
      </c>
      <c r="J1437" s="59">
        <f t="shared" si="359"/>
        <v>0.06</v>
      </c>
      <c r="Q1437">
        <f t="shared" si="354"/>
        <v>0</v>
      </c>
      <c r="R1437">
        <f t="shared" si="360"/>
        <v>1.8201674554058975</v>
      </c>
      <c r="T1437">
        <v>1.8575042237219159</v>
      </c>
      <c r="W1437">
        <v>1.95</v>
      </c>
      <c r="Y1437">
        <v>1.95</v>
      </c>
      <c r="AB1437">
        <v>1.95</v>
      </c>
      <c r="AD1437" s="196">
        <v>1.95</v>
      </c>
    </row>
    <row r="1438" spans="1:30" x14ac:dyDescent="0.25">
      <c r="A1438" s="44"/>
      <c r="B1438" s="44"/>
      <c r="C1438" s="44"/>
      <c r="D1438" s="44"/>
      <c r="E1438" s="44" t="s">
        <v>1629</v>
      </c>
      <c r="F1438" s="45">
        <v>4.55</v>
      </c>
      <c r="G1438" s="44" t="s">
        <v>1630</v>
      </c>
      <c r="H1438" s="45">
        <v>0</v>
      </c>
      <c r="I1438" s="44" t="s">
        <v>1631</v>
      </c>
      <c r="J1438" s="45">
        <f>F1438+H1438</f>
        <v>4.55</v>
      </c>
      <c r="Q1438">
        <f t="shared" si="354"/>
        <v>0</v>
      </c>
      <c r="W1438" t="s">
        <v>1631</v>
      </c>
      <c r="Y1438" t="s">
        <v>1631</v>
      </c>
      <c r="AB1438" t="s">
        <v>1631</v>
      </c>
    </row>
    <row r="1439" spans="1:30" x14ac:dyDescent="0.25">
      <c r="A1439" s="44"/>
      <c r="B1439" s="44"/>
      <c r="C1439" s="44"/>
      <c r="D1439" s="44"/>
      <c r="E1439" s="44" t="s">
        <v>1632</v>
      </c>
      <c r="F1439" s="45">
        <f>J1439-J1431</f>
        <v>3.0024169963934426</v>
      </c>
      <c r="G1439" s="44"/>
      <c r="H1439" s="229" t="s">
        <v>1633</v>
      </c>
      <c r="I1439" s="229"/>
      <c r="J1439" s="45">
        <f>Q1439</f>
        <v>16.649766980000003</v>
      </c>
      <c r="Q1439">
        <f t="shared" si="354"/>
        <v>16.649766980000003</v>
      </c>
      <c r="S1439" s="194"/>
    </row>
    <row r="1440" spans="1:30" ht="15.75" thickBot="1" x14ac:dyDescent="0.3">
      <c r="A1440" s="46"/>
      <c r="B1440" s="46"/>
      <c r="C1440" s="46"/>
      <c r="D1440" s="46"/>
      <c r="E1440" s="46"/>
      <c r="F1440" s="46"/>
      <c r="G1440" s="46" t="s">
        <v>1634</v>
      </c>
      <c r="H1440" s="47">
        <v>37</v>
      </c>
      <c r="I1440" s="46" t="s">
        <v>1635</v>
      </c>
      <c r="J1440" s="48">
        <f>O1440</f>
        <v>616.04</v>
      </c>
      <c r="M1440">
        <f>K1431</f>
        <v>616.04</v>
      </c>
      <c r="N1440">
        <f>L1431</f>
        <v>16.649766980000003</v>
      </c>
      <c r="O1440">
        <v>616.04</v>
      </c>
      <c r="P1440">
        <v>16.649766980000003</v>
      </c>
      <c r="Q1440">
        <f t="shared" si="354"/>
        <v>0</v>
      </c>
      <c r="S1440" s="194"/>
      <c r="W1440" t="s">
        <v>1635</v>
      </c>
      <c r="Y1440" t="s">
        <v>1635</v>
      </c>
      <c r="AB1440" t="s">
        <v>1635</v>
      </c>
    </row>
    <row r="1441" spans="1:30" ht="15.75" thickTop="1" x14ac:dyDescent="0.25">
      <c r="A1441" s="49"/>
      <c r="B1441" s="49"/>
      <c r="C1441" s="49"/>
      <c r="D1441" s="49"/>
      <c r="E1441" s="49"/>
      <c r="F1441" s="49"/>
      <c r="G1441" s="49"/>
      <c r="H1441" s="49"/>
      <c r="I1441" s="49"/>
      <c r="J1441" s="49"/>
      <c r="Q1441">
        <f t="shared" si="354"/>
        <v>0</v>
      </c>
      <c r="S1441" s="194"/>
    </row>
    <row r="1442" spans="1:30" collapsed="1" x14ac:dyDescent="0.25">
      <c r="A1442" s="36" t="s">
        <v>549</v>
      </c>
      <c r="B1442" s="37" t="s">
        <v>137</v>
      </c>
      <c r="C1442" s="36" t="s">
        <v>138</v>
      </c>
      <c r="D1442" s="36" t="s">
        <v>9</v>
      </c>
      <c r="E1442" s="233" t="s">
        <v>1626</v>
      </c>
      <c r="F1442" s="234"/>
      <c r="G1442" s="38" t="s">
        <v>139</v>
      </c>
      <c r="H1442" s="37" t="s">
        <v>140</v>
      </c>
      <c r="I1442" s="37" t="s">
        <v>141</v>
      </c>
      <c r="J1442" s="37" t="s">
        <v>10</v>
      </c>
      <c r="Q1442">
        <f t="shared" si="354"/>
        <v>0</v>
      </c>
      <c r="S1442" s="194"/>
      <c r="W1442" t="s">
        <v>141</v>
      </c>
      <c r="Y1442" t="s">
        <v>141</v>
      </c>
      <c r="AB1442" t="s">
        <v>141</v>
      </c>
    </row>
    <row r="1443" spans="1:30" ht="51" x14ac:dyDescent="0.25">
      <c r="A1443" s="39" t="s">
        <v>1636</v>
      </c>
      <c r="B1443" s="40" t="s">
        <v>550</v>
      </c>
      <c r="C1443" s="39" t="s">
        <v>157</v>
      </c>
      <c r="D1443" s="39" t="s">
        <v>551</v>
      </c>
      <c r="E1443" s="235" t="s">
        <v>2168</v>
      </c>
      <c r="F1443" s="236"/>
      <c r="G1443" s="41" t="s">
        <v>164</v>
      </c>
      <c r="H1443" s="42">
        <v>1</v>
      </c>
      <c r="I1443" s="43">
        <f>_xlfn.XLOOKUP(D1443,'Sintético MO EQ MAT'!D:D,'Sintético MO EQ MAT'!G:G)</f>
        <v>9.9736831639344263</v>
      </c>
      <c r="J1443" s="43">
        <f>(H1443*I1443)</f>
        <v>9.9736831639344263</v>
      </c>
      <c r="K1443">
        <f>_xlfn.XLOOKUP(D1443,'Sintético MO EQ MAT'!D:D,'Sintético MO EQ MAT'!O:O,0)</f>
        <v>12.16</v>
      </c>
      <c r="L1443">
        <f>_xlfn.XLOOKUP(D1443,'Sintético MO EQ MAT'!D:D,'Sintético MO EQ MAT'!K:K,0)</f>
        <v>12.16789346</v>
      </c>
      <c r="Q1443">
        <f t="shared" si="354"/>
        <v>0</v>
      </c>
      <c r="S1443" s="194"/>
      <c r="W1443">
        <v>9.9736831639344263</v>
      </c>
      <c r="Y1443">
        <v>9.9736831639344263</v>
      </c>
      <c r="AB1443">
        <v>9.9736831639344263</v>
      </c>
      <c r="AD1443" s="196">
        <v>6.71</v>
      </c>
    </row>
    <row r="1444" spans="1:30" ht="25.5" x14ac:dyDescent="0.25">
      <c r="A1444" s="50" t="s">
        <v>1638</v>
      </c>
      <c r="B1444" s="51" t="s">
        <v>2162</v>
      </c>
      <c r="C1444" s="50" t="s">
        <v>157</v>
      </c>
      <c r="D1444" s="50" t="s">
        <v>2163</v>
      </c>
      <c r="E1444" s="237" t="s">
        <v>1637</v>
      </c>
      <c r="F1444" s="238"/>
      <c r="G1444" s="52" t="s">
        <v>266</v>
      </c>
      <c r="H1444" s="53">
        <v>0.12</v>
      </c>
      <c r="I1444" s="54">
        <f t="shared" ref="I1444:I1449" si="361">W1444</f>
        <v>18.72</v>
      </c>
      <c r="J1444" s="54">
        <f t="shared" ref="J1444:J1449" si="362">TRUNC(H1444*I1444,(2))</f>
        <v>2.2400000000000002</v>
      </c>
      <c r="Q1444">
        <f t="shared" si="354"/>
        <v>0</v>
      </c>
      <c r="R1444">
        <f t="shared" ref="R1444:R1449" si="363">I1444/1.07133</f>
        <v>17.473607571896615</v>
      </c>
      <c r="T1444">
        <v>17.78163591050377</v>
      </c>
      <c r="W1444">
        <v>18.72</v>
      </c>
      <c r="Y1444">
        <v>18.72</v>
      </c>
      <c r="AB1444">
        <v>18.72</v>
      </c>
      <c r="AD1444" s="196">
        <v>18.72</v>
      </c>
    </row>
    <row r="1445" spans="1:30" ht="25.5" x14ac:dyDescent="0.25">
      <c r="A1445" s="50" t="s">
        <v>1638</v>
      </c>
      <c r="B1445" s="51" t="s">
        <v>1658</v>
      </c>
      <c r="C1445" s="50" t="s">
        <v>157</v>
      </c>
      <c r="D1445" s="50" t="s">
        <v>1659</v>
      </c>
      <c r="E1445" s="237" t="s">
        <v>1637</v>
      </c>
      <c r="F1445" s="238"/>
      <c r="G1445" s="52" t="s">
        <v>266</v>
      </c>
      <c r="H1445" s="53">
        <v>0.12</v>
      </c>
      <c r="I1445" s="54">
        <f t="shared" si="361"/>
        <v>25.97</v>
      </c>
      <c r="J1445" s="54">
        <f t="shared" si="362"/>
        <v>3.11</v>
      </c>
      <c r="Q1445">
        <f t="shared" si="354"/>
        <v>0</v>
      </c>
      <c r="R1445">
        <f t="shared" si="363"/>
        <v>24.240896829174954</v>
      </c>
      <c r="T1445">
        <v>24.670269664809165</v>
      </c>
      <c r="W1445">
        <v>25.97</v>
      </c>
      <c r="Y1445">
        <v>25.97</v>
      </c>
      <c r="AB1445">
        <v>25.97</v>
      </c>
      <c r="AD1445" s="196">
        <v>25.97</v>
      </c>
    </row>
    <row r="1446" spans="1:30" ht="25.5" x14ac:dyDescent="0.25">
      <c r="A1446" s="55" t="s">
        <v>1627</v>
      </c>
      <c r="B1446" s="56" t="s">
        <v>2277</v>
      </c>
      <c r="C1446" s="55" t="s">
        <v>157</v>
      </c>
      <c r="D1446" s="55" t="s">
        <v>2278</v>
      </c>
      <c r="E1446" s="230" t="s">
        <v>1648</v>
      </c>
      <c r="F1446" s="231"/>
      <c r="G1446" s="57" t="s">
        <v>164</v>
      </c>
      <c r="H1446" s="58">
        <v>1</v>
      </c>
      <c r="I1446" s="59">
        <f t="shared" si="361"/>
        <v>3.14</v>
      </c>
      <c r="J1446" s="59">
        <f t="shared" si="362"/>
        <v>3.14</v>
      </c>
      <c r="Q1446">
        <f t="shared" si="354"/>
        <v>0</v>
      </c>
      <c r="R1446">
        <f t="shared" si="363"/>
        <v>2.9309363128074453</v>
      </c>
      <c r="T1446">
        <v>2.9776072732024681</v>
      </c>
      <c r="W1446">
        <v>3.14</v>
      </c>
      <c r="Y1446">
        <v>3.14</v>
      </c>
      <c r="AB1446">
        <v>3.14</v>
      </c>
      <c r="AD1446" s="196">
        <v>3.13</v>
      </c>
    </row>
    <row r="1447" spans="1:30" x14ac:dyDescent="0.25">
      <c r="A1447" s="55" t="s">
        <v>1627</v>
      </c>
      <c r="B1447" s="56" t="s">
        <v>2259</v>
      </c>
      <c r="C1447" s="55" t="s">
        <v>157</v>
      </c>
      <c r="D1447" s="55" t="s">
        <v>2260</v>
      </c>
      <c r="E1447" s="230" t="s">
        <v>1648</v>
      </c>
      <c r="F1447" s="231"/>
      <c r="G1447" s="57" t="s">
        <v>164</v>
      </c>
      <c r="H1447" s="58">
        <v>0.04</v>
      </c>
      <c r="I1447" s="59">
        <f t="shared" si="361"/>
        <v>19.739999999999998</v>
      </c>
      <c r="J1447" s="59">
        <f t="shared" si="362"/>
        <v>0.78</v>
      </c>
      <c r="Q1447">
        <f t="shared" si="354"/>
        <v>0</v>
      </c>
      <c r="R1447">
        <f t="shared" si="363"/>
        <v>18.425695163955083</v>
      </c>
      <c r="T1447">
        <v>18.752391886720247</v>
      </c>
      <c r="W1447">
        <v>19.739999999999998</v>
      </c>
      <c r="Y1447">
        <v>19.739999999999998</v>
      </c>
      <c r="AB1447">
        <v>19.739999999999998</v>
      </c>
      <c r="AD1447" s="196">
        <v>19.739999999999998</v>
      </c>
    </row>
    <row r="1448" spans="1:30" ht="25.5" x14ac:dyDescent="0.25">
      <c r="A1448" s="55" t="s">
        <v>1627</v>
      </c>
      <c r="B1448" s="56" t="s">
        <v>2235</v>
      </c>
      <c r="C1448" s="55" t="s">
        <v>157</v>
      </c>
      <c r="D1448" s="55" t="s">
        <v>2236</v>
      </c>
      <c r="E1448" s="230" t="s">
        <v>1648</v>
      </c>
      <c r="F1448" s="231"/>
      <c r="G1448" s="57" t="s">
        <v>164</v>
      </c>
      <c r="H1448" s="58">
        <v>0.01</v>
      </c>
      <c r="I1448" s="59">
        <f t="shared" si="361"/>
        <v>68.55</v>
      </c>
      <c r="J1448" s="59">
        <f t="shared" si="362"/>
        <v>0.68</v>
      </c>
      <c r="Q1448">
        <f t="shared" si="354"/>
        <v>0</v>
      </c>
      <c r="R1448">
        <f t="shared" si="363"/>
        <v>63.985886701576547</v>
      </c>
      <c r="T1448">
        <v>65.0966555589781</v>
      </c>
      <c r="W1448">
        <v>68.55</v>
      </c>
      <c r="Y1448">
        <v>68.55</v>
      </c>
      <c r="AB1448">
        <v>68.55</v>
      </c>
      <c r="AD1448" s="196">
        <v>68.55</v>
      </c>
    </row>
    <row r="1449" spans="1:30" x14ac:dyDescent="0.25">
      <c r="A1449" s="55" t="s">
        <v>1627</v>
      </c>
      <c r="B1449" s="56" t="s">
        <v>2237</v>
      </c>
      <c r="C1449" s="55" t="s">
        <v>157</v>
      </c>
      <c r="D1449" s="55" t="s">
        <v>2238</v>
      </c>
      <c r="E1449" s="230" t="s">
        <v>1648</v>
      </c>
      <c r="F1449" s="231"/>
      <c r="G1449" s="57" t="s">
        <v>164</v>
      </c>
      <c r="H1449" s="58">
        <v>1.2E-2</v>
      </c>
      <c r="I1449" s="59">
        <f t="shared" si="361"/>
        <v>1.95</v>
      </c>
      <c r="J1449" s="59">
        <f t="shared" si="362"/>
        <v>0.02</v>
      </c>
      <c r="Q1449">
        <f t="shared" si="354"/>
        <v>0</v>
      </c>
      <c r="R1449">
        <f t="shared" si="363"/>
        <v>1.8201674554058975</v>
      </c>
      <c r="T1449">
        <v>1.8575042237219159</v>
      </c>
      <c r="W1449">
        <v>1.95</v>
      </c>
      <c r="Y1449">
        <v>1.95</v>
      </c>
      <c r="AB1449">
        <v>1.95</v>
      </c>
      <c r="AD1449" s="196">
        <v>1.95</v>
      </c>
    </row>
    <row r="1450" spans="1:30" x14ac:dyDescent="0.25">
      <c r="A1450" s="44"/>
      <c r="B1450" s="44"/>
      <c r="C1450" s="44"/>
      <c r="D1450" s="44"/>
      <c r="E1450" s="44" t="s">
        <v>1629</v>
      </c>
      <c r="F1450" s="45">
        <v>4.16</v>
      </c>
      <c r="G1450" s="44" t="s">
        <v>1630</v>
      </c>
      <c r="H1450" s="45">
        <v>0</v>
      </c>
      <c r="I1450" s="44" t="s">
        <v>1631</v>
      </c>
      <c r="J1450" s="45">
        <f>F1450+H1450</f>
        <v>4.16</v>
      </c>
      <c r="Q1450">
        <f t="shared" si="354"/>
        <v>0</v>
      </c>
      <c r="W1450" t="s">
        <v>1631</v>
      </c>
      <c r="Y1450" t="s">
        <v>1631</v>
      </c>
      <c r="AB1450" t="s">
        <v>1631</v>
      </c>
    </row>
    <row r="1451" spans="1:30" x14ac:dyDescent="0.25">
      <c r="A1451" s="44"/>
      <c r="B1451" s="44"/>
      <c r="C1451" s="44"/>
      <c r="D1451" s="44"/>
      <c r="E1451" s="44" t="s">
        <v>1632</v>
      </c>
      <c r="F1451" s="45">
        <f>J1451-J1443</f>
        <v>2.1942102960655738</v>
      </c>
      <c r="G1451" s="44"/>
      <c r="H1451" s="229" t="s">
        <v>1633</v>
      </c>
      <c r="I1451" s="229"/>
      <c r="J1451" s="45">
        <f>Q1451</f>
        <v>12.16789346</v>
      </c>
      <c r="Q1451">
        <f t="shared" si="354"/>
        <v>12.16789346</v>
      </c>
      <c r="S1451" s="194"/>
    </row>
    <row r="1452" spans="1:30" ht="15.75" thickBot="1" x14ac:dyDescent="0.3">
      <c r="A1452" s="46"/>
      <c r="B1452" s="46"/>
      <c r="C1452" s="46"/>
      <c r="D1452" s="46"/>
      <c r="E1452" s="46"/>
      <c r="F1452" s="46"/>
      <c r="G1452" s="46" t="s">
        <v>1634</v>
      </c>
      <c r="H1452" s="47">
        <v>1</v>
      </c>
      <c r="I1452" s="46" t="s">
        <v>1635</v>
      </c>
      <c r="J1452" s="48">
        <f>O1452</f>
        <v>12.16</v>
      </c>
      <c r="M1452">
        <f>K1443</f>
        <v>12.16</v>
      </c>
      <c r="N1452">
        <f>L1443</f>
        <v>12.16789346</v>
      </c>
      <c r="O1452">
        <v>12.16</v>
      </c>
      <c r="P1452">
        <v>12.16789346</v>
      </c>
      <c r="Q1452">
        <f t="shared" si="354"/>
        <v>0</v>
      </c>
      <c r="S1452" s="194"/>
      <c r="W1452" t="s">
        <v>1635</v>
      </c>
      <c r="Y1452" t="s">
        <v>1635</v>
      </c>
      <c r="AB1452" t="s">
        <v>1635</v>
      </c>
    </row>
    <row r="1453" spans="1:30" ht="15.75" thickTop="1" x14ac:dyDescent="0.25">
      <c r="A1453" s="49"/>
      <c r="B1453" s="49"/>
      <c r="C1453" s="49"/>
      <c r="D1453" s="49"/>
      <c r="E1453" s="49"/>
      <c r="F1453" s="49"/>
      <c r="G1453" s="49"/>
      <c r="H1453" s="49"/>
      <c r="I1453" s="49"/>
      <c r="J1453" s="49"/>
      <c r="Q1453">
        <f t="shared" si="354"/>
        <v>0</v>
      </c>
      <c r="S1453" s="194"/>
    </row>
    <row r="1454" spans="1:30" collapsed="1" x14ac:dyDescent="0.25">
      <c r="A1454" s="36" t="s">
        <v>552</v>
      </c>
      <c r="B1454" s="37" t="s">
        <v>137</v>
      </c>
      <c r="C1454" s="36" t="s">
        <v>138</v>
      </c>
      <c r="D1454" s="36" t="s">
        <v>9</v>
      </c>
      <c r="E1454" s="233" t="s">
        <v>1626</v>
      </c>
      <c r="F1454" s="234"/>
      <c r="G1454" s="38" t="s">
        <v>139</v>
      </c>
      <c r="H1454" s="37" t="s">
        <v>140</v>
      </c>
      <c r="I1454" s="37" t="s">
        <v>141</v>
      </c>
      <c r="J1454" s="37" t="s">
        <v>10</v>
      </c>
      <c r="Q1454">
        <f t="shared" si="354"/>
        <v>0</v>
      </c>
      <c r="S1454" s="194"/>
      <c r="W1454" t="s">
        <v>141</v>
      </c>
      <c r="Y1454" t="s">
        <v>141</v>
      </c>
      <c r="AB1454" t="s">
        <v>141</v>
      </c>
    </row>
    <row r="1455" spans="1:30" ht="38.25" x14ac:dyDescent="0.25">
      <c r="A1455" s="39" t="s">
        <v>1636</v>
      </c>
      <c r="B1455" s="40" t="s">
        <v>553</v>
      </c>
      <c r="C1455" s="39" t="s">
        <v>157</v>
      </c>
      <c r="D1455" s="39" t="s">
        <v>554</v>
      </c>
      <c r="E1455" s="235" t="s">
        <v>2168</v>
      </c>
      <c r="F1455" s="236"/>
      <c r="G1455" s="41" t="s">
        <v>164</v>
      </c>
      <c r="H1455" s="42">
        <v>1</v>
      </c>
      <c r="I1455" s="43">
        <f>_xlfn.XLOOKUP(D1455,'Sintético MO EQ MAT'!D:D,'Sintético MO EQ MAT'!G:G)</f>
        <v>13.11563504918033</v>
      </c>
      <c r="J1455" s="43">
        <f>(H1455*I1455)</f>
        <v>13.11563504918033</v>
      </c>
      <c r="K1455">
        <f>_xlfn.XLOOKUP(D1455,'Sintético MO EQ MAT'!D:D,'Sintético MO EQ MAT'!O:O,0)</f>
        <v>64</v>
      </c>
      <c r="L1455">
        <f>_xlfn.XLOOKUP(D1455,'Sintético MO EQ MAT'!D:D,'Sintético MO EQ MAT'!K:K,0)</f>
        <v>16.001074760000002</v>
      </c>
      <c r="Q1455">
        <f t="shared" si="354"/>
        <v>0</v>
      </c>
      <c r="S1455" s="194"/>
      <c r="W1455">
        <v>13.11563504918033</v>
      </c>
      <c r="Y1455">
        <v>13.11563504918033</v>
      </c>
      <c r="AB1455">
        <v>13.11563504918033</v>
      </c>
      <c r="AD1455" s="196">
        <v>12.03</v>
      </c>
    </row>
    <row r="1456" spans="1:30" ht="25.5" x14ac:dyDescent="0.25">
      <c r="A1456" s="50" t="s">
        <v>1638</v>
      </c>
      <c r="B1456" s="51" t="s">
        <v>2162</v>
      </c>
      <c r="C1456" s="50" t="s">
        <v>157</v>
      </c>
      <c r="D1456" s="50" t="s">
        <v>2163</v>
      </c>
      <c r="E1456" s="237" t="s">
        <v>1637</v>
      </c>
      <c r="F1456" s="238"/>
      <c r="G1456" s="52" t="s">
        <v>266</v>
      </c>
      <c r="H1456" s="53">
        <v>8.4400000000000003E-2</v>
      </c>
      <c r="I1456" s="54">
        <f t="shared" ref="I1456:I1461" si="364">W1456</f>
        <v>18.72</v>
      </c>
      <c r="J1456" s="54">
        <f t="shared" ref="J1456:J1461" si="365">TRUNC(H1456*I1456,(2))</f>
        <v>1.57</v>
      </c>
      <c r="Q1456">
        <f t="shared" si="354"/>
        <v>0</v>
      </c>
      <c r="R1456">
        <f t="shared" ref="R1456:R1461" si="366">I1456/1.07133</f>
        <v>17.473607571896615</v>
      </c>
      <c r="T1456">
        <v>17.78163591050377</v>
      </c>
      <c r="W1456">
        <v>18.72</v>
      </c>
      <c r="Y1456">
        <v>18.72</v>
      </c>
      <c r="AB1456">
        <v>18.72</v>
      </c>
      <c r="AD1456" s="196">
        <v>18.72</v>
      </c>
    </row>
    <row r="1457" spans="1:30" ht="25.5" x14ac:dyDescent="0.25">
      <c r="A1457" s="50" t="s">
        <v>1638</v>
      </c>
      <c r="B1457" s="51" t="s">
        <v>1658</v>
      </c>
      <c r="C1457" s="50" t="s">
        <v>157</v>
      </c>
      <c r="D1457" s="50" t="s">
        <v>1659</v>
      </c>
      <c r="E1457" s="237" t="s">
        <v>1637</v>
      </c>
      <c r="F1457" s="238"/>
      <c r="G1457" s="52" t="s">
        <v>266</v>
      </c>
      <c r="H1457" s="53">
        <v>8.4400000000000003E-2</v>
      </c>
      <c r="I1457" s="54">
        <f t="shared" si="364"/>
        <v>25.97</v>
      </c>
      <c r="J1457" s="54">
        <f t="shared" si="365"/>
        <v>2.19</v>
      </c>
      <c r="Q1457">
        <f t="shared" si="354"/>
        <v>0</v>
      </c>
      <c r="R1457">
        <f t="shared" si="366"/>
        <v>24.240896829174954</v>
      </c>
      <c r="T1457">
        <v>24.670269664809165</v>
      </c>
      <c r="W1457">
        <v>25.97</v>
      </c>
      <c r="Y1457">
        <v>25.97</v>
      </c>
      <c r="AB1457">
        <v>25.97</v>
      </c>
      <c r="AD1457" s="196">
        <v>25.97</v>
      </c>
    </row>
    <row r="1458" spans="1:30" x14ac:dyDescent="0.25">
      <c r="A1458" s="55" t="s">
        <v>1627</v>
      </c>
      <c r="B1458" s="56" t="s">
        <v>2231</v>
      </c>
      <c r="C1458" s="55" t="s">
        <v>157</v>
      </c>
      <c r="D1458" s="55" t="s">
        <v>2232</v>
      </c>
      <c r="E1458" s="230" t="s">
        <v>1648</v>
      </c>
      <c r="F1458" s="231"/>
      <c r="G1458" s="57" t="s">
        <v>164</v>
      </c>
      <c r="H1458" s="58">
        <v>5.8999999999999999E-3</v>
      </c>
      <c r="I1458" s="59">
        <f t="shared" si="364"/>
        <v>60.5</v>
      </c>
      <c r="J1458" s="59">
        <f t="shared" si="365"/>
        <v>0.35</v>
      </c>
      <c r="Q1458">
        <f t="shared" si="354"/>
        <v>0</v>
      </c>
      <c r="R1458">
        <f t="shared" si="366"/>
        <v>56.471862077977846</v>
      </c>
      <c r="T1458">
        <v>57.451952246273329</v>
      </c>
      <c r="W1458">
        <v>60.5</v>
      </c>
      <c r="Y1458">
        <v>60.5</v>
      </c>
      <c r="AB1458">
        <v>60.5</v>
      </c>
      <c r="AD1458" s="196">
        <v>60.5</v>
      </c>
    </row>
    <row r="1459" spans="1:30" x14ac:dyDescent="0.25">
      <c r="A1459" s="55" t="s">
        <v>1627</v>
      </c>
      <c r="B1459" s="56" t="s">
        <v>2279</v>
      </c>
      <c r="C1459" s="55" t="s">
        <v>157</v>
      </c>
      <c r="D1459" s="55" t="s">
        <v>2280</v>
      </c>
      <c r="E1459" s="230" t="s">
        <v>1648</v>
      </c>
      <c r="F1459" s="231"/>
      <c r="G1459" s="57" t="s">
        <v>164</v>
      </c>
      <c r="H1459" s="58">
        <v>1</v>
      </c>
      <c r="I1459" s="59">
        <f t="shared" si="364"/>
        <v>8.48</v>
      </c>
      <c r="J1459" s="59">
        <f t="shared" si="365"/>
        <v>8.48</v>
      </c>
      <c r="Q1459">
        <f t="shared" si="354"/>
        <v>0</v>
      </c>
      <c r="R1459">
        <f t="shared" si="366"/>
        <v>7.9153948829959031</v>
      </c>
      <c r="T1459">
        <v>8.0554077641809734</v>
      </c>
      <c r="W1459">
        <v>8.48</v>
      </c>
      <c r="Y1459">
        <v>8.48</v>
      </c>
      <c r="AB1459">
        <v>8.48</v>
      </c>
      <c r="AD1459" s="196">
        <v>8.48</v>
      </c>
    </row>
    <row r="1460" spans="1:30" ht="25.5" x14ac:dyDescent="0.25">
      <c r="A1460" s="55" t="s">
        <v>1627</v>
      </c>
      <c r="B1460" s="56" t="s">
        <v>2235</v>
      </c>
      <c r="C1460" s="55" t="s">
        <v>157</v>
      </c>
      <c r="D1460" s="55" t="s">
        <v>2236</v>
      </c>
      <c r="E1460" s="230" t="s">
        <v>1648</v>
      </c>
      <c r="F1460" s="231"/>
      <c r="G1460" s="57" t="s">
        <v>164</v>
      </c>
      <c r="H1460" s="58">
        <v>7.0000000000000001E-3</v>
      </c>
      <c r="I1460" s="59">
        <f t="shared" si="364"/>
        <v>68.55</v>
      </c>
      <c r="J1460" s="59">
        <f t="shared" si="365"/>
        <v>0.47</v>
      </c>
      <c r="Q1460">
        <f t="shared" si="354"/>
        <v>0</v>
      </c>
      <c r="R1460">
        <f t="shared" si="366"/>
        <v>63.985886701576547</v>
      </c>
      <c r="T1460">
        <v>65.0966555589781</v>
      </c>
      <c r="W1460">
        <v>68.55</v>
      </c>
      <c r="Y1460">
        <v>68.55</v>
      </c>
      <c r="AB1460">
        <v>68.55</v>
      </c>
      <c r="AD1460" s="196">
        <v>68.55</v>
      </c>
    </row>
    <row r="1461" spans="1:30" x14ac:dyDescent="0.25">
      <c r="A1461" s="55" t="s">
        <v>1627</v>
      </c>
      <c r="B1461" s="56" t="s">
        <v>2237</v>
      </c>
      <c r="C1461" s="55" t="s">
        <v>157</v>
      </c>
      <c r="D1461" s="55" t="s">
        <v>2238</v>
      </c>
      <c r="E1461" s="230" t="s">
        <v>1648</v>
      </c>
      <c r="F1461" s="231"/>
      <c r="G1461" s="57" t="s">
        <v>164</v>
      </c>
      <c r="H1461" s="58">
        <v>2.81E-2</v>
      </c>
      <c r="I1461" s="59">
        <f t="shared" si="364"/>
        <v>1.95</v>
      </c>
      <c r="J1461" s="59">
        <f t="shared" si="365"/>
        <v>0.05</v>
      </c>
      <c r="Q1461">
        <f t="shared" si="354"/>
        <v>0</v>
      </c>
      <c r="R1461">
        <f t="shared" si="366"/>
        <v>1.8201674554058975</v>
      </c>
      <c r="T1461">
        <v>1.8575042237219159</v>
      </c>
      <c r="W1461">
        <v>1.95</v>
      </c>
      <c r="Y1461">
        <v>1.95</v>
      </c>
      <c r="AB1461">
        <v>1.95</v>
      </c>
      <c r="AD1461" s="196">
        <v>1.95</v>
      </c>
    </row>
    <row r="1462" spans="1:30" x14ac:dyDescent="0.25">
      <c r="A1462" s="44"/>
      <c r="B1462" s="44"/>
      <c r="C1462" s="44"/>
      <c r="D1462" s="44"/>
      <c r="E1462" s="44" t="s">
        <v>1629</v>
      </c>
      <c r="F1462" s="45">
        <v>2.92</v>
      </c>
      <c r="G1462" s="44" t="s">
        <v>1630</v>
      </c>
      <c r="H1462" s="45">
        <v>0</v>
      </c>
      <c r="I1462" s="44" t="s">
        <v>1631</v>
      </c>
      <c r="J1462" s="45">
        <f>F1462+H1462</f>
        <v>2.92</v>
      </c>
      <c r="Q1462">
        <f t="shared" si="354"/>
        <v>0</v>
      </c>
      <c r="W1462" t="s">
        <v>1631</v>
      </c>
      <c r="Y1462" t="s">
        <v>1631</v>
      </c>
      <c r="AB1462" t="s">
        <v>1631</v>
      </c>
    </row>
    <row r="1463" spans="1:30" x14ac:dyDescent="0.25">
      <c r="A1463" s="44"/>
      <c r="B1463" s="44"/>
      <c r="C1463" s="44"/>
      <c r="D1463" s="44"/>
      <c r="E1463" s="44" t="s">
        <v>1632</v>
      </c>
      <c r="F1463" s="45">
        <f>J1463-J1455</f>
        <v>2.8854397108196714</v>
      </c>
      <c r="G1463" s="44"/>
      <c r="H1463" s="229" t="s">
        <v>1633</v>
      </c>
      <c r="I1463" s="229"/>
      <c r="J1463" s="45">
        <f>Q1463</f>
        <v>16.001074760000002</v>
      </c>
      <c r="Q1463">
        <f t="shared" si="354"/>
        <v>16.001074760000002</v>
      </c>
      <c r="S1463" s="194"/>
    </row>
    <row r="1464" spans="1:30" ht="15.75" thickBot="1" x14ac:dyDescent="0.3">
      <c r="A1464" s="46"/>
      <c r="B1464" s="46"/>
      <c r="C1464" s="46"/>
      <c r="D1464" s="46"/>
      <c r="E1464" s="46"/>
      <c r="F1464" s="46"/>
      <c r="G1464" s="46" t="s">
        <v>1634</v>
      </c>
      <c r="H1464" s="47">
        <v>4</v>
      </c>
      <c r="I1464" s="46" t="s">
        <v>1635</v>
      </c>
      <c r="J1464" s="48">
        <f>O1464</f>
        <v>64</v>
      </c>
      <c r="M1464">
        <f>K1455</f>
        <v>64</v>
      </c>
      <c r="N1464">
        <f>L1455</f>
        <v>16.001074760000002</v>
      </c>
      <c r="O1464">
        <v>64</v>
      </c>
      <c r="P1464">
        <v>16.001074760000002</v>
      </c>
      <c r="Q1464">
        <f t="shared" si="354"/>
        <v>0</v>
      </c>
      <c r="S1464" s="194"/>
      <c r="W1464" t="s">
        <v>1635</v>
      </c>
      <c r="Y1464" t="s">
        <v>1635</v>
      </c>
      <c r="AB1464" t="s">
        <v>1635</v>
      </c>
    </row>
    <row r="1465" spans="1:30" ht="15.75" thickTop="1" x14ac:dyDescent="0.25">
      <c r="A1465" s="49"/>
      <c r="B1465" s="49"/>
      <c r="C1465" s="49"/>
      <c r="D1465" s="49"/>
      <c r="E1465" s="49"/>
      <c r="F1465" s="49"/>
      <c r="G1465" s="49"/>
      <c r="H1465" s="49"/>
      <c r="I1465" s="49"/>
      <c r="J1465" s="49"/>
      <c r="Q1465">
        <f t="shared" si="354"/>
        <v>0</v>
      </c>
      <c r="S1465" s="194"/>
    </row>
    <row r="1466" spans="1:30" collapsed="1" x14ac:dyDescent="0.25">
      <c r="A1466" s="36" t="s">
        <v>555</v>
      </c>
      <c r="B1466" s="37" t="s">
        <v>137</v>
      </c>
      <c r="C1466" s="36" t="s">
        <v>138</v>
      </c>
      <c r="D1466" s="36" t="s">
        <v>9</v>
      </c>
      <c r="E1466" s="233" t="s">
        <v>1626</v>
      </c>
      <c r="F1466" s="234"/>
      <c r="G1466" s="38" t="s">
        <v>139</v>
      </c>
      <c r="H1466" s="37" t="s">
        <v>140</v>
      </c>
      <c r="I1466" s="37" t="s">
        <v>141</v>
      </c>
      <c r="J1466" s="37" t="s">
        <v>10</v>
      </c>
      <c r="Q1466">
        <f t="shared" si="354"/>
        <v>0</v>
      </c>
      <c r="S1466" s="194"/>
      <c r="W1466" t="s">
        <v>141</v>
      </c>
      <c r="Y1466" t="s">
        <v>141</v>
      </c>
      <c r="AB1466" t="s">
        <v>141</v>
      </c>
    </row>
    <row r="1467" spans="1:30" ht="51" x14ac:dyDescent="0.25">
      <c r="A1467" s="39" t="s">
        <v>1636</v>
      </c>
      <c r="B1467" s="40" t="s">
        <v>556</v>
      </c>
      <c r="C1467" s="39" t="s">
        <v>157</v>
      </c>
      <c r="D1467" s="39" t="s">
        <v>557</v>
      </c>
      <c r="E1467" s="235" t="s">
        <v>2168</v>
      </c>
      <c r="F1467" s="236"/>
      <c r="G1467" s="41" t="s">
        <v>164</v>
      </c>
      <c r="H1467" s="42">
        <v>1</v>
      </c>
      <c r="I1467" s="43">
        <f>_xlfn.XLOOKUP(D1467,'Sintético MO EQ MAT'!D:D,'Sintético MO EQ MAT'!G:G)</f>
        <v>14.726892426229512</v>
      </c>
      <c r="J1467" s="43">
        <f>(H1467*I1467)</f>
        <v>14.726892426229512</v>
      </c>
      <c r="K1467">
        <f>_xlfn.XLOOKUP(D1467,'Sintético MO EQ MAT'!D:D,'Sintético MO EQ MAT'!O:O,0)</f>
        <v>35.93</v>
      </c>
      <c r="L1467">
        <f>_xlfn.XLOOKUP(D1467,'Sintético MO EQ MAT'!D:D,'Sintético MO EQ MAT'!K:K,0)</f>
        <v>17.966808760000003</v>
      </c>
      <c r="Q1467">
        <f t="shared" si="354"/>
        <v>0</v>
      </c>
      <c r="S1467" s="194"/>
      <c r="W1467">
        <v>14.726892426229512</v>
      </c>
      <c r="Y1467">
        <v>14.726892426229512</v>
      </c>
      <c r="AB1467">
        <v>14.726892426229512</v>
      </c>
      <c r="AD1467" s="196">
        <v>10.67</v>
      </c>
    </row>
    <row r="1468" spans="1:30" ht="25.5" x14ac:dyDescent="0.25">
      <c r="A1468" s="50" t="s">
        <v>1638</v>
      </c>
      <c r="B1468" s="51" t="s">
        <v>2162</v>
      </c>
      <c r="C1468" s="50" t="s">
        <v>157</v>
      </c>
      <c r="D1468" s="50" t="s">
        <v>2163</v>
      </c>
      <c r="E1468" s="237" t="s">
        <v>1637</v>
      </c>
      <c r="F1468" s="238"/>
      <c r="G1468" s="52" t="s">
        <v>266</v>
      </c>
      <c r="H1468" s="53">
        <v>0.159</v>
      </c>
      <c r="I1468" s="54">
        <f t="shared" ref="I1468:I1473" si="367">W1468</f>
        <v>18.72</v>
      </c>
      <c r="J1468" s="54">
        <f t="shared" ref="J1468:J1473" si="368">TRUNC(H1468*I1468,(2))</f>
        <v>2.97</v>
      </c>
      <c r="Q1468">
        <f t="shared" si="354"/>
        <v>0</v>
      </c>
      <c r="R1468">
        <f t="shared" ref="R1468:R1473" si="369">I1468/1.07133</f>
        <v>17.473607571896615</v>
      </c>
      <c r="T1468">
        <v>17.78163591050377</v>
      </c>
      <c r="W1468">
        <v>18.72</v>
      </c>
      <c r="Y1468">
        <v>18.72</v>
      </c>
      <c r="AB1468">
        <v>18.72</v>
      </c>
      <c r="AD1468" s="196">
        <v>18.72</v>
      </c>
    </row>
    <row r="1469" spans="1:30" ht="25.5" x14ac:dyDescent="0.25">
      <c r="A1469" s="50" t="s">
        <v>1638</v>
      </c>
      <c r="B1469" s="51" t="s">
        <v>1658</v>
      </c>
      <c r="C1469" s="50" t="s">
        <v>157</v>
      </c>
      <c r="D1469" s="50" t="s">
        <v>1659</v>
      </c>
      <c r="E1469" s="237" t="s">
        <v>1637</v>
      </c>
      <c r="F1469" s="238"/>
      <c r="G1469" s="52" t="s">
        <v>266</v>
      </c>
      <c r="H1469" s="53">
        <v>0.159</v>
      </c>
      <c r="I1469" s="54">
        <f t="shared" si="367"/>
        <v>25.97</v>
      </c>
      <c r="J1469" s="54">
        <f t="shared" si="368"/>
        <v>4.12</v>
      </c>
      <c r="Q1469">
        <f t="shared" si="354"/>
        <v>0</v>
      </c>
      <c r="R1469">
        <f t="shared" si="369"/>
        <v>24.240896829174954</v>
      </c>
      <c r="T1469">
        <v>24.670269664809165</v>
      </c>
      <c r="W1469">
        <v>25.97</v>
      </c>
      <c r="Y1469">
        <v>25.97</v>
      </c>
      <c r="AB1469">
        <v>25.97</v>
      </c>
      <c r="AD1469" s="196">
        <v>25.97</v>
      </c>
    </row>
    <row r="1470" spans="1:30" x14ac:dyDescent="0.25">
      <c r="A1470" s="55" t="s">
        <v>1627</v>
      </c>
      <c r="B1470" s="56" t="s">
        <v>2259</v>
      </c>
      <c r="C1470" s="55" t="s">
        <v>157</v>
      </c>
      <c r="D1470" s="55" t="s">
        <v>2260</v>
      </c>
      <c r="E1470" s="230" t="s">
        <v>1648</v>
      </c>
      <c r="F1470" s="231"/>
      <c r="G1470" s="57" t="s">
        <v>164</v>
      </c>
      <c r="H1470" s="58">
        <v>0.06</v>
      </c>
      <c r="I1470" s="59">
        <f t="shared" si="367"/>
        <v>19.739999999999998</v>
      </c>
      <c r="J1470" s="59">
        <f t="shared" si="368"/>
        <v>1.18</v>
      </c>
      <c r="Q1470">
        <f t="shared" si="354"/>
        <v>0</v>
      </c>
      <c r="R1470">
        <f t="shared" si="369"/>
        <v>18.425695163955083</v>
      </c>
      <c r="T1470">
        <v>18.752391886720247</v>
      </c>
      <c r="W1470">
        <v>19.739999999999998</v>
      </c>
      <c r="Y1470">
        <v>19.739999999999998</v>
      </c>
      <c r="AB1470">
        <v>19.739999999999998</v>
      </c>
      <c r="AD1470" s="196">
        <v>19.739999999999998</v>
      </c>
    </row>
    <row r="1471" spans="1:30" ht="25.5" x14ac:dyDescent="0.25">
      <c r="A1471" s="55" t="s">
        <v>1627</v>
      </c>
      <c r="B1471" s="56" t="s">
        <v>2235</v>
      </c>
      <c r="C1471" s="55" t="s">
        <v>157</v>
      </c>
      <c r="D1471" s="55" t="s">
        <v>2236</v>
      </c>
      <c r="E1471" s="230" t="s">
        <v>1648</v>
      </c>
      <c r="F1471" s="231"/>
      <c r="G1471" s="57" t="s">
        <v>164</v>
      </c>
      <c r="H1471" s="58">
        <v>1.4E-2</v>
      </c>
      <c r="I1471" s="59">
        <f t="shared" si="367"/>
        <v>68.55</v>
      </c>
      <c r="J1471" s="59">
        <f t="shared" si="368"/>
        <v>0.95</v>
      </c>
      <c r="Q1471">
        <f t="shared" si="354"/>
        <v>0</v>
      </c>
      <c r="R1471">
        <f t="shared" si="369"/>
        <v>63.985886701576547</v>
      </c>
      <c r="T1471">
        <v>65.0966555589781</v>
      </c>
      <c r="W1471">
        <v>68.55</v>
      </c>
      <c r="Y1471">
        <v>68.55</v>
      </c>
      <c r="AB1471">
        <v>68.55</v>
      </c>
      <c r="AD1471" s="196">
        <v>68.55</v>
      </c>
    </row>
    <row r="1472" spans="1:30" ht="25.5" x14ac:dyDescent="0.25">
      <c r="A1472" s="55" t="s">
        <v>1627</v>
      </c>
      <c r="B1472" s="56" t="s">
        <v>2281</v>
      </c>
      <c r="C1472" s="55" t="s">
        <v>157</v>
      </c>
      <c r="D1472" s="55" t="s">
        <v>2282</v>
      </c>
      <c r="E1472" s="230" t="s">
        <v>1648</v>
      </c>
      <c r="F1472" s="231"/>
      <c r="G1472" s="57" t="s">
        <v>164</v>
      </c>
      <c r="H1472" s="58">
        <v>1</v>
      </c>
      <c r="I1472" s="59">
        <f t="shared" si="367"/>
        <v>5.46</v>
      </c>
      <c r="J1472" s="59">
        <f t="shared" si="368"/>
        <v>5.46</v>
      </c>
      <c r="Q1472">
        <f t="shared" si="354"/>
        <v>0</v>
      </c>
      <c r="R1472">
        <f t="shared" si="369"/>
        <v>5.0964688751365133</v>
      </c>
      <c r="T1472">
        <v>5.1898107959265589</v>
      </c>
      <c r="W1472">
        <v>5.46</v>
      </c>
      <c r="Y1472">
        <v>5.46</v>
      </c>
      <c r="AB1472">
        <v>5.46</v>
      </c>
      <c r="AD1472" s="196">
        <v>5.46</v>
      </c>
    </row>
    <row r="1473" spans="1:30" x14ac:dyDescent="0.25">
      <c r="A1473" s="55" t="s">
        <v>1627</v>
      </c>
      <c r="B1473" s="56" t="s">
        <v>2237</v>
      </c>
      <c r="C1473" s="55" t="s">
        <v>157</v>
      </c>
      <c r="D1473" s="55" t="s">
        <v>2238</v>
      </c>
      <c r="E1473" s="230" t="s">
        <v>1648</v>
      </c>
      <c r="F1473" s="231"/>
      <c r="G1473" s="57" t="s">
        <v>164</v>
      </c>
      <c r="H1473" s="58">
        <v>2.4E-2</v>
      </c>
      <c r="I1473" s="59">
        <f t="shared" si="367"/>
        <v>1.95</v>
      </c>
      <c r="J1473" s="59">
        <f t="shared" si="368"/>
        <v>0.04</v>
      </c>
      <c r="Q1473">
        <f t="shared" si="354"/>
        <v>0</v>
      </c>
      <c r="R1473">
        <f t="shared" si="369"/>
        <v>1.8201674554058975</v>
      </c>
      <c r="T1473">
        <v>1.8575042237219159</v>
      </c>
      <c r="W1473">
        <v>1.95</v>
      </c>
      <c r="Y1473">
        <v>1.95</v>
      </c>
      <c r="AB1473">
        <v>1.95</v>
      </c>
      <c r="AD1473" s="196">
        <v>1.95</v>
      </c>
    </row>
    <row r="1474" spans="1:30" x14ac:dyDescent="0.25">
      <c r="A1474" s="44"/>
      <c r="B1474" s="44"/>
      <c r="C1474" s="44"/>
      <c r="D1474" s="44"/>
      <c r="E1474" s="44" t="s">
        <v>1629</v>
      </c>
      <c r="F1474" s="45">
        <v>5.52</v>
      </c>
      <c r="G1474" s="44" t="s">
        <v>1630</v>
      </c>
      <c r="H1474" s="45">
        <v>0</v>
      </c>
      <c r="I1474" s="44" t="s">
        <v>1631</v>
      </c>
      <c r="J1474" s="45">
        <f>F1474+H1474</f>
        <v>5.52</v>
      </c>
      <c r="Q1474">
        <f t="shared" si="354"/>
        <v>0</v>
      </c>
      <c r="W1474" t="s">
        <v>1631</v>
      </c>
      <c r="Y1474" t="s">
        <v>1631</v>
      </c>
      <c r="AB1474" t="s">
        <v>1631</v>
      </c>
    </row>
    <row r="1475" spans="1:30" x14ac:dyDescent="0.25">
      <c r="A1475" s="44"/>
      <c r="B1475" s="44"/>
      <c r="C1475" s="44"/>
      <c r="D1475" s="44"/>
      <c r="E1475" s="44" t="s">
        <v>1632</v>
      </c>
      <c r="F1475" s="45">
        <f>J1475-J1467</f>
        <v>3.2399163337704913</v>
      </c>
      <c r="G1475" s="44"/>
      <c r="H1475" s="229" t="s">
        <v>1633</v>
      </c>
      <c r="I1475" s="229"/>
      <c r="J1475" s="45">
        <f>Q1475</f>
        <v>17.966808760000003</v>
      </c>
      <c r="Q1475">
        <f t="shared" si="354"/>
        <v>17.966808760000003</v>
      </c>
      <c r="S1475" s="194"/>
    </row>
    <row r="1476" spans="1:30" ht="15.75" thickBot="1" x14ac:dyDescent="0.3">
      <c r="A1476" s="46"/>
      <c r="B1476" s="46"/>
      <c r="C1476" s="46"/>
      <c r="D1476" s="46"/>
      <c r="E1476" s="46"/>
      <c r="F1476" s="46"/>
      <c r="G1476" s="46" t="s">
        <v>1634</v>
      </c>
      <c r="H1476" s="47">
        <v>2</v>
      </c>
      <c r="I1476" s="46" t="s">
        <v>1635</v>
      </c>
      <c r="J1476" s="48">
        <f>O1476</f>
        <v>35.93</v>
      </c>
      <c r="M1476">
        <f>K1467</f>
        <v>35.93</v>
      </c>
      <c r="N1476">
        <f>L1467</f>
        <v>17.966808760000003</v>
      </c>
      <c r="O1476">
        <v>35.93</v>
      </c>
      <c r="P1476">
        <v>17.966808760000003</v>
      </c>
      <c r="Q1476">
        <f t="shared" si="354"/>
        <v>0</v>
      </c>
      <c r="S1476" s="194"/>
      <c r="W1476" t="s">
        <v>1635</v>
      </c>
      <c r="Y1476" t="s">
        <v>1635</v>
      </c>
      <c r="AB1476" t="s">
        <v>1635</v>
      </c>
    </row>
    <row r="1477" spans="1:30" ht="15.75" thickTop="1" x14ac:dyDescent="0.25">
      <c r="A1477" s="49"/>
      <c r="B1477" s="49"/>
      <c r="C1477" s="49"/>
      <c r="D1477" s="49"/>
      <c r="E1477" s="49"/>
      <c r="F1477" s="49"/>
      <c r="G1477" s="49"/>
      <c r="H1477" s="49"/>
      <c r="I1477" s="49"/>
      <c r="J1477" s="49"/>
      <c r="Q1477">
        <f t="shared" si="354"/>
        <v>0</v>
      </c>
      <c r="S1477" s="194"/>
    </row>
    <row r="1478" spans="1:30" collapsed="1" x14ac:dyDescent="0.25">
      <c r="A1478" s="36" t="s">
        <v>558</v>
      </c>
      <c r="B1478" s="37" t="s">
        <v>137</v>
      </c>
      <c r="C1478" s="36" t="s">
        <v>138</v>
      </c>
      <c r="D1478" s="36" t="s">
        <v>9</v>
      </c>
      <c r="E1478" s="233" t="s">
        <v>1626</v>
      </c>
      <c r="F1478" s="234"/>
      <c r="G1478" s="38" t="s">
        <v>139</v>
      </c>
      <c r="H1478" s="37" t="s">
        <v>140</v>
      </c>
      <c r="I1478" s="37" t="s">
        <v>141</v>
      </c>
      <c r="J1478" s="37" t="s">
        <v>10</v>
      </c>
      <c r="Q1478">
        <f t="shared" si="354"/>
        <v>0</v>
      </c>
      <c r="S1478" s="194"/>
      <c r="W1478" t="s">
        <v>141</v>
      </c>
      <c r="Y1478" t="s">
        <v>141</v>
      </c>
      <c r="AB1478" t="s">
        <v>141</v>
      </c>
    </row>
    <row r="1479" spans="1:30" ht="38.25" x14ac:dyDescent="0.25">
      <c r="A1479" s="39" t="s">
        <v>1636</v>
      </c>
      <c r="B1479" s="40" t="s">
        <v>559</v>
      </c>
      <c r="C1479" s="39" t="s">
        <v>157</v>
      </c>
      <c r="D1479" s="39" t="s">
        <v>560</v>
      </c>
      <c r="E1479" s="235" t="s">
        <v>2168</v>
      </c>
      <c r="F1479" s="236"/>
      <c r="G1479" s="41" t="s">
        <v>164</v>
      </c>
      <c r="H1479" s="42">
        <v>1</v>
      </c>
      <c r="I1479" s="43">
        <f>_xlfn.XLOOKUP(D1479,'Sintético MO EQ MAT'!D:D,'Sintético MO EQ MAT'!G:G)</f>
        <v>10.062302319672131</v>
      </c>
      <c r="J1479" s="43">
        <f>(H1479*I1479)</f>
        <v>10.062302319672131</v>
      </c>
      <c r="K1479">
        <f>_xlfn.XLOOKUP(D1479,'Sintético MO EQ MAT'!D:D,'Sintético MO EQ MAT'!O:O,0)</f>
        <v>49.1</v>
      </c>
      <c r="L1479">
        <f>_xlfn.XLOOKUP(D1479,'Sintético MO EQ MAT'!D:D,'Sintético MO EQ MAT'!K:K,0)</f>
        <v>12.27600883</v>
      </c>
      <c r="Q1479">
        <f t="shared" si="354"/>
        <v>0</v>
      </c>
      <c r="S1479" s="194"/>
      <c r="W1479">
        <v>10.062302319672131</v>
      </c>
      <c r="Y1479">
        <v>10.062302319672131</v>
      </c>
      <c r="AB1479">
        <v>10.062302319672131</v>
      </c>
      <c r="AD1479" s="196">
        <v>6.53</v>
      </c>
    </row>
    <row r="1480" spans="1:30" ht="25.5" x14ac:dyDescent="0.25">
      <c r="A1480" s="50" t="s">
        <v>1638</v>
      </c>
      <c r="B1480" s="51" t="s">
        <v>2162</v>
      </c>
      <c r="C1480" s="50" t="s">
        <v>157</v>
      </c>
      <c r="D1480" s="50" t="s">
        <v>2163</v>
      </c>
      <c r="E1480" s="237" t="s">
        <v>1637</v>
      </c>
      <c r="F1480" s="238"/>
      <c r="G1480" s="52" t="s">
        <v>266</v>
      </c>
      <c r="H1480" s="53">
        <v>0.12659999999999999</v>
      </c>
      <c r="I1480" s="54">
        <f t="shared" ref="I1480:I1485" si="370">W1480</f>
        <v>18.72</v>
      </c>
      <c r="J1480" s="54">
        <f t="shared" ref="J1480:J1485" si="371">TRUNC(H1480*I1480,(2))</f>
        <v>2.36</v>
      </c>
      <c r="Q1480">
        <f t="shared" si="354"/>
        <v>0</v>
      </c>
      <c r="R1480">
        <f t="shared" ref="R1480:R1485" si="372">I1480/1.07133</f>
        <v>17.473607571896615</v>
      </c>
      <c r="T1480">
        <v>17.78163591050377</v>
      </c>
      <c r="W1480">
        <v>18.72</v>
      </c>
      <c r="Y1480">
        <v>18.72</v>
      </c>
      <c r="AB1480">
        <v>18.72</v>
      </c>
      <c r="AD1480" s="196">
        <v>18.72</v>
      </c>
    </row>
    <row r="1481" spans="1:30" ht="25.5" x14ac:dyDescent="0.25">
      <c r="A1481" s="50" t="s">
        <v>1638</v>
      </c>
      <c r="B1481" s="51" t="s">
        <v>1658</v>
      </c>
      <c r="C1481" s="50" t="s">
        <v>157</v>
      </c>
      <c r="D1481" s="50" t="s">
        <v>1659</v>
      </c>
      <c r="E1481" s="237" t="s">
        <v>1637</v>
      </c>
      <c r="F1481" s="238"/>
      <c r="G1481" s="52" t="s">
        <v>266</v>
      </c>
      <c r="H1481" s="53">
        <v>0.12659999999999999</v>
      </c>
      <c r="I1481" s="54">
        <f t="shared" si="370"/>
        <v>25.97</v>
      </c>
      <c r="J1481" s="54">
        <f t="shared" si="371"/>
        <v>3.28</v>
      </c>
      <c r="Q1481">
        <f t="shared" si="354"/>
        <v>0</v>
      </c>
      <c r="R1481">
        <f t="shared" si="372"/>
        <v>24.240896829174954</v>
      </c>
      <c r="T1481">
        <v>24.670269664809165</v>
      </c>
      <c r="W1481">
        <v>25.97</v>
      </c>
      <c r="Y1481">
        <v>25.97</v>
      </c>
      <c r="AB1481">
        <v>25.97</v>
      </c>
      <c r="AD1481" s="196">
        <v>25.97</v>
      </c>
    </row>
    <row r="1482" spans="1:30" x14ac:dyDescent="0.25">
      <c r="A1482" s="55" t="s">
        <v>1627</v>
      </c>
      <c r="B1482" s="56" t="s">
        <v>2231</v>
      </c>
      <c r="C1482" s="55" t="s">
        <v>157</v>
      </c>
      <c r="D1482" s="55" t="s">
        <v>2232</v>
      </c>
      <c r="E1482" s="230" t="s">
        <v>1648</v>
      </c>
      <c r="F1482" s="231"/>
      <c r="G1482" s="57" t="s">
        <v>164</v>
      </c>
      <c r="H1482" s="58">
        <v>5.8999999999999999E-3</v>
      </c>
      <c r="I1482" s="59">
        <f t="shared" si="370"/>
        <v>60.5</v>
      </c>
      <c r="J1482" s="59">
        <f t="shared" si="371"/>
        <v>0.35</v>
      </c>
      <c r="Q1482">
        <f t="shared" ref="Q1482:Q1545" si="373">P1483</f>
        <v>0</v>
      </c>
      <c r="R1482">
        <f t="shared" si="372"/>
        <v>56.471862077977846</v>
      </c>
      <c r="T1482">
        <v>57.451952246273329</v>
      </c>
      <c r="W1482">
        <v>60.5</v>
      </c>
      <c r="Y1482">
        <v>60.5</v>
      </c>
      <c r="AB1482">
        <v>60.5</v>
      </c>
      <c r="AD1482" s="196">
        <v>60.5</v>
      </c>
    </row>
    <row r="1483" spans="1:30" ht="25.5" x14ac:dyDescent="0.25">
      <c r="A1483" s="55" t="s">
        <v>1627</v>
      </c>
      <c r="B1483" s="56" t="s">
        <v>2283</v>
      </c>
      <c r="C1483" s="55" t="s">
        <v>157</v>
      </c>
      <c r="D1483" s="55" t="s">
        <v>2284</v>
      </c>
      <c r="E1483" s="230" t="s">
        <v>1648</v>
      </c>
      <c r="F1483" s="231"/>
      <c r="G1483" s="57" t="s">
        <v>164</v>
      </c>
      <c r="H1483" s="58">
        <v>1</v>
      </c>
      <c r="I1483" s="59">
        <f t="shared" si="370"/>
        <v>3.55</v>
      </c>
      <c r="J1483" s="59">
        <f t="shared" si="371"/>
        <v>3.55</v>
      </c>
      <c r="Q1483">
        <f t="shared" si="373"/>
        <v>0</v>
      </c>
      <c r="R1483">
        <f t="shared" si="372"/>
        <v>3.3136381880466339</v>
      </c>
      <c r="T1483">
        <v>3.3603091484416572</v>
      </c>
      <c r="W1483">
        <v>3.55</v>
      </c>
      <c r="Y1483">
        <v>3.55</v>
      </c>
      <c r="AB1483">
        <v>3.55</v>
      </c>
      <c r="AD1483" s="196">
        <v>3.53</v>
      </c>
    </row>
    <row r="1484" spans="1:30" ht="25.5" x14ac:dyDescent="0.25">
      <c r="A1484" s="55" t="s">
        <v>1627</v>
      </c>
      <c r="B1484" s="56" t="s">
        <v>2235</v>
      </c>
      <c r="C1484" s="55" t="s">
        <v>157</v>
      </c>
      <c r="D1484" s="55" t="s">
        <v>2236</v>
      </c>
      <c r="E1484" s="230" t="s">
        <v>1648</v>
      </c>
      <c r="F1484" s="231"/>
      <c r="G1484" s="57" t="s">
        <v>164</v>
      </c>
      <c r="H1484" s="58">
        <v>7.0000000000000001E-3</v>
      </c>
      <c r="I1484" s="59">
        <f t="shared" si="370"/>
        <v>68.55</v>
      </c>
      <c r="J1484" s="59">
        <f t="shared" si="371"/>
        <v>0.47</v>
      </c>
      <c r="Q1484">
        <f t="shared" si="373"/>
        <v>0</v>
      </c>
      <c r="R1484">
        <f t="shared" si="372"/>
        <v>63.985886701576547</v>
      </c>
      <c r="T1484">
        <v>65.0966555589781</v>
      </c>
      <c r="W1484">
        <v>68.55</v>
      </c>
      <c r="Y1484">
        <v>68.55</v>
      </c>
      <c r="AB1484">
        <v>68.55</v>
      </c>
      <c r="AD1484" s="196">
        <v>68.55</v>
      </c>
    </row>
    <row r="1485" spans="1:30" x14ac:dyDescent="0.25">
      <c r="A1485" s="55" t="s">
        <v>1627</v>
      </c>
      <c r="B1485" s="56" t="s">
        <v>2237</v>
      </c>
      <c r="C1485" s="55" t="s">
        <v>157</v>
      </c>
      <c r="D1485" s="55" t="s">
        <v>2238</v>
      </c>
      <c r="E1485" s="230" t="s">
        <v>1648</v>
      </c>
      <c r="F1485" s="231"/>
      <c r="G1485" s="57" t="s">
        <v>164</v>
      </c>
      <c r="H1485" s="58">
        <v>2.81E-2</v>
      </c>
      <c r="I1485" s="59">
        <f t="shared" si="370"/>
        <v>1.95</v>
      </c>
      <c r="J1485" s="59">
        <f t="shared" si="371"/>
        <v>0.05</v>
      </c>
      <c r="Q1485">
        <f t="shared" si="373"/>
        <v>0</v>
      </c>
      <c r="R1485">
        <f t="shared" si="372"/>
        <v>1.8201674554058975</v>
      </c>
      <c r="T1485">
        <v>1.8575042237219159</v>
      </c>
      <c r="W1485">
        <v>1.95</v>
      </c>
      <c r="Y1485">
        <v>1.95</v>
      </c>
      <c r="AB1485">
        <v>1.95</v>
      </c>
      <c r="AD1485" s="196">
        <v>1.95</v>
      </c>
    </row>
    <row r="1486" spans="1:30" x14ac:dyDescent="0.25">
      <c r="A1486" s="44"/>
      <c r="B1486" s="44"/>
      <c r="C1486" s="44"/>
      <c r="D1486" s="44"/>
      <c r="E1486" s="44" t="s">
        <v>1629</v>
      </c>
      <c r="F1486" s="45">
        <v>4.3899999999999997</v>
      </c>
      <c r="G1486" s="44" t="s">
        <v>1630</v>
      </c>
      <c r="H1486" s="45">
        <v>0</v>
      </c>
      <c r="I1486" s="44" t="s">
        <v>1631</v>
      </c>
      <c r="J1486" s="45">
        <f>F1486+H1486</f>
        <v>4.3899999999999997</v>
      </c>
      <c r="Q1486">
        <f t="shared" si="373"/>
        <v>0</v>
      </c>
      <c r="W1486" t="s">
        <v>1631</v>
      </c>
      <c r="Y1486" t="s">
        <v>1631</v>
      </c>
      <c r="AB1486" t="s">
        <v>1631</v>
      </c>
    </row>
    <row r="1487" spans="1:30" x14ac:dyDescent="0.25">
      <c r="A1487" s="44"/>
      <c r="B1487" s="44"/>
      <c r="C1487" s="44"/>
      <c r="D1487" s="44"/>
      <c r="E1487" s="44" t="s">
        <v>1632</v>
      </c>
      <c r="F1487" s="45">
        <f>J1487-J1479</f>
        <v>2.213706510327869</v>
      </c>
      <c r="G1487" s="44"/>
      <c r="H1487" s="229" t="s">
        <v>1633</v>
      </c>
      <c r="I1487" s="229"/>
      <c r="J1487" s="45">
        <f>Q1487</f>
        <v>12.27600883</v>
      </c>
      <c r="Q1487">
        <f t="shared" si="373"/>
        <v>12.27600883</v>
      </c>
      <c r="S1487" s="194"/>
    </row>
    <row r="1488" spans="1:30" ht="15.75" thickBot="1" x14ac:dyDescent="0.3">
      <c r="A1488" s="46"/>
      <c r="B1488" s="46"/>
      <c r="C1488" s="46"/>
      <c r="D1488" s="46"/>
      <c r="E1488" s="46"/>
      <c r="F1488" s="46"/>
      <c r="G1488" s="46" t="s">
        <v>1634</v>
      </c>
      <c r="H1488" s="47">
        <v>4</v>
      </c>
      <c r="I1488" s="46" t="s">
        <v>1635</v>
      </c>
      <c r="J1488" s="48">
        <f>O1488</f>
        <v>49.1</v>
      </c>
      <c r="M1488">
        <f>K1479</f>
        <v>49.1</v>
      </c>
      <c r="N1488">
        <f>L1479</f>
        <v>12.27600883</v>
      </c>
      <c r="O1488">
        <v>49.1</v>
      </c>
      <c r="P1488">
        <v>12.27600883</v>
      </c>
      <c r="Q1488">
        <f t="shared" si="373"/>
        <v>0</v>
      </c>
      <c r="S1488" s="194"/>
      <c r="W1488" t="s">
        <v>1635</v>
      </c>
      <c r="Y1488" t="s">
        <v>1635</v>
      </c>
      <c r="AB1488" t="s">
        <v>1635</v>
      </c>
    </row>
    <row r="1489" spans="1:30" ht="15.75" thickTop="1" x14ac:dyDescent="0.25">
      <c r="A1489" s="49"/>
      <c r="B1489" s="49"/>
      <c r="C1489" s="49"/>
      <c r="D1489" s="49"/>
      <c r="E1489" s="49"/>
      <c r="F1489" s="49"/>
      <c r="G1489" s="49"/>
      <c r="H1489" s="49"/>
      <c r="I1489" s="49"/>
      <c r="J1489" s="49"/>
      <c r="Q1489">
        <f t="shared" si="373"/>
        <v>0</v>
      </c>
      <c r="S1489" s="194"/>
    </row>
    <row r="1490" spans="1:30" collapsed="1" x14ac:dyDescent="0.25">
      <c r="A1490" s="36" t="s">
        <v>561</v>
      </c>
      <c r="B1490" s="37" t="s">
        <v>137</v>
      </c>
      <c r="C1490" s="36" t="s">
        <v>138</v>
      </c>
      <c r="D1490" s="36" t="s">
        <v>9</v>
      </c>
      <c r="E1490" s="233" t="s">
        <v>1626</v>
      </c>
      <c r="F1490" s="234"/>
      <c r="G1490" s="38" t="s">
        <v>139</v>
      </c>
      <c r="H1490" s="37" t="s">
        <v>140</v>
      </c>
      <c r="I1490" s="37" t="s">
        <v>141</v>
      </c>
      <c r="J1490" s="37" t="s">
        <v>10</v>
      </c>
      <c r="Q1490">
        <f t="shared" si="373"/>
        <v>0</v>
      </c>
      <c r="S1490" s="194"/>
      <c r="W1490" t="s">
        <v>141</v>
      </c>
      <c r="Y1490" t="s">
        <v>141</v>
      </c>
      <c r="AB1490" t="s">
        <v>141</v>
      </c>
    </row>
    <row r="1491" spans="1:30" ht="51" x14ac:dyDescent="0.25">
      <c r="A1491" s="39" t="s">
        <v>1636</v>
      </c>
      <c r="B1491" s="40" t="s">
        <v>523</v>
      </c>
      <c r="C1491" s="39" t="s">
        <v>157</v>
      </c>
      <c r="D1491" s="39" t="s">
        <v>524</v>
      </c>
      <c r="E1491" s="235" t="s">
        <v>2168</v>
      </c>
      <c r="F1491" s="236"/>
      <c r="G1491" s="41" t="s">
        <v>164</v>
      </c>
      <c r="H1491" s="42">
        <v>1</v>
      </c>
      <c r="I1491" s="43">
        <f>_xlfn.XLOOKUP(D1491,'Sintético MO EQ MAT'!D:D,'Sintético MO EQ MAT'!G:G)</f>
        <v>26.029862926229505</v>
      </c>
      <c r="J1491" s="43">
        <f>(H1491*I1491)</f>
        <v>26.029862926229505</v>
      </c>
      <c r="K1491">
        <f>_xlfn.XLOOKUP(D1491,'Sintético MO EQ MAT'!D:D,'Sintético MO EQ MAT'!O:O,0)</f>
        <v>127.02</v>
      </c>
      <c r="L1491">
        <f>_xlfn.XLOOKUP(D1491,'Sintético MO EQ MAT'!D:D,'Sintético MO EQ MAT'!K:K,0)</f>
        <v>31.756432769999996</v>
      </c>
      <c r="Q1491">
        <f t="shared" si="373"/>
        <v>0</v>
      </c>
      <c r="S1491" s="194"/>
      <c r="W1491">
        <v>26.029862926229505</v>
      </c>
      <c r="Y1491">
        <v>26.029862926229505</v>
      </c>
      <c r="AB1491">
        <v>26.029862926229505</v>
      </c>
      <c r="AD1491" s="196">
        <v>21.07</v>
      </c>
    </row>
    <row r="1492" spans="1:30" ht="25.5" x14ac:dyDescent="0.25">
      <c r="A1492" s="50" t="s">
        <v>1638</v>
      </c>
      <c r="B1492" s="51" t="s">
        <v>2162</v>
      </c>
      <c r="C1492" s="50" t="s">
        <v>157</v>
      </c>
      <c r="D1492" s="50" t="s">
        <v>2163</v>
      </c>
      <c r="E1492" s="237" t="s">
        <v>1637</v>
      </c>
      <c r="F1492" s="238"/>
      <c r="G1492" s="52" t="s">
        <v>266</v>
      </c>
      <c r="H1492" s="53">
        <v>0.23100000000000001</v>
      </c>
      <c r="I1492" s="54">
        <f t="shared" ref="I1492:I1497" si="374">W1492</f>
        <v>18.72</v>
      </c>
      <c r="J1492" s="54">
        <f t="shared" ref="J1492:J1497" si="375">TRUNC(H1492*I1492,(2))</f>
        <v>4.32</v>
      </c>
      <c r="Q1492">
        <f t="shared" si="373"/>
        <v>0</v>
      </c>
      <c r="R1492">
        <f t="shared" ref="R1492:R1497" si="376">I1492/1.07133</f>
        <v>17.473607571896615</v>
      </c>
      <c r="T1492">
        <v>17.78163591050377</v>
      </c>
      <c r="W1492">
        <v>18.72</v>
      </c>
      <c r="Y1492">
        <v>18.72</v>
      </c>
      <c r="AB1492">
        <v>18.72</v>
      </c>
      <c r="AD1492" s="196">
        <v>18.72</v>
      </c>
    </row>
    <row r="1493" spans="1:30" ht="25.5" x14ac:dyDescent="0.25">
      <c r="A1493" s="50" t="s">
        <v>1638</v>
      </c>
      <c r="B1493" s="51" t="s">
        <v>1658</v>
      </c>
      <c r="C1493" s="50" t="s">
        <v>157</v>
      </c>
      <c r="D1493" s="50" t="s">
        <v>1659</v>
      </c>
      <c r="E1493" s="237" t="s">
        <v>1637</v>
      </c>
      <c r="F1493" s="238"/>
      <c r="G1493" s="52" t="s">
        <v>266</v>
      </c>
      <c r="H1493" s="53">
        <v>0.23100000000000001</v>
      </c>
      <c r="I1493" s="54">
        <f t="shared" si="374"/>
        <v>25.97</v>
      </c>
      <c r="J1493" s="54">
        <f t="shared" si="375"/>
        <v>5.99</v>
      </c>
      <c r="Q1493">
        <f t="shared" si="373"/>
        <v>0</v>
      </c>
      <c r="R1493">
        <f t="shared" si="376"/>
        <v>24.240896829174954</v>
      </c>
      <c r="T1493">
        <v>24.670269664809165</v>
      </c>
      <c r="W1493">
        <v>25.97</v>
      </c>
      <c r="Y1493">
        <v>25.97</v>
      </c>
      <c r="AB1493">
        <v>25.97</v>
      </c>
      <c r="AD1493" s="196">
        <v>25.97</v>
      </c>
    </row>
    <row r="1494" spans="1:30" ht="25.5" x14ac:dyDescent="0.25">
      <c r="A1494" s="55" t="s">
        <v>1627</v>
      </c>
      <c r="B1494" s="56" t="s">
        <v>2257</v>
      </c>
      <c r="C1494" s="55" t="s">
        <v>157</v>
      </c>
      <c r="D1494" s="55" t="s">
        <v>2258</v>
      </c>
      <c r="E1494" s="230" t="s">
        <v>1648</v>
      </c>
      <c r="F1494" s="231"/>
      <c r="G1494" s="57" t="s">
        <v>164</v>
      </c>
      <c r="H1494" s="58">
        <v>1</v>
      </c>
      <c r="I1494" s="59">
        <f t="shared" si="374"/>
        <v>14.02</v>
      </c>
      <c r="J1494" s="59">
        <f t="shared" si="375"/>
        <v>14.02</v>
      </c>
      <c r="Q1494">
        <f t="shared" si="373"/>
        <v>0</v>
      </c>
      <c r="R1494">
        <f t="shared" si="376"/>
        <v>13.086537294764453</v>
      </c>
      <c r="T1494">
        <v>13.319892096739567</v>
      </c>
      <c r="W1494">
        <v>14.02</v>
      </c>
      <c r="Y1494">
        <v>14.02</v>
      </c>
      <c r="AB1494">
        <v>14.02</v>
      </c>
      <c r="AD1494" s="196">
        <v>14.02</v>
      </c>
    </row>
    <row r="1495" spans="1:30" x14ac:dyDescent="0.25">
      <c r="A1495" s="55" t="s">
        <v>1627</v>
      </c>
      <c r="B1495" s="56" t="s">
        <v>2259</v>
      </c>
      <c r="C1495" s="55" t="s">
        <v>157</v>
      </c>
      <c r="D1495" s="55" t="s">
        <v>2260</v>
      </c>
      <c r="E1495" s="230" t="s">
        <v>1648</v>
      </c>
      <c r="F1495" s="231"/>
      <c r="G1495" s="57" t="s">
        <v>164</v>
      </c>
      <c r="H1495" s="58">
        <v>4.5999999999999999E-2</v>
      </c>
      <c r="I1495" s="59">
        <f t="shared" si="374"/>
        <v>19.739999999999998</v>
      </c>
      <c r="J1495" s="59">
        <f t="shared" si="375"/>
        <v>0.9</v>
      </c>
      <c r="Q1495">
        <f t="shared" si="373"/>
        <v>0</v>
      </c>
      <c r="R1495">
        <f t="shared" si="376"/>
        <v>18.425695163955083</v>
      </c>
      <c r="T1495">
        <v>18.752391886720247</v>
      </c>
      <c r="W1495">
        <v>19.739999999999998</v>
      </c>
      <c r="Y1495">
        <v>19.739999999999998</v>
      </c>
      <c r="AB1495">
        <v>19.739999999999998</v>
      </c>
      <c r="AD1495" s="196">
        <v>19.739999999999998</v>
      </c>
    </row>
    <row r="1496" spans="1:30" ht="25.5" x14ac:dyDescent="0.25">
      <c r="A1496" s="55" t="s">
        <v>1627</v>
      </c>
      <c r="B1496" s="56" t="s">
        <v>2235</v>
      </c>
      <c r="C1496" s="55" t="s">
        <v>157</v>
      </c>
      <c r="D1496" s="55" t="s">
        <v>2236</v>
      </c>
      <c r="E1496" s="230" t="s">
        <v>1648</v>
      </c>
      <c r="F1496" s="231"/>
      <c r="G1496" s="57" t="s">
        <v>164</v>
      </c>
      <c r="H1496" s="58">
        <v>1.0999999999999999E-2</v>
      </c>
      <c r="I1496" s="59">
        <f t="shared" si="374"/>
        <v>68.55</v>
      </c>
      <c r="J1496" s="59">
        <f t="shared" si="375"/>
        <v>0.75</v>
      </c>
      <c r="Q1496">
        <f t="shared" si="373"/>
        <v>0</v>
      </c>
      <c r="R1496">
        <f t="shared" si="376"/>
        <v>63.985886701576547</v>
      </c>
      <c r="T1496">
        <v>65.0966555589781</v>
      </c>
      <c r="W1496">
        <v>68.55</v>
      </c>
      <c r="Y1496">
        <v>68.55</v>
      </c>
      <c r="AB1496">
        <v>68.55</v>
      </c>
      <c r="AD1496" s="196">
        <v>68.55</v>
      </c>
    </row>
    <row r="1497" spans="1:30" x14ac:dyDescent="0.25">
      <c r="A1497" s="55" t="s">
        <v>1627</v>
      </c>
      <c r="B1497" s="56" t="s">
        <v>2237</v>
      </c>
      <c r="C1497" s="55" t="s">
        <v>157</v>
      </c>
      <c r="D1497" s="55" t="s">
        <v>2238</v>
      </c>
      <c r="E1497" s="230" t="s">
        <v>1648</v>
      </c>
      <c r="F1497" s="231"/>
      <c r="G1497" s="57" t="s">
        <v>164</v>
      </c>
      <c r="H1497" s="58">
        <v>2.3E-2</v>
      </c>
      <c r="I1497" s="59">
        <f t="shared" si="374"/>
        <v>1.95</v>
      </c>
      <c r="J1497" s="59">
        <f t="shared" si="375"/>
        <v>0.04</v>
      </c>
      <c r="Q1497">
        <f t="shared" si="373"/>
        <v>0</v>
      </c>
      <c r="R1497">
        <f t="shared" si="376"/>
        <v>1.8201674554058975</v>
      </c>
      <c r="T1497">
        <v>1.8575042237219159</v>
      </c>
      <c r="W1497">
        <v>1.95</v>
      </c>
      <c r="Y1497">
        <v>1.95</v>
      </c>
      <c r="AB1497">
        <v>1.95</v>
      </c>
      <c r="AD1497" s="196">
        <v>1.95</v>
      </c>
    </row>
    <row r="1498" spans="1:30" x14ac:dyDescent="0.25">
      <c r="A1498" s="44"/>
      <c r="B1498" s="44"/>
      <c r="C1498" s="44"/>
      <c r="D1498" s="44"/>
      <c r="E1498" s="44" t="s">
        <v>1629</v>
      </c>
      <c r="F1498" s="45">
        <v>8.02</v>
      </c>
      <c r="G1498" s="44" t="s">
        <v>1630</v>
      </c>
      <c r="H1498" s="45">
        <v>0</v>
      </c>
      <c r="I1498" s="44" t="s">
        <v>1631</v>
      </c>
      <c r="J1498" s="45">
        <f>F1498+H1498</f>
        <v>8.02</v>
      </c>
      <c r="Q1498">
        <f t="shared" si="373"/>
        <v>0</v>
      </c>
      <c r="W1498" t="s">
        <v>1631</v>
      </c>
      <c r="Y1498" t="s">
        <v>1631</v>
      </c>
      <c r="AB1498" t="s">
        <v>1631</v>
      </c>
    </row>
    <row r="1499" spans="1:30" x14ac:dyDescent="0.25">
      <c r="A1499" s="44"/>
      <c r="B1499" s="44"/>
      <c r="C1499" s="44"/>
      <c r="D1499" s="44"/>
      <c r="E1499" s="44" t="s">
        <v>1632</v>
      </c>
      <c r="F1499" s="45">
        <f>J1499-J1491</f>
        <v>5.7265698437704913</v>
      </c>
      <c r="G1499" s="44"/>
      <c r="H1499" s="229" t="s">
        <v>1633</v>
      </c>
      <c r="I1499" s="229"/>
      <c r="J1499" s="45">
        <f>Q1499</f>
        <v>31.756432769999996</v>
      </c>
      <c r="Q1499">
        <f t="shared" si="373"/>
        <v>31.756432769999996</v>
      </c>
      <c r="S1499" s="194"/>
    </row>
    <row r="1500" spans="1:30" ht="15.75" thickBot="1" x14ac:dyDescent="0.3">
      <c r="A1500" s="46"/>
      <c r="B1500" s="46"/>
      <c r="C1500" s="46"/>
      <c r="D1500" s="46"/>
      <c r="E1500" s="46"/>
      <c r="F1500" s="46"/>
      <c r="G1500" s="46" t="s">
        <v>1634</v>
      </c>
      <c r="H1500" s="47">
        <v>1</v>
      </c>
      <c r="I1500" s="46" t="s">
        <v>1635</v>
      </c>
      <c r="J1500" s="48">
        <f>O1500</f>
        <v>31.75</v>
      </c>
      <c r="M1500">
        <f>K1491</f>
        <v>127.02</v>
      </c>
      <c r="N1500">
        <f>L1491</f>
        <v>31.756432769999996</v>
      </c>
      <c r="O1500">
        <v>31.75</v>
      </c>
      <c r="P1500">
        <v>31.756432769999996</v>
      </c>
      <c r="Q1500">
        <f t="shared" si="373"/>
        <v>0</v>
      </c>
      <c r="S1500" s="194"/>
      <c r="W1500" t="s">
        <v>1635</v>
      </c>
      <c r="Y1500" t="s">
        <v>1635</v>
      </c>
      <c r="AB1500" t="s">
        <v>1635</v>
      </c>
    </row>
    <row r="1501" spans="1:30" ht="15.75" thickTop="1" x14ac:dyDescent="0.25">
      <c r="A1501" s="49"/>
      <c r="B1501" s="49"/>
      <c r="C1501" s="49"/>
      <c r="D1501" s="49"/>
      <c r="E1501" s="49"/>
      <c r="F1501" s="49"/>
      <c r="G1501" s="49"/>
      <c r="H1501" s="49"/>
      <c r="I1501" s="49"/>
      <c r="J1501" s="49"/>
      <c r="Q1501">
        <f t="shared" si="373"/>
        <v>0</v>
      </c>
      <c r="S1501" s="194"/>
    </row>
    <row r="1502" spans="1:30" collapsed="1" x14ac:dyDescent="0.25">
      <c r="A1502" s="36" t="s">
        <v>562</v>
      </c>
      <c r="B1502" s="37" t="s">
        <v>137</v>
      </c>
      <c r="C1502" s="36" t="s">
        <v>138</v>
      </c>
      <c r="D1502" s="36" t="s">
        <v>9</v>
      </c>
      <c r="E1502" s="233" t="s">
        <v>1626</v>
      </c>
      <c r="F1502" s="234"/>
      <c r="G1502" s="38" t="s">
        <v>139</v>
      </c>
      <c r="H1502" s="37" t="s">
        <v>140</v>
      </c>
      <c r="I1502" s="37" t="s">
        <v>141</v>
      </c>
      <c r="J1502" s="37" t="s">
        <v>10</v>
      </c>
      <c r="Q1502">
        <f t="shared" si="373"/>
        <v>0</v>
      </c>
      <c r="S1502" s="194"/>
      <c r="W1502" t="s">
        <v>141</v>
      </c>
      <c r="Y1502" t="s">
        <v>141</v>
      </c>
      <c r="AB1502" t="s">
        <v>141</v>
      </c>
    </row>
    <row r="1503" spans="1:30" ht="51" x14ac:dyDescent="0.25">
      <c r="A1503" s="39" t="s">
        <v>1636</v>
      </c>
      <c r="B1503" s="40" t="s">
        <v>563</v>
      </c>
      <c r="C1503" s="39" t="s">
        <v>157</v>
      </c>
      <c r="D1503" s="39" t="s">
        <v>564</v>
      </c>
      <c r="E1503" s="235" t="s">
        <v>2168</v>
      </c>
      <c r="F1503" s="236"/>
      <c r="G1503" s="41" t="s">
        <v>164</v>
      </c>
      <c r="H1503" s="42">
        <v>1</v>
      </c>
      <c r="I1503" s="43">
        <f>_xlfn.XLOOKUP(D1503,'Sintético MO EQ MAT'!D:D,'Sintético MO EQ MAT'!G:G)</f>
        <v>23.661314581967211</v>
      </c>
      <c r="J1503" s="43">
        <f>(H1503*I1503)</f>
        <v>23.661314581967211</v>
      </c>
      <c r="K1503">
        <f>_xlfn.XLOOKUP(D1503,'Sintético MO EQ MAT'!D:D,'Sintético MO EQ MAT'!O:O,0)</f>
        <v>28.86</v>
      </c>
      <c r="L1503">
        <f>_xlfn.XLOOKUP(D1503,'Sintético MO EQ MAT'!D:D,'Sintético MO EQ MAT'!K:K,0)</f>
        <v>28.866803789999999</v>
      </c>
      <c r="Q1503">
        <f t="shared" si="373"/>
        <v>0</v>
      </c>
      <c r="S1503" s="194"/>
      <c r="W1503">
        <v>23.661314581967211</v>
      </c>
      <c r="Y1503">
        <v>23.661314581967211</v>
      </c>
      <c r="AB1503">
        <v>23.661314581967211</v>
      </c>
      <c r="AD1503" s="196">
        <v>22.41</v>
      </c>
    </row>
    <row r="1504" spans="1:30" ht="25.5" x14ac:dyDescent="0.25">
      <c r="A1504" s="50" t="s">
        <v>1638</v>
      </c>
      <c r="B1504" s="51" t="s">
        <v>2162</v>
      </c>
      <c r="C1504" s="50" t="s">
        <v>157</v>
      </c>
      <c r="D1504" s="50" t="s">
        <v>2163</v>
      </c>
      <c r="E1504" s="237" t="s">
        <v>1637</v>
      </c>
      <c r="F1504" s="238"/>
      <c r="G1504" s="52" t="s">
        <v>266</v>
      </c>
      <c r="H1504" s="53">
        <v>0.13600000000000001</v>
      </c>
      <c r="I1504" s="54">
        <f t="shared" ref="I1504:I1509" si="377">W1504</f>
        <v>18.72</v>
      </c>
      <c r="J1504" s="54">
        <f t="shared" ref="J1504:J1509" si="378">TRUNC(H1504*I1504,(2))</f>
        <v>2.54</v>
      </c>
      <c r="Q1504">
        <f t="shared" si="373"/>
        <v>0</v>
      </c>
      <c r="R1504">
        <f t="shared" ref="R1504:R1509" si="379">I1504/1.07133</f>
        <v>17.473607571896615</v>
      </c>
      <c r="T1504">
        <v>17.78163591050377</v>
      </c>
      <c r="W1504">
        <v>18.72</v>
      </c>
      <c r="Y1504">
        <v>18.72</v>
      </c>
      <c r="AB1504">
        <v>18.72</v>
      </c>
      <c r="AD1504" s="196">
        <v>18.72</v>
      </c>
    </row>
    <row r="1505" spans="1:30" ht="25.5" x14ac:dyDescent="0.25">
      <c r="A1505" s="50" t="s">
        <v>1638</v>
      </c>
      <c r="B1505" s="51" t="s">
        <v>1658</v>
      </c>
      <c r="C1505" s="50" t="s">
        <v>157</v>
      </c>
      <c r="D1505" s="50" t="s">
        <v>1659</v>
      </c>
      <c r="E1505" s="237" t="s">
        <v>1637</v>
      </c>
      <c r="F1505" s="238"/>
      <c r="G1505" s="52" t="s">
        <v>266</v>
      </c>
      <c r="H1505" s="53">
        <v>0.13600000000000001</v>
      </c>
      <c r="I1505" s="54">
        <f t="shared" si="377"/>
        <v>25.97</v>
      </c>
      <c r="J1505" s="54">
        <f t="shared" si="378"/>
        <v>3.53</v>
      </c>
      <c r="Q1505">
        <f t="shared" si="373"/>
        <v>0</v>
      </c>
      <c r="R1505">
        <f t="shared" si="379"/>
        <v>24.240896829174954</v>
      </c>
      <c r="T1505">
        <v>24.670269664809165</v>
      </c>
      <c r="W1505">
        <v>25.97</v>
      </c>
      <c r="Y1505">
        <v>25.97</v>
      </c>
      <c r="AB1505">
        <v>25.97</v>
      </c>
      <c r="AD1505" s="196">
        <v>25.97</v>
      </c>
    </row>
    <row r="1506" spans="1:30" ht="25.5" x14ac:dyDescent="0.25">
      <c r="A1506" s="55" t="s">
        <v>1627</v>
      </c>
      <c r="B1506" s="56" t="s">
        <v>2285</v>
      </c>
      <c r="C1506" s="55" t="s">
        <v>157</v>
      </c>
      <c r="D1506" s="55" t="s">
        <v>2286</v>
      </c>
      <c r="E1506" s="230" t="s">
        <v>1648</v>
      </c>
      <c r="F1506" s="231"/>
      <c r="G1506" s="57" t="s">
        <v>164</v>
      </c>
      <c r="H1506" s="58">
        <v>1</v>
      </c>
      <c r="I1506" s="59">
        <f t="shared" si="377"/>
        <v>15.92</v>
      </c>
      <c r="J1506" s="59">
        <f t="shared" si="378"/>
        <v>15.92</v>
      </c>
      <c r="Q1506">
        <f t="shared" si="373"/>
        <v>0</v>
      </c>
      <c r="R1506">
        <f t="shared" si="379"/>
        <v>14.860033789775327</v>
      </c>
      <c r="T1506">
        <v>15.121391167987456</v>
      </c>
      <c r="W1506">
        <v>15.92</v>
      </c>
      <c r="Y1506">
        <v>15.92</v>
      </c>
      <c r="AB1506">
        <v>15.92</v>
      </c>
      <c r="AD1506" s="196">
        <v>15.92</v>
      </c>
    </row>
    <row r="1507" spans="1:30" x14ac:dyDescent="0.25">
      <c r="A1507" s="55" t="s">
        <v>1627</v>
      </c>
      <c r="B1507" s="56" t="s">
        <v>2259</v>
      </c>
      <c r="C1507" s="55" t="s">
        <v>157</v>
      </c>
      <c r="D1507" s="55" t="s">
        <v>2260</v>
      </c>
      <c r="E1507" s="230" t="s">
        <v>1648</v>
      </c>
      <c r="F1507" s="231"/>
      <c r="G1507" s="57" t="s">
        <v>164</v>
      </c>
      <c r="H1507" s="58">
        <v>4.5999999999999999E-2</v>
      </c>
      <c r="I1507" s="59">
        <f t="shared" si="377"/>
        <v>19.739999999999998</v>
      </c>
      <c r="J1507" s="59">
        <f t="shared" si="378"/>
        <v>0.9</v>
      </c>
      <c r="Q1507">
        <f t="shared" si="373"/>
        <v>0</v>
      </c>
      <c r="R1507">
        <f t="shared" si="379"/>
        <v>18.425695163955083</v>
      </c>
      <c r="T1507">
        <v>18.752391886720247</v>
      </c>
      <c r="W1507">
        <v>19.739999999999998</v>
      </c>
      <c r="Y1507">
        <v>19.739999999999998</v>
      </c>
      <c r="AB1507">
        <v>19.739999999999998</v>
      </c>
      <c r="AD1507" s="196">
        <v>19.739999999999998</v>
      </c>
    </row>
    <row r="1508" spans="1:30" ht="25.5" x14ac:dyDescent="0.25">
      <c r="A1508" s="55" t="s">
        <v>1627</v>
      </c>
      <c r="B1508" s="56" t="s">
        <v>2235</v>
      </c>
      <c r="C1508" s="55" t="s">
        <v>157</v>
      </c>
      <c r="D1508" s="55" t="s">
        <v>2236</v>
      </c>
      <c r="E1508" s="230" t="s">
        <v>1648</v>
      </c>
      <c r="F1508" s="231"/>
      <c r="G1508" s="57" t="s">
        <v>164</v>
      </c>
      <c r="H1508" s="58">
        <v>1.0999999999999999E-2</v>
      </c>
      <c r="I1508" s="59">
        <f t="shared" si="377"/>
        <v>68.55</v>
      </c>
      <c r="J1508" s="59">
        <f t="shared" si="378"/>
        <v>0.75</v>
      </c>
      <c r="Q1508">
        <f t="shared" si="373"/>
        <v>0</v>
      </c>
      <c r="R1508">
        <f t="shared" si="379"/>
        <v>63.985886701576547</v>
      </c>
      <c r="T1508">
        <v>65.0966555589781</v>
      </c>
      <c r="W1508">
        <v>68.55</v>
      </c>
      <c r="Y1508">
        <v>68.55</v>
      </c>
      <c r="AB1508">
        <v>68.55</v>
      </c>
      <c r="AD1508" s="196">
        <v>68.55</v>
      </c>
    </row>
    <row r="1509" spans="1:30" x14ac:dyDescent="0.25">
      <c r="A1509" s="55" t="s">
        <v>1627</v>
      </c>
      <c r="B1509" s="56" t="s">
        <v>2237</v>
      </c>
      <c r="C1509" s="55" t="s">
        <v>157</v>
      </c>
      <c r="D1509" s="55" t="s">
        <v>2238</v>
      </c>
      <c r="E1509" s="230" t="s">
        <v>1648</v>
      </c>
      <c r="F1509" s="231"/>
      <c r="G1509" s="57" t="s">
        <v>164</v>
      </c>
      <c r="H1509" s="58">
        <v>1.4E-2</v>
      </c>
      <c r="I1509" s="59">
        <f t="shared" si="377"/>
        <v>1.95</v>
      </c>
      <c r="J1509" s="59">
        <f t="shared" si="378"/>
        <v>0.02</v>
      </c>
      <c r="Q1509">
        <f t="shared" si="373"/>
        <v>0</v>
      </c>
      <c r="R1509">
        <f t="shared" si="379"/>
        <v>1.8201674554058975</v>
      </c>
      <c r="T1509">
        <v>1.8575042237219159</v>
      </c>
      <c r="W1509">
        <v>1.95</v>
      </c>
      <c r="Y1509">
        <v>1.95</v>
      </c>
      <c r="AB1509">
        <v>1.95</v>
      </c>
      <c r="AD1509" s="196">
        <v>1.95</v>
      </c>
    </row>
    <row r="1510" spans="1:30" x14ac:dyDescent="0.25">
      <c r="A1510" s="44"/>
      <c r="B1510" s="44"/>
      <c r="C1510" s="44"/>
      <c r="D1510" s="44"/>
      <c r="E1510" s="44" t="s">
        <v>1629</v>
      </c>
      <c r="F1510" s="45">
        <v>4.72</v>
      </c>
      <c r="G1510" s="44" t="s">
        <v>1630</v>
      </c>
      <c r="H1510" s="45">
        <v>0</v>
      </c>
      <c r="I1510" s="44" t="s">
        <v>1631</v>
      </c>
      <c r="J1510" s="45">
        <f>F1510+H1510</f>
        <v>4.72</v>
      </c>
      <c r="Q1510">
        <f t="shared" si="373"/>
        <v>0</v>
      </c>
      <c r="W1510" t="s">
        <v>1631</v>
      </c>
      <c r="Y1510" t="s">
        <v>1631</v>
      </c>
      <c r="AB1510" t="s">
        <v>1631</v>
      </c>
    </row>
    <row r="1511" spans="1:30" x14ac:dyDescent="0.25">
      <c r="A1511" s="44"/>
      <c r="B1511" s="44"/>
      <c r="C1511" s="44"/>
      <c r="D1511" s="44"/>
      <c r="E1511" s="44" t="s">
        <v>1632</v>
      </c>
      <c r="F1511" s="45">
        <f>J1511-J1503</f>
        <v>5.2054892080327875</v>
      </c>
      <c r="G1511" s="44"/>
      <c r="H1511" s="229" t="s">
        <v>1633</v>
      </c>
      <c r="I1511" s="229"/>
      <c r="J1511" s="45">
        <f>Q1511</f>
        <v>28.866803789999999</v>
      </c>
      <c r="Q1511">
        <f t="shared" si="373"/>
        <v>28.866803789999999</v>
      </c>
      <c r="S1511" s="194"/>
    </row>
    <row r="1512" spans="1:30" ht="15.75" thickBot="1" x14ac:dyDescent="0.3">
      <c r="A1512" s="46"/>
      <c r="B1512" s="46"/>
      <c r="C1512" s="46"/>
      <c r="D1512" s="46"/>
      <c r="E1512" s="46"/>
      <c r="F1512" s="46"/>
      <c r="G1512" s="46" t="s">
        <v>1634</v>
      </c>
      <c r="H1512" s="47">
        <v>1</v>
      </c>
      <c r="I1512" s="46" t="s">
        <v>1635</v>
      </c>
      <c r="J1512" s="48">
        <f>O1512</f>
        <v>28.86</v>
      </c>
      <c r="M1512">
        <f>K1503</f>
        <v>28.86</v>
      </c>
      <c r="N1512">
        <f>L1503</f>
        <v>28.866803789999999</v>
      </c>
      <c r="O1512">
        <v>28.86</v>
      </c>
      <c r="P1512">
        <v>28.866803789999999</v>
      </c>
      <c r="Q1512">
        <f t="shared" si="373"/>
        <v>0</v>
      </c>
      <c r="S1512" s="194"/>
      <c r="W1512" t="s">
        <v>1635</v>
      </c>
      <c r="Y1512" t="s">
        <v>1635</v>
      </c>
      <c r="AB1512" t="s">
        <v>1635</v>
      </c>
    </row>
    <row r="1513" spans="1:30" ht="15.75" thickTop="1" x14ac:dyDescent="0.25">
      <c r="A1513" s="49"/>
      <c r="B1513" s="49"/>
      <c r="C1513" s="49"/>
      <c r="D1513" s="49"/>
      <c r="E1513" s="49"/>
      <c r="F1513" s="49"/>
      <c r="G1513" s="49"/>
      <c r="H1513" s="49"/>
      <c r="I1513" s="49"/>
      <c r="J1513" s="49"/>
      <c r="Q1513">
        <f t="shared" si="373"/>
        <v>0</v>
      </c>
      <c r="S1513" s="194"/>
    </row>
    <row r="1514" spans="1:30" collapsed="1" x14ac:dyDescent="0.25">
      <c r="A1514" s="36" t="s">
        <v>565</v>
      </c>
      <c r="B1514" s="37" t="s">
        <v>137</v>
      </c>
      <c r="C1514" s="36" t="s">
        <v>138</v>
      </c>
      <c r="D1514" s="36" t="s">
        <v>9</v>
      </c>
      <c r="E1514" s="233" t="s">
        <v>1626</v>
      </c>
      <c r="F1514" s="234"/>
      <c r="G1514" s="38" t="s">
        <v>139</v>
      </c>
      <c r="H1514" s="37" t="s">
        <v>140</v>
      </c>
      <c r="I1514" s="37" t="s">
        <v>141</v>
      </c>
      <c r="J1514" s="37" t="s">
        <v>10</v>
      </c>
      <c r="Q1514">
        <f t="shared" si="373"/>
        <v>0</v>
      </c>
      <c r="S1514" s="194"/>
      <c r="W1514" t="s">
        <v>141</v>
      </c>
      <c r="Y1514" t="s">
        <v>141</v>
      </c>
      <c r="AB1514" t="s">
        <v>141</v>
      </c>
    </row>
    <row r="1515" spans="1:30" ht="25.5" x14ac:dyDescent="0.25">
      <c r="A1515" s="39" t="s">
        <v>1636</v>
      </c>
      <c r="B1515" s="40" t="s">
        <v>566</v>
      </c>
      <c r="C1515" s="39" t="s">
        <v>157</v>
      </c>
      <c r="D1515" s="39" t="s">
        <v>567</v>
      </c>
      <c r="E1515" s="235" t="s">
        <v>2168</v>
      </c>
      <c r="F1515" s="236"/>
      <c r="G1515" s="41" t="s">
        <v>255</v>
      </c>
      <c r="H1515" s="42">
        <v>1</v>
      </c>
      <c r="I1515" s="43">
        <f>_xlfn.XLOOKUP(D1515,'Sintético MO EQ MAT'!D:D,'Sintético MO EQ MAT'!G:G)</f>
        <v>36.213009549180327</v>
      </c>
      <c r="J1515" s="43">
        <f>(H1515*I1515)</f>
        <v>36.213009549180327</v>
      </c>
      <c r="K1515">
        <f>_xlfn.XLOOKUP(D1515,'Sintético MO EQ MAT'!D:D,'Sintético MO EQ MAT'!O:O,0)</f>
        <v>585.38</v>
      </c>
      <c r="L1515">
        <f>_xlfn.XLOOKUP(D1515,'Sintético MO EQ MAT'!D:D,'Sintético MO EQ MAT'!K:K,0)</f>
        <v>44.179871650000003</v>
      </c>
      <c r="Q1515">
        <f t="shared" si="373"/>
        <v>0</v>
      </c>
      <c r="S1515" s="194"/>
      <c r="W1515">
        <v>36.213009549180327</v>
      </c>
      <c r="Y1515">
        <v>36.213009549180327</v>
      </c>
      <c r="AB1515">
        <v>36.213009549180327</v>
      </c>
      <c r="AD1515" s="196">
        <v>41.68</v>
      </c>
    </row>
    <row r="1516" spans="1:30" ht="25.5" x14ac:dyDescent="0.25">
      <c r="A1516" s="50" t="s">
        <v>1638</v>
      </c>
      <c r="B1516" s="51" t="s">
        <v>2162</v>
      </c>
      <c r="C1516" s="50" t="s">
        <v>157</v>
      </c>
      <c r="D1516" s="50" t="s">
        <v>2163</v>
      </c>
      <c r="E1516" s="237" t="s">
        <v>1637</v>
      </c>
      <c r="F1516" s="238"/>
      <c r="G1516" s="52" t="s">
        <v>266</v>
      </c>
      <c r="H1516" s="53">
        <v>0.04</v>
      </c>
      <c r="I1516" s="54">
        <f t="shared" ref="I1516:I1519" si="380">W1516</f>
        <v>18.72</v>
      </c>
      <c r="J1516" s="54">
        <f t="shared" ref="J1516:J1519" si="381">TRUNC(H1516*I1516,(2))</f>
        <v>0.74</v>
      </c>
      <c r="Q1516">
        <f t="shared" si="373"/>
        <v>0</v>
      </c>
      <c r="R1516">
        <f t="shared" ref="R1516:R1519" si="382">I1516/1.07133</f>
        <v>17.473607571896615</v>
      </c>
      <c r="T1516">
        <v>17.78163591050377</v>
      </c>
      <c r="W1516">
        <v>18.72</v>
      </c>
      <c r="Y1516">
        <v>18.72</v>
      </c>
      <c r="AB1516">
        <v>18.72</v>
      </c>
      <c r="AD1516" s="196">
        <v>18.72</v>
      </c>
    </row>
    <row r="1517" spans="1:30" ht="25.5" x14ac:dyDescent="0.25">
      <c r="A1517" s="50" t="s">
        <v>1638</v>
      </c>
      <c r="B1517" s="51" t="s">
        <v>1658</v>
      </c>
      <c r="C1517" s="50" t="s">
        <v>157</v>
      </c>
      <c r="D1517" s="50" t="s">
        <v>1659</v>
      </c>
      <c r="E1517" s="237" t="s">
        <v>1637</v>
      </c>
      <c r="F1517" s="238"/>
      <c r="G1517" s="52" t="s">
        <v>266</v>
      </c>
      <c r="H1517" s="53">
        <v>0.04</v>
      </c>
      <c r="I1517" s="54">
        <f t="shared" si="380"/>
        <v>25.97</v>
      </c>
      <c r="J1517" s="54">
        <f t="shared" si="381"/>
        <v>1.03</v>
      </c>
      <c r="Q1517">
        <f t="shared" si="373"/>
        <v>0</v>
      </c>
      <c r="R1517">
        <f t="shared" si="382"/>
        <v>24.240896829174954</v>
      </c>
      <c r="T1517">
        <v>24.670269664809165</v>
      </c>
      <c r="W1517">
        <v>25.97</v>
      </c>
      <c r="Y1517">
        <v>25.97</v>
      </c>
      <c r="AB1517">
        <v>25.97</v>
      </c>
      <c r="AD1517" s="196">
        <v>25.97</v>
      </c>
    </row>
    <row r="1518" spans="1:30" x14ac:dyDescent="0.25">
      <c r="A1518" s="55" t="s">
        <v>1627</v>
      </c>
      <c r="B1518" s="56" t="s">
        <v>2287</v>
      </c>
      <c r="C1518" s="55" t="s">
        <v>157</v>
      </c>
      <c r="D1518" s="55" t="s">
        <v>2288</v>
      </c>
      <c r="E1518" s="230" t="s">
        <v>1648</v>
      </c>
      <c r="F1518" s="231"/>
      <c r="G1518" s="57" t="s">
        <v>255</v>
      </c>
      <c r="H1518" s="58">
        <v>1.0492999999999999</v>
      </c>
      <c r="I1518" s="59">
        <f t="shared" si="380"/>
        <v>32.82</v>
      </c>
      <c r="J1518" s="59">
        <f t="shared" si="381"/>
        <v>34.43</v>
      </c>
      <c r="Q1518">
        <f t="shared" si="373"/>
        <v>0</v>
      </c>
      <c r="R1518">
        <f t="shared" si="382"/>
        <v>30.634818403293107</v>
      </c>
      <c r="T1518">
        <v>31.16686735179637</v>
      </c>
      <c r="W1518">
        <v>32.82</v>
      </c>
      <c r="Y1518">
        <v>32.82</v>
      </c>
      <c r="AB1518">
        <v>32.82</v>
      </c>
      <c r="AD1518" s="196">
        <v>32.82</v>
      </c>
    </row>
    <row r="1519" spans="1:30" x14ac:dyDescent="0.25">
      <c r="A1519" s="55" t="s">
        <v>1627</v>
      </c>
      <c r="B1519" s="56" t="s">
        <v>2237</v>
      </c>
      <c r="C1519" s="55" t="s">
        <v>157</v>
      </c>
      <c r="D1519" s="55" t="s">
        <v>2238</v>
      </c>
      <c r="E1519" s="230" t="s">
        <v>1648</v>
      </c>
      <c r="F1519" s="231"/>
      <c r="G1519" s="57" t="s">
        <v>164</v>
      </c>
      <c r="H1519" s="58">
        <v>9.2999999999999992E-3</v>
      </c>
      <c r="I1519" s="59">
        <f t="shared" si="380"/>
        <v>1.95</v>
      </c>
      <c r="J1519" s="59">
        <f t="shared" si="381"/>
        <v>0.01</v>
      </c>
      <c r="Q1519">
        <f t="shared" si="373"/>
        <v>0</v>
      </c>
      <c r="R1519">
        <f t="shared" si="382"/>
        <v>1.8201674554058975</v>
      </c>
      <c r="T1519">
        <v>1.8575042237219159</v>
      </c>
      <c r="W1519">
        <v>1.95</v>
      </c>
      <c r="Y1519">
        <v>1.95</v>
      </c>
      <c r="AB1519">
        <v>1.95</v>
      </c>
      <c r="AD1519" s="196">
        <v>1.95</v>
      </c>
    </row>
    <row r="1520" spans="1:30" x14ac:dyDescent="0.25">
      <c r="A1520" s="44"/>
      <c r="B1520" s="44"/>
      <c r="C1520" s="44"/>
      <c r="D1520" s="44"/>
      <c r="E1520" s="44" t="s">
        <v>1629</v>
      </c>
      <c r="F1520" s="45">
        <v>1.38</v>
      </c>
      <c r="G1520" s="44" t="s">
        <v>1630</v>
      </c>
      <c r="H1520" s="45">
        <v>0</v>
      </c>
      <c r="I1520" s="44" t="s">
        <v>1631</v>
      </c>
      <c r="J1520" s="45">
        <f>F1520+H1520</f>
        <v>1.38</v>
      </c>
      <c r="Q1520">
        <f t="shared" si="373"/>
        <v>0</v>
      </c>
      <c r="W1520" t="s">
        <v>1631</v>
      </c>
      <c r="Y1520" t="s">
        <v>1631</v>
      </c>
      <c r="AB1520" t="s">
        <v>1631</v>
      </c>
    </row>
    <row r="1521" spans="1:30" x14ac:dyDescent="0.25">
      <c r="A1521" s="44"/>
      <c r="B1521" s="44"/>
      <c r="C1521" s="44"/>
      <c r="D1521" s="44"/>
      <c r="E1521" s="44" t="s">
        <v>1632</v>
      </c>
      <c r="F1521" s="45">
        <f>J1521-J1515</f>
        <v>7.9668621008196752</v>
      </c>
      <c r="G1521" s="44"/>
      <c r="H1521" s="229" t="s">
        <v>1633</v>
      </c>
      <c r="I1521" s="229"/>
      <c r="J1521" s="45">
        <f>Q1521</f>
        <v>44.179871650000003</v>
      </c>
      <c r="Q1521">
        <f t="shared" si="373"/>
        <v>44.179871650000003</v>
      </c>
      <c r="S1521" s="194"/>
    </row>
    <row r="1522" spans="1:30" ht="15.75" thickBot="1" x14ac:dyDescent="0.3">
      <c r="A1522" s="46"/>
      <c r="B1522" s="46"/>
      <c r="C1522" s="46"/>
      <c r="D1522" s="46"/>
      <c r="E1522" s="46"/>
      <c r="F1522" s="46"/>
      <c r="G1522" s="46" t="s">
        <v>1634</v>
      </c>
      <c r="H1522" s="47">
        <v>13.25</v>
      </c>
      <c r="I1522" s="46" t="s">
        <v>1635</v>
      </c>
      <c r="J1522" s="48">
        <f>O1522</f>
        <v>585.38</v>
      </c>
      <c r="M1522">
        <f>K1515</f>
        <v>585.38</v>
      </c>
      <c r="N1522">
        <f>L1515</f>
        <v>44.179871650000003</v>
      </c>
      <c r="O1522">
        <v>585.38</v>
      </c>
      <c r="P1522">
        <v>44.179871650000003</v>
      </c>
      <c r="Q1522">
        <f t="shared" si="373"/>
        <v>0</v>
      </c>
      <c r="S1522" s="194"/>
      <c r="W1522" t="s">
        <v>1635</v>
      </c>
      <c r="Y1522" t="s">
        <v>1635</v>
      </c>
      <c r="AB1522" t="s">
        <v>1635</v>
      </c>
    </row>
    <row r="1523" spans="1:30" ht="15.75" thickTop="1" x14ac:dyDescent="0.25">
      <c r="A1523" s="49"/>
      <c r="B1523" s="49"/>
      <c r="C1523" s="49"/>
      <c r="D1523" s="49"/>
      <c r="E1523" s="49"/>
      <c r="F1523" s="49"/>
      <c r="G1523" s="49"/>
      <c r="H1523" s="49"/>
      <c r="I1523" s="49"/>
      <c r="J1523" s="49"/>
      <c r="Q1523">
        <f t="shared" si="373"/>
        <v>0</v>
      </c>
      <c r="S1523" s="194"/>
    </row>
    <row r="1524" spans="1:30" collapsed="1" x14ac:dyDescent="0.25">
      <c r="A1524" s="36" t="s">
        <v>568</v>
      </c>
      <c r="B1524" s="37" t="s">
        <v>137</v>
      </c>
      <c r="C1524" s="36" t="s">
        <v>138</v>
      </c>
      <c r="D1524" s="36" t="s">
        <v>9</v>
      </c>
      <c r="E1524" s="233" t="s">
        <v>1626</v>
      </c>
      <c r="F1524" s="234"/>
      <c r="G1524" s="38" t="s">
        <v>139</v>
      </c>
      <c r="H1524" s="37" t="s">
        <v>140</v>
      </c>
      <c r="I1524" s="37" t="s">
        <v>141</v>
      </c>
      <c r="J1524" s="37" t="s">
        <v>10</v>
      </c>
      <c r="Q1524">
        <f t="shared" si="373"/>
        <v>0</v>
      </c>
      <c r="S1524" s="194"/>
      <c r="W1524" t="s">
        <v>141</v>
      </c>
      <c r="Y1524" t="s">
        <v>141</v>
      </c>
      <c r="AB1524" t="s">
        <v>141</v>
      </c>
    </row>
    <row r="1525" spans="1:30" ht="25.5" x14ac:dyDescent="0.25">
      <c r="A1525" s="39" t="s">
        <v>1636</v>
      </c>
      <c r="B1525" s="40" t="s">
        <v>569</v>
      </c>
      <c r="C1525" s="39" t="s">
        <v>157</v>
      </c>
      <c r="D1525" s="39" t="s">
        <v>570</v>
      </c>
      <c r="E1525" s="235" t="s">
        <v>2168</v>
      </c>
      <c r="F1525" s="236"/>
      <c r="G1525" s="41" t="s">
        <v>164</v>
      </c>
      <c r="H1525" s="42">
        <v>1</v>
      </c>
      <c r="I1525" s="43">
        <f>_xlfn.XLOOKUP(D1525,'Sintético MO EQ MAT'!D:D,'Sintético MO EQ MAT'!G:G)</f>
        <v>30.025781221311476</v>
      </c>
      <c r="J1525" s="43">
        <f>(H1525*I1525)</f>
        <v>30.025781221311476</v>
      </c>
      <c r="K1525">
        <f>_xlfn.XLOOKUP(D1525,'Sintético MO EQ MAT'!D:D,'Sintético MO EQ MAT'!O:O,0)</f>
        <v>109.89</v>
      </c>
      <c r="L1525">
        <f>_xlfn.XLOOKUP(D1525,'Sintético MO EQ MAT'!D:D,'Sintético MO EQ MAT'!K:K,0)</f>
        <v>36.631453090000001</v>
      </c>
      <c r="Q1525">
        <f t="shared" si="373"/>
        <v>0</v>
      </c>
      <c r="S1525" s="194"/>
      <c r="W1525">
        <v>30.025781221311476</v>
      </c>
      <c r="Y1525">
        <v>30.025781221311476</v>
      </c>
      <c r="AB1525">
        <v>30.025781221311476</v>
      </c>
      <c r="AD1525" s="196">
        <v>22.56</v>
      </c>
    </row>
    <row r="1526" spans="1:30" ht="25.5" x14ac:dyDescent="0.25">
      <c r="A1526" s="50" t="s">
        <v>1638</v>
      </c>
      <c r="B1526" s="51" t="s">
        <v>2162</v>
      </c>
      <c r="C1526" s="50" t="s">
        <v>157</v>
      </c>
      <c r="D1526" s="50" t="s">
        <v>2163</v>
      </c>
      <c r="E1526" s="237" t="s">
        <v>1637</v>
      </c>
      <c r="F1526" s="238"/>
      <c r="G1526" s="52" t="s">
        <v>266</v>
      </c>
      <c r="H1526" s="53">
        <v>0.30590000000000001</v>
      </c>
      <c r="I1526" s="54">
        <f t="shared" ref="I1526:I1531" si="383">W1526</f>
        <v>18.72</v>
      </c>
      <c r="J1526" s="54">
        <f t="shared" ref="J1526:J1531" si="384">TRUNC(H1526*I1526,(2))</f>
        <v>5.72</v>
      </c>
      <c r="Q1526">
        <f t="shared" si="373"/>
        <v>0</v>
      </c>
      <c r="R1526">
        <f t="shared" ref="R1526:R1531" si="385">I1526/1.07133</f>
        <v>17.473607571896615</v>
      </c>
      <c r="T1526">
        <v>17.78163591050377</v>
      </c>
      <c r="W1526">
        <v>18.72</v>
      </c>
      <c r="Y1526">
        <v>18.72</v>
      </c>
      <c r="AB1526">
        <v>18.72</v>
      </c>
      <c r="AD1526" s="196">
        <v>18.72</v>
      </c>
    </row>
    <row r="1527" spans="1:30" ht="25.5" x14ac:dyDescent="0.25">
      <c r="A1527" s="50" t="s">
        <v>1638</v>
      </c>
      <c r="B1527" s="51" t="s">
        <v>1658</v>
      </c>
      <c r="C1527" s="50" t="s">
        <v>157</v>
      </c>
      <c r="D1527" s="50" t="s">
        <v>1659</v>
      </c>
      <c r="E1527" s="237" t="s">
        <v>1637</v>
      </c>
      <c r="F1527" s="238"/>
      <c r="G1527" s="52" t="s">
        <v>266</v>
      </c>
      <c r="H1527" s="53">
        <v>0.30590000000000001</v>
      </c>
      <c r="I1527" s="54">
        <f t="shared" si="383"/>
        <v>25.97</v>
      </c>
      <c r="J1527" s="54">
        <f t="shared" si="384"/>
        <v>7.94</v>
      </c>
      <c r="Q1527">
        <f t="shared" si="373"/>
        <v>0</v>
      </c>
      <c r="R1527">
        <f t="shared" si="385"/>
        <v>24.240896829174954</v>
      </c>
      <c r="T1527">
        <v>24.670269664809165</v>
      </c>
      <c r="W1527">
        <v>25.97</v>
      </c>
      <c r="Y1527">
        <v>25.97</v>
      </c>
      <c r="AB1527">
        <v>25.97</v>
      </c>
      <c r="AD1527" s="196">
        <v>25.97</v>
      </c>
    </row>
    <row r="1528" spans="1:30" x14ac:dyDescent="0.25">
      <c r="A1528" s="55" t="s">
        <v>1627</v>
      </c>
      <c r="B1528" s="56" t="s">
        <v>2231</v>
      </c>
      <c r="C1528" s="55" t="s">
        <v>157</v>
      </c>
      <c r="D1528" s="55" t="s">
        <v>2232</v>
      </c>
      <c r="E1528" s="230" t="s">
        <v>1648</v>
      </c>
      <c r="F1528" s="231"/>
      <c r="G1528" s="57" t="s">
        <v>164</v>
      </c>
      <c r="H1528" s="58">
        <v>2.47E-2</v>
      </c>
      <c r="I1528" s="59">
        <f t="shared" si="383"/>
        <v>60.5</v>
      </c>
      <c r="J1528" s="59">
        <f t="shared" si="384"/>
        <v>1.49</v>
      </c>
      <c r="Q1528">
        <f t="shared" si="373"/>
        <v>0</v>
      </c>
      <c r="R1528">
        <f t="shared" si="385"/>
        <v>56.471862077977846</v>
      </c>
      <c r="T1528">
        <v>57.451952246273329</v>
      </c>
      <c r="W1528">
        <v>60.5</v>
      </c>
      <c r="Y1528">
        <v>60.5</v>
      </c>
      <c r="AB1528">
        <v>60.5</v>
      </c>
      <c r="AD1528" s="196">
        <v>60.5</v>
      </c>
    </row>
    <row r="1529" spans="1:30" ht="25.5" x14ac:dyDescent="0.25">
      <c r="A1529" s="55" t="s">
        <v>1627</v>
      </c>
      <c r="B1529" s="56" t="s">
        <v>2289</v>
      </c>
      <c r="C1529" s="55" t="s">
        <v>157</v>
      </c>
      <c r="D1529" s="55" t="s">
        <v>2290</v>
      </c>
      <c r="E1529" s="230" t="s">
        <v>1648</v>
      </c>
      <c r="F1529" s="231"/>
      <c r="G1529" s="57" t="s">
        <v>164</v>
      </c>
      <c r="H1529" s="58">
        <v>1</v>
      </c>
      <c r="I1529" s="59">
        <f t="shared" si="383"/>
        <v>12.47</v>
      </c>
      <c r="J1529" s="59">
        <f t="shared" si="384"/>
        <v>12.47</v>
      </c>
      <c r="Q1529">
        <f t="shared" si="373"/>
        <v>0</v>
      </c>
      <c r="R1529">
        <f t="shared" si="385"/>
        <v>11.63973752251874</v>
      </c>
      <c r="T1529">
        <v>11.835755556177835</v>
      </c>
      <c r="W1529">
        <v>12.47</v>
      </c>
      <c r="Y1529">
        <v>12.47</v>
      </c>
      <c r="AB1529">
        <v>12.47</v>
      </c>
      <c r="AD1529" s="196">
        <v>12.46</v>
      </c>
    </row>
    <row r="1530" spans="1:30" ht="25.5" x14ac:dyDescent="0.25">
      <c r="A1530" s="55" t="s">
        <v>1627</v>
      </c>
      <c r="B1530" s="56" t="s">
        <v>2235</v>
      </c>
      <c r="C1530" s="55" t="s">
        <v>157</v>
      </c>
      <c r="D1530" s="55" t="s">
        <v>2236</v>
      </c>
      <c r="E1530" s="230" t="s">
        <v>1648</v>
      </c>
      <c r="F1530" s="231"/>
      <c r="G1530" s="57" t="s">
        <v>164</v>
      </c>
      <c r="H1530" s="58">
        <v>3.3000000000000002E-2</v>
      </c>
      <c r="I1530" s="59">
        <f t="shared" si="383"/>
        <v>68.55</v>
      </c>
      <c r="J1530" s="59">
        <f t="shared" si="384"/>
        <v>2.2599999999999998</v>
      </c>
      <c r="Q1530">
        <f t="shared" si="373"/>
        <v>0</v>
      </c>
      <c r="R1530">
        <f t="shared" si="385"/>
        <v>63.985886701576547</v>
      </c>
      <c r="T1530">
        <v>65.0966555589781</v>
      </c>
      <c r="W1530">
        <v>68.55</v>
      </c>
      <c r="Y1530">
        <v>68.55</v>
      </c>
      <c r="AB1530">
        <v>68.55</v>
      </c>
      <c r="AD1530" s="196">
        <v>68.55</v>
      </c>
    </row>
    <row r="1531" spans="1:30" x14ac:dyDescent="0.25">
      <c r="A1531" s="55" t="s">
        <v>1627</v>
      </c>
      <c r="B1531" s="56" t="s">
        <v>2237</v>
      </c>
      <c r="C1531" s="55" t="s">
        <v>157</v>
      </c>
      <c r="D1531" s="55" t="s">
        <v>2238</v>
      </c>
      <c r="E1531" s="230" t="s">
        <v>1648</v>
      </c>
      <c r="F1531" s="231"/>
      <c r="G1531" s="57" t="s">
        <v>164</v>
      </c>
      <c r="H1531" s="58">
        <v>7.6499999999999999E-2</v>
      </c>
      <c r="I1531" s="59">
        <f t="shared" si="383"/>
        <v>1.95</v>
      </c>
      <c r="J1531" s="59">
        <f t="shared" si="384"/>
        <v>0.14000000000000001</v>
      </c>
      <c r="Q1531">
        <f t="shared" si="373"/>
        <v>0</v>
      </c>
      <c r="R1531">
        <f t="shared" si="385"/>
        <v>1.8201674554058975</v>
      </c>
      <c r="T1531">
        <v>1.8575042237219159</v>
      </c>
      <c r="W1531">
        <v>1.95</v>
      </c>
      <c r="Y1531">
        <v>1.95</v>
      </c>
      <c r="AB1531">
        <v>1.95</v>
      </c>
      <c r="AD1531" s="196">
        <v>1.95</v>
      </c>
    </row>
    <row r="1532" spans="1:30" x14ac:dyDescent="0.25">
      <c r="A1532" s="44"/>
      <c r="B1532" s="44"/>
      <c r="C1532" s="44"/>
      <c r="D1532" s="44"/>
      <c r="E1532" s="44" t="s">
        <v>1629</v>
      </c>
      <c r="F1532" s="45">
        <v>10.62</v>
      </c>
      <c r="G1532" s="44" t="s">
        <v>1630</v>
      </c>
      <c r="H1532" s="45">
        <v>0</v>
      </c>
      <c r="I1532" s="44" t="s">
        <v>1631</v>
      </c>
      <c r="J1532" s="45">
        <f>F1532+H1532</f>
        <v>10.62</v>
      </c>
      <c r="Q1532">
        <f t="shared" si="373"/>
        <v>0</v>
      </c>
      <c r="W1532" t="s">
        <v>1631</v>
      </c>
      <c r="Y1532" t="s">
        <v>1631</v>
      </c>
      <c r="AB1532" t="s">
        <v>1631</v>
      </c>
    </row>
    <row r="1533" spans="1:30" x14ac:dyDescent="0.25">
      <c r="A1533" s="44"/>
      <c r="B1533" s="44"/>
      <c r="C1533" s="44"/>
      <c r="D1533" s="44"/>
      <c r="E1533" s="44" t="s">
        <v>1632</v>
      </c>
      <c r="F1533" s="45">
        <f>J1533-J1525</f>
        <v>6.6056718686885247</v>
      </c>
      <c r="G1533" s="44"/>
      <c r="H1533" s="229" t="s">
        <v>1633</v>
      </c>
      <c r="I1533" s="229"/>
      <c r="J1533" s="45">
        <f>Q1533</f>
        <v>36.631453090000001</v>
      </c>
      <c r="Q1533">
        <f t="shared" si="373"/>
        <v>36.631453090000001</v>
      </c>
      <c r="S1533" s="194"/>
    </row>
    <row r="1534" spans="1:30" ht="15.75" thickBot="1" x14ac:dyDescent="0.3">
      <c r="A1534" s="46"/>
      <c r="B1534" s="46"/>
      <c r="C1534" s="46"/>
      <c r="D1534" s="46"/>
      <c r="E1534" s="46"/>
      <c r="F1534" s="46"/>
      <c r="G1534" s="46" t="s">
        <v>1634</v>
      </c>
      <c r="H1534" s="47">
        <v>3</v>
      </c>
      <c r="I1534" s="46" t="s">
        <v>1635</v>
      </c>
      <c r="J1534" s="48">
        <f>O1534</f>
        <v>109.89</v>
      </c>
      <c r="M1534">
        <f>K1525</f>
        <v>109.89</v>
      </c>
      <c r="N1534">
        <f>L1525</f>
        <v>36.631453090000001</v>
      </c>
      <c r="O1534">
        <v>109.89</v>
      </c>
      <c r="P1534">
        <v>36.631453090000001</v>
      </c>
      <c r="Q1534">
        <f t="shared" si="373"/>
        <v>0</v>
      </c>
      <c r="S1534" s="194"/>
      <c r="W1534" t="s">
        <v>1635</v>
      </c>
      <c r="Y1534" t="s">
        <v>1635</v>
      </c>
      <c r="AB1534" t="s">
        <v>1635</v>
      </c>
    </row>
    <row r="1535" spans="1:30" ht="15.75" thickTop="1" x14ac:dyDescent="0.25">
      <c r="A1535" s="49"/>
      <c r="B1535" s="49"/>
      <c r="C1535" s="49"/>
      <c r="D1535" s="49"/>
      <c r="E1535" s="49"/>
      <c r="F1535" s="49"/>
      <c r="G1535" s="49"/>
      <c r="H1535" s="49"/>
      <c r="I1535" s="49"/>
      <c r="J1535" s="49"/>
      <c r="Q1535">
        <f t="shared" si="373"/>
        <v>0</v>
      </c>
      <c r="S1535" s="194"/>
    </row>
    <row r="1536" spans="1:30" collapsed="1" x14ac:dyDescent="0.25">
      <c r="A1536" s="36" t="s">
        <v>571</v>
      </c>
      <c r="B1536" s="37" t="s">
        <v>137</v>
      </c>
      <c r="C1536" s="36" t="s">
        <v>138</v>
      </c>
      <c r="D1536" s="36" t="s">
        <v>9</v>
      </c>
      <c r="E1536" s="233" t="s">
        <v>1626</v>
      </c>
      <c r="F1536" s="234"/>
      <c r="G1536" s="38" t="s">
        <v>139</v>
      </c>
      <c r="H1536" s="37" t="s">
        <v>140</v>
      </c>
      <c r="I1536" s="37" t="s">
        <v>141</v>
      </c>
      <c r="J1536" s="37" t="s">
        <v>10</v>
      </c>
      <c r="Q1536">
        <f t="shared" si="373"/>
        <v>0</v>
      </c>
      <c r="S1536" s="194"/>
      <c r="W1536" t="s">
        <v>141</v>
      </c>
      <c r="Y1536" t="s">
        <v>141</v>
      </c>
      <c r="AB1536" t="s">
        <v>141</v>
      </c>
    </row>
    <row r="1537" spans="1:30" ht="25.5" x14ac:dyDescent="0.25">
      <c r="A1537" s="39" t="s">
        <v>1636</v>
      </c>
      <c r="B1537" s="40" t="s">
        <v>572</v>
      </c>
      <c r="C1537" s="39" t="s">
        <v>157</v>
      </c>
      <c r="D1537" s="39" t="s">
        <v>573</v>
      </c>
      <c r="E1537" s="235" t="s">
        <v>2168</v>
      </c>
      <c r="F1537" s="236"/>
      <c r="G1537" s="41" t="s">
        <v>164</v>
      </c>
      <c r="H1537" s="42">
        <v>1</v>
      </c>
      <c r="I1537" s="43">
        <f>_xlfn.XLOOKUP(D1537,'Sintético MO EQ MAT'!D:D,'Sintético MO EQ MAT'!G:G)</f>
        <v>53.985178418032788</v>
      </c>
      <c r="J1537" s="43">
        <f>(H1537*I1537)</f>
        <v>53.985178418032788</v>
      </c>
      <c r="K1537">
        <f>_xlfn.XLOOKUP(D1537,'Sintético MO EQ MAT'!D:D,'Sintético MO EQ MAT'!O:O,0)</f>
        <v>329.3</v>
      </c>
      <c r="L1537">
        <f>_xlfn.XLOOKUP(D1537,'Sintético MO EQ MAT'!D:D,'Sintético MO EQ MAT'!K:K,0)</f>
        <v>65.861917669999997</v>
      </c>
      <c r="Q1537">
        <f t="shared" si="373"/>
        <v>0</v>
      </c>
      <c r="S1537" s="194"/>
      <c r="W1537">
        <v>53.985178418032788</v>
      </c>
      <c r="Y1537">
        <v>53.985178418032788</v>
      </c>
      <c r="AB1537">
        <v>53.985178418032788</v>
      </c>
      <c r="AD1537" s="196">
        <v>55.96</v>
      </c>
    </row>
    <row r="1538" spans="1:30" ht="25.5" x14ac:dyDescent="0.25">
      <c r="A1538" s="50" t="s">
        <v>1638</v>
      </c>
      <c r="B1538" s="51" t="s">
        <v>2162</v>
      </c>
      <c r="C1538" s="50" t="s">
        <v>157</v>
      </c>
      <c r="D1538" s="50" t="s">
        <v>2163</v>
      </c>
      <c r="E1538" s="237" t="s">
        <v>1637</v>
      </c>
      <c r="F1538" s="238"/>
      <c r="G1538" s="52" t="s">
        <v>266</v>
      </c>
      <c r="H1538" s="53">
        <v>0.2</v>
      </c>
      <c r="I1538" s="54">
        <f t="shared" ref="I1538:I1543" si="386">W1538</f>
        <v>18.72</v>
      </c>
      <c r="J1538" s="54">
        <f t="shared" ref="J1538:J1543" si="387">TRUNC(H1538*I1538,(2))</f>
        <v>3.74</v>
      </c>
      <c r="Q1538">
        <f t="shared" si="373"/>
        <v>0</v>
      </c>
      <c r="R1538">
        <f t="shared" ref="R1538:R1543" si="388">I1538/1.07133</f>
        <v>17.473607571896615</v>
      </c>
      <c r="T1538">
        <v>17.78163591050377</v>
      </c>
      <c r="W1538">
        <v>18.72</v>
      </c>
      <c r="Y1538">
        <v>18.72</v>
      </c>
      <c r="AB1538">
        <v>18.72</v>
      </c>
      <c r="AD1538" s="196">
        <v>18.72</v>
      </c>
    </row>
    <row r="1539" spans="1:30" ht="25.5" x14ac:dyDescent="0.25">
      <c r="A1539" s="50" t="s">
        <v>1638</v>
      </c>
      <c r="B1539" s="51" t="s">
        <v>1658</v>
      </c>
      <c r="C1539" s="50" t="s">
        <v>157</v>
      </c>
      <c r="D1539" s="50" t="s">
        <v>1659</v>
      </c>
      <c r="E1539" s="237" t="s">
        <v>1637</v>
      </c>
      <c r="F1539" s="238"/>
      <c r="G1539" s="52" t="s">
        <v>266</v>
      </c>
      <c r="H1539" s="53">
        <v>0.2</v>
      </c>
      <c r="I1539" s="54">
        <f t="shared" si="386"/>
        <v>25.97</v>
      </c>
      <c r="J1539" s="54">
        <f t="shared" si="387"/>
        <v>5.19</v>
      </c>
      <c r="Q1539">
        <f t="shared" si="373"/>
        <v>0</v>
      </c>
      <c r="R1539">
        <f t="shared" si="388"/>
        <v>24.240896829174954</v>
      </c>
      <c r="T1539">
        <v>24.670269664809165</v>
      </c>
      <c r="W1539">
        <v>25.97</v>
      </c>
      <c r="Y1539">
        <v>25.97</v>
      </c>
      <c r="AB1539">
        <v>25.97</v>
      </c>
      <c r="AD1539" s="196">
        <v>25.97</v>
      </c>
    </row>
    <row r="1540" spans="1:30" x14ac:dyDescent="0.25">
      <c r="A1540" s="55" t="s">
        <v>1627</v>
      </c>
      <c r="B1540" s="56" t="s">
        <v>2231</v>
      </c>
      <c r="C1540" s="55" t="s">
        <v>157</v>
      </c>
      <c r="D1540" s="55" t="s">
        <v>2232</v>
      </c>
      <c r="E1540" s="230" t="s">
        <v>1648</v>
      </c>
      <c r="F1540" s="231"/>
      <c r="G1540" s="57" t="s">
        <v>164</v>
      </c>
      <c r="H1540" s="58">
        <v>3.1800000000000002E-2</v>
      </c>
      <c r="I1540" s="59">
        <f t="shared" si="386"/>
        <v>60.5</v>
      </c>
      <c r="J1540" s="59">
        <f t="shared" si="387"/>
        <v>1.92</v>
      </c>
      <c r="Q1540">
        <f t="shared" si="373"/>
        <v>0</v>
      </c>
      <c r="R1540">
        <f t="shared" si="388"/>
        <v>56.471862077977846</v>
      </c>
      <c r="T1540">
        <v>57.451952246273329</v>
      </c>
      <c r="W1540">
        <v>60.5</v>
      </c>
      <c r="Y1540">
        <v>60.5</v>
      </c>
      <c r="AB1540">
        <v>60.5</v>
      </c>
      <c r="AD1540" s="196">
        <v>60.5</v>
      </c>
    </row>
    <row r="1541" spans="1:30" ht="25.5" x14ac:dyDescent="0.25">
      <c r="A1541" s="55" t="s">
        <v>1627</v>
      </c>
      <c r="B1541" s="56" t="s">
        <v>2291</v>
      </c>
      <c r="C1541" s="55" t="s">
        <v>157</v>
      </c>
      <c r="D1541" s="55" t="s">
        <v>2292</v>
      </c>
      <c r="E1541" s="230" t="s">
        <v>1648</v>
      </c>
      <c r="F1541" s="231"/>
      <c r="G1541" s="57" t="s">
        <v>164</v>
      </c>
      <c r="H1541" s="58">
        <v>1</v>
      </c>
      <c r="I1541" s="59">
        <f t="shared" si="386"/>
        <v>39.99</v>
      </c>
      <c r="J1541" s="59">
        <f t="shared" si="387"/>
        <v>39.99</v>
      </c>
      <c r="Q1541">
        <f t="shared" si="373"/>
        <v>0</v>
      </c>
      <c r="R1541">
        <f t="shared" si="388"/>
        <v>37.327434123939405</v>
      </c>
      <c r="T1541">
        <v>37.990161761548734</v>
      </c>
      <c r="W1541">
        <v>39.99</v>
      </c>
      <c r="Y1541">
        <v>39.99</v>
      </c>
      <c r="AB1541">
        <v>39.99</v>
      </c>
      <c r="AD1541" s="196">
        <v>40</v>
      </c>
    </row>
    <row r="1542" spans="1:30" ht="25.5" x14ac:dyDescent="0.25">
      <c r="A1542" s="55" t="s">
        <v>1627</v>
      </c>
      <c r="B1542" s="56" t="s">
        <v>2235</v>
      </c>
      <c r="C1542" s="55" t="s">
        <v>157</v>
      </c>
      <c r="D1542" s="55" t="s">
        <v>2236</v>
      </c>
      <c r="E1542" s="230" t="s">
        <v>1648</v>
      </c>
      <c r="F1542" s="231"/>
      <c r="G1542" s="57" t="s">
        <v>164</v>
      </c>
      <c r="H1542" s="58">
        <v>4.4999999999999998E-2</v>
      </c>
      <c r="I1542" s="59">
        <f t="shared" si="386"/>
        <v>68.55</v>
      </c>
      <c r="J1542" s="59">
        <f t="shared" si="387"/>
        <v>3.08</v>
      </c>
      <c r="Q1542">
        <f t="shared" si="373"/>
        <v>0</v>
      </c>
      <c r="R1542">
        <f t="shared" si="388"/>
        <v>63.985886701576547</v>
      </c>
      <c r="T1542">
        <v>65.0966555589781</v>
      </c>
      <c r="W1542">
        <v>68.55</v>
      </c>
      <c r="Y1542">
        <v>68.55</v>
      </c>
      <c r="AB1542">
        <v>68.55</v>
      </c>
      <c r="AD1542" s="196">
        <v>68.55</v>
      </c>
    </row>
    <row r="1543" spans="1:30" x14ac:dyDescent="0.25">
      <c r="A1543" s="55" t="s">
        <v>1627</v>
      </c>
      <c r="B1543" s="56" t="s">
        <v>2237</v>
      </c>
      <c r="C1543" s="55" t="s">
        <v>157</v>
      </c>
      <c r="D1543" s="55" t="s">
        <v>2238</v>
      </c>
      <c r="E1543" s="230" t="s">
        <v>1648</v>
      </c>
      <c r="F1543" s="231"/>
      <c r="G1543" s="57" t="s">
        <v>164</v>
      </c>
      <c r="H1543" s="58">
        <v>3.3300000000000003E-2</v>
      </c>
      <c r="I1543" s="59">
        <f t="shared" si="386"/>
        <v>1.95</v>
      </c>
      <c r="J1543" s="59">
        <f t="shared" si="387"/>
        <v>0.06</v>
      </c>
      <c r="Q1543">
        <f t="shared" si="373"/>
        <v>0</v>
      </c>
      <c r="R1543">
        <f t="shared" si="388"/>
        <v>1.8201674554058975</v>
      </c>
      <c r="T1543">
        <v>1.8575042237219159</v>
      </c>
      <c r="W1543">
        <v>1.95</v>
      </c>
      <c r="Y1543">
        <v>1.95</v>
      </c>
      <c r="AB1543">
        <v>1.95</v>
      </c>
      <c r="AD1543" s="196">
        <v>1.95</v>
      </c>
    </row>
    <row r="1544" spans="1:30" x14ac:dyDescent="0.25">
      <c r="A1544" s="44"/>
      <c r="B1544" s="44"/>
      <c r="C1544" s="44"/>
      <c r="D1544" s="44"/>
      <c r="E1544" s="44" t="s">
        <v>1629</v>
      </c>
      <c r="F1544" s="45">
        <v>6.94</v>
      </c>
      <c r="G1544" s="44" t="s">
        <v>1630</v>
      </c>
      <c r="H1544" s="45">
        <v>0</v>
      </c>
      <c r="I1544" s="44" t="s">
        <v>1631</v>
      </c>
      <c r="J1544" s="45">
        <f>F1544+H1544</f>
        <v>6.94</v>
      </c>
      <c r="Q1544">
        <f t="shared" si="373"/>
        <v>0</v>
      </c>
      <c r="W1544" t="s">
        <v>1631</v>
      </c>
      <c r="Y1544" t="s">
        <v>1631</v>
      </c>
      <c r="AB1544" t="s">
        <v>1631</v>
      </c>
    </row>
    <row r="1545" spans="1:30" x14ac:dyDescent="0.25">
      <c r="A1545" s="44"/>
      <c r="B1545" s="44"/>
      <c r="C1545" s="44"/>
      <c r="D1545" s="44"/>
      <c r="E1545" s="44" t="s">
        <v>1632</v>
      </c>
      <c r="F1545" s="45">
        <f>J1545-J1537</f>
        <v>11.876739251967209</v>
      </c>
      <c r="G1545" s="44"/>
      <c r="H1545" s="229" t="s">
        <v>1633</v>
      </c>
      <c r="I1545" s="229"/>
      <c r="J1545" s="45">
        <f>Q1545</f>
        <v>65.861917669999997</v>
      </c>
      <c r="Q1545">
        <f t="shared" si="373"/>
        <v>65.861917669999997</v>
      </c>
      <c r="S1545" s="194"/>
    </row>
    <row r="1546" spans="1:30" ht="15.75" thickBot="1" x14ac:dyDescent="0.3">
      <c r="A1546" s="46"/>
      <c r="B1546" s="46"/>
      <c r="C1546" s="46"/>
      <c r="D1546" s="46"/>
      <c r="E1546" s="46"/>
      <c r="F1546" s="46"/>
      <c r="G1546" s="46" t="s">
        <v>1634</v>
      </c>
      <c r="H1546" s="47">
        <v>5</v>
      </c>
      <c r="I1546" s="46" t="s">
        <v>1635</v>
      </c>
      <c r="J1546" s="48">
        <f>O1546</f>
        <v>329.3</v>
      </c>
      <c r="M1546">
        <f>K1537</f>
        <v>329.3</v>
      </c>
      <c r="N1546">
        <f>L1537</f>
        <v>65.861917669999997</v>
      </c>
      <c r="O1546">
        <v>329.3</v>
      </c>
      <c r="P1546">
        <v>65.861917669999997</v>
      </c>
      <c r="Q1546">
        <f t="shared" ref="Q1546:Q1609" si="389">P1547</f>
        <v>0</v>
      </c>
      <c r="S1546" s="194"/>
      <c r="W1546" t="s">
        <v>1635</v>
      </c>
      <c r="Y1546" t="s">
        <v>1635</v>
      </c>
      <c r="AB1546" t="s">
        <v>1635</v>
      </c>
    </row>
    <row r="1547" spans="1:30" ht="15.75" thickTop="1" x14ac:dyDescent="0.25">
      <c r="A1547" s="49"/>
      <c r="B1547" s="49"/>
      <c r="C1547" s="49"/>
      <c r="D1547" s="49"/>
      <c r="E1547" s="49"/>
      <c r="F1547" s="49"/>
      <c r="G1547" s="49"/>
      <c r="H1547" s="49"/>
      <c r="I1547" s="49"/>
      <c r="J1547" s="49"/>
      <c r="Q1547">
        <f t="shared" si="389"/>
        <v>0</v>
      </c>
      <c r="S1547" s="194"/>
    </row>
    <row r="1548" spans="1:30" collapsed="1" x14ac:dyDescent="0.25">
      <c r="A1548" s="36" t="s">
        <v>574</v>
      </c>
      <c r="B1548" s="37" t="s">
        <v>137</v>
      </c>
      <c r="C1548" s="36" t="s">
        <v>138</v>
      </c>
      <c r="D1548" s="36" t="s">
        <v>9</v>
      </c>
      <c r="E1548" s="233" t="s">
        <v>1626</v>
      </c>
      <c r="F1548" s="234"/>
      <c r="G1548" s="38" t="s">
        <v>139</v>
      </c>
      <c r="H1548" s="37" t="s">
        <v>140</v>
      </c>
      <c r="I1548" s="37" t="s">
        <v>141</v>
      </c>
      <c r="J1548" s="37" t="s">
        <v>10</v>
      </c>
      <c r="Q1548">
        <f t="shared" si="389"/>
        <v>0</v>
      </c>
      <c r="S1548" s="194"/>
      <c r="W1548" t="s">
        <v>141</v>
      </c>
      <c r="Y1548" t="s">
        <v>141</v>
      </c>
      <c r="AB1548" t="s">
        <v>141</v>
      </c>
    </row>
    <row r="1549" spans="1:30" ht="38.25" x14ac:dyDescent="0.25">
      <c r="A1549" s="39" t="s">
        <v>1636</v>
      </c>
      <c r="B1549" s="40" t="s">
        <v>575</v>
      </c>
      <c r="C1549" s="39" t="s">
        <v>157</v>
      </c>
      <c r="D1549" s="39" t="s">
        <v>576</v>
      </c>
      <c r="E1549" s="235" t="s">
        <v>2168</v>
      </c>
      <c r="F1549" s="236"/>
      <c r="G1549" s="41" t="s">
        <v>164</v>
      </c>
      <c r="H1549" s="42">
        <v>1</v>
      </c>
      <c r="I1549" s="43">
        <f>_xlfn.XLOOKUP(D1549,'Sintético MO EQ MAT'!D:D,'Sintético MO EQ MAT'!G:G)</f>
        <v>28.398411270491806</v>
      </c>
      <c r="J1549" s="43">
        <f>(H1549*I1549)</f>
        <v>28.398411270491806</v>
      </c>
      <c r="K1549">
        <f>_xlfn.XLOOKUP(D1549,'Sintético MO EQ MAT'!D:D,'Sintético MO EQ MAT'!O:O,0)</f>
        <v>173.23</v>
      </c>
      <c r="L1549">
        <f>_xlfn.XLOOKUP(D1549,'Sintético MO EQ MAT'!D:D,'Sintético MO EQ MAT'!K:K,0)</f>
        <v>34.646061750000001</v>
      </c>
      <c r="Q1549">
        <f t="shared" si="389"/>
        <v>0</v>
      </c>
      <c r="S1549" s="194"/>
      <c r="W1549">
        <v>28.398411270491806</v>
      </c>
      <c r="Y1549">
        <v>28.398411270491806</v>
      </c>
      <c r="AB1549">
        <v>28.398411270491806</v>
      </c>
      <c r="AD1549" s="196">
        <v>30.01</v>
      </c>
    </row>
    <row r="1550" spans="1:30" ht="25.5" x14ac:dyDescent="0.25">
      <c r="A1550" s="50" t="s">
        <v>1638</v>
      </c>
      <c r="B1550" s="51" t="s">
        <v>2162</v>
      </c>
      <c r="C1550" s="50" t="s">
        <v>157</v>
      </c>
      <c r="D1550" s="50" t="s">
        <v>2163</v>
      </c>
      <c r="E1550" s="237" t="s">
        <v>1637</v>
      </c>
      <c r="F1550" s="238"/>
      <c r="G1550" s="52" t="s">
        <v>266</v>
      </c>
      <c r="H1550" s="53">
        <v>9.2399999999999996E-2</v>
      </c>
      <c r="I1550" s="54">
        <f t="shared" ref="I1550:I1555" si="390">W1550</f>
        <v>18.72</v>
      </c>
      <c r="J1550" s="54">
        <f t="shared" ref="J1550:J1555" si="391">TRUNC(H1550*I1550,(2))</f>
        <v>1.72</v>
      </c>
      <c r="Q1550">
        <f t="shared" si="389"/>
        <v>0</v>
      </c>
      <c r="R1550">
        <f t="shared" ref="R1550:R1555" si="392">I1550/1.07133</f>
        <v>17.473607571896615</v>
      </c>
      <c r="T1550">
        <v>17.78163591050377</v>
      </c>
      <c r="W1550">
        <v>18.72</v>
      </c>
      <c r="Y1550">
        <v>18.72</v>
      </c>
      <c r="AB1550">
        <v>18.72</v>
      </c>
      <c r="AD1550" s="196">
        <v>18.72</v>
      </c>
    </row>
    <row r="1551" spans="1:30" ht="25.5" x14ac:dyDescent="0.25">
      <c r="A1551" s="50" t="s">
        <v>1638</v>
      </c>
      <c r="B1551" s="51" t="s">
        <v>1658</v>
      </c>
      <c r="C1551" s="50" t="s">
        <v>157</v>
      </c>
      <c r="D1551" s="50" t="s">
        <v>1659</v>
      </c>
      <c r="E1551" s="237" t="s">
        <v>1637</v>
      </c>
      <c r="F1551" s="238"/>
      <c r="G1551" s="52" t="s">
        <v>266</v>
      </c>
      <c r="H1551" s="53">
        <v>9.2399999999999996E-2</v>
      </c>
      <c r="I1551" s="54">
        <f t="shared" si="390"/>
        <v>25.97</v>
      </c>
      <c r="J1551" s="54">
        <f t="shared" si="391"/>
        <v>2.39</v>
      </c>
      <c r="Q1551">
        <f t="shared" si="389"/>
        <v>0</v>
      </c>
      <c r="R1551">
        <f t="shared" si="392"/>
        <v>24.240896829174954</v>
      </c>
      <c r="T1551">
        <v>24.670269664809165</v>
      </c>
      <c r="W1551">
        <v>25.97</v>
      </c>
      <c r="Y1551">
        <v>25.97</v>
      </c>
      <c r="AB1551">
        <v>25.97</v>
      </c>
      <c r="AD1551" s="196">
        <v>25.97</v>
      </c>
    </row>
    <row r="1552" spans="1:30" x14ac:dyDescent="0.25">
      <c r="A1552" s="55" t="s">
        <v>1627</v>
      </c>
      <c r="B1552" s="56" t="s">
        <v>2231</v>
      </c>
      <c r="C1552" s="55" t="s">
        <v>157</v>
      </c>
      <c r="D1552" s="55" t="s">
        <v>2232</v>
      </c>
      <c r="E1552" s="230" t="s">
        <v>1648</v>
      </c>
      <c r="F1552" s="231"/>
      <c r="G1552" s="57" t="s">
        <v>164</v>
      </c>
      <c r="H1552" s="58">
        <v>1.8800000000000001E-2</v>
      </c>
      <c r="I1552" s="59">
        <f t="shared" si="390"/>
        <v>60.5</v>
      </c>
      <c r="J1552" s="59">
        <f t="shared" si="391"/>
        <v>1.1299999999999999</v>
      </c>
      <c r="Q1552">
        <f t="shared" si="389"/>
        <v>0</v>
      </c>
      <c r="R1552">
        <f t="shared" si="392"/>
        <v>56.471862077977846</v>
      </c>
      <c r="T1552">
        <v>57.451952246273329</v>
      </c>
      <c r="W1552">
        <v>60.5</v>
      </c>
      <c r="Y1552">
        <v>60.5</v>
      </c>
      <c r="AB1552">
        <v>60.5</v>
      </c>
      <c r="AD1552" s="196">
        <v>60.5</v>
      </c>
    </row>
    <row r="1553" spans="1:30" ht="25.5" x14ac:dyDescent="0.25">
      <c r="A1553" s="55" t="s">
        <v>1627</v>
      </c>
      <c r="B1553" s="56" t="s">
        <v>2293</v>
      </c>
      <c r="C1553" s="55" t="s">
        <v>157</v>
      </c>
      <c r="D1553" s="55" t="s">
        <v>2294</v>
      </c>
      <c r="E1553" s="230" t="s">
        <v>1648</v>
      </c>
      <c r="F1553" s="231"/>
      <c r="G1553" s="57" t="s">
        <v>164</v>
      </c>
      <c r="H1553" s="58">
        <v>1</v>
      </c>
      <c r="I1553" s="59">
        <f t="shared" si="390"/>
        <v>21.33</v>
      </c>
      <c r="J1553" s="59">
        <f t="shared" si="391"/>
        <v>21.33</v>
      </c>
      <c r="Q1553">
        <f t="shared" si="389"/>
        <v>0</v>
      </c>
      <c r="R1553">
        <f t="shared" si="392"/>
        <v>19.909831704516815</v>
      </c>
      <c r="T1553">
        <v>20.255196811439987</v>
      </c>
      <c r="W1553">
        <v>21.33</v>
      </c>
      <c r="Y1553">
        <v>21.33</v>
      </c>
      <c r="AB1553">
        <v>21.33</v>
      </c>
      <c r="AD1553" s="196">
        <v>21.33</v>
      </c>
    </row>
    <row r="1554" spans="1:30" ht="25.5" x14ac:dyDescent="0.25">
      <c r="A1554" s="55" t="s">
        <v>1627</v>
      </c>
      <c r="B1554" s="56" t="s">
        <v>2235</v>
      </c>
      <c r="C1554" s="55" t="s">
        <v>157</v>
      </c>
      <c r="D1554" s="55" t="s">
        <v>2236</v>
      </c>
      <c r="E1554" s="230" t="s">
        <v>1648</v>
      </c>
      <c r="F1554" s="231"/>
      <c r="G1554" s="57" t="s">
        <v>164</v>
      </c>
      <c r="H1554" s="58">
        <v>2.5999999999999999E-2</v>
      </c>
      <c r="I1554" s="59">
        <f t="shared" si="390"/>
        <v>68.55</v>
      </c>
      <c r="J1554" s="59">
        <f t="shared" si="391"/>
        <v>1.78</v>
      </c>
      <c r="Q1554">
        <f t="shared" si="389"/>
        <v>0</v>
      </c>
      <c r="R1554">
        <f t="shared" si="392"/>
        <v>63.985886701576547</v>
      </c>
      <c r="T1554">
        <v>65.0966555589781</v>
      </c>
      <c r="W1554">
        <v>68.55</v>
      </c>
      <c r="Y1554">
        <v>68.55</v>
      </c>
      <c r="AB1554">
        <v>68.55</v>
      </c>
      <c r="AD1554" s="196">
        <v>68.55</v>
      </c>
    </row>
    <row r="1555" spans="1:30" x14ac:dyDescent="0.25">
      <c r="A1555" s="55" t="s">
        <v>1627</v>
      </c>
      <c r="B1555" s="56" t="s">
        <v>2237</v>
      </c>
      <c r="C1555" s="55" t="s">
        <v>157</v>
      </c>
      <c r="D1555" s="55" t="s">
        <v>2238</v>
      </c>
      <c r="E1555" s="230" t="s">
        <v>1648</v>
      </c>
      <c r="F1555" s="231"/>
      <c r="G1555" s="57" t="s">
        <v>164</v>
      </c>
      <c r="H1555" s="58">
        <v>2.06E-2</v>
      </c>
      <c r="I1555" s="59">
        <f t="shared" si="390"/>
        <v>1.95</v>
      </c>
      <c r="J1555" s="59">
        <f t="shared" si="391"/>
        <v>0.04</v>
      </c>
      <c r="Q1555">
        <f t="shared" si="389"/>
        <v>0</v>
      </c>
      <c r="R1555">
        <f t="shared" si="392"/>
        <v>1.8201674554058975</v>
      </c>
      <c r="T1555">
        <v>1.8575042237219159</v>
      </c>
      <c r="W1555">
        <v>1.95</v>
      </c>
      <c r="Y1555">
        <v>1.95</v>
      </c>
      <c r="AB1555">
        <v>1.95</v>
      </c>
      <c r="AD1555" s="196">
        <v>1.95</v>
      </c>
    </row>
    <row r="1556" spans="1:30" x14ac:dyDescent="0.25">
      <c r="A1556" s="44"/>
      <c r="B1556" s="44"/>
      <c r="C1556" s="44"/>
      <c r="D1556" s="44"/>
      <c r="E1556" s="44" t="s">
        <v>1629</v>
      </c>
      <c r="F1556" s="45">
        <v>3.2</v>
      </c>
      <c r="G1556" s="44" t="s">
        <v>1630</v>
      </c>
      <c r="H1556" s="45">
        <v>0</v>
      </c>
      <c r="I1556" s="44" t="s">
        <v>1631</v>
      </c>
      <c r="J1556" s="45">
        <f>F1556+H1556</f>
        <v>3.2</v>
      </c>
      <c r="Q1556">
        <f t="shared" si="389"/>
        <v>0</v>
      </c>
      <c r="W1556" t="s">
        <v>1631</v>
      </c>
      <c r="Y1556" t="s">
        <v>1631</v>
      </c>
      <c r="AB1556" t="s">
        <v>1631</v>
      </c>
    </row>
    <row r="1557" spans="1:30" x14ac:dyDescent="0.25">
      <c r="A1557" s="44"/>
      <c r="B1557" s="44"/>
      <c r="C1557" s="44"/>
      <c r="D1557" s="44"/>
      <c r="E1557" s="44" t="s">
        <v>1632</v>
      </c>
      <c r="F1557" s="45">
        <f>J1557-J1549</f>
        <v>6.2476504795081951</v>
      </c>
      <c r="G1557" s="44"/>
      <c r="H1557" s="229" t="s">
        <v>1633</v>
      </c>
      <c r="I1557" s="229"/>
      <c r="J1557" s="45">
        <f>Q1557</f>
        <v>34.646061750000001</v>
      </c>
      <c r="Q1557">
        <f t="shared" si="389"/>
        <v>34.646061750000001</v>
      </c>
      <c r="S1557" s="194"/>
    </row>
    <row r="1558" spans="1:30" ht="15.75" thickBot="1" x14ac:dyDescent="0.3">
      <c r="A1558" s="46"/>
      <c r="B1558" s="46"/>
      <c r="C1558" s="46"/>
      <c r="D1558" s="46"/>
      <c r="E1558" s="46"/>
      <c r="F1558" s="46"/>
      <c r="G1558" s="46" t="s">
        <v>1634</v>
      </c>
      <c r="H1558" s="47">
        <v>5</v>
      </c>
      <c r="I1558" s="46" t="s">
        <v>1635</v>
      </c>
      <c r="J1558" s="48">
        <f>O1558</f>
        <v>173.23</v>
      </c>
      <c r="M1558">
        <f>K1549</f>
        <v>173.23</v>
      </c>
      <c r="N1558">
        <f>L1549</f>
        <v>34.646061750000001</v>
      </c>
      <c r="O1558">
        <v>173.23</v>
      </c>
      <c r="P1558">
        <v>34.646061750000001</v>
      </c>
      <c r="Q1558">
        <f t="shared" si="389"/>
        <v>0</v>
      </c>
      <c r="S1558" s="194"/>
      <c r="W1558" t="s">
        <v>1635</v>
      </c>
      <c r="Y1558" t="s">
        <v>1635</v>
      </c>
      <c r="AB1558" t="s">
        <v>1635</v>
      </c>
    </row>
    <row r="1559" spans="1:30" ht="15.75" thickTop="1" x14ac:dyDescent="0.25">
      <c r="A1559" s="49"/>
      <c r="B1559" s="49"/>
      <c r="C1559" s="49"/>
      <c r="D1559" s="49"/>
      <c r="E1559" s="49"/>
      <c r="F1559" s="49"/>
      <c r="G1559" s="49"/>
      <c r="H1559" s="49"/>
      <c r="I1559" s="49"/>
      <c r="J1559" s="49"/>
      <c r="Q1559">
        <f t="shared" si="389"/>
        <v>0</v>
      </c>
      <c r="S1559" s="194"/>
    </row>
    <row r="1560" spans="1:30" collapsed="1" x14ac:dyDescent="0.25">
      <c r="A1560" s="36" t="s">
        <v>577</v>
      </c>
      <c r="B1560" s="37" t="s">
        <v>137</v>
      </c>
      <c r="C1560" s="36" t="s">
        <v>138</v>
      </c>
      <c r="D1560" s="36" t="s">
        <v>9</v>
      </c>
      <c r="E1560" s="233" t="s">
        <v>1626</v>
      </c>
      <c r="F1560" s="234"/>
      <c r="G1560" s="38" t="s">
        <v>139</v>
      </c>
      <c r="H1560" s="37" t="s">
        <v>140</v>
      </c>
      <c r="I1560" s="37" t="s">
        <v>141</v>
      </c>
      <c r="J1560" s="37" t="s">
        <v>10</v>
      </c>
      <c r="Q1560">
        <f t="shared" si="389"/>
        <v>0</v>
      </c>
      <c r="S1560" s="194"/>
      <c r="W1560" t="s">
        <v>141</v>
      </c>
      <c r="Y1560" t="s">
        <v>141</v>
      </c>
      <c r="AB1560" t="s">
        <v>141</v>
      </c>
    </row>
    <row r="1561" spans="1:30" ht="51" x14ac:dyDescent="0.25">
      <c r="A1561" s="39" t="s">
        <v>1636</v>
      </c>
      <c r="B1561" s="40" t="s">
        <v>578</v>
      </c>
      <c r="C1561" s="39" t="s">
        <v>157</v>
      </c>
      <c r="D1561" s="39" t="s">
        <v>579</v>
      </c>
      <c r="E1561" s="235" t="s">
        <v>2168</v>
      </c>
      <c r="F1561" s="236"/>
      <c r="G1561" s="41" t="s">
        <v>164</v>
      </c>
      <c r="H1561" s="42">
        <v>1</v>
      </c>
      <c r="I1561" s="43">
        <f>_xlfn.XLOOKUP(D1561,'Sintético MO EQ MAT'!D:D,'Sintético MO EQ MAT'!G:G)</f>
        <v>28.51925557377049</v>
      </c>
      <c r="J1561" s="43">
        <f>(H1561*I1561)</f>
        <v>28.51925557377049</v>
      </c>
      <c r="K1561">
        <f>_xlfn.XLOOKUP(D1561,'Sintético MO EQ MAT'!D:D,'Sintético MO EQ MAT'!O:O,0)</f>
        <v>208.76</v>
      </c>
      <c r="L1561">
        <f>_xlfn.XLOOKUP(D1561,'Sintético MO EQ MAT'!D:D,'Sintético MO EQ MAT'!K:K,0)</f>
        <v>34.793491799999998</v>
      </c>
      <c r="Q1561">
        <f t="shared" si="389"/>
        <v>0</v>
      </c>
      <c r="S1561" s="194"/>
      <c r="W1561">
        <v>28.51925557377049</v>
      </c>
      <c r="Y1561">
        <v>28.51925557377049</v>
      </c>
      <c r="AB1561">
        <v>28.51925557377049</v>
      </c>
      <c r="AD1561" s="196">
        <v>26.12</v>
      </c>
    </row>
    <row r="1562" spans="1:30" ht="25.5" x14ac:dyDescent="0.25">
      <c r="A1562" s="50" t="s">
        <v>1638</v>
      </c>
      <c r="B1562" s="51" t="s">
        <v>2162</v>
      </c>
      <c r="C1562" s="50" t="s">
        <v>157</v>
      </c>
      <c r="D1562" s="50" t="s">
        <v>2163</v>
      </c>
      <c r="E1562" s="237" t="s">
        <v>1637</v>
      </c>
      <c r="F1562" s="238"/>
      <c r="G1562" s="52" t="s">
        <v>266</v>
      </c>
      <c r="H1562" s="53">
        <v>0.184</v>
      </c>
      <c r="I1562" s="54">
        <f t="shared" ref="I1562:I1567" si="393">W1562</f>
        <v>18.72</v>
      </c>
      <c r="J1562" s="54">
        <f t="shared" ref="J1562:J1567" si="394">TRUNC(H1562*I1562,(2))</f>
        <v>3.44</v>
      </c>
      <c r="Q1562">
        <f t="shared" si="389"/>
        <v>0</v>
      </c>
      <c r="R1562">
        <f t="shared" ref="R1562:R1567" si="395">I1562/1.07133</f>
        <v>17.473607571896615</v>
      </c>
      <c r="T1562">
        <v>17.78163591050377</v>
      </c>
      <c r="W1562">
        <v>18.72</v>
      </c>
      <c r="Y1562">
        <v>18.72</v>
      </c>
      <c r="AB1562">
        <v>18.72</v>
      </c>
      <c r="AD1562" s="196">
        <v>18.72</v>
      </c>
    </row>
    <row r="1563" spans="1:30" ht="25.5" x14ac:dyDescent="0.25">
      <c r="A1563" s="50" t="s">
        <v>1638</v>
      </c>
      <c r="B1563" s="51" t="s">
        <v>1658</v>
      </c>
      <c r="C1563" s="50" t="s">
        <v>157</v>
      </c>
      <c r="D1563" s="50" t="s">
        <v>1659</v>
      </c>
      <c r="E1563" s="237" t="s">
        <v>1637</v>
      </c>
      <c r="F1563" s="238"/>
      <c r="G1563" s="52" t="s">
        <v>266</v>
      </c>
      <c r="H1563" s="53">
        <v>0.184</v>
      </c>
      <c r="I1563" s="54">
        <f t="shared" si="393"/>
        <v>25.97</v>
      </c>
      <c r="J1563" s="54">
        <f t="shared" si="394"/>
        <v>4.7699999999999996</v>
      </c>
      <c r="Q1563">
        <f t="shared" si="389"/>
        <v>0</v>
      </c>
      <c r="R1563">
        <f t="shared" si="395"/>
        <v>24.240896829174954</v>
      </c>
      <c r="T1563">
        <v>24.670269664809165</v>
      </c>
      <c r="W1563">
        <v>25.97</v>
      </c>
      <c r="Y1563">
        <v>25.97</v>
      </c>
      <c r="AB1563">
        <v>25.97</v>
      </c>
      <c r="AD1563" s="196">
        <v>25.97</v>
      </c>
    </row>
    <row r="1564" spans="1:30" ht="25.5" x14ac:dyDescent="0.25">
      <c r="A1564" s="55" t="s">
        <v>1627</v>
      </c>
      <c r="B1564" s="56" t="s">
        <v>2295</v>
      </c>
      <c r="C1564" s="55" t="s">
        <v>157</v>
      </c>
      <c r="D1564" s="55" t="s">
        <v>2296</v>
      </c>
      <c r="E1564" s="230" t="s">
        <v>1648</v>
      </c>
      <c r="F1564" s="231"/>
      <c r="G1564" s="57" t="s">
        <v>164</v>
      </c>
      <c r="H1564" s="58">
        <v>1</v>
      </c>
      <c r="I1564" s="59">
        <f t="shared" si="393"/>
        <v>14.43</v>
      </c>
      <c r="J1564" s="59">
        <f t="shared" si="394"/>
        <v>14.43</v>
      </c>
      <c r="Q1564">
        <f t="shared" si="389"/>
        <v>0</v>
      </c>
      <c r="R1564">
        <f t="shared" si="395"/>
        <v>13.469239170003641</v>
      </c>
      <c r="T1564">
        <v>13.711928164057761</v>
      </c>
      <c r="W1564">
        <v>14.43</v>
      </c>
      <c r="Y1564">
        <v>14.43</v>
      </c>
      <c r="AB1564">
        <v>14.43</v>
      </c>
      <c r="AD1564" s="196">
        <v>14.43</v>
      </c>
    </row>
    <row r="1565" spans="1:30" x14ac:dyDescent="0.25">
      <c r="A1565" s="55" t="s">
        <v>1627</v>
      </c>
      <c r="B1565" s="56" t="s">
        <v>2259</v>
      </c>
      <c r="C1565" s="55" t="s">
        <v>157</v>
      </c>
      <c r="D1565" s="55" t="s">
        <v>2260</v>
      </c>
      <c r="E1565" s="230" t="s">
        <v>1648</v>
      </c>
      <c r="F1565" s="231"/>
      <c r="G1565" s="57" t="s">
        <v>164</v>
      </c>
      <c r="H1565" s="58">
        <v>0.154</v>
      </c>
      <c r="I1565" s="59">
        <f t="shared" si="393"/>
        <v>19.739999999999998</v>
      </c>
      <c r="J1565" s="59">
        <f t="shared" si="394"/>
        <v>3.03</v>
      </c>
      <c r="Q1565">
        <f t="shared" si="389"/>
        <v>0</v>
      </c>
      <c r="R1565">
        <f t="shared" si="395"/>
        <v>18.425695163955083</v>
      </c>
      <c r="T1565">
        <v>18.752391886720247</v>
      </c>
      <c r="W1565">
        <v>19.739999999999998</v>
      </c>
      <c r="Y1565">
        <v>19.739999999999998</v>
      </c>
      <c r="AB1565">
        <v>19.739999999999998</v>
      </c>
      <c r="AD1565" s="196">
        <v>19.739999999999998</v>
      </c>
    </row>
    <row r="1566" spans="1:30" ht="25.5" x14ac:dyDescent="0.25">
      <c r="A1566" s="55" t="s">
        <v>1627</v>
      </c>
      <c r="B1566" s="56" t="s">
        <v>2235</v>
      </c>
      <c r="C1566" s="55" t="s">
        <v>157</v>
      </c>
      <c r="D1566" s="55" t="s">
        <v>2236</v>
      </c>
      <c r="E1566" s="230" t="s">
        <v>1648</v>
      </c>
      <c r="F1566" s="231"/>
      <c r="G1566" s="57" t="s">
        <v>164</v>
      </c>
      <c r="H1566" s="58">
        <v>4.1000000000000002E-2</v>
      </c>
      <c r="I1566" s="59">
        <f t="shared" si="393"/>
        <v>68.55</v>
      </c>
      <c r="J1566" s="59">
        <f t="shared" si="394"/>
        <v>2.81</v>
      </c>
      <c r="Q1566">
        <f t="shared" si="389"/>
        <v>0</v>
      </c>
      <c r="R1566">
        <f t="shared" si="395"/>
        <v>63.985886701576547</v>
      </c>
      <c r="T1566">
        <v>65.0966555589781</v>
      </c>
      <c r="W1566">
        <v>68.55</v>
      </c>
      <c r="Y1566">
        <v>68.55</v>
      </c>
      <c r="AB1566">
        <v>68.55</v>
      </c>
      <c r="AD1566" s="196">
        <v>68.55</v>
      </c>
    </row>
    <row r="1567" spans="1:30" x14ac:dyDescent="0.25">
      <c r="A1567" s="55" t="s">
        <v>1627</v>
      </c>
      <c r="B1567" s="56" t="s">
        <v>2237</v>
      </c>
      <c r="C1567" s="55" t="s">
        <v>157</v>
      </c>
      <c r="D1567" s="55" t="s">
        <v>2238</v>
      </c>
      <c r="E1567" s="230" t="s">
        <v>1648</v>
      </c>
      <c r="F1567" s="231"/>
      <c r="G1567" s="57" t="s">
        <v>164</v>
      </c>
      <c r="H1567" s="58">
        <v>1.7999999999999999E-2</v>
      </c>
      <c r="I1567" s="59">
        <f t="shared" si="393"/>
        <v>1.95</v>
      </c>
      <c r="J1567" s="59">
        <f t="shared" si="394"/>
        <v>0.03</v>
      </c>
      <c r="Q1567">
        <f t="shared" si="389"/>
        <v>0</v>
      </c>
      <c r="R1567">
        <f t="shared" si="395"/>
        <v>1.8201674554058975</v>
      </c>
      <c r="T1567">
        <v>1.8575042237219159</v>
      </c>
      <c r="W1567">
        <v>1.95</v>
      </c>
      <c r="Y1567">
        <v>1.95</v>
      </c>
      <c r="AB1567">
        <v>1.95</v>
      </c>
      <c r="AD1567" s="196">
        <v>1.95</v>
      </c>
    </row>
    <row r="1568" spans="1:30" x14ac:dyDescent="0.25">
      <c r="A1568" s="44"/>
      <c r="B1568" s="44"/>
      <c r="C1568" s="44"/>
      <c r="D1568" s="44"/>
      <c r="E1568" s="44" t="s">
        <v>1629</v>
      </c>
      <c r="F1568" s="45">
        <v>6.38</v>
      </c>
      <c r="G1568" s="44" t="s">
        <v>1630</v>
      </c>
      <c r="H1568" s="45">
        <v>0</v>
      </c>
      <c r="I1568" s="44" t="s">
        <v>1631</v>
      </c>
      <c r="J1568" s="45">
        <f>F1568+H1568</f>
        <v>6.38</v>
      </c>
      <c r="Q1568">
        <f t="shared" si="389"/>
        <v>0</v>
      </c>
      <c r="W1568" t="s">
        <v>1631</v>
      </c>
      <c r="Y1568" t="s">
        <v>1631</v>
      </c>
      <c r="AB1568" t="s">
        <v>1631</v>
      </c>
    </row>
    <row r="1569" spans="1:30" x14ac:dyDescent="0.25">
      <c r="A1569" s="44"/>
      <c r="B1569" s="44"/>
      <c r="C1569" s="44"/>
      <c r="D1569" s="44"/>
      <c r="E1569" s="44" t="s">
        <v>1632</v>
      </c>
      <c r="F1569" s="45">
        <f>J1569-J1561</f>
        <v>6.2742362262295082</v>
      </c>
      <c r="G1569" s="44"/>
      <c r="H1569" s="229" t="s">
        <v>1633</v>
      </c>
      <c r="I1569" s="229"/>
      <c r="J1569" s="45">
        <f>Q1569</f>
        <v>34.793491799999998</v>
      </c>
      <c r="Q1569">
        <f t="shared" si="389"/>
        <v>34.793491799999998</v>
      </c>
      <c r="S1569" s="194"/>
    </row>
    <row r="1570" spans="1:30" ht="15.75" thickBot="1" x14ac:dyDescent="0.3">
      <c r="A1570" s="46"/>
      <c r="B1570" s="46"/>
      <c r="C1570" s="46"/>
      <c r="D1570" s="46"/>
      <c r="E1570" s="46"/>
      <c r="F1570" s="46"/>
      <c r="G1570" s="46" t="s">
        <v>1634</v>
      </c>
      <c r="H1570" s="47">
        <v>6</v>
      </c>
      <c r="I1570" s="46" t="s">
        <v>1635</v>
      </c>
      <c r="J1570" s="48">
        <f>O1570</f>
        <v>208.76</v>
      </c>
      <c r="M1570">
        <f>K1561</f>
        <v>208.76</v>
      </c>
      <c r="N1570">
        <f>L1561</f>
        <v>34.793491799999998</v>
      </c>
      <c r="O1570">
        <v>208.76</v>
      </c>
      <c r="P1570">
        <v>34.793491799999998</v>
      </c>
      <c r="Q1570">
        <f t="shared" si="389"/>
        <v>0</v>
      </c>
      <c r="S1570" s="194"/>
      <c r="W1570" t="s">
        <v>1635</v>
      </c>
      <c r="Y1570" t="s">
        <v>1635</v>
      </c>
      <c r="AB1570" t="s">
        <v>1635</v>
      </c>
    </row>
    <row r="1571" spans="1:30" ht="15.75" thickTop="1" x14ac:dyDescent="0.25">
      <c r="A1571" s="49"/>
      <c r="B1571" s="49"/>
      <c r="C1571" s="49"/>
      <c r="D1571" s="49"/>
      <c r="E1571" s="49"/>
      <c r="F1571" s="49"/>
      <c r="G1571" s="49"/>
      <c r="H1571" s="49"/>
      <c r="I1571" s="49"/>
      <c r="J1571" s="49"/>
      <c r="Q1571">
        <f t="shared" si="389"/>
        <v>0</v>
      </c>
      <c r="S1571" s="194"/>
    </row>
    <row r="1572" spans="1:30" collapsed="1" x14ac:dyDescent="0.25">
      <c r="A1572" s="36" t="s">
        <v>580</v>
      </c>
      <c r="B1572" s="37" t="s">
        <v>137</v>
      </c>
      <c r="C1572" s="36" t="s">
        <v>138</v>
      </c>
      <c r="D1572" s="36" t="s">
        <v>9</v>
      </c>
      <c r="E1572" s="233" t="s">
        <v>1626</v>
      </c>
      <c r="F1572" s="234"/>
      <c r="G1572" s="38" t="s">
        <v>139</v>
      </c>
      <c r="H1572" s="37" t="s">
        <v>140</v>
      </c>
      <c r="I1572" s="37" t="s">
        <v>141</v>
      </c>
      <c r="J1572" s="37" t="s">
        <v>10</v>
      </c>
      <c r="Q1572">
        <f t="shared" si="389"/>
        <v>0</v>
      </c>
      <c r="S1572" s="194"/>
      <c r="W1572" t="s">
        <v>141</v>
      </c>
      <c r="Y1572" t="s">
        <v>141</v>
      </c>
      <c r="AB1572" t="s">
        <v>141</v>
      </c>
    </row>
    <row r="1573" spans="1:30" ht="51" x14ac:dyDescent="0.25">
      <c r="A1573" s="39" t="s">
        <v>1636</v>
      </c>
      <c r="B1573" s="40" t="s">
        <v>581</v>
      </c>
      <c r="C1573" s="39" t="s">
        <v>157</v>
      </c>
      <c r="D1573" s="39" t="s">
        <v>582</v>
      </c>
      <c r="E1573" s="235" t="s">
        <v>2168</v>
      </c>
      <c r="F1573" s="236"/>
      <c r="G1573" s="41" t="s">
        <v>164</v>
      </c>
      <c r="H1573" s="42">
        <v>1</v>
      </c>
      <c r="I1573" s="43">
        <f>_xlfn.XLOOKUP(D1573,'Sintético MO EQ MAT'!D:D,'Sintético MO EQ MAT'!G:G)</f>
        <v>74.697891999999996</v>
      </c>
      <c r="J1573" s="43">
        <f>(H1573*I1573)</f>
        <v>74.697891999999996</v>
      </c>
      <c r="K1573">
        <f>_xlfn.XLOOKUP(D1573,'Sintético MO EQ MAT'!D:D,'Sintético MO EQ MAT'!O:O,0)</f>
        <v>182.26</v>
      </c>
      <c r="L1573">
        <f>_xlfn.XLOOKUP(D1573,'Sintético MO EQ MAT'!D:D,'Sintético MO EQ MAT'!K:K,0)</f>
        <v>91.131428239999991</v>
      </c>
      <c r="Q1573">
        <f t="shared" si="389"/>
        <v>0</v>
      </c>
      <c r="S1573" s="194"/>
      <c r="W1573">
        <v>74.697891999999996</v>
      </c>
      <c r="Y1573">
        <v>74.697891999999996</v>
      </c>
      <c r="AB1573">
        <v>74.697891999999996</v>
      </c>
      <c r="AD1573" s="196">
        <v>81.62</v>
      </c>
    </row>
    <row r="1574" spans="1:30" ht="25.5" x14ac:dyDescent="0.25">
      <c r="A1574" s="50" t="s">
        <v>1638</v>
      </c>
      <c r="B1574" s="51" t="s">
        <v>2162</v>
      </c>
      <c r="C1574" s="50" t="s">
        <v>157</v>
      </c>
      <c r="D1574" s="50" t="s">
        <v>2163</v>
      </c>
      <c r="E1574" s="237" t="s">
        <v>1637</v>
      </c>
      <c r="F1574" s="238"/>
      <c r="G1574" s="52" t="s">
        <v>266</v>
      </c>
      <c r="H1574" s="53">
        <v>0.18099999999999999</v>
      </c>
      <c r="I1574" s="54">
        <f t="shared" ref="I1574:I1579" si="396">W1574</f>
        <v>18.72</v>
      </c>
      <c r="J1574" s="54">
        <f t="shared" ref="J1574:J1579" si="397">TRUNC(H1574*I1574,(2))</f>
        <v>3.38</v>
      </c>
      <c r="Q1574">
        <f t="shared" si="389"/>
        <v>0</v>
      </c>
      <c r="R1574">
        <f t="shared" ref="R1574:R1579" si="398">I1574/1.07133</f>
        <v>17.473607571896615</v>
      </c>
      <c r="T1574">
        <v>17.78163591050377</v>
      </c>
      <c r="W1574">
        <v>18.72</v>
      </c>
      <c r="Y1574">
        <v>18.72</v>
      </c>
      <c r="AB1574">
        <v>18.72</v>
      </c>
      <c r="AD1574" s="196">
        <v>18.72</v>
      </c>
    </row>
    <row r="1575" spans="1:30" ht="25.5" x14ac:dyDescent="0.25">
      <c r="A1575" s="50" t="s">
        <v>1638</v>
      </c>
      <c r="B1575" s="51" t="s">
        <v>1658</v>
      </c>
      <c r="C1575" s="50" t="s">
        <v>157</v>
      </c>
      <c r="D1575" s="50" t="s">
        <v>1659</v>
      </c>
      <c r="E1575" s="237" t="s">
        <v>1637</v>
      </c>
      <c r="F1575" s="238"/>
      <c r="G1575" s="52" t="s">
        <v>266</v>
      </c>
      <c r="H1575" s="53">
        <v>0.18099999999999999</v>
      </c>
      <c r="I1575" s="54">
        <f t="shared" si="396"/>
        <v>25.97</v>
      </c>
      <c r="J1575" s="54">
        <f t="shared" si="397"/>
        <v>4.7</v>
      </c>
      <c r="Q1575">
        <f t="shared" si="389"/>
        <v>0</v>
      </c>
      <c r="R1575">
        <f t="shared" si="398"/>
        <v>24.240896829174954</v>
      </c>
      <c r="T1575">
        <v>24.670269664809165</v>
      </c>
      <c r="W1575">
        <v>25.97</v>
      </c>
      <c r="Y1575">
        <v>25.97</v>
      </c>
      <c r="AB1575">
        <v>25.97</v>
      </c>
      <c r="AD1575" s="196">
        <v>25.97</v>
      </c>
    </row>
    <row r="1576" spans="1:30" ht="25.5" x14ac:dyDescent="0.25">
      <c r="A1576" s="55" t="s">
        <v>1627</v>
      </c>
      <c r="B1576" s="56" t="s">
        <v>2297</v>
      </c>
      <c r="C1576" s="55" t="s">
        <v>157</v>
      </c>
      <c r="D1576" s="55" t="s">
        <v>2298</v>
      </c>
      <c r="E1576" s="230" t="s">
        <v>1648</v>
      </c>
      <c r="F1576" s="231"/>
      <c r="G1576" s="57" t="s">
        <v>164</v>
      </c>
      <c r="H1576" s="58">
        <v>1</v>
      </c>
      <c r="I1576" s="59">
        <f t="shared" si="396"/>
        <v>59.2</v>
      </c>
      <c r="J1576" s="59">
        <f t="shared" si="397"/>
        <v>59.2</v>
      </c>
      <c r="Q1576">
        <f t="shared" si="389"/>
        <v>0</v>
      </c>
      <c r="R1576">
        <f t="shared" si="398"/>
        <v>55.258417107707253</v>
      </c>
      <c r="T1576">
        <v>56.229173083923726</v>
      </c>
      <c r="W1576">
        <v>59.2</v>
      </c>
      <c r="Y1576">
        <v>59.2</v>
      </c>
      <c r="AB1576">
        <v>59.2</v>
      </c>
      <c r="AD1576" s="196">
        <v>59.21</v>
      </c>
    </row>
    <row r="1577" spans="1:30" x14ac:dyDescent="0.25">
      <c r="A1577" s="55" t="s">
        <v>1627</v>
      </c>
      <c r="B1577" s="56" t="s">
        <v>2259</v>
      </c>
      <c r="C1577" s="55" t="s">
        <v>157</v>
      </c>
      <c r="D1577" s="55" t="s">
        <v>2260</v>
      </c>
      <c r="E1577" s="230" t="s">
        <v>1648</v>
      </c>
      <c r="F1577" s="231"/>
      <c r="G1577" s="57" t="s">
        <v>164</v>
      </c>
      <c r="H1577" s="58">
        <v>0.19400000000000001</v>
      </c>
      <c r="I1577" s="59">
        <f t="shared" si="396"/>
        <v>19.739999999999998</v>
      </c>
      <c r="J1577" s="59">
        <f t="shared" si="397"/>
        <v>3.82</v>
      </c>
      <c r="Q1577">
        <f t="shared" si="389"/>
        <v>0</v>
      </c>
      <c r="R1577">
        <f t="shared" si="398"/>
        <v>18.425695163955083</v>
      </c>
      <c r="T1577">
        <v>18.752391886720247</v>
      </c>
      <c r="W1577">
        <v>19.739999999999998</v>
      </c>
      <c r="Y1577">
        <v>19.739999999999998</v>
      </c>
      <c r="AB1577">
        <v>19.739999999999998</v>
      </c>
      <c r="AD1577" s="196">
        <v>19.739999999999998</v>
      </c>
    </row>
    <row r="1578" spans="1:30" ht="25.5" x14ac:dyDescent="0.25">
      <c r="A1578" s="55" t="s">
        <v>1627</v>
      </c>
      <c r="B1578" s="56" t="s">
        <v>2235</v>
      </c>
      <c r="C1578" s="55" t="s">
        <v>157</v>
      </c>
      <c r="D1578" s="55" t="s">
        <v>2236</v>
      </c>
      <c r="E1578" s="230" t="s">
        <v>1648</v>
      </c>
      <c r="F1578" s="231"/>
      <c r="G1578" s="57" t="s">
        <v>164</v>
      </c>
      <c r="H1578" s="58">
        <v>5.1999999999999998E-2</v>
      </c>
      <c r="I1578" s="59">
        <f t="shared" si="396"/>
        <v>68.55</v>
      </c>
      <c r="J1578" s="59">
        <f t="shared" si="397"/>
        <v>3.56</v>
      </c>
      <c r="Q1578">
        <f t="shared" si="389"/>
        <v>0</v>
      </c>
      <c r="R1578">
        <f t="shared" si="398"/>
        <v>63.985886701576547</v>
      </c>
      <c r="T1578">
        <v>65.0966555589781</v>
      </c>
      <c r="W1578">
        <v>68.55</v>
      </c>
      <c r="Y1578">
        <v>68.55</v>
      </c>
      <c r="AB1578">
        <v>68.55</v>
      </c>
      <c r="AD1578" s="196">
        <v>68.55</v>
      </c>
    </row>
    <row r="1579" spans="1:30" x14ac:dyDescent="0.25">
      <c r="A1579" s="55" t="s">
        <v>1627</v>
      </c>
      <c r="B1579" s="56" t="s">
        <v>2237</v>
      </c>
      <c r="C1579" s="55" t="s">
        <v>157</v>
      </c>
      <c r="D1579" s="55" t="s">
        <v>2238</v>
      </c>
      <c r="E1579" s="230" t="s">
        <v>1648</v>
      </c>
      <c r="F1579" s="231"/>
      <c r="G1579" s="57" t="s">
        <v>164</v>
      </c>
      <c r="H1579" s="58">
        <v>1.7999999999999999E-2</v>
      </c>
      <c r="I1579" s="59">
        <f t="shared" si="396"/>
        <v>1.95</v>
      </c>
      <c r="J1579" s="59">
        <f t="shared" si="397"/>
        <v>0.03</v>
      </c>
      <c r="Q1579">
        <f t="shared" si="389"/>
        <v>0</v>
      </c>
      <c r="R1579">
        <f t="shared" si="398"/>
        <v>1.8201674554058975</v>
      </c>
      <c r="T1579">
        <v>1.8575042237219159</v>
      </c>
      <c r="W1579">
        <v>1.95</v>
      </c>
      <c r="Y1579">
        <v>1.95</v>
      </c>
      <c r="AB1579">
        <v>1.95</v>
      </c>
      <c r="AD1579" s="196">
        <v>1.95</v>
      </c>
    </row>
    <row r="1580" spans="1:30" x14ac:dyDescent="0.25">
      <c r="A1580" s="44"/>
      <c r="B1580" s="44"/>
      <c r="C1580" s="44"/>
      <c r="D1580" s="44"/>
      <c r="E1580" s="44" t="s">
        <v>1629</v>
      </c>
      <c r="F1580" s="45">
        <v>6.28</v>
      </c>
      <c r="G1580" s="44" t="s">
        <v>1630</v>
      </c>
      <c r="H1580" s="45">
        <v>0</v>
      </c>
      <c r="I1580" s="44" t="s">
        <v>1631</v>
      </c>
      <c r="J1580" s="45">
        <f>F1580+H1580</f>
        <v>6.28</v>
      </c>
      <c r="Q1580">
        <f t="shared" si="389"/>
        <v>0</v>
      </c>
      <c r="W1580" t="s">
        <v>1631</v>
      </c>
      <c r="Y1580" t="s">
        <v>1631</v>
      </c>
      <c r="AB1580" t="s">
        <v>1631</v>
      </c>
    </row>
    <row r="1581" spans="1:30" x14ac:dyDescent="0.25">
      <c r="A1581" s="44"/>
      <c r="B1581" s="44"/>
      <c r="C1581" s="44"/>
      <c r="D1581" s="44"/>
      <c r="E1581" s="44" t="s">
        <v>1632</v>
      </c>
      <c r="F1581" s="45">
        <f>J1581-J1573</f>
        <v>16.433536239999995</v>
      </c>
      <c r="G1581" s="44"/>
      <c r="H1581" s="229" t="s">
        <v>1633</v>
      </c>
      <c r="I1581" s="229"/>
      <c r="J1581" s="45">
        <f>Q1581</f>
        <v>91.131428239999991</v>
      </c>
      <c r="Q1581">
        <f t="shared" si="389"/>
        <v>91.131428239999991</v>
      </c>
      <c r="S1581" s="194"/>
    </row>
    <row r="1582" spans="1:30" ht="15.75" thickBot="1" x14ac:dyDescent="0.3">
      <c r="A1582" s="46"/>
      <c r="B1582" s="46"/>
      <c r="C1582" s="46"/>
      <c r="D1582" s="46"/>
      <c r="E1582" s="46"/>
      <c r="F1582" s="46"/>
      <c r="G1582" s="46" t="s">
        <v>1634</v>
      </c>
      <c r="H1582" s="47">
        <v>2</v>
      </c>
      <c r="I1582" s="46" t="s">
        <v>1635</v>
      </c>
      <c r="J1582" s="48">
        <f>O1582</f>
        <v>182.26</v>
      </c>
      <c r="M1582">
        <f>K1573</f>
        <v>182.26</v>
      </c>
      <c r="N1582">
        <f>L1573</f>
        <v>91.131428239999991</v>
      </c>
      <c r="O1582">
        <v>182.26</v>
      </c>
      <c r="P1582">
        <v>91.131428239999991</v>
      </c>
      <c r="Q1582">
        <f t="shared" si="389"/>
        <v>0</v>
      </c>
      <c r="S1582" s="194"/>
      <c r="W1582" t="s">
        <v>1635</v>
      </c>
      <c r="Y1582" t="s">
        <v>1635</v>
      </c>
      <c r="AB1582" t="s">
        <v>1635</v>
      </c>
    </row>
    <row r="1583" spans="1:30" ht="15.75" thickTop="1" x14ac:dyDescent="0.25">
      <c r="A1583" s="49"/>
      <c r="B1583" s="49"/>
      <c r="C1583" s="49"/>
      <c r="D1583" s="49"/>
      <c r="E1583" s="49"/>
      <c r="F1583" s="49"/>
      <c r="G1583" s="49"/>
      <c r="H1583" s="49"/>
      <c r="I1583" s="49"/>
      <c r="J1583" s="49"/>
      <c r="Q1583">
        <f t="shared" si="389"/>
        <v>0</v>
      </c>
      <c r="S1583" s="194"/>
    </row>
    <row r="1584" spans="1:30" collapsed="1" x14ac:dyDescent="0.25">
      <c r="A1584" s="36" t="s">
        <v>583</v>
      </c>
      <c r="B1584" s="37" t="s">
        <v>137</v>
      </c>
      <c r="C1584" s="36" t="s">
        <v>138</v>
      </c>
      <c r="D1584" s="36" t="s">
        <v>9</v>
      </c>
      <c r="E1584" s="233" t="s">
        <v>1626</v>
      </c>
      <c r="F1584" s="234"/>
      <c r="G1584" s="38" t="s">
        <v>139</v>
      </c>
      <c r="H1584" s="37" t="s">
        <v>140</v>
      </c>
      <c r="I1584" s="37" t="s">
        <v>141</v>
      </c>
      <c r="J1584" s="37" t="s">
        <v>10</v>
      </c>
      <c r="Q1584">
        <f t="shared" si="389"/>
        <v>0</v>
      </c>
      <c r="S1584" s="194"/>
      <c r="W1584" t="s">
        <v>141</v>
      </c>
      <c r="Y1584" t="s">
        <v>141</v>
      </c>
      <c r="AB1584" t="s">
        <v>141</v>
      </c>
    </row>
    <row r="1585" spans="1:30" ht="25.5" x14ac:dyDescent="0.25">
      <c r="A1585" s="39" t="s">
        <v>1636</v>
      </c>
      <c r="B1585" s="40" t="s">
        <v>584</v>
      </c>
      <c r="C1585" s="39" t="s">
        <v>157</v>
      </c>
      <c r="D1585" s="39" t="s">
        <v>585</v>
      </c>
      <c r="E1585" s="235" t="s">
        <v>2168</v>
      </c>
      <c r="F1585" s="236"/>
      <c r="G1585" s="41" t="s">
        <v>164</v>
      </c>
      <c r="H1585" s="42">
        <v>1</v>
      </c>
      <c r="I1585" s="43">
        <f>_xlfn.XLOOKUP(D1585,'Sintético MO EQ MAT'!D:D,'Sintético MO EQ MAT'!G:G)</f>
        <v>143.42607541803281</v>
      </c>
      <c r="J1585" s="43">
        <f>(H1585*I1585)</f>
        <v>143.42607541803281</v>
      </c>
      <c r="K1585">
        <f>_xlfn.XLOOKUP(D1585,'Sintético MO EQ MAT'!D:D,'Sintético MO EQ MAT'!O:O,0)</f>
        <v>524.92999999999995</v>
      </c>
      <c r="L1585">
        <f>_xlfn.XLOOKUP(D1585,'Sintético MO EQ MAT'!D:D,'Sintético MO EQ MAT'!K:K,0)</f>
        <v>174.97981201000002</v>
      </c>
      <c r="Q1585">
        <f t="shared" si="389"/>
        <v>0</v>
      </c>
      <c r="S1585" s="194"/>
      <c r="W1585">
        <v>143.42607541803281</v>
      </c>
      <c r="Y1585">
        <v>143.42607541803281</v>
      </c>
      <c r="AB1585">
        <v>143.42607541803281</v>
      </c>
      <c r="AD1585" s="196">
        <v>148.87</v>
      </c>
    </row>
    <row r="1586" spans="1:30" ht="25.5" x14ac:dyDescent="0.25">
      <c r="A1586" s="50" t="s">
        <v>1638</v>
      </c>
      <c r="B1586" s="51" t="s">
        <v>2162</v>
      </c>
      <c r="C1586" s="50" t="s">
        <v>157</v>
      </c>
      <c r="D1586" s="50" t="s">
        <v>2163</v>
      </c>
      <c r="E1586" s="237" t="s">
        <v>1637</v>
      </c>
      <c r="F1586" s="238"/>
      <c r="G1586" s="52" t="s">
        <v>266</v>
      </c>
      <c r="H1586" s="53">
        <v>0.52590000000000003</v>
      </c>
      <c r="I1586" s="54">
        <f t="shared" ref="I1586:I1589" si="399">W1586</f>
        <v>18.72</v>
      </c>
      <c r="J1586" s="54">
        <f t="shared" ref="J1586:J1589" si="400">TRUNC(H1586*I1586,(2))</f>
        <v>9.84</v>
      </c>
      <c r="Q1586">
        <f t="shared" si="389"/>
        <v>0</v>
      </c>
      <c r="R1586">
        <f t="shared" ref="R1586:R1589" si="401">I1586/1.07133</f>
        <v>17.473607571896615</v>
      </c>
      <c r="T1586">
        <v>17.78163591050377</v>
      </c>
      <c r="W1586">
        <v>18.72</v>
      </c>
      <c r="Y1586">
        <v>18.72</v>
      </c>
      <c r="AB1586">
        <v>18.72</v>
      </c>
      <c r="AD1586" s="196">
        <v>18.72</v>
      </c>
    </row>
    <row r="1587" spans="1:30" ht="25.5" x14ac:dyDescent="0.25">
      <c r="A1587" s="50" t="s">
        <v>1638</v>
      </c>
      <c r="B1587" s="51" t="s">
        <v>1658</v>
      </c>
      <c r="C1587" s="50" t="s">
        <v>157</v>
      </c>
      <c r="D1587" s="50" t="s">
        <v>1659</v>
      </c>
      <c r="E1587" s="237" t="s">
        <v>1637</v>
      </c>
      <c r="F1587" s="238"/>
      <c r="G1587" s="52" t="s">
        <v>266</v>
      </c>
      <c r="H1587" s="53">
        <v>0.52590000000000003</v>
      </c>
      <c r="I1587" s="54">
        <f t="shared" si="399"/>
        <v>25.97</v>
      </c>
      <c r="J1587" s="54">
        <f t="shared" si="400"/>
        <v>13.65</v>
      </c>
      <c r="Q1587">
        <f t="shared" si="389"/>
        <v>0</v>
      </c>
      <c r="R1587">
        <f t="shared" si="401"/>
        <v>24.240896829174954</v>
      </c>
      <c r="T1587">
        <v>24.670269664809165</v>
      </c>
      <c r="W1587">
        <v>25.97</v>
      </c>
      <c r="Y1587">
        <v>25.97</v>
      </c>
      <c r="AB1587">
        <v>25.97</v>
      </c>
      <c r="AD1587" s="196">
        <v>25.97</v>
      </c>
    </row>
    <row r="1588" spans="1:30" x14ac:dyDescent="0.25">
      <c r="A1588" s="55" t="s">
        <v>1627</v>
      </c>
      <c r="B1588" s="56" t="s">
        <v>2241</v>
      </c>
      <c r="C1588" s="55" t="s">
        <v>157</v>
      </c>
      <c r="D1588" s="55" t="s">
        <v>2242</v>
      </c>
      <c r="E1588" s="230" t="s">
        <v>1648</v>
      </c>
      <c r="F1588" s="231"/>
      <c r="G1588" s="57" t="s">
        <v>164</v>
      </c>
      <c r="H1588" s="58">
        <v>1.9800000000000002E-2</v>
      </c>
      <c r="I1588" s="59">
        <f t="shared" si="399"/>
        <v>13.81</v>
      </c>
      <c r="J1588" s="59">
        <f t="shared" si="400"/>
        <v>0.27</v>
      </c>
      <c r="Q1588">
        <f t="shared" si="389"/>
        <v>0</v>
      </c>
      <c r="R1588">
        <f t="shared" si="401"/>
        <v>12.890519261105357</v>
      </c>
      <c r="T1588">
        <v>13.114539871001467</v>
      </c>
      <c r="W1588">
        <v>13.81</v>
      </c>
      <c r="Y1588">
        <v>13.81</v>
      </c>
      <c r="AB1588">
        <v>13.81</v>
      </c>
      <c r="AD1588" s="196">
        <v>13.81</v>
      </c>
    </row>
    <row r="1589" spans="1:30" ht="38.25" x14ac:dyDescent="0.25">
      <c r="A1589" s="55" t="s">
        <v>1627</v>
      </c>
      <c r="B1589" s="56" t="s">
        <v>2299</v>
      </c>
      <c r="C1589" s="55" t="s">
        <v>157</v>
      </c>
      <c r="D1589" s="55" t="s">
        <v>2300</v>
      </c>
      <c r="E1589" s="230" t="s">
        <v>1648</v>
      </c>
      <c r="F1589" s="231"/>
      <c r="G1589" s="57" t="s">
        <v>164</v>
      </c>
      <c r="H1589" s="58">
        <v>1</v>
      </c>
      <c r="I1589" s="59">
        <f t="shared" si="399"/>
        <v>119.66</v>
      </c>
      <c r="J1589" s="59">
        <f t="shared" si="400"/>
        <v>119.66</v>
      </c>
      <c r="Q1589">
        <f t="shared" si="389"/>
        <v>0</v>
      </c>
      <c r="R1589">
        <f t="shared" si="401"/>
        <v>111.69294241736907</v>
      </c>
      <c r="T1589">
        <v>113.65312275396005</v>
      </c>
      <c r="W1589">
        <v>119.66</v>
      </c>
      <c r="Y1589">
        <v>119.66</v>
      </c>
      <c r="AB1589">
        <v>119.66</v>
      </c>
      <c r="AD1589" s="196">
        <v>119.68</v>
      </c>
    </row>
    <row r="1590" spans="1:30" x14ac:dyDescent="0.25">
      <c r="A1590" s="44"/>
      <c r="B1590" s="44"/>
      <c r="C1590" s="44"/>
      <c r="D1590" s="44"/>
      <c r="E1590" s="44" t="s">
        <v>1629</v>
      </c>
      <c r="F1590" s="45">
        <v>18.27</v>
      </c>
      <c r="G1590" s="44" t="s">
        <v>1630</v>
      </c>
      <c r="H1590" s="45">
        <v>0</v>
      </c>
      <c r="I1590" s="44" t="s">
        <v>1631</v>
      </c>
      <c r="J1590" s="45">
        <f>F1590+H1590</f>
        <v>18.27</v>
      </c>
      <c r="Q1590">
        <f t="shared" si="389"/>
        <v>0</v>
      </c>
      <c r="W1590" t="s">
        <v>1631</v>
      </c>
      <c r="Y1590" t="s">
        <v>1631</v>
      </c>
      <c r="AB1590" t="s">
        <v>1631</v>
      </c>
    </row>
    <row r="1591" spans="1:30" x14ac:dyDescent="0.25">
      <c r="A1591" s="44"/>
      <c r="B1591" s="44"/>
      <c r="C1591" s="44"/>
      <c r="D1591" s="44"/>
      <c r="E1591" s="44" t="s">
        <v>1632</v>
      </c>
      <c r="F1591" s="45">
        <f>J1591-J1585</f>
        <v>31.553736591967208</v>
      </c>
      <c r="G1591" s="44"/>
      <c r="H1591" s="229" t="s">
        <v>1633</v>
      </c>
      <c r="I1591" s="229"/>
      <c r="J1591" s="45">
        <f>Q1591</f>
        <v>174.97981201000002</v>
      </c>
      <c r="Q1591">
        <f t="shared" si="389"/>
        <v>174.97981201000002</v>
      </c>
      <c r="S1591" s="194"/>
    </row>
    <row r="1592" spans="1:30" ht="15.75" thickBot="1" x14ac:dyDescent="0.3">
      <c r="A1592" s="46"/>
      <c r="B1592" s="46"/>
      <c r="C1592" s="46"/>
      <c r="D1592" s="46"/>
      <c r="E1592" s="46"/>
      <c r="F1592" s="46"/>
      <c r="G1592" s="46" t="s">
        <v>1634</v>
      </c>
      <c r="H1592" s="47">
        <v>3</v>
      </c>
      <c r="I1592" s="46" t="s">
        <v>1635</v>
      </c>
      <c r="J1592" s="48">
        <f>O1592</f>
        <v>524.92999999999995</v>
      </c>
      <c r="M1592">
        <f>K1585</f>
        <v>524.92999999999995</v>
      </c>
      <c r="N1592">
        <f>L1585</f>
        <v>174.97981201000002</v>
      </c>
      <c r="O1592">
        <v>524.92999999999995</v>
      </c>
      <c r="P1592">
        <v>174.97981201000002</v>
      </c>
      <c r="Q1592">
        <f t="shared" si="389"/>
        <v>0</v>
      </c>
      <c r="S1592" s="194"/>
      <c r="W1592" t="s">
        <v>1635</v>
      </c>
      <c r="Y1592" t="s">
        <v>1635</v>
      </c>
      <c r="AB1592" t="s">
        <v>1635</v>
      </c>
    </row>
    <row r="1593" spans="1:30" ht="15.75" thickTop="1" x14ac:dyDescent="0.25">
      <c r="A1593" s="49"/>
      <c r="B1593" s="49"/>
      <c r="C1593" s="49"/>
      <c r="D1593" s="49"/>
      <c r="E1593" s="49"/>
      <c r="F1593" s="49"/>
      <c r="G1593" s="49"/>
      <c r="H1593" s="49"/>
      <c r="I1593" s="49"/>
      <c r="J1593" s="49"/>
      <c r="Q1593">
        <f t="shared" si="389"/>
        <v>0</v>
      </c>
      <c r="S1593" s="194"/>
    </row>
    <row r="1594" spans="1:30" collapsed="1" x14ac:dyDescent="0.25">
      <c r="A1594" s="36" t="s">
        <v>586</v>
      </c>
      <c r="B1594" s="37" t="s">
        <v>137</v>
      </c>
      <c r="C1594" s="36" t="s">
        <v>138</v>
      </c>
      <c r="D1594" s="36" t="s">
        <v>9</v>
      </c>
      <c r="E1594" s="233" t="s">
        <v>1626</v>
      </c>
      <c r="F1594" s="234"/>
      <c r="G1594" s="38" t="s">
        <v>139</v>
      </c>
      <c r="H1594" s="37" t="s">
        <v>140</v>
      </c>
      <c r="I1594" s="37" t="s">
        <v>141</v>
      </c>
      <c r="J1594" s="37" t="s">
        <v>10</v>
      </c>
      <c r="Q1594">
        <f t="shared" si="389"/>
        <v>0</v>
      </c>
      <c r="S1594" s="194"/>
      <c r="W1594" t="s">
        <v>141</v>
      </c>
      <c r="Y1594" t="s">
        <v>141</v>
      </c>
      <c r="AB1594" t="s">
        <v>141</v>
      </c>
    </row>
    <row r="1595" spans="1:30" ht="25.5" x14ac:dyDescent="0.25">
      <c r="A1595" s="39" t="s">
        <v>1636</v>
      </c>
      <c r="B1595" s="40" t="s">
        <v>587</v>
      </c>
      <c r="C1595" s="39" t="s">
        <v>157</v>
      </c>
      <c r="D1595" s="39" t="s">
        <v>588</v>
      </c>
      <c r="E1595" s="235" t="s">
        <v>2168</v>
      </c>
      <c r="F1595" s="236"/>
      <c r="G1595" s="41" t="s">
        <v>164</v>
      </c>
      <c r="H1595" s="42">
        <v>1</v>
      </c>
      <c r="I1595" s="43">
        <f>_xlfn.XLOOKUP(D1595,'Sintético MO EQ MAT'!D:D,'Sintético MO EQ MAT'!G:G)</f>
        <v>136.2479238032787</v>
      </c>
      <c r="J1595" s="43">
        <f>(H1595*I1595)</f>
        <v>136.2479238032787</v>
      </c>
      <c r="K1595">
        <f>_xlfn.XLOOKUP(D1595,'Sintético MO EQ MAT'!D:D,'Sintético MO EQ MAT'!O:O,0)</f>
        <v>498.66</v>
      </c>
      <c r="L1595">
        <f>_xlfn.XLOOKUP(D1595,'Sintético MO EQ MAT'!D:D,'Sintético MO EQ MAT'!K:K,0)</f>
        <v>166.22246704</v>
      </c>
      <c r="Q1595">
        <f t="shared" si="389"/>
        <v>0</v>
      </c>
      <c r="S1595" s="194"/>
      <c r="W1595">
        <v>136.2479238032787</v>
      </c>
      <c r="Y1595">
        <v>136.2479238032787</v>
      </c>
      <c r="AB1595">
        <v>136.2479238032787</v>
      </c>
      <c r="AD1595" s="196">
        <v>148.44999999999999</v>
      </c>
    </row>
    <row r="1596" spans="1:30" ht="25.5" x14ac:dyDescent="0.25">
      <c r="A1596" s="50" t="s">
        <v>1638</v>
      </c>
      <c r="B1596" s="51" t="s">
        <v>2162</v>
      </c>
      <c r="C1596" s="50" t="s">
        <v>157</v>
      </c>
      <c r="D1596" s="50" t="s">
        <v>2163</v>
      </c>
      <c r="E1596" s="237" t="s">
        <v>1637</v>
      </c>
      <c r="F1596" s="238"/>
      <c r="G1596" s="52" t="s">
        <v>266</v>
      </c>
      <c r="H1596" s="53">
        <v>0.33979999999999999</v>
      </c>
      <c r="I1596" s="54">
        <f t="shared" ref="I1596:I1599" si="402">W1596</f>
        <v>18.72</v>
      </c>
      <c r="J1596" s="54">
        <f t="shared" ref="J1596:J1599" si="403">TRUNC(H1596*I1596,(2))</f>
        <v>6.36</v>
      </c>
      <c r="Q1596">
        <f t="shared" si="389"/>
        <v>0</v>
      </c>
      <c r="R1596">
        <f t="shared" ref="R1596:R1599" si="404">I1596/1.07133</f>
        <v>17.473607571896615</v>
      </c>
      <c r="T1596">
        <v>17.78163591050377</v>
      </c>
      <c r="W1596">
        <v>18.72</v>
      </c>
      <c r="Y1596">
        <v>18.72</v>
      </c>
      <c r="AB1596">
        <v>18.72</v>
      </c>
      <c r="AD1596" s="196">
        <v>18.72</v>
      </c>
    </row>
    <row r="1597" spans="1:30" ht="25.5" x14ac:dyDescent="0.25">
      <c r="A1597" s="50" t="s">
        <v>1638</v>
      </c>
      <c r="B1597" s="51" t="s">
        <v>1658</v>
      </c>
      <c r="C1597" s="50" t="s">
        <v>157</v>
      </c>
      <c r="D1597" s="50" t="s">
        <v>1659</v>
      </c>
      <c r="E1597" s="237" t="s">
        <v>1637</v>
      </c>
      <c r="F1597" s="238"/>
      <c r="G1597" s="52" t="s">
        <v>266</v>
      </c>
      <c r="H1597" s="53">
        <v>0.33979999999999999</v>
      </c>
      <c r="I1597" s="54">
        <f t="shared" si="402"/>
        <v>25.97</v>
      </c>
      <c r="J1597" s="54">
        <f t="shared" si="403"/>
        <v>8.82</v>
      </c>
      <c r="Q1597">
        <f t="shared" si="389"/>
        <v>0</v>
      </c>
      <c r="R1597">
        <f t="shared" si="404"/>
        <v>24.240896829174954</v>
      </c>
      <c r="T1597">
        <v>24.670269664809165</v>
      </c>
      <c r="W1597">
        <v>25.97</v>
      </c>
      <c r="Y1597">
        <v>25.97</v>
      </c>
      <c r="AB1597">
        <v>25.97</v>
      </c>
      <c r="AD1597" s="196">
        <v>25.97</v>
      </c>
    </row>
    <row r="1598" spans="1:30" x14ac:dyDescent="0.25">
      <c r="A1598" s="55" t="s">
        <v>1627</v>
      </c>
      <c r="B1598" s="56" t="s">
        <v>2241</v>
      </c>
      <c r="C1598" s="55" t="s">
        <v>157</v>
      </c>
      <c r="D1598" s="55" t="s">
        <v>2242</v>
      </c>
      <c r="E1598" s="230" t="s">
        <v>1648</v>
      </c>
      <c r="F1598" s="231"/>
      <c r="G1598" s="57" t="s">
        <v>164</v>
      </c>
      <c r="H1598" s="58">
        <v>2.4E-2</v>
      </c>
      <c r="I1598" s="59">
        <f t="shared" si="402"/>
        <v>13.81</v>
      </c>
      <c r="J1598" s="59">
        <f t="shared" si="403"/>
        <v>0.33</v>
      </c>
      <c r="Q1598">
        <f t="shared" si="389"/>
        <v>0</v>
      </c>
      <c r="R1598">
        <f t="shared" si="404"/>
        <v>12.890519261105357</v>
      </c>
      <c r="T1598">
        <v>13.114539871001467</v>
      </c>
      <c r="W1598">
        <v>13.81</v>
      </c>
      <c r="Y1598">
        <v>13.81</v>
      </c>
      <c r="AB1598">
        <v>13.81</v>
      </c>
      <c r="AD1598" s="196">
        <v>13.81</v>
      </c>
    </row>
    <row r="1599" spans="1:30" x14ac:dyDescent="0.25">
      <c r="A1599" s="55" t="s">
        <v>1627</v>
      </c>
      <c r="B1599" s="56" t="s">
        <v>2301</v>
      </c>
      <c r="C1599" s="55" t="s">
        <v>157</v>
      </c>
      <c r="D1599" s="55" t="s">
        <v>2302</v>
      </c>
      <c r="E1599" s="230" t="s">
        <v>1648</v>
      </c>
      <c r="F1599" s="231"/>
      <c r="G1599" s="57" t="s">
        <v>164</v>
      </c>
      <c r="H1599" s="58">
        <v>1</v>
      </c>
      <c r="I1599" s="59">
        <f t="shared" si="402"/>
        <v>120.73</v>
      </c>
      <c r="J1599" s="59">
        <f t="shared" si="403"/>
        <v>120.73</v>
      </c>
      <c r="Q1599">
        <f t="shared" si="389"/>
        <v>0</v>
      </c>
      <c r="R1599">
        <f t="shared" si="404"/>
        <v>112.69170096982258</v>
      </c>
      <c r="T1599">
        <v>114.67054969057153</v>
      </c>
      <c r="W1599">
        <v>120.73</v>
      </c>
      <c r="Y1599">
        <v>120.73</v>
      </c>
      <c r="AB1599">
        <v>120.73</v>
      </c>
      <c r="AD1599" s="196">
        <v>120.75</v>
      </c>
    </row>
    <row r="1600" spans="1:30" x14ac:dyDescent="0.25">
      <c r="A1600" s="44"/>
      <c r="B1600" s="44"/>
      <c r="C1600" s="44"/>
      <c r="D1600" s="44"/>
      <c r="E1600" s="44" t="s">
        <v>1629</v>
      </c>
      <c r="F1600" s="45">
        <v>11.8</v>
      </c>
      <c r="G1600" s="44" t="s">
        <v>1630</v>
      </c>
      <c r="H1600" s="45">
        <v>0</v>
      </c>
      <c r="I1600" s="44" t="s">
        <v>1631</v>
      </c>
      <c r="J1600" s="45">
        <f>F1600+H1600</f>
        <v>11.8</v>
      </c>
      <c r="Q1600">
        <f t="shared" si="389"/>
        <v>0</v>
      </c>
      <c r="W1600" t="s">
        <v>1631</v>
      </c>
      <c r="Y1600" t="s">
        <v>1631</v>
      </c>
      <c r="AB1600" t="s">
        <v>1631</v>
      </c>
    </row>
    <row r="1601" spans="1:30" x14ac:dyDescent="0.25">
      <c r="A1601" s="44"/>
      <c r="B1601" s="44"/>
      <c r="C1601" s="44"/>
      <c r="D1601" s="44"/>
      <c r="E1601" s="44" t="s">
        <v>1632</v>
      </c>
      <c r="F1601" s="45">
        <f>J1601-J1595</f>
        <v>29.974543236721303</v>
      </c>
      <c r="G1601" s="44"/>
      <c r="H1601" s="229" t="s">
        <v>1633</v>
      </c>
      <c r="I1601" s="229"/>
      <c r="J1601" s="45">
        <f>Q1601</f>
        <v>166.22246704</v>
      </c>
      <c r="Q1601">
        <f t="shared" si="389"/>
        <v>166.22246704</v>
      </c>
      <c r="S1601" s="194"/>
    </row>
    <row r="1602" spans="1:30" ht="15.75" thickBot="1" x14ac:dyDescent="0.3">
      <c r="A1602" s="46"/>
      <c r="B1602" s="46"/>
      <c r="C1602" s="46"/>
      <c r="D1602" s="46"/>
      <c r="E1602" s="46"/>
      <c r="F1602" s="46"/>
      <c r="G1602" s="46" t="s">
        <v>1634</v>
      </c>
      <c r="H1602" s="47">
        <v>3</v>
      </c>
      <c r="I1602" s="46" t="s">
        <v>1635</v>
      </c>
      <c r="J1602" s="48">
        <f>O1602</f>
        <v>498.66</v>
      </c>
      <c r="M1602">
        <f>K1595</f>
        <v>498.66</v>
      </c>
      <c r="N1602">
        <f>L1595</f>
        <v>166.22246704</v>
      </c>
      <c r="O1602">
        <v>498.66</v>
      </c>
      <c r="P1602">
        <v>166.22246704</v>
      </c>
      <c r="Q1602">
        <f t="shared" si="389"/>
        <v>0</v>
      </c>
      <c r="S1602" s="194"/>
      <c r="W1602" t="s">
        <v>1635</v>
      </c>
      <c r="Y1602" t="s">
        <v>1635</v>
      </c>
      <c r="AB1602" t="s">
        <v>1635</v>
      </c>
    </row>
    <row r="1603" spans="1:30" ht="15.75" thickTop="1" x14ac:dyDescent="0.25">
      <c r="A1603" s="49"/>
      <c r="B1603" s="49"/>
      <c r="C1603" s="49"/>
      <c r="D1603" s="49"/>
      <c r="E1603" s="49"/>
      <c r="F1603" s="49"/>
      <c r="G1603" s="49"/>
      <c r="H1603" s="49"/>
      <c r="I1603" s="49"/>
      <c r="J1603" s="49"/>
      <c r="Q1603">
        <f t="shared" si="389"/>
        <v>0</v>
      </c>
      <c r="S1603" s="194"/>
    </row>
    <row r="1604" spans="1:30" collapsed="1" x14ac:dyDescent="0.25">
      <c r="A1604" s="36" t="s">
        <v>589</v>
      </c>
      <c r="B1604" s="37" t="s">
        <v>137</v>
      </c>
      <c r="C1604" s="36" t="s">
        <v>138</v>
      </c>
      <c r="D1604" s="36" t="s">
        <v>9</v>
      </c>
      <c r="E1604" s="233" t="s">
        <v>1626</v>
      </c>
      <c r="F1604" s="234"/>
      <c r="G1604" s="38" t="s">
        <v>139</v>
      </c>
      <c r="H1604" s="37" t="s">
        <v>140</v>
      </c>
      <c r="I1604" s="37" t="s">
        <v>141</v>
      </c>
      <c r="J1604" s="37" t="s">
        <v>10</v>
      </c>
      <c r="Q1604">
        <f t="shared" si="389"/>
        <v>0</v>
      </c>
      <c r="S1604" s="194"/>
      <c r="W1604" t="s">
        <v>141</v>
      </c>
      <c r="Y1604" t="s">
        <v>141</v>
      </c>
      <c r="AB1604" t="s">
        <v>141</v>
      </c>
    </row>
    <row r="1605" spans="1:30" ht="51" x14ac:dyDescent="0.25">
      <c r="A1605" s="39" t="s">
        <v>1636</v>
      </c>
      <c r="B1605" s="40" t="s">
        <v>590</v>
      </c>
      <c r="C1605" s="39" t="s">
        <v>157</v>
      </c>
      <c r="D1605" s="39" t="s">
        <v>591</v>
      </c>
      <c r="E1605" s="235" t="s">
        <v>2168</v>
      </c>
      <c r="F1605" s="236"/>
      <c r="G1605" s="41" t="s">
        <v>164</v>
      </c>
      <c r="H1605" s="42">
        <v>1</v>
      </c>
      <c r="I1605" s="43">
        <f>_xlfn.XLOOKUP(D1605,'Sintético MO EQ MAT'!D:D,'Sintético MO EQ MAT'!G:G)</f>
        <v>1363.2848667213116</v>
      </c>
      <c r="J1605" s="43">
        <f>(H1605*I1605)</f>
        <v>1363.2848667213116</v>
      </c>
      <c r="K1605">
        <f>_xlfn.XLOOKUP(D1605,'Sintético MO EQ MAT'!D:D,'Sintético MO EQ MAT'!O:O,0)</f>
        <v>3326.41</v>
      </c>
      <c r="L1605">
        <f>_xlfn.XLOOKUP(D1605,'Sintético MO EQ MAT'!D:D,'Sintético MO EQ MAT'!K:K,0)</f>
        <v>1663.2075374000001</v>
      </c>
      <c r="Q1605">
        <f t="shared" si="389"/>
        <v>0</v>
      </c>
      <c r="S1605" s="194"/>
      <c r="W1605">
        <v>1363.2848667213116</v>
      </c>
      <c r="Y1605">
        <v>1363.2848667213116</v>
      </c>
      <c r="AB1605">
        <v>1363.2848667213116</v>
      </c>
      <c r="AD1605" s="196">
        <v>1003.1</v>
      </c>
    </row>
    <row r="1606" spans="1:30" ht="25.5" x14ac:dyDescent="0.25">
      <c r="A1606" s="50" t="s">
        <v>1638</v>
      </c>
      <c r="B1606" s="51" t="s">
        <v>2162</v>
      </c>
      <c r="C1606" s="50" t="s">
        <v>157</v>
      </c>
      <c r="D1606" s="50" t="s">
        <v>2163</v>
      </c>
      <c r="E1606" s="237" t="s">
        <v>1637</v>
      </c>
      <c r="F1606" s="238"/>
      <c r="G1606" s="52" t="s">
        <v>266</v>
      </c>
      <c r="H1606" s="53">
        <v>14.335000000000001</v>
      </c>
      <c r="I1606" s="54">
        <f t="shared" ref="I1606:I1624" si="405">W1606</f>
        <v>18.72</v>
      </c>
      <c r="J1606" s="54">
        <f t="shared" ref="J1606:J1624" si="406">TRUNC(H1606*I1606,(2))</f>
        <v>268.35000000000002</v>
      </c>
      <c r="Q1606">
        <f t="shared" si="389"/>
        <v>0</v>
      </c>
      <c r="R1606">
        <f t="shared" ref="R1606:R1624" si="407">I1606/1.07133</f>
        <v>17.473607571896615</v>
      </c>
      <c r="T1606">
        <v>17.78163591050377</v>
      </c>
      <c r="W1606">
        <v>18.72</v>
      </c>
      <c r="Y1606">
        <v>18.72</v>
      </c>
      <c r="AB1606">
        <v>18.72</v>
      </c>
      <c r="AD1606" s="196">
        <v>18.72</v>
      </c>
    </row>
    <row r="1607" spans="1:30" ht="25.5" x14ac:dyDescent="0.25">
      <c r="A1607" s="50" t="s">
        <v>1638</v>
      </c>
      <c r="B1607" s="51" t="s">
        <v>1658</v>
      </c>
      <c r="C1607" s="50" t="s">
        <v>157</v>
      </c>
      <c r="D1607" s="50" t="s">
        <v>1659</v>
      </c>
      <c r="E1607" s="237" t="s">
        <v>1637</v>
      </c>
      <c r="F1607" s="238"/>
      <c r="G1607" s="52" t="s">
        <v>266</v>
      </c>
      <c r="H1607" s="53">
        <v>14.335000000000001</v>
      </c>
      <c r="I1607" s="54">
        <f t="shared" si="405"/>
        <v>25.97</v>
      </c>
      <c r="J1607" s="54">
        <f t="shared" si="406"/>
        <v>372.27</v>
      </c>
      <c r="Q1607">
        <f t="shared" si="389"/>
        <v>0</v>
      </c>
      <c r="R1607">
        <f t="shared" si="407"/>
        <v>24.240896829174954</v>
      </c>
      <c r="T1607">
        <v>24.670269664809165</v>
      </c>
      <c r="W1607">
        <v>25.97</v>
      </c>
      <c r="Y1607">
        <v>25.97</v>
      </c>
      <c r="AB1607">
        <v>25.97</v>
      </c>
      <c r="AD1607" s="196">
        <v>25.97</v>
      </c>
    </row>
    <row r="1608" spans="1:30" x14ac:dyDescent="0.25">
      <c r="A1608" s="55" t="s">
        <v>1627</v>
      </c>
      <c r="B1608" s="56" t="s">
        <v>2241</v>
      </c>
      <c r="C1608" s="55" t="s">
        <v>157</v>
      </c>
      <c r="D1608" s="55" t="s">
        <v>2242</v>
      </c>
      <c r="E1608" s="230" t="s">
        <v>1648</v>
      </c>
      <c r="F1608" s="231"/>
      <c r="G1608" s="57" t="s">
        <v>164</v>
      </c>
      <c r="H1608" s="58">
        <v>0.33</v>
      </c>
      <c r="I1608" s="59">
        <f t="shared" si="405"/>
        <v>13.81</v>
      </c>
      <c r="J1608" s="59">
        <f t="shared" si="406"/>
        <v>4.55</v>
      </c>
      <c r="Q1608">
        <f t="shared" si="389"/>
        <v>0</v>
      </c>
      <c r="R1608">
        <f t="shared" si="407"/>
        <v>12.890519261105357</v>
      </c>
      <c r="T1608">
        <v>13.114539871001467</v>
      </c>
      <c r="W1608">
        <v>13.81</v>
      </c>
      <c r="Y1608">
        <v>13.81</v>
      </c>
      <c r="AB1608">
        <v>13.81</v>
      </c>
      <c r="AD1608" s="196">
        <v>13.81</v>
      </c>
    </row>
    <row r="1609" spans="1:30" ht="25.5" x14ac:dyDescent="0.25">
      <c r="A1609" s="55" t="s">
        <v>1627</v>
      </c>
      <c r="B1609" s="56" t="s">
        <v>2303</v>
      </c>
      <c r="C1609" s="55" t="s">
        <v>157</v>
      </c>
      <c r="D1609" s="55" t="s">
        <v>2304</v>
      </c>
      <c r="E1609" s="230" t="s">
        <v>1648</v>
      </c>
      <c r="F1609" s="231"/>
      <c r="G1609" s="57" t="s">
        <v>164</v>
      </c>
      <c r="H1609" s="58">
        <v>1</v>
      </c>
      <c r="I1609" s="59">
        <f t="shared" si="405"/>
        <v>24.93</v>
      </c>
      <c r="J1609" s="59">
        <f t="shared" si="406"/>
        <v>24.93</v>
      </c>
      <c r="Q1609">
        <f t="shared" si="389"/>
        <v>0</v>
      </c>
      <c r="R1609">
        <f t="shared" si="407"/>
        <v>23.270140852958473</v>
      </c>
      <c r="T1609">
        <v>23.680845304434676</v>
      </c>
      <c r="W1609">
        <v>24.93</v>
      </c>
      <c r="Y1609">
        <v>24.93</v>
      </c>
      <c r="AB1609">
        <v>24.93</v>
      </c>
      <c r="AD1609" s="196">
        <v>24.93</v>
      </c>
    </row>
    <row r="1610" spans="1:30" ht="25.5" x14ac:dyDescent="0.25">
      <c r="A1610" s="55" t="s">
        <v>1627</v>
      </c>
      <c r="B1610" s="56" t="s">
        <v>2305</v>
      </c>
      <c r="C1610" s="55" t="s">
        <v>157</v>
      </c>
      <c r="D1610" s="55" t="s">
        <v>2306</v>
      </c>
      <c r="E1610" s="230" t="s">
        <v>1648</v>
      </c>
      <c r="F1610" s="231"/>
      <c r="G1610" s="57" t="s">
        <v>164</v>
      </c>
      <c r="H1610" s="58">
        <v>1</v>
      </c>
      <c r="I1610" s="59">
        <f t="shared" si="405"/>
        <v>33.32</v>
      </c>
      <c r="J1610" s="59">
        <f t="shared" si="406"/>
        <v>33.32</v>
      </c>
      <c r="Q1610">
        <f t="shared" ref="Q1610:Q1673" si="408">P1611</f>
        <v>0</v>
      </c>
      <c r="R1610">
        <f t="shared" si="407"/>
        <v>31.101528007243335</v>
      </c>
      <c r="T1610">
        <v>31.549569227035555</v>
      </c>
      <c r="W1610">
        <v>33.32</v>
      </c>
      <c r="Y1610">
        <v>33.32</v>
      </c>
      <c r="AB1610">
        <v>33.32</v>
      </c>
      <c r="AD1610" s="196">
        <v>33.22</v>
      </c>
    </row>
    <row r="1611" spans="1:30" x14ac:dyDescent="0.25">
      <c r="A1611" s="55" t="s">
        <v>1627</v>
      </c>
      <c r="B1611" s="56" t="s">
        <v>2307</v>
      </c>
      <c r="C1611" s="55" t="s">
        <v>157</v>
      </c>
      <c r="D1611" s="55" t="s">
        <v>2308</v>
      </c>
      <c r="E1611" s="230" t="s">
        <v>1648</v>
      </c>
      <c r="F1611" s="231"/>
      <c r="G1611" s="57" t="s">
        <v>164</v>
      </c>
      <c r="H1611" s="58">
        <v>2</v>
      </c>
      <c r="I1611" s="59">
        <f t="shared" si="405"/>
        <v>11.8</v>
      </c>
      <c r="J1611" s="59">
        <f t="shared" si="406"/>
        <v>23.6</v>
      </c>
      <c r="Q1611">
        <f t="shared" si="408"/>
        <v>0</v>
      </c>
      <c r="R1611">
        <f t="shared" si="407"/>
        <v>11.014346653225433</v>
      </c>
      <c r="T1611">
        <v>11.210364686884528</v>
      </c>
      <c r="W1611">
        <v>11.8</v>
      </c>
      <c r="Y1611">
        <v>11.8</v>
      </c>
      <c r="AB1611">
        <v>11.8</v>
      </c>
      <c r="AD1611" s="196">
        <v>11.8</v>
      </c>
    </row>
    <row r="1612" spans="1:30" x14ac:dyDescent="0.25">
      <c r="A1612" s="55" t="s">
        <v>1627</v>
      </c>
      <c r="B1612" s="56" t="s">
        <v>2309</v>
      </c>
      <c r="C1612" s="55" t="s">
        <v>157</v>
      </c>
      <c r="D1612" s="55" t="s">
        <v>2310</v>
      </c>
      <c r="E1612" s="230" t="s">
        <v>1648</v>
      </c>
      <c r="F1612" s="231"/>
      <c r="G1612" s="57" t="s">
        <v>164</v>
      </c>
      <c r="H1612" s="58">
        <v>3</v>
      </c>
      <c r="I1612" s="59">
        <f t="shared" si="405"/>
        <v>17.37</v>
      </c>
      <c r="J1612" s="59">
        <f t="shared" si="406"/>
        <v>52.11</v>
      </c>
      <c r="Q1612">
        <f t="shared" si="408"/>
        <v>0</v>
      </c>
      <c r="R1612">
        <f t="shared" si="407"/>
        <v>16.213491641230995</v>
      </c>
      <c r="T1612">
        <v>16.502851595680138</v>
      </c>
      <c r="W1612">
        <v>17.37</v>
      </c>
      <c r="Y1612">
        <v>17.37</v>
      </c>
      <c r="AB1612">
        <v>17.37</v>
      </c>
      <c r="AD1612" s="196">
        <v>17.37</v>
      </c>
    </row>
    <row r="1613" spans="1:30" ht="25.5" x14ac:dyDescent="0.25">
      <c r="A1613" s="55" t="s">
        <v>1627</v>
      </c>
      <c r="B1613" s="56" t="s">
        <v>2311</v>
      </c>
      <c r="C1613" s="55" t="s">
        <v>157</v>
      </c>
      <c r="D1613" s="55" t="s">
        <v>2312</v>
      </c>
      <c r="E1613" s="230" t="s">
        <v>1648</v>
      </c>
      <c r="F1613" s="231"/>
      <c r="G1613" s="57" t="s">
        <v>164</v>
      </c>
      <c r="H1613" s="58">
        <v>1</v>
      </c>
      <c r="I1613" s="59">
        <f t="shared" si="405"/>
        <v>30.49</v>
      </c>
      <c r="J1613" s="59">
        <f t="shared" si="406"/>
        <v>30.49</v>
      </c>
      <c r="Q1613">
        <f t="shared" si="408"/>
        <v>0</v>
      </c>
      <c r="R1613">
        <f t="shared" si="407"/>
        <v>28.459951648885031</v>
      </c>
      <c r="T1613">
        <v>28.954663829072278</v>
      </c>
      <c r="W1613">
        <v>30.49</v>
      </c>
      <c r="Y1613">
        <v>30.49</v>
      </c>
      <c r="AB1613">
        <v>30.49</v>
      </c>
      <c r="AD1613" s="196">
        <v>30.49</v>
      </c>
    </row>
    <row r="1614" spans="1:30" ht="25.5" x14ac:dyDescent="0.25">
      <c r="A1614" s="55" t="s">
        <v>1627</v>
      </c>
      <c r="B1614" s="56" t="s">
        <v>2313</v>
      </c>
      <c r="C1614" s="55" t="s">
        <v>157</v>
      </c>
      <c r="D1614" s="55" t="s">
        <v>2314</v>
      </c>
      <c r="E1614" s="230" t="s">
        <v>1648</v>
      </c>
      <c r="F1614" s="231"/>
      <c r="G1614" s="57" t="s">
        <v>164</v>
      </c>
      <c r="H1614" s="58">
        <v>1</v>
      </c>
      <c r="I1614" s="59">
        <f t="shared" si="405"/>
        <v>23.82</v>
      </c>
      <c r="J1614" s="59">
        <f t="shared" si="406"/>
        <v>23.82</v>
      </c>
      <c r="Q1614">
        <f t="shared" si="408"/>
        <v>0</v>
      </c>
      <c r="R1614">
        <f t="shared" si="407"/>
        <v>22.234045532188965</v>
      </c>
      <c r="T1614">
        <v>22.626081599507156</v>
      </c>
      <c r="W1614">
        <v>23.82</v>
      </c>
      <c r="Y1614">
        <v>23.82</v>
      </c>
      <c r="AB1614">
        <v>23.82</v>
      </c>
      <c r="AD1614" s="196">
        <v>23.82</v>
      </c>
    </row>
    <row r="1615" spans="1:30" x14ac:dyDescent="0.25">
      <c r="A1615" s="55" t="s">
        <v>1627</v>
      </c>
      <c r="B1615" s="56" t="s">
        <v>2315</v>
      </c>
      <c r="C1615" s="55" t="s">
        <v>157</v>
      </c>
      <c r="D1615" s="55" t="s">
        <v>2316</v>
      </c>
      <c r="E1615" s="230" t="s">
        <v>1648</v>
      </c>
      <c r="F1615" s="231"/>
      <c r="G1615" s="57" t="s">
        <v>164</v>
      </c>
      <c r="H1615" s="58">
        <v>2</v>
      </c>
      <c r="I1615" s="59">
        <f t="shared" si="405"/>
        <v>23.08</v>
      </c>
      <c r="J1615" s="59">
        <f t="shared" si="406"/>
        <v>46.16</v>
      </c>
      <c r="Q1615">
        <f t="shared" si="408"/>
        <v>0</v>
      </c>
      <c r="R1615">
        <f t="shared" si="407"/>
        <v>21.543315318342621</v>
      </c>
      <c r="T1615">
        <v>21.92601719358181</v>
      </c>
      <c r="W1615">
        <v>23.08</v>
      </c>
      <c r="Y1615">
        <v>23.08</v>
      </c>
      <c r="AB1615">
        <v>23.08</v>
      </c>
      <c r="AD1615" s="196">
        <v>23.08</v>
      </c>
    </row>
    <row r="1616" spans="1:30" ht="25.5" x14ac:dyDescent="0.25">
      <c r="A1616" s="55" t="s">
        <v>1627</v>
      </c>
      <c r="B1616" s="56" t="s">
        <v>2317</v>
      </c>
      <c r="C1616" s="55" t="s">
        <v>157</v>
      </c>
      <c r="D1616" s="55" t="s">
        <v>2318</v>
      </c>
      <c r="E1616" s="230" t="s">
        <v>1648</v>
      </c>
      <c r="F1616" s="231"/>
      <c r="G1616" s="57" t="s">
        <v>164</v>
      </c>
      <c r="H1616" s="58">
        <v>1</v>
      </c>
      <c r="I1616" s="59">
        <f t="shared" si="405"/>
        <v>86.69</v>
      </c>
      <c r="J1616" s="59">
        <f t="shared" si="406"/>
        <v>86.69</v>
      </c>
      <c r="Q1616">
        <f t="shared" si="408"/>
        <v>0</v>
      </c>
      <c r="R1616">
        <f t="shared" si="407"/>
        <v>80.9181111328909</v>
      </c>
      <c r="T1616">
        <v>82.327574136820601</v>
      </c>
      <c r="W1616">
        <v>86.69</v>
      </c>
      <c r="Y1616">
        <v>86.69</v>
      </c>
      <c r="AB1616">
        <v>86.69</v>
      </c>
      <c r="AD1616" s="196">
        <v>86.69</v>
      </c>
    </row>
    <row r="1617" spans="1:30" ht="25.5" x14ac:dyDescent="0.25">
      <c r="A1617" s="55" t="s">
        <v>1627</v>
      </c>
      <c r="B1617" s="56" t="s">
        <v>2319</v>
      </c>
      <c r="C1617" s="55" t="s">
        <v>157</v>
      </c>
      <c r="D1617" s="55" t="s">
        <v>2320</v>
      </c>
      <c r="E1617" s="230" t="s">
        <v>1648</v>
      </c>
      <c r="F1617" s="231"/>
      <c r="G1617" s="57" t="s">
        <v>164</v>
      </c>
      <c r="H1617" s="58">
        <v>1</v>
      </c>
      <c r="I1617" s="59">
        <f t="shared" si="405"/>
        <v>68.760000000000005</v>
      </c>
      <c r="J1617" s="59">
        <f t="shared" si="406"/>
        <v>68.760000000000005</v>
      </c>
      <c r="Q1617">
        <f t="shared" si="408"/>
        <v>0</v>
      </c>
      <c r="R1617">
        <f t="shared" si="407"/>
        <v>64.181904735235648</v>
      </c>
      <c r="T1617">
        <v>65.208665863926157</v>
      </c>
      <c r="W1617">
        <v>68.760000000000005</v>
      </c>
      <c r="Y1617">
        <v>68.760000000000005</v>
      </c>
      <c r="AB1617">
        <v>68.760000000000005</v>
      </c>
      <c r="AD1617" s="196">
        <v>68.66</v>
      </c>
    </row>
    <row r="1618" spans="1:30" x14ac:dyDescent="0.25">
      <c r="A1618" s="55" t="s">
        <v>1627</v>
      </c>
      <c r="B1618" s="56" t="s">
        <v>2321</v>
      </c>
      <c r="C1618" s="55" t="s">
        <v>157</v>
      </c>
      <c r="D1618" s="55" t="s">
        <v>2322</v>
      </c>
      <c r="E1618" s="230" t="s">
        <v>1648</v>
      </c>
      <c r="F1618" s="231"/>
      <c r="G1618" s="57" t="s">
        <v>1724</v>
      </c>
      <c r="H1618" s="58">
        <v>3.6999999999999998E-2</v>
      </c>
      <c r="I1618" s="59">
        <f t="shared" si="405"/>
        <v>35.340000000000003</v>
      </c>
      <c r="J1618" s="59">
        <f t="shared" si="406"/>
        <v>1.3</v>
      </c>
      <c r="Q1618">
        <f t="shared" si="408"/>
        <v>0</v>
      </c>
      <c r="R1618">
        <f t="shared" si="407"/>
        <v>32.987034807202271</v>
      </c>
      <c r="T1618">
        <v>33.56575471610055</v>
      </c>
      <c r="W1618">
        <v>35.340000000000003</v>
      </c>
      <c r="Y1618">
        <v>35.340000000000003</v>
      </c>
      <c r="AB1618">
        <v>35.340000000000003</v>
      </c>
      <c r="AD1618" s="196">
        <v>35.340000000000003</v>
      </c>
    </row>
    <row r="1619" spans="1:30" ht="25.5" x14ac:dyDescent="0.25">
      <c r="A1619" s="55" t="s">
        <v>1627</v>
      </c>
      <c r="B1619" s="56" t="s">
        <v>2323</v>
      </c>
      <c r="C1619" s="55" t="s">
        <v>157</v>
      </c>
      <c r="D1619" s="55" t="s">
        <v>2324</v>
      </c>
      <c r="E1619" s="230" t="s">
        <v>1648</v>
      </c>
      <c r="F1619" s="231"/>
      <c r="G1619" s="57" t="s">
        <v>255</v>
      </c>
      <c r="H1619" s="58">
        <v>0.41599999999999998</v>
      </c>
      <c r="I1619" s="59">
        <f t="shared" si="405"/>
        <v>51.4</v>
      </c>
      <c r="J1619" s="59">
        <f t="shared" si="406"/>
        <v>21.38</v>
      </c>
      <c r="Q1619">
        <f t="shared" si="408"/>
        <v>0</v>
      </c>
      <c r="R1619">
        <f t="shared" si="407"/>
        <v>47.977747286083655</v>
      </c>
      <c r="T1619">
        <v>48.817824573194066</v>
      </c>
      <c r="W1619">
        <v>51.4</v>
      </c>
      <c r="Y1619">
        <v>51.4</v>
      </c>
      <c r="AB1619">
        <v>51.4</v>
      </c>
      <c r="AD1619" s="196">
        <v>51.4</v>
      </c>
    </row>
    <row r="1620" spans="1:30" ht="25.5" x14ac:dyDescent="0.25">
      <c r="A1620" s="55" t="s">
        <v>1627</v>
      </c>
      <c r="B1620" s="56" t="s">
        <v>2325</v>
      </c>
      <c r="C1620" s="55" t="s">
        <v>157</v>
      </c>
      <c r="D1620" s="55" t="s">
        <v>2326</v>
      </c>
      <c r="E1620" s="230" t="s">
        <v>1648</v>
      </c>
      <c r="F1620" s="231"/>
      <c r="G1620" s="57" t="s">
        <v>255</v>
      </c>
      <c r="H1620" s="58">
        <v>0.30199999999999999</v>
      </c>
      <c r="I1620" s="59">
        <f t="shared" si="405"/>
        <v>44.25</v>
      </c>
      <c r="J1620" s="59">
        <f t="shared" si="406"/>
        <v>13.36</v>
      </c>
      <c r="Q1620">
        <f t="shared" si="408"/>
        <v>0</v>
      </c>
      <c r="R1620">
        <f t="shared" si="407"/>
        <v>41.303799949595366</v>
      </c>
      <c r="T1620">
        <v>42.022532739678724</v>
      </c>
      <c r="W1620">
        <v>44.25</v>
      </c>
      <c r="Y1620">
        <v>44.25</v>
      </c>
      <c r="AB1620">
        <v>44.25</v>
      </c>
      <c r="AD1620" s="196">
        <v>44.25</v>
      </c>
    </row>
    <row r="1621" spans="1:30" ht="25.5" x14ac:dyDescent="0.25">
      <c r="A1621" s="55" t="s">
        <v>1627</v>
      </c>
      <c r="B1621" s="56" t="s">
        <v>2327</v>
      </c>
      <c r="C1621" s="55" t="s">
        <v>157</v>
      </c>
      <c r="D1621" s="55" t="s">
        <v>2328</v>
      </c>
      <c r="E1621" s="230" t="s">
        <v>1648</v>
      </c>
      <c r="F1621" s="231"/>
      <c r="G1621" s="57" t="s">
        <v>164</v>
      </c>
      <c r="H1621" s="58">
        <v>2</v>
      </c>
      <c r="I1621" s="59">
        <f t="shared" si="405"/>
        <v>70.760000000000005</v>
      </c>
      <c r="J1621" s="59">
        <f t="shared" si="406"/>
        <v>141.52000000000001</v>
      </c>
      <c r="Q1621">
        <f t="shared" si="408"/>
        <v>0</v>
      </c>
      <c r="R1621">
        <f t="shared" si="407"/>
        <v>66.048743151036575</v>
      </c>
      <c r="T1621">
        <v>67.196848776754123</v>
      </c>
      <c r="W1621">
        <v>70.760000000000005</v>
      </c>
      <c r="Y1621">
        <v>70.760000000000005</v>
      </c>
      <c r="AB1621">
        <v>70.760000000000005</v>
      </c>
      <c r="AD1621" s="196">
        <v>70.760000000000005</v>
      </c>
    </row>
    <row r="1622" spans="1:30" ht="25.5" x14ac:dyDescent="0.25">
      <c r="A1622" s="55" t="s">
        <v>1627</v>
      </c>
      <c r="B1622" s="56" t="s">
        <v>2329</v>
      </c>
      <c r="C1622" s="55" t="s">
        <v>157</v>
      </c>
      <c r="D1622" s="55" t="s">
        <v>2330</v>
      </c>
      <c r="E1622" s="230" t="s">
        <v>1648</v>
      </c>
      <c r="F1622" s="231"/>
      <c r="G1622" s="57" t="s">
        <v>164</v>
      </c>
      <c r="H1622" s="58">
        <v>1</v>
      </c>
      <c r="I1622" s="59">
        <f t="shared" si="405"/>
        <v>33.979999999999997</v>
      </c>
      <c r="J1622" s="59">
        <f t="shared" si="406"/>
        <v>33.979999999999997</v>
      </c>
      <c r="Q1622">
        <f t="shared" si="408"/>
        <v>0</v>
      </c>
      <c r="R1622">
        <f t="shared" si="407"/>
        <v>31.717584684457638</v>
      </c>
      <c r="T1622">
        <v>32.268302017118913</v>
      </c>
      <c r="W1622">
        <v>33.979999999999997</v>
      </c>
      <c r="Y1622">
        <v>33.979999999999997</v>
      </c>
      <c r="AB1622">
        <v>33.979999999999997</v>
      </c>
      <c r="AD1622" s="196">
        <v>33.979999999999997</v>
      </c>
    </row>
    <row r="1623" spans="1:30" ht="25.5" x14ac:dyDescent="0.25">
      <c r="A1623" s="55" t="s">
        <v>1627</v>
      </c>
      <c r="B1623" s="56" t="s">
        <v>2331</v>
      </c>
      <c r="C1623" s="55" t="s">
        <v>157</v>
      </c>
      <c r="D1623" s="55" t="s">
        <v>2332</v>
      </c>
      <c r="E1623" s="230" t="s">
        <v>1648</v>
      </c>
      <c r="F1623" s="231"/>
      <c r="G1623" s="57" t="s">
        <v>164</v>
      </c>
      <c r="H1623" s="58">
        <v>1</v>
      </c>
      <c r="I1623" s="59">
        <f t="shared" si="405"/>
        <v>61.53</v>
      </c>
      <c r="J1623" s="59">
        <f t="shared" si="406"/>
        <v>61.53</v>
      </c>
      <c r="Q1623">
        <f t="shared" si="408"/>
        <v>0</v>
      </c>
      <c r="R1623">
        <f t="shared" si="407"/>
        <v>57.433283862115324</v>
      </c>
      <c r="T1623">
        <v>58.432042414568812</v>
      </c>
      <c r="W1623">
        <v>61.53</v>
      </c>
      <c r="Y1623">
        <v>61.53</v>
      </c>
      <c r="AB1623">
        <v>61.53</v>
      </c>
      <c r="AD1623" s="196">
        <v>61.53</v>
      </c>
    </row>
    <row r="1624" spans="1:30" ht="25.5" x14ac:dyDescent="0.25">
      <c r="A1624" s="55" t="s">
        <v>1627</v>
      </c>
      <c r="B1624" s="56" t="s">
        <v>2333</v>
      </c>
      <c r="C1624" s="55" t="s">
        <v>157</v>
      </c>
      <c r="D1624" s="55" t="s">
        <v>2334</v>
      </c>
      <c r="E1624" s="230" t="s">
        <v>1648</v>
      </c>
      <c r="F1624" s="231"/>
      <c r="G1624" s="57" t="s">
        <v>164</v>
      </c>
      <c r="H1624" s="58">
        <v>1</v>
      </c>
      <c r="I1624" s="59">
        <f t="shared" si="405"/>
        <v>55.16</v>
      </c>
      <c r="J1624" s="59">
        <f t="shared" si="406"/>
        <v>55.16</v>
      </c>
      <c r="Q1624">
        <f t="shared" si="408"/>
        <v>0</v>
      </c>
      <c r="R1624">
        <f t="shared" si="407"/>
        <v>51.487403507789388</v>
      </c>
      <c r="T1624">
        <v>52.383485947373828</v>
      </c>
      <c r="W1624">
        <v>55.16</v>
      </c>
      <c r="Y1624">
        <v>55.16</v>
      </c>
      <c r="AB1624">
        <v>55.16</v>
      </c>
      <c r="AD1624" s="196">
        <v>55.16</v>
      </c>
    </row>
    <row r="1625" spans="1:30" x14ac:dyDescent="0.25">
      <c r="A1625" s="44"/>
      <c r="B1625" s="44"/>
      <c r="C1625" s="44"/>
      <c r="D1625" s="44"/>
      <c r="E1625" s="44" t="s">
        <v>1629</v>
      </c>
      <c r="F1625" s="45">
        <v>498.27</v>
      </c>
      <c r="G1625" s="44" t="s">
        <v>1630</v>
      </c>
      <c r="H1625" s="45">
        <v>0</v>
      </c>
      <c r="I1625" s="44" t="s">
        <v>1631</v>
      </c>
      <c r="J1625" s="45">
        <f>F1625+H1625</f>
        <v>498.27</v>
      </c>
      <c r="Q1625">
        <f t="shared" si="408"/>
        <v>0</v>
      </c>
      <c r="W1625" t="s">
        <v>1631</v>
      </c>
      <c r="Y1625" t="s">
        <v>1631</v>
      </c>
      <c r="AB1625" t="s">
        <v>1631</v>
      </c>
    </row>
    <row r="1626" spans="1:30" x14ac:dyDescent="0.25">
      <c r="A1626" s="44"/>
      <c r="B1626" s="44"/>
      <c r="C1626" s="44"/>
      <c r="D1626" s="44"/>
      <c r="E1626" s="44" t="s">
        <v>1632</v>
      </c>
      <c r="F1626" s="45">
        <f>J1626-J1605</f>
        <v>299.92267067868852</v>
      </c>
      <c r="G1626" s="44"/>
      <c r="H1626" s="229" t="s">
        <v>1633</v>
      </c>
      <c r="I1626" s="229"/>
      <c r="J1626" s="45">
        <f>Q1626</f>
        <v>1663.2075374000001</v>
      </c>
      <c r="Q1626">
        <f t="shared" si="408"/>
        <v>1663.2075374000001</v>
      </c>
      <c r="S1626" s="194"/>
    </row>
    <row r="1627" spans="1:30" ht="15.75" thickBot="1" x14ac:dyDescent="0.3">
      <c r="A1627" s="46"/>
      <c r="B1627" s="46"/>
      <c r="C1627" s="46"/>
      <c r="D1627" s="46"/>
      <c r="E1627" s="46"/>
      <c r="F1627" s="46"/>
      <c r="G1627" s="46" t="s">
        <v>1634</v>
      </c>
      <c r="H1627" s="47">
        <v>2</v>
      </c>
      <c r="I1627" s="46" t="s">
        <v>1635</v>
      </c>
      <c r="J1627" s="48">
        <f>O1627</f>
        <v>3326.41</v>
      </c>
      <c r="M1627">
        <f>K1605</f>
        <v>3326.41</v>
      </c>
      <c r="N1627">
        <f>L1605</f>
        <v>1663.2075374000001</v>
      </c>
      <c r="O1627">
        <v>3326.41</v>
      </c>
      <c r="P1627">
        <v>1663.2075374000001</v>
      </c>
      <c r="Q1627">
        <f t="shared" si="408"/>
        <v>0</v>
      </c>
      <c r="S1627" s="194"/>
      <c r="W1627" t="s">
        <v>1635</v>
      </c>
      <c r="Y1627" t="s">
        <v>1635</v>
      </c>
      <c r="AB1627" t="s">
        <v>1635</v>
      </c>
    </row>
    <row r="1628" spans="1:30" ht="15.75" thickTop="1" x14ac:dyDescent="0.25">
      <c r="A1628" s="49"/>
      <c r="B1628" s="49"/>
      <c r="C1628" s="49"/>
      <c r="D1628" s="49"/>
      <c r="E1628" s="49"/>
      <c r="F1628" s="49"/>
      <c r="G1628" s="49"/>
      <c r="H1628" s="49"/>
      <c r="I1628" s="49"/>
      <c r="J1628" s="49"/>
      <c r="Q1628">
        <f t="shared" si="408"/>
        <v>0</v>
      </c>
      <c r="S1628" s="194"/>
    </row>
    <row r="1629" spans="1:30" collapsed="1" x14ac:dyDescent="0.25">
      <c r="A1629" s="36" t="s">
        <v>592</v>
      </c>
      <c r="B1629" s="37" t="s">
        <v>137</v>
      </c>
      <c r="C1629" s="36" t="s">
        <v>138</v>
      </c>
      <c r="D1629" s="36" t="s">
        <v>9</v>
      </c>
      <c r="E1629" s="233" t="s">
        <v>1626</v>
      </c>
      <c r="F1629" s="234"/>
      <c r="G1629" s="38" t="s">
        <v>139</v>
      </c>
      <c r="H1629" s="37" t="s">
        <v>140</v>
      </c>
      <c r="I1629" s="37" t="s">
        <v>141</v>
      </c>
      <c r="J1629" s="37" t="s">
        <v>10</v>
      </c>
      <c r="Q1629">
        <f t="shared" si="408"/>
        <v>0</v>
      </c>
      <c r="S1629" s="194"/>
      <c r="W1629" t="s">
        <v>141</v>
      </c>
      <c r="Y1629" t="s">
        <v>141</v>
      </c>
      <c r="AB1629" t="s">
        <v>141</v>
      </c>
    </row>
    <row r="1630" spans="1:30" x14ac:dyDescent="0.25">
      <c r="A1630" s="39" t="s">
        <v>1636</v>
      </c>
      <c r="B1630" s="40" t="s">
        <v>593</v>
      </c>
      <c r="C1630" s="39" t="s">
        <v>594</v>
      </c>
      <c r="D1630" s="39" t="s">
        <v>2335</v>
      </c>
      <c r="E1630" s="235" t="s">
        <v>2336</v>
      </c>
      <c r="F1630" s="236"/>
      <c r="G1630" s="41" t="s">
        <v>596</v>
      </c>
      <c r="H1630" s="42">
        <v>1</v>
      </c>
      <c r="I1630" s="43">
        <f>_xlfn.XLOOKUP(D1630,'Sintético MO EQ MAT'!D:D,'Sintético MO EQ MAT'!G:G)</f>
        <v>63.886355000000002</v>
      </c>
      <c r="J1630" s="43">
        <f>(H1630*I1630)</f>
        <v>63.886355000000002</v>
      </c>
      <c r="K1630">
        <f>_xlfn.XLOOKUP(D1630,'Sintético MO EQ MAT'!D:D,'Sintético MO EQ MAT'!O:O,0)</f>
        <v>623.53</v>
      </c>
      <c r="L1630">
        <f>_xlfn.XLOOKUP(D1630,'Sintético MO EQ MAT'!D:D,'Sintético MO EQ MAT'!K:K,0)</f>
        <v>77.941353100000001</v>
      </c>
      <c r="Q1630">
        <f t="shared" si="408"/>
        <v>0</v>
      </c>
      <c r="S1630" s="194"/>
      <c r="W1630">
        <v>63.886355000000002</v>
      </c>
      <c r="Y1630">
        <v>63.886355000000002</v>
      </c>
      <c r="AB1630">
        <v>63.886355000000002</v>
      </c>
      <c r="AD1630" s="196">
        <v>76.61</v>
      </c>
    </row>
    <row r="1631" spans="1:30" x14ac:dyDescent="0.25">
      <c r="A1631" s="55" t="s">
        <v>1627</v>
      </c>
      <c r="B1631" s="56" t="s">
        <v>2337</v>
      </c>
      <c r="C1631" s="55" t="s">
        <v>594</v>
      </c>
      <c r="D1631" s="55" t="s">
        <v>2338</v>
      </c>
      <c r="E1631" s="230" t="s">
        <v>1656</v>
      </c>
      <c r="F1631" s="231"/>
      <c r="G1631" s="57" t="s">
        <v>596</v>
      </c>
      <c r="H1631" s="58">
        <v>1</v>
      </c>
      <c r="I1631" s="59">
        <f>W1631</f>
        <v>63.89</v>
      </c>
      <c r="J1631" s="59">
        <f t="shared" ref="J1631" si="409">TRUNC(H1631*I1631,(2))</f>
        <v>63.89</v>
      </c>
      <c r="Q1631">
        <f t="shared" si="408"/>
        <v>0</v>
      </c>
      <c r="R1631">
        <f>I1631/1.07133</f>
        <v>59.63615319276041</v>
      </c>
      <c r="T1631">
        <v>60.672248513529915</v>
      </c>
      <c r="W1631">
        <v>63.89</v>
      </c>
      <c r="Y1631">
        <v>63.89</v>
      </c>
      <c r="AB1631">
        <v>63.89</v>
      </c>
      <c r="AD1631" s="196">
        <v>63.89</v>
      </c>
    </row>
    <row r="1632" spans="1:30" x14ac:dyDescent="0.25">
      <c r="A1632" s="44"/>
      <c r="B1632" s="44"/>
      <c r="C1632" s="44"/>
      <c r="D1632" s="44"/>
      <c r="E1632" s="44" t="s">
        <v>1629</v>
      </c>
      <c r="F1632" s="45">
        <v>0</v>
      </c>
      <c r="G1632" s="44" t="s">
        <v>1630</v>
      </c>
      <c r="H1632" s="45">
        <v>0</v>
      </c>
      <c r="I1632" s="44" t="s">
        <v>1631</v>
      </c>
      <c r="J1632" s="45">
        <f>F1632+H1632</f>
        <v>0</v>
      </c>
      <c r="Q1632">
        <f t="shared" si="408"/>
        <v>0</v>
      </c>
      <c r="W1632" t="s">
        <v>1631</v>
      </c>
      <c r="Y1632" t="s">
        <v>1631</v>
      </c>
      <c r="AB1632" t="s">
        <v>1631</v>
      </c>
    </row>
    <row r="1633" spans="1:30" x14ac:dyDescent="0.25">
      <c r="A1633" s="44"/>
      <c r="B1633" s="44"/>
      <c r="C1633" s="44"/>
      <c r="D1633" s="44"/>
      <c r="E1633" s="44" t="s">
        <v>1632</v>
      </c>
      <c r="F1633" s="45">
        <f>J1633-J1630</f>
        <v>14.054998099999999</v>
      </c>
      <c r="G1633" s="44"/>
      <c r="H1633" s="229" t="s">
        <v>1633</v>
      </c>
      <c r="I1633" s="229"/>
      <c r="J1633" s="45">
        <f>Q1633</f>
        <v>77.941353100000001</v>
      </c>
      <c r="Q1633">
        <f t="shared" si="408"/>
        <v>77.941353100000001</v>
      </c>
      <c r="S1633" s="194"/>
    </row>
    <row r="1634" spans="1:30" ht="15.75" thickBot="1" x14ac:dyDescent="0.3">
      <c r="A1634" s="46"/>
      <c r="B1634" s="46"/>
      <c r="C1634" s="46"/>
      <c r="D1634" s="46"/>
      <c r="E1634" s="46"/>
      <c r="F1634" s="46"/>
      <c r="G1634" s="46" t="s">
        <v>1634</v>
      </c>
      <c r="H1634" s="47">
        <v>8</v>
      </c>
      <c r="I1634" s="46" t="s">
        <v>1635</v>
      </c>
      <c r="J1634" s="48">
        <f>O1634</f>
        <v>623.53</v>
      </c>
      <c r="M1634">
        <f>K1630</f>
        <v>623.53</v>
      </c>
      <c r="N1634">
        <f>L1630</f>
        <v>77.941353100000001</v>
      </c>
      <c r="O1634">
        <v>623.53</v>
      </c>
      <c r="P1634">
        <v>77.941353100000001</v>
      </c>
      <c r="Q1634">
        <f t="shared" si="408"/>
        <v>0</v>
      </c>
      <c r="S1634" s="194"/>
      <c r="W1634" t="s">
        <v>1635</v>
      </c>
      <c r="Y1634" t="s">
        <v>1635</v>
      </c>
      <c r="AB1634" t="s">
        <v>1635</v>
      </c>
    </row>
    <row r="1635" spans="1:30" ht="15.75" thickTop="1" x14ac:dyDescent="0.25">
      <c r="A1635" s="49"/>
      <c r="B1635" s="49"/>
      <c r="C1635" s="49"/>
      <c r="D1635" s="49"/>
      <c r="E1635" s="49"/>
      <c r="F1635" s="49"/>
      <c r="G1635" s="49"/>
      <c r="H1635" s="49"/>
      <c r="I1635" s="49"/>
      <c r="J1635" s="49"/>
      <c r="Q1635">
        <f t="shared" si="408"/>
        <v>0</v>
      </c>
      <c r="S1635" s="194"/>
    </row>
    <row r="1636" spans="1:30" collapsed="1" x14ac:dyDescent="0.25">
      <c r="A1636" s="36" t="s">
        <v>597</v>
      </c>
      <c r="B1636" s="37" t="s">
        <v>137</v>
      </c>
      <c r="C1636" s="36" t="s">
        <v>138</v>
      </c>
      <c r="D1636" s="36" t="s">
        <v>9</v>
      </c>
      <c r="E1636" s="233" t="s">
        <v>1626</v>
      </c>
      <c r="F1636" s="234"/>
      <c r="G1636" s="38" t="s">
        <v>139</v>
      </c>
      <c r="H1636" s="37" t="s">
        <v>140</v>
      </c>
      <c r="I1636" s="37" t="s">
        <v>141</v>
      </c>
      <c r="J1636" s="37" t="s">
        <v>10</v>
      </c>
      <c r="Q1636">
        <f t="shared" si="408"/>
        <v>0</v>
      </c>
      <c r="S1636" s="194"/>
      <c r="W1636" t="s">
        <v>141</v>
      </c>
      <c r="Y1636" t="s">
        <v>141</v>
      </c>
      <c r="AB1636" t="s">
        <v>141</v>
      </c>
    </row>
    <row r="1637" spans="1:30" x14ac:dyDescent="0.25">
      <c r="A1637" s="39" t="s">
        <v>1636</v>
      </c>
      <c r="B1637" s="40" t="s">
        <v>598</v>
      </c>
      <c r="C1637" s="39" t="s">
        <v>162</v>
      </c>
      <c r="D1637" s="39" t="s">
        <v>2339</v>
      </c>
      <c r="E1637" s="235" t="s">
        <v>2340</v>
      </c>
      <c r="F1637" s="236"/>
      <c r="G1637" s="41" t="s">
        <v>164</v>
      </c>
      <c r="H1637" s="42">
        <v>1</v>
      </c>
      <c r="I1637" s="43">
        <f>_xlfn.XLOOKUP(D1637,'Sintético MO EQ MAT'!D:D,'Sintético MO EQ MAT'!G:G)</f>
        <v>698.83454957377057</v>
      </c>
      <c r="J1637" s="43">
        <f>(H1637*I1637)</f>
        <v>698.83454957377057</v>
      </c>
      <c r="K1637">
        <f>_xlfn.XLOOKUP(D1637,'Sintético MO EQ MAT'!D:D,'Sintético MO EQ MAT'!O:O,0)</f>
        <v>2557.73</v>
      </c>
      <c r="L1637">
        <f>_xlfn.XLOOKUP(D1637,'Sintético MO EQ MAT'!D:D,'Sintético MO EQ MAT'!K:K,0)</f>
        <v>852.57815048000009</v>
      </c>
      <c r="Q1637">
        <f t="shared" si="408"/>
        <v>0</v>
      </c>
      <c r="S1637" s="194"/>
      <c r="W1637">
        <v>698.83454957377057</v>
      </c>
      <c r="Y1637">
        <v>698.83454957377057</v>
      </c>
      <c r="AB1637">
        <v>698.83454957377057</v>
      </c>
      <c r="AD1637" s="196">
        <v>784.74</v>
      </c>
    </row>
    <row r="1638" spans="1:30" ht="25.5" x14ac:dyDescent="0.25">
      <c r="A1638" s="50" t="s">
        <v>1638</v>
      </c>
      <c r="B1638" s="51" t="s">
        <v>1885</v>
      </c>
      <c r="C1638" s="50" t="s">
        <v>157</v>
      </c>
      <c r="D1638" s="50" t="s">
        <v>1886</v>
      </c>
      <c r="E1638" s="237" t="s">
        <v>1637</v>
      </c>
      <c r="F1638" s="238"/>
      <c r="G1638" s="52" t="s">
        <v>266</v>
      </c>
      <c r="H1638" s="53">
        <v>1.175</v>
      </c>
      <c r="I1638" s="54">
        <f t="shared" ref="I1638:I1642" si="410">W1638</f>
        <v>19.3</v>
      </c>
      <c r="J1638" s="54">
        <f t="shared" ref="J1638:J1642" si="411">TRUNC(H1638*I1638,(2))</f>
        <v>22.67</v>
      </c>
      <c r="Q1638">
        <f t="shared" si="408"/>
        <v>0</v>
      </c>
      <c r="R1638">
        <f t="shared" ref="R1638:R1642" si="412">I1638/1.07133</f>
        <v>18.014990712478884</v>
      </c>
      <c r="T1638">
        <v>18.332353243165041</v>
      </c>
      <c r="W1638">
        <v>19.3</v>
      </c>
      <c r="Y1638">
        <v>19.3</v>
      </c>
      <c r="AB1638">
        <v>19.3</v>
      </c>
      <c r="AD1638" s="196">
        <v>19.3</v>
      </c>
    </row>
    <row r="1639" spans="1:30" ht="25.5" x14ac:dyDescent="0.25">
      <c r="A1639" s="50" t="s">
        <v>1638</v>
      </c>
      <c r="B1639" s="51" t="s">
        <v>1858</v>
      </c>
      <c r="C1639" s="50" t="s">
        <v>157</v>
      </c>
      <c r="D1639" s="50" t="s">
        <v>1859</v>
      </c>
      <c r="E1639" s="237" t="s">
        <v>1637</v>
      </c>
      <c r="F1639" s="238"/>
      <c r="G1639" s="52" t="s">
        <v>266</v>
      </c>
      <c r="H1639" s="53">
        <v>1.175</v>
      </c>
      <c r="I1639" s="54">
        <f t="shared" si="410"/>
        <v>26.51</v>
      </c>
      <c r="J1639" s="54">
        <f t="shared" si="411"/>
        <v>31.14</v>
      </c>
      <c r="Q1639">
        <f t="shared" si="408"/>
        <v>0</v>
      </c>
      <c r="R1639">
        <f t="shared" si="412"/>
        <v>24.744943201441203</v>
      </c>
      <c r="T1639">
        <v>25.174316037075414</v>
      </c>
      <c r="W1639">
        <v>26.51</v>
      </c>
      <c r="Y1639">
        <v>26.51</v>
      </c>
      <c r="AB1639">
        <v>26.51</v>
      </c>
      <c r="AD1639" s="196">
        <v>26.51</v>
      </c>
    </row>
    <row r="1640" spans="1:30" x14ac:dyDescent="0.25">
      <c r="A1640" s="55" t="s">
        <v>1627</v>
      </c>
      <c r="B1640" s="56" t="s">
        <v>1841</v>
      </c>
      <c r="C1640" s="55" t="s">
        <v>162</v>
      </c>
      <c r="D1640" s="55" t="s">
        <v>1842</v>
      </c>
      <c r="E1640" s="230" t="s">
        <v>1648</v>
      </c>
      <c r="F1640" s="231"/>
      <c r="G1640" s="57" t="s">
        <v>259</v>
      </c>
      <c r="H1640" s="58">
        <v>1.2</v>
      </c>
      <c r="I1640" s="59">
        <f t="shared" si="410"/>
        <v>0.7</v>
      </c>
      <c r="J1640" s="59">
        <f t="shared" si="411"/>
        <v>0.84</v>
      </c>
      <c r="Q1640">
        <f t="shared" si="408"/>
        <v>0</v>
      </c>
      <c r="R1640">
        <f t="shared" si="412"/>
        <v>0.65339344553032219</v>
      </c>
      <c r="T1640">
        <v>0.67206182968833139</v>
      </c>
      <c r="W1640">
        <v>0.7</v>
      </c>
      <c r="Y1640">
        <v>0.7</v>
      </c>
      <c r="AB1640">
        <v>0.7</v>
      </c>
      <c r="AD1640" s="196">
        <v>0.7</v>
      </c>
    </row>
    <row r="1641" spans="1:30" x14ac:dyDescent="0.25">
      <c r="A1641" s="55" t="s">
        <v>1627</v>
      </c>
      <c r="B1641" s="56" t="s">
        <v>1843</v>
      </c>
      <c r="C1641" s="55" t="s">
        <v>162</v>
      </c>
      <c r="D1641" s="55" t="s">
        <v>1844</v>
      </c>
      <c r="E1641" s="230" t="s">
        <v>1648</v>
      </c>
      <c r="F1641" s="231"/>
      <c r="G1641" s="57" t="s">
        <v>212</v>
      </c>
      <c r="H1641" s="58">
        <v>3.0000000000000001E-3</v>
      </c>
      <c r="I1641" s="59">
        <f t="shared" si="410"/>
        <v>137.29</v>
      </c>
      <c r="J1641" s="59">
        <f t="shared" si="411"/>
        <v>0.41</v>
      </c>
      <c r="Q1641">
        <f t="shared" si="408"/>
        <v>0</v>
      </c>
      <c r="R1641">
        <f t="shared" si="412"/>
        <v>128.14912305265418</v>
      </c>
      <c r="T1641">
        <v>130.37066076745728</v>
      </c>
      <c r="W1641">
        <v>137.29</v>
      </c>
      <c r="Y1641">
        <v>137.29</v>
      </c>
      <c r="AB1641">
        <v>137.29</v>
      </c>
      <c r="AD1641" s="196">
        <v>137.29</v>
      </c>
    </row>
    <row r="1642" spans="1:30" x14ac:dyDescent="0.25">
      <c r="A1642" s="55" t="s">
        <v>1627</v>
      </c>
      <c r="B1642" s="56" t="s">
        <v>2341</v>
      </c>
      <c r="C1642" s="55" t="s">
        <v>162</v>
      </c>
      <c r="D1642" s="55" t="s">
        <v>2342</v>
      </c>
      <c r="E1642" s="230" t="s">
        <v>1648</v>
      </c>
      <c r="F1642" s="231"/>
      <c r="G1642" s="57" t="s">
        <v>164</v>
      </c>
      <c r="H1642" s="58">
        <v>1</v>
      </c>
      <c r="I1642" s="59">
        <f t="shared" si="410"/>
        <v>643.77</v>
      </c>
      <c r="J1642" s="59">
        <f t="shared" si="411"/>
        <v>643.77</v>
      </c>
      <c r="Q1642">
        <f t="shared" si="408"/>
        <v>0</v>
      </c>
      <c r="R1642">
        <f t="shared" si="412"/>
        <v>600.90728347007928</v>
      </c>
      <c r="T1642">
        <v>611.38958117480149</v>
      </c>
      <c r="W1642">
        <v>643.77</v>
      </c>
      <c r="Y1642">
        <v>643.77</v>
      </c>
      <c r="AB1642">
        <v>643.77</v>
      </c>
      <c r="AD1642" s="196">
        <v>643.84</v>
      </c>
    </row>
    <row r="1643" spans="1:30" x14ac:dyDescent="0.25">
      <c r="A1643" s="44"/>
      <c r="B1643" s="44"/>
      <c r="C1643" s="44"/>
      <c r="D1643" s="44"/>
      <c r="E1643" s="44" t="s">
        <v>1629</v>
      </c>
      <c r="F1643" s="45">
        <v>40.57</v>
      </c>
      <c r="G1643" s="44" t="s">
        <v>1630</v>
      </c>
      <c r="H1643" s="45">
        <v>0</v>
      </c>
      <c r="I1643" s="44" t="s">
        <v>1631</v>
      </c>
      <c r="J1643" s="45">
        <f>F1643+H1643</f>
        <v>40.57</v>
      </c>
      <c r="Q1643">
        <f t="shared" si="408"/>
        <v>0</v>
      </c>
      <c r="W1643" t="s">
        <v>1631</v>
      </c>
      <c r="Y1643" t="s">
        <v>1631</v>
      </c>
      <c r="AB1643" t="s">
        <v>1631</v>
      </c>
    </row>
    <row r="1644" spans="1:30" x14ac:dyDescent="0.25">
      <c r="A1644" s="44"/>
      <c r="B1644" s="44"/>
      <c r="C1644" s="44"/>
      <c r="D1644" s="44"/>
      <c r="E1644" s="44" t="s">
        <v>1632</v>
      </c>
      <c r="F1644" s="45">
        <f>J1644-J1637</f>
        <v>153.74360090622952</v>
      </c>
      <c r="G1644" s="44"/>
      <c r="H1644" s="229" t="s">
        <v>1633</v>
      </c>
      <c r="I1644" s="229"/>
      <c r="J1644" s="45">
        <f>Q1644</f>
        <v>852.57815048000009</v>
      </c>
      <c r="Q1644">
        <f t="shared" si="408"/>
        <v>852.57815048000009</v>
      </c>
      <c r="S1644" s="194"/>
    </row>
    <row r="1645" spans="1:30" ht="15.75" thickBot="1" x14ac:dyDescent="0.3">
      <c r="A1645" s="46"/>
      <c r="B1645" s="46"/>
      <c r="C1645" s="46"/>
      <c r="D1645" s="46"/>
      <c r="E1645" s="46"/>
      <c r="F1645" s="46"/>
      <c r="G1645" s="46" t="s">
        <v>1634</v>
      </c>
      <c r="H1645" s="47">
        <v>3</v>
      </c>
      <c r="I1645" s="46" t="s">
        <v>1635</v>
      </c>
      <c r="J1645" s="48">
        <f>O1645</f>
        <v>2557.73</v>
      </c>
      <c r="M1645">
        <f>K1637</f>
        <v>2557.73</v>
      </c>
      <c r="N1645">
        <f>L1637</f>
        <v>852.57815048000009</v>
      </c>
      <c r="O1645">
        <v>2557.73</v>
      </c>
      <c r="P1645">
        <v>852.57815048000009</v>
      </c>
      <c r="Q1645">
        <f t="shared" si="408"/>
        <v>0</v>
      </c>
      <c r="S1645" s="194"/>
      <c r="W1645" t="s">
        <v>1635</v>
      </c>
      <c r="Y1645" t="s">
        <v>1635</v>
      </c>
      <c r="AB1645" t="s">
        <v>1635</v>
      </c>
    </row>
    <row r="1646" spans="1:30" ht="15.75" thickTop="1" x14ac:dyDescent="0.25">
      <c r="A1646" s="49"/>
      <c r="B1646" s="49"/>
      <c r="C1646" s="49"/>
      <c r="D1646" s="49"/>
      <c r="E1646" s="49"/>
      <c r="F1646" s="49"/>
      <c r="G1646" s="49"/>
      <c r="H1646" s="49"/>
      <c r="I1646" s="49"/>
      <c r="J1646" s="49"/>
      <c r="Q1646">
        <f t="shared" si="408"/>
        <v>0</v>
      </c>
      <c r="S1646" s="194"/>
    </row>
    <row r="1647" spans="1:30" collapsed="1" x14ac:dyDescent="0.25">
      <c r="A1647" s="36" t="s">
        <v>600</v>
      </c>
      <c r="B1647" s="37" t="s">
        <v>137</v>
      </c>
      <c r="C1647" s="36" t="s">
        <v>138</v>
      </c>
      <c r="D1647" s="36" t="s">
        <v>9</v>
      </c>
      <c r="E1647" s="233" t="s">
        <v>1626</v>
      </c>
      <c r="F1647" s="234"/>
      <c r="G1647" s="38" t="s">
        <v>139</v>
      </c>
      <c r="H1647" s="37" t="s">
        <v>140</v>
      </c>
      <c r="I1647" s="37" t="s">
        <v>141</v>
      </c>
      <c r="J1647" s="37" t="s">
        <v>10</v>
      </c>
      <c r="Q1647">
        <f t="shared" si="408"/>
        <v>0</v>
      </c>
      <c r="S1647" s="194"/>
      <c r="W1647" t="s">
        <v>141</v>
      </c>
      <c r="Y1647" t="s">
        <v>141</v>
      </c>
      <c r="AB1647" t="s">
        <v>141</v>
      </c>
    </row>
    <row r="1648" spans="1:30" ht="25.5" x14ac:dyDescent="0.25">
      <c r="A1648" s="39" t="s">
        <v>1636</v>
      </c>
      <c r="B1648" s="40" t="s">
        <v>601</v>
      </c>
      <c r="C1648" s="39" t="s">
        <v>157</v>
      </c>
      <c r="D1648" s="39" t="s">
        <v>602</v>
      </c>
      <c r="E1648" s="235" t="s">
        <v>2168</v>
      </c>
      <c r="F1648" s="236"/>
      <c r="G1648" s="41" t="s">
        <v>164</v>
      </c>
      <c r="H1648" s="42">
        <v>1</v>
      </c>
      <c r="I1648" s="43">
        <f>_xlfn.XLOOKUP(D1648,'Sintético MO EQ MAT'!D:D,'Sintético MO EQ MAT'!G:G)</f>
        <v>72.788552008196731</v>
      </c>
      <c r="J1648" s="43">
        <f>(H1648*I1648)</f>
        <v>72.788552008196731</v>
      </c>
      <c r="K1648">
        <f>_xlfn.XLOOKUP(D1648,'Sintético MO EQ MAT'!D:D,'Sintético MO EQ MAT'!O:O,0)</f>
        <v>177.6</v>
      </c>
      <c r="L1648">
        <f>_xlfn.XLOOKUP(D1648,'Sintético MO EQ MAT'!D:D,'Sintético MO EQ MAT'!K:K,0)</f>
        <v>88.80203345000001</v>
      </c>
      <c r="Q1648">
        <f t="shared" si="408"/>
        <v>0</v>
      </c>
      <c r="S1648" s="194"/>
      <c r="W1648">
        <v>72.788552008196731</v>
      </c>
      <c r="Y1648">
        <v>72.788552008196731</v>
      </c>
      <c r="AB1648">
        <v>72.788552008196731</v>
      </c>
      <c r="AD1648" s="196">
        <v>57.92</v>
      </c>
    </row>
    <row r="1649" spans="1:30" ht="25.5" x14ac:dyDescent="0.25">
      <c r="A1649" s="50" t="s">
        <v>1638</v>
      </c>
      <c r="B1649" s="51" t="s">
        <v>1940</v>
      </c>
      <c r="C1649" s="50" t="s">
        <v>157</v>
      </c>
      <c r="D1649" s="50" t="s">
        <v>1941</v>
      </c>
      <c r="E1649" s="237" t="s">
        <v>1637</v>
      </c>
      <c r="F1649" s="238"/>
      <c r="G1649" s="52" t="s">
        <v>266</v>
      </c>
      <c r="H1649" s="53">
        <v>0.63300000000000001</v>
      </c>
      <c r="I1649" s="54">
        <f t="shared" ref="I1649:I1650" si="413">W1649</f>
        <v>19.64</v>
      </c>
      <c r="J1649" s="54">
        <f t="shared" ref="J1649:J1651" si="414">TRUNC(H1649*I1649,(2))</f>
        <v>12.43</v>
      </c>
      <c r="Q1649">
        <f t="shared" si="408"/>
        <v>0</v>
      </c>
      <c r="R1649">
        <f t="shared" ref="R1649:R1651" si="415">I1649/1.07133</f>
        <v>18.332353243165041</v>
      </c>
      <c r="T1649">
        <v>18.659049965930198</v>
      </c>
      <c r="W1649">
        <v>19.64</v>
      </c>
      <c r="Y1649">
        <v>19.64</v>
      </c>
      <c r="AB1649">
        <v>19.64</v>
      </c>
      <c r="AD1649" s="196">
        <v>19.64</v>
      </c>
    </row>
    <row r="1650" spans="1:30" ht="25.5" x14ac:dyDescent="0.25">
      <c r="A1650" s="50" t="s">
        <v>1638</v>
      </c>
      <c r="B1650" s="51" t="s">
        <v>1942</v>
      </c>
      <c r="C1650" s="50" t="s">
        <v>157</v>
      </c>
      <c r="D1650" s="50" t="s">
        <v>1943</v>
      </c>
      <c r="E1650" s="237" t="s">
        <v>1637</v>
      </c>
      <c r="F1650" s="238"/>
      <c r="G1650" s="52" t="s">
        <v>266</v>
      </c>
      <c r="H1650" s="53">
        <v>0.63300000000000001</v>
      </c>
      <c r="I1650" s="54">
        <f t="shared" si="413"/>
        <v>27.04</v>
      </c>
      <c r="J1650" s="54">
        <f t="shared" si="414"/>
        <v>17.11</v>
      </c>
      <c r="Q1650">
        <f t="shared" si="408"/>
        <v>0</v>
      </c>
      <c r="R1650">
        <f t="shared" si="415"/>
        <v>25.239655381628445</v>
      </c>
      <c r="T1650">
        <v>25.678362409341663</v>
      </c>
      <c r="W1650">
        <v>27.04</v>
      </c>
      <c r="Y1650">
        <v>27.04</v>
      </c>
      <c r="AB1650">
        <v>27.04</v>
      </c>
      <c r="AD1650" s="196">
        <v>27.04</v>
      </c>
    </row>
    <row r="1651" spans="1:30" x14ac:dyDescent="0.25">
      <c r="A1651" s="55" t="s">
        <v>1627</v>
      </c>
      <c r="B1651" s="56" t="s">
        <v>2343</v>
      </c>
      <c r="C1651" s="55" t="s">
        <v>157</v>
      </c>
      <c r="D1651" s="55" t="s">
        <v>2344</v>
      </c>
      <c r="E1651" s="230" t="s">
        <v>1648</v>
      </c>
      <c r="F1651" s="231"/>
      <c r="G1651" s="57" t="s">
        <v>164</v>
      </c>
      <c r="H1651" s="58">
        <v>1</v>
      </c>
      <c r="I1651" s="59">
        <f>W1651</f>
        <v>43.24</v>
      </c>
      <c r="J1651" s="59">
        <f t="shared" si="414"/>
        <v>43.24</v>
      </c>
      <c r="Q1651">
        <f t="shared" si="408"/>
        <v>0</v>
      </c>
      <c r="R1651">
        <f t="shared" si="415"/>
        <v>40.361046549615907</v>
      </c>
      <c r="T1651">
        <v>41.070445147620255</v>
      </c>
      <c r="W1651">
        <v>43.24</v>
      </c>
      <c r="Y1651">
        <v>43.24</v>
      </c>
      <c r="AB1651">
        <v>43.24</v>
      </c>
      <c r="AD1651" s="196">
        <v>43.25</v>
      </c>
    </row>
    <row r="1652" spans="1:30" x14ac:dyDescent="0.25">
      <c r="A1652" s="44"/>
      <c r="B1652" s="44"/>
      <c r="C1652" s="44"/>
      <c r="D1652" s="44"/>
      <c r="E1652" s="44" t="s">
        <v>1629</v>
      </c>
      <c r="F1652" s="45">
        <v>22.42</v>
      </c>
      <c r="G1652" s="44" t="s">
        <v>1630</v>
      </c>
      <c r="H1652" s="45">
        <v>0</v>
      </c>
      <c r="I1652" s="44" t="s">
        <v>1631</v>
      </c>
      <c r="J1652" s="45">
        <f>F1652+H1652</f>
        <v>22.42</v>
      </c>
      <c r="Q1652">
        <f t="shared" si="408"/>
        <v>0</v>
      </c>
      <c r="W1652" t="s">
        <v>1631</v>
      </c>
      <c r="Y1652" t="s">
        <v>1631</v>
      </c>
      <c r="AB1652" t="s">
        <v>1631</v>
      </c>
    </row>
    <row r="1653" spans="1:30" x14ac:dyDescent="0.25">
      <c r="A1653" s="44"/>
      <c r="B1653" s="44"/>
      <c r="C1653" s="44"/>
      <c r="D1653" s="44"/>
      <c r="E1653" s="44" t="s">
        <v>1632</v>
      </c>
      <c r="F1653" s="45">
        <f>J1653-J1648</f>
        <v>16.013481441803279</v>
      </c>
      <c r="G1653" s="44"/>
      <c r="H1653" s="229" t="s">
        <v>1633</v>
      </c>
      <c r="I1653" s="229"/>
      <c r="J1653" s="45">
        <f>Q1653</f>
        <v>88.80203345000001</v>
      </c>
      <c r="Q1653">
        <f t="shared" si="408"/>
        <v>88.80203345000001</v>
      </c>
      <c r="S1653" s="194"/>
    </row>
    <row r="1654" spans="1:30" ht="15.75" thickBot="1" x14ac:dyDescent="0.3">
      <c r="A1654" s="46"/>
      <c r="B1654" s="46"/>
      <c r="C1654" s="46"/>
      <c r="D1654" s="46"/>
      <c r="E1654" s="46"/>
      <c r="F1654" s="46"/>
      <c r="G1654" s="46" t="s">
        <v>1634</v>
      </c>
      <c r="H1654" s="47">
        <v>2</v>
      </c>
      <c r="I1654" s="46" t="s">
        <v>1635</v>
      </c>
      <c r="J1654" s="48">
        <f>O1654</f>
        <v>177.6</v>
      </c>
      <c r="M1654">
        <f>K1648</f>
        <v>177.6</v>
      </c>
      <c r="N1654">
        <f>L1648</f>
        <v>88.80203345000001</v>
      </c>
      <c r="O1654">
        <v>177.6</v>
      </c>
      <c r="P1654">
        <v>88.80203345000001</v>
      </c>
      <c r="Q1654">
        <f t="shared" si="408"/>
        <v>0</v>
      </c>
      <c r="S1654" s="194"/>
      <c r="W1654" t="s">
        <v>1635</v>
      </c>
      <c r="Y1654" t="s">
        <v>1635</v>
      </c>
      <c r="AB1654" t="s">
        <v>1635</v>
      </c>
    </row>
    <row r="1655" spans="1:30" ht="15.75" thickTop="1" x14ac:dyDescent="0.25">
      <c r="A1655" s="49"/>
      <c r="B1655" s="49"/>
      <c r="C1655" s="49"/>
      <c r="D1655" s="49"/>
      <c r="E1655" s="49"/>
      <c r="F1655" s="49"/>
      <c r="G1655" s="49"/>
      <c r="H1655" s="49"/>
      <c r="I1655" s="49"/>
      <c r="J1655" s="49"/>
      <c r="Q1655">
        <f t="shared" si="408"/>
        <v>0</v>
      </c>
      <c r="S1655" s="194"/>
    </row>
    <row r="1656" spans="1:30" collapsed="1" x14ac:dyDescent="0.25">
      <c r="A1656" s="36" t="s">
        <v>603</v>
      </c>
      <c r="B1656" s="37" t="s">
        <v>137</v>
      </c>
      <c r="C1656" s="36" t="s">
        <v>138</v>
      </c>
      <c r="D1656" s="36" t="s">
        <v>9</v>
      </c>
      <c r="E1656" s="233" t="s">
        <v>1626</v>
      </c>
      <c r="F1656" s="234"/>
      <c r="G1656" s="38" t="s">
        <v>139</v>
      </c>
      <c r="H1656" s="37" t="s">
        <v>140</v>
      </c>
      <c r="I1656" s="37" t="s">
        <v>141</v>
      </c>
      <c r="J1656" s="37" t="s">
        <v>10</v>
      </c>
      <c r="Q1656">
        <f t="shared" si="408"/>
        <v>0</v>
      </c>
      <c r="S1656" s="194"/>
      <c r="W1656" t="s">
        <v>141</v>
      </c>
      <c r="Y1656" t="s">
        <v>141</v>
      </c>
      <c r="AB1656" t="s">
        <v>141</v>
      </c>
    </row>
    <row r="1657" spans="1:30" x14ac:dyDescent="0.25">
      <c r="A1657" s="39" t="s">
        <v>1636</v>
      </c>
      <c r="B1657" s="40" t="s">
        <v>604</v>
      </c>
      <c r="C1657" s="39" t="s">
        <v>162</v>
      </c>
      <c r="D1657" s="39" t="s">
        <v>605</v>
      </c>
      <c r="E1657" s="235" t="s">
        <v>2345</v>
      </c>
      <c r="F1657" s="236"/>
      <c r="G1657" s="41" t="s">
        <v>255</v>
      </c>
      <c r="H1657" s="42">
        <v>1</v>
      </c>
      <c r="I1657" s="43">
        <f>_xlfn.XLOOKUP(D1657,'Sintético MO EQ MAT'!D:D,'Sintético MO EQ MAT'!G:G)</f>
        <v>50.061766704918035</v>
      </c>
      <c r="J1657" s="43">
        <f>(H1657*I1657)</f>
        <v>50.061766704918035</v>
      </c>
      <c r="K1657">
        <f>_xlfn.XLOOKUP(D1657,'Sintético MO EQ MAT'!D:D,'Sintético MO EQ MAT'!O:O,0)</f>
        <v>1435.27</v>
      </c>
      <c r="L1657">
        <f>_xlfn.XLOOKUP(D1657,'Sintético MO EQ MAT'!D:D,'Sintético MO EQ MAT'!K:K,0)</f>
        <v>61.075355380000005</v>
      </c>
      <c r="Q1657">
        <f t="shared" si="408"/>
        <v>0</v>
      </c>
      <c r="S1657" s="194"/>
      <c r="W1657">
        <v>50.061766704918035</v>
      </c>
      <c r="Y1657">
        <v>50.061766704918035</v>
      </c>
      <c r="AB1657">
        <v>50.061766704918035</v>
      </c>
      <c r="AD1657" s="196">
        <v>23.56</v>
      </c>
    </row>
    <row r="1658" spans="1:30" ht="25.5" x14ac:dyDescent="0.25">
      <c r="A1658" s="50" t="s">
        <v>1638</v>
      </c>
      <c r="B1658" s="51" t="s">
        <v>1940</v>
      </c>
      <c r="C1658" s="50" t="s">
        <v>157</v>
      </c>
      <c r="D1658" s="50" t="s">
        <v>1941</v>
      </c>
      <c r="E1658" s="237" t="s">
        <v>1637</v>
      </c>
      <c r="F1658" s="238"/>
      <c r="G1658" s="52" t="s">
        <v>266</v>
      </c>
      <c r="H1658" s="53">
        <v>0.78600000000000003</v>
      </c>
      <c r="I1658" s="54">
        <f t="shared" ref="I1658:I1666" si="416">W1658</f>
        <v>19.64</v>
      </c>
      <c r="J1658" s="54">
        <f t="shared" ref="J1658:J1666" si="417">TRUNC(H1658*I1658,(2))</f>
        <v>15.43</v>
      </c>
      <c r="Q1658">
        <f t="shared" si="408"/>
        <v>0</v>
      </c>
      <c r="R1658">
        <f t="shared" ref="R1658:R1666" si="418">I1658/1.07133</f>
        <v>18.332353243165041</v>
      </c>
      <c r="T1658">
        <v>18.659049965930198</v>
      </c>
      <c r="W1658">
        <v>19.64</v>
      </c>
      <c r="Y1658">
        <v>19.64</v>
      </c>
      <c r="AB1658">
        <v>19.64</v>
      </c>
      <c r="AD1658" s="196">
        <v>19.64</v>
      </c>
    </row>
    <row r="1659" spans="1:30" ht="25.5" x14ac:dyDescent="0.25">
      <c r="A1659" s="50" t="s">
        <v>1638</v>
      </c>
      <c r="B1659" s="51" t="s">
        <v>1942</v>
      </c>
      <c r="C1659" s="50" t="s">
        <v>157</v>
      </c>
      <c r="D1659" s="50" t="s">
        <v>1943</v>
      </c>
      <c r="E1659" s="237" t="s">
        <v>1637</v>
      </c>
      <c r="F1659" s="238"/>
      <c r="G1659" s="52" t="s">
        <v>266</v>
      </c>
      <c r="H1659" s="53">
        <v>0.78600000000000003</v>
      </c>
      <c r="I1659" s="54">
        <f t="shared" si="416"/>
        <v>27.04</v>
      </c>
      <c r="J1659" s="54">
        <f t="shared" si="417"/>
        <v>21.25</v>
      </c>
      <c r="Q1659">
        <f t="shared" si="408"/>
        <v>0</v>
      </c>
      <c r="R1659">
        <f t="shared" si="418"/>
        <v>25.239655381628445</v>
      </c>
      <c r="T1659">
        <v>25.678362409341663</v>
      </c>
      <c r="W1659">
        <v>27.04</v>
      </c>
      <c r="Y1659">
        <v>27.04</v>
      </c>
      <c r="AB1659">
        <v>27.04</v>
      </c>
      <c r="AD1659" s="196">
        <v>27.04</v>
      </c>
    </row>
    <row r="1660" spans="1:30" x14ac:dyDescent="0.25">
      <c r="A1660" s="55" t="s">
        <v>1627</v>
      </c>
      <c r="B1660" s="56" t="s">
        <v>2346</v>
      </c>
      <c r="C1660" s="55" t="s">
        <v>162</v>
      </c>
      <c r="D1660" s="55" t="s">
        <v>2347</v>
      </c>
      <c r="E1660" s="230" t="s">
        <v>1648</v>
      </c>
      <c r="F1660" s="231"/>
      <c r="G1660" s="57" t="s">
        <v>255</v>
      </c>
      <c r="H1660" s="58">
        <v>1.1000000000000001</v>
      </c>
      <c r="I1660" s="59">
        <f t="shared" si="416"/>
        <v>8.2100000000000009</v>
      </c>
      <c r="J1660" s="59">
        <f t="shared" si="417"/>
        <v>9.0299999999999994</v>
      </c>
      <c r="Q1660">
        <f t="shared" si="408"/>
        <v>0</v>
      </c>
      <c r="R1660">
        <f t="shared" si="418"/>
        <v>7.6633716968627796</v>
      </c>
      <c r="T1660">
        <v>7.7753820018108337</v>
      </c>
      <c r="W1660">
        <v>8.2100000000000009</v>
      </c>
      <c r="Y1660">
        <v>8.2100000000000009</v>
      </c>
      <c r="AB1660">
        <v>8.2100000000000009</v>
      </c>
      <c r="AD1660" s="196">
        <v>8.18</v>
      </c>
    </row>
    <row r="1661" spans="1:30" x14ac:dyDescent="0.25">
      <c r="A1661" s="55" t="s">
        <v>1627</v>
      </c>
      <c r="B1661" s="56" t="s">
        <v>2348</v>
      </c>
      <c r="C1661" s="55" t="s">
        <v>162</v>
      </c>
      <c r="D1661" s="55" t="s">
        <v>2349</v>
      </c>
      <c r="E1661" s="230" t="s">
        <v>1648</v>
      </c>
      <c r="F1661" s="231"/>
      <c r="G1661" s="57" t="s">
        <v>164</v>
      </c>
      <c r="H1661" s="58">
        <v>0.16800000000000001</v>
      </c>
      <c r="I1661" s="59">
        <f t="shared" si="416"/>
        <v>3.24</v>
      </c>
      <c r="J1661" s="59">
        <f t="shared" si="417"/>
        <v>0.54</v>
      </c>
      <c r="Q1661">
        <f t="shared" si="408"/>
        <v>0</v>
      </c>
      <c r="R1661">
        <f t="shared" si="418"/>
        <v>3.0242782335974914</v>
      </c>
      <c r="T1661">
        <v>3.0802833860715189</v>
      </c>
      <c r="W1661">
        <v>3.24</v>
      </c>
      <c r="Y1661">
        <v>3.24</v>
      </c>
      <c r="AB1661">
        <v>3.24</v>
      </c>
      <c r="AD1661" s="196">
        <v>3.24</v>
      </c>
    </row>
    <row r="1662" spans="1:30" x14ac:dyDescent="0.25">
      <c r="A1662" s="55" t="s">
        <v>1627</v>
      </c>
      <c r="B1662" s="56" t="s">
        <v>2350</v>
      </c>
      <c r="C1662" s="55" t="s">
        <v>162</v>
      </c>
      <c r="D1662" s="55" t="s">
        <v>2351</v>
      </c>
      <c r="E1662" s="230" t="s">
        <v>1648</v>
      </c>
      <c r="F1662" s="231"/>
      <c r="G1662" s="57" t="s">
        <v>164</v>
      </c>
      <c r="H1662" s="58">
        <v>0.252</v>
      </c>
      <c r="I1662" s="59">
        <f t="shared" si="416"/>
        <v>1.0900000000000001</v>
      </c>
      <c r="J1662" s="59">
        <f t="shared" si="417"/>
        <v>0.27</v>
      </c>
      <c r="Q1662">
        <f t="shared" si="408"/>
        <v>0</v>
      </c>
      <c r="R1662">
        <f t="shared" si="418"/>
        <v>1.0174269366115019</v>
      </c>
      <c r="T1662">
        <v>1.0360953207695109</v>
      </c>
      <c r="W1662">
        <v>1.0900000000000001</v>
      </c>
      <c r="Y1662">
        <v>1.0900000000000001</v>
      </c>
      <c r="AB1662">
        <v>1.0900000000000001</v>
      </c>
      <c r="AD1662" s="196">
        <v>1.0900000000000001</v>
      </c>
    </row>
    <row r="1663" spans="1:30" x14ac:dyDescent="0.25">
      <c r="A1663" s="55" t="s">
        <v>1627</v>
      </c>
      <c r="B1663" s="56" t="s">
        <v>2352</v>
      </c>
      <c r="C1663" s="55" t="s">
        <v>162</v>
      </c>
      <c r="D1663" s="55" t="s">
        <v>2353</v>
      </c>
      <c r="E1663" s="230" t="s">
        <v>1648</v>
      </c>
      <c r="F1663" s="231"/>
      <c r="G1663" s="57" t="s">
        <v>164</v>
      </c>
      <c r="H1663" s="58">
        <v>0.126</v>
      </c>
      <c r="I1663" s="59">
        <f t="shared" si="416"/>
        <v>1.63</v>
      </c>
      <c r="J1663" s="59">
        <f t="shared" si="417"/>
        <v>0.2</v>
      </c>
      <c r="Q1663">
        <f t="shared" si="408"/>
        <v>0</v>
      </c>
      <c r="R1663">
        <f t="shared" si="418"/>
        <v>1.5214733088777501</v>
      </c>
      <c r="T1663">
        <v>1.5494758851147639</v>
      </c>
      <c r="W1663">
        <v>1.63</v>
      </c>
      <c r="Y1663">
        <v>1.63</v>
      </c>
      <c r="AB1663">
        <v>1.63</v>
      </c>
      <c r="AD1663" s="196">
        <v>1.63</v>
      </c>
    </row>
    <row r="1664" spans="1:30" x14ac:dyDescent="0.25">
      <c r="A1664" s="55" t="s">
        <v>1627</v>
      </c>
      <c r="B1664" s="56" t="s">
        <v>2354</v>
      </c>
      <c r="C1664" s="55" t="s">
        <v>162</v>
      </c>
      <c r="D1664" s="55" t="s">
        <v>2355</v>
      </c>
      <c r="E1664" s="230" t="s">
        <v>1648</v>
      </c>
      <c r="F1664" s="231"/>
      <c r="G1664" s="57" t="s">
        <v>164</v>
      </c>
      <c r="H1664" s="58">
        <v>8.4000000000000005E-2</v>
      </c>
      <c r="I1664" s="59">
        <f t="shared" si="416"/>
        <v>3.64</v>
      </c>
      <c r="J1664" s="59">
        <f t="shared" si="417"/>
        <v>0.3</v>
      </c>
      <c r="Q1664">
        <f t="shared" si="408"/>
        <v>0</v>
      </c>
      <c r="R1664">
        <f t="shared" si="418"/>
        <v>3.3976459167576754</v>
      </c>
      <c r="T1664">
        <v>3.4629852613107075</v>
      </c>
      <c r="W1664">
        <v>3.64</v>
      </c>
      <c r="Y1664">
        <v>3.64</v>
      </c>
      <c r="AB1664">
        <v>3.64</v>
      </c>
      <c r="AD1664" s="196">
        <v>3.64</v>
      </c>
    </row>
    <row r="1665" spans="1:30" x14ac:dyDescent="0.25">
      <c r="A1665" s="55" t="s">
        <v>1627</v>
      </c>
      <c r="B1665" s="56" t="s">
        <v>2356</v>
      </c>
      <c r="C1665" s="55" t="s">
        <v>162</v>
      </c>
      <c r="D1665" s="55" t="s">
        <v>2357</v>
      </c>
      <c r="E1665" s="230" t="s">
        <v>1648</v>
      </c>
      <c r="F1665" s="231"/>
      <c r="G1665" s="57" t="s">
        <v>164</v>
      </c>
      <c r="H1665" s="58">
        <v>0.252</v>
      </c>
      <c r="I1665" s="59">
        <f t="shared" si="416"/>
        <v>0.55000000000000004</v>
      </c>
      <c r="J1665" s="59">
        <f t="shared" si="417"/>
        <v>0.13</v>
      </c>
      <c r="Q1665">
        <f t="shared" si="408"/>
        <v>0</v>
      </c>
      <c r="R1665">
        <f t="shared" si="418"/>
        <v>0.51338056434525314</v>
      </c>
      <c r="T1665">
        <v>0.5227147564242578</v>
      </c>
      <c r="W1665">
        <v>0.55000000000000004</v>
      </c>
      <c r="Y1665">
        <v>0.55000000000000004</v>
      </c>
      <c r="AB1665">
        <v>0.55000000000000004</v>
      </c>
      <c r="AD1665" s="196">
        <v>0.55000000000000004</v>
      </c>
    </row>
    <row r="1666" spans="1:30" x14ac:dyDescent="0.25">
      <c r="A1666" s="55" t="s">
        <v>1627</v>
      </c>
      <c r="B1666" s="56" t="s">
        <v>2358</v>
      </c>
      <c r="C1666" s="55" t="s">
        <v>162</v>
      </c>
      <c r="D1666" s="55" t="s">
        <v>2359</v>
      </c>
      <c r="E1666" s="230" t="s">
        <v>1648</v>
      </c>
      <c r="F1666" s="231"/>
      <c r="G1666" s="57" t="s">
        <v>255</v>
      </c>
      <c r="H1666" s="58">
        <v>2.0990000000000002</v>
      </c>
      <c r="I1666" s="59">
        <f t="shared" si="416"/>
        <v>1.39</v>
      </c>
      <c r="J1666" s="59">
        <f t="shared" si="417"/>
        <v>2.91</v>
      </c>
      <c r="Q1666">
        <f t="shared" si="408"/>
        <v>0</v>
      </c>
      <c r="R1666">
        <f t="shared" si="418"/>
        <v>1.2974526989816397</v>
      </c>
      <c r="T1666">
        <v>1.3254552752186535</v>
      </c>
      <c r="W1666">
        <v>1.39</v>
      </c>
      <c r="Y1666">
        <v>1.39</v>
      </c>
      <c r="AB1666">
        <v>1.39</v>
      </c>
      <c r="AD1666" s="196">
        <v>1.39</v>
      </c>
    </row>
    <row r="1667" spans="1:30" x14ac:dyDescent="0.25">
      <c r="A1667" s="44"/>
      <c r="B1667" s="44"/>
      <c r="C1667" s="44"/>
      <c r="D1667" s="44"/>
      <c r="E1667" s="44" t="s">
        <v>1629</v>
      </c>
      <c r="F1667" s="45">
        <v>27.85</v>
      </c>
      <c r="G1667" s="44" t="s">
        <v>1630</v>
      </c>
      <c r="H1667" s="45">
        <v>0</v>
      </c>
      <c r="I1667" s="44" t="s">
        <v>1631</v>
      </c>
      <c r="J1667" s="45">
        <f>F1667+H1667</f>
        <v>27.85</v>
      </c>
      <c r="Q1667">
        <f t="shared" si="408"/>
        <v>0</v>
      </c>
      <c r="W1667" t="s">
        <v>1631</v>
      </c>
      <c r="Y1667" t="s">
        <v>1631</v>
      </c>
      <c r="AB1667" t="s">
        <v>1631</v>
      </c>
    </row>
    <row r="1668" spans="1:30" x14ac:dyDescent="0.25">
      <c r="A1668" s="44"/>
      <c r="B1668" s="44"/>
      <c r="C1668" s="44"/>
      <c r="D1668" s="44"/>
      <c r="E1668" s="44" t="s">
        <v>1632</v>
      </c>
      <c r="F1668" s="45">
        <f>J1668-J1657</f>
        <v>11.013588675081969</v>
      </c>
      <c r="G1668" s="44"/>
      <c r="H1668" s="229" t="s">
        <v>1633</v>
      </c>
      <c r="I1668" s="229"/>
      <c r="J1668" s="45">
        <f>Q1668</f>
        <v>61.075355380000005</v>
      </c>
      <c r="Q1668">
        <f t="shared" si="408"/>
        <v>61.075355380000005</v>
      </c>
      <c r="S1668" s="194"/>
    </row>
    <row r="1669" spans="1:30" ht="15.75" thickBot="1" x14ac:dyDescent="0.3">
      <c r="A1669" s="46"/>
      <c r="B1669" s="46"/>
      <c r="C1669" s="46"/>
      <c r="D1669" s="46"/>
      <c r="E1669" s="46"/>
      <c r="F1669" s="46"/>
      <c r="G1669" s="46" t="s">
        <v>1634</v>
      </c>
      <c r="H1669" s="47">
        <v>23.5</v>
      </c>
      <c r="I1669" s="46" t="s">
        <v>1635</v>
      </c>
      <c r="J1669" s="48">
        <f>O1669</f>
        <v>1435.27</v>
      </c>
      <c r="M1669">
        <f>K1657</f>
        <v>1435.27</v>
      </c>
      <c r="N1669">
        <f>L1657</f>
        <v>61.075355380000005</v>
      </c>
      <c r="O1669">
        <v>1435.27</v>
      </c>
      <c r="P1669">
        <v>61.075355380000005</v>
      </c>
      <c r="Q1669">
        <f t="shared" si="408"/>
        <v>0</v>
      </c>
      <c r="S1669" s="194"/>
      <c r="W1669" t="s">
        <v>1635</v>
      </c>
      <c r="Y1669" t="s">
        <v>1635</v>
      </c>
      <c r="AB1669" t="s">
        <v>1635</v>
      </c>
    </row>
    <row r="1670" spans="1:30" ht="15.75" thickTop="1" x14ac:dyDescent="0.25">
      <c r="A1670" s="49"/>
      <c r="B1670" s="49"/>
      <c r="C1670" s="49"/>
      <c r="D1670" s="49"/>
      <c r="E1670" s="49"/>
      <c r="F1670" s="49"/>
      <c r="G1670" s="49"/>
      <c r="H1670" s="49"/>
      <c r="I1670" s="49"/>
      <c r="J1670" s="49"/>
      <c r="Q1670">
        <f t="shared" si="408"/>
        <v>0</v>
      </c>
      <c r="S1670" s="194"/>
    </row>
    <row r="1671" spans="1:30" collapsed="1" x14ac:dyDescent="0.25">
      <c r="A1671" s="36" t="s">
        <v>606</v>
      </c>
      <c r="B1671" s="37" t="s">
        <v>137</v>
      </c>
      <c r="C1671" s="36" t="s">
        <v>138</v>
      </c>
      <c r="D1671" s="36" t="s">
        <v>9</v>
      </c>
      <c r="E1671" s="233" t="s">
        <v>1626</v>
      </c>
      <c r="F1671" s="234"/>
      <c r="G1671" s="38" t="s">
        <v>139</v>
      </c>
      <c r="H1671" s="37" t="s">
        <v>140</v>
      </c>
      <c r="I1671" s="37" t="s">
        <v>141</v>
      </c>
      <c r="J1671" s="37" t="s">
        <v>10</v>
      </c>
      <c r="Q1671">
        <f t="shared" si="408"/>
        <v>0</v>
      </c>
      <c r="S1671" s="194"/>
      <c r="W1671" t="s">
        <v>141</v>
      </c>
      <c r="Y1671" t="s">
        <v>141</v>
      </c>
      <c r="AB1671" t="s">
        <v>141</v>
      </c>
    </row>
    <row r="1672" spans="1:30" x14ac:dyDescent="0.25">
      <c r="A1672" s="39" t="s">
        <v>1636</v>
      </c>
      <c r="B1672" s="40" t="s">
        <v>607</v>
      </c>
      <c r="C1672" s="39" t="s">
        <v>162</v>
      </c>
      <c r="D1672" s="39" t="s">
        <v>608</v>
      </c>
      <c r="E1672" s="235" t="s">
        <v>2203</v>
      </c>
      <c r="F1672" s="236"/>
      <c r="G1672" s="41" t="s">
        <v>164</v>
      </c>
      <c r="H1672" s="42">
        <v>1</v>
      </c>
      <c r="I1672" s="43">
        <f>_xlfn.XLOOKUP(D1672,'Sintético MO EQ MAT'!D:D,'Sintético MO EQ MAT'!G:G)</f>
        <v>154.2537249918033</v>
      </c>
      <c r="J1672" s="43">
        <f>(H1672*I1672)</f>
        <v>154.2537249918033</v>
      </c>
      <c r="K1672">
        <f>_xlfn.XLOOKUP(D1672,'Sintético MO EQ MAT'!D:D,'Sintético MO EQ MAT'!O:O,0)</f>
        <v>376.37</v>
      </c>
      <c r="L1672">
        <f>_xlfn.XLOOKUP(D1672,'Sintético MO EQ MAT'!D:D,'Sintético MO EQ MAT'!K:K,0)</f>
        <v>188.18954449</v>
      </c>
      <c r="Q1672">
        <f t="shared" si="408"/>
        <v>0</v>
      </c>
      <c r="S1672" s="194"/>
      <c r="W1672">
        <v>154.2537249918033</v>
      </c>
      <c r="Y1672">
        <v>154.2537249918033</v>
      </c>
      <c r="AB1672">
        <v>154.2537249918033</v>
      </c>
      <c r="AD1672" s="196">
        <v>178.3</v>
      </c>
    </row>
    <row r="1673" spans="1:30" ht="25.5" x14ac:dyDescent="0.25">
      <c r="A1673" s="50" t="s">
        <v>1638</v>
      </c>
      <c r="B1673" s="51" t="s">
        <v>2162</v>
      </c>
      <c r="C1673" s="50" t="s">
        <v>157</v>
      </c>
      <c r="D1673" s="50" t="s">
        <v>2163</v>
      </c>
      <c r="E1673" s="237" t="s">
        <v>1637</v>
      </c>
      <c r="F1673" s="238"/>
      <c r="G1673" s="52" t="s">
        <v>266</v>
      </c>
      <c r="H1673" s="53">
        <v>0.152</v>
      </c>
      <c r="I1673" s="54">
        <f t="shared" ref="I1673:I1676" si="419">W1673</f>
        <v>18.72</v>
      </c>
      <c r="J1673" s="54">
        <f t="shared" ref="J1673:J1676" si="420">TRUNC(H1673*I1673,(2))</f>
        <v>2.84</v>
      </c>
      <c r="Q1673">
        <f t="shared" si="408"/>
        <v>0</v>
      </c>
      <c r="R1673">
        <f t="shared" ref="R1673:R1676" si="421">I1673/1.07133</f>
        <v>17.473607571896615</v>
      </c>
      <c r="T1673">
        <v>17.78163591050377</v>
      </c>
      <c r="W1673">
        <v>18.72</v>
      </c>
      <c r="Y1673">
        <v>18.72</v>
      </c>
      <c r="AB1673">
        <v>18.72</v>
      </c>
      <c r="AD1673" s="196">
        <v>18.72</v>
      </c>
    </row>
    <row r="1674" spans="1:30" ht="25.5" x14ac:dyDescent="0.25">
      <c r="A1674" s="50" t="s">
        <v>1638</v>
      </c>
      <c r="B1674" s="51" t="s">
        <v>1658</v>
      </c>
      <c r="C1674" s="50" t="s">
        <v>157</v>
      </c>
      <c r="D1674" s="50" t="s">
        <v>1659</v>
      </c>
      <c r="E1674" s="237" t="s">
        <v>1637</v>
      </c>
      <c r="F1674" s="238"/>
      <c r="G1674" s="52" t="s">
        <v>266</v>
      </c>
      <c r="H1674" s="53">
        <v>0.152</v>
      </c>
      <c r="I1674" s="54">
        <f t="shared" si="419"/>
        <v>25.97</v>
      </c>
      <c r="J1674" s="54">
        <f t="shared" si="420"/>
        <v>3.94</v>
      </c>
      <c r="Q1674">
        <f t="shared" ref="Q1674:Q1737" si="422">P1675</f>
        <v>0</v>
      </c>
      <c r="R1674">
        <f t="shared" si="421"/>
        <v>24.240896829174954</v>
      </c>
      <c r="T1674">
        <v>24.670269664809165</v>
      </c>
      <c r="W1674">
        <v>25.97</v>
      </c>
      <c r="Y1674">
        <v>25.97</v>
      </c>
      <c r="AB1674">
        <v>25.97</v>
      </c>
      <c r="AD1674" s="196">
        <v>25.97</v>
      </c>
    </row>
    <row r="1675" spans="1:30" x14ac:dyDescent="0.25">
      <c r="A1675" s="55" t="s">
        <v>1627</v>
      </c>
      <c r="B1675" s="56" t="s">
        <v>2164</v>
      </c>
      <c r="C1675" s="55" t="s">
        <v>162</v>
      </c>
      <c r="D1675" s="55" t="s">
        <v>2165</v>
      </c>
      <c r="E1675" s="230" t="s">
        <v>1648</v>
      </c>
      <c r="F1675" s="231"/>
      <c r="G1675" s="57" t="s">
        <v>255</v>
      </c>
      <c r="H1675" s="58">
        <v>0.8</v>
      </c>
      <c r="I1675" s="59">
        <f t="shared" si="419"/>
        <v>0.18</v>
      </c>
      <c r="J1675" s="59">
        <f t="shared" si="420"/>
        <v>0.14000000000000001</v>
      </c>
      <c r="Q1675">
        <f t="shared" si="422"/>
        <v>0</v>
      </c>
      <c r="R1675">
        <f t="shared" si="421"/>
        <v>0.16801545742208285</v>
      </c>
      <c r="T1675">
        <v>0.17734964950108745</v>
      </c>
      <c r="W1675">
        <v>0.18</v>
      </c>
      <c r="Y1675">
        <v>0.18</v>
      </c>
      <c r="AB1675">
        <v>0.18</v>
      </c>
      <c r="AD1675" s="196">
        <v>0.18</v>
      </c>
    </row>
    <row r="1676" spans="1:30" x14ac:dyDescent="0.25">
      <c r="A1676" s="55" t="s">
        <v>1627</v>
      </c>
      <c r="B1676" s="56" t="s">
        <v>2360</v>
      </c>
      <c r="C1676" s="55" t="s">
        <v>162</v>
      </c>
      <c r="D1676" s="55" t="s">
        <v>2361</v>
      </c>
      <c r="E1676" s="230" t="s">
        <v>1648</v>
      </c>
      <c r="F1676" s="231"/>
      <c r="G1676" s="57" t="s">
        <v>164</v>
      </c>
      <c r="H1676" s="58">
        <v>1</v>
      </c>
      <c r="I1676" s="59">
        <f t="shared" si="419"/>
        <v>147.33000000000001</v>
      </c>
      <c r="J1676" s="59">
        <f t="shared" si="420"/>
        <v>147.33000000000001</v>
      </c>
      <c r="Q1676">
        <f t="shared" si="422"/>
        <v>0</v>
      </c>
      <c r="R1676">
        <f t="shared" si="421"/>
        <v>137.52065189997484</v>
      </c>
      <c r="T1676">
        <v>139.919539264279</v>
      </c>
      <c r="W1676">
        <v>147.33000000000001</v>
      </c>
      <c r="Y1676">
        <v>147.33000000000001</v>
      </c>
      <c r="AB1676">
        <v>147.33000000000001</v>
      </c>
      <c r="AD1676" s="196">
        <v>147.34</v>
      </c>
    </row>
    <row r="1677" spans="1:30" x14ac:dyDescent="0.25">
      <c r="A1677" s="44"/>
      <c r="B1677" s="44"/>
      <c r="C1677" s="44"/>
      <c r="D1677" s="44"/>
      <c r="E1677" s="44" t="s">
        <v>1629</v>
      </c>
      <c r="F1677" s="45">
        <v>5.28</v>
      </c>
      <c r="G1677" s="44" t="s">
        <v>1630</v>
      </c>
      <c r="H1677" s="45">
        <v>0</v>
      </c>
      <c r="I1677" s="44" t="s">
        <v>1631</v>
      </c>
      <c r="J1677" s="45">
        <f>F1677+H1677</f>
        <v>5.28</v>
      </c>
      <c r="Q1677">
        <f t="shared" si="422"/>
        <v>0</v>
      </c>
      <c r="W1677" t="s">
        <v>1631</v>
      </c>
      <c r="Y1677" t="s">
        <v>1631</v>
      </c>
      <c r="AB1677" t="s">
        <v>1631</v>
      </c>
    </row>
    <row r="1678" spans="1:30" x14ac:dyDescent="0.25">
      <c r="A1678" s="44"/>
      <c r="B1678" s="44"/>
      <c r="C1678" s="44"/>
      <c r="D1678" s="44"/>
      <c r="E1678" s="44" t="s">
        <v>1632</v>
      </c>
      <c r="F1678" s="45">
        <f>J1678-J1672</f>
        <v>33.935819498196707</v>
      </c>
      <c r="G1678" s="44"/>
      <c r="H1678" s="229" t="s">
        <v>1633</v>
      </c>
      <c r="I1678" s="229"/>
      <c r="J1678" s="45">
        <f>Q1678</f>
        <v>188.18954449</v>
      </c>
      <c r="Q1678">
        <f t="shared" si="422"/>
        <v>188.18954449</v>
      </c>
      <c r="S1678" s="194"/>
    </row>
    <row r="1679" spans="1:30" ht="15.75" thickBot="1" x14ac:dyDescent="0.3">
      <c r="A1679" s="46"/>
      <c r="B1679" s="46"/>
      <c r="C1679" s="46"/>
      <c r="D1679" s="46"/>
      <c r="E1679" s="46"/>
      <c r="F1679" s="46"/>
      <c r="G1679" s="46" t="s">
        <v>1634</v>
      </c>
      <c r="H1679" s="47">
        <v>2</v>
      </c>
      <c r="I1679" s="46" t="s">
        <v>1635</v>
      </c>
      <c r="J1679" s="48">
        <f>O1679</f>
        <v>376.37</v>
      </c>
      <c r="M1679">
        <f>K1672</f>
        <v>376.37</v>
      </c>
      <c r="N1679">
        <f>L1672</f>
        <v>188.18954449</v>
      </c>
      <c r="O1679">
        <v>376.37</v>
      </c>
      <c r="P1679">
        <v>188.18954449</v>
      </c>
      <c r="Q1679">
        <f t="shared" si="422"/>
        <v>0</v>
      </c>
      <c r="S1679" s="194"/>
      <c r="W1679" t="s">
        <v>1635</v>
      </c>
      <c r="Y1679" t="s">
        <v>1635</v>
      </c>
      <c r="AB1679" t="s">
        <v>1635</v>
      </c>
    </row>
    <row r="1680" spans="1:30" ht="15.75" thickTop="1" x14ac:dyDescent="0.25">
      <c r="A1680" s="49"/>
      <c r="B1680" s="49"/>
      <c r="C1680" s="49"/>
      <c r="D1680" s="49"/>
      <c r="E1680" s="49"/>
      <c r="F1680" s="49"/>
      <c r="G1680" s="49"/>
      <c r="H1680" s="49"/>
      <c r="I1680" s="49"/>
      <c r="J1680" s="49"/>
      <c r="Q1680">
        <f t="shared" si="422"/>
        <v>0</v>
      </c>
      <c r="S1680" s="194"/>
    </row>
    <row r="1681" spans="1:30" x14ac:dyDescent="0.25">
      <c r="A1681" s="33" t="s">
        <v>80</v>
      </c>
      <c r="B1681" s="33"/>
      <c r="C1681" s="33"/>
      <c r="D1681" s="33" t="s">
        <v>81</v>
      </c>
      <c r="E1681" s="33"/>
      <c r="F1681" s="239"/>
      <c r="G1681" s="240"/>
      <c r="H1681" s="34"/>
      <c r="I1681" s="33"/>
      <c r="J1681" s="35">
        <f>J1699+J1708+J1723+J1737+J1748+J1759+J1770+J1781+J1792+J1802+J1812+J1823+J1834+J1848+J1855+J1861+J1867+J1873+J1879</f>
        <v>36435.939999999995</v>
      </c>
      <c r="K1681">
        <f>_xlfn.XLOOKUP(D1681,'Sintético MO EQ MAT'!D:D,'Sintético MO EQ MAT'!O:O,0)</f>
        <v>36435.939999999995</v>
      </c>
      <c r="M1681">
        <f>K1681</f>
        <v>36435.939999999995</v>
      </c>
      <c r="N1681">
        <f>L1681</f>
        <v>0</v>
      </c>
      <c r="O1681">
        <v>36435.939999999995</v>
      </c>
      <c r="P1681">
        <v>0</v>
      </c>
      <c r="Q1681">
        <f t="shared" si="422"/>
        <v>0</v>
      </c>
    </row>
    <row r="1682" spans="1:30" collapsed="1" x14ac:dyDescent="0.25">
      <c r="A1682" s="36" t="s">
        <v>609</v>
      </c>
      <c r="B1682" s="37" t="s">
        <v>137</v>
      </c>
      <c r="C1682" s="36" t="s">
        <v>138</v>
      </c>
      <c r="D1682" s="36" t="s">
        <v>9</v>
      </c>
      <c r="E1682" s="233" t="s">
        <v>1626</v>
      </c>
      <c r="F1682" s="234"/>
      <c r="G1682" s="38" t="s">
        <v>139</v>
      </c>
      <c r="H1682" s="37" t="s">
        <v>140</v>
      </c>
      <c r="I1682" s="37" t="s">
        <v>141</v>
      </c>
      <c r="J1682" s="37" t="s">
        <v>10</v>
      </c>
      <c r="Q1682">
        <f t="shared" si="422"/>
        <v>0</v>
      </c>
      <c r="S1682" s="194"/>
      <c r="W1682" t="s">
        <v>141</v>
      </c>
      <c r="Y1682" t="s">
        <v>141</v>
      </c>
      <c r="AB1682" t="s">
        <v>141</v>
      </c>
    </row>
    <row r="1683" spans="1:30" ht="38.25" x14ac:dyDescent="0.25">
      <c r="A1683" s="39" t="s">
        <v>1636</v>
      </c>
      <c r="B1683" s="40" t="s">
        <v>610</v>
      </c>
      <c r="C1683" s="39" t="s">
        <v>157</v>
      </c>
      <c r="D1683" s="39" t="s">
        <v>611</v>
      </c>
      <c r="E1683" s="235" t="s">
        <v>2168</v>
      </c>
      <c r="F1683" s="236"/>
      <c r="G1683" s="41" t="s">
        <v>164</v>
      </c>
      <c r="H1683" s="42">
        <v>1</v>
      </c>
      <c r="I1683" s="43">
        <f>_xlfn.XLOOKUP(D1683,'Sintético MO EQ MAT'!D:D,'Sintético MO EQ MAT'!G:G)</f>
        <v>174.28165418852458</v>
      </c>
      <c r="J1683" s="43">
        <f>(H1683*I1683)</f>
        <v>174.28165418852458</v>
      </c>
      <c r="K1683">
        <f>_xlfn.XLOOKUP(D1683,'Sintético MO EQ MAT'!D:D,'Sintético MO EQ MAT'!O:O,0)</f>
        <v>2551.48</v>
      </c>
      <c r="L1683">
        <f>_xlfn.XLOOKUP(D1683,'Sintético MO EQ MAT'!D:D,'Sintético MO EQ MAT'!K:K,0)</f>
        <v>212.62361811</v>
      </c>
      <c r="Q1683">
        <f t="shared" si="422"/>
        <v>0</v>
      </c>
      <c r="S1683" s="194"/>
      <c r="W1683">
        <v>174.28165418852458</v>
      </c>
      <c r="Y1683">
        <v>174.28165418852458</v>
      </c>
      <c r="AB1683">
        <v>174.28165418852458</v>
      </c>
      <c r="AD1683" s="196">
        <v>111.35</v>
      </c>
    </row>
    <row r="1684" spans="1:30" ht="25.5" x14ac:dyDescent="0.25">
      <c r="A1684" s="50" t="s">
        <v>1638</v>
      </c>
      <c r="B1684" s="51" t="s">
        <v>2362</v>
      </c>
      <c r="C1684" s="50" t="s">
        <v>157</v>
      </c>
      <c r="D1684" s="50" t="s">
        <v>2363</v>
      </c>
      <c r="E1684" s="237" t="s">
        <v>2364</v>
      </c>
      <c r="F1684" s="238"/>
      <c r="G1684" s="52" t="s">
        <v>159</v>
      </c>
      <c r="H1684" s="53">
        <v>0.36</v>
      </c>
      <c r="I1684" s="54">
        <f t="shared" ref="I1684:I1696" si="423">W1684</f>
        <v>5.77</v>
      </c>
      <c r="J1684" s="54">
        <f t="shared" ref="J1684:J1696" si="424">TRUNC(H1684*I1684,(2))</f>
        <v>2.0699999999999998</v>
      </c>
      <c r="Q1684">
        <f t="shared" si="422"/>
        <v>0</v>
      </c>
      <c r="R1684">
        <f t="shared" ref="R1684:R1696" si="425">I1684/1.07133</f>
        <v>5.3858288295856553</v>
      </c>
      <c r="T1684">
        <v>5.4791707503757019</v>
      </c>
      <c r="W1684">
        <v>5.77</v>
      </c>
      <c r="Y1684">
        <v>5.77</v>
      </c>
      <c r="AB1684">
        <v>5.77</v>
      </c>
      <c r="AD1684" s="196">
        <v>5.77</v>
      </c>
    </row>
    <row r="1685" spans="1:30" ht="38.25" x14ac:dyDescent="0.25">
      <c r="A1685" s="50" t="s">
        <v>1638</v>
      </c>
      <c r="B1685" s="51" t="s">
        <v>2365</v>
      </c>
      <c r="C1685" s="50" t="s">
        <v>157</v>
      </c>
      <c r="D1685" s="50" t="s">
        <v>2366</v>
      </c>
      <c r="E1685" s="237" t="s">
        <v>1637</v>
      </c>
      <c r="F1685" s="238"/>
      <c r="G1685" s="52" t="s">
        <v>212</v>
      </c>
      <c r="H1685" s="53">
        <v>4.1000000000000003E-3</v>
      </c>
      <c r="I1685" s="54">
        <f t="shared" si="423"/>
        <v>459.57</v>
      </c>
      <c r="J1685" s="54">
        <f t="shared" si="424"/>
        <v>1.88</v>
      </c>
      <c r="Q1685">
        <f t="shared" si="422"/>
        <v>0</v>
      </c>
      <c r="R1685">
        <f t="shared" si="425"/>
        <v>428.9714653748145</v>
      </c>
      <c r="T1685">
        <v>436.41081646178122</v>
      </c>
      <c r="W1685">
        <v>459.57</v>
      </c>
      <c r="Y1685">
        <v>459.57</v>
      </c>
      <c r="AB1685">
        <v>459.57</v>
      </c>
      <c r="AD1685" s="196">
        <v>459.57</v>
      </c>
    </row>
    <row r="1686" spans="1:30" ht="25.5" x14ac:dyDescent="0.25">
      <c r="A1686" s="50" t="s">
        <v>1638</v>
      </c>
      <c r="B1686" s="51" t="s">
        <v>1792</v>
      </c>
      <c r="C1686" s="50" t="s">
        <v>157</v>
      </c>
      <c r="D1686" s="50" t="s">
        <v>1793</v>
      </c>
      <c r="E1686" s="237" t="s">
        <v>1637</v>
      </c>
      <c r="F1686" s="238"/>
      <c r="G1686" s="52" t="s">
        <v>266</v>
      </c>
      <c r="H1686" s="53">
        <v>1.4242999999999999</v>
      </c>
      <c r="I1686" s="54">
        <f t="shared" si="423"/>
        <v>26.71</v>
      </c>
      <c r="J1686" s="54">
        <f t="shared" si="424"/>
        <v>38.04</v>
      </c>
      <c r="Q1686">
        <f t="shared" si="422"/>
        <v>0</v>
      </c>
      <c r="R1686">
        <f t="shared" si="425"/>
        <v>24.931627043021294</v>
      </c>
      <c r="T1686">
        <v>25.370334070734511</v>
      </c>
      <c r="W1686">
        <v>26.71</v>
      </c>
      <c r="Y1686">
        <v>26.71</v>
      </c>
      <c r="AB1686">
        <v>26.71</v>
      </c>
      <c r="AD1686" s="196">
        <v>26.71</v>
      </c>
    </row>
    <row r="1687" spans="1:30" ht="25.5" x14ac:dyDescent="0.25">
      <c r="A1687" s="50" t="s">
        <v>1638</v>
      </c>
      <c r="B1687" s="51" t="s">
        <v>1186</v>
      </c>
      <c r="C1687" s="50" t="s">
        <v>157</v>
      </c>
      <c r="D1687" s="50" t="s">
        <v>1187</v>
      </c>
      <c r="E1687" s="237" t="s">
        <v>1637</v>
      </c>
      <c r="F1687" s="238"/>
      <c r="G1687" s="52" t="s">
        <v>266</v>
      </c>
      <c r="H1687" s="53">
        <v>1.1191</v>
      </c>
      <c r="I1687" s="54">
        <f t="shared" si="423"/>
        <v>18.82</v>
      </c>
      <c r="J1687" s="54">
        <f t="shared" si="424"/>
        <v>21.06</v>
      </c>
      <c r="Q1687">
        <f t="shared" si="422"/>
        <v>0</v>
      </c>
      <c r="R1687">
        <f t="shared" si="425"/>
        <v>17.566949492686664</v>
      </c>
      <c r="T1687">
        <v>17.874977831293812</v>
      </c>
      <c r="W1687">
        <v>18.82</v>
      </c>
      <c r="Y1687">
        <v>18.82</v>
      </c>
      <c r="AB1687">
        <v>18.82</v>
      </c>
      <c r="AD1687" s="196">
        <v>18.82</v>
      </c>
    </row>
    <row r="1688" spans="1:30" ht="25.5" x14ac:dyDescent="0.25">
      <c r="A1688" s="50" t="s">
        <v>1638</v>
      </c>
      <c r="B1688" s="51" t="s">
        <v>2367</v>
      </c>
      <c r="C1688" s="50" t="s">
        <v>157</v>
      </c>
      <c r="D1688" s="50" t="s">
        <v>2368</v>
      </c>
      <c r="E1688" s="237" t="s">
        <v>1637</v>
      </c>
      <c r="F1688" s="238"/>
      <c r="G1688" s="52" t="s">
        <v>212</v>
      </c>
      <c r="H1688" s="53">
        <v>0.03</v>
      </c>
      <c r="I1688" s="54">
        <f t="shared" si="423"/>
        <v>537.34</v>
      </c>
      <c r="J1688" s="54">
        <f t="shared" si="424"/>
        <v>16.12</v>
      </c>
      <c r="Q1688">
        <f t="shared" si="422"/>
        <v>0</v>
      </c>
      <c r="R1688">
        <f t="shared" si="425"/>
        <v>501.56347717323337</v>
      </c>
      <c r="T1688">
        <v>510.2629441908656</v>
      </c>
      <c r="W1688">
        <v>537.34</v>
      </c>
      <c r="Y1688">
        <v>537.34</v>
      </c>
      <c r="AB1688">
        <v>537.34</v>
      </c>
      <c r="AD1688" s="196">
        <v>537.34</v>
      </c>
    </row>
    <row r="1689" spans="1:30" ht="38.25" x14ac:dyDescent="0.25">
      <c r="A1689" s="50" t="s">
        <v>1638</v>
      </c>
      <c r="B1689" s="51" t="s">
        <v>2369</v>
      </c>
      <c r="C1689" s="50" t="s">
        <v>157</v>
      </c>
      <c r="D1689" s="50" t="s">
        <v>2370</v>
      </c>
      <c r="E1689" s="237" t="s">
        <v>1994</v>
      </c>
      <c r="F1689" s="238"/>
      <c r="G1689" s="52" t="s">
        <v>212</v>
      </c>
      <c r="H1689" s="53">
        <v>2.9100000000000001E-2</v>
      </c>
      <c r="I1689" s="54">
        <f t="shared" si="423"/>
        <v>446.98</v>
      </c>
      <c r="J1689" s="54">
        <f t="shared" si="424"/>
        <v>13</v>
      </c>
      <c r="Q1689">
        <f t="shared" si="422"/>
        <v>0</v>
      </c>
      <c r="R1689">
        <f t="shared" si="425"/>
        <v>417.21971754734773</v>
      </c>
      <c r="T1689">
        <v>424.45371640857633</v>
      </c>
      <c r="W1689">
        <v>446.98</v>
      </c>
      <c r="Y1689">
        <v>446.98</v>
      </c>
      <c r="AB1689">
        <v>446.98</v>
      </c>
      <c r="AD1689" s="196">
        <v>446.98</v>
      </c>
    </row>
    <row r="1690" spans="1:30" ht="25.5" x14ac:dyDescent="0.25">
      <c r="A1690" s="50" t="s">
        <v>1638</v>
      </c>
      <c r="B1690" s="51" t="s">
        <v>2371</v>
      </c>
      <c r="C1690" s="50" t="s">
        <v>157</v>
      </c>
      <c r="D1690" s="50" t="s">
        <v>2372</v>
      </c>
      <c r="E1690" s="237" t="s">
        <v>1994</v>
      </c>
      <c r="F1690" s="238"/>
      <c r="G1690" s="52" t="s">
        <v>212</v>
      </c>
      <c r="H1690" s="53">
        <v>1.7500000000000002E-2</v>
      </c>
      <c r="I1690" s="54">
        <f t="shared" si="423"/>
        <v>2783.4</v>
      </c>
      <c r="J1690" s="54">
        <f t="shared" si="424"/>
        <v>48.7</v>
      </c>
      <c r="Q1690">
        <f t="shared" si="422"/>
        <v>0</v>
      </c>
      <c r="R1690">
        <f t="shared" si="425"/>
        <v>2598.0790232701411</v>
      </c>
      <c r="T1690">
        <v>2643.1071658592591</v>
      </c>
      <c r="W1690">
        <v>2783.4</v>
      </c>
      <c r="Y1690">
        <v>2783.4</v>
      </c>
      <c r="AB1690">
        <v>2783.4</v>
      </c>
      <c r="AD1690" s="196">
        <v>2783.4</v>
      </c>
    </row>
    <row r="1691" spans="1:30" ht="25.5" x14ac:dyDescent="0.25">
      <c r="A1691" s="55" t="s">
        <v>1627</v>
      </c>
      <c r="B1691" s="56" t="s">
        <v>2373</v>
      </c>
      <c r="C1691" s="55" t="s">
        <v>157</v>
      </c>
      <c r="D1691" s="55" t="s">
        <v>2374</v>
      </c>
      <c r="E1691" s="230" t="s">
        <v>1648</v>
      </c>
      <c r="F1691" s="231"/>
      <c r="G1691" s="57" t="s">
        <v>1724</v>
      </c>
      <c r="H1691" s="58">
        <v>3.3999999999999998E-3</v>
      </c>
      <c r="I1691" s="59">
        <f t="shared" si="423"/>
        <v>8.19</v>
      </c>
      <c r="J1691" s="59">
        <f t="shared" si="424"/>
        <v>0.02</v>
      </c>
      <c r="Q1691">
        <f t="shared" si="422"/>
        <v>0</v>
      </c>
      <c r="R1691">
        <f t="shared" si="425"/>
        <v>7.6447033127047694</v>
      </c>
      <c r="T1691">
        <v>7.7847161938898388</v>
      </c>
      <c r="W1691">
        <v>8.19</v>
      </c>
      <c r="Y1691">
        <v>8.19</v>
      </c>
      <c r="AB1691">
        <v>8.19</v>
      </c>
      <c r="AD1691" s="196">
        <v>8.19</v>
      </c>
    </row>
    <row r="1692" spans="1:30" ht="25.5" x14ac:dyDescent="0.25">
      <c r="A1692" s="55" t="s">
        <v>1627</v>
      </c>
      <c r="B1692" s="56" t="s">
        <v>2375</v>
      </c>
      <c r="C1692" s="55" t="s">
        <v>157</v>
      </c>
      <c r="D1692" s="55" t="s">
        <v>2376</v>
      </c>
      <c r="E1692" s="230" t="s">
        <v>1648</v>
      </c>
      <c r="F1692" s="231"/>
      <c r="G1692" s="57" t="s">
        <v>255</v>
      </c>
      <c r="H1692" s="58">
        <v>7.3999999999999996E-2</v>
      </c>
      <c r="I1692" s="59">
        <f t="shared" si="423"/>
        <v>9.7200000000000006</v>
      </c>
      <c r="J1692" s="59">
        <f t="shared" si="424"/>
        <v>0.71</v>
      </c>
      <c r="Q1692">
        <f t="shared" si="422"/>
        <v>0</v>
      </c>
      <c r="R1692">
        <f t="shared" si="425"/>
        <v>9.072834700792475</v>
      </c>
      <c r="T1692">
        <v>9.2315159661355519</v>
      </c>
      <c r="W1692">
        <v>9.7200000000000006</v>
      </c>
      <c r="Y1692">
        <v>9.7200000000000006</v>
      </c>
      <c r="AB1692">
        <v>9.7200000000000006</v>
      </c>
      <c r="AD1692" s="196">
        <v>9.7200000000000006</v>
      </c>
    </row>
    <row r="1693" spans="1:30" ht="25.5" x14ac:dyDescent="0.25">
      <c r="A1693" s="55" t="s">
        <v>1627</v>
      </c>
      <c r="B1693" s="56" t="s">
        <v>2377</v>
      </c>
      <c r="C1693" s="55" t="s">
        <v>157</v>
      </c>
      <c r="D1693" s="55" t="s">
        <v>2378</v>
      </c>
      <c r="E1693" s="230" t="s">
        <v>1648</v>
      </c>
      <c r="F1693" s="231"/>
      <c r="G1693" s="57" t="s">
        <v>255</v>
      </c>
      <c r="H1693" s="58">
        <v>8.7999999999999995E-2</v>
      </c>
      <c r="I1693" s="59">
        <f t="shared" si="423"/>
        <v>3.4</v>
      </c>
      <c r="J1693" s="59">
        <f t="shared" si="424"/>
        <v>0.28999999999999998</v>
      </c>
      <c r="Q1693">
        <f t="shared" si="422"/>
        <v>0</v>
      </c>
      <c r="R1693">
        <f t="shared" si="425"/>
        <v>3.173625306861565</v>
      </c>
      <c r="T1693">
        <v>3.2296304593355925</v>
      </c>
      <c r="W1693">
        <v>3.4</v>
      </c>
      <c r="Y1693">
        <v>3.4</v>
      </c>
      <c r="AB1693">
        <v>3.4</v>
      </c>
      <c r="AD1693" s="196">
        <v>3.4</v>
      </c>
    </row>
    <row r="1694" spans="1:30" x14ac:dyDescent="0.25">
      <c r="A1694" s="55" t="s">
        <v>1627</v>
      </c>
      <c r="B1694" s="56" t="s">
        <v>2379</v>
      </c>
      <c r="C1694" s="55" t="s">
        <v>157</v>
      </c>
      <c r="D1694" s="55" t="s">
        <v>2380</v>
      </c>
      <c r="E1694" s="230" t="s">
        <v>1648</v>
      </c>
      <c r="F1694" s="231"/>
      <c r="G1694" s="57" t="s">
        <v>259</v>
      </c>
      <c r="H1694" s="58">
        <v>7.7999999999999996E-3</v>
      </c>
      <c r="I1694" s="59">
        <f t="shared" si="423"/>
        <v>23</v>
      </c>
      <c r="J1694" s="59">
        <f t="shared" si="424"/>
        <v>0.17</v>
      </c>
      <c r="Q1694">
        <f t="shared" si="422"/>
        <v>0</v>
      </c>
      <c r="R1694">
        <f t="shared" si="425"/>
        <v>21.468641781710588</v>
      </c>
      <c r="T1694">
        <v>21.776670120317736</v>
      </c>
      <c r="W1694">
        <v>23</v>
      </c>
      <c r="Y1694">
        <v>23</v>
      </c>
      <c r="AB1694">
        <v>23</v>
      </c>
      <c r="AD1694" s="196">
        <v>22.93</v>
      </c>
    </row>
    <row r="1695" spans="1:30" ht="25.5" x14ac:dyDescent="0.25">
      <c r="A1695" s="55" t="s">
        <v>1627</v>
      </c>
      <c r="B1695" s="56" t="s">
        <v>2381</v>
      </c>
      <c r="C1695" s="55" t="s">
        <v>157</v>
      </c>
      <c r="D1695" s="55" t="s">
        <v>2382</v>
      </c>
      <c r="E1695" s="230" t="s">
        <v>1648</v>
      </c>
      <c r="F1695" s="231"/>
      <c r="G1695" s="57" t="s">
        <v>255</v>
      </c>
      <c r="H1695" s="58">
        <v>0.27600000000000002</v>
      </c>
      <c r="I1695" s="59">
        <f t="shared" si="423"/>
        <v>20.14</v>
      </c>
      <c r="J1695" s="59">
        <f t="shared" si="424"/>
        <v>5.55</v>
      </c>
      <c r="Q1695">
        <f t="shared" si="422"/>
        <v>0</v>
      </c>
      <c r="R1695">
        <f t="shared" si="425"/>
        <v>18.79906284711527</v>
      </c>
      <c r="T1695">
        <v>18.070995864952909</v>
      </c>
      <c r="W1695">
        <v>20.14</v>
      </c>
      <c r="Y1695">
        <v>20.14</v>
      </c>
      <c r="AB1695">
        <v>20.14</v>
      </c>
      <c r="AD1695" s="196">
        <v>19.03</v>
      </c>
    </row>
    <row r="1696" spans="1:30" x14ac:dyDescent="0.25">
      <c r="A1696" s="55" t="s">
        <v>1627</v>
      </c>
      <c r="B1696" s="56" t="s">
        <v>2383</v>
      </c>
      <c r="C1696" s="55" t="s">
        <v>157</v>
      </c>
      <c r="D1696" s="55" t="s">
        <v>2384</v>
      </c>
      <c r="E1696" s="230" t="s">
        <v>1648</v>
      </c>
      <c r="F1696" s="231"/>
      <c r="G1696" s="57" t="s">
        <v>164</v>
      </c>
      <c r="H1696" s="58">
        <v>37.0548</v>
      </c>
      <c r="I1696" s="59">
        <f t="shared" si="423"/>
        <v>0.72</v>
      </c>
      <c r="J1696" s="59">
        <f t="shared" si="424"/>
        <v>26.67</v>
      </c>
      <c r="Q1696">
        <f t="shared" si="422"/>
        <v>0</v>
      </c>
      <c r="R1696">
        <f t="shared" si="425"/>
        <v>0.67206182968833139</v>
      </c>
      <c r="T1696">
        <v>0.69073021384634059</v>
      </c>
      <c r="W1696">
        <v>0.72</v>
      </c>
      <c r="Y1696">
        <v>0.72</v>
      </c>
      <c r="AB1696">
        <v>0.72</v>
      </c>
      <c r="AD1696" s="196">
        <v>0.72</v>
      </c>
    </row>
    <row r="1697" spans="1:30" x14ac:dyDescent="0.25">
      <c r="A1697" s="44"/>
      <c r="B1697" s="44"/>
      <c r="C1697" s="44"/>
      <c r="D1697" s="44"/>
      <c r="E1697" s="44" t="s">
        <v>1629</v>
      </c>
      <c r="F1697" s="45">
        <v>74.489999999999995</v>
      </c>
      <c r="G1697" s="44" t="s">
        <v>1630</v>
      </c>
      <c r="H1697" s="45">
        <v>0</v>
      </c>
      <c r="I1697" s="44" t="s">
        <v>1631</v>
      </c>
      <c r="J1697" s="45">
        <f>F1697+H1697</f>
        <v>74.489999999999995</v>
      </c>
      <c r="Q1697">
        <f t="shared" si="422"/>
        <v>0</v>
      </c>
      <c r="W1697" t="s">
        <v>1631</v>
      </c>
      <c r="Y1697" t="s">
        <v>1631</v>
      </c>
      <c r="AB1697" t="s">
        <v>1631</v>
      </c>
    </row>
    <row r="1698" spans="1:30" x14ac:dyDescent="0.25">
      <c r="A1698" s="44"/>
      <c r="B1698" s="44"/>
      <c r="C1698" s="44"/>
      <c r="D1698" s="44"/>
      <c r="E1698" s="44" t="s">
        <v>1632</v>
      </c>
      <c r="F1698" s="45">
        <f>J1698-J1683</f>
        <v>38.341963921475411</v>
      </c>
      <c r="G1698" s="44"/>
      <c r="H1698" s="229" t="s">
        <v>1633</v>
      </c>
      <c r="I1698" s="229"/>
      <c r="J1698" s="45">
        <f>Q1698</f>
        <v>212.62361811</v>
      </c>
      <c r="Q1698">
        <f t="shared" si="422"/>
        <v>212.62361811</v>
      </c>
      <c r="S1698" s="194"/>
    </row>
    <row r="1699" spans="1:30" ht="15.75" thickBot="1" x14ac:dyDescent="0.3">
      <c r="A1699" s="46"/>
      <c r="B1699" s="46"/>
      <c r="C1699" s="46"/>
      <c r="D1699" s="46"/>
      <c r="E1699" s="46"/>
      <c r="F1699" s="46"/>
      <c r="G1699" s="46" t="s">
        <v>1634</v>
      </c>
      <c r="H1699" s="47">
        <v>12</v>
      </c>
      <c r="I1699" s="46" t="s">
        <v>1635</v>
      </c>
      <c r="J1699" s="48">
        <f>O1699</f>
        <v>2551.48</v>
      </c>
      <c r="M1699">
        <f>K1683</f>
        <v>2551.48</v>
      </c>
      <c r="N1699">
        <f>L1683</f>
        <v>212.62361811</v>
      </c>
      <c r="O1699">
        <v>2551.48</v>
      </c>
      <c r="P1699">
        <v>212.62361811</v>
      </c>
      <c r="Q1699">
        <f t="shared" si="422"/>
        <v>0</v>
      </c>
      <c r="S1699" s="194"/>
      <c r="W1699" t="s">
        <v>1635</v>
      </c>
      <c r="Y1699" t="s">
        <v>1635</v>
      </c>
      <c r="AB1699" t="s">
        <v>1635</v>
      </c>
    </row>
    <row r="1700" spans="1:30" ht="15.75" thickTop="1" x14ac:dyDescent="0.25">
      <c r="A1700" s="49"/>
      <c r="B1700" s="49"/>
      <c r="C1700" s="49"/>
      <c r="D1700" s="49"/>
      <c r="E1700" s="49"/>
      <c r="F1700" s="49"/>
      <c r="G1700" s="49"/>
      <c r="H1700" s="49"/>
      <c r="I1700" s="49"/>
      <c r="J1700" s="49"/>
      <c r="Q1700">
        <f t="shared" si="422"/>
        <v>0</v>
      </c>
      <c r="S1700" s="194"/>
    </row>
    <row r="1701" spans="1:30" collapsed="1" x14ac:dyDescent="0.25">
      <c r="A1701" s="36" t="s">
        <v>612</v>
      </c>
      <c r="B1701" s="37" t="s">
        <v>137</v>
      </c>
      <c r="C1701" s="36" t="s">
        <v>138</v>
      </c>
      <c r="D1701" s="36" t="s">
        <v>9</v>
      </c>
      <c r="E1701" s="233" t="s">
        <v>1626</v>
      </c>
      <c r="F1701" s="234"/>
      <c r="G1701" s="38" t="s">
        <v>139</v>
      </c>
      <c r="H1701" s="37" t="s">
        <v>140</v>
      </c>
      <c r="I1701" s="37" t="s">
        <v>141</v>
      </c>
      <c r="J1701" s="37" t="s">
        <v>10</v>
      </c>
      <c r="Q1701">
        <f t="shared" si="422"/>
        <v>0</v>
      </c>
      <c r="S1701" s="194"/>
      <c r="W1701" t="s">
        <v>141</v>
      </c>
      <c r="Y1701" t="s">
        <v>141</v>
      </c>
      <c r="AB1701" t="s">
        <v>141</v>
      </c>
    </row>
    <row r="1702" spans="1:30" x14ac:dyDescent="0.25">
      <c r="A1702" s="39" t="s">
        <v>1636</v>
      </c>
      <c r="B1702" s="40" t="s">
        <v>613</v>
      </c>
      <c r="C1702" s="39" t="s">
        <v>162</v>
      </c>
      <c r="D1702" s="39" t="s">
        <v>614</v>
      </c>
      <c r="E1702" s="235" t="s">
        <v>2385</v>
      </c>
      <c r="F1702" s="236"/>
      <c r="G1702" s="41" t="s">
        <v>164</v>
      </c>
      <c r="H1702" s="42">
        <v>1</v>
      </c>
      <c r="I1702" s="43">
        <f>_xlfn.XLOOKUP(D1702,'Sintético MO EQ MAT'!D:D,'Sintético MO EQ MAT'!G:G)</f>
        <v>180.79113399180329</v>
      </c>
      <c r="J1702" s="43">
        <f>(H1702*I1702)</f>
        <v>180.79113399180329</v>
      </c>
      <c r="K1702">
        <f>_xlfn.XLOOKUP(D1702,'Sintético MO EQ MAT'!D:D,'Sintético MO EQ MAT'!O:O,0)</f>
        <v>2646.78</v>
      </c>
      <c r="L1702">
        <f>_xlfn.XLOOKUP(D1702,'Sintético MO EQ MAT'!D:D,'Sintético MO EQ MAT'!K:K,0)</f>
        <v>220.56518347000002</v>
      </c>
      <c r="Q1702">
        <f t="shared" si="422"/>
        <v>0</v>
      </c>
      <c r="S1702" s="194"/>
      <c r="W1702">
        <v>180.79113399180329</v>
      </c>
      <c r="Y1702">
        <v>180.79113399180329</v>
      </c>
      <c r="AB1702">
        <v>180.79113399180329</v>
      </c>
      <c r="AD1702" s="196">
        <v>213.17</v>
      </c>
    </row>
    <row r="1703" spans="1:30" ht="25.5" x14ac:dyDescent="0.25">
      <c r="A1703" s="50" t="s">
        <v>1638</v>
      </c>
      <c r="B1703" s="51" t="s">
        <v>2162</v>
      </c>
      <c r="C1703" s="50" t="s">
        <v>157</v>
      </c>
      <c r="D1703" s="50" t="s">
        <v>2163</v>
      </c>
      <c r="E1703" s="237" t="s">
        <v>1637</v>
      </c>
      <c r="F1703" s="238"/>
      <c r="G1703" s="52" t="s">
        <v>266</v>
      </c>
      <c r="H1703" s="53">
        <v>8.3000000000000004E-2</v>
      </c>
      <c r="I1703" s="54">
        <f t="shared" ref="I1703:I1704" si="426">W1703</f>
        <v>18.72</v>
      </c>
      <c r="J1703" s="54">
        <f t="shared" ref="J1703:J1705" si="427">TRUNC(H1703*I1703,(2))</f>
        <v>1.55</v>
      </c>
      <c r="Q1703">
        <f t="shared" si="422"/>
        <v>0</v>
      </c>
      <c r="R1703">
        <f t="shared" ref="R1703:R1705" si="428">I1703/1.07133</f>
        <v>17.473607571896615</v>
      </c>
      <c r="T1703">
        <v>17.78163591050377</v>
      </c>
      <c r="W1703">
        <v>18.72</v>
      </c>
      <c r="Y1703">
        <v>18.72</v>
      </c>
      <c r="AB1703">
        <v>18.72</v>
      </c>
      <c r="AD1703" s="196">
        <v>18.72</v>
      </c>
    </row>
    <row r="1704" spans="1:30" ht="25.5" x14ac:dyDescent="0.25">
      <c r="A1704" s="50" t="s">
        <v>1638</v>
      </c>
      <c r="B1704" s="51" t="s">
        <v>1658</v>
      </c>
      <c r="C1704" s="50" t="s">
        <v>157</v>
      </c>
      <c r="D1704" s="50" t="s">
        <v>1659</v>
      </c>
      <c r="E1704" s="237" t="s">
        <v>1637</v>
      </c>
      <c r="F1704" s="238"/>
      <c r="G1704" s="52" t="s">
        <v>266</v>
      </c>
      <c r="H1704" s="53">
        <v>8.3000000000000004E-2</v>
      </c>
      <c r="I1704" s="54">
        <f t="shared" si="426"/>
        <v>25.97</v>
      </c>
      <c r="J1704" s="54">
        <f t="shared" si="427"/>
        <v>2.15</v>
      </c>
      <c r="Q1704">
        <f t="shared" si="422"/>
        <v>0</v>
      </c>
      <c r="R1704">
        <f t="shared" si="428"/>
        <v>24.240896829174954</v>
      </c>
      <c r="T1704">
        <v>24.670269664809165</v>
      </c>
      <c r="W1704">
        <v>25.97</v>
      </c>
      <c r="Y1704">
        <v>25.97</v>
      </c>
      <c r="AB1704">
        <v>25.97</v>
      </c>
      <c r="AD1704" s="196">
        <v>25.97</v>
      </c>
    </row>
    <row r="1705" spans="1:30" x14ac:dyDescent="0.25">
      <c r="A1705" s="55" t="s">
        <v>1627</v>
      </c>
      <c r="B1705" s="56" t="s">
        <v>2386</v>
      </c>
      <c r="C1705" s="55" t="s">
        <v>162</v>
      </c>
      <c r="D1705" s="55" t="s">
        <v>2387</v>
      </c>
      <c r="E1705" s="230" t="s">
        <v>1648</v>
      </c>
      <c r="F1705" s="231"/>
      <c r="G1705" s="57" t="s">
        <v>164</v>
      </c>
      <c r="H1705" s="58">
        <v>1</v>
      </c>
      <c r="I1705" s="59">
        <f>W1705</f>
        <v>177.09</v>
      </c>
      <c r="J1705" s="59">
        <f t="shared" si="427"/>
        <v>177.09</v>
      </c>
      <c r="Q1705">
        <f t="shared" si="422"/>
        <v>0</v>
      </c>
      <c r="R1705">
        <f t="shared" si="428"/>
        <v>165.29920752709251</v>
      </c>
      <c r="T1705">
        <v>168.18347287950493</v>
      </c>
      <c r="W1705">
        <v>177.09</v>
      </c>
      <c r="Y1705">
        <v>177.09</v>
      </c>
      <c r="AB1705">
        <v>177.09</v>
      </c>
      <c r="AD1705" s="196">
        <v>177.11</v>
      </c>
    </row>
    <row r="1706" spans="1:30" x14ac:dyDescent="0.25">
      <c r="A1706" s="44"/>
      <c r="B1706" s="44"/>
      <c r="C1706" s="44"/>
      <c r="D1706" s="44"/>
      <c r="E1706" s="44" t="s">
        <v>1629</v>
      </c>
      <c r="F1706" s="45">
        <v>2.87</v>
      </c>
      <c r="G1706" s="44" t="s">
        <v>1630</v>
      </c>
      <c r="H1706" s="45">
        <v>0</v>
      </c>
      <c r="I1706" s="44" t="s">
        <v>1631</v>
      </c>
      <c r="J1706" s="45">
        <f>F1706+H1706</f>
        <v>2.87</v>
      </c>
      <c r="Q1706">
        <f t="shared" si="422"/>
        <v>0</v>
      </c>
      <c r="W1706" t="s">
        <v>1631</v>
      </c>
      <c r="Y1706" t="s">
        <v>1631</v>
      </c>
      <c r="AB1706" t="s">
        <v>1631</v>
      </c>
    </row>
    <row r="1707" spans="1:30" x14ac:dyDescent="0.25">
      <c r="A1707" s="44"/>
      <c r="B1707" s="44"/>
      <c r="C1707" s="44"/>
      <c r="D1707" s="44"/>
      <c r="E1707" s="44" t="s">
        <v>1632</v>
      </c>
      <c r="F1707" s="45">
        <f>J1707-J1702</f>
        <v>39.77404947819673</v>
      </c>
      <c r="G1707" s="44"/>
      <c r="H1707" s="229" t="s">
        <v>1633</v>
      </c>
      <c r="I1707" s="229"/>
      <c r="J1707" s="45">
        <f>Q1707</f>
        <v>220.56518347000002</v>
      </c>
      <c r="Q1707">
        <f t="shared" si="422"/>
        <v>220.56518347000002</v>
      </c>
      <c r="S1707" s="194"/>
    </row>
    <row r="1708" spans="1:30" ht="15.75" thickBot="1" x14ac:dyDescent="0.3">
      <c r="A1708" s="46"/>
      <c r="B1708" s="46"/>
      <c r="C1708" s="46"/>
      <c r="D1708" s="46"/>
      <c r="E1708" s="46"/>
      <c r="F1708" s="46"/>
      <c r="G1708" s="46" t="s">
        <v>1634</v>
      </c>
      <c r="H1708" s="47">
        <v>12</v>
      </c>
      <c r="I1708" s="46" t="s">
        <v>1635</v>
      </c>
      <c r="J1708" s="48">
        <f>O1708</f>
        <v>2646.78</v>
      </c>
      <c r="M1708">
        <f>K1702</f>
        <v>2646.78</v>
      </c>
      <c r="N1708">
        <f>L1702</f>
        <v>220.56518347000002</v>
      </c>
      <c r="O1708">
        <v>2646.78</v>
      </c>
      <c r="P1708">
        <v>220.56518347000002</v>
      </c>
      <c r="Q1708">
        <f t="shared" si="422"/>
        <v>0</v>
      </c>
      <c r="S1708" s="194"/>
      <c r="W1708" t="s">
        <v>1635</v>
      </c>
      <c r="Y1708" t="s">
        <v>1635</v>
      </c>
      <c r="AB1708" t="s">
        <v>1635</v>
      </c>
    </row>
    <row r="1709" spans="1:30" ht="15.75" thickTop="1" x14ac:dyDescent="0.25">
      <c r="A1709" s="49"/>
      <c r="B1709" s="49"/>
      <c r="C1709" s="49"/>
      <c r="D1709" s="49"/>
      <c r="E1709" s="49"/>
      <c r="F1709" s="49"/>
      <c r="G1709" s="49"/>
      <c r="H1709" s="49"/>
      <c r="I1709" s="49"/>
      <c r="J1709" s="49"/>
      <c r="Q1709">
        <f t="shared" si="422"/>
        <v>0</v>
      </c>
      <c r="S1709" s="194"/>
    </row>
    <row r="1710" spans="1:30" collapsed="1" x14ac:dyDescent="0.25">
      <c r="A1710" s="36" t="s">
        <v>615</v>
      </c>
      <c r="B1710" s="37" t="s">
        <v>137</v>
      </c>
      <c r="C1710" s="36" t="s">
        <v>138</v>
      </c>
      <c r="D1710" s="36" t="s">
        <v>9</v>
      </c>
      <c r="E1710" s="233" t="s">
        <v>1626</v>
      </c>
      <c r="F1710" s="234"/>
      <c r="G1710" s="38" t="s">
        <v>139</v>
      </c>
      <c r="H1710" s="37" t="s">
        <v>140</v>
      </c>
      <c r="I1710" s="37" t="s">
        <v>141</v>
      </c>
      <c r="J1710" s="37" t="s">
        <v>10</v>
      </c>
      <c r="Q1710">
        <f t="shared" si="422"/>
        <v>0</v>
      </c>
      <c r="S1710" s="194"/>
      <c r="W1710" t="s">
        <v>141</v>
      </c>
      <c r="Y1710" t="s">
        <v>141</v>
      </c>
      <c r="AB1710" t="s">
        <v>141</v>
      </c>
    </row>
    <row r="1711" spans="1:30" x14ac:dyDescent="0.25">
      <c r="A1711" s="39" t="s">
        <v>1636</v>
      </c>
      <c r="B1711" s="40" t="s">
        <v>616</v>
      </c>
      <c r="C1711" s="39" t="s">
        <v>162</v>
      </c>
      <c r="D1711" s="39" t="s">
        <v>2388</v>
      </c>
      <c r="E1711" s="235" t="s">
        <v>2175</v>
      </c>
      <c r="F1711" s="236"/>
      <c r="G1711" s="41" t="s">
        <v>164</v>
      </c>
      <c r="H1711" s="42">
        <v>1</v>
      </c>
      <c r="I1711" s="43">
        <f>_xlfn.XLOOKUP(D1711,'Sintético MO EQ MAT'!D:D,'Sintético MO EQ MAT'!G:G)</f>
        <v>2822.6812359836072</v>
      </c>
      <c r="J1711" s="43">
        <f>(H1711*I1711)</f>
        <v>2822.6812359836072</v>
      </c>
      <c r="K1711">
        <f>_xlfn.XLOOKUP(D1711,'Sintético MO EQ MAT'!D:D,'Sintético MO EQ MAT'!O:O,0)</f>
        <v>3443.67</v>
      </c>
      <c r="L1711">
        <f>_xlfn.XLOOKUP(D1711,'Sintético MO EQ MAT'!D:D,'Sintético MO EQ MAT'!K:K,0)</f>
        <v>3443.6711079000006</v>
      </c>
      <c r="Q1711">
        <f t="shared" si="422"/>
        <v>0</v>
      </c>
      <c r="S1711" s="194"/>
      <c r="W1711">
        <v>2822.6812359836072</v>
      </c>
      <c r="Y1711">
        <v>2822.6812359836072</v>
      </c>
      <c r="AB1711">
        <v>2822.6812359836072</v>
      </c>
      <c r="AD1711" s="196">
        <v>2574.25</v>
      </c>
    </row>
    <row r="1712" spans="1:30" ht="25.5" x14ac:dyDescent="0.25">
      <c r="A1712" s="50" t="s">
        <v>1638</v>
      </c>
      <c r="B1712" s="51" t="s">
        <v>1792</v>
      </c>
      <c r="C1712" s="50" t="s">
        <v>157</v>
      </c>
      <c r="D1712" s="50" t="s">
        <v>1793</v>
      </c>
      <c r="E1712" s="237" t="s">
        <v>1637</v>
      </c>
      <c r="F1712" s="238"/>
      <c r="G1712" s="52" t="s">
        <v>266</v>
      </c>
      <c r="H1712" s="53">
        <v>18.268999999999998</v>
      </c>
      <c r="I1712" s="54">
        <f t="shared" ref="I1712:I1720" si="429">W1712</f>
        <v>26.71</v>
      </c>
      <c r="J1712" s="54">
        <f t="shared" ref="J1712:J1720" si="430">TRUNC(H1712*I1712,(2))</f>
        <v>487.96</v>
      </c>
      <c r="Q1712">
        <f t="shared" si="422"/>
        <v>0</v>
      </c>
      <c r="R1712">
        <f t="shared" ref="R1712:R1720" si="431">I1712/1.07133</f>
        <v>24.931627043021294</v>
      </c>
      <c r="T1712">
        <v>25.370334070734511</v>
      </c>
      <c r="W1712">
        <v>26.71</v>
      </c>
      <c r="Y1712">
        <v>26.71</v>
      </c>
      <c r="AB1712">
        <v>26.71</v>
      </c>
      <c r="AD1712" s="196">
        <v>26.71</v>
      </c>
    </row>
    <row r="1713" spans="1:30" ht="25.5" x14ac:dyDescent="0.25">
      <c r="A1713" s="50" t="s">
        <v>1638</v>
      </c>
      <c r="B1713" s="51" t="s">
        <v>1186</v>
      </c>
      <c r="C1713" s="50" t="s">
        <v>157</v>
      </c>
      <c r="D1713" s="50" t="s">
        <v>1187</v>
      </c>
      <c r="E1713" s="237" t="s">
        <v>1637</v>
      </c>
      <c r="F1713" s="238"/>
      <c r="G1713" s="52" t="s">
        <v>266</v>
      </c>
      <c r="H1713" s="53">
        <v>17.562000000000001</v>
      </c>
      <c r="I1713" s="54">
        <f t="shared" si="429"/>
        <v>18.82</v>
      </c>
      <c r="J1713" s="54">
        <f t="shared" si="430"/>
        <v>330.51</v>
      </c>
      <c r="Q1713">
        <f t="shared" si="422"/>
        <v>0</v>
      </c>
      <c r="R1713">
        <f t="shared" si="431"/>
        <v>17.566949492686664</v>
      </c>
      <c r="T1713">
        <v>17.874977831293812</v>
      </c>
      <c r="W1713">
        <v>18.82</v>
      </c>
      <c r="Y1713">
        <v>18.82</v>
      </c>
      <c r="AB1713">
        <v>18.82</v>
      </c>
      <c r="AD1713" s="196">
        <v>18.82</v>
      </c>
    </row>
    <row r="1714" spans="1:30" x14ac:dyDescent="0.25">
      <c r="A1714" s="55" t="s">
        <v>1627</v>
      </c>
      <c r="B1714" s="56" t="s">
        <v>1841</v>
      </c>
      <c r="C1714" s="55" t="s">
        <v>162</v>
      </c>
      <c r="D1714" s="55" t="s">
        <v>1842</v>
      </c>
      <c r="E1714" s="230" t="s">
        <v>1648</v>
      </c>
      <c r="F1714" s="231"/>
      <c r="G1714" s="57" t="s">
        <v>259</v>
      </c>
      <c r="H1714" s="58">
        <v>198.483</v>
      </c>
      <c r="I1714" s="59">
        <f t="shared" si="429"/>
        <v>0.7</v>
      </c>
      <c r="J1714" s="59">
        <f t="shared" si="430"/>
        <v>138.93</v>
      </c>
      <c r="Q1714">
        <f t="shared" si="422"/>
        <v>0</v>
      </c>
      <c r="R1714">
        <f t="shared" si="431"/>
        <v>0.65339344553032219</v>
      </c>
      <c r="T1714">
        <v>0.67206182968833139</v>
      </c>
      <c r="W1714">
        <v>0.7</v>
      </c>
      <c r="Y1714">
        <v>0.7</v>
      </c>
      <c r="AB1714">
        <v>0.7</v>
      </c>
      <c r="AD1714" s="196">
        <v>0.7</v>
      </c>
    </row>
    <row r="1715" spans="1:30" x14ac:dyDescent="0.25">
      <c r="A1715" s="55" t="s">
        <v>1627</v>
      </c>
      <c r="B1715" s="56" t="s">
        <v>1843</v>
      </c>
      <c r="C1715" s="55" t="s">
        <v>162</v>
      </c>
      <c r="D1715" s="55" t="s">
        <v>1844</v>
      </c>
      <c r="E1715" s="230" t="s">
        <v>1648</v>
      </c>
      <c r="F1715" s="231"/>
      <c r="G1715" s="57" t="s">
        <v>212</v>
      </c>
      <c r="H1715" s="58">
        <v>0.501</v>
      </c>
      <c r="I1715" s="59">
        <f t="shared" si="429"/>
        <v>137.29</v>
      </c>
      <c r="J1715" s="59">
        <f t="shared" si="430"/>
        <v>68.78</v>
      </c>
      <c r="Q1715">
        <f t="shared" si="422"/>
        <v>0</v>
      </c>
      <c r="R1715">
        <f t="shared" si="431"/>
        <v>128.14912305265418</v>
      </c>
      <c r="T1715">
        <v>130.37066076745728</v>
      </c>
      <c r="W1715">
        <v>137.29</v>
      </c>
      <c r="Y1715">
        <v>137.29</v>
      </c>
      <c r="AB1715">
        <v>137.29</v>
      </c>
      <c r="AD1715" s="196">
        <v>137.29</v>
      </c>
    </row>
    <row r="1716" spans="1:30" x14ac:dyDescent="0.25">
      <c r="A1716" s="55" t="s">
        <v>1627</v>
      </c>
      <c r="B1716" s="56" t="s">
        <v>2389</v>
      </c>
      <c r="C1716" s="55" t="s">
        <v>162</v>
      </c>
      <c r="D1716" s="55" t="s">
        <v>2390</v>
      </c>
      <c r="E1716" s="230" t="s">
        <v>1648</v>
      </c>
      <c r="F1716" s="231"/>
      <c r="G1716" s="57" t="s">
        <v>212</v>
      </c>
      <c r="H1716" s="58">
        <v>0.34100000000000003</v>
      </c>
      <c r="I1716" s="59">
        <f t="shared" si="429"/>
        <v>96</v>
      </c>
      <c r="J1716" s="59">
        <f t="shared" si="430"/>
        <v>32.729999999999997</v>
      </c>
      <c r="Q1716">
        <f t="shared" si="422"/>
        <v>0</v>
      </c>
      <c r="R1716">
        <f t="shared" si="431"/>
        <v>89.608243958444191</v>
      </c>
      <c r="T1716">
        <v>91.16705403563796</v>
      </c>
      <c r="W1716">
        <v>96</v>
      </c>
      <c r="Y1716">
        <v>96</v>
      </c>
      <c r="AB1716">
        <v>96</v>
      </c>
      <c r="AD1716" s="196">
        <v>96</v>
      </c>
    </row>
    <row r="1717" spans="1:30" x14ac:dyDescent="0.25">
      <c r="A1717" s="55" t="s">
        <v>1627</v>
      </c>
      <c r="B1717" s="56" t="s">
        <v>2391</v>
      </c>
      <c r="C1717" s="55" t="s">
        <v>162</v>
      </c>
      <c r="D1717" s="55" t="s">
        <v>2392</v>
      </c>
      <c r="E1717" s="230" t="s">
        <v>1648</v>
      </c>
      <c r="F1717" s="231"/>
      <c r="G1717" s="57" t="s">
        <v>259</v>
      </c>
      <c r="H1717" s="58">
        <v>0.86599999999999999</v>
      </c>
      <c r="I1717" s="59">
        <f t="shared" si="429"/>
        <v>36.049999999999997</v>
      </c>
      <c r="J1717" s="59">
        <f t="shared" si="430"/>
        <v>31.21</v>
      </c>
      <c r="Q1717">
        <f t="shared" si="422"/>
        <v>0</v>
      </c>
      <c r="R1717">
        <f t="shared" si="431"/>
        <v>33.649762444811593</v>
      </c>
      <c r="T1717">
        <v>34.237816545788881</v>
      </c>
      <c r="W1717">
        <v>36.049999999999997</v>
      </c>
      <c r="Y1717">
        <v>36.049999999999997</v>
      </c>
      <c r="AB1717">
        <v>36.049999999999997</v>
      </c>
      <c r="AD1717" s="196">
        <v>36.049999999999997</v>
      </c>
    </row>
    <row r="1718" spans="1:30" x14ac:dyDescent="0.25">
      <c r="A1718" s="55" t="s">
        <v>1627</v>
      </c>
      <c r="B1718" s="56" t="s">
        <v>2393</v>
      </c>
      <c r="C1718" s="55" t="s">
        <v>162</v>
      </c>
      <c r="D1718" s="55" t="s">
        <v>2394</v>
      </c>
      <c r="E1718" s="230" t="s">
        <v>1648</v>
      </c>
      <c r="F1718" s="231"/>
      <c r="G1718" s="57" t="s">
        <v>259</v>
      </c>
      <c r="H1718" s="58">
        <v>19.484999999999999</v>
      </c>
      <c r="I1718" s="59">
        <f t="shared" si="429"/>
        <v>10.45</v>
      </c>
      <c r="J1718" s="59">
        <f t="shared" si="430"/>
        <v>203.61</v>
      </c>
      <c r="Q1718">
        <f t="shared" si="422"/>
        <v>0</v>
      </c>
      <c r="R1718">
        <f t="shared" si="431"/>
        <v>9.7542307225598091</v>
      </c>
      <c r="T1718">
        <v>9.9315803720608979</v>
      </c>
      <c r="W1718">
        <v>10.45</v>
      </c>
      <c r="Y1718">
        <v>10.45</v>
      </c>
      <c r="AB1718">
        <v>10.45</v>
      </c>
      <c r="AD1718" s="196">
        <v>10.45</v>
      </c>
    </row>
    <row r="1719" spans="1:30" x14ac:dyDescent="0.25">
      <c r="A1719" s="55" t="s">
        <v>1627</v>
      </c>
      <c r="B1719" s="56" t="s">
        <v>2395</v>
      </c>
      <c r="C1719" s="55" t="s">
        <v>162</v>
      </c>
      <c r="D1719" s="55" t="s">
        <v>2396</v>
      </c>
      <c r="E1719" s="230" t="s">
        <v>1648</v>
      </c>
      <c r="F1719" s="231"/>
      <c r="G1719" s="57" t="s">
        <v>164</v>
      </c>
      <c r="H1719" s="58">
        <v>232.08</v>
      </c>
      <c r="I1719" s="59">
        <f t="shared" si="429"/>
        <v>0.66</v>
      </c>
      <c r="J1719" s="59">
        <f t="shared" si="430"/>
        <v>153.16999999999999</v>
      </c>
      <c r="Q1719">
        <f t="shared" si="422"/>
        <v>0</v>
      </c>
      <c r="R1719">
        <f t="shared" si="431"/>
        <v>0.61605667721430379</v>
      </c>
      <c r="T1719">
        <v>0.63472506137231299</v>
      </c>
      <c r="W1719">
        <v>0.66</v>
      </c>
      <c r="Y1719">
        <v>0.66</v>
      </c>
      <c r="AB1719">
        <v>0.66</v>
      </c>
      <c r="AD1719" s="196">
        <v>0.66</v>
      </c>
    </row>
    <row r="1720" spans="1:30" x14ac:dyDescent="0.25">
      <c r="A1720" s="55" t="s">
        <v>1627</v>
      </c>
      <c r="B1720" s="56" t="s">
        <v>2397</v>
      </c>
      <c r="C1720" s="55" t="s">
        <v>162</v>
      </c>
      <c r="D1720" s="55" t="s">
        <v>2398</v>
      </c>
      <c r="E1720" s="230" t="s">
        <v>1648</v>
      </c>
      <c r="F1720" s="231"/>
      <c r="G1720" s="57" t="s">
        <v>164</v>
      </c>
      <c r="H1720" s="58">
        <v>1</v>
      </c>
      <c r="I1720" s="59">
        <f t="shared" si="429"/>
        <v>1375.78</v>
      </c>
      <c r="J1720" s="59">
        <f t="shared" si="430"/>
        <v>1375.78</v>
      </c>
      <c r="Q1720">
        <f t="shared" si="422"/>
        <v>0</v>
      </c>
      <c r="R1720">
        <f t="shared" si="431"/>
        <v>1284.1794778452952</v>
      </c>
      <c r="T1720">
        <v>1303.0252116528056</v>
      </c>
      <c r="W1720">
        <v>1375.78</v>
      </c>
      <c r="Y1720">
        <v>1375.78</v>
      </c>
      <c r="AB1720">
        <v>1375.78</v>
      </c>
      <c r="AD1720" s="196">
        <v>1372.18</v>
      </c>
    </row>
    <row r="1721" spans="1:30" x14ac:dyDescent="0.25">
      <c r="A1721" s="44"/>
      <c r="B1721" s="44"/>
      <c r="C1721" s="44"/>
      <c r="D1721" s="44"/>
      <c r="E1721" s="44" t="s">
        <v>1629</v>
      </c>
      <c r="F1721" s="45">
        <v>619.41999999999996</v>
      </c>
      <c r="G1721" s="44" t="s">
        <v>1630</v>
      </c>
      <c r="H1721" s="45">
        <v>0</v>
      </c>
      <c r="I1721" s="44" t="s">
        <v>1631</v>
      </c>
      <c r="J1721" s="45">
        <f>F1721+H1721</f>
        <v>619.41999999999996</v>
      </c>
      <c r="Q1721">
        <f t="shared" si="422"/>
        <v>0</v>
      </c>
      <c r="W1721" t="s">
        <v>1631</v>
      </c>
      <c r="Y1721" t="s">
        <v>1631</v>
      </c>
      <c r="AB1721" t="s">
        <v>1631</v>
      </c>
    </row>
    <row r="1722" spans="1:30" x14ac:dyDescent="0.25">
      <c r="A1722" s="44"/>
      <c r="B1722" s="44"/>
      <c r="C1722" s="44"/>
      <c r="D1722" s="44"/>
      <c r="E1722" s="44" t="s">
        <v>1632</v>
      </c>
      <c r="F1722" s="45">
        <f>J1722-J1711</f>
        <v>620.98987191639344</v>
      </c>
      <c r="G1722" s="44"/>
      <c r="H1722" s="229" t="s">
        <v>1633</v>
      </c>
      <c r="I1722" s="229"/>
      <c r="J1722" s="45">
        <f>Q1722</f>
        <v>3443.6711079000006</v>
      </c>
      <c r="Q1722">
        <f t="shared" si="422"/>
        <v>3443.6711079000006</v>
      </c>
      <c r="S1722" s="194"/>
    </row>
    <row r="1723" spans="1:30" ht="15.75" thickBot="1" x14ac:dyDescent="0.3">
      <c r="A1723" s="46"/>
      <c r="B1723" s="46"/>
      <c r="C1723" s="46"/>
      <c r="D1723" s="46"/>
      <c r="E1723" s="46"/>
      <c r="F1723" s="46"/>
      <c r="G1723" s="46" t="s">
        <v>1634</v>
      </c>
      <c r="H1723" s="47">
        <v>1</v>
      </c>
      <c r="I1723" s="46" t="s">
        <v>1635</v>
      </c>
      <c r="J1723" s="48">
        <f>O1723</f>
        <v>3443.67</v>
      </c>
      <c r="M1723">
        <f>K1711</f>
        <v>3443.67</v>
      </c>
      <c r="N1723">
        <f>L1711</f>
        <v>3443.6711079000006</v>
      </c>
      <c r="O1723">
        <v>3443.67</v>
      </c>
      <c r="P1723">
        <v>3443.6711079000006</v>
      </c>
      <c r="Q1723">
        <f t="shared" si="422"/>
        <v>0</v>
      </c>
      <c r="S1723" s="194"/>
      <c r="W1723" t="s">
        <v>1635</v>
      </c>
      <c r="Y1723" t="s">
        <v>1635</v>
      </c>
      <c r="AB1723" t="s">
        <v>1635</v>
      </c>
    </row>
    <row r="1724" spans="1:30" ht="15.75" thickTop="1" x14ac:dyDescent="0.25">
      <c r="A1724" s="49"/>
      <c r="B1724" s="49"/>
      <c r="C1724" s="49"/>
      <c r="D1724" s="49"/>
      <c r="E1724" s="49"/>
      <c r="F1724" s="49"/>
      <c r="G1724" s="49"/>
      <c r="H1724" s="49"/>
      <c r="I1724" s="49"/>
      <c r="J1724" s="49"/>
      <c r="Q1724">
        <f t="shared" si="422"/>
        <v>0</v>
      </c>
      <c r="S1724" s="194"/>
    </row>
    <row r="1725" spans="1:30" collapsed="1" x14ac:dyDescent="0.25">
      <c r="A1725" s="36" t="s">
        <v>618</v>
      </c>
      <c r="B1725" s="37" t="s">
        <v>137</v>
      </c>
      <c r="C1725" s="36" t="s">
        <v>138</v>
      </c>
      <c r="D1725" s="36" t="s">
        <v>9</v>
      </c>
      <c r="E1725" s="233" t="s">
        <v>1626</v>
      </c>
      <c r="F1725" s="234"/>
      <c r="G1725" s="38" t="s">
        <v>139</v>
      </c>
      <c r="H1725" s="37" t="s">
        <v>140</v>
      </c>
      <c r="I1725" s="37" t="s">
        <v>141</v>
      </c>
      <c r="J1725" s="37" t="s">
        <v>10</v>
      </c>
      <c r="Q1725">
        <f t="shared" si="422"/>
        <v>0</v>
      </c>
      <c r="S1725" s="194"/>
      <c r="W1725" t="s">
        <v>141</v>
      </c>
      <c r="Y1725" t="s">
        <v>141</v>
      </c>
      <c r="AB1725" t="s">
        <v>141</v>
      </c>
    </row>
    <row r="1726" spans="1:30" ht="25.5" x14ac:dyDescent="0.25">
      <c r="A1726" s="39" t="s">
        <v>1636</v>
      </c>
      <c r="B1726" s="40" t="s">
        <v>619</v>
      </c>
      <c r="C1726" s="39" t="s">
        <v>157</v>
      </c>
      <c r="D1726" s="39" t="s">
        <v>620</v>
      </c>
      <c r="E1726" s="235" t="s">
        <v>2168</v>
      </c>
      <c r="F1726" s="236"/>
      <c r="G1726" s="41" t="s">
        <v>164</v>
      </c>
      <c r="H1726" s="42">
        <v>1</v>
      </c>
      <c r="I1726" s="43">
        <f>_xlfn.XLOOKUP(D1726,'Sintético MO EQ MAT'!D:D,'Sintético MO EQ MAT'!G:G)</f>
        <v>2515.9783942622958</v>
      </c>
      <c r="J1726" s="43">
        <f>(H1726*I1726)</f>
        <v>2515.9783942622958</v>
      </c>
      <c r="K1726">
        <f>_xlfn.XLOOKUP(D1726,'Sintético MO EQ MAT'!D:D,'Sintético MO EQ MAT'!O:O,0)</f>
        <v>3069.49</v>
      </c>
      <c r="L1726">
        <f>_xlfn.XLOOKUP(D1726,'Sintético MO EQ MAT'!D:D,'Sintético MO EQ MAT'!K:K,0)</f>
        <v>3069.4936410000005</v>
      </c>
      <c r="Q1726">
        <f t="shared" si="422"/>
        <v>0</v>
      </c>
      <c r="S1726" s="194"/>
      <c r="W1726">
        <v>2515.9783942622958</v>
      </c>
      <c r="Y1726">
        <v>2515.9783942622958</v>
      </c>
      <c r="AB1726">
        <v>2515.9783942622958</v>
      </c>
      <c r="AD1726" s="196">
        <v>37.56</v>
      </c>
    </row>
    <row r="1727" spans="1:30" ht="25.5" x14ac:dyDescent="0.25">
      <c r="A1727" s="50" t="s">
        <v>1638</v>
      </c>
      <c r="B1727" s="51" t="s">
        <v>1940</v>
      </c>
      <c r="C1727" s="50" t="s">
        <v>157</v>
      </c>
      <c r="D1727" s="50" t="s">
        <v>1941</v>
      </c>
      <c r="E1727" s="237" t="s">
        <v>1637</v>
      </c>
      <c r="F1727" s="238"/>
      <c r="G1727" s="52" t="s">
        <v>266</v>
      </c>
      <c r="H1727" s="53">
        <v>0.63300000000000001</v>
      </c>
      <c r="I1727" s="54">
        <f t="shared" ref="I1727:I1734" si="432">W1727</f>
        <v>19.64</v>
      </c>
      <c r="J1727" s="54">
        <f t="shared" ref="J1727:J1734" si="433">TRUNC(H1727*I1727,(2))</f>
        <v>12.43</v>
      </c>
      <c r="Q1727">
        <f t="shared" si="422"/>
        <v>0</v>
      </c>
      <c r="R1727">
        <f t="shared" ref="R1727:R1734" si="434">I1727/1.07133</f>
        <v>18.332353243165041</v>
      </c>
      <c r="T1727">
        <v>18.659049965930198</v>
      </c>
      <c r="W1727">
        <v>19.64</v>
      </c>
      <c r="Y1727">
        <v>19.64</v>
      </c>
      <c r="AB1727">
        <v>19.64</v>
      </c>
      <c r="AD1727" s="196">
        <v>19.64</v>
      </c>
    </row>
    <row r="1728" spans="1:30" ht="25.5" x14ac:dyDescent="0.25">
      <c r="A1728" s="50" t="s">
        <v>1638</v>
      </c>
      <c r="B1728" s="51" t="s">
        <v>2162</v>
      </c>
      <c r="C1728" s="50" t="s">
        <v>157</v>
      </c>
      <c r="D1728" s="50" t="s">
        <v>2163</v>
      </c>
      <c r="E1728" s="237" t="s">
        <v>1637</v>
      </c>
      <c r="F1728" s="238"/>
      <c r="G1728" s="52" t="s">
        <v>266</v>
      </c>
      <c r="H1728" s="53">
        <v>2.2774000000000001</v>
      </c>
      <c r="I1728" s="54">
        <f t="shared" si="432"/>
        <v>18.72</v>
      </c>
      <c r="J1728" s="54">
        <f t="shared" si="433"/>
        <v>42.63</v>
      </c>
      <c r="Q1728">
        <f t="shared" si="422"/>
        <v>0</v>
      </c>
      <c r="R1728">
        <f t="shared" si="434"/>
        <v>17.473607571896615</v>
      </c>
      <c r="T1728">
        <v>17.78163591050377</v>
      </c>
      <c r="W1728">
        <v>18.72</v>
      </c>
      <c r="Y1728">
        <v>18.72</v>
      </c>
      <c r="AB1728">
        <v>18.72</v>
      </c>
      <c r="AD1728" s="196">
        <v>18.72</v>
      </c>
    </row>
    <row r="1729" spans="1:30" ht="25.5" x14ac:dyDescent="0.25">
      <c r="A1729" s="50" t="s">
        <v>1638</v>
      </c>
      <c r="B1729" s="51" t="s">
        <v>1942</v>
      </c>
      <c r="C1729" s="50" t="s">
        <v>157</v>
      </c>
      <c r="D1729" s="50" t="s">
        <v>1943</v>
      </c>
      <c r="E1729" s="237" t="s">
        <v>1637</v>
      </c>
      <c r="F1729" s="238"/>
      <c r="G1729" s="52" t="s">
        <v>266</v>
      </c>
      <c r="H1729" s="53">
        <v>0.63300000000000001</v>
      </c>
      <c r="I1729" s="54">
        <f t="shared" si="432"/>
        <v>27.04</v>
      </c>
      <c r="J1729" s="54">
        <f t="shared" si="433"/>
        <v>17.11</v>
      </c>
      <c r="Q1729">
        <f t="shared" si="422"/>
        <v>0</v>
      </c>
      <c r="R1729">
        <f t="shared" si="434"/>
        <v>25.239655381628445</v>
      </c>
      <c r="T1729">
        <v>25.678362409341663</v>
      </c>
      <c r="W1729">
        <v>27.04</v>
      </c>
      <c r="Y1729">
        <v>27.04</v>
      </c>
      <c r="AB1729">
        <v>27.04</v>
      </c>
      <c r="AD1729" s="196">
        <v>27.04</v>
      </c>
    </row>
    <row r="1730" spans="1:30" ht="25.5" x14ac:dyDescent="0.25">
      <c r="A1730" s="50" t="s">
        <v>1638</v>
      </c>
      <c r="B1730" s="51" t="s">
        <v>1658</v>
      </c>
      <c r="C1730" s="50" t="s">
        <v>157</v>
      </c>
      <c r="D1730" s="50" t="s">
        <v>1659</v>
      </c>
      <c r="E1730" s="237" t="s">
        <v>1637</v>
      </c>
      <c r="F1730" s="238"/>
      <c r="G1730" s="52" t="s">
        <v>266</v>
      </c>
      <c r="H1730" s="53">
        <v>2.2774000000000001</v>
      </c>
      <c r="I1730" s="54">
        <f t="shared" si="432"/>
        <v>25.97</v>
      </c>
      <c r="J1730" s="54">
        <f t="shared" si="433"/>
        <v>59.14</v>
      </c>
      <c r="Q1730">
        <f t="shared" si="422"/>
        <v>0</v>
      </c>
      <c r="R1730">
        <f t="shared" si="434"/>
        <v>24.240896829174954</v>
      </c>
      <c r="T1730">
        <v>24.670269664809165</v>
      </c>
      <c r="W1730">
        <v>25.97</v>
      </c>
      <c r="Y1730">
        <v>25.97</v>
      </c>
      <c r="AB1730">
        <v>25.97</v>
      </c>
      <c r="AD1730" s="196">
        <v>25.97</v>
      </c>
    </row>
    <row r="1731" spans="1:30" ht="38.25" x14ac:dyDescent="0.25">
      <c r="A1731" s="55" t="s">
        <v>1627</v>
      </c>
      <c r="B1731" s="56" t="s">
        <v>2399</v>
      </c>
      <c r="C1731" s="55" t="s">
        <v>157</v>
      </c>
      <c r="D1731" s="55" t="s">
        <v>2400</v>
      </c>
      <c r="E1731" s="230" t="s">
        <v>1643</v>
      </c>
      <c r="F1731" s="231"/>
      <c r="G1731" s="57" t="s">
        <v>164</v>
      </c>
      <c r="H1731" s="58">
        <v>1</v>
      </c>
      <c r="I1731" s="59">
        <f t="shared" si="432"/>
        <v>2376.73</v>
      </c>
      <c r="J1731" s="59">
        <f t="shared" si="433"/>
        <v>2376.73</v>
      </c>
      <c r="Q1731">
        <f t="shared" si="422"/>
        <v>0</v>
      </c>
      <c r="R1731">
        <f t="shared" si="434"/>
        <v>2218.4854339932608</v>
      </c>
      <c r="T1731">
        <v>2256.932971166681</v>
      </c>
      <c r="W1731">
        <v>2376.73</v>
      </c>
      <c r="Y1731">
        <v>2376.73</v>
      </c>
      <c r="AB1731">
        <v>2376.73</v>
      </c>
      <c r="AD1731" s="196">
        <v>2376.73</v>
      </c>
    </row>
    <row r="1732" spans="1:30" ht="38.25" x14ac:dyDescent="0.25">
      <c r="A1732" s="55" t="s">
        <v>1627</v>
      </c>
      <c r="B1732" s="56" t="s">
        <v>2401</v>
      </c>
      <c r="C1732" s="55" t="s">
        <v>157</v>
      </c>
      <c r="D1732" s="55" t="s">
        <v>2402</v>
      </c>
      <c r="E1732" s="230" t="s">
        <v>1648</v>
      </c>
      <c r="F1732" s="231"/>
      <c r="G1732" s="57" t="s">
        <v>164</v>
      </c>
      <c r="H1732" s="58">
        <v>4</v>
      </c>
      <c r="I1732" s="59">
        <f t="shared" si="432"/>
        <v>1.52</v>
      </c>
      <c r="J1732" s="59">
        <f t="shared" si="433"/>
        <v>6.08</v>
      </c>
      <c r="Q1732">
        <f t="shared" si="422"/>
        <v>0</v>
      </c>
      <c r="R1732">
        <f t="shared" si="434"/>
        <v>1.4187971960086996</v>
      </c>
      <c r="T1732">
        <v>1.456133964324718</v>
      </c>
      <c r="W1732">
        <v>1.52</v>
      </c>
      <c r="Y1732">
        <v>1.52</v>
      </c>
      <c r="AB1732">
        <v>1.52</v>
      </c>
      <c r="AD1732" s="196">
        <v>1.53</v>
      </c>
    </row>
    <row r="1733" spans="1:30" x14ac:dyDescent="0.25">
      <c r="A1733" s="55" t="s">
        <v>1627</v>
      </c>
      <c r="B1733" s="56" t="s">
        <v>2403</v>
      </c>
      <c r="C1733" s="55" t="s">
        <v>157</v>
      </c>
      <c r="D1733" s="55" t="s">
        <v>2404</v>
      </c>
      <c r="E1733" s="230" t="s">
        <v>1648</v>
      </c>
      <c r="F1733" s="231"/>
      <c r="G1733" s="57" t="s">
        <v>255</v>
      </c>
      <c r="H1733" s="58">
        <v>0.2</v>
      </c>
      <c r="I1733" s="59">
        <f t="shared" si="432"/>
        <v>3.85</v>
      </c>
      <c r="J1733" s="59">
        <f t="shared" si="433"/>
        <v>0.77</v>
      </c>
      <c r="Q1733">
        <f t="shared" si="422"/>
        <v>0</v>
      </c>
      <c r="R1733">
        <f t="shared" si="434"/>
        <v>3.5936639504167722</v>
      </c>
      <c r="T1733">
        <v>3.6310007187327904</v>
      </c>
      <c r="W1733">
        <v>3.85</v>
      </c>
      <c r="Y1733">
        <v>3.85</v>
      </c>
      <c r="AB1733">
        <v>3.85</v>
      </c>
      <c r="AD1733" s="196">
        <v>3.82</v>
      </c>
    </row>
    <row r="1734" spans="1:30" x14ac:dyDescent="0.25">
      <c r="A1734" s="55" t="s">
        <v>1627</v>
      </c>
      <c r="B1734" s="56" t="s">
        <v>2405</v>
      </c>
      <c r="C1734" s="55" t="s">
        <v>157</v>
      </c>
      <c r="D1734" s="55" t="s">
        <v>2406</v>
      </c>
      <c r="E1734" s="230" t="s">
        <v>1648</v>
      </c>
      <c r="F1734" s="231"/>
      <c r="G1734" s="57" t="s">
        <v>164</v>
      </c>
      <c r="H1734" s="58">
        <v>4</v>
      </c>
      <c r="I1734" s="59">
        <f t="shared" si="432"/>
        <v>0.27</v>
      </c>
      <c r="J1734" s="59">
        <f t="shared" si="433"/>
        <v>1.08</v>
      </c>
      <c r="Q1734">
        <f t="shared" si="422"/>
        <v>0</v>
      </c>
      <c r="R1734">
        <f t="shared" si="434"/>
        <v>0.2520231861331243</v>
      </c>
      <c r="T1734">
        <v>0.2986941465281473</v>
      </c>
      <c r="W1734">
        <v>0.27</v>
      </c>
      <c r="Y1734">
        <v>0.27</v>
      </c>
      <c r="AB1734">
        <v>0.27</v>
      </c>
      <c r="AD1734" s="196">
        <v>0.31</v>
      </c>
    </row>
    <row r="1735" spans="1:30" x14ac:dyDescent="0.25">
      <c r="A1735" s="44"/>
      <c r="B1735" s="44"/>
      <c r="C1735" s="44"/>
      <c r="D1735" s="44"/>
      <c r="E1735" s="44" t="s">
        <v>1629</v>
      </c>
      <c r="F1735" s="45">
        <v>101.57</v>
      </c>
      <c r="G1735" s="44" t="s">
        <v>1630</v>
      </c>
      <c r="H1735" s="45">
        <v>0</v>
      </c>
      <c r="I1735" s="44" t="s">
        <v>1631</v>
      </c>
      <c r="J1735" s="45">
        <f>F1735+H1735</f>
        <v>101.57</v>
      </c>
      <c r="Q1735">
        <f t="shared" si="422"/>
        <v>0</v>
      </c>
      <c r="W1735" t="s">
        <v>1631</v>
      </c>
      <c r="Y1735" t="s">
        <v>1631</v>
      </c>
      <c r="AB1735" t="s">
        <v>1631</v>
      </c>
    </row>
    <row r="1736" spans="1:30" x14ac:dyDescent="0.25">
      <c r="A1736" s="44"/>
      <c r="B1736" s="44"/>
      <c r="C1736" s="44"/>
      <c r="D1736" s="44"/>
      <c r="E1736" s="44" t="s">
        <v>1632</v>
      </c>
      <c r="F1736" s="45">
        <f>J1736-J1726</f>
        <v>553.51524673770473</v>
      </c>
      <c r="G1736" s="44"/>
      <c r="H1736" s="229" t="s">
        <v>1633</v>
      </c>
      <c r="I1736" s="229"/>
      <c r="J1736" s="45">
        <f>Q1736</f>
        <v>3069.4936410000005</v>
      </c>
      <c r="Q1736">
        <f t="shared" si="422"/>
        <v>3069.4936410000005</v>
      </c>
      <c r="S1736" s="194"/>
    </row>
    <row r="1737" spans="1:30" ht="15.75" thickBot="1" x14ac:dyDescent="0.3">
      <c r="A1737" s="46"/>
      <c r="B1737" s="46"/>
      <c r="C1737" s="46"/>
      <c r="D1737" s="46"/>
      <c r="E1737" s="46"/>
      <c r="F1737" s="46"/>
      <c r="G1737" s="46" t="s">
        <v>1634</v>
      </c>
      <c r="H1737" s="47">
        <v>1</v>
      </c>
      <c r="I1737" s="46" t="s">
        <v>1635</v>
      </c>
      <c r="J1737" s="48">
        <f>O1737</f>
        <v>3069.49</v>
      </c>
      <c r="M1737">
        <f>K1726</f>
        <v>3069.49</v>
      </c>
      <c r="N1737">
        <f>L1726</f>
        <v>3069.4936410000005</v>
      </c>
      <c r="O1737">
        <v>3069.49</v>
      </c>
      <c r="P1737">
        <v>3069.4936410000005</v>
      </c>
      <c r="Q1737">
        <f t="shared" si="422"/>
        <v>0</v>
      </c>
      <c r="S1737" s="194"/>
      <c r="W1737" t="s">
        <v>1635</v>
      </c>
      <c r="Y1737" t="s">
        <v>1635</v>
      </c>
      <c r="AB1737" t="s">
        <v>1635</v>
      </c>
    </row>
    <row r="1738" spans="1:30" ht="15.75" thickTop="1" x14ac:dyDescent="0.25">
      <c r="A1738" s="49"/>
      <c r="B1738" s="49"/>
      <c r="C1738" s="49"/>
      <c r="D1738" s="49"/>
      <c r="E1738" s="49"/>
      <c r="F1738" s="49"/>
      <c r="G1738" s="49"/>
      <c r="H1738" s="49"/>
      <c r="I1738" s="49"/>
      <c r="J1738" s="49"/>
      <c r="Q1738">
        <f t="shared" ref="Q1738:Q1801" si="435">P1739</f>
        <v>0</v>
      </c>
      <c r="S1738" s="194"/>
    </row>
    <row r="1739" spans="1:30" collapsed="1" x14ac:dyDescent="0.25">
      <c r="A1739" s="36" t="s">
        <v>621</v>
      </c>
      <c r="B1739" s="37" t="s">
        <v>137</v>
      </c>
      <c r="C1739" s="36" t="s">
        <v>138</v>
      </c>
      <c r="D1739" s="36" t="s">
        <v>9</v>
      </c>
      <c r="E1739" s="233" t="s">
        <v>1626</v>
      </c>
      <c r="F1739" s="234"/>
      <c r="G1739" s="38" t="s">
        <v>139</v>
      </c>
      <c r="H1739" s="37" t="s">
        <v>140</v>
      </c>
      <c r="I1739" s="37" t="s">
        <v>141</v>
      </c>
      <c r="J1739" s="37" t="s">
        <v>10</v>
      </c>
      <c r="Q1739">
        <f t="shared" si="435"/>
        <v>0</v>
      </c>
      <c r="S1739" s="194"/>
      <c r="W1739" t="s">
        <v>141</v>
      </c>
      <c r="Y1739" t="s">
        <v>141</v>
      </c>
      <c r="AB1739" t="s">
        <v>141</v>
      </c>
    </row>
    <row r="1740" spans="1:30" ht="38.25" x14ac:dyDescent="0.25">
      <c r="A1740" s="39" t="s">
        <v>1636</v>
      </c>
      <c r="B1740" s="40" t="s">
        <v>622</v>
      </c>
      <c r="C1740" s="39" t="s">
        <v>157</v>
      </c>
      <c r="D1740" s="39" t="s">
        <v>623</v>
      </c>
      <c r="E1740" s="235" t="s">
        <v>2168</v>
      </c>
      <c r="F1740" s="236"/>
      <c r="G1740" s="41" t="s">
        <v>164</v>
      </c>
      <c r="H1740" s="42">
        <v>1</v>
      </c>
      <c r="I1740" s="43">
        <f>_xlfn.XLOOKUP(D1740,'Sintético MO EQ MAT'!D:D,'Sintético MO EQ MAT'!G:G)</f>
        <v>124.11515575409838</v>
      </c>
      <c r="J1740" s="43">
        <f>(H1740*I1740)</f>
        <v>124.11515575409838</v>
      </c>
      <c r="K1740">
        <f>_xlfn.XLOOKUP(D1740,'Sintético MO EQ MAT'!D:D,'Sintético MO EQ MAT'!O:O,0)</f>
        <v>1665.62</v>
      </c>
      <c r="L1740">
        <f>_xlfn.XLOOKUP(D1740,'Sintético MO EQ MAT'!D:D,'Sintético MO EQ MAT'!K:K,0)</f>
        <v>151.42049002000002</v>
      </c>
      <c r="Q1740">
        <f t="shared" si="435"/>
        <v>0</v>
      </c>
      <c r="S1740" s="194"/>
      <c r="W1740">
        <v>124.11515575409838</v>
      </c>
      <c r="Y1740">
        <v>124.11515575409838</v>
      </c>
      <c r="AB1740">
        <v>124.11515575409838</v>
      </c>
      <c r="AD1740" s="196">
        <v>137.4</v>
      </c>
    </row>
    <row r="1741" spans="1:30" ht="25.5" x14ac:dyDescent="0.25">
      <c r="A1741" s="50" t="s">
        <v>1638</v>
      </c>
      <c r="B1741" s="51" t="s">
        <v>2162</v>
      </c>
      <c r="C1741" s="50" t="s">
        <v>157</v>
      </c>
      <c r="D1741" s="50" t="s">
        <v>2163</v>
      </c>
      <c r="E1741" s="237" t="s">
        <v>1637</v>
      </c>
      <c r="F1741" s="238"/>
      <c r="G1741" s="52" t="s">
        <v>266</v>
      </c>
      <c r="H1741" s="53">
        <v>0.2601</v>
      </c>
      <c r="I1741" s="54">
        <f t="shared" ref="I1741:I1745" si="436">W1741</f>
        <v>18.72</v>
      </c>
      <c r="J1741" s="54">
        <f t="shared" ref="J1741:J1745" si="437">TRUNC(H1741*I1741,(2))</f>
        <v>4.8600000000000003</v>
      </c>
      <c r="Q1741">
        <f t="shared" si="435"/>
        <v>0</v>
      </c>
      <c r="R1741">
        <f t="shared" ref="R1741:R1745" si="438">I1741/1.07133</f>
        <v>17.473607571896615</v>
      </c>
      <c r="T1741">
        <v>17.78163591050377</v>
      </c>
      <c r="W1741">
        <v>18.72</v>
      </c>
      <c r="Y1741">
        <v>18.72</v>
      </c>
      <c r="AB1741">
        <v>18.72</v>
      </c>
      <c r="AD1741" s="196">
        <v>18.72</v>
      </c>
    </row>
    <row r="1742" spans="1:30" ht="25.5" x14ac:dyDescent="0.25">
      <c r="A1742" s="50" t="s">
        <v>1638</v>
      </c>
      <c r="B1742" s="51" t="s">
        <v>1658</v>
      </c>
      <c r="C1742" s="50" t="s">
        <v>157</v>
      </c>
      <c r="D1742" s="50" t="s">
        <v>1659</v>
      </c>
      <c r="E1742" s="237" t="s">
        <v>1637</v>
      </c>
      <c r="F1742" s="238"/>
      <c r="G1742" s="52" t="s">
        <v>266</v>
      </c>
      <c r="H1742" s="53">
        <v>0.2601</v>
      </c>
      <c r="I1742" s="54">
        <f t="shared" si="436"/>
        <v>25.97</v>
      </c>
      <c r="J1742" s="54">
        <f t="shared" si="437"/>
        <v>6.75</v>
      </c>
      <c r="Q1742">
        <f t="shared" si="435"/>
        <v>0</v>
      </c>
      <c r="R1742">
        <f t="shared" si="438"/>
        <v>24.240896829174954</v>
      </c>
      <c r="T1742">
        <v>24.670269664809165</v>
      </c>
      <c r="W1742">
        <v>25.97</v>
      </c>
      <c r="Y1742">
        <v>25.97</v>
      </c>
      <c r="AB1742">
        <v>25.97</v>
      </c>
      <c r="AD1742" s="196">
        <v>25.97</v>
      </c>
    </row>
    <row r="1743" spans="1:30" ht="25.5" x14ac:dyDescent="0.25">
      <c r="A1743" s="55" t="s">
        <v>1627</v>
      </c>
      <c r="B1743" s="56" t="s">
        <v>2407</v>
      </c>
      <c r="C1743" s="55" t="s">
        <v>157</v>
      </c>
      <c r="D1743" s="55" t="s">
        <v>2408</v>
      </c>
      <c r="E1743" s="230" t="s">
        <v>1648</v>
      </c>
      <c r="F1743" s="231"/>
      <c r="G1743" s="57" t="s">
        <v>164</v>
      </c>
      <c r="H1743" s="58">
        <v>2</v>
      </c>
      <c r="I1743" s="59">
        <f t="shared" si="436"/>
        <v>13.4</v>
      </c>
      <c r="J1743" s="59">
        <f t="shared" si="437"/>
        <v>26.8</v>
      </c>
      <c r="Q1743">
        <f t="shared" si="435"/>
        <v>0</v>
      </c>
      <c r="R1743">
        <f t="shared" si="438"/>
        <v>12.507817385866169</v>
      </c>
      <c r="T1743">
        <v>12.731837995762278</v>
      </c>
      <c r="W1743">
        <v>13.4</v>
      </c>
      <c r="Y1743">
        <v>13.4</v>
      </c>
      <c r="AB1743">
        <v>13.4</v>
      </c>
      <c r="AD1743" s="196">
        <v>13.4</v>
      </c>
    </row>
    <row r="1744" spans="1:30" ht="38.25" x14ac:dyDescent="0.25">
      <c r="A1744" s="55" t="s">
        <v>1627</v>
      </c>
      <c r="B1744" s="56" t="s">
        <v>2409</v>
      </c>
      <c r="C1744" s="55" t="s">
        <v>157</v>
      </c>
      <c r="D1744" s="55" t="s">
        <v>2410</v>
      </c>
      <c r="E1744" s="230" t="s">
        <v>1648</v>
      </c>
      <c r="F1744" s="231"/>
      <c r="G1744" s="57" t="s">
        <v>164</v>
      </c>
      <c r="H1744" s="58">
        <v>0.17499999999999999</v>
      </c>
      <c r="I1744" s="59">
        <f t="shared" si="436"/>
        <v>24.96</v>
      </c>
      <c r="J1744" s="59">
        <f t="shared" si="437"/>
        <v>4.3600000000000003</v>
      </c>
      <c r="Q1744">
        <f t="shared" si="435"/>
        <v>0</v>
      </c>
      <c r="R1744">
        <f t="shared" si="438"/>
        <v>23.298143429195488</v>
      </c>
      <c r="T1744">
        <v>23.708847880671691</v>
      </c>
      <c r="W1744">
        <v>24.96</v>
      </c>
      <c r="Y1744">
        <v>24.96</v>
      </c>
      <c r="AB1744">
        <v>24.96</v>
      </c>
      <c r="AD1744" s="196">
        <v>24.96</v>
      </c>
    </row>
    <row r="1745" spans="1:30" x14ac:dyDescent="0.25">
      <c r="A1745" s="55" t="s">
        <v>1627</v>
      </c>
      <c r="B1745" s="56" t="s">
        <v>2411</v>
      </c>
      <c r="C1745" s="55" t="s">
        <v>157</v>
      </c>
      <c r="D1745" s="55" t="s">
        <v>2412</v>
      </c>
      <c r="E1745" s="230" t="s">
        <v>1648</v>
      </c>
      <c r="F1745" s="231"/>
      <c r="G1745" s="57" t="s">
        <v>164</v>
      </c>
      <c r="H1745" s="58">
        <v>1</v>
      </c>
      <c r="I1745" s="59">
        <f t="shared" si="436"/>
        <v>81.34</v>
      </c>
      <c r="J1745" s="59">
        <f t="shared" si="437"/>
        <v>81.34</v>
      </c>
      <c r="Q1745">
        <f t="shared" si="435"/>
        <v>0</v>
      </c>
      <c r="R1745">
        <f t="shared" si="438"/>
        <v>75.924318370623439</v>
      </c>
      <c r="T1745">
        <v>77.231105261684078</v>
      </c>
      <c r="W1745">
        <v>81.34</v>
      </c>
      <c r="Y1745">
        <v>81.34</v>
      </c>
      <c r="AB1745">
        <v>81.34</v>
      </c>
      <c r="AD1745" s="196">
        <v>81.33</v>
      </c>
    </row>
    <row r="1746" spans="1:30" x14ac:dyDescent="0.25">
      <c r="A1746" s="44"/>
      <c r="B1746" s="44"/>
      <c r="C1746" s="44"/>
      <c r="D1746" s="44"/>
      <c r="E1746" s="44" t="s">
        <v>1629</v>
      </c>
      <c r="F1746" s="45">
        <v>9.0399999999999991</v>
      </c>
      <c r="G1746" s="44" t="s">
        <v>1630</v>
      </c>
      <c r="H1746" s="45">
        <v>0</v>
      </c>
      <c r="I1746" s="44" t="s">
        <v>1631</v>
      </c>
      <c r="J1746" s="45">
        <f>F1746+H1746</f>
        <v>9.0399999999999991</v>
      </c>
      <c r="Q1746">
        <f t="shared" si="435"/>
        <v>0</v>
      </c>
      <c r="W1746" t="s">
        <v>1631</v>
      </c>
      <c r="Y1746" t="s">
        <v>1631</v>
      </c>
      <c r="AB1746" t="s">
        <v>1631</v>
      </c>
    </row>
    <row r="1747" spans="1:30" x14ac:dyDescent="0.25">
      <c r="A1747" s="44"/>
      <c r="B1747" s="44"/>
      <c r="C1747" s="44"/>
      <c r="D1747" s="44"/>
      <c r="E1747" s="44" t="s">
        <v>1632</v>
      </c>
      <c r="F1747" s="45">
        <f>J1747-J1740</f>
        <v>27.305334265901635</v>
      </c>
      <c r="G1747" s="44"/>
      <c r="H1747" s="229" t="s">
        <v>1633</v>
      </c>
      <c r="I1747" s="229"/>
      <c r="J1747" s="45">
        <f>Q1747</f>
        <v>151.42049002000002</v>
      </c>
      <c r="Q1747">
        <f t="shared" si="435"/>
        <v>151.42049002000002</v>
      </c>
      <c r="S1747" s="194"/>
    </row>
    <row r="1748" spans="1:30" ht="15.75" thickBot="1" x14ac:dyDescent="0.3">
      <c r="A1748" s="46"/>
      <c r="B1748" s="46"/>
      <c r="C1748" s="46"/>
      <c r="D1748" s="46"/>
      <c r="E1748" s="46"/>
      <c r="F1748" s="46"/>
      <c r="G1748" s="46" t="s">
        <v>1634</v>
      </c>
      <c r="H1748" s="47">
        <v>11</v>
      </c>
      <c r="I1748" s="46" t="s">
        <v>1635</v>
      </c>
      <c r="J1748" s="48">
        <f>O1748</f>
        <v>1665.62</v>
      </c>
      <c r="M1748">
        <f>K1740</f>
        <v>1665.62</v>
      </c>
      <c r="N1748">
        <f>L1740</f>
        <v>151.42049002000002</v>
      </c>
      <c r="O1748">
        <v>1665.62</v>
      </c>
      <c r="P1748">
        <v>151.42049002000002</v>
      </c>
      <c r="Q1748">
        <f t="shared" si="435"/>
        <v>0</v>
      </c>
      <c r="S1748" s="194"/>
      <c r="W1748" t="s">
        <v>1635</v>
      </c>
      <c r="Y1748" t="s">
        <v>1635</v>
      </c>
      <c r="AB1748" t="s">
        <v>1635</v>
      </c>
    </row>
    <row r="1749" spans="1:30" ht="15.75" thickTop="1" x14ac:dyDescent="0.25">
      <c r="A1749" s="49"/>
      <c r="B1749" s="49"/>
      <c r="C1749" s="49"/>
      <c r="D1749" s="49"/>
      <c r="E1749" s="49"/>
      <c r="F1749" s="49"/>
      <c r="G1749" s="49"/>
      <c r="H1749" s="49"/>
      <c r="I1749" s="49"/>
      <c r="J1749" s="49"/>
      <c r="Q1749">
        <f t="shared" si="435"/>
        <v>0</v>
      </c>
      <c r="S1749" s="194"/>
    </row>
    <row r="1750" spans="1:30" collapsed="1" x14ac:dyDescent="0.25">
      <c r="A1750" s="36" t="s">
        <v>624</v>
      </c>
      <c r="B1750" s="37" t="s">
        <v>137</v>
      </c>
      <c r="C1750" s="36" t="s">
        <v>138</v>
      </c>
      <c r="D1750" s="36" t="s">
        <v>9</v>
      </c>
      <c r="E1750" s="233" t="s">
        <v>1626</v>
      </c>
      <c r="F1750" s="234"/>
      <c r="G1750" s="38" t="s">
        <v>139</v>
      </c>
      <c r="H1750" s="37" t="s">
        <v>140</v>
      </c>
      <c r="I1750" s="37" t="s">
        <v>141</v>
      </c>
      <c r="J1750" s="37" t="s">
        <v>10</v>
      </c>
      <c r="Q1750">
        <f t="shared" si="435"/>
        <v>0</v>
      </c>
      <c r="S1750" s="194"/>
      <c r="W1750" t="s">
        <v>141</v>
      </c>
      <c r="Y1750" t="s">
        <v>141</v>
      </c>
      <c r="AB1750" t="s">
        <v>141</v>
      </c>
    </row>
    <row r="1751" spans="1:30" ht="38.25" x14ac:dyDescent="0.25">
      <c r="A1751" s="39" t="s">
        <v>1636</v>
      </c>
      <c r="B1751" s="40" t="s">
        <v>625</v>
      </c>
      <c r="C1751" s="39" t="s">
        <v>157</v>
      </c>
      <c r="D1751" s="39" t="s">
        <v>626</v>
      </c>
      <c r="E1751" s="235" t="s">
        <v>2168</v>
      </c>
      <c r="F1751" s="236"/>
      <c r="G1751" s="41" t="s">
        <v>164</v>
      </c>
      <c r="H1751" s="42">
        <v>1</v>
      </c>
      <c r="I1751" s="43">
        <f>_xlfn.XLOOKUP(D1751,'Sintético MO EQ MAT'!D:D,'Sintético MO EQ MAT'!G:G)</f>
        <v>26.835491614754101</v>
      </c>
      <c r="J1751" s="43">
        <f>(H1751*I1751)</f>
        <v>26.835491614754101</v>
      </c>
      <c r="K1751">
        <f>_xlfn.XLOOKUP(D1751,'Sintético MO EQ MAT'!D:D,'Sintético MO EQ MAT'!O:O,0)</f>
        <v>523.82000000000005</v>
      </c>
      <c r="L1751">
        <f>_xlfn.XLOOKUP(D1751,'Sintético MO EQ MAT'!D:D,'Sintético MO EQ MAT'!K:K,0)</f>
        <v>32.739299770000002</v>
      </c>
      <c r="Q1751">
        <f t="shared" si="435"/>
        <v>0</v>
      </c>
      <c r="S1751" s="194"/>
      <c r="W1751">
        <v>26.835491614754101</v>
      </c>
      <c r="Y1751">
        <v>26.835491614754101</v>
      </c>
      <c r="AB1751">
        <v>26.835491614754101</v>
      </c>
      <c r="AD1751" s="196">
        <v>23.73</v>
      </c>
    </row>
    <row r="1752" spans="1:30" ht="25.5" x14ac:dyDescent="0.25">
      <c r="A1752" s="50" t="s">
        <v>1638</v>
      </c>
      <c r="B1752" s="51" t="s">
        <v>2162</v>
      </c>
      <c r="C1752" s="50" t="s">
        <v>157</v>
      </c>
      <c r="D1752" s="50" t="s">
        <v>2163</v>
      </c>
      <c r="E1752" s="237" t="s">
        <v>1637</v>
      </c>
      <c r="F1752" s="238"/>
      <c r="G1752" s="52" t="s">
        <v>266</v>
      </c>
      <c r="H1752" s="53">
        <v>0.19259999999999999</v>
      </c>
      <c r="I1752" s="54">
        <f t="shared" ref="I1752:I1756" si="439">W1752</f>
        <v>18.72</v>
      </c>
      <c r="J1752" s="54">
        <f t="shared" ref="J1752:J1756" si="440">TRUNC(H1752*I1752,(2))</f>
        <v>3.6</v>
      </c>
      <c r="Q1752">
        <f t="shared" si="435"/>
        <v>0</v>
      </c>
      <c r="R1752">
        <f t="shared" ref="R1752:R1756" si="441">I1752/1.07133</f>
        <v>17.473607571896615</v>
      </c>
      <c r="T1752">
        <v>17.78163591050377</v>
      </c>
      <c r="W1752">
        <v>18.72</v>
      </c>
      <c r="Y1752">
        <v>18.72</v>
      </c>
      <c r="AB1752">
        <v>18.72</v>
      </c>
      <c r="AD1752" s="196">
        <v>18.72</v>
      </c>
    </row>
    <row r="1753" spans="1:30" ht="25.5" x14ac:dyDescent="0.25">
      <c r="A1753" s="50" t="s">
        <v>1638</v>
      </c>
      <c r="B1753" s="51" t="s">
        <v>1658</v>
      </c>
      <c r="C1753" s="50" t="s">
        <v>157</v>
      </c>
      <c r="D1753" s="50" t="s">
        <v>1659</v>
      </c>
      <c r="E1753" s="237" t="s">
        <v>1637</v>
      </c>
      <c r="F1753" s="238"/>
      <c r="G1753" s="52" t="s">
        <v>266</v>
      </c>
      <c r="H1753" s="53">
        <v>0.19259999999999999</v>
      </c>
      <c r="I1753" s="54">
        <f t="shared" si="439"/>
        <v>25.97</v>
      </c>
      <c r="J1753" s="54">
        <f t="shared" si="440"/>
        <v>5</v>
      </c>
      <c r="Q1753">
        <f t="shared" si="435"/>
        <v>0</v>
      </c>
      <c r="R1753">
        <f t="shared" si="441"/>
        <v>24.240896829174954</v>
      </c>
      <c r="T1753">
        <v>24.670269664809165</v>
      </c>
      <c r="W1753">
        <v>25.97</v>
      </c>
      <c r="Y1753">
        <v>25.97</v>
      </c>
      <c r="AB1753">
        <v>25.97</v>
      </c>
      <c r="AD1753" s="196">
        <v>25.97</v>
      </c>
    </row>
    <row r="1754" spans="1:30" x14ac:dyDescent="0.25">
      <c r="A1754" s="55" t="s">
        <v>1627</v>
      </c>
      <c r="B1754" s="56" t="s">
        <v>2413</v>
      </c>
      <c r="C1754" s="55" t="s">
        <v>157</v>
      </c>
      <c r="D1754" s="55" t="s">
        <v>2414</v>
      </c>
      <c r="E1754" s="230" t="s">
        <v>1648</v>
      </c>
      <c r="F1754" s="231"/>
      <c r="G1754" s="57" t="s">
        <v>164</v>
      </c>
      <c r="H1754" s="58">
        <v>2</v>
      </c>
      <c r="I1754" s="59">
        <f t="shared" si="439"/>
        <v>3.3</v>
      </c>
      <c r="J1754" s="59">
        <f t="shared" si="440"/>
        <v>6.6</v>
      </c>
      <c r="Q1754">
        <f t="shared" si="435"/>
        <v>0</v>
      </c>
      <c r="R1754">
        <f t="shared" si="441"/>
        <v>3.0802833860715189</v>
      </c>
      <c r="T1754">
        <v>3.1362885385455463</v>
      </c>
      <c r="W1754">
        <v>3.3</v>
      </c>
      <c r="Y1754">
        <v>3.3</v>
      </c>
      <c r="AB1754">
        <v>3.3</v>
      </c>
      <c r="AD1754" s="196">
        <v>3.3</v>
      </c>
    </row>
    <row r="1755" spans="1:30" ht="25.5" x14ac:dyDescent="0.25">
      <c r="A1755" s="55" t="s">
        <v>1627</v>
      </c>
      <c r="B1755" s="56" t="s">
        <v>2415</v>
      </c>
      <c r="C1755" s="55" t="s">
        <v>157</v>
      </c>
      <c r="D1755" s="55" t="s">
        <v>2416</v>
      </c>
      <c r="E1755" s="230" t="s">
        <v>1648</v>
      </c>
      <c r="F1755" s="231"/>
      <c r="G1755" s="57" t="s">
        <v>164</v>
      </c>
      <c r="H1755" s="58">
        <v>1</v>
      </c>
      <c r="I1755" s="59">
        <f t="shared" si="439"/>
        <v>8.76</v>
      </c>
      <c r="J1755" s="59">
        <f t="shared" si="440"/>
        <v>8.76</v>
      </c>
      <c r="Q1755">
        <f t="shared" si="435"/>
        <v>0</v>
      </c>
      <c r="R1755">
        <f t="shared" si="441"/>
        <v>8.1767522612080317</v>
      </c>
      <c r="T1755">
        <v>8.3260993344721062</v>
      </c>
      <c r="W1755">
        <v>8.76</v>
      </c>
      <c r="Y1755">
        <v>8.76</v>
      </c>
      <c r="AB1755">
        <v>8.76</v>
      </c>
      <c r="AD1755" s="196">
        <v>8.76</v>
      </c>
    </row>
    <row r="1756" spans="1:30" ht="38.25" x14ac:dyDescent="0.25">
      <c r="A1756" s="55" t="s">
        <v>1627</v>
      </c>
      <c r="B1756" s="56" t="s">
        <v>2409</v>
      </c>
      <c r="C1756" s="55" t="s">
        <v>157</v>
      </c>
      <c r="D1756" s="55" t="s">
        <v>2410</v>
      </c>
      <c r="E1756" s="230" t="s">
        <v>1648</v>
      </c>
      <c r="F1756" s="231"/>
      <c r="G1756" s="57" t="s">
        <v>164</v>
      </c>
      <c r="H1756" s="58">
        <v>0.115</v>
      </c>
      <c r="I1756" s="59">
        <f t="shared" si="439"/>
        <v>24.96</v>
      </c>
      <c r="J1756" s="59">
        <f t="shared" si="440"/>
        <v>2.87</v>
      </c>
      <c r="Q1756">
        <f t="shared" si="435"/>
        <v>0</v>
      </c>
      <c r="R1756">
        <f t="shared" si="441"/>
        <v>23.298143429195488</v>
      </c>
      <c r="T1756">
        <v>23.708847880671691</v>
      </c>
      <c r="W1756">
        <v>24.96</v>
      </c>
      <c r="Y1756">
        <v>24.96</v>
      </c>
      <c r="AB1756">
        <v>24.96</v>
      </c>
      <c r="AD1756" s="196">
        <v>24.96</v>
      </c>
    </row>
    <row r="1757" spans="1:30" x14ac:dyDescent="0.25">
      <c r="A1757" s="44"/>
      <c r="B1757" s="44"/>
      <c r="C1757" s="44"/>
      <c r="D1757" s="44"/>
      <c r="E1757" s="44" t="s">
        <v>1629</v>
      </c>
      <c r="F1757" s="45">
        <v>6.68</v>
      </c>
      <c r="G1757" s="44" t="s">
        <v>1630</v>
      </c>
      <c r="H1757" s="45">
        <v>0</v>
      </c>
      <c r="I1757" s="44" t="s">
        <v>1631</v>
      </c>
      <c r="J1757" s="45">
        <f>F1757+H1757</f>
        <v>6.68</v>
      </c>
      <c r="Q1757">
        <f t="shared" si="435"/>
        <v>0</v>
      </c>
      <c r="W1757" t="s">
        <v>1631</v>
      </c>
      <c r="Y1757" t="s">
        <v>1631</v>
      </c>
      <c r="AB1757" t="s">
        <v>1631</v>
      </c>
    </row>
    <row r="1758" spans="1:30" x14ac:dyDescent="0.25">
      <c r="A1758" s="44"/>
      <c r="B1758" s="44"/>
      <c r="C1758" s="44"/>
      <c r="D1758" s="44"/>
      <c r="E1758" s="44" t="s">
        <v>1632</v>
      </c>
      <c r="F1758" s="45">
        <f>J1758-J1751</f>
        <v>5.9038081552459012</v>
      </c>
      <c r="G1758" s="44"/>
      <c r="H1758" s="229" t="s">
        <v>1633</v>
      </c>
      <c r="I1758" s="229"/>
      <c r="J1758" s="45">
        <f>Q1758</f>
        <v>32.739299770000002</v>
      </c>
      <c r="Q1758">
        <f t="shared" si="435"/>
        <v>32.739299770000002</v>
      </c>
      <c r="S1758" s="194"/>
    </row>
    <row r="1759" spans="1:30" ht="15.75" thickBot="1" x14ac:dyDescent="0.3">
      <c r="A1759" s="46"/>
      <c r="B1759" s="46"/>
      <c r="C1759" s="46"/>
      <c r="D1759" s="46"/>
      <c r="E1759" s="46"/>
      <c r="F1759" s="46"/>
      <c r="G1759" s="46" t="s">
        <v>1634</v>
      </c>
      <c r="H1759" s="47">
        <v>16</v>
      </c>
      <c r="I1759" s="46" t="s">
        <v>1635</v>
      </c>
      <c r="J1759" s="48">
        <f>O1759</f>
        <v>523.82000000000005</v>
      </c>
      <c r="M1759">
        <f>K1751</f>
        <v>523.82000000000005</v>
      </c>
      <c r="N1759">
        <f>L1751</f>
        <v>32.739299770000002</v>
      </c>
      <c r="O1759">
        <v>523.82000000000005</v>
      </c>
      <c r="P1759">
        <v>32.739299770000002</v>
      </c>
      <c r="Q1759">
        <f t="shared" si="435"/>
        <v>0</v>
      </c>
      <c r="S1759" s="194"/>
      <c r="W1759" t="s">
        <v>1635</v>
      </c>
      <c r="Y1759" t="s">
        <v>1635</v>
      </c>
      <c r="AB1759" t="s">
        <v>1635</v>
      </c>
    </row>
    <row r="1760" spans="1:30" ht="15.75" thickTop="1" x14ac:dyDescent="0.25">
      <c r="A1760" s="49"/>
      <c r="B1760" s="49"/>
      <c r="C1760" s="49"/>
      <c r="D1760" s="49"/>
      <c r="E1760" s="49"/>
      <c r="F1760" s="49"/>
      <c r="G1760" s="49"/>
      <c r="H1760" s="49"/>
      <c r="I1760" s="49"/>
      <c r="J1760" s="49"/>
      <c r="Q1760">
        <f t="shared" si="435"/>
        <v>0</v>
      </c>
      <c r="S1760" s="194"/>
    </row>
    <row r="1761" spans="1:30" collapsed="1" x14ac:dyDescent="0.25">
      <c r="A1761" s="36" t="s">
        <v>627</v>
      </c>
      <c r="B1761" s="37" t="s">
        <v>137</v>
      </c>
      <c r="C1761" s="36" t="s">
        <v>138</v>
      </c>
      <c r="D1761" s="36" t="s">
        <v>9</v>
      </c>
      <c r="E1761" s="233" t="s">
        <v>1626</v>
      </c>
      <c r="F1761" s="234"/>
      <c r="G1761" s="38" t="s">
        <v>139</v>
      </c>
      <c r="H1761" s="37" t="s">
        <v>140</v>
      </c>
      <c r="I1761" s="37" t="s">
        <v>141</v>
      </c>
      <c r="J1761" s="37" t="s">
        <v>10</v>
      </c>
      <c r="Q1761">
        <f t="shared" si="435"/>
        <v>0</v>
      </c>
      <c r="S1761" s="194"/>
      <c r="W1761" t="s">
        <v>141</v>
      </c>
      <c r="Y1761" t="s">
        <v>141</v>
      </c>
      <c r="AB1761" t="s">
        <v>141</v>
      </c>
    </row>
    <row r="1762" spans="1:30" ht="38.25" x14ac:dyDescent="0.25">
      <c r="A1762" s="39" t="s">
        <v>1636</v>
      </c>
      <c r="B1762" s="40" t="s">
        <v>628</v>
      </c>
      <c r="C1762" s="39" t="s">
        <v>157</v>
      </c>
      <c r="D1762" s="39" t="s">
        <v>629</v>
      </c>
      <c r="E1762" s="235" t="s">
        <v>2168</v>
      </c>
      <c r="F1762" s="236"/>
      <c r="G1762" s="41" t="s">
        <v>164</v>
      </c>
      <c r="H1762" s="42">
        <v>1</v>
      </c>
      <c r="I1762" s="43">
        <f>_xlfn.XLOOKUP(D1762,'Sintético MO EQ MAT'!D:D,'Sintético MO EQ MAT'!G:G)</f>
        <v>20.954402188524593</v>
      </c>
      <c r="J1762" s="43">
        <f>(H1762*I1762)</f>
        <v>20.954402188524593</v>
      </c>
      <c r="K1762">
        <f>_xlfn.XLOOKUP(D1762,'Sintético MO EQ MAT'!D:D,'Sintético MO EQ MAT'!O:O,0)</f>
        <v>178.95</v>
      </c>
      <c r="L1762">
        <f>_xlfn.XLOOKUP(D1762,'Sintético MO EQ MAT'!D:D,'Sintético MO EQ MAT'!K:K,0)</f>
        <v>25.564370670000002</v>
      </c>
      <c r="Q1762">
        <f t="shared" si="435"/>
        <v>0</v>
      </c>
      <c r="S1762" s="194"/>
      <c r="W1762">
        <v>20.954402188524593</v>
      </c>
      <c r="Y1762">
        <v>20.954402188524593</v>
      </c>
      <c r="AB1762">
        <v>20.954402188524593</v>
      </c>
      <c r="AD1762" s="196">
        <v>21.1</v>
      </c>
    </row>
    <row r="1763" spans="1:30" ht="25.5" x14ac:dyDescent="0.25">
      <c r="A1763" s="50" t="s">
        <v>1638</v>
      </c>
      <c r="B1763" s="51" t="s">
        <v>2162</v>
      </c>
      <c r="C1763" s="50" t="s">
        <v>157</v>
      </c>
      <c r="D1763" s="50" t="s">
        <v>2163</v>
      </c>
      <c r="E1763" s="237" t="s">
        <v>1637</v>
      </c>
      <c r="F1763" s="238"/>
      <c r="G1763" s="52" t="s">
        <v>266</v>
      </c>
      <c r="H1763" s="53">
        <v>9.1899999999999996E-2</v>
      </c>
      <c r="I1763" s="54">
        <f t="shared" ref="I1763:I1767" si="442">W1763</f>
        <v>18.72</v>
      </c>
      <c r="J1763" s="54">
        <f t="shared" ref="J1763:J1767" si="443">TRUNC(H1763*I1763,(2))</f>
        <v>1.72</v>
      </c>
      <c r="Q1763">
        <f t="shared" si="435"/>
        <v>0</v>
      </c>
      <c r="R1763">
        <f t="shared" ref="R1763:R1767" si="444">I1763/1.07133</f>
        <v>17.473607571896615</v>
      </c>
      <c r="T1763">
        <v>17.78163591050377</v>
      </c>
      <c r="W1763">
        <v>18.72</v>
      </c>
      <c r="Y1763">
        <v>18.72</v>
      </c>
      <c r="AB1763">
        <v>18.72</v>
      </c>
      <c r="AD1763" s="196">
        <v>18.72</v>
      </c>
    </row>
    <row r="1764" spans="1:30" ht="25.5" x14ac:dyDescent="0.25">
      <c r="A1764" s="50" t="s">
        <v>1638</v>
      </c>
      <c r="B1764" s="51" t="s">
        <v>1658</v>
      </c>
      <c r="C1764" s="50" t="s">
        <v>157</v>
      </c>
      <c r="D1764" s="50" t="s">
        <v>1659</v>
      </c>
      <c r="E1764" s="237" t="s">
        <v>1637</v>
      </c>
      <c r="F1764" s="238"/>
      <c r="G1764" s="52" t="s">
        <v>266</v>
      </c>
      <c r="H1764" s="53">
        <v>9.1899999999999996E-2</v>
      </c>
      <c r="I1764" s="54">
        <f t="shared" si="442"/>
        <v>25.97</v>
      </c>
      <c r="J1764" s="54">
        <f t="shared" si="443"/>
        <v>2.38</v>
      </c>
      <c r="Q1764">
        <f t="shared" si="435"/>
        <v>0</v>
      </c>
      <c r="R1764">
        <f t="shared" si="444"/>
        <v>24.240896829174954</v>
      </c>
      <c r="T1764">
        <v>24.670269664809165</v>
      </c>
      <c r="W1764">
        <v>25.97</v>
      </c>
      <c r="Y1764">
        <v>25.97</v>
      </c>
      <c r="AB1764">
        <v>25.97</v>
      </c>
      <c r="AD1764" s="196">
        <v>25.97</v>
      </c>
    </row>
    <row r="1765" spans="1:30" x14ac:dyDescent="0.25">
      <c r="A1765" s="55" t="s">
        <v>1627</v>
      </c>
      <c r="B1765" s="56" t="s">
        <v>2417</v>
      </c>
      <c r="C1765" s="55" t="s">
        <v>157</v>
      </c>
      <c r="D1765" s="55" t="s">
        <v>2418</v>
      </c>
      <c r="E1765" s="230" t="s">
        <v>1648</v>
      </c>
      <c r="F1765" s="231"/>
      <c r="G1765" s="57" t="s">
        <v>164</v>
      </c>
      <c r="H1765" s="58">
        <v>2</v>
      </c>
      <c r="I1765" s="59">
        <f t="shared" si="442"/>
        <v>1.86</v>
      </c>
      <c r="J1765" s="59">
        <f t="shared" si="443"/>
        <v>3.72</v>
      </c>
      <c r="Q1765">
        <f t="shared" si="435"/>
        <v>0</v>
      </c>
      <c r="R1765">
        <f t="shared" si="444"/>
        <v>1.7361597266948563</v>
      </c>
      <c r="T1765">
        <v>1.7734964950108745</v>
      </c>
      <c r="W1765">
        <v>1.86</v>
      </c>
      <c r="Y1765">
        <v>1.86</v>
      </c>
      <c r="AB1765">
        <v>1.86</v>
      </c>
      <c r="AD1765" s="196">
        <v>1.86</v>
      </c>
    </row>
    <row r="1766" spans="1:30" x14ac:dyDescent="0.25">
      <c r="A1766" s="55" t="s">
        <v>1627</v>
      </c>
      <c r="B1766" s="56" t="s">
        <v>2419</v>
      </c>
      <c r="C1766" s="55" t="s">
        <v>157</v>
      </c>
      <c r="D1766" s="55" t="s">
        <v>2420</v>
      </c>
      <c r="E1766" s="230" t="s">
        <v>1648</v>
      </c>
      <c r="F1766" s="231"/>
      <c r="G1766" s="57" t="s">
        <v>164</v>
      </c>
      <c r="H1766" s="58">
        <v>1</v>
      </c>
      <c r="I1766" s="59">
        <f t="shared" si="442"/>
        <v>11.89</v>
      </c>
      <c r="J1766" s="59">
        <f t="shared" si="443"/>
        <v>11.89</v>
      </c>
      <c r="Q1766">
        <f t="shared" si="435"/>
        <v>0</v>
      </c>
      <c r="R1766">
        <f t="shared" si="444"/>
        <v>11.098354381936472</v>
      </c>
      <c r="T1766">
        <v>11.275704031437559</v>
      </c>
      <c r="W1766">
        <v>11.89</v>
      </c>
      <c r="Y1766">
        <v>11.89</v>
      </c>
      <c r="AB1766">
        <v>11.89</v>
      </c>
      <c r="AD1766" s="196">
        <v>11.87</v>
      </c>
    </row>
    <row r="1767" spans="1:30" ht="38.25" x14ac:dyDescent="0.25">
      <c r="A1767" s="55" t="s">
        <v>1627</v>
      </c>
      <c r="B1767" s="56" t="s">
        <v>2409</v>
      </c>
      <c r="C1767" s="55" t="s">
        <v>157</v>
      </c>
      <c r="D1767" s="55" t="s">
        <v>2410</v>
      </c>
      <c r="E1767" s="230" t="s">
        <v>1648</v>
      </c>
      <c r="F1767" s="231"/>
      <c r="G1767" s="57" t="s">
        <v>164</v>
      </c>
      <c r="H1767" s="58">
        <v>0.05</v>
      </c>
      <c r="I1767" s="59">
        <f t="shared" si="442"/>
        <v>24.96</v>
      </c>
      <c r="J1767" s="59">
        <f t="shared" si="443"/>
        <v>1.24</v>
      </c>
      <c r="Q1767">
        <f t="shared" si="435"/>
        <v>0</v>
      </c>
      <c r="R1767">
        <f t="shared" si="444"/>
        <v>23.298143429195488</v>
      </c>
      <c r="T1767">
        <v>23.708847880671691</v>
      </c>
      <c r="W1767">
        <v>24.96</v>
      </c>
      <c r="Y1767">
        <v>24.96</v>
      </c>
      <c r="AB1767">
        <v>24.96</v>
      </c>
      <c r="AD1767" s="196">
        <v>24.96</v>
      </c>
    </row>
    <row r="1768" spans="1:30" x14ac:dyDescent="0.25">
      <c r="A1768" s="44"/>
      <c r="B1768" s="44"/>
      <c r="C1768" s="44"/>
      <c r="D1768" s="44"/>
      <c r="E1768" s="44" t="s">
        <v>1629</v>
      </c>
      <c r="F1768" s="45">
        <v>3.18</v>
      </c>
      <c r="G1768" s="44" t="s">
        <v>1630</v>
      </c>
      <c r="H1768" s="45">
        <v>0</v>
      </c>
      <c r="I1768" s="44" t="s">
        <v>1631</v>
      </c>
      <c r="J1768" s="45">
        <f>F1768+H1768</f>
        <v>3.18</v>
      </c>
      <c r="Q1768">
        <f t="shared" si="435"/>
        <v>0</v>
      </c>
      <c r="W1768" t="s">
        <v>1631</v>
      </c>
      <c r="Y1768" t="s">
        <v>1631</v>
      </c>
      <c r="AB1768" t="s">
        <v>1631</v>
      </c>
    </row>
    <row r="1769" spans="1:30" x14ac:dyDescent="0.25">
      <c r="A1769" s="44"/>
      <c r="B1769" s="44"/>
      <c r="C1769" s="44"/>
      <c r="D1769" s="44"/>
      <c r="E1769" s="44" t="s">
        <v>1632</v>
      </c>
      <c r="F1769" s="45">
        <f>J1769-J1762</f>
        <v>4.6099684814754092</v>
      </c>
      <c r="G1769" s="44"/>
      <c r="H1769" s="229" t="s">
        <v>1633</v>
      </c>
      <c r="I1769" s="229"/>
      <c r="J1769" s="45">
        <f>Q1769</f>
        <v>25.564370670000002</v>
      </c>
      <c r="Q1769">
        <f t="shared" si="435"/>
        <v>25.564370670000002</v>
      </c>
      <c r="S1769" s="194"/>
    </row>
    <row r="1770" spans="1:30" ht="15.75" thickBot="1" x14ac:dyDescent="0.3">
      <c r="A1770" s="46"/>
      <c r="B1770" s="46"/>
      <c r="C1770" s="46"/>
      <c r="D1770" s="46"/>
      <c r="E1770" s="46"/>
      <c r="F1770" s="46"/>
      <c r="G1770" s="46" t="s">
        <v>1634</v>
      </c>
      <c r="H1770" s="47">
        <v>7</v>
      </c>
      <c r="I1770" s="46" t="s">
        <v>1635</v>
      </c>
      <c r="J1770" s="48">
        <f>O1770</f>
        <v>178.95</v>
      </c>
      <c r="M1770">
        <f>K1762</f>
        <v>178.95</v>
      </c>
      <c r="N1770">
        <f>L1762</f>
        <v>25.564370670000002</v>
      </c>
      <c r="O1770">
        <v>178.95</v>
      </c>
      <c r="P1770">
        <v>25.564370670000002</v>
      </c>
      <c r="Q1770">
        <f t="shared" si="435"/>
        <v>0</v>
      </c>
      <c r="S1770" s="194"/>
      <c r="W1770" t="s">
        <v>1635</v>
      </c>
      <c r="Y1770" t="s">
        <v>1635</v>
      </c>
      <c r="AB1770" t="s">
        <v>1635</v>
      </c>
    </row>
    <row r="1771" spans="1:30" ht="15.75" thickTop="1" x14ac:dyDescent="0.25">
      <c r="A1771" s="49"/>
      <c r="B1771" s="49"/>
      <c r="C1771" s="49"/>
      <c r="D1771" s="49"/>
      <c r="E1771" s="49"/>
      <c r="F1771" s="49"/>
      <c r="G1771" s="49"/>
      <c r="H1771" s="49"/>
      <c r="I1771" s="49"/>
      <c r="J1771" s="49"/>
      <c r="Q1771">
        <f t="shared" si="435"/>
        <v>0</v>
      </c>
      <c r="S1771" s="194"/>
    </row>
    <row r="1772" spans="1:30" collapsed="1" x14ac:dyDescent="0.25">
      <c r="A1772" s="36" t="s">
        <v>630</v>
      </c>
      <c r="B1772" s="37" t="s">
        <v>137</v>
      </c>
      <c r="C1772" s="36" t="s">
        <v>138</v>
      </c>
      <c r="D1772" s="36" t="s">
        <v>9</v>
      </c>
      <c r="E1772" s="233" t="s">
        <v>1626</v>
      </c>
      <c r="F1772" s="234"/>
      <c r="G1772" s="38" t="s">
        <v>139</v>
      </c>
      <c r="H1772" s="37" t="s">
        <v>140</v>
      </c>
      <c r="I1772" s="37" t="s">
        <v>141</v>
      </c>
      <c r="J1772" s="37" t="s">
        <v>10</v>
      </c>
      <c r="Q1772">
        <f t="shared" si="435"/>
        <v>0</v>
      </c>
      <c r="S1772" s="194"/>
      <c r="W1772" t="s">
        <v>141</v>
      </c>
      <c r="Y1772" t="s">
        <v>141</v>
      </c>
      <c r="AB1772" t="s">
        <v>141</v>
      </c>
    </row>
    <row r="1773" spans="1:30" ht="38.25" x14ac:dyDescent="0.25">
      <c r="A1773" s="39" t="s">
        <v>1636</v>
      </c>
      <c r="B1773" s="40" t="s">
        <v>631</v>
      </c>
      <c r="C1773" s="39" t="s">
        <v>157</v>
      </c>
      <c r="D1773" s="39" t="s">
        <v>632</v>
      </c>
      <c r="E1773" s="235" t="s">
        <v>2168</v>
      </c>
      <c r="F1773" s="236"/>
      <c r="G1773" s="41" t="s">
        <v>164</v>
      </c>
      <c r="H1773" s="42">
        <v>1</v>
      </c>
      <c r="I1773" s="43">
        <f>_xlfn.XLOOKUP(D1773,'Sintético MO EQ MAT'!D:D,'Sintético MO EQ MAT'!G:G)</f>
        <v>27.713626885245901</v>
      </c>
      <c r="J1773" s="43">
        <f>(H1773*I1773)</f>
        <v>27.713626885245901</v>
      </c>
      <c r="K1773">
        <f>_xlfn.XLOOKUP(D1773,'Sintético MO EQ MAT'!D:D,'Sintético MO EQ MAT'!O:O,0)</f>
        <v>338.1</v>
      </c>
      <c r="L1773">
        <f>_xlfn.XLOOKUP(D1773,'Sintético MO EQ MAT'!D:D,'Sintético MO EQ MAT'!K:K,0)</f>
        <v>33.810624799999999</v>
      </c>
      <c r="Q1773">
        <f t="shared" si="435"/>
        <v>0</v>
      </c>
      <c r="S1773" s="194"/>
      <c r="W1773">
        <v>27.713626885245901</v>
      </c>
      <c r="Y1773">
        <v>27.713626885245901</v>
      </c>
      <c r="AB1773">
        <v>27.713626885245901</v>
      </c>
      <c r="AD1773" s="196">
        <v>24.79</v>
      </c>
    </row>
    <row r="1774" spans="1:30" ht="25.5" x14ac:dyDescent="0.25">
      <c r="A1774" s="50" t="s">
        <v>1638</v>
      </c>
      <c r="B1774" s="51" t="s">
        <v>2162</v>
      </c>
      <c r="C1774" s="50" t="s">
        <v>157</v>
      </c>
      <c r="D1774" s="50" t="s">
        <v>2163</v>
      </c>
      <c r="E1774" s="237" t="s">
        <v>1637</v>
      </c>
      <c r="F1774" s="238"/>
      <c r="G1774" s="52" t="s">
        <v>266</v>
      </c>
      <c r="H1774" s="53">
        <v>0.19259999999999999</v>
      </c>
      <c r="I1774" s="54">
        <f t="shared" ref="I1774:I1778" si="445">W1774</f>
        <v>18.72</v>
      </c>
      <c r="J1774" s="54">
        <f t="shared" ref="J1774:J1778" si="446">TRUNC(H1774*I1774,(2))</f>
        <v>3.6</v>
      </c>
      <c r="Q1774">
        <f t="shared" si="435"/>
        <v>0</v>
      </c>
      <c r="R1774">
        <f t="shared" ref="R1774:R1778" si="447">I1774/1.07133</f>
        <v>17.473607571896615</v>
      </c>
      <c r="T1774">
        <v>17.78163591050377</v>
      </c>
      <c r="W1774">
        <v>18.72</v>
      </c>
      <c r="Y1774">
        <v>18.72</v>
      </c>
      <c r="AB1774">
        <v>18.72</v>
      </c>
      <c r="AD1774" s="196">
        <v>18.72</v>
      </c>
    </row>
    <row r="1775" spans="1:30" ht="25.5" x14ac:dyDescent="0.25">
      <c r="A1775" s="50" t="s">
        <v>1638</v>
      </c>
      <c r="B1775" s="51" t="s">
        <v>1658</v>
      </c>
      <c r="C1775" s="50" t="s">
        <v>157</v>
      </c>
      <c r="D1775" s="50" t="s">
        <v>1659</v>
      </c>
      <c r="E1775" s="237" t="s">
        <v>1637</v>
      </c>
      <c r="F1775" s="238"/>
      <c r="G1775" s="52" t="s">
        <v>266</v>
      </c>
      <c r="H1775" s="53">
        <v>0.19259999999999999</v>
      </c>
      <c r="I1775" s="54">
        <f t="shared" si="445"/>
        <v>25.97</v>
      </c>
      <c r="J1775" s="54">
        <f t="shared" si="446"/>
        <v>5</v>
      </c>
      <c r="Q1775">
        <f t="shared" si="435"/>
        <v>0</v>
      </c>
      <c r="R1775">
        <f t="shared" si="447"/>
        <v>24.240896829174954</v>
      </c>
      <c r="T1775">
        <v>24.670269664809165</v>
      </c>
      <c r="W1775">
        <v>25.97</v>
      </c>
      <c r="Y1775">
        <v>25.97</v>
      </c>
      <c r="AB1775">
        <v>25.97</v>
      </c>
      <c r="AD1775" s="196">
        <v>25.97</v>
      </c>
    </row>
    <row r="1776" spans="1:30" x14ac:dyDescent="0.25">
      <c r="A1776" s="55" t="s">
        <v>1627</v>
      </c>
      <c r="B1776" s="56" t="s">
        <v>2413</v>
      </c>
      <c r="C1776" s="55" t="s">
        <v>157</v>
      </c>
      <c r="D1776" s="55" t="s">
        <v>2414</v>
      </c>
      <c r="E1776" s="230" t="s">
        <v>1648</v>
      </c>
      <c r="F1776" s="231"/>
      <c r="G1776" s="57" t="s">
        <v>164</v>
      </c>
      <c r="H1776" s="58">
        <v>2</v>
      </c>
      <c r="I1776" s="59">
        <f t="shared" si="445"/>
        <v>3.3</v>
      </c>
      <c r="J1776" s="59">
        <f t="shared" si="446"/>
        <v>6.6</v>
      </c>
      <c r="Q1776">
        <f t="shared" si="435"/>
        <v>0</v>
      </c>
      <c r="R1776">
        <f t="shared" si="447"/>
        <v>3.0802833860715189</v>
      </c>
      <c r="T1776">
        <v>3.1362885385455463</v>
      </c>
      <c r="W1776">
        <v>3.3</v>
      </c>
      <c r="Y1776">
        <v>3.3</v>
      </c>
      <c r="AB1776">
        <v>3.3</v>
      </c>
      <c r="AD1776" s="196">
        <v>3.3</v>
      </c>
    </row>
    <row r="1777" spans="1:30" ht="25.5" x14ac:dyDescent="0.25">
      <c r="A1777" s="55" t="s">
        <v>1627</v>
      </c>
      <c r="B1777" s="56" t="s">
        <v>2421</v>
      </c>
      <c r="C1777" s="55" t="s">
        <v>157</v>
      </c>
      <c r="D1777" s="55" t="s">
        <v>2422</v>
      </c>
      <c r="E1777" s="230" t="s">
        <v>1648</v>
      </c>
      <c r="F1777" s="231"/>
      <c r="G1777" s="57" t="s">
        <v>164</v>
      </c>
      <c r="H1777" s="58">
        <v>1</v>
      </c>
      <c r="I1777" s="59">
        <f t="shared" si="445"/>
        <v>9.64</v>
      </c>
      <c r="J1777" s="59">
        <f t="shared" si="446"/>
        <v>9.64</v>
      </c>
      <c r="Q1777">
        <f t="shared" si="435"/>
        <v>0</v>
      </c>
      <c r="R1777">
        <f t="shared" si="447"/>
        <v>8.9981611641604378</v>
      </c>
      <c r="T1777">
        <v>9.1568424295035165</v>
      </c>
      <c r="W1777">
        <v>9.64</v>
      </c>
      <c r="Y1777">
        <v>9.64</v>
      </c>
      <c r="AB1777">
        <v>9.64</v>
      </c>
      <c r="AD1777" s="196">
        <v>9.64</v>
      </c>
    </row>
    <row r="1778" spans="1:30" ht="38.25" x14ac:dyDescent="0.25">
      <c r="A1778" s="55" t="s">
        <v>1627</v>
      </c>
      <c r="B1778" s="56" t="s">
        <v>2409</v>
      </c>
      <c r="C1778" s="55" t="s">
        <v>157</v>
      </c>
      <c r="D1778" s="55" t="s">
        <v>2410</v>
      </c>
      <c r="E1778" s="230" t="s">
        <v>1648</v>
      </c>
      <c r="F1778" s="231"/>
      <c r="G1778" s="57" t="s">
        <v>164</v>
      </c>
      <c r="H1778" s="58">
        <v>0.115</v>
      </c>
      <c r="I1778" s="59">
        <f t="shared" si="445"/>
        <v>24.96</v>
      </c>
      <c r="J1778" s="59">
        <f t="shared" si="446"/>
        <v>2.87</v>
      </c>
      <c r="Q1778">
        <f t="shared" si="435"/>
        <v>0</v>
      </c>
      <c r="R1778">
        <f t="shared" si="447"/>
        <v>23.298143429195488</v>
      </c>
      <c r="T1778">
        <v>23.708847880671691</v>
      </c>
      <c r="W1778">
        <v>24.96</v>
      </c>
      <c r="Y1778">
        <v>24.96</v>
      </c>
      <c r="AB1778">
        <v>24.96</v>
      </c>
      <c r="AD1778" s="196">
        <v>24.96</v>
      </c>
    </row>
    <row r="1779" spans="1:30" x14ac:dyDescent="0.25">
      <c r="A1779" s="44"/>
      <c r="B1779" s="44"/>
      <c r="C1779" s="44"/>
      <c r="D1779" s="44"/>
      <c r="E1779" s="44" t="s">
        <v>1629</v>
      </c>
      <c r="F1779" s="45">
        <v>6.68</v>
      </c>
      <c r="G1779" s="44" t="s">
        <v>1630</v>
      </c>
      <c r="H1779" s="45">
        <v>0</v>
      </c>
      <c r="I1779" s="44" t="s">
        <v>1631</v>
      </c>
      <c r="J1779" s="45">
        <f>F1779+H1779</f>
        <v>6.68</v>
      </c>
      <c r="Q1779">
        <f t="shared" si="435"/>
        <v>0</v>
      </c>
      <c r="W1779" t="s">
        <v>1631</v>
      </c>
      <c r="Y1779" t="s">
        <v>1631</v>
      </c>
      <c r="AB1779" t="s">
        <v>1631</v>
      </c>
    </row>
    <row r="1780" spans="1:30" x14ac:dyDescent="0.25">
      <c r="A1780" s="44"/>
      <c r="B1780" s="44"/>
      <c r="C1780" s="44"/>
      <c r="D1780" s="44"/>
      <c r="E1780" s="44" t="s">
        <v>1632</v>
      </c>
      <c r="F1780" s="45">
        <f>J1780-J1773</f>
        <v>6.0969979147540982</v>
      </c>
      <c r="G1780" s="44"/>
      <c r="H1780" s="229" t="s">
        <v>1633</v>
      </c>
      <c r="I1780" s="229"/>
      <c r="J1780" s="45">
        <f>Q1780</f>
        <v>33.810624799999999</v>
      </c>
      <c r="Q1780">
        <f t="shared" si="435"/>
        <v>33.810624799999999</v>
      </c>
      <c r="S1780" s="194"/>
    </row>
    <row r="1781" spans="1:30" ht="15.75" thickBot="1" x14ac:dyDescent="0.3">
      <c r="A1781" s="46"/>
      <c r="B1781" s="46"/>
      <c r="C1781" s="46"/>
      <c r="D1781" s="46"/>
      <c r="E1781" s="46"/>
      <c r="F1781" s="46"/>
      <c r="G1781" s="46" t="s">
        <v>1634</v>
      </c>
      <c r="H1781" s="47">
        <v>10</v>
      </c>
      <c r="I1781" s="46" t="s">
        <v>1635</v>
      </c>
      <c r="J1781" s="48">
        <f>O1781</f>
        <v>338.1</v>
      </c>
      <c r="M1781">
        <f>K1773</f>
        <v>338.1</v>
      </c>
      <c r="N1781">
        <f>L1773</f>
        <v>33.810624799999999</v>
      </c>
      <c r="O1781">
        <v>338.1</v>
      </c>
      <c r="P1781">
        <v>33.810624799999999</v>
      </c>
      <c r="Q1781">
        <f t="shared" si="435"/>
        <v>0</v>
      </c>
      <c r="S1781" s="194"/>
      <c r="W1781" t="s">
        <v>1635</v>
      </c>
      <c r="Y1781" t="s">
        <v>1635</v>
      </c>
      <c r="AB1781" t="s">
        <v>1635</v>
      </c>
    </row>
    <row r="1782" spans="1:30" ht="15.75" thickTop="1" x14ac:dyDescent="0.25">
      <c r="A1782" s="49"/>
      <c r="B1782" s="49"/>
      <c r="C1782" s="49"/>
      <c r="D1782" s="49"/>
      <c r="E1782" s="49"/>
      <c r="F1782" s="49"/>
      <c r="G1782" s="49"/>
      <c r="H1782" s="49"/>
      <c r="I1782" s="49"/>
      <c r="J1782" s="49"/>
      <c r="Q1782">
        <f t="shared" si="435"/>
        <v>0</v>
      </c>
      <c r="S1782" s="194"/>
    </row>
    <row r="1783" spans="1:30" collapsed="1" x14ac:dyDescent="0.25">
      <c r="A1783" s="36" t="s">
        <v>633</v>
      </c>
      <c r="B1783" s="37" t="s">
        <v>137</v>
      </c>
      <c r="C1783" s="36" t="s">
        <v>138</v>
      </c>
      <c r="D1783" s="36" t="s">
        <v>9</v>
      </c>
      <c r="E1783" s="233" t="s">
        <v>1626</v>
      </c>
      <c r="F1783" s="234"/>
      <c r="G1783" s="38" t="s">
        <v>139</v>
      </c>
      <c r="H1783" s="37" t="s">
        <v>140</v>
      </c>
      <c r="I1783" s="37" t="s">
        <v>141</v>
      </c>
      <c r="J1783" s="37" t="s">
        <v>10</v>
      </c>
      <c r="Q1783">
        <f t="shared" si="435"/>
        <v>0</v>
      </c>
      <c r="S1783" s="194"/>
      <c r="W1783" t="s">
        <v>141</v>
      </c>
      <c r="Y1783" t="s">
        <v>141</v>
      </c>
      <c r="AB1783" t="s">
        <v>141</v>
      </c>
    </row>
    <row r="1784" spans="1:30" ht="38.25" x14ac:dyDescent="0.25">
      <c r="A1784" s="39" t="s">
        <v>1636</v>
      </c>
      <c r="B1784" s="40" t="s">
        <v>634</v>
      </c>
      <c r="C1784" s="39" t="s">
        <v>157</v>
      </c>
      <c r="D1784" s="39" t="s">
        <v>635</v>
      </c>
      <c r="E1784" s="235" t="s">
        <v>2168</v>
      </c>
      <c r="F1784" s="236"/>
      <c r="G1784" s="41" t="s">
        <v>164</v>
      </c>
      <c r="H1784" s="42">
        <v>1</v>
      </c>
      <c r="I1784" s="43">
        <f>_xlfn.XLOOKUP(D1784,'Sintético MO EQ MAT'!D:D,'Sintético MO EQ MAT'!G:G)</f>
        <v>112.61077808196721</v>
      </c>
      <c r="J1784" s="43">
        <f>(H1784*I1784)</f>
        <v>112.61077808196721</v>
      </c>
      <c r="K1784">
        <f>_xlfn.XLOOKUP(D1784,'Sintético MO EQ MAT'!D:D,'Sintético MO EQ MAT'!O:O,0)</f>
        <v>1511.23</v>
      </c>
      <c r="L1784">
        <f>_xlfn.XLOOKUP(D1784,'Sintético MO EQ MAT'!D:D,'Sintético MO EQ MAT'!K:K,0)</f>
        <v>137.38514925999999</v>
      </c>
      <c r="Q1784">
        <f t="shared" si="435"/>
        <v>0</v>
      </c>
      <c r="S1784" s="194"/>
      <c r="W1784">
        <v>112.61077808196721</v>
      </c>
      <c r="Y1784">
        <v>112.61077808196721</v>
      </c>
      <c r="AB1784">
        <v>112.61077808196721</v>
      </c>
      <c r="AD1784" s="196">
        <v>119.2</v>
      </c>
    </row>
    <row r="1785" spans="1:30" ht="25.5" x14ac:dyDescent="0.25">
      <c r="A1785" s="50" t="s">
        <v>1638</v>
      </c>
      <c r="B1785" s="51" t="s">
        <v>2162</v>
      </c>
      <c r="C1785" s="50" t="s">
        <v>157</v>
      </c>
      <c r="D1785" s="50" t="s">
        <v>2163</v>
      </c>
      <c r="E1785" s="237" t="s">
        <v>1637</v>
      </c>
      <c r="F1785" s="238"/>
      <c r="G1785" s="52" t="s">
        <v>266</v>
      </c>
      <c r="H1785" s="53">
        <v>0.36049999999999999</v>
      </c>
      <c r="I1785" s="54">
        <f t="shared" ref="I1785:I1789" si="448">W1785</f>
        <v>18.72</v>
      </c>
      <c r="J1785" s="54">
        <f t="shared" ref="J1785:J1789" si="449">TRUNC(H1785*I1785,(2))</f>
        <v>6.74</v>
      </c>
      <c r="Q1785">
        <f t="shared" si="435"/>
        <v>0</v>
      </c>
      <c r="R1785">
        <f t="shared" ref="R1785:R1789" si="450">I1785/1.07133</f>
        <v>17.473607571896615</v>
      </c>
      <c r="T1785">
        <v>17.78163591050377</v>
      </c>
      <c r="W1785">
        <v>18.72</v>
      </c>
      <c r="Y1785">
        <v>18.72</v>
      </c>
      <c r="AB1785">
        <v>18.72</v>
      </c>
      <c r="AD1785" s="196">
        <v>18.72</v>
      </c>
    </row>
    <row r="1786" spans="1:30" ht="25.5" x14ac:dyDescent="0.25">
      <c r="A1786" s="50" t="s">
        <v>1638</v>
      </c>
      <c r="B1786" s="51" t="s">
        <v>1658</v>
      </c>
      <c r="C1786" s="50" t="s">
        <v>157</v>
      </c>
      <c r="D1786" s="50" t="s">
        <v>1659</v>
      </c>
      <c r="E1786" s="237" t="s">
        <v>1637</v>
      </c>
      <c r="F1786" s="238"/>
      <c r="G1786" s="52" t="s">
        <v>266</v>
      </c>
      <c r="H1786" s="53">
        <v>0.36049999999999999</v>
      </c>
      <c r="I1786" s="54">
        <f t="shared" si="448"/>
        <v>25.97</v>
      </c>
      <c r="J1786" s="54">
        <f t="shared" si="449"/>
        <v>9.36</v>
      </c>
      <c r="Q1786">
        <f t="shared" si="435"/>
        <v>0</v>
      </c>
      <c r="R1786">
        <f t="shared" si="450"/>
        <v>24.240896829174954</v>
      </c>
      <c r="T1786">
        <v>24.670269664809165</v>
      </c>
      <c r="W1786">
        <v>25.97</v>
      </c>
      <c r="Y1786">
        <v>25.97</v>
      </c>
      <c r="AB1786">
        <v>25.97</v>
      </c>
      <c r="AD1786" s="196">
        <v>25.97</v>
      </c>
    </row>
    <row r="1787" spans="1:30" ht="25.5" x14ac:dyDescent="0.25">
      <c r="A1787" s="55" t="s">
        <v>1627</v>
      </c>
      <c r="B1787" s="56" t="s">
        <v>2423</v>
      </c>
      <c r="C1787" s="55" t="s">
        <v>157</v>
      </c>
      <c r="D1787" s="55" t="s">
        <v>2424</v>
      </c>
      <c r="E1787" s="230" t="s">
        <v>1648</v>
      </c>
      <c r="F1787" s="231"/>
      <c r="G1787" s="57" t="s">
        <v>164</v>
      </c>
      <c r="H1787" s="58">
        <v>2</v>
      </c>
      <c r="I1787" s="59">
        <f t="shared" si="448"/>
        <v>11.51</v>
      </c>
      <c r="J1787" s="59">
        <f t="shared" si="449"/>
        <v>23.02</v>
      </c>
      <c r="Q1787">
        <f t="shared" si="435"/>
        <v>0</v>
      </c>
      <c r="R1787">
        <f t="shared" si="450"/>
        <v>10.743655082934298</v>
      </c>
      <c r="T1787">
        <v>10.930338924514391</v>
      </c>
      <c r="W1787">
        <v>11.51</v>
      </c>
      <c r="Y1787">
        <v>11.51</v>
      </c>
      <c r="AB1787">
        <v>11.51</v>
      </c>
      <c r="AD1787" s="196">
        <v>11.51</v>
      </c>
    </row>
    <row r="1788" spans="1:30" ht="38.25" x14ac:dyDescent="0.25">
      <c r="A1788" s="55" t="s">
        <v>1627</v>
      </c>
      <c r="B1788" s="56" t="s">
        <v>2409</v>
      </c>
      <c r="C1788" s="55" t="s">
        <v>157</v>
      </c>
      <c r="D1788" s="55" t="s">
        <v>2410</v>
      </c>
      <c r="E1788" s="230" t="s">
        <v>1648</v>
      </c>
      <c r="F1788" s="231"/>
      <c r="G1788" s="57" t="s">
        <v>164</v>
      </c>
      <c r="H1788" s="58">
        <v>0.17499999999999999</v>
      </c>
      <c r="I1788" s="59">
        <f t="shared" si="448"/>
        <v>24.96</v>
      </c>
      <c r="J1788" s="59">
        <f t="shared" si="449"/>
        <v>4.3600000000000003</v>
      </c>
      <c r="Q1788">
        <f t="shared" si="435"/>
        <v>0</v>
      </c>
      <c r="R1788">
        <f t="shared" si="450"/>
        <v>23.298143429195488</v>
      </c>
      <c r="T1788">
        <v>23.708847880671691</v>
      </c>
      <c r="W1788">
        <v>24.96</v>
      </c>
      <c r="Y1788">
        <v>24.96</v>
      </c>
      <c r="AB1788">
        <v>24.96</v>
      </c>
      <c r="AD1788" s="196">
        <v>24.96</v>
      </c>
    </row>
    <row r="1789" spans="1:30" ht="25.5" x14ac:dyDescent="0.25">
      <c r="A1789" s="55" t="s">
        <v>1627</v>
      </c>
      <c r="B1789" s="56" t="s">
        <v>2425</v>
      </c>
      <c r="C1789" s="55" t="s">
        <v>157</v>
      </c>
      <c r="D1789" s="55" t="s">
        <v>2426</v>
      </c>
      <c r="E1789" s="230" t="s">
        <v>1648</v>
      </c>
      <c r="F1789" s="231"/>
      <c r="G1789" s="57" t="s">
        <v>164</v>
      </c>
      <c r="H1789" s="58">
        <v>1</v>
      </c>
      <c r="I1789" s="59">
        <f t="shared" si="448"/>
        <v>69.13</v>
      </c>
      <c r="J1789" s="59">
        <f t="shared" si="449"/>
        <v>69.13</v>
      </c>
      <c r="Q1789">
        <f t="shared" si="435"/>
        <v>0</v>
      </c>
      <c r="R1789">
        <f t="shared" si="450"/>
        <v>64.527269842158816</v>
      </c>
      <c r="T1789">
        <v>65.656707083718373</v>
      </c>
      <c r="W1789">
        <v>69.13</v>
      </c>
      <c r="Y1789">
        <v>69.13</v>
      </c>
      <c r="AB1789">
        <v>69.13</v>
      </c>
      <c r="AD1789" s="196">
        <v>69.14</v>
      </c>
    </row>
    <row r="1790" spans="1:30" x14ac:dyDescent="0.25">
      <c r="A1790" s="44"/>
      <c r="B1790" s="44"/>
      <c r="C1790" s="44"/>
      <c r="D1790" s="44"/>
      <c r="E1790" s="44" t="s">
        <v>1629</v>
      </c>
      <c r="F1790" s="45">
        <v>12.52</v>
      </c>
      <c r="G1790" s="44" t="s">
        <v>1630</v>
      </c>
      <c r="H1790" s="45">
        <v>0</v>
      </c>
      <c r="I1790" s="44" t="s">
        <v>1631</v>
      </c>
      <c r="J1790" s="45">
        <f>F1790+H1790</f>
        <v>12.52</v>
      </c>
      <c r="Q1790">
        <f t="shared" si="435"/>
        <v>0</v>
      </c>
      <c r="W1790" t="s">
        <v>1631</v>
      </c>
      <c r="Y1790" t="s">
        <v>1631</v>
      </c>
      <c r="AB1790" t="s">
        <v>1631</v>
      </c>
    </row>
    <row r="1791" spans="1:30" x14ac:dyDescent="0.25">
      <c r="A1791" s="44"/>
      <c r="B1791" s="44"/>
      <c r="C1791" s="44"/>
      <c r="D1791" s="44"/>
      <c r="E1791" s="44" t="s">
        <v>1632</v>
      </c>
      <c r="F1791" s="45">
        <f>J1791-J1784</f>
        <v>24.77437117803278</v>
      </c>
      <c r="G1791" s="44"/>
      <c r="H1791" s="229" t="s">
        <v>1633</v>
      </c>
      <c r="I1791" s="229"/>
      <c r="J1791" s="45">
        <f>Q1791</f>
        <v>137.38514925999999</v>
      </c>
      <c r="Q1791">
        <f t="shared" si="435"/>
        <v>137.38514925999999</v>
      </c>
      <c r="S1791" s="194"/>
    </row>
    <row r="1792" spans="1:30" ht="15.75" thickBot="1" x14ac:dyDescent="0.3">
      <c r="A1792" s="46"/>
      <c r="B1792" s="46"/>
      <c r="C1792" s="46"/>
      <c r="D1792" s="46"/>
      <c r="E1792" s="46"/>
      <c r="F1792" s="46"/>
      <c r="G1792" s="46" t="s">
        <v>1634</v>
      </c>
      <c r="H1792" s="47">
        <v>11</v>
      </c>
      <c r="I1792" s="46" t="s">
        <v>1635</v>
      </c>
      <c r="J1792" s="48">
        <f>O1792</f>
        <v>1511.23</v>
      </c>
      <c r="M1792">
        <f>K1784</f>
        <v>1511.23</v>
      </c>
      <c r="N1792">
        <f>L1784</f>
        <v>137.38514925999999</v>
      </c>
      <c r="O1792">
        <v>1511.23</v>
      </c>
      <c r="P1792">
        <v>137.38514925999999</v>
      </c>
      <c r="Q1792">
        <f t="shared" si="435"/>
        <v>0</v>
      </c>
      <c r="S1792" s="194"/>
      <c r="W1792" t="s">
        <v>1635</v>
      </c>
      <c r="Y1792" t="s">
        <v>1635</v>
      </c>
      <c r="AB1792" t="s">
        <v>1635</v>
      </c>
    </row>
    <row r="1793" spans="1:30" ht="15.75" thickTop="1" x14ac:dyDescent="0.25">
      <c r="A1793" s="49"/>
      <c r="B1793" s="49"/>
      <c r="C1793" s="49"/>
      <c r="D1793" s="49"/>
      <c r="E1793" s="49"/>
      <c r="F1793" s="49"/>
      <c r="G1793" s="49"/>
      <c r="H1793" s="49"/>
      <c r="I1793" s="49"/>
      <c r="J1793" s="49"/>
      <c r="Q1793">
        <f t="shared" si="435"/>
        <v>0</v>
      </c>
      <c r="S1793" s="194"/>
    </row>
    <row r="1794" spans="1:30" collapsed="1" x14ac:dyDescent="0.25">
      <c r="A1794" s="36" t="s">
        <v>636</v>
      </c>
      <c r="B1794" s="37" t="s">
        <v>137</v>
      </c>
      <c r="C1794" s="36" t="s">
        <v>138</v>
      </c>
      <c r="D1794" s="36" t="s">
        <v>9</v>
      </c>
      <c r="E1794" s="233" t="s">
        <v>1626</v>
      </c>
      <c r="F1794" s="234"/>
      <c r="G1794" s="38" t="s">
        <v>139</v>
      </c>
      <c r="H1794" s="37" t="s">
        <v>140</v>
      </c>
      <c r="I1794" s="37" t="s">
        <v>141</v>
      </c>
      <c r="J1794" s="37" t="s">
        <v>10</v>
      </c>
      <c r="Q1794">
        <f t="shared" si="435"/>
        <v>0</v>
      </c>
      <c r="S1794" s="194"/>
      <c r="W1794" t="s">
        <v>141</v>
      </c>
      <c r="Y1794" t="s">
        <v>141</v>
      </c>
      <c r="AB1794" t="s">
        <v>141</v>
      </c>
    </row>
    <row r="1795" spans="1:30" ht="38.25" x14ac:dyDescent="0.25">
      <c r="A1795" s="39" t="s">
        <v>1636</v>
      </c>
      <c r="B1795" s="40" t="s">
        <v>637</v>
      </c>
      <c r="C1795" s="39" t="s">
        <v>157</v>
      </c>
      <c r="D1795" s="39" t="s">
        <v>638</v>
      </c>
      <c r="E1795" s="235" t="s">
        <v>2168</v>
      </c>
      <c r="F1795" s="236"/>
      <c r="G1795" s="41" t="s">
        <v>255</v>
      </c>
      <c r="H1795" s="42">
        <v>1</v>
      </c>
      <c r="I1795" s="43">
        <f>_xlfn.XLOOKUP(D1795,'Sintético MO EQ MAT'!D:D,'Sintético MO EQ MAT'!G:G)</f>
        <v>57.296312327868854</v>
      </c>
      <c r="J1795" s="43">
        <f>(H1795*I1795)</f>
        <v>57.296312327868854</v>
      </c>
      <c r="K1795">
        <f>_xlfn.XLOOKUP(D1795,'Sintético MO EQ MAT'!D:D,'Sintético MO EQ MAT'!O:O,0)</f>
        <v>3643.26</v>
      </c>
      <c r="L1795">
        <f>_xlfn.XLOOKUP(D1795,'Sintético MO EQ MAT'!D:D,'Sintético MO EQ MAT'!K:K,0)</f>
        <v>69.901501039999999</v>
      </c>
      <c r="Q1795">
        <f t="shared" si="435"/>
        <v>0</v>
      </c>
      <c r="S1795" s="194"/>
      <c r="W1795">
        <v>57.296312327868854</v>
      </c>
      <c r="Y1795">
        <v>57.296312327868854</v>
      </c>
      <c r="AB1795">
        <v>57.296312327868854</v>
      </c>
      <c r="AD1795" s="196">
        <v>55</v>
      </c>
    </row>
    <row r="1796" spans="1:30" ht="25.5" x14ac:dyDescent="0.25">
      <c r="A1796" s="50" t="s">
        <v>1638</v>
      </c>
      <c r="B1796" s="51" t="s">
        <v>2162</v>
      </c>
      <c r="C1796" s="50" t="s">
        <v>157</v>
      </c>
      <c r="D1796" s="50" t="s">
        <v>2163</v>
      </c>
      <c r="E1796" s="237" t="s">
        <v>1637</v>
      </c>
      <c r="F1796" s="238"/>
      <c r="G1796" s="52" t="s">
        <v>266</v>
      </c>
      <c r="H1796" s="53">
        <v>0.31140000000000001</v>
      </c>
      <c r="I1796" s="54">
        <f t="shared" ref="I1796:I1799" si="451">W1796</f>
        <v>18.72</v>
      </c>
      <c r="J1796" s="54">
        <f t="shared" ref="J1796:J1799" si="452">TRUNC(H1796*I1796,(2))</f>
        <v>5.82</v>
      </c>
      <c r="Q1796">
        <f t="shared" si="435"/>
        <v>0</v>
      </c>
      <c r="R1796">
        <f t="shared" ref="R1796:R1799" si="453">I1796/1.07133</f>
        <v>17.473607571896615</v>
      </c>
      <c r="T1796">
        <v>17.78163591050377</v>
      </c>
      <c r="W1796">
        <v>18.72</v>
      </c>
      <c r="Y1796">
        <v>18.72</v>
      </c>
      <c r="AB1796">
        <v>18.72</v>
      </c>
      <c r="AD1796" s="196">
        <v>18.72</v>
      </c>
    </row>
    <row r="1797" spans="1:30" ht="25.5" x14ac:dyDescent="0.25">
      <c r="A1797" s="50" t="s">
        <v>1638</v>
      </c>
      <c r="B1797" s="51" t="s">
        <v>1658</v>
      </c>
      <c r="C1797" s="50" t="s">
        <v>157</v>
      </c>
      <c r="D1797" s="50" t="s">
        <v>1659</v>
      </c>
      <c r="E1797" s="237" t="s">
        <v>1637</v>
      </c>
      <c r="F1797" s="238"/>
      <c r="G1797" s="52" t="s">
        <v>266</v>
      </c>
      <c r="H1797" s="53">
        <v>0.31140000000000001</v>
      </c>
      <c r="I1797" s="54">
        <f t="shared" si="451"/>
        <v>25.97</v>
      </c>
      <c r="J1797" s="54">
        <f t="shared" si="452"/>
        <v>8.08</v>
      </c>
      <c r="Q1797">
        <f t="shared" si="435"/>
        <v>0</v>
      </c>
      <c r="R1797">
        <f t="shared" si="453"/>
        <v>24.240896829174954</v>
      </c>
      <c r="T1797">
        <v>24.670269664809165</v>
      </c>
      <c r="W1797">
        <v>25.97</v>
      </c>
      <c r="Y1797">
        <v>25.97</v>
      </c>
      <c r="AB1797">
        <v>25.97</v>
      </c>
      <c r="AD1797" s="196">
        <v>25.97</v>
      </c>
    </row>
    <row r="1798" spans="1:30" ht="25.5" x14ac:dyDescent="0.25">
      <c r="A1798" s="55" t="s">
        <v>1627</v>
      </c>
      <c r="B1798" s="56" t="s">
        <v>2427</v>
      </c>
      <c r="C1798" s="55" t="s">
        <v>157</v>
      </c>
      <c r="D1798" s="55" t="s">
        <v>2428</v>
      </c>
      <c r="E1798" s="230" t="s">
        <v>1648</v>
      </c>
      <c r="F1798" s="231"/>
      <c r="G1798" s="57" t="s">
        <v>255</v>
      </c>
      <c r="H1798" s="58">
        <v>1.0548999999999999</v>
      </c>
      <c r="I1798" s="59">
        <f t="shared" si="451"/>
        <v>41.11</v>
      </c>
      <c r="J1798" s="59">
        <f t="shared" si="452"/>
        <v>43.36</v>
      </c>
      <c r="Q1798">
        <f t="shared" si="435"/>
        <v>0</v>
      </c>
      <c r="R1798">
        <f t="shared" si="453"/>
        <v>38.372863636787919</v>
      </c>
      <c r="T1798">
        <v>39.035591274397248</v>
      </c>
      <c r="W1798">
        <v>41.11</v>
      </c>
      <c r="Y1798">
        <v>41.11</v>
      </c>
      <c r="AB1798">
        <v>41.11</v>
      </c>
      <c r="AD1798" s="196">
        <v>41.1</v>
      </c>
    </row>
    <row r="1799" spans="1:30" x14ac:dyDescent="0.25">
      <c r="A1799" s="55" t="s">
        <v>1627</v>
      </c>
      <c r="B1799" s="56" t="s">
        <v>2237</v>
      </c>
      <c r="C1799" s="55" t="s">
        <v>157</v>
      </c>
      <c r="D1799" s="55" t="s">
        <v>2238</v>
      </c>
      <c r="E1799" s="230" t="s">
        <v>1648</v>
      </c>
      <c r="F1799" s="231"/>
      <c r="G1799" s="57" t="s">
        <v>164</v>
      </c>
      <c r="H1799" s="58">
        <v>1.7299999999999999E-2</v>
      </c>
      <c r="I1799" s="59">
        <f t="shared" si="451"/>
        <v>1.95</v>
      </c>
      <c r="J1799" s="59">
        <f t="shared" si="452"/>
        <v>0.03</v>
      </c>
      <c r="Q1799">
        <f t="shared" si="435"/>
        <v>0</v>
      </c>
      <c r="R1799">
        <f t="shared" si="453"/>
        <v>1.8201674554058975</v>
      </c>
      <c r="T1799">
        <v>1.8575042237219159</v>
      </c>
      <c r="W1799">
        <v>1.95</v>
      </c>
      <c r="Y1799">
        <v>1.95</v>
      </c>
      <c r="AB1799">
        <v>1.95</v>
      </c>
      <c r="AD1799" s="196">
        <v>1.95</v>
      </c>
    </row>
    <row r="1800" spans="1:30" x14ac:dyDescent="0.25">
      <c r="A1800" s="44"/>
      <c r="B1800" s="44"/>
      <c r="C1800" s="44"/>
      <c r="D1800" s="44"/>
      <c r="E1800" s="44" t="s">
        <v>1629</v>
      </c>
      <c r="F1800" s="45">
        <v>10.82</v>
      </c>
      <c r="G1800" s="44" t="s">
        <v>1630</v>
      </c>
      <c r="H1800" s="45">
        <v>0</v>
      </c>
      <c r="I1800" s="44" t="s">
        <v>1631</v>
      </c>
      <c r="J1800" s="45">
        <f>F1800+H1800</f>
        <v>10.82</v>
      </c>
      <c r="Q1800">
        <f t="shared" si="435"/>
        <v>0</v>
      </c>
      <c r="W1800" t="s">
        <v>1631</v>
      </c>
      <c r="Y1800" t="s">
        <v>1631</v>
      </c>
      <c r="AB1800" t="s">
        <v>1631</v>
      </c>
    </row>
    <row r="1801" spans="1:30" x14ac:dyDescent="0.25">
      <c r="A1801" s="44"/>
      <c r="B1801" s="44"/>
      <c r="C1801" s="44"/>
      <c r="D1801" s="44"/>
      <c r="E1801" s="44" t="s">
        <v>1632</v>
      </c>
      <c r="F1801" s="45">
        <f>J1801-J1795</f>
        <v>12.605188712131145</v>
      </c>
      <c r="G1801" s="44"/>
      <c r="H1801" s="229" t="s">
        <v>1633</v>
      </c>
      <c r="I1801" s="229"/>
      <c r="J1801" s="45">
        <f>Q1801</f>
        <v>69.901501039999999</v>
      </c>
      <c r="Q1801">
        <f t="shared" si="435"/>
        <v>69.901501039999999</v>
      </c>
      <c r="S1801" s="194"/>
    </row>
    <row r="1802" spans="1:30" ht="15.75" thickBot="1" x14ac:dyDescent="0.3">
      <c r="A1802" s="46"/>
      <c r="B1802" s="46"/>
      <c r="C1802" s="46"/>
      <c r="D1802" s="46"/>
      <c r="E1802" s="46"/>
      <c r="F1802" s="46"/>
      <c r="G1802" s="46" t="s">
        <v>1634</v>
      </c>
      <c r="H1802" s="47">
        <v>52.12</v>
      </c>
      <c r="I1802" s="46" t="s">
        <v>1635</v>
      </c>
      <c r="J1802" s="48">
        <f>O1802</f>
        <v>3643.26</v>
      </c>
      <c r="M1802">
        <f>K1795</f>
        <v>3643.26</v>
      </c>
      <c r="N1802">
        <f>L1795</f>
        <v>69.901501039999999</v>
      </c>
      <c r="O1802">
        <v>3643.26</v>
      </c>
      <c r="P1802">
        <v>69.901501039999999</v>
      </c>
      <c r="Q1802">
        <f t="shared" ref="Q1802:Q1865" si="454">P1803</f>
        <v>0</v>
      </c>
      <c r="S1802" s="194"/>
      <c r="W1802" t="s">
        <v>1635</v>
      </c>
      <c r="Y1802" t="s">
        <v>1635</v>
      </c>
      <c r="AB1802" t="s">
        <v>1635</v>
      </c>
    </row>
    <row r="1803" spans="1:30" ht="15.75" thickTop="1" x14ac:dyDescent="0.25">
      <c r="A1803" s="49"/>
      <c r="B1803" s="49"/>
      <c r="C1803" s="49"/>
      <c r="D1803" s="49"/>
      <c r="E1803" s="49"/>
      <c r="F1803" s="49"/>
      <c r="G1803" s="49"/>
      <c r="H1803" s="49"/>
      <c r="I1803" s="49"/>
      <c r="J1803" s="49"/>
      <c r="Q1803">
        <f t="shared" si="454"/>
        <v>0</v>
      </c>
      <c r="S1803" s="194"/>
    </row>
    <row r="1804" spans="1:30" collapsed="1" x14ac:dyDescent="0.25">
      <c r="A1804" s="36" t="s">
        <v>639</v>
      </c>
      <c r="B1804" s="37" t="s">
        <v>137</v>
      </c>
      <c r="C1804" s="36" t="s">
        <v>138</v>
      </c>
      <c r="D1804" s="36" t="s">
        <v>9</v>
      </c>
      <c r="E1804" s="233" t="s">
        <v>1626</v>
      </c>
      <c r="F1804" s="234"/>
      <c r="G1804" s="38" t="s">
        <v>139</v>
      </c>
      <c r="H1804" s="37" t="s">
        <v>140</v>
      </c>
      <c r="I1804" s="37" t="s">
        <v>141</v>
      </c>
      <c r="J1804" s="37" t="s">
        <v>10</v>
      </c>
      <c r="Q1804">
        <f t="shared" si="454"/>
        <v>0</v>
      </c>
      <c r="S1804" s="194"/>
      <c r="W1804" t="s">
        <v>141</v>
      </c>
      <c r="Y1804" t="s">
        <v>141</v>
      </c>
      <c r="AB1804" t="s">
        <v>141</v>
      </c>
    </row>
    <row r="1805" spans="1:30" ht="38.25" x14ac:dyDescent="0.25">
      <c r="A1805" s="39" t="s">
        <v>1636</v>
      </c>
      <c r="B1805" s="40" t="s">
        <v>640</v>
      </c>
      <c r="C1805" s="39" t="s">
        <v>157</v>
      </c>
      <c r="D1805" s="39" t="s">
        <v>641</v>
      </c>
      <c r="E1805" s="235" t="s">
        <v>2168</v>
      </c>
      <c r="F1805" s="236"/>
      <c r="G1805" s="41" t="s">
        <v>255</v>
      </c>
      <c r="H1805" s="42">
        <v>1</v>
      </c>
      <c r="I1805" s="43">
        <f>_xlfn.XLOOKUP(D1805,'Sintético MO EQ MAT'!D:D,'Sintético MO EQ MAT'!G:G)</f>
        <v>27.302756254098362</v>
      </c>
      <c r="J1805" s="43">
        <f>(H1805*I1805)</f>
        <v>27.302756254098362</v>
      </c>
      <c r="K1805">
        <f>_xlfn.XLOOKUP(D1805,'Sintético MO EQ MAT'!D:D,'Sintético MO EQ MAT'!O:O,0)</f>
        <v>7268.1</v>
      </c>
      <c r="L1805">
        <f>_xlfn.XLOOKUP(D1805,'Sintético MO EQ MAT'!D:D,'Sintético MO EQ MAT'!K:K,0)</f>
        <v>33.309362630000003</v>
      </c>
      <c r="Q1805">
        <f t="shared" si="454"/>
        <v>0</v>
      </c>
      <c r="S1805" s="194"/>
      <c r="W1805">
        <v>27.302756254098362</v>
      </c>
      <c r="Y1805">
        <v>27.302756254098362</v>
      </c>
      <c r="AB1805">
        <v>27.302756254098362</v>
      </c>
      <c r="AD1805" s="196">
        <v>22.23</v>
      </c>
    </row>
    <row r="1806" spans="1:30" ht="25.5" x14ac:dyDescent="0.25">
      <c r="A1806" s="50" t="s">
        <v>1638</v>
      </c>
      <c r="B1806" s="51" t="s">
        <v>2162</v>
      </c>
      <c r="C1806" s="50" t="s">
        <v>157</v>
      </c>
      <c r="D1806" s="50" t="s">
        <v>2163</v>
      </c>
      <c r="E1806" s="237" t="s">
        <v>1637</v>
      </c>
      <c r="F1806" s="238"/>
      <c r="G1806" s="52" t="s">
        <v>266</v>
      </c>
      <c r="H1806" s="53">
        <v>0.23960000000000001</v>
      </c>
      <c r="I1806" s="54">
        <f t="shared" ref="I1806:I1809" si="455">W1806</f>
        <v>18.72</v>
      </c>
      <c r="J1806" s="54">
        <f t="shared" ref="J1806:J1809" si="456">TRUNC(H1806*I1806,(2))</f>
        <v>4.4800000000000004</v>
      </c>
      <c r="Q1806">
        <f t="shared" si="454"/>
        <v>0</v>
      </c>
      <c r="R1806">
        <f t="shared" ref="R1806:R1809" si="457">I1806/1.07133</f>
        <v>17.473607571896615</v>
      </c>
      <c r="T1806">
        <v>17.78163591050377</v>
      </c>
      <c r="W1806">
        <v>18.72</v>
      </c>
      <c r="Y1806">
        <v>18.72</v>
      </c>
      <c r="AB1806">
        <v>18.72</v>
      </c>
      <c r="AD1806" s="196">
        <v>18.72</v>
      </c>
    </row>
    <row r="1807" spans="1:30" ht="25.5" x14ac:dyDescent="0.25">
      <c r="A1807" s="50" t="s">
        <v>1638</v>
      </c>
      <c r="B1807" s="51" t="s">
        <v>1658</v>
      </c>
      <c r="C1807" s="50" t="s">
        <v>157</v>
      </c>
      <c r="D1807" s="50" t="s">
        <v>1659</v>
      </c>
      <c r="E1807" s="237" t="s">
        <v>1637</v>
      </c>
      <c r="F1807" s="238"/>
      <c r="G1807" s="52" t="s">
        <v>266</v>
      </c>
      <c r="H1807" s="53">
        <v>0.23960000000000001</v>
      </c>
      <c r="I1807" s="54">
        <f t="shared" si="455"/>
        <v>25.97</v>
      </c>
      <c r="J1807" s="54">
        <f t="shared" si="456"/>
        <v>6.22</v>
      </c>
      <c r="Q1807">
        <f t="shared" si="454"/>
        <v>0</v>
      </c>
      <c r="R1807">
        <f t="shared" si="457"/>
        <v>24.240896829174954</v>
      </c>
      <c r="T1807">
        <v>24.670269664809165</v>
      </c>
      <c r="W1807">
        <v>25.97</v>
      </c>
      <c r="Y1807">
        <v>25.97</v>
      </c>
      <c r="AB1807">
        <v>25.97</v>
      </c>
      <c r="AD1807" s="196">
        <v>25.97</v>
      </c>
    </row>
    <row r="1808" spans="1:30" ht="25.5" x14ac:dyDescent="0.25">
      <c r="A1808" s="55" t="s">
        <v>1627</v>
      </c>
      <c r="B1808" s="56" t="s">
        <v>2429</v>
      </c>
      <c r="C1808" s="55" t="s">
        <v>157</v>
      </c>
      <c r="D1808" s="55" t="s">
        <v>2430</v>
      </c>
      <c r="E1808" s="230" t="s">
        <v>1648</v>
      </c>
      <c r="F1808" s="231"/>
      <c r="G1808" s="57" t="s">
        <v>255</v>
      </c>
      <c r="H1808" s="58">
        <v>1.0548999999999999</v>
      </c>
      <c r="I1808" s="59">
        <f t="shared" si="455"/>
        <v>15.72</v>
      </c>
      <c r="J1808" s="59">
        <f t="shared" si="456"/>
        <v>16.579999999999998</v>
      </c>
      <c r="Q1808">
        <f t="shared" si="454"/>
        <v>0</v>
      </c>
      <c r="R1808">
        <f t="shared" si="457"/>
        <v>14.673349948195236</v>
      </c>
      <c r="T1808">
        <v>14.934707326407365</v>
      </c>
      <c r="W1808">
        <v>15.72</v>
      </c>
      <c r="Y1808">
        <v>15.72</v>
      </c>
      <c r="AB1808">
        <v>15.72</v>
      </c>
      <c r="AD1808" s="196">
        <v>15.72</v>
      </c>
    </row>
    <row r="1809" spans="1:30" x14ac:dyDescent="0.25">
      <c r="A1809" s="55" t="s">
        <v>1627</v>
      </c>
      <c r="B1809" s="56" t="s">
        <v>2237</v>
      </c>
      <c r="C1809" s="55" t="s">
        <v>157</v>
      </c>
      <c r="D1809" s="55" t="s">
        <v>2238</v>
      </c>
      <c r="E1809" s="230" t="s">
        <v>1648</v>
      </c>
      <c r="F1809" s="231"/>
      <c r="G1809" s="57" t="s">
        <v>164</v>
      </c>
      <c r="H1809" s="58">
        <v>1.3299999999999999E-2</v>
      </c>
      <c r="I1809" s="59">
        <f t="shared" si="455"/>
        <v>1.95</v>
      </c>
      <c r="J1809" s="59">
        <f t="shared" si="456"/>
        <v>0.02</v>
      </c>
      <c r="Q1809">
        <f t="shared" si="454"/>
        <v>0</v>
      </c>
      <c r="R1809">
        <f t="shared" si="457"/>
        <v>1.8201674554058975</v>
      </c>
      <c r="T1809">
        <v>1.8575042237219159</v>
      </c>
      <c r="W1809">
        <v>1.95</v>
      </c>
      <c r="Y1809">
        <v>1.95</v>
      </c>
      <c r="AB1809">
        <v>1.95</v>
      </c>
      <c r="AD1809" s="196">
        <v>1.95</v>
      </c>
    </row>
    <row r="1810" spans="1:30" x14ac:dyDescent="0.25">
      <c r="A1810" s="44"/>
      <c r="B1810" s="44"/>
      <c r="C1810" s="44"/>
      <c r="D1810" s="44"/>
      <c r="E1810" s="44" t="s">
        <v>1629</v>
      </c>
      <c r="F1810" s="45">
        <v>8.32</v>
      </c>
      <c r="G1810" s="44" t="s">
        <v>1630</v>
      </c>
      <c r="H1810" s="45">
        <v>0</v>
      </c>
      <c r="I1810" s="44" t="s">
        <v>1631</v>
      </c>
      <c r="J1810" s="45">
        <f>F1810+H1810</f>
        <v>8.32</v>
      </c>
      <c r="Q1810">
        <f t="shared" si="454"/>
        <v>0</v>
      </c>
      <c r="W1810" t="s">
        <v>1631</v>
      </c>
      <c r="Y1810" t="s">
        <v>1631</v>
      </c>
      <c r="AB1810" t="s">
        <v>1631</v>
      </c>
    </row>
    <row r="1811" spans="1:30" x14ac:dyDescent="0.25">
      <c r="A1811" s="44"/>
      <c r="B1811" s="44"/>
      <c r="C1811" s="44"/>
      <c r="D1811" s="44"/>
      <c r="E1811" s="44" t="s">
        <v>1632</v>
      </c>
      <c r="F1811" s="45">
        <f>J1811-J1805</f>
        <v>6.0066063759016401</v>
      </c>
      <c r="G1811" s="44"/>
      <c r="H1811" s="229" t="s">
        <v>1633</v>
      </c>
      <c r="I1811" s="229"/>
      <c r="J1811" s="45">
        <f>Q1811</f>
        <v>33.309362630000003</v>
      </c>
      <c r="Q1811">
        <f t="shared" si="454"/>
        <v>33.309362630000003</v>
      </c>
      <c r="S1811" s="194"/>
    </row>
    <row r="1812" spans="1:30" ht="15.75" thickBot="1" x14ac:dyDescent="0.3">
      <c r="A1812" s="46"/>
      <c r="B1812" s="46"/>
      <c r="C1812" s="46"/>
      <c r="D1812" s="46"/>
      <c r="E1812" s="46"/>
      <c r="F1812" s="46"/>
      <c r="G1812" s="46" t="s">
        <v>1634</v>
      </c>
      <c r="H1812" s="47">
        <v>218.2</v>
      </c>
      <c r="I1812" s="46" t="s">
        <v>1635</v>
      </c>
      <c r="J1812" s="48">
        <f>O1812</f>
        <v>7268.1</v>
      </c>
      <c r="M1812">
        <f>K1805</f>
        <v>7268.1</v>
      </c>
      <c r="N1812">
        <f>L1805</f>
        <v>33.309362630000003</v>
      </c>
      <c r="O1812">
        <v>7268.1</v>
      </c>
      <c r="P1812">
        <v>33.309362630000003</v>
      </c>
      <c r="Q1812">
        <f t="shared" si="454"/>
        <v>0</v>
      </c>
      <c r="S1812" s="194"/>
      <c r="W1812" t="s">
        <v>1635</v>
      </c>
      <c r="Y1812" t="s">
        <v>1635</v>
      </c>
      <c r="AB1812" t="s">
        <v>1635</v>
      </c>
    </row>
    <row r="1813" spans="1:30" ht="15.75" thickTop="1" x14ac:dyDescent="0.25">
      <c r="A1813" s="49"/>
      <c r="B1813" s="49"/>
      <c r="C1813" s="49"/>
      <c r="D1813" s="49"/>
      <c r="E1813" s="49"/>
      <c r="F1813" s="49"/>
      <c r="G1813" s="49"/>
      <c r="H1813" s="49"/>
      <c r="I1813" s="49"/>
      <c r="J1813" s="49"/>
      <c r="Q1813">
        <f t="shared" si="454"/>
        <v>0</v>
      </c>
      <c r="S1813" s="194"/>
    </row>
    <row r="1814" spans="1:30" collapsed="1" x14ac:dyDescent="0.25">
      <c r="A1814" s="36" t="s">
        <v>642</v>
      </c>
      <c r="B1814" s="37" t="s">
        <v>137</v>
      </c>
      <c r="C1814" s="36" t="s">
        <v>138</v>
      </c>
      <c r="D1814" s="36" t="s">
        <v>9</v>
      </c>
      <c r="E1814" s="233" t="s">
        <v>1626</v>
      </c>
      <c r="F1814" s="234"/>
      <c r="G1814" s="38" t="s">
        <v>139</v>
      </c>
      <c r="H1814" s="37" t="s">
        <v>140</v>
      </c>
      <c r="I1814" s="37" t="s">
        <v>141</v>
      </c>
      <c r="J1814" s="37" t="s">
        <v>10</v>
      </c>
      <c r="Q1814">
        <f t="shared" si="454"/>
        <v>0</v>
      </c>
      <c r="S1814" s="194"/>
      <c r="W1814" t="s">
        <v>141</v>
      </c>
      <c r="Y1814" t="s">
        <v>141</v>
      </c>
      <c r="AB1814" t="s">
        <v>141</v>
      </c>
    </row>
    <row r="1815" spans="1:30" ht="38.25" x14ac:dyDescent="0.25">
      <c r="A1815" s="39" t="s">
        <v>1636</v>
      </c>
      <c r="B1815" s="40" t="s">
        <v>643</v>
      </c>
      <c r="C1815" s="39" t="s">
        <v>157</v>
      </c>
      <c r="D1815" s="39" t="s">
        <v>644</v>
      </c>
      <c r="E1815" s="235" t="s">
        <v>2168</v>
      </c>
      <c r="F1815" s="236"/>
      <c r="G1815" s="41" t="s">
        <v>164</v>
      </c>
      <c r="H1815" s="42">
        <v>1</v>
      </c>
      <c r="I1815" s="43">
        <f>_xlfn.XLOOKUP(D1815,'Sintético MO EQ MAT'!D:D,'Sintético MO EQ MAT'!G:G)</f>
        <v>51.028521131147542</v>
      </c>
      <c r="J1815" s="43">
        <f>(H1815*I1815)</f>
        <v>51.028521131147542</v>
      </c>
      <c r="K1815">
        <f>_xlfn.XLOOKUP(D1815,'Sintético MO EQ MAT'!D:D,'Sintético MO EQ MAT'!O:O,0)</f>
        <v>435.78</v>
      </c>
      <c r="L1815">
        <f>_xlfn.XLOOKUP(D1815,'Sintético MO EQ MAT'!D:D,'Sintético MO EQ MAT'!K:K,0)</f>
        <v>62.254795780000002</v>
      </c>
      <c r="Q1815">
        <f t="shared" si="454"/>
        <v>0</v>
      </c>
      <c r="S1815" s="194"/>
      <c r="W1815">
        <v>51.028521131147542</v>
      </c>
      <c r="Y1815">
        <v>51.028521131147542</v>
      </c>
      <c r="AB1815">
        <v>51.028521131147542</v>
      </c>
      <c r="AD1815" s="196">
        <v>49.9</v>
      </c>
    </row>
    <row r="1816" spans="1:30" ht="25.5" x14ac:dyDescent="0.25">
      <c r="A1816" s="50" t="s">
        <v>1638</v>
      </c>
      <c r="B1816" s="51" t="s">
        <v>2162</v>
      </c>
      <c r="C1816" s="50" t="s">
        <v>157</v>
      </c>
      <c r="D1816" s="50" t="s">
        <v>2163</v>
      </c>
      <c r="E1816" s="237" t="s">
        <v>1637</v>
      </c>
      <c r="F1816" s="238"/>
      <c r="G1816" s="52" t="s">
        <v>266</v>
      </c>
      <c r="H1816" s="53">
        <v>0.25679999999999997</v>
      </c>
      <c r="I1816" s="54">
        <f t="shared" ref="I1816:I1820" si="458">W1816</f>
        <v>18.72</v>
      </c>
      <c r="J1816" s="54">
        <f t="shared" ref="J1816:J1820" si="459">TRUNC(H1816*I1816,(2))</f>
        <v>4.8</v>
      </c>
      <c r="Q1816">
        <f t="shared" si="454"/>
        <v>0</v>
      </c>
      <c r="R1816">
        <f t="shared" ref="R1816:R1820" si="460">I1816/1.07133</f>
        <v>17.473607571896615</v>
      </c>
      <c r="T1816">
        <v>17.78163591050377</v>
      </c>
      <c r="W1816">
        <v>18.72</v>
      </c>
      <c r="Y1816">
        <v>18.72</v>
      </c>
      <c r="AB1816">
        <v>18.72</v>
      </c>
      <c r="AD1816" s="196">
        <v>18.72</v>
      </c>
    </row>
    <row r="1817" spans="1:30" ht="25.5" x14ac:dyDescent="0.25">
      <c r="A1817" s="50" t="s">
        <v>1638</v>
      </c>
      <c r="B1817" s="51" t="s">
        <v>1658</v>
      </c>
      <c r="C1817" s="50" t="s">
        <v>157</v>
      </c>
      <c r="D1817" s="50" t="s">
        <v>1659</v>
      </c>
      <c r="E1817" s="237" t="s">
        <v>1637</v>
      </c>
      <c r="F1817" s="238"/>
      <c r="G1817" s="52" t="s">
        <v>266</v>
      </c>
      <c r="H1817" s="53">
        <v>0.25679999999999997</v>
      </c>
      <c r="I1817" s="54">
        <f t="shared" si="458"/>
        <v>25.97</v>
      </c>
      <c r="J1817" s="54">
        <f t="shared" si="459"/>
        <v>6.66</v>
      </c>
      <c r="Q1817">
        <f t="shared" si="454"/>
        <v>0</v>
      </c>
      <c r="R1817">
        <f t="shared" si="460"/>
        <v>24.240896829174954</v>
      </c>
      <c r="T1817">
        <v>24.670269664809165</v>
      </c>
      <c r="W1817">
        <v>25.97</v>
      </c>
      <c r="Y1817">
        <v>25.97</v>
      </c>
      <c r="AB1817">
        <v>25.97</v>
      </c>
      <c r="AD1817" s="196">
        <v>25.97</v>
      </c>
    </row>
    <row r="1818" spans="1:30" x14ac:dyDescent="0.25">
      <c r="A1818" s="55" t="s">
        <v>1627</v>
      </c>
      <c r="B1818" s="56" t="s">
        <v>2413</v>
      </c>
      <c r="C1818" s="55" t="s">
        <v>157</v>
      </c>
      <c r="D1818" s="55" t="s">
        <v>2414</v>
      </c>
      <c r="E1818" s="230" t="s">
        <v>1648</v>
      </c>
      <c r="F1818" s="231"/>
      <c r="G1818" s="57" t="s">
        <v>164</v>
      </c>
      <c r="H1818" s="58">
        <v>3</v>
      </c>
      <c r="I1818" s="59">
        <f t="shared" si="458"/>
        <v>3.3</v>
      </c>
      <c r="J1818" s="59">
        <f t="shared" si="459"/>
        <v>9.9</v>
      </c>
      <c r="Q1818">
        <f t="shared" si="454"/>
        <v>0</v>
      </c>
      <c r="R1818">
        <f t="shared" si="460"/>
        <v>3.0802833860715189</v>
      </c>
      <c r="T1818">
        <v>3.1362885385455463</v>
      </c>
      <c r="W1818">
        <v>3.3</v>
      </c>
      <c r="Y1818">
        <v>3.3</v>
      </c>
      <c r="AB1818">
        <v>3.3</v>
      </c>
      <c r="AD1818" s="196">
        <v>3.3</v>
      </c>
    </row>
    <row r="1819" spans="1:30" ht="25.5" x14ac:dyDescent="0.25">
      <c r="A1819" s="55" t="s">
        <v>1627</v>
      </c>
      <c r="B1819" s="56" t="s">
        <v>2431</v>
      </c>
      <c r="C1819" s="55" t="s">
        <v>157</v>
      </c>
      <c r="D1819" s="55" t="s">
        <v>2432</v>
      </c>
      <c r="E1819" s="230" t="s">
        <v>1648</v>
      </c>
      <c r="F1819" s="231"/>
      <c r="G1819" s="57" t="s">
        <v>164</v>
      </c>
      <c r="H1819" s="58">
        <v>1</v>
      </c>
      <c r="I1819" s="59">
        <f t="shared" si="458"/>
        <v>25.36</v>
      </c>
      <c r="J1819" s="59">
        <f t="shared" si="459"/>
        <v>25.36</v>
      </c>
      <c r="Q1819">
        <f t="shared" si="454"/>
        <v>0</v>
      </c>
      <c r="R1819">
        <f t="shared" si="460"/>
        <v>23.67151111235567</v>
      </c>
      <c r="T1819">
        <v>24.072881371752871</v>
      </c>
      <c r="W1819">
        <v>25.36</v>
      </c>
      <c r="Y1819">
        <v>25.36</v>
      </c>
      <c r="AB1819">
        <v>25.36</v>
      </c>
      <c r="AD1819" s="196">
        <v>25.35</v>
      </c>
    </row>
    <row r="1820" spans="1:30" ht="38.25" x14ac:dyDescent="0.25">
      <c r="A1820" s="55" t="s">
        <v>1627</v>
      </c>
      <c r="B1820" s="56" t="s">
        <v>2409</v>
      </c>
      <c r="C1820" s="55" t="s">
        <v>157</v>
      </c>
      <c r="D1820" s="55" t="s">
        <v>2410</v>
      </c>
      <c r="E1820" s="230" t="s">
        <v>1648</v>
      </c>
      <c r="F1820" s="231"/>
      <c r="G1820" s="57" t="s">
        <v>164</v>
      </c>
      <c r="H1820" s="58">
        <v>0.17249999999999999</v>
      </c>
      <c r="I1820" s="59">
        <f t="shared" si="458"/>
        <v>24.96</v>
      </c>
      <c r="J1820" s="59">
        <f t="shared" si="459"/>
        <v>4.3</v>
      </c>
      <c r="Q1820">
        <f t="shared" si="454"/>
        <v>0</v>
      </c>
      <c r="R1820">
        <f t="shared" si="460"/>
        <v>23.298143429195488</v>
      </c>
      <c r="T1820">
        <v>23.708847880671691</v>
      </c>
      <c r="W1820">
        <v>24.96</v>
      </c>
      <c r="Y1820">
        <v>24.96</v>
      </c>
      <c r="AB1820">
        <v>24.96</v>
      </c>
      <c r="AD1820" s="196">
        <v>24.96</v>
      </c>
    </row>
    <row r="1821" spans="1:30" x14ac:dyDescent="0.25">
      <c r="A1821" s="44"/>
      <c r="B1821" s="44"/>
      <c r="C1821" s="44"/>
      <c r="D1821" s="44"/>
      <c r="E1821" s="44" t="s">
        <v>1629</v>
      </c>
      <c r="F1821" s="45">
        <v>8.92</v>
      </c>
      <c r="G1821" s="44" t="s">
        <v>1630</v>
      </c>
      <c r="H1821" s="45">
        <v>0</v>
      </c>
      <c r="I1821" s="44" t="s">
        <v>1631</v>
      </c>
      <c r="J1821" s="45">
        <f>F1821+H1821</f>
        <v>8.92</v>
      </c>
      <c r="Q1821">
        <f t="shared" si="454"/>
        <v>0</v>
      </c>
      <c r="W1821" t="s">
        <v>1631</v>
      </c>
      <c r="Y1821" t="s">
        <v>1631</v>
      </c>
      <c r="AB1821" t="s">
        <v>1631</v>
      </c>
    </row>
    <row r="1822" spans="1:30" x14ac:dyDescent="0.25">
      <c r="A1822" s="44"/>
      <c r="B1822" s="44"/>
      <c r="C1822" s="44"/>
      <c r="D1822" s="44"/>
      <c r="E1822" s="44" t="s">
        <v>1632</v>
      </c>
      <c r="F1822" s="45">
        <f>J1822-J1815</f>
        <v>11.22627464885246</v>
      </c>
      <c r="G1822" s="44"/>
      <c r="H1822" s="229" t="s">
        <v>1633</v>
      </c>
      <c r="I1822" s="229"/>
      <c r="J1822" s="45">
        <f>Q1822</f>
        <v>62.254795780000002</v>
      </c>
      <c r="Q1822">
        <f t="shared" si="454"/>
        <v>62.254795780000002</v>
      </c>
      <c r="S1822" s="194"/>
    </row>
    <row r="1823" spans="1:30" ht="15.75" thickBot="1" x14ac:dyDescent="0.3">
      <c r="A1823" s="46"/>
      <c r="B1823" s="46"/>
      <c r="C1823" s="46"/>
      <c r="D1823" s="46"/>
      <c r="E1823" s="46"/>
      <c r="F1823" s="46"/>
      <c r="G1823" s="46" t="s">
        <v>1634</v>
      </c>
      <c r="H1823" s="47">
        <v>7</v>
      </c>
      <c r="I1823" s="46" t="s">
        <v>1635</v>
      </c>
      <c r="J1823" s="48">
        <f>O1823</f>
        <v>435.78</v>
      </c>
      <c r="M1823">
        <f>K1815</f>
        <v>435.78</v>
      </c>
      <c r="N1823">
        <f>L1815</f>
        <v>62.254795780000002</v>
      </c>
      <c r="O1823">
        <v>435.78</v>
      </c>
      <c r="P1823">
        <v>62.254795780000002</v>
      </c>
      <c r="Q1823">
        <f t="shared" si="454"/>
        <v>0</v>
      </c>
      <c r="S1823" s="194"/>
      <c r="W1823" t="s">
        <v>1635</v>
      </c>
      <c r="Y1823" t="s">
        <v>1635</v>
      </c>
      <c r="AB1823" t="s">
        <v>1635</v>
      </c>
    </row>
    <row r="1824" spans="1:30" ht="15.75" thickTop="1" x14ac:dyDescent="0.25">
      <c r="A1824" s="49"/>
      <c r="B1824" s="49"/>
      <c r="C1824" s="49"/>
      <c r="D1824" s="49"/>
      <c r="E1824" s="49"/>
      <c r="F1824" s="49"/>
      <c r="G1824" s="49"/>
      <c r="H1824" s="49"/>
      <c r="I1824" s="49"/>
      <c r="J1824" s="49"/>
      <c r="Q1824">
        <f t="shared" si="454"/>
        <v>0</v>
      </c>
      <c r="S1824" s="194"/>
    </row>
    <row r="1825" spans="1:30" collapsed="1" x14ac:dyDescent="0.25">
      <c r="A1825" s="36" t="s">
        <v>645</v>
      </c>
      <c r="B1825" s="37" t="s">
        <v>137</v>
      </c>
      <c r="C1825" s="36" t="s">
        <v>138</v>
      </c>
      <c r="D1825" s="36" t="s">
        <v>9</v>
      </c>
      <c r="E1825" s="233" t="s">
        <v>1626</v>
      </c>
      <c r="F1825" s="234"/>
      <c r="G1825" s="38" t="s">
        <v>139</v>
      </c>
      <c r="H1825" s="37" t="s">
        <v>140</v>
      </c>
      <c r="I1825" s="37" t="s">
        <v>141</v>
      </c>
      <c r="J1825" s="37" t="s">
        <v>10</v>
      </c>
      <c r="Q1825">
        <f t="shared" si="454"/>
        <v>0</v>
      </c>
      <c r="S1825" s="194"/>
      <c r="W1825" t="s">
        <v>141</v>
      </c>
      <c r="Y1825" t="s">
        <v>141</v>
      </c>
      <c r="AB1825" t="s">
        <v>141</v>
      </c>
    </row>
    <row r="1826" spans="1:30" ht="38.25" x14ac:dyDescent="0.25">
      <c r="A1826" s="39" t="s">
        <v>1636</v>
      </c>
      <c r="B1826" s="40" t="s">
        <v>646</v>
      </c>
      <c r="C1826" s="39" t="s">
        <v>157</v>
      </c>
      <c r="D1826" s="39" t="s">
        <v>647</v>
      </c>
      <c r="E1826" s="235" t="s">
        <v>2168</v>
      </c>
      <c r="F1826" s="236"/>
      <c r="G1826" s="41" t="s">
        <v>164</v>
      </c>
      <c r="H1826" s="42">
        <v>1</v>
      </c>
      <c r="I1826" s="43">
        <f>_xlfn.XLOOKUP(D1826,'Sintético MO EQ MAT'!D:D,'Sintético MO EQ MAT'!G:G)</f>
        <v>42.553307327868858</v>
      </c>
      <c r="J1826" s="43">
        <f>(H1826*I1826)</f>
        <v>42.553307327868858</v>
      </c>
      <c r="K1826">
        <f>_xlfn.XLOOKUP(D1826,'Sintético MO EQ MAT'!D:D,'Sintético MO EQ MAT'!O:O,0)</f>
        <v>207.66</v>
      </c>
      <c r="L1826">
        <f>_xlfn.XLOOKUP(D1826,'Sintético MO EQ MAT'!D:D,'Sintético MO EQ MAT'!K:K,0)</f>
        <v>51.915034940000005</v>
      </c>
      <c r="Q1826">
        <f t="shared" si="454"/>
        <v>0</v>
      </c>
      <c r="S1826" s="194"/>
      <c r="W1826">
        <v>42.553307327868858</v>
      </c>
      <c r="Y1826">
        <v>42.553307327868858</v>
      </c>
      <c r="AB1826">
        <v>42.553307327868858</v>
      </c>
      <c r="AD1826" s="196">
        <v>39.729999999999997</v>
      </c>
    </row>
    <row r="1827" spans="1:30" ht="25.5" x14ac:dyDescent="0.25">
      <c r="A1827" s="50" t="s">
        <v>1638</v>
      </c>
      <c r="B1827" s="51" t="s">
        <v>2162</v>
      </c>
      <c r="C1827" s="50" t="s">
        <v>157</v>
      </c>
      <c r="D1827" s="50" t="s">
        <v>2163</v>
      </c>
      <c r="E1827" s="237" t="s">
        <v>1637</v>
      </c>
      <c r="F1827" s="238"/>
      <c r="G1827" s="52" t="s">
        <v>266</v>
      </c>
      <c r="H1827" s="53">
        <v>0.25679999999999997</v>
      </c>
      <c r="I1827" s="54">
        <f t="shared" ref="I1827:I1831" si="461">W1827</f>
        <v>18.72</v>
      </c>
      <c r="J1827" s="54">
        <f t="shared" ref="J1827:J1831" si="462">TRUNC(H1827*I1827,(2))</f>
        <v>4.8</v>
      </c>
      <c r="Q1827">
        <f t="shared" si="454"/>
        <v>0</v>
      </c>
      <c r="R1827">
        <f t="shared" ref="R1827:R1831" si="463">I1827/1.07133</f>
        <v>17.473607571896615</v>
      </c>
      <c r="T1827">
        <v>17.78163591050377</v>
      </c>
      <c r="W1827">
        <v>18.72</v>
      </c>
      <c r="Y1827">
        <v>18.72</v>
      </c>
      <c r="AB1827">
        <v>18.72</v>
      </c>
      <c r="AD1827" s="196">
        <v>18.72</v>
      </c>
    </row>
    <row r="1828" spans="1:30" ht="25.5" x14ac:dyDescent="0.25">
      <c r="A1828" s="50" t="s">
        <v>1638</v>
      </c>
      <c r="B1828" s="51" t="s">
        <v>1658</v>
      </c>
      <c r="C1828" s="50" t="s">
        <v>157</v>
      </c>
      <c r="D1828" s="50" t="s">
        <v>1659</v>
      </c>
      <c r="E1828" s="237" t="s">
        <v>1637</v>
      </c>
      <c r="F1828" s="238"/>
      <c r="G1828" s="52" t="s">
        <v>266</v>
      </c>
      <c r="H1828" s="53">
        <v>0.25679999999999997</v>
      </c>
      <c r="I1828" s="54">
        <f t="shared" si="461"/>
        <v>25.97</v>
      </c>
      <c r="J1828" s="54">
        <f t="shared" si="462"/>
        <v>6.66</v>
      </c>
      <c r="Q1828">
        <f t="shared" si="454"/>
        <v>0</v>
      </c>
      <c r="R1828">
        <f t="shared" si="463"/>
        <v>24.240896829174954</v>
      </c>
      <c r="T1828">
        <v>24.670269664809165</v>
      </c>
      <c r="W1828">
        <v>25.97</v>
      </c>
      <c r="Y1828">
        <v>25.97</v>
      </c>
      <c r="AB1828">
        <v>25.97</v>
      </c>
      <c r="AD1828" s="196">
        <v>25.97</v>
      </c>
    </row>
    <row r="1829" spans="1:30" x14ac:dyDescent="0.25">
      <c r="A1829" s="55" t="s">
        <v>1627</v>
      </c>
      <c r="B1829" s="56" t="s">
        <v>2413</v>
      </c>
      <c r="C1829" s="55" t="s">
        <v>157</v>
      </c>
      <c r="D1829" s="55" t="s">
        <v>2414</v>
      </c>
      <c r="E1829" s="230" t="s">
        <v>1648</v>
      </c>
      <c r="F1829" s="231"/>
      <c r="G1829" s="57" t="s">
        <v>164</v>
      </c>
      <c r="H1829" s="58">
        <v>3</v>
      </c>
      <c r="I1829" s="59">
        <f t="shared" si="461"/>
        <v>3.3</v>
      </c>
      <c r="J1829" s="59">
        <f t="shared" si="462"/>
        <v>9.9</v>
      </c>
      <c r="Q1829">
        <f t="shared" si="454"/>
        <v>0</v>
      </c>
      <c r="R1829">
        <f t="shared" si="463"/>
        <v>3.0802833860715189</v>
      </c>
      <c r="T1829">
        <v>3.1362885385455463</v>
      </c>
      <c r="W1829">
        <v>3.3</v>
      </c>
      <c r="Y1829">
        <v>3.3</v>
      </c>
      <c r="AB1829">
        <v>3.3</v>
      </c>
      <c r="AD1829" s="196">
        <v>3.3</v>
      </c>
    </row>
    <row r="1830" spans="1:30" ht="25.5" x14ac:dyDescent="0.25">
      <c r="A1830" s="55" t="s">
        <v>1627</v>
      </c>
      <c r="B1830" s="56" t="s">
        <v>2433</v>
      </c>
      <c r="C1830" s="55" t="s">
        <v>157</v>
      </c>
      <c r="D1830" s="55" t="s">
        <v>2434</v>
      </c>
      <c r="E1830" s="230" t="s">
        <v>1648</v>
      </c>
      <c r="F1830" s="231"/>
      <c r="G1830" s="57" t="s">
        <v>164</v>
      </c>
      <c r="H1830" s="58">
        <v>1</v>
      </c>
      <c r="I1830" s="59">
        <f t="shared" si="461"/>
        <v>16.89</v>
      </c>
      <c r="J1830" s="59">
        <f t="shared" si="462"/>
        <v>16.89</v>
      </c>
      <c r="Q1830">
        <f t="shared" si="454"/>
        <v>0</v>
      </c>
      <c r="R1830">
        <f t="shared" si="463"/>
        <v>15.765450421438775</v>
      </c>
      <c r="T1830">
        <v>16.026807799650904</v>
      </c>
      <c r="W1830">
        <v>16.89</v>
      </c>
      <c r="Y1830">
        <v>16.89</v>
      </c>
      <c r="AB1830">
        <v>16.89</v>
      </c>
      <c r="AD1830" s="196">
        <v>16.87</v>
      </c>
    </row>
    <row r="1831" spans="1:30" ht="38.25" x14ac:dyDescent="0.25">
      <c r="A1831" s="55" t="s">
        <v>1627</v>
      </c>
      <c r="B1831" s="56" t="s">
        <v>2409</v>
      </c>
      <c r="C1831" s="55" t="s">
        <v>157</v>
      </c>
      <c r="D1831" s="55" t="s">
        <v>2410</v>
      </c>
      <c r="E1831" s="230" t="s">
        <v>1648</v>
      </c>
      <c r="F1831" s="231"/>
      <c r="G1831" s="57" t="s">
        <v>164</v>
      </c>
      <c r="H1831" s="58">
        <v>0.17249999999999999</v>
      </c>
      <c r="I1831" s="59">
        <f t="shared" si="461"/>
        <v>24.96</v>
      </c>
      <c r="J1831" s="59">
        <f t="shared" si="462"/>
        <v>4.3</v>
      </c>
      <c r="Q1831">
        <f t="shared" si="454"/>
        <v>0</v>
      </c>
      <c r="R1831">
        <f t="shared" si="463"/>
        <v>23.298143429195488</v>
      </c>
      <c r="T1831">
        <v>23.708847880671691</v>
      </c>
      <c r="W1831">
        <v>24.96</v>
      </c>
      <c r="Y1831">
        <v>24.96</v>
      </c>
      <c r="AB1831">
        <v>24.96</v>
      </c>
      <c r="AD1831" s="196">
        <v>24.96</v>
      </c>
    </row>
    <row r="1832" spans="1:30" x14ac:dyDescent="0.25">
      <c r="A1832" s="44"/>
      <c r="B1832" s="44"/>
      <c r="C1832" s="44"/>
      <c r="D1832" s="44"/>
      <c r="E1832" s="44" t="s">
        <v>1629</v>
      </c>
      <c r="F1832" s="45">
        <v>8.92</v>
      </c>
      <c r="G1832" s="44" t="s">
        <v>1630</v>
      </c>
      <c r="H1832" s="45">
        <v>0</v>
      </c>
      <c r="I1832" s="44" t="s">
        <v>1631</v>
      </c>
      <c r="J1832" s="45">
        <f>F1832+H1832</f>
        <v>8.92</v>
      </c>
      <c r="Q1832">
        <f t="shared" si="454"/>
        <v>0</v>
      </c>
      <c r="W1832" t="s">
        <v>1631</v>
      </c>
      <c r="Y1832" t="s">
        <v>1631</v>
      </c>
      <c r="AB1832" t="s">
        <v>1631</v>
      </c>
    </row>
    <row r="1833" spans="1:30" x14ac:dyDescent="0.25">
      <c r="A1833" s="44"/>
      <c r="B1833" s="44"/>
      <c r="C1833" s="44"/>
      <c r="D1833" s="44"/>
      <c r="E1833" s="44" t="s">
        <v>1632</v>
      </c>
      <c r="F1833" s="45">
        <f>J1833-J1826</f>
        <v>9.3617276121311477</v>
      </c>
      <c r="G1833" s="44"/>
      <c r="H1833" s="229" t="s">
        <v>1633</v>
      </c>
      <c r="I1833" s="229"/>
      <c r="J1833" s="45">
        <f>Q1833</f>
        <v>51.915034940000005</v>
      </c>
      <c r="Q1833">
        <f t="shared" si="454"/>
        <v>51.915034940000005</v>
      </c>
      <c r="S1833" s="194"/>
    </row>
    <row r="1834" spans="1:30" ht="15.75" thickBot="1" x14ac:dyDescent="0.3">
      <c r="A1834" s="46"/>
      <c r="B1834" s="46"/>
      <c r="C1834" s="46"/>
      <c r="D1834" s="46"/>
      <c r="E1834" s="46"/>
      <c r="F1834" s="46"/>
      <c r="G1834" s="46" t="s">
        <v>1634</v>
      </c>
      <c r="H1834" s="47">
        <v>4</v>
      </c>
      <c r="I1834" s="46" t="s">
        <v>1635</v>
      </c>
      <c r="J1834" s="48">
        <f>O1834</f>
        <v>207.66</v>
      </c>
      <c r="M1834">
        <f>K1826</f>
        <v>207.66</v>
      </c>
      <c r="N1834">
        <f>L1826</f>
        <v>51.915034940000005</v>
      </c>
      <c r="O1834">
        <v>207.66</v>
      </c>
      <c r="P1834">
        <v>51.915034940000005</v>
      </c>
      <c r="Q1834">
        <f t="shared" si="454"/>
        <v>0</v>
      </c>
      <c r="S1834" s="194"/>
      <c r="W1834" t="s">
        <v>1635</v>
      </c>
      <c r="Y1834" t="s">
        <v>1635</v>
      </c>
      <c r="AB1834" t="s">
        <v>1635</v>
      </c>
    </row>
    <row r="1835" spans="1:30" ht="15.75" thickTop="1" x14ac:dyDescent="0.25">
      <c r="A1835" s="49"/>
      <c r="B1835" s="49"/>
      <c r="C1835" s="49"/>
      <c r="D1835" s="49"/>
      <c r="E1835" s="49"/>
      <c r="F1835" s="49"/>
      <c r="G1835" s="49"/>
      <c r="H1835" s="49"/>
      <c r="I1835" s="49"/>
      <c r="J1835" s="49"/>
      <c r="Q1835">
        <f t="shared" si="454"/>
        <v>0</v>
      </c>
      <c r="S1835" s="194"/>
    </row>
    <row r="1836" spans="1:30" collapsed="1" x14ac:dyDescent="0.25">
      <c r="A1836" s="36" t="s">
        <v>648</v>
      </c>
      <c r="B1836" s="37" t="s">
        <v>137</v>
      </c>
      <c r="C1836" s="36" t="s">
        <v>138</v>
      </c>
      <c r="D1836" s="36" t="s">
        <v>9</v>
      </c>
      <c r="E1836" s="233" t="s">
        <v>1626</v>
      </c>
      <c r="F1836" s="234"/>
      <c r="G1836" s="38" t="s">
        <v>139</v>
      </c>
      <c r="H1836" s="37" t="s">
        <v>140</v>
      </c>
      <c r="I1836" s="37" t="s">
        <v>141</v>
      </c>
      <c r="J1836" s="37" t="s">
        <v>10</v>
      </c>
      <c r="Q1836">
        <f t="shared" si="454"/>
        <v>0</v>
      </c>
      <c r="S1836" s="194"/>
      <c r="W1836" t="s">
        <v>141</v>
      </c>
      <c r="Y1836" t="s">
        <v>141</v>
      </c>
      <c r="AB1836" t="s">
        <v>141</v>
      </c>
    </row>
    <row r="1837" spans="1:30" ht="25.5" x14ac:dyDescent="0.25">
      <c r="A1837" s="39" t="s">
        <v>1636</v>
      </c>
      <c r="B1837" s="40" t="s">
        <v>649</v>
      </c>
      <c r="C1837" s="39" t="s">
        <v>157</v>
      </c>
      <c r="D1837" s="39" t="s">
        <v>650</v>
      </c>
      <c r="E1837" s="235" t="s">
        <v>2168</v>
      </c>
      <c r="F1837" s="236"/>
      <c r="G1837" s="41" t="s">
        <v>164</v>
      </c>
      <c r="H1837" s="42">
        <v>1</v>
      </c>
      <c r="I1837" s="43">
        <f>_xlfn.XLOOKUP(D1837,'Sintético MO EQ MAT'!D:D,'Sintético MO EQ MAT'!G:G)</f>
        <v>1839.3066899098365</v>
      </c>
      <c r="J1837" s="43">
        <f>(H1837*I1837)</f>
        <v>1839.3066899098365</v>
      </c>
      <c r="K1837">
        <f>_xlfn.XLOOKUP(D1837,'Sintético MO EQ MAT'!D:D,'Sintético MO EQ MAT'!O:O,0)</f>
        <v>2243.9499999999998</v>
      </c>
      <c r="L1837">
        <f>_xlfn.XLOOKUP(D1837,'Sintético MO EQ MAT'!D:D,'Sintético MO EQ MAT'!K:K,0)</f>
        <v>2243.9541616900005</v>
      </c>
      <c r="Q1837">
        <f t="shared" si="454"/>
        <v>0</v>
      </c>
      <c r="S1837" s="194"/>
      <c r="W1837">
        <v>1839.3066899098365</v>
      </c>
      <c r="Y1837">
        <v>1839.3066899098365</v>
      </c>
      <c r="AB1837">
        <v>1839.3066899098365</v>
      </c>
      <c r="AD1837" s="196">
        <v>36.85</v>
      </c>
    </row>
    <row r="1838" spans="1:30" ht="25.5" x14ac:dyDescent="0.25">
      <c r="A1838" s="50" t="s">
        <v>1638</v>
      </c>
      <c r="B1838" s="51" t="s">
        <v>1940</v>
      </c>
      <c r="C1838" s="50" t="s">
        <v>157</v>
      </c>
      <c r="D1838" s="50" t="s">
        <v>1941</v>
      </c>
      <c r="E1838" s="237" t="s">
        <v>1637</v>
      </c>
      <c r="F1838" s="238"/>
      <c r="G1838" s="52" t="s">
        <v>266</v>
      </c>
      <c r="H1838" s="53">
        <v>0.63300000000000001</v>
      </c>
      <c r="I1838" s="54">
        <f t="shared" ref="I1838:I1845" si="464">W1838</f>
        <v>19.64</v>
      </c>
      <c r="J1838" s="54">
        <f t="shared" ref="J1838:J1845" si="465">TRUNC(H1838*I1838,(2))</f>
        <v>12.43</v>
      </c>
      <c r="Q1838">
        <f t="shared" si="454"/>
        <v>0</v>
      </c>
      <c r="R1838">
        <f t="shared" ref="R1838:R1845" si="466">I1838/1.07133</f>
        <v>18.332353243165041</v>
      </c>
      <c r="T1838">
        <v>18.659049965930198</v>
      </c>
      <c r="W1838">
        <v>19.64</v>
      </c>
      <c r="Y1838">
        <v>19.64</v>
      </c>
      <c r="AB1838">
        <v>19.64</v>
      </c>
      <c r="AD1838" s="196">
        <v>19.64</v>
      </c>
    </row>
    <row r="1839" spans="1:30" ht="25.5" x14ac:dyDescent="0.25">
      <c r="A1839" s="50" t="s">
        <v>1638</v>
      </c>
      <c r="B1839" s="51" t="s">
        <v>2162</v>
      </c>
      <c r="C1839" s="50" t="s">
        <v>157</v>
      </c>
      <c r="D1839" s="50" t="s">
        <v>2163</v>
      </c>
      <c r="E1839" s="237" t="s">
        <v>1637</v>
      </c>
      <c r="F1839" s="238"/>
      <c r="G1839" s="52" t="s">
        <v>266</v>
      </c>
      <c r="H1839" s="53">
        <v>2.202</v>
      </c>
      <c r="I1839" s="54">
        <f t="shared" si="464"/>
        <v>18.72</v>
      </c>
      <c r="J1839" s="54">
        <f t="shared" si="465"/>
        <v>41.22</v>
      </c>
      <c r="Q1839">
        <f t="shared" si="454"/>
        <v>0</v>
      </c>
      <c r="R1839">
        <f t="shared" si="466"/>
        <v>17.473607571896615</v>
      </c>
      <c r="T1839">
        <v>17.78163591050377</v>
      </c>
      <c r="W1839">
        <v>18.72</v>
      </c>
      <c r="Y1839">
        <v>18.72</v>
      </c>
      <c r="AB1839">
        <v>18.72</v>
      </c>
      <c r="AD1839" s="196">
        <v>18.72</v>
      </c>
    </row>
    <row r="1840" spans="1:30" ht="25.5" x14ac:dyDescent="0.25">
      <c r="A1840" s="50" t="s">
        <v>1638</v>
      </c>
      <c r="B1840" s="51" t="s">
        <v>1942</v>
      </c>
      <c r="C1840" s="50" t="s">
        <v>157</v>
      </c>
      <c r="D1840" s="50" t="s">
        <v>1943</v>
      </c>
      <c r="E1840" s="237" t="s">
        <v>1637</v>
      </c>
      <c r="F1840" s="238"/>
      <c r="G1840" s="52" t="s">
        <v>266</v>
      </c>
      <c r="H1840" s="53">
        <v>0.63300000000000001</v>
      </c>
      <c r="I1840" s="54">
        <f t="shared" si="464"/>
        <v>27.04</v>
      </c>
      <c r="J1840" s="54">
        <f t="shared" si="465"/>
        <v>17.11</v>
      </c>
      <c r="Q1840">
        <f t="shared" si="454"/>
        <v>0</v>
      </c>
      <c r="R1840">
        <f t="shared" si="466"/>
        <v>25.239655381628445</v>
      </c>
      <c r="T1840">
        <v>25.678362409341663</v>
      </c>
      <c r="W1840">
        <v>27.04</v>
      </c>
      <c r="Y1840">
        <v>27.04</v>
      </c>
      <c r="AB1840">
        <v>27.04</v>
      </c>
      <c r="AD1840" s="196">
        <v>27.04</v>
      </c>
    </row>
    <row r="1841" spans="1:30" ht="25.5" x14ac:dyDescent="0.25">
      <c r="A1841" s="50" t="s">
        <v>1638</v>
      </c>
      <c r="B1841" s="51" t="s">
        <v>1658</v>
      </c>
      <c r="C1841" s="50" t="s">
        <v>157</v>
      </c>
      <c r="D1841" s="50" t="s">
        <v>1659</v>
      </c>
      <c r="E1841" s="237" t="s">
        <v>1637</v>
      </c>
      <c r="F1841" s="238"/>
      <c r="G1841" s="52" t="s">
        <v>266</v>
      </c>
      <c r="H1841" s="53">
        <v>2.202</v>
      </c>
      <c r="I1841" s="54">
        <f t="shared" si="464"/>
        <v>25.97</v>
      </c>
      <c r="J1841" s="54">
        <f t="shared" si="465"/>
        <v>57.18</v>
      </c>
      <c r="Q1841">
        <f t="shared" si="454"/>
        <v>0</v>
      </c>
      <c r="R1841">
        <f t="shared" si="466"/>
        <v>24.240896829174954</v>
      </c>
      <c r="T1841">
        <v>24.670269664809165</v>
      </c>
      <c r="W1841">
        <v>25.97</v>
      </c>
      <c r="Y1841">
        <v>25.97</v>
      </c>
      <c r="AB1841">
        <v>25.97</v>
      </c>
      <c r="AD1841" s="196">
        <v>25.97</v>
      </c>
    </row>
    <row r="1842" spans="1:30" ht="38.25" x14ac:dyDescent="0.25">
      <c r="A1842" s="55" t="s">
        <v>1627</v>
      </c>
      <c r="B1842" s="56" t="s">
        <v>2435</v>
      </c>
      <c r="C1842" s="55" t="s">
        <v>157</v>
      </c>
      <c r="D1842" s="55" t="s">
        <v>2436</v>
      </c>
      <c r="E1842" s="230" t="s">
        <v>1643</v>
      </c>
      <c r="F1842" s="231"/>
      <c r="G1842" s="57" t="s">
        <v>164</v>
      </c>
      <c r="H1842" s="58">
        <v>1</v>
      </c>
      <c r="I1842" s="59">
        <f t="shared" si="464"/>
        <v>1703.36</v>
      </c>
      <c r="J1842" s="59">
        <f t="shared" si="465"/>
        <v>1703.36</v>
      </c>
      <c r="Q1842">
        <f t="shared" si="454"/>
        <v>0</v>
      </c>
      <c r="R1842">
        <f t="shared" si="466"/>
        <v>1589.948941969328</v>
      </c>
      <c r="T1842">
        <v>1617.5128111786287</v>
      </c>
      <c r="W1842">
        <v>1703.36</v>
      </c>
      <c r="Y1842">
        <v>1703.36</v>
      </c>
      <c r="AB1842">
        <v>1703.36</v>
      </c>
      <c r="AD1842" s="196">
        <v>1703.37</v>
      </c>
    </row>
    <row r="1843" spans="1:30" ht="38.25" x14ac:dyDescent="0.25">
      <c r="A1843" s="55" t="s">
        <v>1627</v>
      </c>
      <c r="B1843" s="56" t="s">
        <v>2401</v>
      </c>
      <c r="C1843" s="55" t="s">
        <v>157</v>
      </c>
      <c r="D1843" s="55" t="s">
        <v>2402</v>
      </c>
      <c r="E1843" s="230" t="s">
        <v>1648</v>
      </c>
      <c r="F1843" s="231"/>
      <c r="G1843" s="57" t="s">
        <v>164</v>
      </c>
      <c r="H1843" s="58">
        <v>4</v>
      </c>
      <c r="I1843" s="59">
        <f t="shared" si="464"/>
        <v>1.5</v>
      </c>
      <c r="J1843" s="59">
        <f t="shared" si="465"/>
        <v>6</v>
      </c>
      <c r="Q1843">
        <f t="shared" si="454"/>
        <v>0</v>
      </c>
      <c r="R1843">
        <f t="shared" si="466"/>
        <v>1.4001288118506905</v>
      </c>
      <c r="T1843">
        <v>1.456133964324718</v>
      </c>
      <c r="W1843">
        <v>1.5</v>
      </c>
      <c r="Y1843">
        <v>1.5</v>
      </c>
      <c r="AB1843">
        <v>1.5</v>
      </c>
      <c r="AD1843" s="196">
        <v>1.53</v>
      </c>
    </row>
    <row r="1844" spans="1:30" x14ac:dyDescent="0.25">
      <c r="A1844" s="55" t="s">
        <v>1627</v>
      </c>
      <c r="B1844" s="56" t="s">
        <v>2403</v>
      </c>
      <c r="C1844" s="55" t="s">
        <v>157</v>
      </c>
      <c r="D1844" s="55" t="s">
        <v>2404</v>
      </c>
      <c r="E1844" s="230" t="s">
        <v>1648</v>
      </c>
      <c r="F1844" s="231"/>
      <c r="G1844" s="57" t="s">
        <v>255</v>
      </c>
      <c r="H1844" s="58">
        <v>0.2</v>
      </c>
      <c r="I1844" s="59">
        <f t="shared" si="464"/>
        <v>3.82</v>
      </c>
      <c r="J1844" s="59">
        <f t="shared" si="465"/>
        <v>0.76</v>
      </c>
      <c r="Q1844">
        <f t="shared" si="454"/>
        <v>0</v>
      </c>
      <c r="R1844">
        <f t="shared" si="466"/>
        <v>3.5656613741797583</v>
      </c>
      <c r="T1844">
        <v>3.6310007187327904</v>
      </c>
      <c r="W1844">
        <v>3.82</v>
      </c>
      <c r="Y1844">
        <v>3.82</v>
      </c>
      <c r="AB1844">
        <v>3.82</v>
      </c>
      <c r="AD1844" s="196">
        <v>3.82</v>
      </c>
    </row>
    <row r="1845" spans="1:30" x14ac:dyDescent="0.25">
      <c r="A1845" s="55" t="s">
        <v>1627</v>
      </c>
      <c r="B1845" s="56" t="s">
        <v>2405</v>
      </c>
      <c r="C1845" s="55" t="s">
        <v>157</v>
      </c>
      <c r="D1845" s="55" t="s">
        <v>2406</v>
      </c>
      <c r="E1845" s="230" t="s">
        <v>1648</v>
      </c>
      <c r="F1845" s="231"/>
      <c r="G1845" s="57" t="s">
        <v>164</v>
      </c>
      <c r="H1845" s="58">
        <v>4</v>
      </c>
      <c r="I1845" s="59">
        <f t="shared" si="464"/>
        <v>0.31</v>
      </c>
      <c r="J1845" s="59">
        <f t="shared" si="465"/>
        <v>1.24</v>
      </c>
      <c r="Q1845">
        <f t="shared" si="454"/>
        <v>0</v>
      </c>
      <c r="R1845">
        <f t="shared" si="466"/>
        <v>0.2893599544491427</v>
      </c>
      <c r="T1845">
        <v>0.2986941465281473</v>
      </c>
      <c r="W1845">
        <v>0.31</v>
      </c>
      <c r="Y1845">
        <v>0.31</v>
      </c>
      <c r="AB1845">
        <v>0.31</v>
      </c>
      <c r="AD1845" s="196">
        <v>0.31</v>
      </c>
    </row>
    <row r="1846" spans="1:30" x14ac:dyDescent="0.25">
      <c r="A1846" s="44"/>
      <c r="B1846" s="44"/>
      <c r="C1846" s="44"/>
      <c r="D1846" s="44"/>
      <c r="E1846" s="44" t="s">
        <v>1629</v>
      </c>
      <c r="F1846" s="45">
        <v>98.95</v>
      </c>
      <c r="G1846" s="44" t="s">
        <v>1630</v>
      </c>
      <c r="H1846" s="45">
        <v>0</v>
      </c>
      <c r="I1846" s="44" t="s">
        <v>1631</v>
      </c>
      <c r="J1846" s="45">
        <f>F1846+H1846</f>
        <v>98.95</v>
      </c>
      <c r="Q1846">
        <f t="shared" si="454"/>
        <v>0</v>
      </c>
      <c r="W1846" t="s">
        <v>1631</v>
      </c>
      <c r="Y1846" t="s">
        <v>1631</v>
      </c>
      <c r="AB1846" t="s">
        <v>1631</v>
      </c>
    </row>
    <row r="1847" spans="1:30" x14ac:dyDescent="0.25">
      <c r="A1847" s="44"/>
      <c r="B1847" s="44"/>
      <c r="C1847" s="44"/>
      <c r="D1847" s="44"/>
      <c r="E1847" s="44" t="s">
        <v>1632</v>
      </c>
      <c r="F1847" s="45">
        <f>J1847-J1837</f>
        <v>404.6474717801641</v>
      </c>
      <c r="G1847" s="44"/>
      <c r="H1847" s="229" t="s">
        <v>1633</v>
      </c>
      <c r="I1847" s="229"/>
      <c r="J1847" s="45">
        <f>Q1847</f>
        <v>2243.9541616900005</v>
      </c>
      <c r="Q1847">
        <f t="shared" si="454"/>
        <v>2243.9541616900005</v>
      </c>
      <c r="S1847" s="194"/>
    </row>
    <row r="1848" spans="1:30" ht="15.75" thickBot="1" x14ac:dyDescent="0.3">
      <c r="A1848" s="46"/>
      <c r="B1848" s="46"/>
      <c r="C1848" s="46"/>
      <c r="D1848" s="46"/>
      <c r="E1848" s="46"/>
      <c r="F1848" s="46"/>
      <c r="G1848" s="46" t="s">
        <v>1634</v>
      </c>
      <c r="H1848" s="47">
        <v>1</v>
      </c>
      <c r="I1848" s="46" t="s">
        <v>1635</v>
      </c>
      <c r="J1848" s="48">
        <f>O1848</f>
        <v>2243.9499999999998</v>
      </c>
      <c r="M1848">
        <f>K1837</f>
        <v>2243.9499999999998</v>
      </c>
      <c r="N1848">
        <f>L1837</f>
        <v>2243.9541616900005</v>
      </c>
      <c r="O1848">
        <v>2243.9499999999998</v>
      </c>
      <c r="P1848">
        <v>2243.9541616900005</v>
      </c>
      <c r="Q1848">
        <f t="shared" si="454"/>
        <v>0</v>
      </c>
      <c r="S1848" s="194"/>
      <c r="W1848" t="s">
        <v>1635</v>
      </c>
      <c r="Y1848" t="s">
        <v>1635</v>
      </c>
      <c r="AB1848" t="s">
        <v>1635</v>
      </c>
    </row>
    <row r="1849" spans="1:30" ht="15.75" thickTop="1" x14ac:dyDescent="0.25">
      <c r="A1849" s="49"/>
      <c r="B1849" s="49"/>
      <c r="C1849" s="49"/>
      <c r="D1849" s="49"/>
      <c r="E1849" s="49"/>
      <c r="F1849" s="49"/>
      <c r="G1849" s="49"/>
      <c r="H1849" s="49"/>
      <c r="I1849" s="49"/>
      <c r="J1849" s="49"/>
      <c r="Q1849">
        <f t="shared" si="454"/>
        <v>0</v>
      </c>
      <c r="S1849" s="194"/>
    </row>
    <row r="1850" spans="1:30" collapsed="1" x14ac:dyDescent="0.25">
      <c r="A1850" s="36" t="s">
        <v>651</v>
      </c>
      <c r="B1850" s="37" t="s">
        <v>137</v>
      </c>
      <c r="C1850" s="36" t="s">
        <v>138</v>
      </c>
      <c r="D1850" s="36" t="s">
        <v>9</v>
      </c>
      <c r="E1850" s="233" t="s">
        <v>1626</v>
      </c>
      <c r="F1850" s="234"/>
      <c r="G1850" s="38" t="s">
        <v>139</v>
      </c>
      <c r="H1850" s="37" t="s">
        <v>140</v>
      </c>
      <c r="I1850" s="37" t="s">
        <v>141</v>
      </c>
      <c r="J1850" s="37" t="s">
        <v>10</v>
      </c>
      <c r="Q1850">
        <f t="shared" si="454"/>
        <v>0</v>
      </c>
      <c r="S1850" s="194"/>
      <c r="W1850" t="s">
        <v>141</v>
      </c>
      <c r="Y1850" t="s">
        <v>141</v>
      </c>
      <c r="AB1850" t="s">
        <v>141</v>
      </c>
    </row>
    <row r="1851" spans="1:30" x14ac:dyDescent="0.25">
      <c r="A1851" s="39" t="s">
        <v>1636</v>
      </c>
      <c r="B1851" s="40" t="s">
        <v>593</v>
      </c>
      <c r="C1851" s="39" t="s">
        <v>594</v>
      </c>
      <c r="D1851" s="39" t="s">
        <v>2335</v>
      </c>
      <c r="E1851" s="235" t="s">
        <v>2336</v>
      </c>
      <c r="F1851" s="236"/>
      <c r="G1851" s="41" t="s">
        <v>596</v>
      </c>
      <c r="H1851" s="42">
        <v>1</v>
      </c>
      <c r="I1851" s="43">
        <f>_xlfn.XLOOKUP(D1851,'Sintético MO EQ MAT'!D:D,'Sintético MO EQ MAT'!G:G)</f>
        <v>63.886355000000002</v>
      </c>
      <c r="J1851" s="43">
        <f>(H1851*I1851)</f>
        <v>63.886355000000002</v>
      </c>
      <c r="K1851">
        <f>_xlfn.XLOOKUP(D1851,'Sintético MO EQ MAT'!D:D,'Sintético MO EQ MAT'!O:O,0)</f>
        <v>623.53</v>
      </c>
      <c r="L1851">
        <f>_xlfn.XLOOKUP(D1851,'Sintético MO EQ MAT'!D:D,'Sintético MO EQ MAT'!K:K,0)</f>
        <v>77.941353100000001</v>
      </c>
      <c r="Q1851">
        <f t="shared" si="454"/>
        <v>0</v>
      </c>
      <c r="S1851" s="194"/>
      <c r="W1851">
        <v>63.886355000000002</v>
      </c>
      <c r="Y1851">
        <v>63.886355000000002</v>
      </c>
      <c r="AB1851">
        <v>63.886355000000002</v>
      </c>
      <c r="AD1851" s="196">
        <v>76.61</v>
      </c>
    </row>
    <row r="1852" spans="1:30" x14ac:dyDescent="0.25">
      <c r="A1852" s="55" t="s">
        <v>1627</v>
      </c>
      <c r="B1852" s="56" t="s">
        <v>2337</v>
      </c>
      <c r="C1852" s="55" t="s">
        <v>594</v>
      </c>
      <c r="D1852" s="55" t="s">
        <v>2338</v>
      </c>
      <c r="E1852" s="230" t="s">
        <v>1656</v>
      </c>
      <c r="F1852" s="231"/>
      <c r="G1852" s="57" t="s">
        <v>596</v>
      </c>
      <c r="H1852" s="58">
        <v>1</v>
      </c>
      <c r="I1852" s="59">
        <f>W1852</f>
        <v>63.89</v>
      </c>
      <c r="J1852" s="59">
        <f t="shared" ref="J1852" si="467">TRUNC(H1852*I1852,(2))</f>
        <v>63.89</v>
      </c>
      <c r="Q1852">
        <f t="shared" si="454"/>
        <v>0</v>
      </c>
      <c r="R1852">
        <f>I1852/1.07133</f>
        <v>59.63615319276041</v>
      </c>
      <c r="T1852">
        <v>60.672248513529915</v>
      </c>
      <c r="W1852">
        <v>63.89</v>
      </c>
      <c r="Y1852">
        <v>63.89</v>
      </c>
      <c r="AB1852">
        <v>63.89</v>
      </c>
      <c r="AD1852" s="196">
        <v>63.89</v>
      </c>
    </row>
    <row r="1853" spans="1:30" x14ac:dyDescent="0.25">
      <c r="A1853" s="44"/>
      <c r="B1853" s="44"/>
      <c r="C1853" s="44"/>
      <c r="D1853" s="44"/>
      <c r="E1853" s="44" t="s">
        <v>1629</v>
      </c>
      <c r="F1853" s="45">
        <v>0</v>
      </c>
      <c r="G1853" s="44" t="s">
        <v>1630</v>
      </c>
      <c r="H1853" s="45">
        <v>0</v>
      </c>
      <c r="I1853" s="44" t="s">
        <v>1631</v>
      </c>
      <c r="J1853" s="45">
        <f>F1853+H1853</f>
        <v>0</v>
      </c>
      <c r="Q1853">
        <f t="shared" si="454"/>
        <v>0</v>
      </c>
      <c r="W1853" t="s">
        <v>1631</v>
      </c>
      <c r="Y1853" t="s">
        <v>1631</v>
      </c>
      <c r="AB1853" t="s">
        <v>1631</v>
      </c>
    </row>
    <row r="1854" spans="1:30" x14ac:dyDescent="0.25">
      <c r="A1854" s="44"/>
      <c r="B1854" s="44"/>
      <c r="C1854" s="44"/>
      <c r="D1854" s="44"/>
      <c r="E1854" s="44" t="s">
        <v>1632</v>
      </c>
      <c r="F1854" s="45">
        <f>J1854-J1851</f>
        <v>14.054998099999999</v>
      </c>
      <c r="G1854" s="44"/>
      <c r="H1854" s="229" t="s">
        <v>1633</v>
      </c>
      <c r="I1854" s="229"/>
      <c r="J1854" s="45">
        <f>Q1854</f>
        <v>77.941353100000001</v>
      </c>
      <c r="Q1854">
        <f t="shared" si="454"/>
        <v>77.941353100000001</v>
      </c>
      <c r="S1854" s="194"/>
    </row>
    <row r="1855" spans="1:30" ht="15.75" thickBot="1" x14ac:dyDescent="0.3">
      <c r="A1855" s="46"/>
      <c r="B1855" s="46"/>
      <c r="C1855" s="46"/>
      <c r="D1855" s="46"/>
      <c r="E1855" s="46"/>
      <c r="F1855" s="46"/>
      <c r="G1855" s="46" t="s">
        <v>1634</v>
      </c>
      <c r="H1855" s="47">
        <v>15</v>
      </c>
      <c r="I1855" s="46" t="s">
        <v>1635</v>
      </c>
      <c r="J1855" s="48">
        <f>O1855</f>
        <v>1169.1199999999999</v>
      </c>
      <c r="M1855">
        <f>K1851</f>
        <v>623.53</v>
      </c>
      <c r="N1855">
        <f>L1851</f>
        <v>77.941353100000001</v>
      </c>
      <c r="O1855">
        <v>1169.1199999999999</v>
      </c>
      <c r="P1855">
        <v>77.941353100000001</v>
      </c>
      <c r="Q1855">
        <f t="shared" si="454"/>
        <v>0</v>
      </c>
      <c r="S1855" s="194"/>
      <c r="W1855" t="s">
        <v>1635</v>
      </c>
      <c r="Y1855" t="s">
        <v>1635</v>
      </c>
      <c r="AB1855" t="s">
        <v>1635</v>
      </c>
    </row>
    <row r="1856" spans="1:30" ht="15.75" thickTop="1" x14ac:dyDescent="0.25">
      <c r="A1856" s="49"/>
      <c r="B1856" s="49"/>
      <c r="C1856" s="49"/>
      <c r="D1856" s="49"/>
      <c r="E1856" s="49"/>
      <c r="F1856" s="49"/>
      <c r="G1856" s="49"/>
      <c r="H1856" s="49"/>
      <c r="I1856" s="49"/>
      <c r="J1856" s="49"/>
      <c r="Q1856">
        <f t="shared" si="454"/>
        <v>0</v>
      </c>
      <c r="S1856" s="194"/>
    </row>
    <row r="1857" spans="1:30" collapsed="1" x14ac:dyDescent="0.25">
      <c r="A1857" s="36" t="s">
        <v>5070</v>
      </c>
      <c r="B1857" s="37" t="s">
        <v>137</v>
      </c>
      <c r="C1857" s="36" t="s">
        <v>138</v>
      </c>
      <c r="D1857" s="36" t="s">
        <v>9</v>
      </c>
      <c r="E1857" s="233" t="s">
        <v>1626</v>
      </c>
      <c r="F1857" s="234"/>
      <c r="G1857" s="38" t="s">
        <v>139</v>
      </c>
      <c r="H1857" s="37" t="s">
        <v>140</v>
      </c>
      <c r="I1857" s="37" t="s">
        <v>141</v>
      </c>
      <c r="J1857" s="37" t="s">
        <v>10</v>
      </c>
      <c r="Q1857">
        <f t="shared" si="454"/>
        <v>0</v>
      </c>
      <c r="S1857" s="194"/>
      <c r="W1857" t="s">
        <v>141</v>
      </c>
      <c r="Y1857" t="s">
        <v>141</v>
      </c>
      <c r="AB1857" t="s">
        <v>141</v>
      </c>
    </row>
    <row r="1858" spans="1:30" x14ac:dyDescent="0.25">
      <c r="A1858" s="39" t="s">
        <v>1627</v>
      </c>
      <c r="B1858" s="40" t="s">
        <v>653</v>
      </c>
      <c r="C1858" s="39" t="s">
        <v>594</v>
      </c>
      <c r="D1858" s="39" t="s">
        <v>2437</v>
      </c>
      <c r="E1858" s="235" t="s">
        <v>1648</v>
      </c>
      <c r="F1858" s="236"/>
      <c r="G1858" s="41" t="s">
        <v>655</v>
      </c>
      <c r="H1858" s="42">
        <v>1</v>
      </c>
      <c r="I1858" s="43">
        <f>_xlfn.XLOOKUP(D1858,'Sintético MO EQ MAT'!D:D,'Sintético MO EQ MAT'!G:G)</f>
        <v>3.9878620081967222</v>
      </c>
      <c r="J1858" s="43">
        <f>(H1858*I1858)</f>
        <v>3.9878620081967222</v>
      </c>
      <c r="K1858">
        <f>_xlfn.XLOOKUP(D1858,'Sintético MO EQ MAT'!D:D,'Sintético MO EQ MAT'!O:O,0)</f>
        <v>973.03</v>
      </c>
      <c r="L1858">
        <f>_xlfn.XLOOKUP(D1858,'Sintético MO EQ MAT'!D:D,'Sintético MO EQ MAT'!K:K,0)</f>
        <v>4.8651916500000008</v>
      </c>
      <c r="Q1858">
        <f t="shared" si="454"/>
        <v>0</v>
      </c>
      <c r="S1858" s="194"/>
      <c r="W1858">
        <v>3.9878620081967222</v>
      </c>
      <c r="Y1858">
        <v>3.9878620081967222</v>
      </c>
      <c r="AB1858">
        <v>3.9878620081967222</v>
      </c>
      <c r="AD1858" s="196">
        <v>4.78</v>
      </c>
    </row>
    <row r="1859" spans="1:30" x14ac:dyDescent="0.25">
      <c r="A1859" s="44"/>
      <c r="B1859" s="44"/>
      <c r="C1859" s="44"/>
      <c r="D1859" s="44"/>
      <c r="E1859" s="44" t="s">
        <v>1629</v>
      </c>
      <c r="F1859" s="45">
        <v>0</v>
      </c>
      <c r="G1859" s="44" t="s">
        <v>1630</v>
      </c>
      <c r="H1859" s="45">
        <v>0</v>
      </c>
      <c r="I1859" s="44" t="s">
        <v>1631</v>
      </c>
      <c r="J1859" s="45">
        <f>F1859+H1859</f>
        <v>0</v>
      </c>
      <c r="Q1859">
        <f t="shared" si="454"/>
        <v>0</v>
      </c>
      <c r="W1859" t="s">
        <v>1631</v>
      </c>
      <c r="Y1859" t="s">
        <v>1631</v>
      </c>
      <c r="AB1859" t="s">
        <v>1631</v>
      </c>
    </row>
    <row r="1860" spans="1:30" x14ac:dyDescent="0.25">
      <c r="A1860" s="44"/>
      <c r="B1860" s="44"/>
      <c r="C1860" s="44"/>
      <c r="D1860" s="44"/>
      <c r="E1860" s="44" t="s">
        <v>1632</v>
      </c>
      <c r="F1860" s="45">
        <f>J1860-J1858</f>
        <v>0.87732964180327855</v>
      </c>
      <c r="G1860" s="44"/>
      <c r="H1860" s="229" t="s">
        <v>1633</v>
      </c>
      <c r="I1860" s="229"/>
      <c r="J1860" s="45">
        <f>Q1860</f>
        <v>4.8651916500000008</v>
      </c>
      <c r="Q1860">
        <f t="shared" si="454"/>
        <v>4.8651916500000008</v>
      </c>
      <c r="S1860" s="194"/>
    </row>
    <row r="1861" spans="1:30" ht="15.75" thickBot="1" x14ac:dyDescent="0.3">
      <c r="A1861" s="46"/>
      <c r="B1861" s="46"/>
      <c r="C1861" s="46"/>
      <c r="D1861" s="46"/>
      <c r="E1861" s="46"/>
      <c r="F1861" s="46"/>
      <c r="G1861" s="46" t="s">
        <v>1634</v>
      </c>
      <c r="H1861" s="47">
        <v>200</v>
      </c>
      <c r="I1861" s="46" t="s">
        <v>1635</v>
      </c>
      <c r="J1861" s="48">
        <f>O1861</f>
        <v>973.03</v>
      </c>
      <c r="M1861">
        <f>K1858</f>
        <v>973.03</v>
      </c>
      <c r="N1861">
        <f>L1858</f>
        <v>4.8651916500000008</v>
      </c>
      <c r="O1861">
        <v>973.03</v>
      </c>
      <c r="P1861">
        <v>4.8651916500000008</v>
      </c>
      <c r="Q1861">
        <f t="shared" si="454"/>
        <v>0</v>
      </c>
      <c r="S1861" s="194"/>
      <c r="W1861" t="s">
        <v>1635</v>
      </c>
      <c r="Y1861" t="s">
        <v>1635</v>
      </c>
      <c r="AB1861" t="s">
        <v>1635</v>
      </c>
    </row>
    <row r="1862" spans="1:30" ht="15.75" thickTop="1" x14ac:dyDescent="0.25">
      <c r="A1862" s="49"/>
      <c r="B1862" s="49"/>
      <c r="C1862" s="49"/>
      <c r="D1862" s="49"/>
      <c r="E1862" s="49"/>
      <c r="F1862" s="49"/>
      <c r="G1862" s="49"/>
      <c r="H1862" s="49"/>
      <c r="I1862" s="49"/>
      <c r="J1862" s="49"/>
      <c r="Q1862">
        <f t="shared" si="454"/>
        <v>0</v>
      </c>
      <c r="S1862" s="194"/>
    </row>
    <row r="1863" spans="1:30" collapsed="1" x14ac:dyDescent="0.25">
      <c r="A1863" s="36" t="s">
        <v>5071</v>
      </c>
      <c r="B1863" s="37" t="s">
        <v>137</v>
      </c>
      <c r="C1863" s="36" t="s">
        <v>138</v>
      </c>
      <c r="D1863" s="36" t="s">
        <v>9</v>
      </c>
      <c r="E1863" s="233" t="s">
        <v>1626</v>
      </c>
      <c r="F1863" s="234"/>
      <c r="G1863" s="38" t="s">
        <v>139</v>
      </c>
      <c r="H1863" s="37" t="s">
        <v>140</v>
      </c>
      <c r="I1863" s="37" t="s">
        <v>141</v>
      </c>
      <c r="J1863" s="37" t="s">
        <v>10</v>
      </c>
      <c r="Q1863">
        <f t="shared" si="454"/>
        <v>0</v>
      </c>
      <c r="S1863" s="194"/>
      <c r="W1863" t="s">
        <v>141</v>
      </c>
      <c r="Y1863" t="s">
        <v>141</v>
      </c>
      <c r="AB1863" t="s">
        <v>141</v>
      </c>
    </row>
    <row r="1864" spans="1:30" x14ac:dyDescent="0.25">
      <c r="A1864" s="39" t="s">
        <v>1627</v>
      </c>
      <c r="B1864" s="40" t="s">
        <v>657</v>
      </c>
      <c r="C1864" s="39" t="s">
        <v>594</v>
      </c>
      <c r="D1864" s="39" t="s">
        <v>2438</v>
      </c>
      <c r="E1864" s="235" t="s">
        <v>1648</v>
      </c>
      <c r="F1864" s="236"/>
      <c r="G1864" s="41" t="s">
        <v>596</v>
      </c>
      <c r="H1864" s="42">
        <v>1</v>
      </c>
      <c r="I1864" s="43">
        <f>_xlfn.XLOOKUP(D1864,'Sintético MO EQ MAT'!D:D,'Sintético MO EQ MAT'!G:G)</f>
        <v>0.22557603278688529</v>
      </c>
      <c r="J1864" s="43">
        <f>(H1864*I1864)</f>
        <v>0.22557603278688529</v>
      </c>
      <c r="K1864">
        <f>_xlfn.XLOOKUP(D1864,'Sintético MO EQ MAT'!D:D,'Sintético MO EQ MAT'!O:O,0)</f>
        <v>110.08</v>
      </c>
      <c r="L1864">
        <f>_xlfn.XLOOKUP(D1864,'Sintético MO EQ MAT'!D:D,'Sintético MO EQ MAT'!K:K,0)</f>
        <v>0.27520276000000005</v>
      </c>
      <c r="Q1864">
        <f t="shared" si="454"/>
        <v>0</v>
      </c>
      <c r="S1864" s="194"/>
      <c r="W1864">
        <v>0.22557603278688529</v>
      </c>
      <c r="Y1864">
        <v>0.22557603278688529</v>
      </c>
      <c r="AB1864">
        <v>0.22557603278688529</v>
      </c>
      <c r="AD1864" s="196">
        <v>0.27</v>
      </c>
    </row>
    <row r="1865" spans="1:30" x14ac:dyDescent="0.25">
      <c r="A1865" s="44"/>
      <c r="B1865" s="44"/>
      <c r="C1865" s="44"/>
      <c r="D1865" s="44"/>
      <c r="E1865" s="44" t="s">
        <v>1629</v>
      </c>
      <c r="F1865" s="45">
        <v>0</v>
      </c>
      <c r="G1865" s="44" t="s">
        <v>1630</v>
      </c>
      <c r="H1865" s="45">
        <v>0</v>
      </c>
      <c r="I1865" s="44" t="s">
        <v>1631</v>
      </c>
      <c r="J1865" s="45">
        <f>F1865+H1865</f>
        <v>0</v>
      </c>
      <c r="Q1865">
        <f t="shared" si="454"/>
        <v>0</v>
      </c>
      <c r="W1865" t="s">
        <v>1631</v>
      </c>
      <c r="Y1865" t="s">
        <v>1631</v>
      </c>
      <c r="AB1865" t="s">
        <v>1631</v>
      </c>
    </row>
    <row r="1866" spans="1:30" x14ac:dyDescent="0.25">
      <c r="A1866" s="44"/>
      <c r="B1866" s="44"/>
      <c r="C1866" s="44"/>
      <c r="D1866" s="44"/>
      <c r="E1866" s="44" t="s">
        <v>1632</v>
      </c>
      <c r="F1866" s="45">
        <f>J1866-J1864</f>
        <v>4.9626727213114757E-2</v>
      </c>
      <c r="G1866" s="44"/>
      <c r="H1866" s="229" t="s">
        <v>1633</v>
      </c>
      <c r="I1866" s="229"/>
      <c r="J1866" s="45">
        <f>Q1866</f>
        <v>0.27520276000000005</v>
      </c>
      <c r="Q1866">
        <f t="shared" ref="Q1866:Q1929" si="468">P1867</f>
        <v>0.27520276000000005</v>
      </c>
      <c r="S1866" s="194"/>
    </row>
    <row r="1867" spans="1:30" ht="15.75" thickBot="1" x14ac:dyDescent="0.3">
      <c r="A1867" s="46"/>
      <c r="B1867" s="46"/>
      <c r="C1867" s="46"/>
      <c r="D1867" s="46"/>
      <c r="E1867" s="46"/>
      <c r="F1867" s="46"/>
      <c r="G1867" s="46" t="s">
        <v>1634</v>
      </c>
      <c r="H1867" s="47">
        <v>400</v>
      </c>
      <c r="I1867" s="46" t="s">
        <v>1635</v>
      </c>
      <c r="J1867" s="48">
        <f>O1867</f>
        <v>110.08</v>
      </c>
      <c r="M1867">
        <f>K1864</f>
        <v>110.08</v>
      </c>
      <c r="N1867">
        <f>L1864</f>
        <v>0.27520276000000005</v>
      </c>
      <c r="O1867">
        <v>110.08</v>
      </c>
      <c r="P1867">
        <v>0.27520276000000005</v>
      </c>
      <c r="Q1867">
        <f t="shared" si="468"/>
        <v>0</v>
      </c>
      <c r="S1867" s="194"/>
      <c r="W1867" t="s">
        <v>1635</v>
      </c>
      <c r="Y1867" t="s">
        <v>1635</v>
      </c>
      <c r="AB1867" t="s">
        <v>1635</v>
      </c>
    </row>
    <row r="1868" spans="1:30" ht="15.75" thickTop="1" x14ac:dyDescent="0.25">
      <c r="A1868" s="49"/>
      <c r="B1868" s="49"/>
      <c r="C1868" s="49"/>
      <c r="D1868" s="49"/>
      <c r="E1868" s="49"/>
      <c r="F1868" s="49"/>
      <c r="G1868" s="49"/>
      <c r="H1868" s="49"/>
      <c r="I1868" s="49"/>
      <c r="J1868" s="49"/>
      <c r="Q1868">
        <f t="shared" si="468"/>
        <v>0</v>
      </c>
      <c r="S1868" s="194"/>
    </row>
    <row r="1869" spans="1:30" collapsed="1" x14ac:dyDescent="0.25">
      <c r="A1869" s="36" t="s">
        <v>5072</v>
      </c>
      <c r="B1869" s="37" t="s">
        <v>137</v>
      </c>
      <c r="C1869" s="36" t="s">
        <v>138</v>
      </c>
      <c r="D1869" s="36" t="s">
        <v>9</v>
      </c>
      <c r="E1869" s="233" t="s">
        <v>1626</v>
      </c>
      <c r="F1869" s="234"/>
      <c r="G1869" s="38" t="s">
        <v>139</v>
      </c>
      <c r="H1869" s="37" t="s">
        <v>140</v>
      </c>
      <c r="I1869" s="37" t="s">
        <v>141</v>
      </c>
      <c r="J1869" s="37" t="s">
        <v>10</v>
      </c>
      <c r="Q1869">
        <f t="shared" si="468"/>
        <v>0</v>
      </c>
      <c r="S1869" s="194"/>
      <c r="W1869" t="s">
        <v>141</v>
      </c>
      <c r="Y1869" t="s">
        <v>141</v>
      </c>
      <c r="AB1869" t="s">
        <v>141</v>
      </c>
    </row>
    <row r="1870" spans="1:30" x14ac:dyDescent="0.25">
      <c r="A1870" s="39" t="s">
        <v>1627</v>
      </c>
      <c r="B1870" s="40" t="s">
        <v>660</v>
      </c>
      <c r="C1870" s="39" t="s">
        <v>594</v>
      </c>
      <c r="D1870" s="39" t="s">
        <v>2439</v>
      </c>
      <c r="E1870" s="235" t="s">
        <v>1648</v>
      </c>
      <c r="F1870" s="236"/>
      <c r="G1870" s="41" t="s">
        <v>596</v>
      </c>
      <c r="H1870" s="42">
        <v>1</v>
      </c>
      <c r="I1870" s="43">
        <f>_xlfn.XLOOKUP(D1870,'Sintético MO EQ MAT'!D:D,'Sintético MO EQ MAT'!G:G)</f>
        <v>5.0674044508196721</v>
      </c>
      <c r="J1870" s="43">
        <f>(H1870*I1870)</f>
        <v>5.0674044508196721</v>
      </c>
      <c r="K1870">
        <f>_xlfn.XLOOKUP(D1870,'Sintético MO EQ MAT'!D:D,'Sintético MO EQ MAT'!O:O,0)</f>
        <v>1236.44</v>
      </c>
      <c r="L1870">
        <f>_xlfn.XLOOKUP(D1870,'Sintético MO EQ MAT'!D:D,'Sintético MO EQ MAT'!K:K,0)</f>
        <v>6.1822334300000001</v>
      </c>
      <c r="Q1870">
        <f t="shared" si="468"/>
        <v>0</v>
      </c>
      <c r="S1870" s="194"/>
      <c r="W1870">
        <v>5.0674044508196721</v>
      </c>
      <c r="Y1870">
        <v>5.0674044508196721</v>
      </c>
      <c r="AB1870">
        <v>5.0674044508196721</v>
      </c>
      <c r="AD1870" s="196">
        <v>6.07</v>
      </c>
    </row>
    <row r="1871" spans="1:30" x14ac:dyDescent="0.25">
      <c r="A1871" s="44"/>
      <c r="B1871" s="44"/>
      <c r="C1871" s="44"/>
      <c r="D1871" s="44"/>
      <c r="E1871" s="44" t="s">
        <v>1629</v>
      </c>
      <c r="F1871" s="45">
        <v>0</v>
      </c>
      <c r="G1871" s="44" t="s">
        <v>1630</v>
      </c>
      <c r="H1871" s="45">
        <v>0</v>
      </c>
      <c r="I1871" s="44" t="s">
        <v>1631</v>
      </c>
      <c r="J1871" s="45">
        <f>F1871+H1871</f>
        <v>0</v>
      </c>
      <c r="Q1871">
        <f t="shared" si="468"/>
        <v>0</v>
      </c>
      <c r="W1871" t="s">
        <v>1631</v>
      </c>
      <c r="Y1871" t="s">
        <v>1631</v>
      </c>
      <c r="AB1871" t="s">
        <v>1631</v>
      </c>
    </row>
    <row r="1872" spans="1:30" x14ac:dyDescent="0.25">
      <c r="A1872" s="44"/>
      <c r="B1872" s="44"/>
      <c r="C1872" s="44"/>
      <c r="D1872" s="44"/>
      <c r="E1872" s="44" t="s">
        <v>1632</v>
      </c>
      <c r="F1872" s="45">
        <f>J1872-J1870</f>
        <v>1.1148289791803281</v>
      </c>
      <c r="G1872" s="44"/>
      <c r="H1872" s="229" t="s">
        <v>1633</v>
      </c>
      <c r="I1872" s="229"/>
      <c r="J1872" s="45">
        <f>Q1872</f>
        <v>6.1822334300000001</v>
      </c>
      <c r="Q1872">
        <f t="shared" si="468"/>
        <v>6.1822334300000001</v>
      </c>
      <c r="S1872" s="194"/>
    </row>
    <row r="1873" spans="1:30" ht="15.75" thickBot="1" x14ac:dyDescent="0.3">
      <c r="A1873" s="46"/>
      <c r="B1873" s="46"/>
      <c r="C1873" s="46"/>
      <c r="D1873" s="46"/>
      <c r="E1873" s="46"/>
      <c r="F1873" s="46"/>
      <c r="G1873" s="46" t="s">
        <v>1634</v>
      </c>
      <c r="H1873" s="47">
        <v>200</v>
      </c>
      <c r="I1873" s="46" t="s">
        <v>1635</v>
      </c>
      <c r="J1873" s="48">
        <f>O1873</f>
        <v>1236.44</v>
      </c>
      <c r="M1873">
        <f>K1870</f>
        <v>1236.44</v>
      </c>
      <c r="N1873">
        <f>L1870</f>
        <v>6.1822334300000001</v>
      </c>
      <c r="O1873">
        <v>1236.44</v>
      </c>
      <c r="P1873">
        <v>6.1822334300000001</v>
      </c>
      <c r="Q1873">
        <f t="shared" si="468"/>
        <v>0</v>
      </c>
      <c r="S1873" s="194"/>
      <c r="W1873" t="s">
        <v>1635</v>
      </c>
      <c r="Y1873" t="s">
        <v>1635</v>
      </c>
      <c r="AB1873" t="s">
        <v>1635</v>
      </c>
    </row>
    <row r="1874" spans="1:30" ht="15.75" thickTop="1" x14ac:dyDescent="0.25">
      <c r="A1874" s="49"/>
      <c r="B1874" s="49"/>
      <c r="C1874" s="49"/>
      <c r="D1874" s="49"/>
      <c r="E1874" s="49"/>
      <c r="F1874" s="49"/>
      <c r="G1874" s="49"/>
      <c r="H1874" s="49"/>
      <c r="I1874" s="49"/>
      <c r="J1874" s="49"/>
      <c r="Q1874">
        <f t="shared" si="468"/>
        <v>0</v>
      </c>
      <c r="S1874" s="194"/>
    </row>
    <row r="1875" spans="1:30" collapsed="1" x14ac:dyDescent="0.25">
      <c r="A1875" s="36" t="s">
        <v>5073</v>
      </c>
      <c r="B1875" s="37" t="s">
        <v>137</v>
      </c>
      <c r="C1875" s="36" t="s">
        <v>138</v>
      </c>
      <c r="D1875" s="36" t="s">
        <v>9</v>
      </c>
      <c r="E1875" s="233" t="s">
        <v>1626</v>
      </c>
      <c r="F1875" s="234"/>
      <c r="G1875" s="38" t="s">
        <v>139</v>
      </c>
      <c r="H1875" s="37" t="s">
        <v>140</v>
      </c>
      <c r="I1875" s="37" t="s">
        <v>141</v>
      </c>
      <c r="J1875" s="37" t="s">
        <v>10</v>
      </c>
      <c r="Q1875">
        <f t="shared" si="468"/>
        <v>0</v>
      </c>
      <c r="S1875" s="194"/>
      <c r="W1875" t="s">
        <v>141</v>
      </c>
      <c r="Y1875" t="s">
        <v>141</v>
      </c>
      <c r="AB1875" t="s">
        <v>141</v>
      </c>
    </row>
    <row r="1876" spans="1:30" x14ac:dyDescent="0.25">
      <c r="A1876" s="39" t="s">
        <v>1627</v>
      </c>
      <c r="B1876" s="40" t="s">
        <v>663</v>
      </c>
      <c r="C1876" s="39" t="s">
        <v>594</v>
      </c>
      <c r="D1876" s="39" t="s">
        <v>2440</v>
      </c>
      <c r="E1876" s="235" t="s">
        <v>1648</v>
      </c>
      <c r="F1876" s="236"/>
      <c r="G1876" s="41" t="s">
        <v>596</v>
      </c>
      <c r="H1876" s="42">
        <v>1</v>
      </c>
      <c r="I1876" s="43">
        <f>_xlfn.XLOOKUP(D1876,'Sintético MO EQ MAT'!D:D,'Sintético MO EQ MAT'!G:G)</f>
        <v>52.776735385245914</v>
      </c>
      <c r="J1876" s="43">
        <f>(H1876*I1876)</f>
        <v>52.776735385245914</v>
      </c>
      <c r="K1876">
        <f>_xlfn.XLOOKUP(D1876,'Sintético MO EQ MAT'!D:D,'Sintético MO EQ MAT'!O:O,0)</f>
        <v>3219.38</v>
      </c>
      <c r="L1876">
        <f>_xlfn.XLOOKUP(D1876,'Sintético MO EQ MAT'!D:D,'Sintético MO EQ MAT'!K:K,0)</f>
        <v>64.387617170000013</v>
      </c>
      <c r="Q1876">
        <f t="shared" si="468"/>
        <v>0</v>
      </c>
      <c r="S1876" s="194"/>
      <c r="W1876">
        <v>52.776735385245914</v>
      </c>
      <c r="Y1876">
        <v>52.776735385245914</v>
      </c>
      <c r="AB1876">
        <v>52.776735385245914</v>
      </c>
      <c r="AD1876" s="196">
        <v>63.29</v>
      </c>
    </row>
    <row r="1877" spans="1:30" x14ac:dyDescent="0.25">
      <c r="A1877" s="44"/>
      <c r="B1877" s="44"/>
      <c r="C1877" s="44"/>
      <c r="D1877" s="44"/>
      <c r="E1877" s="44" t="s">
        <v>1629</v>
      </c>
      <c r="F1877" s="45">
        <v>0</v>
      </c>
      <c r="G1877" s="44" t="s">
        <v>1630</v>
      </c>
      <c r="H1877" s="45">
        <v>0</v>
      </c>
      <c r="I1877" s="44" t="s">
        <v>1631</v>
      </c>
      <c r="J1877" s="45">
        <f>F1877+H1877</f>
        <v>0</v>
      </c>
      <c r="Q1877">
        <f t="shared" si="468"/>
        <v>0</v>
      </c>
      <c r="W1877" t="s">
        <v>1631</v>
      </c>
      <c r="Y1877" t="s">
        <v>1631</v>
      </c>
      <c r="AB1877" t="s">
        <v>1631</v>
      </c>
    </row>
    <row r="1878" spans="1:30" x14ac:dyDescent="0.25">
      <c r="A1878" s="44"/>
      <c r="B1878" s="44"/>
      <c r="C1878" s="44"/>
      <c r="D1878" s="44"/>
      <c r="E1878" s="44" t="s">
        <v>1632</v>
      </c>
      <c r="F1878" s="45">
        <f>J1878-J1876</f>
        <v>11.610881784754099</v>
      </c>
      <c r="G1878" s="44"/>
      <c r="H1878" s="229" t="s">
        <v>1633</v>
      </c>
      <c r="I1878" s="229"/>
      <c r="J1878" s="45">
        <f>Q1878</f>
        <v>64.387617170000013</v>
      </c>
      <c r="Q1878">
        <f t="shared" si="468"/>
        <v>64.387617170000013</v>
      </c>
      <c r="S1878" s="194"/>
    </row>
    <row r="1879" spans="1:30" ht="15.75" thickBot="1" x14ac:dyDescent="0.3">
      <c r="A1879" s="46"/>
      <c r="B1879" s="46"/>
      <c r="C1879" s="46"/>
      <c r="D1879" s="46"/>
      <c r="E1879" s="46"/>
      <c r="F1879" s="46"/>
      <c r="G1879" s="46" t="s">
        <v>1634</v>
      </c>
      <c r="H1879" s="47">
        <v>50</v>
      </c>
      <c r="I1879" s="46" t="s">
        <v>1635</v>
      </c>
      <c r="J1879" s="48">
        <f>O1879</f>
        <v>3219.38</v>
      </c>
      <c r="M1879">
        <f>K1876</f>
        <v>3219.38</v>
      </c>
      <c r="N1879">
        <f>L1876</f>
        <v>64.387617170000013</v>
      </c>
      <c r="O1879">
        <v>3219.38</v>
      </c>
      <c r="P1879">
        <v>64.387617170000013</v>
      </c>
      <c r="Q1879">
        <f t="shared" si="468"/>
        <v>0</v>
      </c>
      <c r="S1879" s="194"/>
      <c r="W1879" t="s">
        <v>1635</v>
      </c>
      <c r="Y1879" t="s">
        <v>1635</v>
      </c>
      <c r="AB1879" t="s">
        <v>1635</v>
      </c>
    </row>
    <row r="1880" spans="1:30" ht="15.75" thickTop="1" x14ac:dyDescent="0.25">
      <c r="A1880" s="49"/>
      <c r="B1880" s="49"/>
      <c r="C1880" s="49"/>
      <c r="D1880" s="49"/>
      <c r="E1880" s="49"/>
      <c r="F1880" s="49"/>
      <c r="G1880" s="49"/>
      <c r="H1880" s="49"/>
      <c r="I1880" s="49"/>
      <c r="J1880" s="49"/>
      <c r="Q1880">
        <f t="shared" si="468"/>
        <v>0</v>
      </c>
      <c r="S1880" s="194"/>
    </row>
    <row r="1881" spans="1:30" x14ac:dyDescent="0.25">
      <c r="A1881" s="33" t="s">
        <v>82</v>
      </c>
      <c r="B1881" s="33"/>
      <c r="C1881" s="33"/>
      <c r="D1881" s="33" t="s">
        <v>83</v>
      </c>
      <c r="E1881" s="33"/>
      <c r="F1881" s="239"/>
      <c r="G1881" s="240"/>
      <c r="H1881" s="34"/>
      <c r="I1881" s="33"/>
      <c r="J1881" s="35">
        <f>J1891+J1898+J1905+J1914+J1925+J1947+J1963+J1975+J1986+J1997+J2019+J2031+J2008+J2042+J2054+J2065+J2075+J2085+J2095+J2104+J2115+J2126+J2138+J2150+J2162+J2174+J2186+J2196+J2208+J2220+J2227</f>
        <v>32999.740000000005</v>
      </c>
      <c r="K1881">
        <f>_xlfn.XLOOKUP(D1881,'Sintético MO EQ MAT'!D:D,'Sintético MO EQ MAT'!O:O,0)</f>
        <v>32999.740000000005</v>
      </c>
      <c r="M1881">
        <f>K1881</f>
        <v>32999.740000000005</v>
      </c>
      <c r="N1881">
        <f>L1881</f>
        <v>0</v>
      </c>
      <c r="O1881">
        <v>32999.740000000005</v>
      </c>
      <c r="P1881">
        <v>0</v>
      </c>
      <c r="Q1881">
        <f t="shared" si="468"/>
        <v>0</v>
      </c>
    </row>
    <row r="1882" spans="1:30" collapsed="1" x14ac:dyDescent="0.25">
      <c r="A1882" s="36" t="s">
        <v>665</v>
      </c>
      <c r="B1882" s="37" t="s">
        <v>137</v>
      </c>
      <c r="C1882" s="36" t="s">
        <v>138</v>
      </c>
      <c r="D1882" s="36" t="s">
        <v>9</v>
      </c>
      <c r="E1882" s="233" t="s">
        <v>1626</v>
      </c>
      <c r="F1882" s="234"/>
      <c r="G1882" s="38" t="s">
        <v>139</v>
      </c>
      <c r="H1882" s="37" t="s">
        <v>140</v>
      </c>
      <c r="I1882" s="37" t="s">
        <v>141</v>
      </c>
      <c r="J1882" s="37" t="s">
        <v>10</v>
      </c>
      <c r="Q1882">
        <f t="shared" si="468"/>
        <v>0</v>
      </c>
      <c r="S1882" s="194"/>
      <c r="W1882" t="s">
        <v>141</v>
      </c>
      <c r="Y1882" t="s">
        <v>141</v>
      </c>
      <c r="AB1882" t="s">
        <v>141</v>
      </c>
    </row>
    <row r="1883" spans="1:30" ht="38.25" x14ac:dyDescent="0.25">
      <c r="A1883" s="39" t="s">
        <v>1636</v>
      </c>
      <c r="B1883" s="40" t="s">
        <v>666</v>
      </c>
      <c r="C1883" s="39" t="s">
        <v>157</v>
      </c>
      <c r="D1883" s="39" t="s">
        <v>667</v>
      </c>
      <c r="E1883" s="235" t="s">
        <v>2168</v>
      </c>
      <c r="F1883" s="236"/>
      <c r="G1883" s="41" t="s">
        <v>164</v>
      </c>
      <c r="H1883" s="42">
        <v>1</v>
      </c>
      <c r="I1883" s="43">
        <f>_xlfn.XLOOKUP(D1883,'Sintético MO EQ MAT'!D:D,'Sintético MO EQ MAT'!G:G)</f>
        <v>9.7239382704918054</v>
      </c>
      <c r="J1883" s="43">
        <f>(H1883*I1883)</f>
        <v>9.7239382704918054</v>
      </c>
      <c r="K1883">
        <f>_xlfn.XLOOKUP(D1883,'Sintético MO EQ MAT'!D:D,'Sintético MO EQ MAT'!O:O,0)</f>
        <v>320.3</v>
      </c>
      <c r="L1883">
        <f>_xlfn.XLOOKUP(D1883,'Sintético MO EQ MAT'!D:D,'Sintético MO EQ MAT'!K:K,0)</f>
        <v>11.863204690000002</v>
      </c>
      <c r="Q1883">
        <f t="shared" si="468"/>
        <v>0</v>
      </c>
      <c r="S1883" s="194"/>
      <c r="W1883">
        <v>9.7239382704918054</v>
      </c>
      <c r="Y1883">
        <v>9.7239382704918054</v>
      </c>
      <c r="AB1883">
        <v>9.7239382704918054</v>
      </c>
      <c r="AD1883" s="196">
        <v>10.19</v>
      </c>
    </row>
    <row r="1884" spans="1:30" ht="25.5" x14ac:dyDescent="0.25">
      <c r="A1884" s="50" t="s">
        <v>1638</v>
      </c>
      <c r="B1884" s="51" t="s">
        <v>2162</v>
      </c>
      <c r="C1884" s="50" t="s">
        <v>157</v>
      </c>
      <c r="D1884" s="50" t="s">
        <v>2163</v>
      </c>
      <c r="E1884" s="237" t="s">
        <v>1637</v>
      </c>
      <c r="F1884" s="238"/>
      <c r="G1884" s="52" t="s">
        <v>266</v>
      </c>
      <c r="H1884" s="53">
        <v>3.4299999999999997E-2</v>
      </c>
      <c r="I1884" s="54">
        <f t="shared" ref="I1884:I1888" si="469">W1884</f>
        <v>18.72</v>
      </c>
      <c r="J1884" s="54">
        <f t="shared" ref="J1884:J1888" si="470">TRUNC(H1884*I1884,(2))</f>
        <v>0.64</v>
      </c>
      <c r="Q1884">
        <f t="shared" si="468"/>
        <v>0</v>
      </c>
      <c r="R1884">
        <f t="shared" ref="R1884:R1888" si="471">I1884/1.07133</f>
        <v>17.473607571896615</v>
      </c>
      <c r="T1884">
        <v>17.78163591050377</v>
      </c>
      <c r="W1884">
        <v>18.72</v>
      </c>
      <c r="Y1884">
        <v>18.72</v>
      </c>
      <c r="AB1884">
        <v>18.72</v>
      </c>
      <c r="AD1884" s="196">
        <v>18.72</v>
      </c>
    </row>
    <row r="1885" spans="1:30" ht="25.5" x14ac:dyDescent="0.25">
      <c r="A1885" s="50" t="s">
        <v>1638</v>
      </c>
      <c r="B1885" s="51" t="s">
        <v>1658</v>
      </c>
      <c r="C1885" s="50" t="s">
        <v>157</v>
      </c>
      <c r="D1885" s="50" t="s">
        <v>1659</v>
      </c>
      <c r="E1885" s="237" t="s">
        <v>1637</v>
      </c>
      <c r="F1885" s="238"/>
      <c r="G1885" s="52" t="s">
        <v>266</v>
      </c>
      <c r="H1885" s="53">
        <v>3.4299999999999997E-2</v>
      </c>
      <c r="I1885" s="54">
        <f t="shared" si="469"/>
        <v>25.97</v>
      </c>
      <c r="J1885" s="54">
        <f t="shared" si="470"/>
        <v>0.89</v>
      </c>
      <c r="Q1885">
        <f t="shared" si="468"/>
        <v>0</v>
      </c>
      <c r="R1885">
        <f t="shared" si="471"/>
        <v>24.240896829174954</v>
      </c>
      <c r="T1885">
        <v>24.670269664809165</v>
      </c>
      <c r="W1885">
        <v>25.97</v>
      </c>
      <c r="Y1885">
        <v>25.97</v>
      </c>
      <c r="AB1885">
        <v>25.97</v>
      </c>
      <c r="AD1885" s="196">
        <v>25.97</v>
      </c>
    </row>
    <row r="1886" spans="1:30" x14ac:dyDescent="0.25">
      <c r="A1886" s="55" t="s">
        <v>1627</v>
      </c>
      <c r="B1886" s="56" t="s">
        <v>2417</v>
      </c>
      <c r="C1886" s="55" t="s">
        <v>157</v>
      </c>
      <c r="D1886" s="55" t="s">
        <v>2418</v>
      </c>
      <c r="E1886" s="230" t="s">
        <v>1648</v>
      </c>
      <c r="F1886" s="231"/>
      <c r="G1886" s="57" t="s">
        <v>164</v>
      </c>
      <c r="H1886" s="58">
        <v>2</v>
      </c>
      <c r="I1886" s="59">
        <f t="shared" si="469"/>
        <v>1.86</v>
      </c>
      <c r="J1886" s="59">
        <f t="shared" si="470"/>
        <v>3.72</v>
      </c>
      <c r="Q1886">
        <f t="shared" si="468"/>
        <v>0</v>
      </c>
      <c r="R1886">
        <f t="shared" si="471"/>
        <v>1.7361597266948563</v>
      </c>
      <c r="T1886">
        <v>1.7734964950108745</v>
      </c>
      <c r="W1886">
        <v>1.86</v>
      </c>
      <c r="Y1886">
        <v>1.86</v>
      </c>
      <c r="AB1886">
        <v>1.86</v>
      </c>
      <c r="AD1886" s="196">
        <v>1.86</v>
      </c>
    </row>
    <row r="1887" spans="1:30" ht="25.5" x14ac:dyDescent="0.25">
      <c r="A1887" s="55" t="s">
        <v>1627</v>
      </c>
      <c r="B1887" s="56" t="s">
        <v>2441</v>
      </c>
      <c r="C1887" s="55" t="s">
        <v>157</v>
      </c>
      <c r="D1887" s="55" t="s">
        <v>2442</v>
      </c>
      <c r="E1887" s="230" t="s">
        <v>1648</v>
      </c>
      <c r="F1887" s="231"/>
      <c r="G1887" s="57" t="s">
        <v>164</v>
      </c>
      <c r="H1887" s="58">
        <v>1</v>
      </c>
      <c r="I1887" s="59">
        <f t="shared" si="469"/>
        <v>3.23</v>
      </c>
      <c r="J1887" s="59">
        <f t="shared" si="470"/>
        <v>3.23</v>
      </c>
      <c r="Q1887">
        <f t="shared" si="468"/>
        <v>0</v>
      </c>
      <c r="R1887">
        <f t="shared" si="471"/>
        <v>3.0149440415184867</v>
      </c>
      <c r="T1887">
        <v>3.0616150019135095</v>
      </c>
      <c r="W1887">
        <v>3.23</v>
      </c>
      <c r="Y1887">
        <v>3.23</v>
      </c>
      <c r="AB1887">
        <v>3.23</v>
      </c>
      <c r="AD1887" s="196">
        <v>3.22</v>
      </c>
    </row>
    <row r="1888" spans="1:30" ht="38.25" x14ac:dyDescent="0.25">
      <c r="A1888" s="55" t="s">
        <v>1627</v>
      </c>
      <c r="B1888" s="56" t="s">
        <v>2409</v>
      </c>
      <c r="C1888" s="55" t="s">
        <v>157</v>
      </c>
      <c r="D1888" s="55" t="s">
        <v>2410</v>
      </c>
      <c r="E1888" s="230" t="s">
        <v>1648</v>
      </c>
      <c r="F1888" s="231"/>
      <c r="G1888" s="57" t="s">
        <v>164</v>
      </c>
      <c r="H1888" s="58">
        <v>0.05</v>
      </c>
      <c r="I1888" s="59">
        <f t="shared" si="469"/>
        <v>24.96</v>
      </c>
      <c r="J1888" s="59">
        <f t="shared" si="470"/>
        <v>1.24</v>
      </c>
      <c r="Q1888">
        <f t="shared" si="468"/>
        <v>0</v>
      </c>
      <c r="R1888">
        <f t="shared" si="471"/>
        <v>23.298143429195488</v>
      </c>
      <c r="T1888">
        <v>23.708847880671691</v>
      </c>
      <c r="W1888">
        <v>24.96</v>
      </c>
      <c r="Y1888">
        <v>24.96</v>
      </c>
      <c r="AB1888">
        <v>24.96</v>
      </c>
      <c r="AD1888" s="196">
        <v>24.96</v>
      </c>
    </row>
    <row r="1889" spans="1:30" x14ac:dyDescent="0.25">
      <c r="A1889" s="44"/>
      <c r="B1889" s="44"/>
      <c r="C1889" s="44"/>
      <c r="D1889" s="44"/>
      <c r="E1889" s="44" t="s">
        <v>1629</v>
      </c>
      <c r="F1889" s="45">
        <v>1.18</v>
      </c>
      <c r="G1889" s="44" t="s">
        <v>1630</v>
      </c>
      <c r="H1889" s="45">
        <v>0</v>
      </c>
      <c r="I1889" s="44" t="s">
        <v>1631</v>
      </c>
      <c r="J1889" s="45">
        <f>F1889+H1889</f>
        <v>1.18</v>
      </c>
      <c r="Q1889">
        <f t="shared" si="468"/>
        <v>0</v>
      </c>
      <c r="W1889" t="s">
        <v>1631</v>
      </c>
      <c r="Y1889" t="s">
        <v>1631</v>
      </c>
      <c r="AB1889" t="s">
        <v>1631</v>
      </c>
    </row>
    <row r="1890" spans="1:30" x14ac:dyDescent="0.25">
      <c r="A1890" s="44"/>
      <c r="B1890" s="44"/>
      <c r="C1890" s="44"/>
      <c r="D1890" s="44"/>
      <c r="E1890" s="44" t="s">
        <v>1632</v>
      </c>
      <c r="F1890" s="45">
        <f>J1890-J1883</f>
        <v>2.1392664195081963</v>
      </c>
      <c r="G1890" s="44"/>
      <c r="H1890" s="229" t="s">
        <v>1633</v>
      </c>
      <c r="I1890" s="229"/>
      <c r="J1890" s="45">
        <f>Q1890</f>
        <v>11.863204690000002</v>
      </c>
      <c r="Q1890">
        <f t="shared" si="468"/>
        <v>11.863204690000002</v>
      </c>
      <c r="S1890" s="194"/>
    </row>
    <row r="1891" spans="1:30" ht="15.75" thickBot="1" x14ac:dyDescent="0.3">
      <c r="A1891" s="46"/>
      <c r="B1891" s="46"/>
      <c r="C1891" s="46"/>
      <c r="D1891" s="46"/>
      <c r="E1891" s="46"/>
      <c r="F1891" s="46"/>
      <c r="G1891" s="46" t="s">
        <v>1634</v>
      </c>
      <c r="H1891" s="47">
        <v>27</v>
      </c>
      <c r="I1891" s="46" t="s">
        <v>1635</v>
      </c>
      <c r="J1891" s="48">
        <f>O1891</f>
        <v>320.3</v>
      </c>
      <c r="M1891">
        <f>K1883</f>
        <v>320.3</v>
      </c>
      <c r="N1891">
        <f>L1883</f>
        <v>11.863204690000002</v>
      </c>
      <c r="O1891">
        <v>320.3</v>
      </c>
      <c r="P1891">
        <v>11.863204690000002</v>
      </c>
      <c r="Q1891">
        <f t="shared" si="468"/>
        <v>0</v>
      </c>
      <c r="S1891" s="194"/>
      <c r="W1891" t="s">
        <v>1635</v>
      </c>
      <c r="Y1891" t="s">
        <v>1635</v>
      </c>
      <c r="AB1891" t="s">
        <v>1635</v>
      </c>
    </row>
    <row r="1892" spans="1:30" ht="15.75" thickTop="1" x14ac:dyDescent="0.25">
      <c r="A1892" s="49"/>
      <c r="B1892" s="49"/>
      <c r="C1892" s="49"/>
      <c r="D1892" s="49"/>
      <c r="E1892" s="49"/>
      <c r="F1892" s="49"/>
      <c r="G1892" s="49"/>
      <c r="H1892" s="49"/>
      <c r="I1892" s="49"/>
      <c r="J1892" s="49"/>
      <c r="Q1892">
        <f t="shared" si="468"/>
        <v>0</v>
      </c>
      <c r="S1892" s="194"/>
    </row>
    <row r="1893" spans="1:30" collapsed="1" x14ac:dyDescent="0.25">
      <c r="A1893" s="36" t="s">
        <v>668</v>
      </c>
      <c r="B1893" s="37" t="s">
        <v>137</v>
      </c>
      <c r="C1893" s="36" t="s">
        <v>138</v>
      </c>
      <c r="D1893" s="36" t="s">
        <v>9</v>
      </c>
      <c r="E1893" s="233" t="s">
        <v>1626</v>
      </c>
      <c r="F1893" s="234"/>
      <c r="G1893" s="38" t="s">
        <v>139</v>
      </c>
      <c r="H1893" s="37" t="s">
        <v>140</v>
      </c>
      <c r="I1893" s="37" t="s">
        <v>141</v>
      </c>
      <c r="J1893" s="37" t="s">
        <v>10</v>
      </c>
      <c r="Q1893">
        <f t="shared" si="468"/>
        <v>0</v>
      </c>
      <c r="S1893" s="194"/>
      <c r="W1893" t="s">
        <v>141</v>
      </c>
      <c r="Y1893" t="s">
        <v>141</v>
      </c>
      <c r="AB1893" t="s">
        <v>141</v>
      </c>
    </row>
    <row r="1894" spans="1:30" ht="25.5" x14ac:dyDescent="0.25">
      <c r="A1894" s="39" t="s">
        <v>1636</v>
      </c>
      <c r="B1894" s="40" t="s">
        <v>669</v>
      </c>
      <c r="C1894" s="39" t="s">
        <v>157</v>
      </c>
      <c r="D1894" s="39" t="s">
        <v>670</v>
      </c>
      <c r="E1894" s="235" t="s">
        <v>2364</v>
      </c>
      <c r="F1894" s="236"/>
      <c r="G1894" s="41" t="s">
        <v>212</v>
      </c>
      <c r="H1894" s="42">
        <v>1</v>
      </c>
      <c r="I1894" s="43">
        <f>_xlfn.XLOOKUP(D1894,'Sintético MO EQ MAT'!D:D,'Sintético MO EQ MAT'!G:G)</f>
        <v>74.448147106557386</v>
      </c>
      <c r="J1894" s="43">
        <f>(H1894*I1894)</f>
        <v>74.448147106557386</v>
      </c>
      <c r="K1894">
        <f>_xlfn.XLOOKUP(D1894,'Sintético MO EQ MAT'!D:D,'Sintético MO EQ MAT'!O:O,0)</f>
        <v>1933.7</v>
      </c>
      <c r="L1894">
        <f>_xlfn.XLOOKUP(D1894,'Sintético MO EQ MAT'!D:D,'Sintético MO EQ MAT'!K:K,0)</f>
        <v>90.826739470000007</v>
      </c>
      <c r="Q1894">
        <f t="shared" si="468"/>
        <v>0</v>
      </c>
      <c r="S1894" s="194"/>
      <c r="W1894">
        <v>74.448147106557386</v>
      </c>
      <c r="Y1894">
        <v>74.448147106557386</v>
      </c>
      <c r="AB1894">
        <v>74.448147106557386</v>
      </c>
      <c r="AD1894" s="196">
        <v>18.850000000000001</v>
      </c>
    </row>
    <row r="1895" spans="1:30" ht="25.5" x14ac:dyDescent="0.25">
      <c r="A1895" s="50" t="s">
        <v>1638</v>
      </c>
      <c r="B1895" s="51" t="s">
        <v>1186</v>
      </c>
      <c r="C1895" s="50" t="s">
        <v>157</v>
      </c>
      <c r="D1895" s="50" t="s">
        <v>1187</v>
      </c>
      <c r="E1895" s="237" t="s">
        <v>1637</v>
      </c>
      <c r="F1895" s="238"/>
      <c r="G1895" s="52" t="s">
        <v>266</v>
      </c>
      <c r="H1895" s="53">
        <v>3.956</v>
      </c>
      <c r="I1895" s="54">
        <f>W1895</f>
        <v>18.818000000000001</v>
      </c>
      <c r="J1895" s="54">
        <v>75.75</v>
      </c>
      <c r="Q1895">
        <f t="shared" si="468"/>
        <v>0</v>
      </c>
      <c r="R1895">
        <f>I1895/1.07133</f>
        <v>17.565082654270864</v>
      </c>
      <c r="T1895">
        <v>17.874977831293812</v>
      </c>
      <c r="W1895">
        <v>18.818000000000001</v>
      </c>
      <c r="Y1895">
        <v>18.818000000000001</v>
      </c>
      <c r="AB1895">
        <v>18.818000000000001</v>
      </c>
      <c r="AD1895" s="196">
        <v>18.82</v>
      </c>
    </row>
    <row r="1896" spans="1:30" x14ac:dyDescent="0.25">
      <c r="A1896" s="44"/>
      <c r="B1896" s="44"/>
      <c r="C1896" s="44"/>
      <c r="D1896" s="44"/>
      <c r="E1896" s="44" t="s">
        <v>1629</v>
      </c>
      <c r="F1896" s="45">
        <v>52.53</v>
      </c>
      <c r="G1896" s="44" t="s">
        <v>1630</v>
      </c>
      <c r="H1896" s="45">
        <v>0</v>
      </c>
      <c r="I1896" s="44" t="s">
        <v>1631</v>
      </c>
      <c r="J1896" s="45">
        <f>F1896+H1896</f>
        <v>52.53</v>
      </c>
      <c r="Q1896">
        <f t="shared" si="468"/>
        <v>0</v>
      </c>
      <c r="W1896" t="s">
        <v>1631</v>
      </c>
      <c r="Y1896" t="s">
        <v>1631</v>
      </c>
      <c r="AB1896" t="s">
        <v>1631</v>
      </c>
    </row>
    <row r="1897" spans="1:30" x14ac:dyDescent="0.25">
      <c r="A1897" s="44"/>
      <c r="B1897" s="44"/>
      <c r="C1897" s="44"/>
      <c r="D1897" s="44"/>
      <c r="E1897" s="44" t="s">
        <v>1632</v>
      </c>
      <c r="F1897" s="45">
        <f>J1897-J1894</f>
        <v>16.378592363442621</v>
      </c>
      <c r="G1897" s="44"/>
      <c r="H1897" s="229" t="s">
        <v>1633</v>
      </c>
      <c r="I1897" s="229"/>
      <c r="J1897" s="45">
        <f>Q1897</f>
        <v>90.826739470000007</v>
      </c>
      <c r="Q1897">
        <f t="shared" si="468"/>
        <v>90.826739470000007</v>
      </c>
      <c r="S1897" s="194"/>
    </row>
    <row r="1898" spans="1:30" ht="15.75" thickBot="1" x14ac:dyDescent="0.3">
      <c r="A1898" s="46"/>
      <c r="B1898" s="46"/>
      <c r="C1898" s="46"/>
      <c r="D1898" s="46"/>
      <c r="E1898" s="46"/>
      <c r="F1898" s="46"/>
      <c r="G1898" s="46" t="s">
        <v>1634</v>
      </c>
      <c r="H1898" s="47">
        <v>21.29</v>
      </c>
      <c r="I1898" s="46" t="s">
        <v>1635</v>
      </c>
      <c r="J1898" s="48">
        <f>O1898</f>
        <v>1933.7</v>
      </c>
      <c r="M1898">
        <f>K1894</f>
        <v>1933.7</v>
      </c>
      <c r="N1898">
        <f>L1894</f>
        <v>90.826739470000007</v>
      </c>
      <c r="O1898">
        <v>1933.7</v>
      </c>
      <c r="P1898">
        <v>90.826739470000007</v>
      </c>
      <c r="Q1898">
        <f t="shared" si="468"/>
        <v>0</v>
      </c>
      <c r="S1898" s="194"/>
      <c r="W1898" t="s">
        <v>1635</v>
      </c>
      <c r="Y1898" t="s">
        <v>1635</v>
      </c>
      <c r="AB1898" t="s">
        <v>1635</v>
      </c>
    </row>
    <row r="1899" spans="1:30" ht="15.75" thickTop="1" x14ac:dyDescent="0.25">
      <c r="A1899" s="49"/>
      <c r="B1899" s="49"/>
      <c r="C1899" s="49"/>
      <c r="D1899" s="49"/>
      <c r="E1899" s="49"/>
      <c r="F1899" s="49"/>
      <c r="G1899" s="49"/>
      <c r="H1899" s="49"/>
      <c r="I1899" s="49"/>
      <c r="J1899" s="49"/>
      <c r="Q1899">
        <f t="shared" si="468"/>
        <v>0</v>
      </c>
      <c r="S1899" s="194"/>
    </row>
    <row r="1900" spans="1:30" collapsed="1" x14ac:dyDescent="0.25">
      <c r="A1900" s="36" t="s">
        <v>671</v>
      </c>
      <c r="B1900" s="37" t="s">
        <v>137</v>
      </c>
      <c r="C1900" s="36" t="s">
        <v>138</v>
      </c>
      <c r="D1900" s="36" t="s">
        <v>9</v>
      </c>
      <c r="E1900" s="233" t="s">
        <v>1626</v>
      </c>
      <c r="F1900" s="234"/>
      <c r="G1900" s="38" t="s">
        <v>139</v>
      </c>
      <c r="H1900" s="37" t="s">
        <v>140</v>
      </c>
      <c r="I1900" s="37" t="s">
        <v>141</v>
      </c>
      <c r="J1900" s="37" t="s">
        <v>10</v>
      </c>
      <c r="Q1900">
        <f t="shared" si="468"/>
        <v>0</v>
      </c>
      <c r="S1900" s="194"/>
      <c r="W1900" t="s">
        <v>141</v>
      </c>
      <c r="Y1900" t="s">
        <v>141</v>
      </c>
      <c r="AB1900" t="s">
        <v>141</v>
      </c>
    </row>
    <row r="1901" spans="1:30" x14ac:dyDescent="0.25">
      <c r="A1901" s="39" t="s">
        <v>1636</v>
      </c>
      <c r="B1901" s="40" t="s">
        <v>672</v>
      </c>
      <c r="C1901" s="39" t="s">
        <v>157</v>
      </c>
      <c r="D1901" s="39" t="s">
        <v>673</v>
      </c>
      <c r="E1901" s="235" t="s">
        <v>2364</v>
      </c>
      <c r="F1901" s="236"/>
      <c r="G1901" s="41" t="s">
        <v>212</v>
      </c>
      <c r="H1901" s="42">
        <v>1</v>
      </c>
      <c r="I1901" s="43">
        <f>_xlfn.XLOOKUP(D1901,'Sintético MO EQ MAT'!D:D,'Sintético MO EQ MAT'!G:G)</f>
        <v>45.139375418032785</v>
      </c>
      <c r="J1901" s="43">
        <f>(H1901*I1901)</f>
        <v>45.139375418032785</v>
      </c>
      <c r="K1901">
        <f>_xlfn.XLOOKUP(D1901,'Sintético MO EQ MAT'!D:D,'Sintético MO EQ MAT'!O:O,0)</f>
        <v>1060.6400000000001</v>
      </c>
      <c r="L1901">
        <f>_xlfn.XLOOKUP(D1901,'Sintético MO EQ MAT'!D:D,'Sintético MO EQ MAT'!K:K,0)</f>
        <v>55.070038009999998</v>
      </c>
      <c r="Q1901">
        <f t="shared" si="468"/>
        <v>0</v>
      </c>
      <c r="S1901" s="194"/>
      <c r="W1901">
        <v>45.139375418032785</v>
      </c>
      <c r="Y1901">
        <v>45.139375418032785</v>
      </c>
      <c r="AB1901">
        <v>45.139375418032785</v>
      </c>
      <c r="AD1901" s="196">
        <v>11.43</v>
      </c>
    </row>
    <row r="1902" spans="1:30" ht="25.5" x14ac:dyDescent="0.25">
      <c r="A1902" s="50" t="s">
        <v>1638</v>
      </c>
      <c r="B1902" s="51" t="s">
        <v>1186</v>
      </c>
      <c r="C1902" s="50" t="s">
        <v>157</v>
      </c>
      <c r="D1902" s="50" t="s">
        <v>1187</v>
      </c>
      <c r="E1902" s="237" t="s">
        <v>1637</v>
      </c>
      <c r="F1902" s="238"/>
      <c r="G1902" s="52" t="s">
        <v>266</v>
      </c>
      <c r="H1902" s="53">
        <v>2.3986000000000001</v>
      </c>
      <c r="I1902" s="54">
        <f>W1902</f>
        <v>18.818000000000001</v>
      </c>
      <c r="J1902" s="54">
        <v>45.93</v>
      </c>
      <c r="Q1902">
        <f t="shared" si="468"/>
        <v>0</v>
      </c>
      <c r="R1902">
        <f>I1902/1.07133</f>
        <v>17.565082654270864</v>
      </c>
      <c r="T1902">
        <v>17.874977831293812</v>
      </c>
      <c r="W1902">
        <v>18.818000000000001</v>
      </c>
      <c r="Y1902">
        <v>18.818000000000001</v>
      </c>
      <c r="AB1902">
        <v>18.818000000000001</v>
      </c>
      <c r="AD1902" s="196">
        <v>18.82</v>
      </c>
    </row>
    <row r="1903" spans="1:30" x14ac:dyDescent="0.25">
      <c r="A1903" s="44"/>
      <c r="B1903" s="44"/>
      <c r="C1903" s="44"/>
      <c r="D1903" s="44"/>
      <c r="E1903" s="44" t="s">
        <v>1629</v>
      </c>
      <c r="F1903" s="45">
        <v>31.85</v>
      </c>
      <c r="G1903" s="44" t="s">
        <v>1630</v>
      </c>
      <c r="H1903" s="45">
        <v>0</v>
      </c>
      <c r="I1903" s="44" t="s">
        <v>1631</v>
      </c>
      <c r="J1903" s="45">
        <f>F1903+H1903</f>
        <v>31.85</v>
      </c>
      <c r="Q1903">
        <f t="shared" si="468"/>
        <v>0</v>
      </c>
      <c r="W1903" t="s">
        <v>1631</v>
      </c>
      <c r="Y1903" t="s">
        <v>1631</v>
      </c>
      <c r="AB1903" t="s">
        <v>1631</v>
      </c>
    </row>
    <row r="1904" spans="1:30" x14ac:dyDescent="0.25">
      <c r="A1904" s="44"/>
      <c r="B1904" s="44"/>
      <c r="C1904" s="44"/>
      <c r="D1904" s="44"/>
      <c r="E1904" s="44" t="s">
        <v>1632</v>
      </c>
      <c r="F1904" s="45">
        <f>J1904-J1901</f>
        <v>9.9306625919672129</v>
      </c>
      <c r="G1904" s="44"/>
      <c r="H1904" s="229" t="s">
        <v>1633</v>
      </c>
      <c r="I1904" s="229"/>
      <c r="J1904" s="45">
        <f>Q1904</f>
        <v>55.070038009999998</v>
      </c>
      <c r="Q1904">
        <f t="shared" si="468"/>
        <v>55.070038009999998</v>
      </c>
      <c r="S1904" s="194"/>
    </row>
    <row r="1905" spans="1:30" ht="15.75" thickBot="1" x14ac:dyDescent="0.3">
      <c r="A1905" s="46"/>
      <c r="B1905" s="46"/>
      <c r="C1905" s="46"/>
      <c r="D1905" s="46"/>
      <c r="E1905" s="46"/>
      <c r="F1905" s="46"/>
      <c r="G1905" s="46" t="s">
        <v>1634</v>
      </c>
      <c r="H1905" s="47">
        <v>19.260000000000002</v>
      </c>
      <c r="I1905" s="46" t="s">
        <v>1635</v>
      </c>
      <c r="J1905" s="48">
        <f>O1905</f>
        <v>1060.6400000000001</v>
      </c>
      <c r="M1905">
        <f>K1901</f>
        <v>1060.6400000000001</v>
      </c>
      <c r="N1905">
        <f>L1901</f>
        <v>55.070038009999998</v>
      </c>
      <c r="O1905">
        <v>1060.6400000000001</v>
      </c>
      <c r="P1905">
        <v>55.070038009999998</v>
      </c>
      <c r="Q1905">
        <f t="shared" si="468"/>
        <v>0</v>
      </c>
      <c r="S1905" s="194"/>
      <c r="W1905" t="s">
        <v>1635</v>
      </c>
      <c r="Y1905" t="s">
        <v>1635</v>
      </c>
      <c r="AB1905" t="s">
        <v>1635</v>
      </c>
    </row>
    <row r="1906" spans="1:30" ht="15.75" thickTop="1" x14ac:dyDescent="0.25">
      <c r="A1906" s="49"/>
      <c r="B1906" s="49"/>
      <c r="C1906" s="49"/>
      <c r="D1906" s="49"/>
      <c r="E1906" s="49"/>
      <c r="F1906" s="49"/>
      <c r="G1906" s="49"/>
      <c r="H1906" s="49"/>
      <c r="I1906" s="49"/>
      <c r="J1906" s="49"/>
      <c r="Q1906">
        <f t="shared" si="468"/>
        <v>0</v>
      </c>
      <c r="S1906" s="194"/>
    </row>
    <row r="1907" spans="1:30" collapsed="1" x14ac:dyDescent="0.25">
      <c r="A1907" s="36" t="s">
        <v>674</v>
      </c>
      <c r="B1907" s="37" t="s">
        <v>137</v>
      </c>
      <c r="C1907" s="36" t="s">
        <v>138</v>
      </c>
      <c r="D1907" s="36" t="s">
        <v>9</v>
      </c>
      <c r="E1907" s="233" t="s">
        <v>1626</v>
      </c>
      <c r="F1907" s="234"/>
      <c r="G1907" s="38" t="s">
        <v>139</v>
      </c>
      <c r="H1907" s="37" t="s">
        <v>140</v>
      </c>
      <c r="I1907" s="37" t="s">
        <v>141</v>
      </c>
      <c r="J1907" s="37" t="s">
        <v>10</v>
      </c>
      <c r="Q1907">
        <f t="shared" si="468"/>
        <v>0</v>
      </c>
      <c r="S1907" s="194"/>
      <c r="W1907" t="s">
        <v>141</v>
      </c>
      <c r="Y1907" t="s">
        <v>141</v>
      </c>
      <c r="AB1907" t="s">
        <v>141</v>
      </c>
    </row>
    <row r="1908" spans="1:30" ht="25.5" x14ac:dyDescent="0.25">
      <c r="A1908" s="39" t="s">
        <v>1636</v>
      </c>
      <c r="B1908" s="40" t="s">
        <v>675</v>
      </c>
      <c r="C1908" s="39" t="s">
        <v>162</v>
      </c>
      <c r="D1908" s="39" t="s">
        <v>2443</v>
      </c>
      <c r="E1908" s="235" t="s">
        <v>2345</v>
      </c>
      <c r="F1908" s="236"/>
      <c r="G1908" s="41" t="s">
        <v>164</v>
      </c>
      <c r="H1908" s="42">
        <v>1</v>
      </c>
      <c r="I1908" s="43">
        <f>_xlfn.XLOOKUP(D1908,'Sintético MO EQ MAT'!D:D,'Sintético MO EQ MAT'!G:G)</f>
        <v>175.18395831967212</v>
      </c>
      <c r="J1908" s="43">
        <f>(H1908*I1908)</f>
        <v>175.18395831967212</v>
      </c>
      <c r="K1908">
        <f>_xlfn.XLOOKUP(D1908,'Sintético MO EQ MAT'!D:D,'Sintético MO EQ MAT'!O:O,0)</f>
        <v>427.44</v>
      </c>
      <c r="L1908">
        <f>_xlfn.XLOOKUP(D1908,'Sintético MO EQ MAT'!D:D,'Sintético MO EQ MAT'!K:K,0)</f>
        <v>213.72442914999999</v>
      </c>
      <c r="Q1908">
        <f t="shared" si="468"/>
        <v>0</v>
      </c>
      <c r="S1908" s="194"/>
      <c r="W1908">
        <v>175.18395831967212</v>
      </c>
      <c r="Y1908">
        <v>175.18395831967212</v>
      </c>
      <c r="AB1908">
        <v>175.18395831967212</v>
      </c>
      <c r="AD1908" s="196">
        <v>188.7</v>
      </c>
    </row>
    <row r="1909" spans="1:30" ht="25.5" x14ac:dyDescent="0.25">
      <c r="A1909" s="50" t="s">
        <v>1638</v>
      </c>
      <c r="B1909" s="51" t="s">
        <v>1940</v>
      </c>
      <c r="C1909" s="50" t="s">
        <v>157</v>
      </c>
      <c r="D1909" s="50" t="s">
        <v>1941</v>
      </c>
      <c r="E1909" s="237" t="s">
        <v>1637</v>
      </c>
      <c r="F1909" s="238"/>
      <c r="G1909" s="52" t="s">
        <v>266</v>
      </c>
      <c r="H1909" s="53">
        <v>2.2519999999999998</v>
      </c>
      <c r="I1909" s="54">
        <f t="shared" ref="I1909:I1910" si="472">W1909</f>
        <v>19.64</v>
      </c>
      <c r="J1909" s="54">
        <f t="shared" ref="J1909:J1911" si="473">TRUNC(H1909*I1909,(2))</f>
        <v>44.22</v>
      </c>
      <c r="Q1909">
        <f t="shared" si="468"/>
        <v>0</v>
      </c>
      <c r="R1909">
        <f t="shared" ref="R1909:R1911" si="474">I1909/1.07133</f>
        <v>18.332353243165041</v>
      </c>
      <c r="T1909">
        <v>18.659049965930198</v>
      </c>
      <c r="W1909">
        <v>19.64</v>
      </c>
      <c r="Y1909">
        <v>19.64</v>
      </c>
      <c r="AB1909">
        <v>19.64</v>
      </c>
      <c r="AD1909" s="196">
        <v>19.64</v>
      </c>
    </row>
    <row r="1910" spans="1:30" ht="25.5" x14ac:dyDescent="0.25">
      <c r="A1910" s="50" t="s">
        <v>1638</v>
      </c>
      <c r="B1910" s="51" t="s">
        <v>1942</v>
      </c>
      <c r="C1910" s="50" t="s">
        <v>157</v>
      </c>
      <c r="D1910" s="50" t="s">
        <v>1943</v>
      </c>
      <c r="E1910" s="237" t="s">
        <v>1637</v>
      </c>
      <c r="F1910" s="238"/>
      <c r="G1910" s="52" t="s">
        <v>266</v>
      </c>
      <c r="H1910" s="53">
        <v>2.2519999999999998</v>
      </c>
      <c r="I1910" s="54">
        <f t="shared" si="472"/>
        <v>27.04</v>
      </c>
      <c r="J1910" s="54">
        <f t="shared" si="473"/>
        <v>60.89</v>
      </c>
      <c r="Q1910">
        <f t="shared" si="468"/>
        <v>0</v>
      </c>
      <c r="R1910">
        <f t="shared" si="474"/>
        <v>25.239655381628445</v>
      </c>
      <c r="T1910">
        <v>25.678362409341663</v>
      </c>
      <c r="W1910">
        <v>27.04</v>
      </c>
      <c r="Y1910">
        <v>27.04</v>
      </c>
      <c r="AB1910">
        <v>27.04</v>
      </c>
      <c r="AD1910" s="196">
        <v>27.04</v>
      </c>
    </row>
    <row r="1911" spans="1:30" ht="25.5" x14ac:dyDescent="0.25">
      <c r="A1911" s="55" t="s">
        <v>1627</v>
      </c>
      <c r="B1911" s="56" t="s">
        <v>2444</v>
      </c>
      <c r="C1911" s="55" t="s">
        <v>162</v>
      </c>
      <c r="D1911" s="55" t="s">
        <v>2443</v>
      </c>
      <c r="E1911" s="230" t="s">
        <v>1648</v>
      </c>
      <c r="F1911" s="231"/>
      <c r="G1911" s="57" t="s">
        <v>164</v>
      </c>
      <c r="H1911" s="58">
        <v>1</v>
      </c>
      <c r="I1911" s="59">
        <f>W1911</f>
        <v>70.069999999999993</v>
      </c>
      <c r="J1911" s="59">
        <f t="shared" si="473"/>
        <v>70.069999999999993</v>
      </c>
      <c r="Q1911">
        <f t="shared" si="468"/>
        <v>0</v>
      </c>
      <c r="R1911">
        <f t="shared" si="474"/>
        <v>65.404683897585244</v>
      </c>
      <c r="T1911">
        <v>66.534121139144816</v>
      </c>
      <c r="W1911">
        <v>70.069999999999993</v>
      </c>
      <c r="Y1911">
        <v>70.069999999999993</v>
      </c>
      <c r="AB1911">
        <v>70.069999999999993</v>
      </c>
      <c r="AD1911" s="196">
        <v>70.06</v>
      </c>
    </row>
    <row r="1912" spans="1:30" x14ac:dyDescent="0.25">
      <c r="A1912" s="44"/>
      <c r="B1912" s="44"/>
      <c r="C1912" s="44"/>
      <c r="D1912" s="44"/>
      <c r="E1912" s="44" t="s">
        <v>1629</v>
      </c>
      <c r="F1912" s="45">
        <v>79.8</v>
      </c>
      <c r="G1912" s="44" t="s">
        <v>1630</v>
      </c>
      <c r="H1912" s="45">
        <v>0</v>
      </c>
      <c r="I1912" s="44" t="s">
        <v>1631</v>
      </c>
      <c r="J1912" s="45">
        <f>F1912+H1912</f>
        <v>79.8</v>
      </c>
      <c r="Q1912">
        <f t="shared" si="468"/>
        <v>0</v>
      </c>
      <c r="W1912" t="s">
        <v>1631</v>
      </c>
      <c r="Y1912" t="s">
        <v>1631</v>
      </c>
      <c r="AB1912" t="s">
        <v>1631</v>
      </c>
    </row>
    <row r="1913" spans="1:30" x14ac:dyDescent="0.25">
      <c r="A1913" s="44"/>
      <c r="B1913" s="44"/>
      <c r="C1913" s="44"/>
      <c r="D1913" s="44"/>
      <c r="E1913" s="44" t="s">
        <v>1632</v>
      </c>
      <c r="F1913" s="45">
        <f>J1913-J1908</f>
        <v>38.540470830327877</v>
      </c>
      <c r="G1913" s="44"/>
      <c r="H1913" s="229" t="s">
        <v>1633</v>
      </c>
      <c r="I1913" s="229"/>
      <c r="J1913" s="45">
        <f>Q1913</f>
        <v>213.72442914999999</v>
      </c>
      <c r="Q1913">
        <f t="shared" si="468"/>
        <v>213.72442914999999</v>
      </c>
      <c r="S1913" s="194"/>
    </row>
    <row r="1914" spans="1:30" ht="15.75" thickBot="1" x14ac:dyDescent="0.3">
      <c r="A1914" s="46"/>
      <c r="B1914" s="46"/>
      <c r="C1914" s="46"/>
      <c r="D1914" s="46"/>
      <c r="E1914" s="46"/>
      <c r="F1914" s="46"/>
      <c r="G1914" s="46" t="s">
        <v>1634</v>
      </c>
      <c r="H1914" s="47">
        <v>2</v>
      </c>
      <c r="I1914" s="46" t="s">
        <v>1635</v>
      </c>
      <c r="J1914" s="48">
        <f>O1914</f>
        <v>427.44</v>
      </c>
      <c r="M1914">
        <f>K1908</f>
        <v>427.44</v>
      </c>
      <c r="N1914">
        <f>L1908</f>
        <v>213.72442914999999</v>
      </c>
      <c r="O1914">
        <v>427.44</v>
      </c>
      <c r="P1914">
        <v>213.72442914999999</v>
      </c>
      <c r="Q1914">
        <f t="shared" si="468"/>
        <v>0</v>
      </c>
      <c r="S1914" s="194"/>
      <c r="W1914" t="s">
        <v>1635</v>
      </c>
      <c r="Y1914" t="s">
        <v>1635</v>
      </c>
      <c r="AB1914" t="s">
        <v>1635</v>
      </c>
    </row>
    <row r="1915" spans="1:30" ht="15.75" thickTop="1" x14ac:dyDescent="0.25">
      <c r="A1915" s="49"/>
      <c r="B1915" s="49"/>
      <c r="C1915" s="49"/>
      <c r="D1915" s="49"/>
      <c r="E1915" s="49"/>
      <c r="F1915" s="49"/>
      <c r="G1915" s="49"/>
      <c r="H1915" s="49"/>
      <c r="I1915" s="49"/>
      <c r="J1915" s="49"/>
      <c r="Q1915">
        <f t="shared" si="468"/>
        <v>0</v>
      </c>
      <c r="S1915" s="194"/>
    </row>
    <row r="1916" spans="1:30" collapsed="1" x14ac:dyDescent="0.25">
      <c r="A1916" s="36" t="s">
        <v>677</v>
      </c>
      <c r="B1916" s="37" t="s">
        <v>137</v>
      </c>
      <c r="C1916" s="36" t="s">
        <v>138</v>
      </c>
      <c r="D1916" s="36" t="s">
        <v>9</v>
      </c>
      <c r="E1916" s="233" t="s">
        <v>1626</v>
      </c>
      <c r="F1916" s="234"/>
      <c r="G1916" s="38" t="s">
        <v>139</v>
      </c>
      <c r="H1916" s="37" t="s">
        <v>140</v>
      </c>
      <c r="I1916" s="37" t="s">
        <v>141</v>
      </c>
      <c r="J1916" s="37" t="s">
        <v>10</v>
      </c>
      <c r="Q1916">
        <f t="shared" si="468"/>
        <v>0</v>
      </c>
      <c r="S1916" s="194"/>
      <c r="W1916" t="s">
        <v>141</v>
      </c>
      <c r="Y1916" t="s">
        <v>141</v>
      </c>
      <c r="AB1916" t="s">
        <v>141</v>
      </c>
    </row>
    <row r="1917" spans="1:30" ht="38.25" x14ac:dyDescent="0.25">
      <c r="A1917" s="39" t="s">
        <v>1636</v>
      </c>
      <c r="B1917" s="40" t="s">
        <v>678</v>
      </c>
      <c r="C1917" s="39" t="s">
        <v>157</v>
      </c>
      <c r="D1917" s="39" t="s">
        <v>679</v>
      </c>
      <c r="E1917" s="235" t="s">
        <v>2168</v>
      </c>
      <c r="F1917" s="236"/>
      <c r="G1917" s="41" t="s">
        <v>164</v>
      </c>
      <c r="H1917" s="42">
        <v>1</v>
      </c>
      <c r="I1917" s="43">
        <f>_xlfn.XLOOKUP(D1917,'Sintético MO EQ MAT'!D:D,'Sintético MO EQ MAT'!G:G)</f>
        <v>10.505398098360656</v>
      </c>
      <c r="J1917" s="43">
        <f>(H1917*I1917)</f>
        <v>10.505398098360656</v>
      </c>
      <c r="K1917">
        <f>_xlfn.XLOOKUP(D1917,'Sintético MO EQ MAT'!D:D,'Sintético MO EQ MAT'!O:O,0)</f>
        <v>320.41000000000003</v>
      </c>
      <c r="L1917">
        <f>_xlfn.XLOOKUP(D1917,'Sintético MO EQ MAT'!D:D,'Sintético MO EQ MAT'!K:K,0)</f>
        <v>12.816585680000001</v>
      </c>
      <c r="Q1917">
        <f t="shared" si="468"/>
        <v>0</v>
      </c>
      <c r="S1917" s="194"/>
      <c r="W1917">
        <v>9.7481071311475418</v>
      </c>
      <c r="Y1917">
        <v>9.7481071311475418</v>
      </c>
      <c r="AB1917">
        <v>9.7481071311475418</v>
      </c>
      <c r="AD1917" s="196">
        <v>6.14</v>
      </c>
    </row>
    <row r="1918" spans="1:30" ht="25.5" x14ac:dyDescent="0.25">
      <c r="A1918" s="50" t="s">
        <v>1638</v>
      </c>
      <c r="B1918" s="51" t="s">
        <v>2162</v>
      </c>
      <c r="C1918" s="50" t="s">
        <v>157</v>
      </c>
      <c r="D1918" s="50" t="s">
        <v>2163</v>
      </c>
      <c r="E1918" s="237" t="s">
        <v>1637</v>
      </c>
      <c r="F1918" s="238"/>
      <c r="G1918" s="52" t="s">
        <v>266</v>
      </c>
      <c r="H1918" s="53">
        <v>3.4299999999999997E-2</v>
      </c>
      <c r="I1918" s="54">
        <f t="shared" ref="I1918:I1922" si="475">W1918</f>
        <v>18.72</v>
      </c>
      <c r="J1918" s="54">
        <f t="shared" ref="J1918:J1922" si="476">TRUNC(H1918*I1918,(2))</f>
        <v>0.64</v>
      </c>
      <c r="Q1918">
        <f t="shared" si="468"/>
        <v>0</v>
      </c>
      <c r="R1918">
        <f t="shared" ref="R1918:R1922" si="477">I1918/1.07133</f>
        <v>17.473607571896615</v>
      </c>
      <c r="T1918">
        <v>17.78163591050377</v>
      </c>
      <c r="W1918">
        <v>18.72</v>
      </c>
      <c r="Y1918">
        <v>18.72</v>
      </c>
      <c r="AB1918">
        <v>18.72</v>
      </c>
      <c r="AD1918" s="196">
        <v>18.72</v>
      </c>
    </row>
    <row r="1919" spans="1:30" ht="25.5" x14ac:dyDescent="0.25">
      <c r="A1919" s="50" t="s">
        <v>1638</v>
      </c>
      <c r="B1919" s="51" t="s">
        <v>1658</v>
      </c>
      <c r="C1919" s="50" t="s">
        <v>157</v>
      </c>
      <c r="D1919" s="50" t="s">
        <v>1659</v>
      </c>
      <c r="E1919" s="237" t="s">
        <v>1637</v>
      </c>
      <c r="F1919" s="238"/>
      <c r="G1919" s="52" t="s">
        <v>266</v>
      </c>
      <c r="H1919" s="53">
        <v>3.4299999999999997E-2</v>
      </c>
      <c r="I1919" s="54">
        <f t="shared" si="475"/>
        <v>25.97</v>
      </c>
      <c r="J1919" s="54">
        <f t="shared" si="476"/>
        <v>0.89</v>
      </c>
      <c r="Q1919">
        <f t="shared" si="468"/>
        <v>0</v>
      </c>
      <c r="R1919">
        <f t="shared" si="477"/>
        <v>24.240896829174954</v>
      </c>
      <c r="T1919">
        <v>24.670269664809165</v>
      </c>
      <c r="W1919">
        <v>25.97</v>
      </c>
      <c r="Y1919">
        <v>25.97</v>
      </c>
      <c r="AB1919">
        <v>25.97</v>
      </c>
      <c r="AD1919" s="196">
        <v>25.97</v>
      </c>
    </row>
    <row r="1920" spans="1:30" x14ac:dyDescent="0.25">
      <c r="A1920" s="55" t="s">
        <v>1627</v>
      </c>
      <c r="B1920" s="56" t="s">
        <v>2417</v>
      </c>
      <c r="C1920" s="55" t="s">
        <v>157</v>
      </c>
      <c r="D1920" s="55" t="s">
        <v>2418</v>
      </c>
      <c r="E1920" s="230" t="s">
        <v>1648</v>
      </c>
      <c r="F1920" s="231"/>
      <c r="G1920" s="57" t="s">
        <v>164</v>
      </c>
      <c r="H1920" s="58">
        <v>2</v>
      </c>
      <c r="I1920" s="59">
        <f t="shared" si="475"/>
        <v>1.7</v>
      </c>
      <c r="J1920" s="59">
        <f t="shared" si="476"/>
        <v>3.4</v>
      </c>
      <c r="Q1920">
        <f t="shared" si="468"/>
        <v>0</v>
      </c>
      <c r="R1920">
        <f t="shared" si="477"/>
        <v>1.5868126534307825</v>
      </c>
      <c r="T1920">
        <v>1.7734964950108745</v>
      </c>
      <c r="W1920">
        <v>1.7</v>
      </c>
      <c r="Y1920">
        <v>1.7</v>
      </c>
      <c r="AB1920">
        <v>1.7</v>
      </c>
      <c r="AD1920" s="196">
        <v>1.86</v>
      </c>
    </row>
    <row r="1921" spans="1:30" ht="25.5" x14ac:dyDescent="0.25">
      <c r="A1921" s="55" t="s">
        <v>1627</v>
      </c>
      <c r="B1921" s="56" t="s">
        <v>2445</v>
      </c>
      <c r="C1921" s="55" t="s">
        <v>157</v>
      </c>
      <c r="D1921" s="55" t="s">
        <v>2446</v>
      </c>
      <c r="E1921" s="230" t="s">
        <v>1648</v>
      </c>
      <c r="F1921" s="231"/>
      <c r="G1921" s="57" t="s">
        <v>164</v>
      </c>
      <c r="H1921" s="58">
        <v>1</v>
      </c>
      <c r="I1921" s="59">
        <f t="shared" si="475"/>
        <v>3.58</v>
      </c>
      <c r="J1921" s="59">
        <f t="shared" si="476"/>
        <v>3.58</v>
      </c>
      <c r="Q1921">
        <f t="shared" si="468"/>
        <v>0</v>
      </c>
      <c r="R1921">
        <f t="shared" si="477"/>
        <v>3.3416407642836479</v>
      </c>
      <c r="T1921">
        <v>3.7990161761548737</v>
      </c>
      <c r="W1921">
        <v>3.58</v>
      </c>
      <c r="Y1921">
        <v>3.58</v>
      </c>
      <c r="AB1921">
        <v>3.58</v>
      </c>
      <c r="AD1921" s="196">
        <v>4</v>
      </c>
    </row>
    <row r="1922" spans="1:30" ht="38.25" x14ac:dyDescent="0.25">
      <c r="A1922" s="55" t="s">
        <v>1627</v>
      </c>
      <c r="B1922" s="56" t="s">
        <v>2409</v>
      </c>
      <c r="C1922" s="55" t="s">
        <v>157</v>
      </c>
      <c r="D1922" s="55" t="s">
        <v>2410</v>
      </c>
      <c r="E1922" s="230" t="s">
        <v>1648</v>
      </c>
      <c r="F1922" s="231"/>
      <c r="G1922" s="57" t="s">
        <v>164</v>
      </c>
      <c r="H1922" s="58">
        <v>0.05</v>
      </c>
      <c r="I1922" s="59">
        <f t="shared" si="475"/>
        <v>24.6</v>
      </c>
      <c r="J1922" s="59">
        <f t="shared" si="476"/>
        <v>1.23</v>
      </c>
      <c r="Q1922">
        <f t="shared" si="468"/>
        <v>0</v>
      </c>
      <c r="R1922">
        <f t="shared" si="477"/>
        <v>22.962112514351325</v>
      </c>
      <c r="T1922">
        <v>23.708847880671691</v>
      </c>
      <c r="W1922">
        <v>24.6</v>
      </c>
      <c r="Y1922">
        <v>24.6</v>
      </c>
      <c r="AB1922">
        <v>24.6</v>
      </c>
      <c r="AD1922" s="196">
        <v>24.96</v>
      </c>
    </row>
    <row r="1923" spans="1:30" x14ac:dyDescent="0.25">
      <c r="A1923" s="44"/>
      <c r="B1923" s="44"/>
      <c r="C1923" s="44"/>
      <c r="D1923" s="44"/>
      <c r="E1923" s="44" t="s">
        <v>1629</v>
      </c>
      <c r="F1923" s="45">
        <v>1.18</v>
      </c>
      <c r="G1923" s="44" t="s">
        <v>1630</v>
      </c>
      <c r="H1923" s="45">
        <v>0</v>
      </c>
      <c r="I1923" s="44" t="s">
        <v>1631</v>
      </c>
      <c r="J1923" s="45">
        <f>F1923+H1923</f>
        <v>1.18</v>
      </c>
      <c r="Q1923">
        <f t="shared" si="468"/>
        <v>0</v>
      </c>
      <c r="W1923" t="s">
        <v>1631</v>
      </c>
      <c r="Y1923" t="s">
        <v>1631</v>
      </c>
      <c r="AB1923" t="s">
        <v>1631</v>
      </c>
    </row>
    <row r="1924" spans="1:30" x14ac:dyDescent="0.25">
      <c r="A1924" s="44"/>
      <c r="B1924" s="44"/>
      <c r="C1924" s="44"/>
      <c r="D1924" s="44"/>
      <c r="E1924" s="44" t="s">
        <v>1632</v>
      </c>
      <c r="F1924" s="45">
        <f>J1924-J1917</f>
        <v>2.311187581639345</v>
      </c>
      <c r="G1924" s="44"/>
      <c r="H1924" s="229" t="s">
        <v>1633</v>
      </c>
      <c r="I1924" s="229"/>
      <c r="J1924" s="45">
        <f>Q1924</f>
        <v>12.816585680000001</v>
      </c>
      <c r="Q1924">
        <f t="shared" si="468"/>
        <v>12.816585680000001</v>
      </c>
      <c r="S1924" s="194"/>
    </row>
    <row r="1925" spans="1:30" ht="15.75" thickBot="1" x14ac:dyDescent="0.3">
      <c r="A1925" s="46"/>
      <c r="B1925" s="46"/>
      <c r="C1925" s="46"/>
      <c r="D1925" s="46"/>
      <c r="E1925" s="46"/>
      <c r="F1925" s="46"/>
      <c r="G1925" s="46" t="s">
        <v>1634</v>
      </c>
      <c r="H1925" s="47">
        <v>25</v>
      </c>
      <c r="I1925" s="46" t="s">
        <v>1635</v>
      </c>
      <c r="J1925" s="48">
        <f>O1925</f>
        <v>320.41000000000003</v>
      </c>
      <c r="M1925">
        <f>K1917</f>
        <v>320.41000000000003</v>
      </c>
      <c r="N1925">
        <f>L1917</f>
        <v>12.816585680000001</v>
      </c>
      <c r="O1925">
        <v>320.41000000000003</v>
      </c>
      <c r="P1925">
        <v>12.816585680000001</v>
      </c>
      <c r="Q1925">
        <f t="shared" si="468"/>
        <v>0</v>
      </c>
      <c r="S1925" s="194"/>
      <c r="W1925" t="s">
        <v>1635</v>
      </c>
      <c r="Y1925" t="s">
        <v>1635</v>
      </c>
      <c r="AB1925" t="s">
        <v>1635</v>
      </c>
    </row>
    <row r="1926" spans="1:30" ht="15.75" thickTop="1" x14ac:dyDescent="0.25">
      <c r="A1926" s="49"/>
      <c r="B1926" s="49"/>
      <c r="C1926" s="49"/>
      <c r="D1926" s="49"/>
      <c r="E1926" s="49"/>
      <c r="F1926" s="49"/>
      <c r="G1926" s="49"/>
      <c r="H1926" s="49"/>
      <c r="I1926" s="49"/>
      <c r="J1926" s="49"/>
      <c r="Q1926">
        <f t="shared" si="468"/>
        <v>0</v>
      </c>
      <c r="S1926" s="194"/>
    </row>
    <row r="1927" spans="1:30" collapsed="1" x14ac:dyDescent="0.25">
      <c r="A1927" s="36" t="s">
        <v>680</v>
      </c>
      <c r="B1927" s="37" t="s">
        <v>137</v>
      </c>
      <c r="C1927" s="36" t="s">
        <v>138</v>
      </c>
      <c r="D1927" s="36" t="s">
        <v>9</v>
      </c>
      <c r="E1927" s="233" t="s">
        <v>1626</v>
      </c>
      <c r="F1927" s="234"/>
      <c r="G1927" s="38" t="s">
        <v>139</v>
      </c>
      <c r="H1927" s="37" t="s">
        <v>140</v>
      </c>
      <c r="I1927" s="37" t="s">
        <v>141</v>
      </c>
      <c r="J1927" s="37" t="s">
        <v>10</v>
      </c>
      <c r="Q1927">
        <f t="shared" si="468"/>
        <v>0</v>
      </c>
      <c r="S1927" s="194"/>
      <c r="W1927" t="s">
        <v>141</v>
      </c>
      <c r="Y1927" t="s">
        <v>141</v>
      </c>
      <c r="AB1927" t="s">
        <v>141</v>
      </c>
    </row>
    <row r="1928" spans="1:30" ht="25.5" x14ac:dyDescent="0.25">
      <c r="A1928" s="39" t="s">
        <v>1636</v>
      </c>
      <c r="B1928" s="40" t="s">
        <v>681</v>
      </c>
      <c r="C1928" s="39" t="s">
        <v>204</v>
      </c>
      <c r="D1928" s="39" t="s">
        <v>682</v>
      </c>
      <c r="E1928" s="235">
        <v>8</v>
      </c>
      <c r="F1928" s="236"/>
      <c r="G1928" s="41" t="s">
        <v>488</v>
      </c>
      <c r="H1928" s="42">
        <v>1</v>
      </c>
      <c r="I1928" s="43">
        <f>_xlfn.XLOOKUP(D1928,'Sintético MO EQ MAT'!D:D,'Sintético MO EQ MAT'!G:G)</f>
        <v>82.415814836065579</v>
      </c>
      <c r="J1928" s="43">
        <f>(H1928*I1928)</f>
        <v>82.415814836065579</v>
      </c>
      <c r="K1928">
        <f>_xlfn.XLOOKUP(D1928,'Sintético MO EQ MAT'!D:D,'Sintético MO EQ MAT'!O:O,0)</f>
        <v>402.18</v>
      </c>
      <c r="L1928">
        <f>_xlfn.XLOOKUP(D1928,'Sintético MO EQ MAT'!D:D,'Sintético MO EQ MAT'!K:K,0)</f>
        <v>100.5472941</v>
      </c>
      <c r="Q1928">
        <f t="shared" si="468"/>
        <v>0</v>
      </c>
      <c r="S1928" s="194"/>
      <c r="W1928">
        <v>82.415814836065579</v>
      </c>
      <c r="Y1928">
        <v>82.415814836065579</v>
      </c>
      <c r="AB1928">
        <v>82.415814836065579</v>
      </c>
      <c r="AD1928" s="196">
        <v>81.16</v>
      </c>
    </row>
    <row r="1929" spans="1:30" ht="25.5" x14ac:dyDescent="0.25">
      <c r="A1929" s="55" t="s">
        <v>1627</v>
      </c>
      <c r="B1929" s="56" t="s">
        <v>2447</v>
      </c>
      <c r="C1929" s="55" t="s">
        <v>204</v>
      </c>
      <c r="D1929" s="55" t="s">
        <v>2448</v>
      </c>
      <c r="E1929" s="230" t="s">
        <v>1665</v>
      </c>
      <c r="F1929" s="231"/>
      <c r="G1929" s="57" t="s">
        <v>1787</v>
      </c>
      <c r="H1929" s="58">
        <v>5.3800000000000001E-2</v>
      </c>
      <c r="I1929" s="59">
        <f t="shared" ref="I1929:I1944" si="478">W1929</f>
        <v>21.92</v>
      </c>
      <c r="J1929" s="59">
        <f t="shared" ref="J1929:J1944" si="479">TRUNC(H1929*I1929,(2))</f>
        <v>1.17</v>
      </c>
      <c r="Q1929">
        <f t="shared" si="468"/>
        <v>0</v>
      </c>
      <c r="R1929">
        <f t="shared" ref="R1929:R1944" si="480">I1929/1.07133</f>
        <v>20.46054903717809</v>
      </c>
      <c r="T1929">
        <v>20.815248336180264</v>
      </c>
      <c r="W1929">
        <v>21.92</v>
      </c>
      <c r="Y1929">
        <v>21.92</v>
      </c>
      <c r="AB1929">
        <v>21.92</v>
      </c>
      <c r="AD1929" s="196">
        <v>21.92</v>
      </c>
    </row>
    <row r="1930" spans="1:30" ht="25.5" x14ac:dyDescent="0.25">
      <c r="A1930" s="55" t="s">
        <v>1627</v>
      </c>
      <c r="B1930" s="56" t="s">
        <v>2449</v>
      </c>
      <c r="C1930" s="55" t="s">
        <v>204</v>
      </c>
      <c r="D1930" s="55" t="s">
        <v>2450</v>
      </c>
      <c r="E1930" s="230" t="s">
        <v>1648</v>
      </c>
      <c r="F1930" s="231"/>
      <c r="G1930" s="57" t="s">
        <v>2078</v>
      </c>
      <c r="H1930" s="58">
        <v>0.26369999999999999</v>
      </c>
      <c r="I1930" s="59">
        <f t="shared" si="478"/>
        <v>7.88</v>
      </c>
      <c r="J1930" s="59">
        <f t="shared" si="479"/>
        <v>2.0699999999999998</v>
      </c>
      <c r="Q1930">
        <f t="shared" ref="Q1930:Q1993" si="481">P1931</f>
        <v>0</v>
      </c>
      <c r="R1930">
        <f t="shared" si="480"/>
        <v>7.3553433582556265</v>
      </c>
      <c r="T1930">
        <v>7.4860220473616907</v>
      </c>
      <c r="W1930">
        <v>7.88</v>
      </c>
      <c r="Y1930">
        <v>7.88</v>
      </c>
      <c r="AB1930">
        <v>7.88</v>
      </c>
      <c r="AD1930" s="196">
        <v>7.88</v>
      </c>
    </row>
    <row r="1931" spans="1:30" ht="25.5" x14ac:dyDescent="0.25">
      <c r="A1931" s="55" t="s">
        <v>1627</v>
      </c>
      <c r="B1931" s="56" t="s">
        <v>2451</v>
      </c>
      <c r="C1931" s="55" t="s">
        <v>204</v>
      </c>
      <c r="D1931" s="55" t="s">
        <v>2452</v>
      </c>
      <c r="E1931" s="230" t="s">
        <v>1648</v>
      </c>
      <c r="F1931" s="231"/>
      <c r="G1931" s="57" t="s">
        <v>212</v>
      </c>
      <c r="H1931" s="58">
        <v>3.2800000000000003E-2</v>
      </c>
      <c r="I1931" s="59">
        <f t="shared" si="478"/>
        <v>170.62</v>
      </c>
      <c r="J1931" s="59">
        <f t="shared" si="479"/>
        <v>5.59</v>
      </c>
      <c r="Q1931">
        <f t="shared" si="481"/>
        <v>0</v>
      </c>
      <c r="R1931">
        <f t="shared" si="480"/>
        <v>159.25998525197653</v>
      </c>
      <c r="T1931">
        <v>162.02290610736191</v>
      </c>
      <c r="W1931">
        <v>170.62</v>
      </c>
      <c r="Y1931">
        <v>170.62</v>
      </c>
      <c r="AB1931">
        <v>170.62</v>
      </c>
      <c r="AD1931" s="196">
        <v>170.62</v>
      </c>
    </row>
    <row r="1932" spans="1:30" ht="25.5" x14ac:dyDescent="0.25">
      <c r="A1932" s="55" t="s">
        <v>1627</v>
      </c>
      <c r="B1932" s="56" t="s">
        <v>2453</v>
      </c>
      <c r="C1932" s="55" t="s">
        <v>204</v>
      </c>
      <c r="D1932" s="55" t="s">
        <v>2454</v>
      </c>
      <c r="E1932" s="230" t="s">
        <v>1648</v>
      </c>
      <c r="F1932" s="231"/>
      <c r="G1932" s="57" t="s">
        <v>212</v>
      </c>
      <c r="H1932" s="58">
        <v>8.5000000000000006E-3</v>
      </c>
      <c r="I1932" s="59">
        <f t="shared" si="478"/>
        <v>134.08000000000001</v>
      </c>
      <c r="J1932" s="59">
        <f t="shared" si="479"/>
        <v>1.1299999999999999</v>
      </c>
      <c r="Q1932">
        <f t="shared" si="481"/>
        <v>0</v>
      </c>
      <c r="R1932">
        <f t="shared" si="480"/>
        <v>125.15284739529372</v>
      </c>
      <c r="T1932">
        <v>127.32771414970178</v>
      </c>
      <c r="W1932">
        <v>134.08000000000001</v>
      </c>
      <c r="Y1932">
        <v>134.08000000000001</v>
      </c>
      <c r="AB1932">
        <v>134.08000000000001</v>
      </c>
      <c r="AD1932" s="196">
        <v>134.08000000000001</v>
      </c>
    </row>
    <row r="1933" spans="1:30" ht="25.5" x14ac:dyDescent="0.25">
      <c r="A1933" s="55" t="s">
        <v>1627</v>
      </c>
      <c r="B1933" s="56" t="s">
        <v>2455</v>
      </c>
      <c r="C1933" s="55" t="s">
        <v>204</v>
      </c>
      <c r="D1933" s="55" t="s">
        <v>2456</v>
      </c>
      <c r="E1933" s="230" t="s">
        <v>1648</v>
      </c>
      <c r="F1933" s="231"/>
      <c r="G1933" s="57" t="s">
        <v>159</v>
      </c>
      <c r="H1933" s="58">
        <v>0.1739</v>
      </c>
      <c r="I1933" s="59">
        <f t="shared" si="478"/>
        <v>40.53</v>
      </c>
      <c r="J1933" s="59">
        <f t="shared" si="479"/>
        <v>7.04</v>
      </c>
      <c r="Q1933">
        <f t="shared" si="481"/>
        <v>0</v>
      </c>
      <c r="R1933">
        <f t="shared" si="480"/>
        <v>37.831480496205657</v>
      </c>
      <c r="T1933">
        <v>38.494208133814986</v>
      </c>
      <c r="W1933">
        <v>40.53</v>
      </c>
      <c r="Y1933">
        <v>40.53</v>
      </c>
      <c r="AB1933">
        <v>40.53</v>
      </c>
      <c r="AD1933" s="196">
        <v>40.53</v>
      </c>
    </row>
    <row r="1934" spans="1:30" ht="25.5" x14ac:dyDescent="0.25">
      <c r="A1934" s="55" t="s">
        <v>1627</v>
      </c>
      <c r="B1934" s="56" t="s">
        <v>2074</v>
      </c>
      <c r="C1934" s="55" t="s">
        <v>204</v>
      </c>
      <c r="D1934" s="55" t="s">
        <v>2075</v>
      </c>
      <c r="E1934" s="230" t="s">
        <v>1665</v>
      </c>
      <c r="F1934" s="231"/>
      <c r="G1934" s="57" t="s">
        <v>1787</v>
      </c>
      <c r="H1934" s="58">
        <v>0.27700000000000002</v>
      </c>
      <c r="I1934" s="59">
        <f t="shared" si="478"/>
        <v>14.49</v>
      </c>
      <c r="J1934" s="59">
        <f t="shared" si="479"/>
        <v>4.01</v>
      </c>
      <c r="Q1934">
        <f t="shared" si="481"/>
        <v>0</v>
      </c>
      <c r="R1934">
        <f t="shared" si="480"/>
        <v>13.52524432247767</v>
      </c>
      <c r="T1934">
        <v>13.730596548215772</v>
      </c>
      <c r="W1934">
        <v>14.49</v>
      </c>
      <c r="Y1934">
        <v>14.49</v>
      </c>
      <c r="AB1934">
        <v>14.49</v>
      </c>
      <c r="AD1934" s="196">
        <v>14.45</v>
      </c>
    </row>
    <row r="1935" spans="1:30" ht="25.5" x14ac:dyDescent="0.25">
      <c r="A1935" s="55" t="s">
        <v>1627</v>
      </c>
      <c r="B1935" s="56" t="s">
        <v>2457</v>
      </c>
      <c r="C1935" s="55" t="s">
        <v>204</v>
      </c>
      <c r="D1935" s="55" t="s">
        <v>2458</v>
      </c>
      <c r="E1935" s="230" t="s">
        <v>1665</v>
      </c>
      <c r="F1935" s="231"/>
      <c r="G1935" s="57" t="s">
        <v>1787</v>
      </c>
      <c r="H1935" s="58">
        <v>0.2208</v>
      </c>
      <c r="I1935" s="59">
        <f t="shared" si="478"/>
        <v>21.92</v>
      </c>
      <c r="J1935" s="59">
        <f t="shared" si="479"/>
        <v>4.83</v>
      </c>
      <c r="Q1935">
        <f t="shared" si="481"/>
        <v>0</v>
      </c>
      <c r="R1935">
        <f t="shared" si="480"/>
        <v>20.46054903717809</v>
      </c>
      <c r="T1935">
        <v>20.815248336180264</v>
      </c>
      <c r="W1935">
        <v>21.92</v>
      </c>
      <c r="Y1935">
        <v>21.92</v>
      </c>
      <c r="AB1935">
        <v>21.92</v>
      </c>
      <c r="AD1935" s="196">
        <v>21.92</v>
      </c>
    </row>
    <row r="1936" spans="1:30" ht="25.5" x14ac:dyDescent="0.25">
      <c r="A1936" s="55" t="s">
        <v>1627</v>
      </c>
      <c r="B1936" s="56" t="s">
        <v>2459</v>
      </c>
      <c r="C1936" s="55" t="s">
        <v>204</v>
      </c>
      <c r="D1936" s="55" t="s">
        <v>2460</v>
      </c>
      <c r="E1936" s="230" t="s">
        <v>1665</v>
      </c>
      <c r="F1936" s="231"/>
      <c r="G1936" s="57" t="s">
        <v>1787</v>
      </c>
      <c r="H1936" s="58">
        <v>2.6100000000000002E-2</v>
      </c>
      <c r="I1936" s="59">
        <f t="shared" si="478"/>
        <v>22.26</v>
      </c>
      <c r="J1936" s="59">
        <f t="shared" si="479"/>
        <v>0.57999999999999996</v>
      </c>
      <c r="Q1936">
        <f t="shared" si="481"/>
        <v>0</v>
      </c>
      <c r="R1936">
        <f t="shared" si="480"/>
        <v>20.777911567864248</v>
      </c>
      <c r="T1936">
        <v>21.141945058945424</v>
      </c>
      <c r="W1936">
        <v>22.26</v>
      </c>
      <c r="Y1936">
        <v>22.26</v>
      </c>
      <c r="AB1936">
        <v>22.26</v>
      </c>
      <c r="AD1936" s="196">
        <v>22.26</v>
      </c>
    </row>
    <row r="1937" spans="1:30" ht="25.5" x14ac:dyDescent="0.25">
      <c r="A1937" s="55" t="s">
        <v>1627</v>
      </c>
      <c r="B1937" s="56" t="s">
        <v>1788</v>
      </c>
      <c r="C1937" s="55" t="s">
        <v>204</v>
      </c>
      <c r="D1937" s="55" t="s">
        <v>1789</v>
      </c>
      <c r="E1937" s="230" t="s">
        <v>1665</v>
      </c>
      <c r="F1937" s="231"/>
      <c r="G1937" s="57" t="s">
        <v>1787</v>
      </c>
      <c r="H1937" s="58">
        <v>0.28720000000000001</v>
      </c>
      <c r="I1937" s="59">
        <f t="shared" si="478"/>
        <v>13.11</v>
      </c>
      <c r="J1937" s="59">
        <f t="shared" si="479"/>
        <v>3.76</v>
      </c>
      <c r="Q1937">
        <f t="shared" si="481"/>
        <v>0</v>
      </c>
      <c r="R1937">
        <f t="shared" si="480"/>
        <v>12.237125815575034</v>
      </c>
      <c r="T1937">
        <v>12.45181223339214</v>
      </c>
      <c r="W1937">
        <v>13.11</v>
      </c>
      <c r="Y1937">
        <v>13.11</v>
      </c>
      <c r="AB1937">
        <v>13.11</v>
      </c>
      <c r="AD1937" s="196">
        <v>13.11</v>
      </c>
    </row>
    <row r="1938" spans="1:30" ht="25.5" x14ac:dyDescent="0.25">
      <c r="A1938" s="55" t="s">
        <v>1627</v>
      </c>
      <c r="B1938" s="56" t="s">
        <v>2461</v>
      </c>
      <c r="C1938" s="55" t="s">
        <v>204</v>
      </c>
      <c r="D1938" s="55" t="s">
        <v>2462</v>
      </c>
      <c r="E1938" s="230" t="s">
        <v>1648</v>
      </c>
      <c r="F1938" s="231"/>
      <c r="G1938" s="57" t="s">
        <v>2078</v>
      </c>
      <c r="H1938" s="58">
        <v>6.2399999999999997E-2</v>
      </c>
      <c r="I1938" s="59">
        <f t="shared" si="478"/>
        <v>24.87</v>
      </c>
      <c r="J1938" s="59">
        <f t="shared" si="479"/>
        <v>1.55</v>
      </c>
      <c r="Q1938">
        <f t="shared" si="481"/>
        <v>0</v>
      </c>
      <c r="R1938">
        <f t="shared" si="480"/>
        <v>23.214135700484448</v>
      </c>
      <c r="T1938">
        <v>23.624840151960647</v>
      </c>
      <c r="W1938">
        <v>24.87</v>
      </c>
      <c r="Y1938">
        <v>24.87</v>
      </c>
      <c r="AB1938">
        <v>24.87</v>
      </c>
      <c r="AD1938" s="196">
        <v>24.87</v>
      </c>
    </row>
    <row r="1939" spans="1:30" ht="25.5" x14ac:dyDescent="0.25">
      <c r="A1939" s="55" t="s">
        <v>1627</v>
      </c>
      <c r="B1939" s="56" t="s">
        <v>2463</v>
      </c>
      <c r="C1939" s="55" t="s">
        <v>204</v>
      </c>
      <c r="D1939" s="55" t="s">
        <v>2464</v>
      </c>
      <c r="E1939" s="230" t="s">
        <v>1648</v>
      </c>
      <c r="F1939" s="231"/>
      <c r="G1939" s="57" t="s">
        <v>212</v>
      </c>
      <c r="H1939" s="58">
        <v>2.5399999999999999E-2</v>
      </c>
      <c r="I1939" s="59">
        <f t="shared" si="478"/>
        <v>131.80000000000001</v>
      </c>
      <c r="J1939" s="59">
        <f t="shared" si="479"/>
        <v>3.34</v>
      </c>
      <c r="Q1939">
        <f t="shared" si="481"/>
        <v>0</v>
      </c>
      <c r="R1939">
        <f t="shared" si="480"/>
        <v>123.02465160128068</v>
      </c>
      <c r="T1939">
        <v>125.16218158737271</v>
      </c>
      <c r="W1939">
        <v>131.80000000000001</v>
      </c>
      <c r="Y1939">
        <v>131.80000000000001</v>
      </c>
      <c r="AB1939">
        <v>131.80000000000001</v>
      </c>
      <c r="AD1939" s="196">
        <v>131.80000000000001</v>
      </c>
    </row>
    <row r="1940" spans="1:30" ht="25.5" x14ac:dyDescent="0.25">
      <c r="A1940" s="55" t="s">
        <v>1627</v>
      </c>
      <c r="B1940" s="56" t="s">
        <v>2465</v>
      </c>
      <c r="C1940" s="55" t="s">
        <v>204</v>
      </c>
      <c r="D1940" s="55" t="s">
        <v>2466</v>
      </c>
      <c r="E1940" s="230" t="s">
        <v>1648</v>
      </c>
      <c r="F1940" s="231"/>
      <c r="G1940" s="57" t="s">
        <v>2078</v>
      </c>
      <c r="H1940" s="58">
        <v>3.1684000000000001</v>
      </c>
      <c r="I1940" s="59">
        <f t="shared" si="478"/>
        <v>11.19</v>
      </c>
      <c r="J1940" s="59">
        <f t="shared" si="479"/>
        <v>35.450000000000003</v>
      </c>
      <c r="Q1940">
        <f t="shared" si="481"/>
        <v>0</v>
      </c>
      <c r="R1940">
        <f t="shared" si="480"/>
        <v>10.444960936406149</v>
      </c>
      <c r="T1940">
        <v>10.631644777986242</v>
      </c>
      <c r="W1940">
        <v>11.19</v>
      </c>
      <c r="Y1940">
        <v>11.19</v>
      </c>
      <c r="AB1940">
        <v>11.19</v>
      </c>
      <c r="AD1940" s="196">
        <v>11.19</v>
      </c>
    </row>
    <row r="1941" spans="1:30" ht="25.5" x14ac:dyDescent="0.25">
      <c r="A1941" s="55" t="s">
        <v>1627</v>
      </c>
      <c r="B1941" s="56" t="s">
        <v>2467</v>
      </c>
      <c r="C1941" s="55" t="s">
        <v>204</v>
      </c>
      <c r="D1941" s="55" t="s">
        <v>2468</v>
      </c>
      <c r="E1941" s="230" t="s">
        <v>1665</v>
      </c>
      <c r="F1941" s="231"/>
      <c r="G1941" s="57" t="s">
        <v>1787</v>
      </c>
      <c r="H1941" s="58">
        <v>2.6100000000000002E-2</v>
      </c>
      <c r="I1941" s="59">
        <f t="shared" si="478"/>
        <v>15.72</v>
      </c>
      <c r="J1941" s="59">
        <f t="shared" si="479"/>
        <v>0.41</v>
      </c>
      <c r="Q1941">
        <f t="shared" si="481"/>
        <v>0</v>
      </c>
      <c r="R1941">
        <f t="shared" si="480"/>
        <v>14.673349948195236</v>
      </c>
      <c r="T1941">
        <v>14.934707326407365</v>
      </c>
      <c r="W1941">
        <v>15.72</v>
      </c>
      <c r="Y1941">
        <v>15.72</v>
      </c>
      <c r="AB1941">
        <v>15.72</v>
      </c>
      <c r="AD1941" s="196">
        <v>15.72</v>
      </c>
    </row>
    <row r="1942" spans="1:30" ht="25.5" x14ac:dyDescent="0.25">
      <c r="A1942" s="55" t="s">
        <v>1627</v>
      </c>
      <c r="B1942" s="56" t="s">
        <v>2119</v>
      </c>
      <c r="C1942" s="55" t="s">
        <v>204</v>
      </c>
      <c r="D1942" s="55" t="s">
        <v>2120</v>
      </c>
      <c r="E1942" s="230" t="s">
        <v>1648</v>
      </c>
      <c r="F1942" s="231"/>
      <c r="G1942" s="57" t="s">
        <v>2078</v>
      </c>
      <c r="H1942" s="58">
        <v>12.96</v>
      </c>
      <c r="I1942" s="59">
        <f t="shared" si="478"/>
        <v>0.64</v>
      </c>
      <c r="J1942" s="59">
        <f t="shared" si="479"/>
        <v>8.2899999999999991</v>
      </c>
      <c r="Q1942">
        <f t="shared" si="481"/>
        <v>0</v>
      </c>
      <c r="R1942">
        <f t="shared" si="480"/>
        <v>0.59738829305629459</v>
      </c>
      <c r="T1942">
        <v>0.60672248513529925</v>
      </c>
      <c r="W1942">
        <v>0.64</v>
      </c>
      <c r="Y1942">
        <v>0.64</v>
      </c>
      <c r="AB1942">
        <v>0.64</v>
      </c>
      <c r="AD1942" s="196">
        <v>0.63</v>
      </c>
    </row>
    <row r="1943" spans="1:30" ht="25.5" x14ac:dyDescent="0.25">
      <c r="A1943" s="55" t="s">
        <v>1627</v>
      </c>
      <c r="B1943" s="56" t="s">
        <v>2469</v>
      </c>
      <c r="C1943" s="55" t="s">
        <v>204</v>
      </c>
      <c r="D1943" s="55" t="s">
        <v>2470</v>
      </c>
      <c r="E1943" s="230" t="s">
        <v>1648</v>
      </c>
      <c r="F1943" s="231"/>
      <c r="G1943" s="57" t="s">
        <v>2078</v>
      </c>
      <c r="H1943" s="58">
        <v>0.01</v>
      </c>
      <c r="I1943" s="59">
        <f t="shared" si="478"/>
        <v>24.77</v>
      </c>
      <c r="J1943" s="59">
        <f t="shared" si="479"/>
        <v>0.24</v>
      </c>
      <c r="Q1943">
        <f t="shared" si="481"/>
        <v>0</v>
      </c>
      <c r="R1943">
        <f t="shared" si="480"/>
        <v>23.120793779694399</v>
      </c>
      <c r="T1943">
        <v>23.522164039091599</v>
      </c>
      <c r="W1943">
        <v>24.77</v>
      </c>
      <c r="Y1943">
        <v>24.77</v>
      </c>
      <c r="AB1943">
        <v>24.77</v>
      </c>
      <c r="AD1943" s="196">
        <v>24.77</v>
      </c>
    </row>
    <row r="1944" spans="1:30" ht="25.5" x14ac:dyDescent="0.25">
      <c r="A1944" s="55" t="s">
        <v>1627</v>
      </c>
      <c r="B1944" s="56" t="s">
        <v>2471</v>
      </c>
      <c r="C1944" s="55" t="s">
        <v>204</v>
      </c>
      <c r="D1944" s="55" t="s">
        <v>2472</v>
      </c>
      <c r="E1944" s="230" t="s">
        <v>1648</v>
      </c>
      <c r="F1944" s="231"/>
      <c r="G1944" s="57" t="s">
        <v>808</v>
      </c>
      <c r="H1944" s="58">
        <v>0.20519999999999999</v>
      </c>
      <c r="I1944" s="59">
        <f t="shared" si="478"/>
        <v>14.42</v>
      </c>
      <c r="J1944" s="59">
        <f t="shared" si="479"/>
        <v>2.95</v>
      </c>
      <c r="Q1944">
        <f t="shared" si="481"/>
        <v>0</v>
      </c>
      <c r="R1944">
        <f t="shared" si="480"/>
        <v>13.459904977924637</v>
      </c>
      <c r="T1944">
        <v>13.693259779899751</v>
      </c>
      <c r="W1944">
        <v>14.42</v>
      </c>
      <c r="Y1944">
        <v>14.42</v>
      </c>
      <c r="AB1944">
        <v>14.42</v>
      </c>
      <c r="AD1944" s="196">
        <v>14.42</v>
      </c>
    </row>
    <row r="1945" spans="1:30" x14ac:dyDescent="0.25">
      <c r="A1945" s="44"/>
      <c r="B1945" s="44"/>
      <c r="C1945" s="44"/>
      <c r="D1945" s="44"/>
      <c r="E1945" s="44" t="s">
        <v>1629</v>
      </c>
      <c r="F1945" s="45">
        <v>15.01</v>
      </c>
      <c r="G1945" s="44" t="s">
        <v>1630</v>
      </c>
      <c r="H1945" s="45">
        <v>0</v>
      </c>
      <c r="I1945" s="44" t="s">
        <v>1631</v>
      </c>
      <c r="J1945" s="45">
        <f>F1945+H1945</f>
        <v>15.01</v>
      </c>
      <c r="Q1945">
        <f t="shared" si="481"/>
        <v>0</v>
      </c>
      <c r="W1945" t="s">
        <v>1631</v>
      </c>
      <c r="Y1945" t="s">
        <v>1631</v>
      </c>
      <c r="AB1945" t="s">
        <v>1631</v>
      </c>
    </row>
    <row r="1946" spans="1:30" x14ac:dyDescent="0.25">
      <c r="A1946" s="44"/>
      <c r="B1946" s="44"/>
      <c r="C1946" s="44"/>
      <c r="D1946" s="44"/>
      <c r="E1946" s="44" t="s">
        <v>1632</v>
      </c>
      <c r="F1946" s="45">
        <f>J1946-J1928</f>
        <v>18.131479263934423</v>
      </c>
      <c r="G1946" s="44"/>
      <c r="H1946" s="229" t="s">
        <v>1633</v>
      </c>
      <c r="I1946" s="229"/>
      <c r="J1946" s="45">
        <f>Q1946</f>
        <v>100.5472941</v>
      </c>
      <c r="Q1946">
        <f t="shared" si="481"/>
        <v>100.5472941</v>
      </c>
      <c r="S1946" s="194"/>
    </row>
    <row r="1947" spans="1:30" ht="15.75" thickBot="1" x14ac:dyDescent="0.3">
      <c r="A1947" s="46"/>
      <c r="B1947" s="46"/>
      <c r="C1947" s="46"/>
      <c r="D1947" s="46"/>
      <c r="E1947" s="46"/>
      <c r="F1947" s="46"/>
      <c r="G1947" s="46" t="s">
        <v>1634</v>
      </c>
      <c r="H1947" s="47">
        <v>4</v>
      </c>
      <c r="I1947" s="46" t="s">
        <v>1635</v>
      </c>
      <c r="J1947" s="48">
        <f>O1947</f>
        <v>402.18</v>
      </c>
      <c r="M1947">
        <f>K1928</f>
        <v>402.18</v>
      </c>
      <c r="N1947">
        <f>L1928</f>
        <v>100.5472941</v>
      </c>
      <c r="O1947">
        <v>402.18</v>
      </c>
      <c r="P1947">
        <v>100.5472941</v>
      </c>
      <c r="Q1947">
        <f t="shared" si="481"/>
        <v>0</v>
      </c>
      <c r="S1947" s="194"/>
      <c r="W1947" t="s">
        <v>1635</v>
      </c>
      <c r="Y1947" t="s">
        <v>1635</v>
      </c>
      <c r="AB1947" t="s">
        <v>1635</v>
      </c>
    </row>
    <row r="1948" spans="1:30" ht="15.75" thickTop="1" x14ac:dyDescent="0.25">
      <c r="A1948" s="49"/>
      <c r="B1948" s="49"/>
      <c r="C1948" s="49"/>
      <c r="D1948" s="49"/>
      <c r="E1948" s="49"/>
      <c r="F1948" s="49"/>
      <c r="G1948" s="49"/>
      <c r="H1948" s="49"/>
      <c r="I1948" s="49"/>
      <c r="J1948" s="49"/>
      <c r="Q1948">
        <f t="shared" si="481"/>
        <v>0</v>
      </c>
      <c r="S1948" s="194"/>
    </row>
    <row r="1949" spans="1:30" collapsed="1" x14ac:dyDescent="0.25">
      <c r="A1949" s="36" t="s">
        <v>683</v>
      </c>
      <c r="B1949" s="37" t="s">
        <v>137</v>
      </c>
      <c r="C1949" s="36" t="s">
        <v>138</v>
      </c>
      <c r="D1949" s="36" t="s">
        <v>9</v>
      </c>
      <c r="E1949" s="233" t="s">
        <v>1626</v>
      </c>
      <c r="F1949" s="234"/>
      <c r="G1949" s="38" t="s">
        <v>139</v>
      </c>
      <c r="H1949" s="37" t="s">
        <v>140</v>
      </c>
      <c r="I1949" s="37" t="s">
        <v>141</v>
      </c>
      <c r="J1949" s="37" t="s">
        <v>10</v>
      </c>
      <c r="Q1949">
        <f t="shared" si="481"/>
        <v>0</v>
      </c>
      <c r="S1949" s="194"/>
      <c r="W1949" t="s">
        <v>141</v>
      </c>
      <c r="Y1949" t="s">
        <v>141</v>
      </c>
      <c r="AB1949" t="s">
        <v>141</v>
      </c>
    </row>
    <row r="1950" spans="1:30" ht="25.5" x14ac:dyDescent="0.25">
      <c r="A1950" s="39" t="s">
        <v>1636</v>
      </c>
      <c r="B1950" s="40" t="s">
        <v>684</v>
      </c>
      <c r="C1950" s="39" t="s">
        <v>204</v>
      </c>
      <c r="D1950" s="39" t="s">
        <v>685</v>
      </c>
      <c r="E1950" s="235">
        <v>8</v>
      </c>
      <c r="F1950" s="236"/>
      <c r="G1950" s="41" t="s">
        <v>488</v>
      </c>
      <c r="H1950" s="42">
        <v>1</v>
      </c>
      <c r="I1950" s="43">
        <f>_xlfn.XLOOKUP(D1950,'Sintético MO EQ MAT'!D:D,'Sintético MO EQ MAT'!G:G)</f>
        <v>422.0285884836066</v>
      </c>
      <c r="J1950" s="43">
        <f>(H1950*I1950)</f>
        <v>422.0285884836066</v>
      </c>
      <c r="K1950">
        <f>_xlfn.XLOOKUP(D1950,'Sintético MO EQ MAT'!D:D,'Sintético MO EQ MAT'!O:O,0)</f>
        <v>1029.74</v>
      </c>
      <c r="L1950">
        <f>_xlfn.XLOOKUP(D1950,'Sintético MO EQ MAT'!D:D,'Sintético MO EQ MAT'!K:K,0)</f>
        <v>514.87487795000004</v>
      </c>
      <c r="Q1950">
        <f t="shared" si="481"/>
        <v>0</v>
      </c>
      <c r="S1950" s="194"/>
      <c r="W1950">
        <v>422.0285884836066</v>
      </c>
      <c r="Y1950">
        <v>422.0285884836066</v>
      </c>
      <c r="AB1950">
        <v>422.0285884836066</v>
      </c>
      <c r="AD1950" s="196">
        <v>188.7</v>
      </c>
    </row>
    <row r="1951" spans="1:30" ht="25.5" x14ac:dyDescent="0.25">
      <c r="A1951" s="55" t="s">
        <v>1627</v>
      </c>
      <c r="B1951" s="56" t="s">
        <v>2453</v>
      </c>
      <c r="C1951" s="55" t="s">
        <v>204</v>
      </c>
      <c r="D1951" s="55" t="s">
        <v>2454</v>
      </c>
      <c r="E1951" s="230" t="s">
        <v>1648</v>
      </c>
      <c r="F1951" s="231"/>
      <c r="G1951" s="57" t="s">
        <v>212</v>
      </c>
      <c r="H1951" s="58">
        <v>2.2700000000000001E-2</v>
      </c>
      <c r="I1951" s="59">
        <f t="shared" ref="I1951:I1960" si="482">W1951</f>
        <v>134.08000000000001</v>
      </c>
      <c r="J1951" s="59">
        <f t="shared" ref="J1951:J1960" si="483">TRUNC(H1951*I1951,(2))</f>
        <v>3.04</v>
      </c>
      <c r="Q1951">
        <f t="shared" si="481"/>
        <v>0</v>
      </c>
      <c r="R1951">
        <f t="shared" ref="R1951:R1960" si="484">I1951/1.07133</f>
        <v>125.15284739529372</v>
      </c>
      <c r="T1951">
        <v>127.32771414970178</v>
      </c>
      <c r="W1951">
        <v>134.08000000000001</v>
      </c>
      <c r="Y1951">
        <v>134.08000000000001</v>
      </c>
      <c r="AB1951">
        <v>134.08000000000001</v>
      </c>
      <c r="AD1951" s="196">
        <v>134.08000000000001</v>
      </c>
    </row>
    <row r="1952" spans="1:30" ht="25.5" x14ac:dyDescent="0.25">
      <c r="A1952" s="55" t="s">
        <v>1627</v>
      </c>
      <c r="B1952" s="56" t="s">
        <v>1785</v>
      </c>
      <c r="C1952" s="55" t="s">
        <v>204</v>
      </c>
      <c r="D1952" s="55" t="s">
        <v>1786</v>
      </c>
      <c r="E1952" s="230" t="s">
        <v>1665</v>
      </c>
      <c r="F1952" s="231"/>
      <c r="G1952" s="57" t="s">
        <v>1787</v>
      </c>
      <c r="H1952" s="58">
        <v>6.1721000000000004</v>
      </c>
      <c r="I1952" s="59">
        <f t="shared" si="482"/>
        <v>21.92</v>
      </c>
      <c r="J1952" s="59">
        <f t="shared" si="483"/>
        <v>135.29</v>
      </c>
      <c r="Q1952">
        <f t="shared" si="481"/>
        <v>0</v>
      </c>
      <c r="R1952">
        <f t="shared" si="484"/>
        <v>20.46054903717809</v>
      </c>
      <c r="T1952">
        <v>20.815248336180264</v>
      </c>
      <c r="W1952">
        <v>21.92</v>
      </c>
      <c r="Y1952">
        <v>21.92</v>
      </c>
      <c r="AB1952">
        <v>21.92</v>
      </c>
      <c r="AD1952" s="196">
        <v>21.92</v>
      </c>
    </row>
    <row r="1953" spans="1:30" ht="25.5" x14ac:dyDescent="0.25">
      <c r="A1953" s="55" t="s">
        <v>1627</v>
      </c>
      <c r="B1953" s="56" t="s">
        <v>1788</v>
      </c>
      <c r="C1953" s="55" t="s">
        <v>204</v>
      </c>
      <c r="D1953" s="55" t="s">
        <v>1789</v>
      </c>
      <c r="E1953" s="230" t="s">
        <v>1665</v>
      </c>
      <c r="F1953" s="231"/>
      <c r="G1953" s="57" t="s">
        <v>1787</v>
      </c>
      <c r="H1953" s="58">
        <v>9.7096</v>
      </c>
      <c r="I1953" s="59">
        <f t="shared" si="482"/>
        <v>13.11</v>
      </c>
      <c r="J1953" s="59">
        <f t="shared" si="483"/>
        <v>127.29</v>
      </c>
      <c r="Q1953">
        <f t="shared" si="481"/>
        <v>0</v>
      </c>
      <c r="R1953">
        <f t="shared" si="484"/>
        <v>12.237125815575034</v>
      </c>
      <c r="T1953">
        <v>12.45181223339214</v>
      </c>
      <c r="W1953">
        <v>13.11</v>
      </c>
      <c r="Y1953">
        <v>13.11</v>
      </c>
      <c r="AB1953">
        <v>13.11</v>
      </c>
      <c r="AD1953" s="196">
        <v>13.11</v>
      </c>
    </row>
    <row r="1954" spans="1:30" ht="25.5" x14ac:dyDescent="0.25">
      <c r="A1954" s="55" t="s">
        <v>1627</v>
      </c>
      <c r="B1954" s="56" t="s">
        <v>2117</v>
      </c>
      <c r="C1954" s="55" t="s">
        <v>204</v>
      </c>
      <c r="D1954" s="55" t="s">
        <v>2118</v>
      </c>
      <c r="E1954" s="230" t="s">
        <v>1648</v>
      </c>
      <c r="F1954" s="231"/>
      <c r="G1954" s="57" t="s">
        <v>212</v>
      </c>
      <c r="H1954" s="58">
        <v>0.13730000000000001</v>
      </c>
      <c r="I1954" s="59">
        <f t="shared" si="482"/>
        <v>171.77</v>
      </c>
      <c r="J1954" s="59">
        <f t="shared" si="483"/>
        <v>23.58</v>
      </c>
      <c r="Q1954">
        <f t="shared" si="481"/>
        <v>0</v>
      </c>
      <c r="R1954">
        <f t="shared" si="484"/>
        <v>160.33341734106207</v>
      </c>
      <c r="T1954">
        <v>163.11500658060544</v>
      </c>
      <c r="W1954">
        <v>171.77</v>
      </c>
      <c r="Y1954">
        <v>171.77</v>
      </c>
      <c r="AB1954">
        <v>171.77</v>
      </c>
      <c r="AD1954" s="196">
        <v>171.77</v>
      </c>
    </row>
    <row r="1955" spans="1:30" ht="25.5" x14ac:dyDescent="0.25">
      <c r="A1955" s="55" t="s">
        <v>1627</v>
      </c>
      <c r="B1955" s="56" t="s">
        <v>2463</v>
      </c>
      <c r="C1955" s="55" t="s">
        <v>204</v>
      </c>
      <c r="D1955" s="55" t="s">
        <v>2464</v>
      </c>
      <c r="E1955" s="230" t="s">
        <v>1648</v>
      </c>
      <c r="F1955" s="231"/>
      <c r="G1955" s="57" t="s">
        <v>212</v>
      </c>
      <c r="H1955" s="58">
        <v>2.2700000000000001E-2</v>
      </c>
      <c r="I1955" s="59">
        <f t="shared" si="482"/>
        <v>131.80000000000001</v>
      </c>
      <c r="J1955" s="59">
        <f t="shared" si="483"/>
        <v>2.99</v>
      </c>
      <c r="Q1955">
        <f t="shared" si="481"/>
        <v>0</v>
      </c>
      <c r="R1955">
        <f t="shared" si="484"/>
        <v>123.02465160128068</v>
      </c>
      <c r="T1955">
        <v>125.16218158737271</v>
      </c>
      <c r="W1955">
        <v>131.80000000000001</v>
      </c>
      <c r="Y1955">
        <v>131.80000000000001</v>
      </c>
      <c r="AB1955">
        <v>131.80000000000001</v>
      </c>
      <c r="AD1955" s="196">
        <v>131.80000000000001</v>
      </c>
    </row>
    <row r="1956" spans="1:30" ht="25.5" x14ac:dyDescent="0.25">
      <c r="A1956" s="55" t="s">
        <v>1627</v>
      </c>
      <c r="B1956" s="56" t="s">
        <v>2473</v>
      </c>
      <c r="C1956" s="55" t="s">
        <v>204</v>
      </c>
      <c r="D1956" s="55" t="s">
        <v>2474</v>
      </c>
      <c r="E1956" s="230" t="s">
        <v>1648</v>
      </c>
      <c r="F1956" s="231"/>
      <c r="G1956" s="57" t="s">
        <v>2078</v>
      </c>
      <c r="H1956" s="58">
        <v>0.86380000000000001</v>
      </c>
      <c r="I1956" s="59">
        <f t="shared" si="482"/>
        <v>7.38</v>
      </c>
      <c r="J1956" s="59">
        <f t="shared" si="483"/>
        <v>6.37</v>
      </c>
      <c r="Q1956">
        <f t="shared" si="481"/>
        <v>0</v>
      </c>
      <c r="R1956">
        <f t="shared" si="484"/>
        <v>6.8886337543053964</v>
      </c>
      <c r="T1956">
        <v>7.0006440592534522</v>
      </c>
      <c r="W1956">
        <v>7.38</v>
      </c>
      <c r="Y1956">
        <v>7.38</v>
      </c>
      <c r="AB1956">
        <v>7.38</v>
      </c>
      <c r="AD1956" s="196">
        <v>7.37</v>
      </c>
    </row>
    <row r="1957" spans="1:30" ht="25.5" x14ac:dyDescent="0.25">
      <c r="A1957" s="55" t="s">
        <v>1627</v>
      </c>
      <c r="B1957" s="56" t="s">
        <v>2467</v>
      </c>
      <c r="C1957" s="55" t="s">
        <v>204</v>
      </c>
      <c r="D1957" s="55" t="s">
        <v>2468</v>
      </c>
      <c r="E1957" s="230" t="s">
        <v>1665</v>
      </c>
      <c r="F1957" s="231"/>
      <c r="G1957" s="57" t="s">
        <v>1787</v>
      </c>
      <c r="H1957" s="58">
        <v>0.13880000000000001</v>
      </c>
      <c r="I1957" s="59">
        <f t="shared" si="482"/>
        <v>15.72</v>
      </c>
      <c r="J1957" s="59">
        <f t="shared" si="483"/>
        <v>2.1800000000000002</v>
      </c>
      <c r="Q1957">
        <f t="shared" si="481"/>
        <v>0</v>
      </c>
      <c r="R1957">
        <f t="shared" si="484"/>
        <v>14.673349948195236</v>
      </c>
      <c r="T1957">
        <v>14.934707326407365</v>
      </c>
      <c r="W1957">
        <v>15.72</v>
      </c>
      <c r="Y1957">
        <v>15.72</v>
      </c>
      <c r="AB1957">
        <v>15.72</v>
      </c>
      <c r="AD1957" s="196">
        <v>15.72</v>
      </c>
    </row>
    <row r="1958" spans="1:30" ht="25.5" x14ac:dyDescent="0.25">
      <c r="A1958" s="55" t="s">
        <v>1627</v>
      </c>
      <c r="B1958" s="56" t="s">
        <v>2475</v>
      </c>
      <c r="C1958" s="55" t="s">
        <v>204</v>
      </c>
      <c r="D1958" s="55" t="s">
        <v>2476</v>
      </c>
      <c r="E1958" s="230" t="s">
        <v>1648</v>
      </c>
      <c r="F1958" s="231"/>
      <c r="G1958" s="57" t="s">
        <v>2078</v>
      </c>
      <c r="H1958" s="58">
        <v>20.551400000000001</v>
      </c>
      <c r="I1958" s="59">
        <f t="shared" si="482"/>
        <v>1</v>
      </c>
      <c r="J1958" s="59">
        <f t="shared" si="483"/>
        <v>20.55</v>
      </c>
      <c r="Q1958">
        <f t="shared" si="481"/>
        <v>0</v>
      </c>
      <c r="R1958">
        <f t="shared" si="484"/>
        <v>0.93341920790046029</v>
      </c>
      <c r="T1958">
        <v>0.92408501582145564</v>
      </c>
      <c r="W1958">
        <v>1</v>
      </c>
      <c r="Y1958">
        <v>1</v>
      </c>
      <c r="AB1958">
        <v>1</v>
      </c>
      <c r="AD1958" s="196">
        <v>0.97</v>
      </c>
    </row>
    <row r="1959" spans="1:30" ht="25.5" x14ac:dyDescent="0.25">
      <c r="A1959" s="55" t="s">
        <v>1627</v>
      </c>
      <c r="B1959" s="56" t="s">
        <v>2119</v>
      </c>
      <c r="C1959" s="55" t="s">
        <v>204</v>
      </c>
      <c r="D1959" s="55" t="s">
        <v>2120</v>
      </c>
      <c r="E1959" s="230" t="s">
        <v>1648</v>
      </c>
      <c r="F1959" s="231"/>
      <c r="G1959" s="57" t="s">
        <v>2078</v>
      </c>
      <c r="H1959" s="58">
        <v>34.553800000000003</v>
      </c>
      <c r="I1959" s="59">
        <f t="shared" si="482"/>
        <v>0.64</v>
      </c>
      <c r="J1959" s="59">
        <f t="shared" si="483"/>
        <v>22.11</v>
      </c>
      <c r="Q1959">
        <f t="shared" si="481"/>
        <v>0</v>
      </c>
      <c r="R1959">
        <f t="shared" si="484"/>
        <v>0.59738829305629459</v>
      </c>
      <c r="T1959">
        <v>0.60672248513529925</v>
      </c>
      <c r="W1959">
        <v>0.64</v>
      </c>
      <c r="Y1959">
        <v>0.64</v>
      </c>
      <c r="AB1959">
        <v>0.64</v>
      </c>
      <c r="AD1959" s="196">
        <v>0.63</v>
      </c>
    </row>
    <row r="1960" spans="1:30" ht="25.5" x14ac:dyDescent="0.25">
      <c r="A1960" s="55" t="s">
        <v>1627</v>
      </c>
      <c r="B1960" s="56" t="s">
        <v>2477</v>
      </c>
      <c r="C1960" s="55" t="s">
        <v>204</v>
      </c>
      <c r="D1960" s="55" t="s">
        <v>2478</v>
      </c>
      <c r="E1960" s="230" t="s">
        <v>1648</v>
      </c>
      <c r="F1960" s="231"/>
      <c r="G1960" s="57" t="s">
        <v>596</v>
      </c>
      <c r="H1960" s="58">
        <v>201.6</v>
      </c>
      <c r="I1960" s="59">
        <f t="shared" si="482"/>
        <v>0.39</v>
      </c>
      <c r="J1960" s="59">
        <f t="shared" si="483"/>
        <v>78.62</v>
      </c>
      <c r="Q1960">
        <f t="shared" si="481"/>
        <v>0</v>
      </c>
      <c r="R1960">
        <f t="shared" si="484"/>
        <v>0.36403349108117949</v>
      </c>
      <c r="T1960">
        <v>0.37336768316018415</v>
      </c>
      <c r="W1960">
        <v>0.39</v>
      </c>
      <c r="Y1960">
        <v>0.39</v>
      </c>
      <c r="AB1960">
        <v>0.39</v>
      </c>
      <c r="AD1960" s="196">
        <v>0.39</v>
      </c>
    </row>
    <row r="1961" spans="1:30" x14ac:dyDescent="0.25">
      <c r="A1961" s="44"/>
      <c r="B1961" s="44"/>
      <c r="C1961" s="44"/>
      <c r="D1961" s="44"/>
      <c r="E1961" s="44" t="s">
        <v>1629</v>
      </c>
      <c r="F1961" s="45">
        <v>269.37</v>
      </c>
      <c r="G1961" s="44" t="s">
        <v>1630</v>
      </c>
      <c r="H1961" s="45">
        <v>0</v>
      </c>
      <c r="I1961" s="44" t="s">
        <v>1631</v>
      </c>
      <c r="J1961" s="45">
        <f>F1961+H1961</f>
        <v>269.37</v>
      </c>
      <c r="Q1961">
        <f t="shared" si="481"/>
        <v>0</v>
      </c>
      <c r="W1961" t="s">
        <v>1631</v>
      </c>
      <c r="Y1961" t="s">
        <v>1631</v>
      </c>
      <c r="AB1961" t="s">
        <v>1631</v>
      </c>
    </row>
    <row r="1962" spans="1:30" x14ac:dyDescent="0.25">
      <c r="A1962" s="44"/>
      <c r="B1962" s="44"/>
      <c r="C1962" s="44"/>
      <c r="D1962" s="44"/>
      <c r="E1962" s="44" t="s">
        <v>1632</v>
      </c>
      <c r="F1962" s="45">
        <f>J1962-J1950</f>
        <v>92.846289466393443</v>
      </c>
      <c r="G1962" s="44"/>
      <c r="H1962" s="229" t="s">
        <v>1633</v>
      </c>
      <c r="I1962" s="229"/>
      <c r="J1962" s="45">
        <f>Q1962</f>
        <v>514.87487795000004</v>
      </c>
      <c r="Q1962">
        <f t="shared" si="481"/>
        <v>514.87487795000004</v>
      </c>
      <c r="S1962" s="194"/>
    </row>
    <row r="1963" spans="1:30" ht="15.75" thickBot="1" x14ac:dyDescent="0.3">
      <c r="A1963" s="46"/>
      <c r="B1963" s="46"/>
      <c r="C1963" s="46"/>
      <c r="D1963" s="46"/>
      <c r="E1963" s="46"/>
      <c r="F1963" s="46"/>
      <c r="G1963" s="46" t="s">
        <v>1634</v>
      </c>
      <c r="H1963" s="47">
        <v>2</v>
      </c>
      <c r="I1963" s="46" t="s">
        <v>1635</v>
      </c>
      <c r="J1963" s="48">
        <f>O1963</f>
        <v>1029.74</v>
      </c>
      <c r="M1963">
        <f>K1950</f>
        <v>1029.74</v>
      </c>
      <c r="N1963">
        <f>L1950</f>
        <v>514.87487795000004</v>
      </c>
      <c r="O1963">
        <v>1029.74</v>
      </c>
      <c r="P1963">
        <v>514.87487795000004</v>
      </c>
      <c r="Q1963">
        <f t="shared" si="481"/>
        <v>0</v>
      </c>
      <c r="S1963" s="194"/>
      <c r="W1963" t="s">
        <v>1635</v>
      </c>
      <c r="Y1963" t="s">
        <v>1635</v>
      </c>
      <c r="AB1963" t="s">
        <v>1635</v>
      </c>
    </row>
    <row r="1964" spans="1:30" ht="15.75" thickTop="1" x14ac:dyDescent="0.25">
      <c r="A1964" s="49"/>
      <c r="B1964" s="49"/>
      <c r="C1964" s="49"/>
      <c r="D1964" s="49"/>
      <c r="E1964" s="49"/>
      <c r="F1964" s="49"/>
      <c r="G1964" s="49"/>
      <c r="H1964" s="49"/>
      <c r="I1964" s="49"/>
      <c r="J1964" s="49"/>
      <c r="Q1964">
        <f t="shared" si="481"/>
        <v>0</v>
      </c>
      <c r="S1964" s="194"/>
    </row>
    <row r="1965" spans="1:30" collapsed="1" x14ac:dyDescent="0.25">
      <c r="A1965" s="36" t="s">
        <v>686</v>
      </c>
      <c r="B1965" s="37" t="s">
        <v>137</v>
      </c>
      <c r="C1965" s="36" t="s">
        <v>138</v>
      </c>
      <c r="D1965" s="36" t="s">
        <v>9</v>
      </c>
      <c r="E1965" s="233" t="s">
        <v>1626</v>
      </c>
      <c r="F1965" s="234"/>
      <c r="G1965" s="38" t="s">
        <v>139</v>
      </c>
      <c r="H1965" s="37" t="s">
        <v>140</v>
      </c>
      <c r="I1965" s="37" t="s">
        <v>141</v>
      </c>
      <c r="J1965" s="37" t="s">
        <v>10</v>
      </c>
      <c r="Q1965">
        <f t="shared" si="481"/>
        <v>0</v>
      </c>
      <c r="S1965" s="194"/>
      <c r="W1965" t="s">
        <v>141</v>
      </c>
      <c r="Y1965" t="s">
        <v>141</v>
      </c>
      <c r="AB1965" t="s">
        <v>141</v>
      </c>
    </row>
    <row r="1966" spans="1:30" ht="38.25" x14ac:dyDescent="0.25">
      <c r="A1966" s="39" t="s">
        <v>1636</v>
      </c>
      <c r="B1966" s="40" t="s">
        <v>687</v>
      </c>
      <c r="C1966" s="39" t="s">
        <v>157</v>
      </c>
      <c r="D1966" s="39" t="s">
        <v>688</v>
      </c>
      <c r="E1966" s="235" t="s">
        <v>2168</v>
      </c>
      <c r="F1966" s="236"/>
      <c r="G1966" s="41" t="s">
        <v>164</v>
      </c>
      <c r="H1966" s="42">
        <v>1</v>
      </c>
      <c r="I1966" s="43">
        <f>_xlfn.XLOOKUP(D1966,'Sintético MO EQ MAT'!D:D,'Sintético MO EQ MAT'!G:G)</f>
        <v>9.7481071311475418</v>
      </c>
      <c r="J1966" s="43">
        <f>(H1966*I1966)</f>
        <v>9.7481071311475418</v>
      </c>
      <c r="K1966">
        <f>_xlfn.XLOOKUP(D1966,'Sintético MO EQ MAT'!D:D,'Sintético MO EQ MAT'!O:O,0)</f>
        <v>237.85</v>
      </c>
      <c r="L1966">
        <f>_xlfn.XLOOKUP(D1966,'Sintético MO EQ MAT'!D:D,'Sintético MO EQ MAT'!K:K,0)</f>
        <v>11.892690700000001</v>
      </c>
      <c r="Q1966">
        <f t="shared" si="481"/>
        <v>0</v>
      </c>
      <c r="S1966" s="194"/>
      <c r="W1966">
        <v>9.7481071311475418</v>
      </c>
      <c r="Y1966">
        <v>9.7481071311475418</v>
      </c>
      <c r="AB1966">
        <v>9.7481071311475418</v>
      </c>
      <c r="AD1966" s="196">
        <v>6.14</v>
      </c>
    </row>
    <row r="1967" spans="1:30" ht="25.5" x14ac:dyDescent="0.25">
      <c r="A1967" s="50" t="s">
        <v>1638</v>
      </c>
      <c r="B1967" s="51" t="s">
        <v>2162</v>
      </c>
      <c r="C1967" s="50" t="s">
        <v>157</v>
      </c>
      <c r="D1967" s="50" t="s">
        <v>2163</v>
      </c>
      <c r="E1967" s="237" t="s">
        <v>1637</v>
      </c>
      <c r="F1967" s="238"/>
      <c r="G1967" s="52" t="s">
        <v>266</v>
      </c>
      <c r="H1967" s="53">
        <v>0.127</v>
      </c>
      <c r="I1967" s="54">
        <f t="shared" ref="I1967:I1972" si="485">W1967</f>
        <v>18.72</v>
      </c>
      <c r="J1967" s="54">
        <f t="shared" ref="J1967:J1972" si="486">TRUNC(H1967*I1967,(2))</f>
        <v>2.37</v>
      </c>
      <c r="Q1967">
        <f t="shared" si="481"/>
        <v>0</v>
      </c>
      <c r="R1967">
        <f t="shared" ref="R1967:R1972" si="487">I1967/1.07133</f>
        <v>17.473607571896615</v>
      </c>
      <c r="T1967">
        <v>17.78163591050377</v>
      </c>
      <c r="W1967">
        <v>18.72</v>
      </c>
      <c r="Y1967">
        <v>18.72</v>
      </c>
      <c r="AB1967">
        <v>18.72</v>
      </c>
      <c r="AD1967" s="196">
        <v>18.72</v>
      </c>
    </row>
    <row r="1968" spans="1:30" ht="25.5" x14ac:dyDescent="0.25">
      <c r="A1968" s="50" t="s">
        <v>1638</v>
      </c>
      <c r="B1968" s="51" t="s">
        <v>1658</v>
      </c>
      <c r="C1968" s="50" t="s">
        <v>157</v>
      </c>
      <c r="D1968" s="50" t="s">
        <v>1659</v>
      </c>
      <c r="E1968" s="237" t="s">
        <v>1637</v>
      </c>
      <c r="F1968" s="238"/>
      <c r="G1968" s="52" t="s">
        <v>266</v>
      </c>
      <c r="H1968" s="53">
        <v>0.127</v>
      </c>
      <c r="I1968" s="54">
        <f t="shared" si="485"/>
        <v>25.97</v>
      </c>
      <c r="J1968" s="54">
        <f t="shared" si="486"/>
        <v>3.29</v>
      </c>
      <c r="Q1968">
        <f t="shared" si="481"/>
        <v>0</v>
      </c>
      <c r="R1968">
        <f t="shared" si="487"/>
        <v>24.240896829174954</v>
      </c>
      <c r="T1968">
        <v>24.670269664809165</v>
      </c>
      <c r="W1968">
        <v>25.97</v>
      </c>
      <c r="Y1968">
        <v>25.97</v>
      </c>
      <c r="AB1968">
        <v>25.97</v>
      </c>
      <c r="AD1968" s="196">
        <v>25.97</v>
      </c>
    </row>
    <row r="1969" spans="1:30" x14ac:dyDescent="0.25">
      <c r="A1969" s="55" t="s">
        <v>1627</v>
      </c>
      <c r="B1969" s="56" t="s">
        <v>2231</v>
      </c>
      <c r="C1969" s="55" t="s">
        <v>157</v>
      </c>
      <c r="D1969" s="55" t="s">
        <v>2232</v>
      </c>
      <c r="E1969" s="230" t="s">
        <v>1648</v>
      </c>
      <c r="F1969" s="231"/>
      <c r="G1969" s="57" t="s">
        <v>164</v>
      </c>
      <c r="H1969" s="58">
        <v>9.9000000000000008E-3</v>
      </c>
      <c r="I1969" s="59">
        <f t="shared" si="485"/>
        <v>60.5</v>
      </c>
      <c r="J1969" s="59">
        <f t="shared" si="486"/>
        <v>0.59</v>
      </c>
      <c r="Q1969">
        <f t="shared" si="481"/>
        <v>0</v>
      </c>
      <c r="R1969">
        <f t="shared" si="487"/>
        <v>56.471862077977846</v>
      </c>
      <c r="T1969">
        <v>57.451952246273329</v>
      </c>
      <c r="W1969">
        <v>60.5</v>
      </c>
      <c r="Y1969">
        <v>60.5</v>
      </c>
      <c r="AB1969">
        <v>60.5</v>
      </c>
      <c r="AD1969" s="196">
        <v>60.5</v>
      </c>
    </row>
    <row r="1970" spans="1:30" ht="25.5" x14ac:dyDescent="0.25">
      <c r="A1970" s="55" t="s">
        <v>1627</v>
      </c>
      <c r="B1970" s="56" t="s">
        <v>2479</v>
      </c>
      <c r="C1970" s="55" t="s">
        <v>157</v>
      </c>
      <c r="D1970" s="55" t="s">
        <v>2480</v>
      </c>
      <c r="E1970" s="230" t="s">
        <v>1648</v>
      </c>
      <c r="F1970" s="231"/>
      <c r="G1970" s="57" t="s">
        <v>164</v>
      </c>
      <c r="H1970" s="58">
        <v>1</v>
      </c>
      <c r="I1970" s="59">
        <f t="shared" si="485"/>
        <v>2.46</v>
      </c>
      <c r="J1970" s="59">
        <f t="shared" si="486"/>
        <v>2.46</v>
      </c>
      <c r="Q1970">
        <f t="shared" si="481"/>
        <v>0</v>
      </c>
      <c r="R1970">
        <f t="shared" si="487"/>
        <v>2.2962112514351323</v>
      </c>
      <c r="T1970">
        <v>2.3428822118301551</v>
      </c>
      <c r="W1970">
        <v>2.46</v>
      </c>
      <c r="Y1970">
        <v>2.46</v>
      </c>
      <c r="AB1970">
        <v>2.46</v>
      </c>
      <c r="AD1970" s="196">
        <v>2.46</v>
      </c>
    </row>
    <row r="1971" spans="1:30" ht="25.5" x14ac:dyDescent="0.25">
      <c r="A1971" s="55" t="s">
        <v>1627</v>
      </c>
      <c r="B1971" s="56" t="s">
        <v>2235</v>
      </c>
      <c r="C1971" s="55" t="s">
        <v>157</v>
      </c>
      <c r="D1971" s="55" t="s">
        <v>2236</v>
      </c>
      <c r="E1971" s="230" t="s">
        <v>1648</v>
      </c>
      <c r="F1971" s="231"/>
      <c r="G1971" s="57" t="s">
        <v>164</v>
      </c>
      <c r="H1971" s="58">
        <v>1.4999999999999999E-2</v>
      </c>
      <c r="I1971" s="59">
        <f t="shared" si="485"/>
        <v>68.55</v>
      </c>
      <c r="J1971" s="59">
        <f t="shared" si="486"/>
        <v>1.02</v>
      </c>
      <c r="Q1971">
        <f t="shared" si="481"/>
        <v>0</v>
      </c>
      <c r="R1971">
        <f t="shared" si="487"/>
        <v>63.985886701576547</v>
      </c>
      <c r="T1971">
        <v>65.0966555589781</v>
      </c>
      <c r="W1971">
        <v>68.55</v>
      </c>
      <c r="Y1971">
        <v>68.55</v>
      </c>
      <c r="AB1971">
        <v>68.55</v>
      </c>
      <c r="AD1971" s="196">
        <v>68.55</v>
      </c>
    </row>
    <row r="1972" spans="1:30" x14ac:dyDescent="0.25">
      <c r="A1972" s="55" t="s">
        <v>1627</v>
      </c>
      <c r="B1972" s="56" t="s">
        <v>2237</v>
      </c>
      <c r="C1972" s="55" t="s">
        <v>157</v>
      </c>
      <c r="D1972" s="55" t="s">
        <v>2238</v>
      </c>
      <c r="E1972" s="230" t="s">
        <v>1648</v>
      </c>
      <c r="F1972" s="231"/>
      <c r="G1972" s="57" t="s">
        <v>164</v>
      </c>
      <c r="H1972" s="58">
        <v>7.1000000000000004E-3</v>
      </c>
      <c r="I1972" s="59">
        <f t="shared" si="485"/>
        <v>1.95</v>
      </c>
      <c r="J1972" s="59">
        <f t="shared" si="486"/>
        <v>0.01</v>
      </c>
      <c r="Q1972">
        <f t="shared" si="481"/>
        <v>0</v>
      </c>
      <c r="R1972">
        <f t="shared" si="487"/>
        <v>1.8201674554058975</v>
      </c>
      <c r="T1972">
        <v>1.8575042237219159</v>
      </c>
      <c r="W1972">
        <v>1.95</v>
      </c>
      <c r="Y1972">
        <v>1.95</v>
      </c>
      <c r="AB1972">
        <v>1.95</v>
      </c>
      <c r="AD1972" s="196">
        <v>1.95</v>
      </c>
    </row>
    <row r="1973" spans="1:30" x14ac:dyDescent="0.25">
      <c r="A1973" s="44"/>
      <c r="B1973" s="44"/>
      <c r="C1973" s="44"/>
      <c r="D1973" s="44"/>
      <c r="E1973" s="44" t="s">
        <v>1629</v>
      </c>
      <c r="F1973" s="45">
        <v>4.4000000000000004</v>
      </c>
      <c r="G1973" s="44" t="s">
        <v>1630</v>
      </c>
      <c r="H1973" s="45">
        <v>0</v>
      </c>
      <c r="I1973" s="44" t="s">
        <v>1631</v>
      </c>
      <c r="J1973" s="45">
        <f>F1973+H1973</f>
        <v>4.4000000000000004</v>
      </c>
      <c r="Q1973">
        <f t="shared" si="481"/>
        <v>0</v>
      </c>
      <c r="W1973" t="s">
        <v>1631</v>
      </c>
      <c r="Y1973" t="s">
        <v>1631</v>
      </c>
      <c r="AB1973" t="s">
        <v>1631</v>
      </c>
    </row>
    <row r="1974" spans="1:30" x14ac:dyDescent="0.25">
      <c r="A1974" s="44"/>
      <c r="B1974" s="44"/>
      <c r="C1974" s="44"/>
      <c r="D1974" s="44"/>
      <c r="E1974" s="44" t="s">
        <v>1632</v>
      </c>
      <c r="F1974" s="45">
        <f>J1974-J1966</f>
        <v>2.1445835688524593</v>
      </c>
      <c r="G1974" s="44"/>
      <c r="H1974" s="229" t="s">
        <v>1633</v>
      </c>
      <c r="I1974" s="229"/>
      <c r="J1974" s="45">
        <f>Q1974</f>
        <v>11.892690700000001</v>
      </c>
      <c r="Q1974">
        <f t="shared" si="481"/>
        <v>11.892690700000001</v>
      </c>
      <c r="S1974" s="194"/>
    </row>
    <row r="1975" spans="1:30" ht="15.75" thickBot="1" x14ac:dyDescent="0.3">
      <c r="A1975" s="46"/>
      <c r="B1975" s="46"/>
      <c r="C1975" s="46"/>
      <c r="D1975" s="46"/>
      <c r="E1975" s="46"/>
      <c r="F1975" s="46"/>
      <c r="G1975" s="46" t="s">
        <v>1634</v>
      </c>
      <c r="H1975" s="47">
        <v>20</v>
      </c>
      <c r="I1975" s="46" t="s">
        <v>1635</v>
      </c>
      <c r="J1975" s="48">
        <f>O1975</f>
        <v>237.85</v>
      </c>
      <c r="M1975">
        <f>K1966</f>
        <v>237.85</v>
      </c>
      <c r="N1975">
        <f>L1966</f>
        <v>11.892690700000001</v>
      </c>
      <c r="O1975">
        <v>237.85</v>
      </c>
      <c r="P1975">
        <v>11.892690700000001</v>
      </c>
      <c r="Q1975">
        <f t="shared" si="481"/>
        <v>0</v>
      </c>
      <c r="S1975" s="194"/>
      <c r="W1975" t="s">
        <v>1635</v>
      </c>
      <c r="Y1975" t="s">
        <v>1635</v>
      </c>
      <c r="AB1975" t="s">
        <v>1635</v>
      </c>
    </row>
    <row r="1976" spans="1:30" ht="15.75" thickTop="1" x14ac:dyDescent="0.25">
      <c r="A1976" s="49"/>
      <c r="B1976" s="49"/>
      <c r="C1976" s="49"/>
      <c r="D1976" s="49"/>
      <c r="E1976" s="49"/>
      <c r="F1976" s="49"/>
      <c r="G1976" s="49"/>
      <c r="H1976" s="49"/>
      <c r="I1976" s="49"/>
      <c r="J1976" s="49"/>
      <c r="Q1976">
        <f t="shared" si="481"/>
        <v>0</v>
      </c>
      <c r="S1976" s="194"/>
    </row>
    <row r="1977" spans="1:30" collapsed="1" x14ac:dyDescent="0.25">
      <c r="A1977" s="36" t="s">
        <v>689</v>
      </c>
      <c r="B1977" s="37" t="s">
        <v>137</v>
      </c>
      <c r="C1977" s="36" t="s">
        <v>138</v>
      </c>
      <c r="D1977" s="36" t="s">
        <v>9</v>
      </c>
      <c r="E1977" s="233" t="s">
        <v>1626</v>
      </c>
      <c r="F1977" s="234"/>
      <c r="G1977" s="38" t="s">
        <v>139</v>
      </c>
      <c r="H1977" s="37" t="s">
        <v>140</v>
      </c>
      <c r="I1977" s="37" t="s">
        <v>141</v>
      </c>
      <c r="J1977" s="37" t="s">
        <v>10</v>
      </c>
      <c r="Q1977">
        <f t="shared" si="481"/>
        <v>0</v>
      </c>
      <c r="S1977" s="194"/>
      <c r="W1977" t="s">
        <v>141</v>
      </c>
      <c r="Y1977" t="s">
        <v>141</v>
      </c>
      <c r="AB1977" t="s">
        <v>141</v>
      </c>
    </row>
    <row r="1978" spans="1:30" ht="38.25" x14ac:dyDescent="0.25">
      <c r="A1978" s="39" t="s">
        <v>1636</v>
      </c>
      <c r="B1978" s="40" t="s">
        <v>631</v>
      </c>
      <c r="C1978" s="39" t="s">
        <v>157</v>
      </c>
      <c r="D1978" s="39" t="s">
        <v>632</v>
      </c>
      <c r="E1978" s="235" t="s">
        <v>2168</v>
      </c>
      <c r="F1978" s="236"/>
      <c r="G1978" s="41" t="s">
        <v>164</v>
      </c>
      <c r="H1978" s="42">
        <v>1</v>
      </c>
      <c r="I1978" s="43">
        <f>_xlfn.XLOOKUP(D1978,'Sintético MO EQ MAT'!D:D,'Sintético MO EQ MAT'!G:G)</f>
        <v>27.713626885245901</v>
      </c>
      <c r="J1978" s="43">
        <f>(H1978*I1978)</f>
        <v>27.713626885245901</v>
      </c>
      <c r="K1978">
        <f>_xlfn.XLOOKUP(D1978,'Sintético MO EQ MAT'!D:D,'Sintético MO EQ MAT'!O:O,0)</f>
        <v>338.1</v>
      </c>
      <c r="L1978">
        <f>_xlfn.XLOOKUP(D1978,'Sintético MO EQ MAT'!D:D,'Sintético MO EQ MAT'!K:K,0)</f>
        <v>33.810624799999999</v>
      </c>
      <c r="Q1978">
        <f t="shared" si="481"/>
        <v>0</v>
      </c>
      <c r="S1978" s="194"/>
      <c r="W1978">
        <v>27.713626885245901</v>
      </c>
      <c r="Y1978">
        <v>27.713626885245901</v>
      </c>
      <c r="AB1978">
        <v>27.713626885245901</v>
      </c>
      <c r="AD1978" s="196">
        <v>24.79</v>
      </c>
    </row>
    <row r="1979" spans="1:30" ht="25.5" x14ac:dyDescent="0.25">
      <c r="A1979" s="50" t="s">
        <v>1638</v>
      </c>
      <c r="B1979" s="51" t="s">
        <v>2162</v>
      </c>
      <c r="C1979" s="50" t="s">
        <v>157</v>
      </c>
      <c r="D1979" s="50" t="s">
        <v>2163</v>
      </c>
      <c r="E1979" s="237" t="s">
        <v>1637</v>
      </c>
      <c r="F1979" s="238"/>
      <c r="G1979" s="52" t="s">
        <v>266</v>
      </c>
      <c r="H1979" s="53">
        <v>0.19259999999999999</v>
      </c>
      <c r="I1979" s="54">
        <f t="shared" ref="I1979:I1983" si="488">W1979</f>
        <v>18.72</v>
      </c>
      <c r="J1979" s="54">
        <f t="shared" ref="J1979:J1983" si="489">TRUNC(H1979*I1979,(2))</f>
        <v>3.6</v>
      </c>
      <c r="Q1979">
        <f t="shared" si="481"/>
        <v>0</v>
      </c>
      <c r="R1979">
        <f t="shared" ref="R1979:R1983" si="490">I1979/1.07133</f>
        <v>17.473607571896615</v>
      </c>
      <c r="T1979">
        <v>17.78163591050377</v>
      </c>
      <c r="W1979">
        <v>18.72</v>
      </c>
      <c r="Y1979">
        <v>18.72</v>
      </c>
      <c r="AB1979">
        <v>18.72</v>
      </c>
      <c r="AD1979" s="196">
        <v>18.72</v>
      </c>
    </row>
    <row r="1980" spans="1:30" ht="25.5" x14ac:dyDescent="0.25">
      <c r="A1980" s="50" t="s">
        <v>1638</v>
      </c>
      <c r="B1980" s="51" t="s">
        <v>1658</v>
      </c>
      <c r="C1980" s="50" t="s">
        <v>157</v>
      </c>
      <c r="D1980" s="50" t="s">
        <v>1659</v>
      </c>
      <c r="E1980" s="237" t="s">
        <v>1637</v>
      </c>
      <c r="F1980" s="238"/>
      <c r="G1980" s="52" t="s">
        <v>266</v>
      </c>
      <c r="H1980" s="53">
        <v>0.19259999999999999</v>
      </c>
      <c r="I1980" s="54">
        <f t="shared" si="488"/>
        <v>25.97</v>
      </c>
      <c r="J1980" s="54">
        <f t="shared" si="489"/>
        <v>5</v>
      </c>
      <c r="Q1980">
        <f t="shared" si="481"/>
        <v>0</v>
      </c>
      <c r="R1980">
        <f t="shared" si="490"/>
        <v>24.240896829174954</v>
      </c>
      <c r="T1980">
        <v>24.670269664809165</v>
      </c>
      <c r="W1980">
        <v>25.97</v>
      </c>
      <c r="Y1980">
        <v>25.97</v>
      </c>
      <c r="AB1980">
        <v>25.97</v>
      </c>
      <c r="AD1980" s="196">
        <v>25.97</v>
      </c>
    </row>
    <row r="1981" spans="1:30" x14ac:dyDescent="0.25">
      <c r="A1981" s="55" t="s">
        <v>1627</v>
      </c>
      <c r="B1981" s="56" t="s">
        <v>2413</v>
      </c>
      <c r="C1981" s="55" t="s">
        <v>157</v>
      </c>
      <c r="D1981" s="55" t="s">
        <v>2414</v>
      </c>
      <c r="E1981" s="230" t="s">
        <v>1648</v>
      </c>
      <c r="F1981" s="231"/>
      <c r="G1981" s="57" t="s">
        <v>164</v>
      </c>
      <c r="H1981" s="58">
        <v>2</v>
      </c>
      <c r="I1981" s="59">
        <f t="shared" si="488"/>
        <v>3.3</v>
      </c>
      <c r="J1981" s="59">
        <f t="shared" si="489"/>
        <v>6.6</v>
      </c>
      <c r="Q1981">
        <f t="shared" si="481"/>
        <v>0</v>
      </c>
      <c r="R1981">
        <f t="shared" si="490"/>
        <v>3.0802833860715189</v>
      </c>
      <c r="T1981">
        <v>3.1362885385455463</v>
      </c>
      <c r="W1981">
        <v>3.3</v>
      </c>
      <c r="Y1981">
        <v>3.3</v>
      </c>
      <c r="AB1981">
        <v>3.3</v>
      </c>
      <c r="AD1981" s="196">
        <v>3.3</v>
      </c>
    </row>
    <row r="1982" spans="1:30" ht="25.5" x14ac:dyDescent="0.25">
      <c r="A1982" s="55" t="s">
        <v>1627</v>
      </c>
      <c r="B1982" s="56" t="s">
        <v>2421</v>
      </c>
      <c r="C1982" s="55" t="s">
        <v>157</v>
      </c>
      <c r="D1982" s="55" t="s">
        <v>2422</v>
      </c>
      <c r="E1982" s="230" t="s">
        <v>1648</v>
      </c>
      <c r="F1982" s="231"/>
      <c r="G1982" s="57" t="s">
        <v>164</v>
      </c>
      <c r="H1982" s="58">
        <v>1</v>
      </c>
      <c r="I1982" s="59">
        <f t="shared" si="488"/>
        <v>9.64</v>
      </c>
      <c r="J1982" s="59">
        <f t="shared" si="489"/>
        <v>9.64</v>
      </c>
      <c r="Q1982">
        <f t="shared" si="481"/>
        <v>0</v>
      </c>
      <c r="R1982">
        <f t="shared" si="490"/>
        <v>8.9981611641604378</v>
      </c>
      <c r="T1982">
        <v>9.1568424295035165</v>
      </c>
      <c r="W1982">
        <v>9.64</v>
      </c>
      <c r="Y1982">
        <v>9.64</v>
      </c>
      <c r="AB1982">
        <v>9.64</v>
      </c>
      <c r="AD1982" s="196">
        <v>9.64</v>
      </c>
    </row>
    <row r="1983" spans="1:30" ht="38.25" x14ac:dyDescent="0.25">
      <c r="A1983" s="55" t="s">
        <v>1627</v>
      </c>
      <c r="B1983" s="56" t="s">
        <v>2409</v>
      </c>
      <c r="C1983" s="55" t="s">
        <v>157</v>
      </c>
      <c r="D1983" s="55" t="s">
        <v>2410</v>
      </c>
      <c r="E1983" s="230" t="s">
        <v>1648</v>
      </c>
      <c r="F1983" s="231"/>
      <c r="G1983" s="57" t="s">
        <v>164</v>
      </c>
      <c r="H1983" s="58">
        <v>0.115</v>
      </c>
      <c r="I1983" s="59">
        <f t="shared" si="488"/>
        <v>24.96</v>
      </c>
      <c r="J1983" s="59">
        <f t="shared" si="489"/>
        <v>2.87</v>
      </c>
      <c r="Q1983">
        <f t="shared" si="481"/>
        <v>0</v>
      </c>
      <c r="R1983">
        <f t="shared" si="490"/>
        <v>23.298143429195488</v>
      </c>
      <c r="T1983">
        <v>23.708847880671691</v>
      </c>
      <c r="W1983">
        <v>24.96</v>
      </c>
      <c r="Y1983">
        <v>24.96</v>
      </c>
      <c r="AB1983">
        <v>24.96</v>
      </c>
      <c r="AD1983" s="196">
        <v>24.96</v>
      </c>
    </row>
    <row r="1984" spans="1:30" x14ac:dyDescent="0.25">
      <c r="A1984" s="44"/>
      <c r="B1984" s="44"/>
      <c r="C1984" s="44"/>
      <c r="D1984" s="44"/>
      <c r="E1984" s="44" t="s">
        <v>1629</v>
      </c>
      <c r="F1984" s="45">
        <v>6.68</v>
      </c>
      <c r="G1984" s="44" t="s">
        <v>1630</v>
      </c>
      <c r="H1984" s="45">
        <v>0</v>
      </c>
      <c r="I1984" s="44" t="s">
        <v>1631</v>
      </c>
      <c r="J1984" s="45">
        <f>F1984+H1984</f>
        <v>6.68</v>
      </c>
      <c r="Q1984">
        <f t="shared" si="481"/>
        <v>0</v>
      </c>
      <c r="W1984" t="s">
        <v>1631</v>
      </c>
      <c r="Y1984" t="s">
        <v>1631</v>
      </c>
      <c r="AB1984" t="s">
        <v>1631</v>
      </c>
    </row>
    <row r="1985" spans="1:30" x14ac:dyDescent="0.25">
      <c r="A1985" s="44"/>
      <c r="B1985" s="44"/>
      <c r="C1985" s="44"/>
      <c r="D1985" s="44"/>
      <c r="E1985" s="44" t="s">
        <v>1632</v>
      </c>
      <c r="F1985" s="45">
        <f>J1985-J1978</f>
        <v>6.0969979147540982</v>
      </c>
      <c r="G1985" s="44"/>
      <c r="H1985" s="229" t="s">
        <v>1633</v>
      </c>
      <c r="I1985" s="229"/>
      <c r="J1985" s="45">
        <f>Q1985</f>
        <v>33.810624799999999</v>
      </c>
      <c r="Q1985">
        <f t="shared" si="481"/>
        <v>33.810624799999999</v>
      </c>
      <c r="S1985" s="194"/>
    </row>
    <row r="1986" spans="1:30" ht="15.75" thickBot="1" x14ac:dyDescent="0.3">
      <c r="A1986" s="46"/>
      <c r="B1986" s="46"/>
      <c r="C1986" s="46"/>
      <c r="D1986" s="46"/>
      <c r="E1986" s="46"/>
      <c r="F1986" s="46"/>
      <c r="G1986" s="46" t="s">
        <v>1634</v>
      </c>
      <c r="H1986" s="47">
        <v>36</v>
      </c>
      <c r="I1986" s="46" t="s">
        <v>1635</v>
      </c>
      <c r="J1986" s="48">
        <f>O1986</f>
        <v>1217.18</v>
      </c>
      <c r="M1986">
        <f>K1978</f>
        <v>338.1</v>
      </c>
      <c r="N1986">
        <f>L1978</f>
        <v>33.810624799999999</v>
      </c>
      <c r="O1986">
        <v>1217.18</v>
      </c>
      <c r="P1986">
        <v>33.810624799999999</v>
      </c>
      <c r="Q1986">
        <f t="shared" si="481"/>
        <v>0</v>
      </c>
      <c r="S1986" s="194"/>
      <c r="W1986" t="s">
        <v>1635</v>
      </c>
      <c r="Y1986" t="s">
        <v>1635</v>
      </c>
      <c r="AB1986" t="s">
        <v>1635</v>
      </c>
    </row>
    <row r="1987" spans="1:30" ht="15.75" thickTop="1" x14ac:dyDescent="0.25">
      <c r="A1987" s="49"/>
      <c r="B1987" s="49"/>
      <c r="C1987" s="49"/>
      <c r="D1987" s="49"/>
      <c r="E1987" s="49"/>
      <c r="F1987" s="49"/>
      <c r="G1987" s="49"/>
      <c r="H1987" s="49"/>
      <c r="I1987" s="49"/>
      <c r="J1987" s="49"/>
      <c r="Q1987">
        <f t="shared" si="481"/>
        <v>0</v>
      </c>
      <c r="S1987" s="194"/>
    </row>
    <row r="1988" spans="1:30" collapsed="1" x14ac:dyDescent="0.25">
      <c r="A1988" s="36" t="s">
        <v>690</v>
      </c>
      <c r="B1988" s="37" t="s">
        <v>137</v>
      </c>
      <c r="C1988" s="36" t="s">
        <v>138</v>
      </c>
      <c r="D1988" s="36" t="s">
        <v>9</v>
      </c>
      <c r="E1988" s="233" t="s">
        <v>1626</v>
      </c>
      <c r="F1988" s="234"/>
      <c r="G1988" s="38" t="s">
        <v>139</v>
      </c>
      <c r="H1988" s="37" t="s">
        <v>140</v>
      </c>
      <c r="I1988" s="37" t="s">
        <v>141</v>
      </c>
      <c r="J1988" s="37" t="s">
        <v>10</v>
      </c>
      <c r="Q1988">
        <f t="shared" si="481"/>
        <v>0</v>
      </c>
      <c r="S1988" s="194"/>
      <c r="W1988" t="s">
        <v>141</v>
      </c>
      <c r="Y1988" t="s">
        <v>141</v>
      </c>
      <c r="AB1988" t="s">
        <v>141</v>
      </c>
    </row>
    <row r="1989" spans="1:30" ht="38.25" x14ac:dyDescent="0.25">
      <c r="A1989" s="39" t="s">
        <v>1636</v>
      </c>
      <c r="B1989" s="40" t="s">
        <v>691</v>
      </c>
      <c r="C1989" s="39" t="s">
        <v>157</v>
      </c>
      <c r="D1989" s="39" t="s">
        <v>692</v>
      </c>
      <c r="E1989" s="235" t="s">
        <v>2168</v>
      </c>
      <c r="F1989" s="236"/>
      <c r="G1989" s="41" t="s">
        <v>164</v>
      </c>
      <c r="H1989" s="42">
        <v>1</v>
      </c>
      <c r="I1989" s="43">
        <f>_xlfn.XLOOKUP(D1989,'Sintético MO EQ MAT'!D:D,'Sintético MO EQ MAT'!G:G)</f>
        <v>27.939202918032787</v>
      </c>
      <c r="J1989" s="43">
        <f>(H1989*I1989)</f>
        <v>27.939202918032787</v>
      </c>
      <c r="K1989">
        <f>_xlfn.XLOOKUP(D1989,'Sintético MO EQ MAT'!D:D,'Sintético MO EQ MAT'!O:O,0)</f>
        <v>886.23</v>
      </c>
      <c r="L1989">
        <f>_xlfn.XLOOKUP(D1989,'Sintético MO EQ MAT'!D:D,'Sintético MO EQ MAT'!K:K,0)</f>
        <v>34.085827559999998</v>
      </c>
      <c r="Q1989">
        <f t="shared" si="481"/>
        <v>0</v>
      </c>
      <c r="S1989" s="194"/>
      <c r="W1989">
        <v>27.939202918032787</v>
      </c>
      <c r="Y1989">
        <v>27.939202918032787</v>
      </c>
      <c r="AB1989">
        <v>27.939202918032787</v>
      </c>
      <c r="AD1989" s="196">
        <v>23.96</v>
      </c>
    </row>
    <row r="1990" spans="1:30" ht="25.5" x14ac:dyDescent="0.25">
      <c r="A1990" s="50" t="s">
        <v>1638</v>
      </c>
      <c r="B1990" s="51" t="s">
        <v>2162</v>
      </c>
      <c r="C1990" s="50" t="s">
        <v>157</v>
      </c>
      <c r="D1990" s="50" t="s">
        <v>2163</v>
      </c>
      <c r="E1990" s="237" t="s">
        <v>1637</v>
      </c>
      <c r="F1990" s="238"/>
      <c r="G1990" s="52" t="s">
        <v>266</v>
      </c>
      <c r="H1990" s="53">
        <v>0.2172</v>
      </c>
      <c r="I1990" s="54">
        <f t="shared" ref="I1990:I1994" si="491">W1990</f>
        <v>18.72</v>
      </c>
      <c r="J1990" s="54">
        <f t="shared" ref="J1990:J1994" si="492">TRUNC(H1990*I1990,(2))</f>
        <v>4.0599999999999996</v>
      </c>
      <c r="Q1990">
        <f t="shared" si="481"/>
        <v>0</v>
      </c>
      <c r="R1990">
        <f t="shared" ref="R1990:R1994" si="493">I1990/1.07133</f>
        <v>17.473607571896615</v>
      </c>
      <c r="T1990">
        <v>17.78163591050377</v>
      </c>
      <c r="W1990">
        <v>18.72</v>
      </c>
      <c r="Y1990">
        <v>18.72</v>
      </c>
      <c r="AB1990">
        <v>18.72</v>
      </c>
      <c r="AD1990" s="196">
        <v>18.72</v>
      </c>
    </row>
    <row r="1991" spans="1:30" ht="25.5" x14ac:dyDescent="0.25">
      <c r="A1991" s="50" t="s">
        <v>1638</v>
      </c>
      <c r="B1991" s="51" t="s">
        <v>1658</v>
      </c>
      <c r="C1991" s="50" t="s">
        <v>157</v>
      </c>
      <c r="D1991" s="50" t="s">
        <v>1659</v>
      </c>
      <c r="E1991" s="237" t="s">
        <v>1637</v>
      </c>
      <c r="F1991" s="238"/>
      <c r="G1991" s="52" t="s">
        <v>266</v>
      </c>
      <c r="H1991" s="53">
        <v>0.2172</v>
      </c>
      <c r="I1991" s="54">
        <f t="shared" si="491"/>
        <v>25.97</v>
      </c>
      <c r="J1991" s="54">
        <f t="shared" si="492"/>
        <v>5.64</v>
      </c>
      <c r="Q1991">
        <f t="shared" si="481"/>
        <v>0</v>
      </c>
      <c r="R1991">
        <f t="shared" si="493"/>
        <v>24.240896829174954</v>
      </c>
      <c r="T1991">
        <v>24.670269664809165</v>
      </c>
      <c r="W1991">
        <v>25.97</v>
      </c>
      <c r="Y1991">
        <v>25.97</v>
      </c>
      <c r="AB1991">
        <v>25.97</v>
      </c>
      <c r="AD1991" s="196">
        <v>25.97</v>
      </c>
    </row>
    <row r="1992" spans="1:30" x14ac:dyDescent="0.25">
      <c r="A1992" s="55" t="s">
        <v>1627</v>
      </c>
      <c r="B1992" s="56" t="s">
        <v>2413</v>
      </c>
      <c r="C1992" s="55" t="s">
        <v>157</v>
      </c>
      <c r="D1992" s="55" t="s">
        <v>2414</v>
      </c>
      <c r="E1992" s="230" t="s">
        <v>1648</v>
      </c>
      <c r="F1992" s="231"/>
      <c r="G1992" s="57" t="s">
        <v>164</v>
      </c>
      <c r="H1992" s="58">
        <v>2</v>
      </c>
      <c r="I1992" s="59">
        <f t="shared" si="491"/>
        <v>3.3</v>
      </c>
      <c r="J1992" s="59">
        <f t="shared" si="492"/>
        <v>6.6</v>
      </c>
      <c r="Q1992">
        <f t="shared" si="481"/>
        <v>0</v>
      </c>
      <c r="R1992">
        <f t="shared" si="493"/>
        <v>3.0802833860715189</v>
      </c>
      <c r="T1992">
        <v>3.1362885385455463</v>
      </c>
      <c r="W1992">
        <v>3.3</v>
      </c>
      <c r="Y1992">
        <v>3.3</v>
      </c>
      <c r="AB1992">
        <v>3.3</v>
      </c>
      <c r="AD1992" s="196">
        <v>3.3</v>
      </c>
    </row>
    <row r="1993" spans="1:30" ht="25.5" x14ac:dyDescent="0.25">
      <c r="A1993" s="55" t="s">
        <v>1627</v>
      </c>
      <c r="B1993" s="56" t="s">
        <v>2415</v>
      </c>
      <c r="C1993" s="55" t="s">
        <v>157</v>
      </c>
      <c r="D1993" s="55" t="s">
        <v>2416</v>
      </c>
      <c r="E1993" s="230" t="s">
        <v>1648</v>
      </c>
      <c r="F1993" s="231"/>
      <c r="G1993" s="57" t="s">
        <v>164</v>
      </c>
      <c r="H1993" s="58">
        <v>1</v>
      </c>
      <c r="I1993" s="59">
        <f t="shared" si="491"/>
        <v>8.76</v>
      </c>
      <c r="J1993" s="59">
        <f t="shared" si="492"/>
        <v>8.76</v>
      </c>
      <c r="Q1993">
        <f t="shared" si="481"/>
        <v>0</v>
      </c>
      <c r="R1993">
        <f t="shared" si="493"/>
        <v>8.1767522612080317</v>
      </c>
      <c r="T1993">
        <v>8.3260993344721062</v>
      </c>
      <c r="W1993">
        <v>8.76</v>
      </c>
      <c r="Y1993">
        <v>8.76</v>
      </c>
      <c r="AB1993">
        <v>8.76</v>
      </c>
      <c r="AD1993" s="196">
        <v>8.76</v>
      </c>
    </row>
    <row r="1994" spans="1:30" ht="38.25" x14ac:dyDescent="0.25">
      <c r="A1994" s="55" t="s">
        <v>1627</v>
      </c>
      <c r="B1994" s="56" t="s">
        <v>2409</v>
      </c>
      <c r="C1994" s="55" t="s">
        <v>157</v>
      </c>
      <c r="D1994" s="55" t="s">
        <v>2410</v>
      </c>
      <c r="E1994" s="230" t="s">
        <v>1648</v>
      </c>
      <c r="F1994" s="231"/>
      <c r="G1994" s="57" t="s">
        <v>164</v>
      </c>
      <c r="H1994" s="58">
        <v>0.115</v>
      </c>
      <c r="I1994" s="59">
        <f t="shared" si="491"/>
        <v>24.96</v>
      </c>
      <c r="J1994" s="59">
        <f t="shared" si="492"/>
        <v>2.87</v>
      </c>
      <c r="Q1994">
        <f t="shared" ref="Q1994:Q2057" si="494">P1995</f>
        <v>0</v>
      </c>
      <c r="R1994">
        <f t="shared" si="493"/>
        <v>23.298143429195488</v>
      </c>
      <c r="T1994">
        <v>23.708847880671691</v>
      </c>
      <c r="W1994">
        <v>24.96</v>
      </c>
      <c r="Y1994">
        <v>24.96</v>
      </c>
      <c r="AB1994">
        <v>24.96</v>
      </c>
      <c r="AD1994" s="196">
        <v>24.96</v>
      </c>
    </row>
    <row r="1995" spans="1:30" x14ac:dyDescent="0.25">
      <c r="A1995" s="44"/>
      <c r="B1995" s="44"/>
      <c r="C1995" s="44"/>
      <c r="D1995" s="44"/>
      <c r="E1995" s="44" t="s">
        <v>1629</v>
      </c>
      <c r="F1995" s="45">
        <v>7.54</v>
      </c>
      <c r="G1995" s="44" t="s">
        <v>1630</v>
      </c>
      <c r="H1995" s="45">
        <v>0</v>
      </c>
      <c r="I1995" s="44" t="s">
        <v>1631</v>
      </c>
      <c r="J1995" s="45">
        <f>F1995+H1995</f>
        <v>7.54</v>
      </c>
      <c r="Q1995">
        <f t="shared" si="494"/>
        <v>0</v>
      </c>
      <c r="W1995" t="s">
        <v>1631</v>
      </c>
      <c r="Y1995" t="s">
        <v>1631</v>
      </c>
      <c r="AB1995" t="s">
        <v>1631</v>
      </c>
    </row>
    <row r="1996" spans="1:30" x14ac:dyDescent="0.25">
      <c r="A1996" s="44"/>
      <c r="B1996" s="44"/>
      <c r="C1996" s="44"/>
      <c r="D1996" s="44"/>
      <c r="E1996" s="44" t="s">
        <v>1632</v>
      </c>
      <c r="F1996" s="45">
        <f>J1996-J1989</f>
        <v>6.146624641967211</v>
      </c>
      <c r="G1996" s="44"/>
      <c r="H1996" s="229" t="s">
        <v>1633</v>
      </c>
      <c r="I1996" s="229"/>
      <c r="J1996" s="45">
        <f>Q1996</f>
        <v>34.085827559999998</v>
      </c>
      <c r="Q1996">
        <f t="shared" si="494"/>
        <v>34.085827559999998</v>
      </c>
      <c r="S1996" s="194"/>
    </row>
    <row r="1997" spans="1:30" ht="15.75" thickBot="1" x14ac:dyDescent="0.3">
      <c r="A1997" s="46"/>
      <c r="B1997" s="46"/>
      <c r="C1997" s="46"/>
      <c r="D1997" s="46"/>
      <c r="E1997" s="46"/>
      <c r="F1997" s="46"/>
      <c r="G1997" s="46" t="s">
        <v>1634</v>
      </c>
      <c r="H1997" s="47">
        <v>26</v>
      </c>
      <c r="I1997" s="46" t="s">
        <v>1635</v>
      </c>
      <c r="J1997" s="48">
        <f>O1997</f>
        <v>886.23</v>
      </c>
      <c r="M1997">
        <f>K1989</f>
        <v>886.23</v>
      </c>
      <c r="N1997">
        <f>L1989</f>
        <v>34.085827559999998</v>
      </c>
      <c r="O1997">
        <v>886.23</v>
      </c>
      <c r="P1997">
        <v>34.085827559999998</v>
      </c>
      <c r="Q1997">
        <f t="shared" si="494"/>
        <v>0</v>
      </c>
      <c r="S1997" s="194"/>
      <c r="W1997" t="s">
        <v>1635</v>
      </c>
      <c r="Y1997" t="s">
        <v>1635</v>
      </c>
      <c r="AB1997" t="s">
        <v>1635</v>
      </c>
    </row>
    <row r="1998" spans="1:30" ht="15.75" thickTop="1" x14ac:dyDescent="0.25">
      <c r="A1998" s="49"/>
      <c r="B1998" s="49"/>
      <c r="C1998" s="49"/>
      <c r="D1998" s="49"/>
      <c r="E1998" s="49"/>
      <c r="F1998" s="49"/>
      <c r="G1998" s="49"/>
      <c r="H1998" s="49"/>
      <c r="I1998" s="49"/>
      <c r="J1998" s="49"/>
      <c r="Q1998">
        <f t="shared" si="494"/>
        <v>0</v>
      </c>
      <c r="S1998" s="194"/>
    </row>
    <row r="1999" spans="1:30" collapsed="1" x14ac:dyDescent="0.25">
      <c r="A1999" s="36" t="s">
        <v>693</v>
      </c>
      <c r="B1999" s="37" t="s">
        <v>137</v>
      </c>
      <c r="C1999" s="36" t="s">
        <v>138</v>
      </c>
      <c r="D1999" s="36" t="s">
        <v>9</v>
      </c>
      <c r="E1999" s="233" t="s">
        <v>1626</v>
      </c>
      <c r="F1999" s="234"/>
      <c r="G1999" s="38" t="s">
        <v>139</v>
      </c>
      <c r="H1999" s="37" t="s">
        <v>140</v>
      </c>
      <c r="I1999" s="37" t="s">
        <v>141</v>
      </c>
      <c r="J1999" s="37" t="s">
        <v>10</v>
      </c>
      <c r="Q1999">
        <f t="shared" si="494"/>
        <v>0</v>
      </c>
      <c r="S1999" s="194"/>
      <c r="W1999" t="s">
        <v>141</v>
      </c>
      <c r="Y1999" t="s">
        <v>141</v>
      </c>
      <c r="AB1999" t="s">
        <v>141</v>
      </c>
    </row>
    <row r="2000" spans="1:30" ht="38.25" x14ac:dyDescent="0.25">
      <c r="A2000" s="39" t="s">
        <v>1636</v>
      </c>
      <c r="B2000" s="40" t="s">
        <v>694</v>
      </c>
      <c r="C2000" s="39" t="s">
        <v>157</v>
      </c>
      <c r="D2000" s="39" t="s">
        <v>695</v>
      </c>
      <c r="E2000" s="235" t="s">
        <v>2168</v>
      </c>
      <c r="F2000" s="236"/>
      <c r="G2000" s="41" t="s">
        <v>164</v>
      </c>
      <c r="H2000" s="42">
        <v>1</v>
      </c>
      <c r="I2000" s="43">
        <f>_xlfn.XLOOKUP(D2000,'Sintético MO EQ MAT'!D:D,'Sintético MO EQ MAT'!G:G)</f>
        <v>21.324991385245905</v>
      </c>
      <c r="J2000" s="43">
        <f>(H2000*I2000)</f>
        <v>21.324991385245905</v>
      </c>
      <c r="K2000">
        <f>_xlfn.XLOOKUP(D2000,'Sintético MO EQ MAT'!D:D,'Sintético MO EQ MAT'!O:O,0)</f>
        <v>104.06</v>
      </c>
      <c r="L2000">
        <f>_xlfn.XLOOKUP(D2000,'Sintético MO EQ MAT'!D:D,'Sintético MO EQ MAT'!K:K,0)</f>
        <v>26.016489490000005</v>
      </c>
      <c r="Q2000">
        <f t="shared" si="494"/>
        <v>0</v>
      </c>
      <c r="S2000" s="194"/>
      <c r="W2000">
        <v>21.324991385245905</v>
      </c>
      <c r="Y2000">
        <v>21.324991385245905</v>
      </c>
      <c r="AB2000">
        <v>21.324991385245905</v>
      </c>
      <c r="AD2000" s="196">
        <v>20.07</v>
      </c>
    </row>
    <row r="2001" spans="1:30" ht="25.5" x14ac:dyDescent="0.25">
      <c r="A2001" s="50" t="s">
        <v>1638</v>
      </c>
      <c r="B2001" s="51" t="s">
        <v>2162</v>
      </c>
      <c r="C2001" s="50" t="s">
        <v>157</v>
      </c>
      <c r="D2001" s="50" t="s">
        <v>2163</v>
      </c>
      <c r="E2001" s="237" t="s">
        <v>1637</v>
      </c>
      <c r="F2001" s="238"/>
      <c r="G2001" s="52" t="s">
        <v>266</v>
      </c>
      <c r="H2001" s="53">
        <v>0.12570000000000001</v>
      </c>
      <c r="I2001" s="54">
        <f t="shared" ref="I2001:I2005" si="495">W2001</f>
        <v>18.72</v>
      </c>
      <c r="J2001" s="54">
        <f t="shared" ref="J2001:J2005" si="496">TRUNC(H2001*I2001,(2))</f>
        <v>2.35</v>
      </c>
      <c r="Q2001">
        <f t="shared" si="494"/>
        <v>0</v>
      </c>
      <c r="R2001">
        <f t="shared" ref="R2001:R2005" si="497">I2001/1.07133</f>
        <v>17.473607571896615</v>
      </c>
      <c r="T2001">
        <v>17.78163591050377</v>
      </c>
      <c r="W2001">
        <v>18.72</v>
      </c>
      <c r="Y2001">
        <v>18.72</v>
      </c>
      <c r="AB2001">
        <v>18.72</v>
      </c>
      <c r="AD2001" s="196">
        <v>18.72</v>
      </c>
    </row>
    <row r="2002" spans="1:30" ht="25.5" x14ac:dyDescent="0.25">
      <c r="A2002" s="50" t="s">
        <v>1638</v>
      </c>
      <c r="B2002" s="51" t="s">
        <v>1658</v>
      </c>
      <c r="C2002" s="50" t="s">
        <v>157</v>
      </c>
      <c r="D2002" s="50" t="s">
        <v>1659</v>
      </c>
      <c r="E2002" s="237" t="s">
        <v>1637</v>
      </c>
      <c r="F2002" s="238"/>
      <c r="G2002" s="52" t="s">
        <v>266</v>
      </c>
      <c r="H2002" s="53">
        <v>0.12570000000000001</v>
      </c>
      <c r="I2002" s="54">
        <f t="shared" si="495"/>
        <v>25.97</v>
      </c>
      <c r="J2002" s="54">
        <f t="shared" si="496"/>
        <v>3.26</v>
      </c>
      <c r="Q2002">
        <f t="shared" si="494"/>
        <v>0</v>
      </c>
      <c r="R2002">
        <f t="shared" si="497"/>
        <v>24.240896829174954</v>
      </c>
      <c r="T2002">
        <v>24.670269664809165</v>
      </c>
      <c r="W2002">
        <v>25.97</v>
      </c>
      <c r="Y2002">
        <v>25.97</v>
      </c>
      <c r="AB2002">
        <v>25.97</v>
      </c>
      <c r="AD2002" s="196">
        <v>25.97</v>
      </c>
    </row>
    <row r="2003" spans="1:30" x14ac:dyDescent="0.25">
      <c r="A2003" s="55" t="s">
        <v>1627</v>
      </c>
      <c r="B2003" s="56" t="s">
        <v>2481</v>
      </c>
      <c r="C2003" s="55" t="s">
        <v>157</v>
      </c>
      <c r="D2003" s="55" t="s">
        <v>2482</v>
      </c>
      <c r="E2003" s="230" t="s">
        <v>1648</v>
      </c>
      <c r="F2003" s="231"/>
      <c r="G2003" s="57" t="s">
        <v>164</v>
      </c>
      <c r="H2003" s="58">
        <v>2</v>
      </c>
      <c r="I2003" s="59">
        <f t="shared" si="495"/>
        <v>2.74</v>
      </c>
      <c r="J2003" s="59">
        <f t="shared" si="496"/>
        <v>5.48</v>
      </c>
      <c r="Q2003">
        <f t="shared" si="494"/>
        <v>0</v>
      </c>
      <c r="R2003">
        <f t="shared" si="497"/>
        <v>2.5575686296472613</v>
      </c>
      <c r="T2003">
        <v>2.6042395900422841</v>
      </c>
      <c r="W2003">
        <v>2.74</v>
      </c>
      <c r="Y2003">
        <v>2.74</v>
      </c>
      <c r="AB2003">
        <v>2.74</v>
      </c>
      <c r="AD2003" s="196">
        <v>2.74</v>
      </c>
    </row>
    <row r="2004" spans="1:30" ht="25.5" x14ac:dyDescent="0.25">
      <c r="A2004" s="55" t="s">
        <v>1627</v>
      </c>
      <c r="B2004" s="56" t="s">
        <v>2483</v>
      </c>
      <c r="C2004" s="55" t="s">
        <v>157</v>
      </c>
      <c r="D2004" s="55" t="s">
        <v>2484</v>
      </c>
      <c r="E2004" s="230" t="s">
        <v>1648</v>
      </c>
      <c r="F2004" s="231"/>
      <c r="G2004" s="57" t="s">
        <v>164</v>
      </c>
      <c r="H2004" s="58">
        <v>1</v>
      </c>
      <c r="I2004" s="59">
        <f t="shared" si="495"/>
        <v>8.36</v>
      </c>
      <c r="J2004" s="59">
        <f t="shared" si="496"/>
        <v>8.36</v>
      </c>
      <c r="Q2004">
        <f t="shared" si="494"/>
        <v>0</v>
      </c>
      <c r="R2004">
        <f t="shared" si="497"/>
        <v>7.8033845780478472</v>
      </c>
      <c r="T2004">
        <v>7.9433974592329166</v>
      </c>
      <c r="W2004">
        <v>8.36</v>
      </c>
      <c r="Y2004">
        <v>8.36</v>
      </c>
      <c r="AB2004">
        <v>8.36</v>
      </c>
      <c r="AD2004" s="196">
        <v>8.36</v>
      </c>
    </row>
    <row r="2005" spans="1:30" ht="38.25" x14ac:dyDescent="0.25">
      <c r="A2005" s="55" t="s">
        <v>1627</v>
      </c>
      <c r="B2005" s="56" t="s">
        <v>2409</v>
      </c>
      <c r="C2005" s="55" t="s">
        <v>157</v>
      </c>
      <c r="D2005" s="55" t="s">
        <v>2410</v>
      </c>
      <c r="E2005" s="230" t="s">
        <v>1648</v>
      </c>
      <c r="F2005" s="231"/>
      <c r="G2005" s="57" t="s">
        <v>164</v>
      </c>
      <c r="H2005" s="58">
        <v>7.4999999999999997E-2</v>
      </c>
      <c r="I2005" s="59">
        <f t="shared" si="495"/>
        <v>24.96</v>
      </c>
      <c r="J2005" s="59">
        <f t="shared" si="496"/>
        <v>1.87</v>
      </c>
      <c r="Q2005">
        <f t="shared" si="494"/>
        <v>0</v>
      </c>
      <c r="R2005">
        <f t="shared" si="497"/>
        <v>23.298143429195488</v>
      </c>
      <c r="T2005">
        <v>23.708847880671691</v>
      </c>
      <c r="W2005">
        <v>24.96</v>
      </c>
      <c r="Y2005">
        <v>24.96</v>
      </c>
      <c r="AB2005">
        <v>24.96</v>
      </c>
      <c r="AD2005" s="196">
        <v>24.96</v>
      </c>
    </row>
    <row r="2006" spans="1:30" x14ac:dyDescent="0.25">
      <c r="A2006" s="44"/>
      <c r="B2006" s="44"/>
      <c r="C2006" s="44"/>
      <c r="D2006" s="44"/>
      <c r="E2006" s="44" t="s">
        <v>1629</v>
      </c>
      <c r="F2006" s="45">
        <v>4.3600000000000003</v>
      </c>
      <c r="G2006" s="44" t="s">
        <v>1630</v>
      </c>
      <c r="H2006" s="45">
        <v>0</v>
      </c>
      <c r="I2006" s="44" t="s">
        <v>1631</v>
      </c>
      <c r="J2006" s="45">
        <f>F2006+H2006</f>
        <v>4.3600000000000003</v>
      </c>
      <c r="Q2006">
        <f t="shared" si="494"/>
        <v>0</v>
      </c>
      <c r="W2006" t="s">
        <v>1631</v>
      </c>
      <c r="Y2006" t="s">
        <v>1631</v>
      </c>
      <c r="AB2006" t="s">
        <v>1631</v>
      </c>
    </row>
    <row r="2007" spans="1:30" x14ac:dyDescent="0.25">
      <c r="A2007" s="44"/>
      <c r="B2007" s="44"/>
      <c r="C2007" s="44"/>
      <c r="D2007" s="44"/>
      <c r="E2007" s="44" t="s">
        <v>1632</v>
      </c>
      <c r="F2007" s="45">
        <f>J2007-J2000</f>
        <v>4.6914981047540998</v>
      </c>
      <c r="G2007" s="44"/>
      <c r="H2007" s="229" t="s">
        <v>1633</v>
      </c>
      <c r="I2007" s="229"/>
      <c r="J2007" s="45">
        <f>Q2007</f>
        <v>26.016489490000005</v>
      </c>
      <c r="Q2007">
        <f t="shared" si="494"/>
        <v>26.016489490000005</v>
      </c>
      <c r="S2007" s="194"/>
    </row>
    <row r="2008" spans="1:30" ht="15.75" thickBot="1" x14ac:dyDescent="0.3">
      <c r="A2008" s="46"/>
      <c r="B2008" s="46"/>
      <c r="C2008" s="46"/>
      <c r="D2008" s="46"/>
      <c r="E2008" s="46"/>
      <c r="F2008" s="46"/>
      <c r="G2008" s="46" t="s">
        <v>1634</v>
      </c>
      <c r="H2008" s="47">
        <v>4</v>
      </c>
      <c r="I2008" s="46" t="s">
        <v>1635</v>
      </c>
      <c r="J2008" s="48">
        <f>O2008</f>
        <v>104.06</v>
      </c>
      <c r="M2008">
        <f>K2000</f>
        <v>104.06</v>
      </c>
      <c r="N2008">
        <f>L2000</f>
        <v>26.016489490000005</v>
      </c>
      <c r="O2008">
        <v>104.06</v>
      </c>
      <c r="P2008">
        <v>26.016489490000005</v>
      </c>
      <c r="Q2008">
        <f t="shared" si="494"/>
        <v>0</v>
      </c>
      <c r="S2008" s="194"/>
      <c r="W2008" t="s">
        <v>1635</v>
      </c>
      <c r="Y2008" t="s">
        <v>1635</v>
      </c>
      <c r="AB2008" t="s">
        <v>1635</v>
      </c>
    </row>
    <row r="2009" spans="1:30" ht="15.75" thickTop="1" x14ac:dyDescent="0.25">
      <c r="A2009" s="49"/>
      <c r="B2009" s="49"/>
      <c r="C2009" s="49"/>
      <c r="D2009" s="49"/>
      <c r="E2009" s="49"/>
      <c r="F2009" s="49"/>
      <c r="G2009" s="49"/>
      <c r="H2009" s="49"/>
      <c r="I2009" s="49"/>
      <c r="J2009" s="49"/>
      <c r="Q2009">
        <f t="shared" si="494"/>
        <v>0</v>
      </c>
      <c r="S2009" s="194"/>
    </row>
    <row r="2010" spans="1:30" collapsed="1" x14ac:dyDescent="0.25">
      <c r="A2010" s="36" t="s">
        <v>696</v>
      </c>
      <c r="B2010" s="37" t="s">
        <v>137</v>
      </c>
      <c r="C2010" s="36" t="s">
        <v>138</v>
      </c>
      <c r="D2010" s="36" t="s">
        <v>9</v>
      </c>
      <c r="E2010" s="233" t="s">
        <v>1626</v>
      </c>
      <c r="F2010" s="234"/>
      <c r="G2010" s="38" t="s">
        <v>139</v>
      </c>
      <c r="H2010" s="37" t="s">
        <v>140</v>
      </c>
      <c r="I2010" s="37" t="s">
        <v>141</v>
      </c>
      <c r="J2010" s="37" t="s">
        <v>10</v>
      </c>
      <c r="Q2010">
        <f t="shared" si="494"/>
        <v>0</v>
      </c>
      <c r="S2010" s="194"/>
      <c r="W2010" t="s">
        <v>141</v>
      </c>
      <c r="Y2010" t="s">
        <v>141</v>
      </c>
      <c r="AB2010" t="s">
        <v>141</v>
      </c>
    </row>
    <row r="2011" spans="1:30" ht="38.25" x14ac:dyDescent="0.25">
      <c r="A2011" s="39" t="s">
        <v>1636</v>
      </c>
      <c r="B2011" s="40" t="s">
        <v>643</v>
      </c>
      <c r="C2011" s="39" t="s">
        <v>157</v>
      </c>
      <c r="D2011" s="39" t="s">
        <v>644</v>
      </c>
      <c r="E2011" s="235" t="s">
        <v>2168</v>
      </c>
      <c r="F2011" s="236"/>
      <c r="G2011" s="41" t="s">
        <v>164</v>
      </c>
      <c r="H2011" s="42">
        <v>1</v>
      </c>
      <c r="I2011" s="43">
        <f>_xlfn.XLOOKUP(D2011,'Sintético MO EQ MAT'!D:D,'Sintético MO EQ MAT'!G:G)</f>
        <v>51.028521131147542</v>
      </c>
      <c r="J2011" s="43">
        <f>(H2011*I2011)</f>
        <v>51.028521131147542</v>
      </c>
      <c r="K2011">
        <f>_xlfn.XLOOKUP(D2011,'Sintético MO EQ MAT'!D:D,'Sintético MO EQ MAT'!O:O,0)</f>
        <v>435.78</v>
      </c>
      <c r="L2011">
        <f>_xlfn.XLOOKUP(D2011,'Sintético MO EQ MAT'!D:D,'Sintético MO EQ MAT'!K:K,0)</f>
        <v>62.254795780000002</v>
      </c>
      <c r="Q2011">
        <f t="shared" si="494"/>
        <v>0</v>
      </c>
      <c r="S2011" s="194"/>
      <c r="W2011">
        <v>51.028521131147542</v>
      </c>
      <c r="Y2011">
        <v>51.028521131147542</v>
      </c>
      <c r="AB2011">
        <v>51.028521131147542</v>
      </c>
      <c r="AD2011" s="196">
        <v>49.9</v>
      </c>
    </row>
    <row r="2012" spans="1:30" ht="25.5" x14ac:dyDescent="0.25">
      <c r="A2012" s="50" t="s">
        <v>1638</v>
      </c>
      <c r="B2012" s="51" t="s">
        <v>2162</v>
      </c>
      <c r="C2012" s="50" t="s">
        <v>157</v>
      </c>
      <c r="D2012" s="50" t="s">
        <v>2163</v>
      </c>
      <c r="E2012" s="237" t="s">
        <v>1637</v>
      </c>
      <c r="F2012" s="238"/>
      <c r="G2012" s="52" t="s">
        <v>266</v>
      </c>
      <c r="H2012" s="53">
        <v>0.25679999999999997</v>
      </c>
      <c r="I2012" s="54">
        <f t="shared" ref="I2012:I2016" si="498">W2012</f>
        <v>18.72</v>
      </c>
      <c r="J2012" s="54">
        <f t="shared" ref="J2012:J2016" si="499">TRUNC(H2012*I2012,(2))</f>
        <v>4.8</v>
      </c>
      <c r="Q2012">
        <f t="shared" si="494"/>
        <v>0</v>
      </c>
      <c r="R2012">
        <f t="shared" ref="R2012:R2016" si="500">I2012/1.07133</f>
        <v>17.473607571896615</v>
      </c>
      <c r="T2012">
        <v>17.78163591050377</v>
      </c>
      <c r="W2012">
        <v>18.72</v>
      </c>
      <c r="Y2012">
        <v>18.72</v>
      </c>
      <c r="AB2012">
        <v>18.72</v>
      </c>
      <c r="AD2012" s="196">
        <v>18.72</v>
      </c>
    </row>
    <row r="2013" spans="1:30" ht="25.5" x14ac:dyDescent="0.25">
      <c r="A2013" s="50" t="s">
        <v>1638</v>
      </c>
      <c r="B2013" s="51" t="s">
        <v>1658</v>
      </c>
      <c r="C2013" s="50" t="s">
        <v>157</v>
      </c>
      <c r="D2013" s="50" t="s">
        <v>1659</v>
      </c>
      <c r="E2013" s="237" t="s">
        <v>1637</v>
      </c>
      <c r="F2013" s="238"/>
      <c r="G2013" s="52" t="s">
        <v>266</v>
      </c>
      <c r="H2013" s="53">
        <v>0.25679999999999997</v>
      </c>
      <c r="I2013" s="54">
        <f t="shared" si="498"/>
        <v>25.97</v>
      </c>
      <c r="J2013" s="54">
        <f t="shared" si="499"/>
        <v>6.66</v>
      </c>
      <c r="Q2013">
        <f t="shared" si="494"/>
        <v>0</v>
      </c>
      <c r="R2013">
        <f t="shared" si="500"/>
        <v>24.240896829174954</v>
      </c>
      <c r="T2013">
        <v>24.670269664809165</v>
      </c>
      <c r="W2013">
        <v>25.97</v>
      </c>
      <c r="Y2013">
        <v>25.97</v>
      </c>
      <c r="AB2013">
        <v>25.97</v>
      </c>
      <c r="AD2013" s="196">
        <v>25.97</v>
      </c>
    </row>
    <row r="2014" spans="1:30" x14ac:dyDescent="0.25">
      <c r="A2014" s="55" t="s">
        <v>1627</v>
      </c>
      <c r="B2014" s="56" t="s">
        <v>2413</v>
      </c>
      <c r="C2014" s="55" t="s">
        <v>157</v>
      </c>
      <c r="D2014" s="55" t="s">
        <v>2414</v>
      </c>
      <c r="E2014" s="230" t="s">
        <v>1648</v>
      </c>
      <c r="F2014" s="231"/>
      <c r="G2014" s="57" t="s">
        <v>164</v>
      </c>
      <c r="H2014" s="58">
        <v>3</v>
      </c>
      <c r="I2014" s="59">
        <f t="shared" si="498"/>
        <v>3.3</v>
      </c>
      <c r="J2014" s="59">
        <f t="shared" si="499"/>
        <v>9.9</v>
      </c>
      <c r="Q2014">
        <f t="shared" si="494"/>
        <v>0</v>
      </c>
      <c r="R2014">
        <f t="shared" si="500"/>
        <v>3.0802833860715189</v>
      </c>
      <c r="T2014">
        <v>3.1362885385455463</v>
      </c>
      <c r="W2014">
        <v>3.3</v>
      </c>
      <c r="Y2014">
        <v>3.3</v>
      </c>
      <c r="AB2014">
        <v>3.3</v>
      </c>
      <c r="AD2014" s="196">
        <v>3.3</v>
      </c>
    </row>
    <row r="2015" spans="1:30" ht="25.5" x14ac:dyDescent="0.25">
      <c r="A2015" s="55" t="s">
        <v>1627</v>
      </c>
      <c r="B2015" s="56" t="s">
        <v>2431</v>
      </c>
      <c r="C2015" s="55" t="s">
        <v>157</v>
      </c>
      <c r="D2015" s="55" t="s">
        <v>2432</v>
      </c>
      <c r="E2015" s="230" t="s">
        <v>1648</v>
      </c>
      <c r="F2015" s="231"/>
      <c r="G2015" s="57" t="s">
        <v>164</v>
      </c>
      <c r="H2015" s="58">
        <v>1</v>
      </c>
      <c r="I2015" s="59">
        <f t="shared" si="498"/>
        <v>25.36</v>
      </c>
      <c r="J2015" s="59">
        <f t="shared" si="499"/>
        <v>25.36</v>
      </c>
      <c r="Q2015">
        <f t="shared" si="494"/>
        <v>0</v>
      </c>
      <c r="R2015">
        <f t="shared" si="500"/>
        <v>23.67151111235567</v>
      </c>
      <c r="T2015">
        <v>24.072881371752871</v>
      </c>
      <c r="W2015">
        <v>25.36</v>
      </c>
      <c r="Y2015">
        <v>25.36</v>
      </c>
      <c r="AB2015">
        <v>25.36</v>
      </c>
      <c r="AD2015" s="196">
        <v>25.35</v>
      </c>
    </row>
    <row r="2016" spans="1:30" ht="38.25" x14ac:dyDescent="0.25">
      <c r="A2016" s="55" t="s">
        <v>1627</v>
      </c>
      <c r="B2016" s="56" t="s">
        <v>2409</v>
      </c>
      <c r="C2016" s="55" t="s">
        <v>157</v>
      </c>
      <c r="D2016" s="55" t="s">
        <v>2410</v>
      </c>
      <c r="E2016" s="230" t="s">
        <v>1648</v>
      </c>
      <c r="F2016" s="231"/>
      <c r="G2016" s="57" t="s">
        <v>164</v>
      </c>
      <c r="H2016" s="58">
        <v>0.17249999999999999</v>
      </c>
      <c r="I2016" s="59">
        <f t="shared" si="498"/>
        <v>24.96</v>
      </c>
      <c r="J2016" s="59">
        <f t="shared" si="499"/>
        <v>4.3</v>
      </c>
      <c r="Q2016">
        <f t="shared" si="494"/>
        <v>0</v>
      </c>
      <c r="R2016">
        <f t="shared" si="500"/>
        <v>23.298143429195488</v>
      </c>
      <c r="T2016">
        <v>23.708847880671691</v>
      </c>
      <c r="W2016">
        <v>24.96</v>
      </c>
      <c r="Y2016">
        <v>24.96</v>
      </c>
      <c r="AB2016">
        <v>24.96</v>
      </c>
      <c r="AD2016" s="196">
        <v>24.96</v>
      </c>
    </row>
    <row r="2017" spans="1:30" x14ac:dyDescent="0.25">
      <c r="A2017" s="44"/>
      <c r="B2017" s="44"/>
      <c r="C2017" s="44"/>
      <c r="D2017" s="44"/>
      <c r="E2017" s="44" t="s">
        <v>1629</v>
      </c>
      <c r="F2017" s="45">
        <v>8.92</v>
      </c>
      <c r="G2017" s="44" t="s">
        <v>1630</v>
      </c>
      <c r="H2017" s="45">
        <v>0</v>
      </c>
      <c r="I2017" s="44" t="s">
        <v>1631</v>
      </c>
      <c r="J2017" s="45">
        <f>F2017+H2017</f>
        <v>8.92</v>
      </c>
      <c r="Q2017">
        <f t="shared" si="494"/>
        <v>0</v>
      </c>
      <c r="W2017" t="s">
        <v>1631</v>
      </c>
      <c r="Y2017" t="s">
        <v>1631</v>
      </c>
      <c r="AB2017" t="s">
        <v>1631</v>
      </c>
    </row>
    <row r="2018" spans="1:30" x14ac:dyDescent="0.25">
      <c r="A2018" s="44"/>
      <c r="B2018" s="44"/>
      <c r="C2018" s="44"/>
      <c r="D2018" s="44"/>
      <c r="E2018" s="44" t="s">
        <v>1632</v>
      </c>
      <c r="F2018" s="45">
        <f>J2018-J2011</f>
        <v>11.22627464885246</v>
      </c>
      <c r="G2018" s="44"/>
      <c r="H2018" s="229" t="s">
        <v>1633</v>
      </c>
      <c r="I2018" s="229"/>
      <c r="J2018" s="45">
        <f>Q2018</f>
        <v>62.254795780000002</v>
      </c>
      <c r="Q2018">
        <f t="shared" si="494"/>
        <v>62.254795780000002</v>
      </c>
      <c r="S2018" s="194"/>
    </row>
    <row r="2019" spans="1:30" ht="15.75" thickBot="1" x14ac:dyDescent="0.3">
      <c r="A2019" s="46"/>
      <c r="B2019" s="46"/>
      <c r="C2019" s="46"/>
      <c r="D2019" s="46"/>
      <c r="E2019" s="46"/>
      <c r="F2019" s="46"/>
      <c r="G2019" s="46" t="s">
        <v>1634</v>
      </c>
      <c r="H2019" s="47">
        <v>15</v>
      </c>
      <c r="I2019" s="46" t="s">
        <v>1635</v>
      </c>
      <c r="J2019" s="48">
        <f>O2019</f>
        <v>933.82</v>
      </c>
      <c r="M2019">
        <f>K2011</f>
        <v>435.78</v>
      </c>
      <c r="N2019">
        <f>L2011</f>
        <v>62.254795780000002</v>
      </c>
      <c r="O2019">
        <v>933.82</v>
      </c>
      <c r="P2019">
        <v>62.254795780000002</v>
      </c>
      <c r="Q2019">
        <f t="shared" si="494"/>
        <v>0</v>
      </c>
      <c r="S2019" s="194"/>
      <c r="W2019" t="s">
        <v>1635</v>
      </c>
      <c r="Y2019" t="s">
        <v>1635</v>
      </c>
      <c r="AB2019" t="s">
        <v>1635</v>
      </c>
    </row>
    <row r="2020" spans="1:30" ht="15.75" thickTop="1" x14ac:dyDescent="0.25">
      <c r="A2020" s="49"/>
      <c r="B2020" s="49"/>
      <c r="C2020" s="49"/>
      <c r="D2020" s="49"/>
      <c r="E2020" s="49"/>
      <c r="F2020" s="49"/>
      <c r="G2020" s="49"/>
      <c r="H2020" s="49"/>
      <c r="I2020" s="49"/>
      <c r="J2020" s="49"/>
      <c r="Q2020">
        <f t="shared" si="494"/>
        <v>0</v>
      </c>
      <c r="S2020" s="194"/>
    </row>
    <row r="2021" spans="1:30" collapsed="1" x14ac:dyDescent="0.25">
      <c r="A2021" s="36" t="s">
        <v>697</v>
      </c>
      <c r="B2021" s="37" t="s">
        <v>137</v>
      </c>
      <c r="C2021" s="36" t="s">
        <v>138</v>
      </c>
      <c r="D2021" s="36" t="s">
        <v>9</v>
      </c>
      <c r="E2021" s="233" t="s">
        <v>1626</v>
      </c>
      <c r="F2021" s="234"/>
      <c r="G2021" s="38" t="s">
        <v>139</v>
      </c>
      <c r="H2021" s="37" t="s">
        <v>140</v>
      </c>
      <c r="I2021" s="37" t="s">
        <v>141</v>
      </c>
      <c r="J2021" s="37" t="s">
        <v>10</v>
      </c>
      <c r="Q2021">
        <f t="shared" si="494"/>
        <v>0</v>
      </c>
      <c r="S2021" s="194"/>
      <c r="W2021" t="s">
        <v>141</v>
      </c>
      <c r="Y2021" t="s">
        <v>141</v>
      </c>
      <c r="AB2021" t="s">
        <v>141</v>
      </c>
    </row>
    <row r="2022" spans="1:30" ht="38.25" x14ac:dyDescent="0.25">
      <c r="A2022" s="39" t="s">
        <v>1636</v>
      </c>
      <c r="B2022" s="40" t="s">
        <v>698</v>
      </c>
      <c r="C2022" s="39" t="s">
        <v>157</v>
      </c>
      <c r="D2022" s="39" t="s">
        <v>699</v>
      </c>
      <c r="E2022" s="235" t="s">
        <v>2168</v>
      </c>
      <c r="F2022" s="236"/>
      <c r="G2022" s="41" t="s">
        <v>164</v>
      </c>
      <c r="H2022" s="42">
        <v>1</v>
      </c>
      <c r="I2022" s="43">
        <f>_xlfn.XLOOKUP(D2022,'Sintético MO EQ MAT'!D:D,'Sintético MO EQ MAT'!G:G)</f>
        <v>41.385145729508196</v>
      </c>
      <c r="J2022" s="43">
        <f>(H2022*I2022)</f>
        <v>41.385145729508196</v>
      </c>
      <c r="K2022">
        <f>_xlfn.XLOOKUP(D2022,'Sintético MO EQ MAT'!D:D,'Sintético MO EQ MAT'!O:O,0)</f>
        <v>757.34</v>
      </c>
      <c r="L2022">
        <f>_xlfn.XLOOKUP(D2022,'Sintético MO EQ MAT'!D:D,'Sintético MO EQ MAT'!K:K,0)</f>
        <v>50.489877789999994</v>
      </c>
      <c r="Q2022">
        <f t="shared" si="494"/>
        <v>0</v>
      </c>
      <c r="S2022" s="194"/>
      <c r="W2022">
        <v>41.385145729508196</v>
      </c>
      <c r="Y2022">
        <v>41.385145729508196</v>
      </c>
      <c r="AB2022">
        <v>41.385145729508196</v>
      </c>
      <c r="AD2022" s="196">
        <v>40.479999999999997</v>
      </c>
    </row>
    <row r="2023" spans="1:30" ht="25.5" x14ac:dyDescent="0.25">
      <c r="A2023" s="50" t="s">
        <v>1638</v>
      </c>
      <c r="B2023" s="51" t="s">
        <v>2162</v>
      </c>
      <c r="C2023" s="50" t="s">
        <v>157</v>
      </c>
      <c r="D2023" s="50" t="s">
        <v>2163</v>
      </c>
      <c r="E2023" s="237" t="s">
        <v>1637</v>
      </c>
      <c r="F2023" s="238"/>
      <c r="G2023" s="52" t="s">
        <v>266</v>
      </c>
      <c r="H2023" s="53">
        <v>0.20830000000000001</v>
      </c>
      <c r="I2023" s="54">
        <f t="shared" ref="I2023:I2028" si="501">W2023</f>
        <v>18.72</v>
      </c>
      <c r="J2023" s="54">
        <f t="shared" ref="J2023:J2028" si="502">TRUNC(H2023*I2023,(2))</f>
        <v>3.89</v>
      </c>
      <c r="Q2023">
        <f t="shared" si="494"/>
        <v>0</v>
      </c>
      <c r="R2023">
        <f t="shared" ref="R2023:R2028" si="503">I2023/1.07133</f>
        <v>17.473607571896615</v>
      </c>
      <c r="T2023">
        <v>17.78163591050377</v>
      </c>
      <c r="W2023">
        <v>18.72</v>
      </c>
      <c r="Y2023">
        <v>18.72</v>
      </c>
      <c r="AB2023">
        <v>18.72</v>
      </c>
      <c r="AD2023" s="196">
        <v>18.72</v>
      </c>
    </row>
    <row r="2024" spans="1:30" ht="25.5" x14ac:dyDescent="0.25">
      <c r="A2024" s="50" t="s">
        <v>1638</v>
      </c>
      <c r="B2024" s="51" t="s">
        <v>1658</v>
      </c>
      <c r="C2024" s="50" t="s">
        <v>157</v>
      </c>
      <c r="D2024" s="50" t="s">
        <v>1659</v>
      </c>
      <c r="E2024" s="237" t="s">
        <v>1637</v>
      </c>
      <c r="F2024" s="238"/>
      <c r="G2024" s="52" t="s">
        <v>266</v>
      </c>
      <c r="H2024" s="53">
        <v>0.20830000000000001</v>
      </c>
      <c r="I2024" s="54">
        <f t="shared" si="501"/>
        <v>25.97</v>
      </c>
      <c r="J2024" s="54">
        <f t="shared" si="502"/>
        <v>5.4</v>
      </c>
      <c r="Q2024">
        <f t="shared" si="494"/>
        <v>0</v>
      </c>
      <c r="R2024">
        <f t="shared" si="503"/>
        <v>24.240896829174954</v>
      </c>
      <c r="T2024">
        <v>24.670269664809165</v>
      </c>
      <c r="W2024">
        <v>25.97</v>
      </c>
      <c r="Y2024">
        <v>25.97</v>
      </c>
      <c r="AB2024">
        <v>25.97</v>
      </c>
      <c r="AD2024" s="196">
        <v>25.97</v>
      </c>
    </row>
    <row r="2025" spans="1:30" x14ac:dyDescent="0.25">
      <c r="A2025" s="55" t="s">
        <v>1627</v>
      </c>
      <c r="B2025" s="56" t="s">
        <v>2417</v>
      </c>
      <c r="C2025" s="55" t="s">
        <v>157</v>
      </c>
      <c r="D2025" s="55" t="s">
        <v>2418</v>
      </c>
      <c r="E2025" s="230" t="s">
        <v>1648</v>
      </c>
      <c r="F2025" s="231"/>
      <c r="G2025" s="57" t="s">
        <v>164</v>
      </c>
      <c r="H2025" s="58">
        <v>1</v>
      </c>
      <c r="I2025" s="59">
        <f t="shared" si="501"/>
        <v>1.86</v>
      </c>
      <c r="J2025" s="59">
        <f t="shared" si="502"/>
        <v>1.86</v>
      </c>
      <c r="Q2025">
        <f t="shared" si="494"/>
        <v>0</v>
      </c>
      <c r="R2025">
        <f t="shared" si="503"/>
        <v>1.7361597266948563</v>
      </c>
      <c r="T2025">
        <v>1.7734964950108745</v>
      </c>
      <c r="W2025">
        <v>1.86</v>
      </c>
      <c r="Y2025">
        <v>1.86</v>
      </c>
      <c r="AB2025">
        <v>1.86</v>
      </c>
      <c r="AD2025" s="196">
        <v>1.86</v>
      </c>
    </row>
    <row r="2026" spans="1:30" x14ac:dyDescent="0.25">
      <c r="A2026" s="55" t="s">
        <v>1627</v>
      </c>
      <c r="B2026" s="56" t="s">
        <v>2413</v>
      </c>
      <c r="C2026" s="55" t="s">
        <v>157</v>
      </c>
      <c r="D2026" s="55" t="s">
        <v>2414</v>
      </c>
      <c r="E2026" s="230" t="s">
        <v>1648</v>
      </c>
      <c r="F2026" s="231"/>
      <c r="G2026" s="57" t="s">
        <v>164</v>
      </c>
      <c r="H2026" s="58">
        <v>2</v>
      </c>
      <c r="I2026" s="59">
        <f t="shared" si="501"/>
        <v>3.3</v>
      </c>
      <c r="J2026" s="59">
        <f t="shared" si="502"/>
        <v>6.6</v>
      </c>
      <c r="Q2026">
        <f t="shared" si="494"/>
        <v>0</v>
      </c>
      <c r="R2026">
        <f t="shared" si="503"/>
        <v>3.0802833860715189</v>
      </c>
      <c r="T2026">
        <v>3.1362885385455463</v>
      </c>
      <c r="W2026">
        <v>3.3</v>
      </c>
      <c r="Y2026">
        <v>3.3</v>
      </c>
      <c r="AB2026">
        <v>3.3</v>
      </c>
      <c r="AD2026" s="196">
        <v>3.3</v>
      </c>
    </row>
    <row r="2027" spans="1:30" ht="25.5" x14ac:dyDescent="0.25">
      <c r="A2027" s="55" t="s">
        <v>1627</v>
      </c>
      <c r="B2027" s="56" t="s">
        <v>2485</v>
      </c>
      <c r="C2027" s="55" t="s">
        <v>157</v>
      </c>
      <c r="D2027" s="55" t="s">
        <v>2486</v>
      </c>
      <c r="E2027" s="230" t="s">
        <v>1648</v>
      </c>
      <c r="F2027" s="231"/>
      <c r="G2027" s="57" t="s">
        <v>164</v>
      </c>
      <c r="H2027" s="58">
        <v>1</v>
      </c>
      <c r="I2027" s="59">
        <f t="shared" si="501"/>
        <v>20.14</v>
      </c>
      <c r="J2027" s="59">
        <f t="shared" si="502"/>
        <v>20.14</v>
      </c>
      <c r="Q2027">
        <f t="shared" si="494"/>
        <v>0</v>
      </c>
      <c r="R2027">
        <f t="shared" si="503"/>
        <v>18.79906284711527</v>
      </c>
      <c r="T2027">
        <v>19.116425377801427</v>
      </c>
      <c r="W2027">
        <v>20.14</v>
      </c>
      <c r="Y2027">
        <v>20.14</v>
      </c>
      <c r="AB2027">
        <v>20.14</v>
      </c>
      <c r="AD2027" s="196">
        <v>20.13</v>
      </c>
    </row>
    <row r="2028" spans="1:30" ht="38.25" x14ac:dyDescent="0.25">
      <c r="A2028" s="55" t="s">
        <v>1627</v>
      </c>
      <c r="B2028" s="56" t="s">
        <v>2409</v>
      </c>
      <c r="C2028" s="55" t="s">
        <v>157</v>
      </c>
      <c r="D2028" s="55" t="s">
        <v>2410</v>
      </c>
      <c r="E2028" s="230" t="s">
        <v>1648</v>
      </c>
      <c r="F2028" s="231"/>
      <c r="G2028" s="57" t="s">
        <v>164</v>
      </c>
      <c r="H2028" s="58">
        <v>0.14000000000000001</v>
      </c>
      <c r="I2028" s="59">
        <f t="shared" si="501"/>
        <v>24.96</v>
      </c>
      <c r="J2028" s="59">
        <f t="shared" si="502"/>
        <v>3.49</v>
      </c>
      <c r="Q2028">
        <f t="shared" si="494"/>
        <v>0</v>
      </c>
      <c r="R2028">
        <f t="shared" si="503"/>
        <v>23.298143429195488</v>
      </c>
      <c r="T2028">
        <v>23.708847880671691</v>
      </c>
      <c r="W2028">
        <v>24.96</v>
      </c>
      <c r="Y2028">
        <v>24.96</v>
      </c>
      <c r="AB2028">
        <v>24.96</v>
      </c>
      <c r="AD2028" s="196">
        <v>24.96</v>
      </c>
    </row>
    <row r="2029" spans="1:30" x14ac:dyDescent="0.25">
      <c r="A2029" s="44"/>
      <c r="B2029" s="44"/>
      <c r="C2029" s="44"/>
      <c r="D2029" s="44"/>
      <c r="E2029" s="44" t="s">
        <v>1629</v>
      </c>
      <c r="F2029" s="45">
        <v>7.23</v>
      </c>
      <c r="G2029" s="44" t="s">
        <v>1630</v>
      </c>
      <c r="H2029" s="45">
        <v>0</v>
      </c>
      <c r="I2029" s="44" t="s">
        <v>1631</v>
      </c>
      <c r="J2029" s="45">
        <f>F2029+H2029</f>
        <v>7.23</v>
      </c>
      <c r="Q2029">
        <f t="shared" si="494"/>
        <v>0</v>
      </c>
      <c r="W2029" t="s">
        <v>1631</v>
      </c>
      <c r="Y2029" t="s">
        <v>1631</v>
      </c>
      <c r="AB2029" t="s">
        <v>1631</v>
      </c>
    </row>
    <row r="2030" spans="1:30" x14ac:dyDescent="0.25">
      <c r="A2030" s="44"/>
      <c r="B2030" s="44"/>
      <c r="C2030" s="44"/>
      <c r="D2030" s="44"/>
      <c r="E2030" s="44" t="s">
        <v>1632</v>
      </c>
      <c r="F2030" s="45">
        <f>J2030-J2022</f>
        <v>9.1047320604917985</v>
      </c>
      <c r="G2030" s="44"/>
      <c r="H2030" s="229" t="s">
        <v>1633</v>
      </c>
      <c r="I2030" s="229"/>
      <c r="J2030" s="45">
        <f>Q2030</f>
        <v>50.489877789999994</v>
      </c>
      <c r="Q2030">
        <f t="shared" si="494"/>
        <v>50.489877789999994</v>
      </c>
      <c r="S2030" s="194"/>
    </row>
    <row r="2031" spans="1:30" ht="15.75" thickBot="1" x14ac:dyDescent="0.3">
      <c r="A2031" s="46"/>
      <c r="B2031" s="46"/>
      <c r="C2031" s="46"/>
      <c r="D2031" s="46"/>
      <c r="E2031" s="46"/>
      <c r="F2031" s="46"/>
      <c r="G2031" s="46" t="s">
        <v>1634</v>
      </c>
      <c r="H2031" s="47">
        <v>15</v>
      </c>
      <c r="I2031" s="46" t="s">
        <v>1635</v>
      </c>
      <c r="J2031" s="48">
        <f>O2031</f>
        <v>757.34</v>
      </c>
      <c r="M2031">
        <f>K2022</f>
        <v>757.34</v>
      </c>
      <c r="N2031">
        <f>L2022</f>
        <v>50.489877789999994</v>
      </c>
      <c r="O2031">
        <v>757.34</v>
      </c>
      <c r="P2031">
        <v>50.489877789999994</v>
      </c>
      <c r="Q2031">
        <f t="shared" si="494"/>
        <v>0</v>
      </c>
      <c r="S2031" s="194"/>
      <c r="W2031" t="s">
        <v>1635</v>
      </c>
      <c r="Y2031" t="s">
        <v>1635</v>
      </c>
      <c r="AB2031" t="s">
        <v>1635</v>
      </c>
    </row>
    <row r="2032" spans="1:30" ht="15.75" thickTop="1" x14ac:dyDescent="0.25">
      <c r="A2032" s="49"/>
      <c r="B2032" s="49"/>
      <c r="C2032" s="49"/>
      <c r="D2032" s="49"/>
      <c r="E2032" s="49"/>
      <c r="F2032" s="49"/>
      <c r="G2032" s="49"/>
      <c r="H2032" s="49"/>
      <c r="I2032" s="49"/>
      <c r="J2032" s="49"/>
      <c r="Q2032">
        <f t="shared" si="494"/>
        <v>0</v>
      </c>
      <c r="S2032" s="194"/>
    </row>
    <row r="2033" spans="1:30" collapsed="1" x14ac:dyDescent="0.25">
      <c r="A2033" s="36" t="s">
        <v>700</v>
      </c>
      <c r="B2033" s="37" t="s">
        <v>137</v>
      </c>
      <c r="C2033" s="36" t="s">
        <v>138</v>
      </c>
      <c r="D2033" s="36" t="s">
        <v>9</v>
      </c>
      <c r="E2033" s="233" t="s">
        <v>1626</v>
      </c>
      <c r="F2033" s="234"/>
      <c r="G2033" s="38" t="s">
        <v>139</v>
      </c>
      <c r="H2033" s="37" t="s">
        <v>140</v>
      </c>
      <c r="I2033" s="37" t="s">
        <v>141</v>
      </c>
      <c r="J2033" s="37" t="s">
        <v>10</v>
      </c>
      <c r="Q2033">
        <f t="shared" si="494"/>
        <v>0</v>
      </c>
      <c r="S2033" s="194"/>
      <c r="W2033" t="s">
        <v>141</v>
      </c>
      <c r="Y2033" t="s">
        <v>141</v>
      </c>
      <c r="AB2033" t="s">
        <v>141</v>
      </c>
    </row>
    <row r="2034" spans="1:30" ht="38.25" x14ac:dyDescent="0.25">
      <c r="A2034" s="39" t="s">
        <v>1636</v>
      </c>
      <c r="B2034" s="40" t="s">
        <v>701</v>
      </c>
      <c r="C2034" s="39" t="s">
        <v>157</v>
      </c>
      <c r="D2034" s="39" t="s">
        <v>702</v>
      </c>
      <c r="E2034" s="235" t="s">
        <v>2168</v>
      </c>
      <c r="F2034" s="236"/>
      <c r="G2034" s="41" t="s">
        <v>164</v>
      </c>
      <c r="H2034" s="42">
        <v>1</v>
      </c>
      <c r="I2034" s="43">
        <f>_xlfn.XLOOKUP(D2034,'Sintético MO EQ MAT'!D:D,'Sintético MO EQ MAT'!G:G)</f>
        <v>156.44503502459017</v>
      </c>
      <c r="J2034" s="43">
        <f>(H2034*I2034)</f>
        <v>156.44503502459017</v>
      </c>
      <c r="K2034">
        <f>_xlfn.XLOOKUP(D2034,'Sintético MO EQ MAT'!D:D,'Sintético MO EQ MAT'!O:O,0)</f>
        <v>190.86</v>
      </c>
      <c r="L2034">
        <f>_xlfn.XLOOKUP(D2034,'Sintético MO EQ MAT'!D:D,'Sintético MO EQ MAT'!K:K,0)</f>
        <v>190.86294273000001</v>
      </c>
      <c r="Q2034">
        <f t="shared" si="494"/>
        <v>0</v>
      </c>
      <c r="S2034" s="194"/>
      <c r="W2034">
        <v>156.44503502459017</v>
      </c>
      <c r="Y2034">
        <v>156.44503502459017</v>
      </c>
      <c r="AB2034">
        <v>156.44503502459017</v>
      </c>
      <c r="AD2034" s="196">
        <v>176.28</v>
      </c>
    </row>
    <row r="2035" spans="1:30" ht="25.5" x14ac:dyDescent="0.25">
      <c r="A2035" s="50" t="s">
        <v>1638</v>
      </c>
      <c r="B2035" s="51" t="s">
        <v>2162</v>
      </c>
      <c r="C2035" s="50" t="s">
        <v>157</v>
      </c>
      <c r="D2035" s="50" t="s">
        <v>2163</v>
      </c>
      <c r="E2035" s="237" t="s">
        <v>1637</v>
      </c>
      <c r="F2035" s="238"/>
      <c r="G2035" s="52" t="s">
        <v>266</v>
      </c>
      <c r="H2035" s="53">
        <v>0.25750000000000001</v>
      </c>
      <c r="I2035" s="54">
        <f t="shared" ref="I2035:I2039" si="504">W2035</f>
        <v>18.72</v>
      </c>
      <c r="J2035" s="54">
        <f t="shared" ref="J2035:J2039" si="505">TRUNC(H2035*I2035,(2))</f>
        <v>4.82</v>
      </c>
      <c r="Q2035">
        <f t="shared" si="494"/>
        <v>0</v>
      </c>
      <c r="R2035">
        <f t="shared" ref="R2035:R2039" si="506">I2035/1.07133</f>
        <v>17.473607571896615</v>
      </c>
      <c r="T2035">
        <v>17.78163591050377</v>
      </c>
      <c r="W2035">
        <v>18.72</v>
      </c>
      <c r="Y2035">
        <v>18.72</v>
      </c>
      <c r="AB2035">
        <v>18.72</v>
      </c>
      <c r="AD2035" s="196">
        <v>18.72</v>
      </c>
    </row>
    <row r="2036" spans="1:30" ht="25.5" x14ac:dyDescent="0.25">
      <c r="A2036" s="50" t="s">
        <v>1638</v>
      </c>
      <c r="B2036" s="51" t="s">
        <v>1658</v>
      </c>
      <c r="C2036" s="50" t="s">
        <v>157</v>
      </c>
      <c r="D2036" s="50" t="s">
        <v>1659</v>
      </c>
      <c r="E2036" s="237" t="s">
        <v>1637</v>
      </c>
      <c r="F2036" s="238"/>
      <c r="G2036" s="52" t="s">
        <v>266</v>
      </c>
      <c r="H2036" s="53">
        <v>0.25750000000000001</v>
      </c>
      <c r="I2036" s="54">
        <f t="shared" si="504"/>
        <v>25.97</v>
      </c>
      <c r="J2036" s="54">
        <f t="shared" si="505"/>
        <v>6.68</v>
      </c>
      <c r="Q2036">
        <f t="shared" si="494"/>
        <v>0</v>
      </c>
      <c r="R2036">
        <f t="shared" si="506"/>
        <v>24.240896829174954</v>
      </c>
      <c r="T2036">
        <v>24.670269664809165</v>
      </c>
      <c r="W2036">
        <v>25.97</v>
      </c>
      <c r="Y2036">
        <v>25.97</v>
      </c>
      <c r="AB2036">
        <v>25.97</v>
      </c>
      <c r="AD2036" s="196">
        <v>25.97</v>
      </c>
    </row>
    <row r="2037" spans="1:30" ht="25.5" x14ac:dyDescent="0.25">
      <c r="A2037" s="55" t="s">
        <v>1627</v>
      </c>
      <c r="B2037" s="56" t="s">
        <v>2487</v>
      </c>
      <c r="C2037" s="55" t="s">
        <v>157</v>
      </c>
      <c r="D2037" s="55" t="s">
        <v>2488</v>
      </c>
      <c r="E2037" s="230" t="s">
        <v>1648</v>
      </c>
      <c r="F2037" s="231"/>
      <c r="G2037" s="57" t="s">
        <v>164</v>
      </c>
      <c r="H2037" s="58">
        <v>4</v>
      </c>
      <c r="I2037" s="59">
        <f t="shared" si="504"/>
        <v>3.87</v>
      </c>
      <c r="J2037" s="59">
        <f t="shared" si="505"/>
        <v>15.48</v>
      </c>
      <c r="Q2037">
        <f t="shared" si="494"/>
        <v>0</v>
      </c>
      <c r="R2037">
        <f t="shared" si="506"/>
        <v>3.6123323345747815</v>
      </c>
      <c r="T2037">
        <v>3.6776716791278132</v>
      </c>
      <c r="W2037">
        <v>3.87</v>
      </c>
      <c r="Y2037">
        <v>3.87</v>
      </c>
      <c r="AB2037">
        <v>3.87</v>
      </c>
      <c r="AD2037" s="196">
        <v>3.87</v>
      </c>
    </row>
    <row r="2038" spans="1:30" ht="38.25" x14ac:dyDescent="0.25">
      <c r="A2038" s="55" t="s">
        <v>1627</v>
      </c>
      <c r="B2038" s="56" t="s">
        <v>2409</v>
      </c>
      <c r="C2038" s="55" t="s">
        <v>157</v>
      </c>
      <c r="D2038" s="55" t="s">
        <v>2410</v>
      </c>
      <c r="E2038" s="230" t="s">
        <v>1648</v>
      </c>
      <c r="F2038" s="231"/>
      <c r="G2038" s="57" t="s">
        <v>164</v>
      </c>
      <c r="H2038" s="58">
        <v>0.23</v>
      </c>
      <c r="I2038" s="59">
        <f t="shared" si="504"/>
        <v>24.96</v>
      </c>
      <c r="J2038" s="59">
        <f t="shared" si="505"/>
        <v>5.74</v>
      </c>
      <c r="Q2038">
        <f t="shared" si="494"/>
        <v>0</v>
      </c>
      <c r="R2038">
        <f t="shared" si="506"/>
        <v>23.298143429195488</v>
      </c>
      <c r="T2038">
        <v>23.708847880671691</v>
      </c>
      <c r="W2038">
        <v>24.96</v>
      </c>
      <c r="Y2038">
        <v>24.96</v>
      </c>
      <c r="AB2038">
        <v>24.96</v>
      </c>
      <c r="AD2038" s="196">
        <v>24.96</v>
      </c>
    </row>
    <row r="2039" spans="1:30" ht="25.5" x14ac:dyDescent="0.25">
      <c r="A2039" s="55" t="s">
        <v>1627</v>
      </c>
      <c r="B2039" s="56" t="s">
        <v>2489</v>
      </c>
      <c r="C2039" s="55" t="s">
        <v>157</v>
      </c>
      <c r="D2039" s="55" t="s">
        <v>2490</v>
      </c>
      <c r="E2039" s="230" t="s">
        <v>1648</v>
      </c>
      <c r="F2039" s="231"/>
      <c r="G2039" s="57" t="s">
        <v>164</v>
      </c>
      <c r="H2039" s="58">
        <v>1</v>
      </c>
      <c r="I2039" s="59">
        <f t="shared" si="504"/>
        <v>123.72</v>
      </c>
      <c r="J2039" s="59">
        <f t="shared" si="505"/>
        <v>123.72</v>
      </c>
      <c r="Q2039">
        <f t="shared" si="494"/>
        <v>0</v>
      </c>
      <c r="R2039">
        <f t="shared" si="506"/>
        <v>115.48262440144494</v>
      </c>
      <c r="T2039">
        <v>117.49880989050993</v>
      </c>
      <c r="W2039">
        <v>123.72</v>
      </c>
      <c r="Y2039">
        <v>123.72</v>
      </c>
      <c r="AB2039">
        <v>123.72</v>
      </c>
      <c r="AD2039" s="196">
        <v>123.73</v>
      </c>
    </row>
    <row r="2040" spans="1:30" x14ac:dyDescent="0.25">
      <c r="A2040" s="44"/>
      <c r="B2040" s="44"/>
      <c r="C2040" s="44"/>
      <c r="D2040" s="44"/>
      <c r="E2040" s="44" t="s">
        <v>1629</v>
      </c>
      <c r="F2040" s="45">
        <v>8.94</v>
      </c>
      <c r="G2040" s="44" t="s">
        <v>1630</v>
      </c>
      <c r="H2040" s="45">
        <v>0</v>
      </c>
      <c r="I2040" s="44" t="s">
        <v>1631</v>
      </c>
      <c r="J2040" s="45">
        <f>F2040+H2040</f>
        <v>8.94</v>
      </c>
      <c r="Q2040">
        <f t="shared" si="494"/>
        <v>0</v>
      </c>
      <c r="W2040" t="s">
        <v>1631</v>
      </c>
      <c r="Y2040" t="s">
        <v>1631</v>
      </c>
      <c r="AB2040" t="s">
        <v>1631</v>
      </c>
    </row>
    <row r="2041" spans="1:30" x14ac:dyDescent="0.25">
      <c r="A2041" s="44"/>
      <c r="B2041" s="44"/>
      <c r="C2041" s="44"/>
      <c r="D2041" s="44"/>
      <c r="E2041" s="44" t="s">
        <v>1632</v>
      </c>
      <c r="F2041" s="45">
        <f>J2041-J2034</f>
        <v>34.417907705409846</v>
      </c>
      <c r="G2041" s="44"/>
      <c r="H2041" s="229" t="s">
        <v>1633</v>
      </c>
      <c r="I2041" s="229"/>
      <c r="J2041" s="45">
        <f>Q2041</f>
        <v>190.86294273000001</v>
      </c>
      <c r="Q2041">
        <f t="shared" si="494"/>
        <v>190.86294273000001</v>
      </c>
      <c r="S2041" s="194"/>
    </row>
    <row r="2042" spans="1:30" ht="15.75" thickBot="1" x14ac:dyDescent="0.3">
      <c r="A2042" s="46"/>
      <c r="B2042" s="46"/>
      <c r="C2042" s="46"/>
      <c r="D2042" s="46"/>
      <c r="E2042" s="46"/>
      <c r="F2042" s="46"/>
      <c r="G2042" s="46" t="s">
        <v>1634</v>
      </c>
      <c r="H2042" s="47">
        <v>1</v>
      </c>
      <c r="I2042" s="46" t="s">
        <v>1635</v>
      </c>
      <c r="J2042" s="48">
        <f>O2042</f>
        <v>190.86</v>
      </c>
      <c r="M2042">
        <f>K2034</f>
        <v>190.86</v>
      </c>
      <c r="N2042">
        <f>L2034</f>
        <v>190.86294273000001</v>
      </c>
      <c r="O2042">
        <v>190.86</v>
      </c>
      <c r="P2042">
        <v>190.86294273000001</v>
      </c>
      <c r="Q2042">
        <f t="shared" si="494"/>
        <v>0</v>
      </c>
      <c r="S2042" s="194"/>
      <c r="W2042" t="s">
        <v>1635</v>
      </c>
      <c r="Y2042" t="s">
        <v>1635</v>
      </c>
      <c r="AB2042" t="s">
        <v>1635</v>
      </c>
    </row>
    <row r="2043" spans="1:30" ht="15.75" thickTop="1" x14ac:dyDescent="0.25">
      <c r="A2043" s="49"/>
      <c r="B2043" s="49"/>
      <c r="C2043" s="49"/>
      <c r="D2043" s="49"/>
      <c r="E2043" s="49"/>
      <c r="F2043" s="49"/>
      <c r="G2043" s="49"/>
      <c r="H2043" s="49"/>
      <c r="I2043" s="49"/>
      <c r="J2043" s="49"/>
      <c r="Q2043">
        <f t="shared" si="494"/>
        <v>0</v>
      </c>
      <c r="S2043" s="194"/>
    </row>
    <row r="2044" spans="1:30" collapsed="1" x14ac:dyDescent="0.25">
      <c r="A2044" s="36" t="s">
        <v>703</v>
      </c>
      <c r="B2044" s="37" t="s">
        <v>137</v>
      </c>
      <c r="C2044" s="36" t="s">
        <v>138</v>
      </c>
      <c r="D2044" s="36" t="s">
        <v>9</v>
      </c>
      <c r="E2044" s="233" t="s">
        <v>1626</v>
      </c>
      <c r="F2044" s="234"/>
      <c r="G2044" s="38" t="s">
        <v>139</v>
      </c>
      <c r="H2044" s="37" t="s">
        <v>140</v>
      </c>
      <c r="I2044" s="37" t="s">
        <v>141</v>
      </c>
      <c r="J2044" s="37" t="s">
        <v>10</v>
      </c>
      <c r="Q2044">
        <f t="shared" si="494"/>
        <v>0</v>
      </c>
      <c r="S2044" s="194"/>
      <c r="W2044" t="s">
        <v>141</v>
      </c>
      <c r="Y2044" t="s">
        <v>141</v>
      </c>
      <c r="AB2044" t="s">
        <v>141</v>
      </c>
    </row>
    <row r="2045" spans="1:30" ht="38.25" x14ac:dyDescent="0.25">
      <c r="A2045" s="39" t="s">
        <v>1636</v>
      </c>
      <c r="B2045" s="40" t="s">
        <v>704</v>
      </c>
      <c r="C2045" s="39" t="s">
        <v>157</v>
      </c>
      <c r="D2045" s="39" t="s">
        <v>705</v>
      </c>
      <c r="E2045" s="235" t="s">
        <v>2168</v>
      </c>
      <c r="F2045" s="236"/>
      <c r="G2045" s="41" t="s">
        <v>164</v>
      </c>
      <c r="H2045" s="42">
        <v>1</v>
      </c>
      <c r="I2045" s="43">
        <f>_xlfn.XLOOKUP(D2045,'Sintético MO EQ MAT'!D:D,'Sintético MO EQ MAT'!G:G)</f>
        <v>13.99377031967213</v>
      </c>
      <c r="J2045" s="43">
        <f>(H2045*I2045)</f>
        <v>13.99377031967213</v>
      </c>
      <c r="K2045">
        <f>_xlfn.XLOOKUP(D2045,'Sintético MO EQ MAT'!D:D,'Sintético MO EQ MAT'!O:O,0)</f>
        <v>170.72</v>
      </c>
      <c r="L2045">
        <f>_xlfn.XLOOKUP(D2045,'Sintético MO EQ MAT'!D:D,'Sintético MO EQ MAT'!K:K,0)</f>
        <v>17.072399789999999</v>
      </c>
      <c r="Q2045">
        <f t="shared" si="494"/>
        <v>0</v>
      </c>
      <c r="S2045" s="194"/>
      <c r="W2045">
        <v>13.99377031967213</v>
      </c>
      <c r="Y2045">
        <v>13.99377031967213</v>
      </c>
      <c r="AB2045">
        <v>13.99377031967213</v>
      </c>
      <c r="AD2045" s="196">
        <v>49.9</v>
      </c>
    </row>
    <row r="2046" spans="1:30" ht="25.5" x14ac:dyDescent="0.25">
      <c r="A2046" s="50" t="s">
        <v>1638</v>
      </c>
      <c r="B2046" s="51" t="s">
        <v>2162</v>
      </c>
      <c r="C2046" s="50" t="s">
        <v>157</v>
      </c>
      <c r="D2046" s="50" t="s">
        <v>2163</v>
      </c>
      <c r="E2046" s="237" t="s">
        <v>1637</v>
      </c>
      <c r="F2046" s="238"/>
      <c r="G2046" s="52" t="s">
        <v>266</v>
      </c>
      <c r="H2046" s="53">
        <v>0.16930000000000001</v>
      </c>
      <c r="I2046" s="54">
        <f t="shared" ref="I2046:I2051" si="507">W2046</f>
        <v>18.72</v>
      </c>
      <c r="J2046" s="54">
        <f t="shared" ref="J2046:J2051" si="508">TRUNC(H2046*I2046,(2))</f>
        <v>3.16</v>
      </c>
      <c r="Q2046">
        <f t="shared" si="494"/>
        <v>0</v>
      </c>
      <c r="R2046">
        <f t="shared" ref="R2046:R2051" si="509">I2046/1.07133</f>
        <v>17.473607571896615</v>
      </c>
      <c r="T2046">
        <v>17.78163591050377</v>
      </c>
      <c r="W2046">
        <v>18.72</v>
      </c>
      <c r="Y2046">
        <v>18.72</v>
      </c>
      <c r="AB2046">
        <v>18.72</v>
      </c>
      <c r="AD2046" s="196">
        <v>18.72</v>
      </c>
    </row>
    <row r="2047" spans="1:30" ht="25.5" x14ac:dyDescent="0.25">
      <c r="A2047" s="50" t="s">
        <v>1638</v>
      </c>
      <c r="B2047" s="51" t="s">
        <v>1658</v>
      </c>
      <c r="C2047" s="50" t="s">
        <v>157</v>
      </c>
      <c r="D2047" s="50" t="s">
        <v>1659</v>
      </c>
      <c r="E2047" s="237" t="s">
        <v>1637</v>
      </c>
      <c r="F2047" s="238"/>
      <c r="G2047" s="52" t="s">
        <v>266</v>
      </c>
      <c r="H2047" s="53">
        <v>0.16930000000000001</v>
      </c>
      <c r="I2047" s="54">
        <f t="shared" si="507"/>
        <v>25.97</v>
      </c>
      <c r="J2047" s="54">
        <f t="shared" si="508"/>
        <v>4.3899999999999997</v>
      </c>
      <c r="Q2047">
        <f t="shared" si="494"/>
        <v>0</v>
      </c>
      <c r="R2047">
        <f t="shared" si="509"/>
        <v>24.240896829174954</v>
      </c>
      <c r="T2047">
        <v>24.670269664809165</v>
      </c>
      <c r="W2047">
        <v>25.97</v>
      </c>
      <c r="Y2047">
        <v>25.97</v>
      </c>
      <c r="AB2047">
        <v>25.97</v>
      </c>
      <c r="AD2047" s="196">
        <v>25.97</v>
      </c>
    </row>
    <row r="2048" spans="1:30" x14ac:dyDescent="0.25">
      <c r="A2048" s="55" t="s">
        <v>1627</v>
      </c>
      <c r="B2048" s="56" t="s">
        <v>2231</v>
      </c>
      <c r="C2048" s="55" t="s">
        <v>157</v>
      </c>
      <c r="D2048" s="55" t="s">
        <v>2232</v>
      </c>
      <c r="E2048" s="230" t="s">
        <v>1648</v>
      </c>
      <c r="F2048" s="231"/>
      <c r="G2048" s="57" t="s">
        <v>164</v>
      </c>
      <c r="H2048" s="58">
        <v>1.4800000000000001E-2</v>
      </c>
      <c r="I2048" s="59">
        <f t="shared" si="507"/>
        <v>60.5</v>
      </c>
      <c r="J2048" s="59">
        <f t="shared" si="508"/>
        <v>0.89</v>
      </c>
      <c r="Q2048">
        <f t="shared" si="494"/>
        <v>0</v>
      </c>
      <c r="R2048">
        <f t="shared" si="509"/>
        <v>56.471862077977846</v>
      </c>
      <c r="T2048">
        <v>57.451952246273329</v>
      </c>
      <c r="W2048">
        <v>60.5</v>
      </c>
      <c r="Y2048">
        <v>60.5</v>
      </c>
      <c r="AB2048">
        <v>60.5</v>
      </c>
      <c r="AD2048" s="196">
        <v>60.5</v>
      </c>
    </row>
    <row r="2049" spans="1:30" ht="25.5" x14ac:dyDescent="0.25">
      <c r="A2049" s="55" t="s">
        <v>1627</v>
      </c>
      <c r="B2049" s="56" t="s">
        <v>2491</v>
      </c>
      <c r="C2049" s="55" t="s">
        <v>157</v>
      </c>
      <c r="D2049" s="55" t="s">
        <v>2492</v>
      </c>
      <c r="E2049" s="230" t="s">
        <v>1648</v>
      </c>
      <c r="F2049" s="231"/>
      <c r="G2049" s="57" t="s">
        <v>164</v>
      </c>
      <c r="H2049" s="58">
        <v>1</v>
      </c>
      <c r="I2049" s="59">
        <f t="shared" si="507"/>
        <v>3.99</v>
      </c>
      <c r="J2049" s="59">
        <f t="shared" si="508"/>
        <v>3.99</v>
      </c>
      <c r="Q2049">
        <f t="shared" si="494"/>
        <v>0</v>
      </c>
      <c r="R2049">
        <f t="shared" si="509"/>
        <v>3.7243426395228365</v>
      </c>
      <c r="T2049">
        <v>3.7896819840758682</v>
      </c>
      <c r="W2049">
        <v>3.99</v>
      </c>
      <c r="Y2049">
        <v>3.99</v>
      </c>
      <c r="AB2049">
        <v>3.99</v>
      </c>
      <c r="AD2049" s="196">
        <v>3.99</v>
      </c>
    </row>
    <row r="2050" spans="1:30" ht="25.5" x14ac:dyDescent="0.25">
      <c r="A2050" s="55" t="s">
        <v>1627</v>
      </c>
      <c r="B2050" s="56" t="s">
        <v>2235</v>
      </c>
      <c r="C2050" s="55" t="s">
        <v>157</v>
      </c>
      <c r="D2050" s="55" t="s">
        <v>2236</v>
      </c>
      <c r="E2050" s="230" t="s">
        <v>1648</v>
      </c>
      <c r="F2050" s="231"/>
      <c r="G2050" s="57" t="s">
        <v>164</v>
      </c>
      <c r="H2050" s="58">
        <v>2.2499999999999999E-2</v>
      </c>
      <c r="I2050" s="59">
        <f t="shared" si="507"/>
        <v>68.55</v>
      </c>
      <c r="J2050" s="59">
        <f t="shared" si="508"/>
        <v>1.54</v>
      </c>
      <c r="Q2050">
        <f t="shared" si="494"/>
        <v>0</v>
      </c>
      <c r="R2050">
        <f t="shared" si="509"/>
        <v>63.985886701576547</v>
      </c>
      <c r="T2050">
        <v>65.0966555589781</v>
      </c>
      <c r="W2050">
        <v>68.55</v>
      </c>
      <c r="Y2050">
        <v>68.55</v>
      </c>
      <c r="AB2050">
        <v>68.55</v>
      </c>
      <c r="AD2050" s="196">
        <v>68.55</v>
      </c>
    </row>
    <row r="2051" spans="1:30" x14ac:dyDescent="0.25">
      <c r="A2051" s="55" t="s">
        <v>1627</v>
      </c>
      <c r="B2051" s="56" t="s">
        <v>2237</v>
      </c>
      <c r="C2051" s="55" t="s">
        <v>157</v>
      </c>
      <c r="D2051" s="55" t="s">
        <v>2238</v>
      </c>
      <c r="E2051" s="230" t="s">
        <v>1648</v>
      </c>
      <c r="F2051" s="231"/>
      <c r="G2051" s="57" t="s">
        <v>164</v>
      </c>
      <c r="H2051" s="58">
        <v>1.0699999999999999E-2</v>
      </c>
      <c r="I2051" s="59">
        <f t="shared" si="507"/>
        <v>1.95</v>
      </c>
      <c r="J2051" s="59">
        <f t="shared" si="508"/>
        <v>0.02</v>
      </c>
      <c r="Q2051">
        <f t="shared" si="494"/>
        <v>0</v>
      </c>
      <c r="R2051">
        <f t="shared" si="509"/>
        <v>1.8201674554058975</v>
      </c>
      <c r="T2051">
        <v>1.8575042237219159</v>
      </c>
      <c r="W2051">
        <v>1.95</v>
      </c>
      <c r="Y2051">
        <v>1.95</v>
      </c>
      <c r="AB2051">
        <v>1.95</v>
      </c>
      <c r="AD2051" s="196">
        <v>1.95</v>
      </c>
    </row>
    <row r="2052" spans="1:30" x14ac:dyDescent="0.25">
      <c r="A2052" s="44"/>
      <c r="B2052" s="44"/>
      <c r="C2052" s="44"/>
      <c r="D2052" s="44"/>
      <c r="E2052" s="44" t="s">
        <v>1629</v>
      </c>
      <c r="F2052" s="45">
        <v>5.87</v>
      </c>
      <c r="G2052" s="44" t="s">
        <v>1630</v>
      </c>
      <c r="H2052" s="45">
        <v>0</v>
      </c>
      <c r="I2052" s="44" t="s">
        <v>1631</v>
      </c>
      <c r="J2052" s="45">
        <f>F2052+H2052</f>
        <v>5.87</v>
      </c>
      <c r="Q2052">
        <f t="shared" si="494"/>
        <v>0</v>
      </c>
      <c r="W2052" t="s">
        <v>1631</v>
      </c>
      <c r="Y2052" t="s">
        <v>1631</v>
      </c>
      <c r="AB2052" t="s">
        <v>1631</v>
      </c>
    </row>
    <row r="2053" spans="1:30" x14ac:dyDescent="0.25">
      <c r="A2053" s="44"/>
      <c r="B2053" s="44"/>
      <c r="C2053" s="44"/>
      <c r="D2053" s="44"/>
      <c r="E2053" s="44" t="s">
        <v>1632</v>
      </c>
      <c r="F2053" s="45">
        <f>J2053-J2045</f>
        <v>3.0786294703278685</v>
      </c>
      <c r="G2053" s="44"/>
      <c r="H2053" s="229" t="s">
        <v>1633</v>
      </c>
      <c r="I2053" s="229"/>
      <c r="J2053" s="45">
        <f>Q2053</f>
        <v>17.072399789999999</v>
      </c>
      <c r="Q2053">
        <f t="shared" si="494"/>
        <v>17.072399789999999</v>
      </c>
      <c r="S2053" s="194"/>
    </row>
    <row r="2054" spans="1:30" ht="15.75" thickBot="1" x14ac:dyDescent="0.3">
      <c r="A2054" s="46"/>
      <c r="B2054" s="46"/>
      <c r="C2054" s="46"/>
      <c r="D2054" s="46"/>
      <c r="E2054" s="46"/>
      <c r="F2054" s="46"/>
      <c r="G2054" s="46" t="s">
        <v>1634</v>
      </c>
      <c r="H2054" s="47">
        <v>10</v>
      </c>
      <c r="I2054" s="46" t="s">
        <v>1635</v>
      </c>
      <c r="J2054" s="48">
        <f>O2054</f>
        <v>170.72</v>
      </c>
      <c r="M2054">
        <f>K2045</f>
        <v>170.72</v>
      </c>
      <c r="N2054">
        <f>L2045</f>
        <v>17.072399789999999</v>
      </c>
      <c r="O2054">
        <v>170.72</v>
      </c>
      <c r="P2054">
        <v>17.072399789999999</v>
      </c>
      <c r="Q2054">
        <f t="shared" si="494"/>
        <v>0</v>
      </c>
      <c r="S2054" s="194"/>
      <c r="W2054" t="s">
        <v>1635</v>
      </c>
      <c r="Y2054" t="s">
        <v>1635</v>
      </c>
      <c r="AB2054" t="s">
        <v>1635</v>
      </c>
    </row>
    <row r="2055" spans="1:30" ht="15.75" thickTop="1" x14ac:dyDescent="0.25">
      <c r="A2055" s="49"/>
      <c r="B2055" s="49"/>
      <c r="C2055" s="49"/>
      <c r="D2055" s="49"/>
      <c r="E2055" s="49"/>
      <c r="F2055" s="49"/>
      <c r="G2055" s="49"/>
      <c r="H2055" s="49"/>
      <c r="I2055" s="49"/>
      <c r="J2055" s="49"/>
      <c r="Q2055">
        <f t="shared" si="494"/>
        <v>0</v>
      </c>
      <c r="S2055" s="194"/>
    </row>
    <row r="2056" spans="1:30" collapsed="1" x14ac:dyDescent="0.25">
      <c r="A2056" s="36" t="s">
        <v>706</v>
      </c>
      <c r="B2056" s="37" t="s">
        <v>137</v>
      </c>
      <c r="C2056" s="36" t="s">
        <v>138</v>
      </c>
      <c r="D2056" s="36" t="s">
        <v>9</v>
      </c>
      <c r="E2056" s="233" t="s">
        <v>1626</v>
      </c>
      <c r="F2056" s="234"/>
      <c r="G2056" s="38" t="s">
        <v>139</v>
      </c>
      <c r="H2056" s="37" t="s">
        <v>140</v>
      </c>
      <c r="I2056" s="37" t="s">
        <v>141</v>
      </c>
      <c r="J2056" s="37" t="s">
        <v>10</v>
      </c>
      <c r="Q2056">
        <f t="shared" si="494"/>
        <v>0</v>
      </c>
      <c r="S2056" s="194"/>
      <c r="W2056" t="s">
        <v>141</v>
      </c>
      <c r="Y2056" t="s">
        <v>141</v>
      </c>
      <c r="AB2056" t="s">
        <v>141</v>
      </c>
    </row>
    <row r="2057" spans="1:30" ht="38.25" x14ac:dyDescent="0.25">
      <c r="A2057" s="39" t="s">
        <v>1636</v>
      </c>
      <c r="B2057" s="40" t="s">
        <v>666</v>
      </c>
      <c r="C2057" s="39" t="s">
        <v>157</v>
      </c>
      <c r="D2057" s="39" t="s">
        <v>667</v>
      </c>
      <c r="E2057" s="235" t="s">
        <v>2168</v>
      </c>
      <c r="F2057" s="236"/>
      <c r="G2057" s="41" t="s">
        <v>164</v>
      </c>
      <c r="H2057" s="42">
        <v>1</v>
      </c>
      <c r="I2057" s="43">
        <f>_xlfn.XLOOKUP(D2057,'Sintético MO EQ MAT'!D:D,'Sintético MO EQ MAT'!G:G)</f>
        <v>9.7239382704918054</v>
      </c>
      <c r="J2057" s="43">
        <f>(H2057*I2057)</f>
        <v>9.7239382704918054</v>
      </c>
      <c r="K2057">
        <f>_xlfn.XLOOKUP(D2057,'Sintético MO EQ MAT'!D:D,'Sintético MO EQ MAT'!O:O,0)</f>
        <v>320.3</v>
      </c>
      <c r="L2057">
        <f>_xlfn.XLOOKUP(D2057,'Sintético MO EQ MAT'!D:D,'Sintético MO EQ MAT'!K:K,0)</f>
        <v>11.863204690000002</v>
      </c>
      <c r="Q2057">
        <f t="shared" si="494"/>
        <v>0</v>
      </c>
      <c r="S2057" s="194"/>
      <c r="W2057">
        <v>9.7239382704918054</v>
      </c>
      <c r="Y2057">
        <v>9.7239382704918054</v>
      </c>
      <c r="AB2057">
        <v>9.7239382704918054</v>
      </c>
      <c r="AD2057" s="196">
        <v>10.19</v>
      </c>
    </row>
    <row r="2058" spans="1:30" ht="25.5" x14ac:dyDescent="0.25">
      <c r="A2058" s="50" t="s">
        <v>1638</v>
      </c>
      <c r="B2058" s="51" t="s">
        <v>2162</v>
      </c>
      <c r="C2058" s="50" t="s">
        <v>157</v>
      </c>
      <c r="D2058" s="50" t="s">
        <v>2163</v>
      </c>
      <c r="E2058" s="237" t="s">
        <v>1637</v>
      </c>
      <c r="F2058" s="238"/>
      <c r="G2058" s="52" t="s">
        <v>266</v>
      </c>
      <c r="H2058" s="53">
        <v>3.4299999999999997E-2</v>
      </c>
      <c r="I2058" s="54">
        <f t="shared" ref="I2058:I2062" si="510">W2058</f>
        <v>18.72</v>
      </c>
      <c r="J2058" s="54">
        <f t="shared" ref="J2058:J2062" si="511">TRUNC(H2058*I2058,(2))</f>
        <v>0.64</v>
      </c>
      <c r="Q2058">
        <f t="shared" ref="Q2058:Q2121" si="512">P2059</f>
        <v>0</v>
      </c>
      <c r="R2058">
        <f t="shared" ref="R2058:R2062" si="513">I2058/1.07133</f>
        <v>17.473607571896615</v>
      </c>
      <c r="T2058">
        <v>17.78163591050377</v>
      </c>
      <c r="W2058">
        <v>18.72</v>
      </c>
      <c r="Y2058">
        <v>18.72</v>
      </c>
      <c r="AB2058">
        <v>18.72</v>
      </c>
      <c r="AD2058" s="196">
        <v>18.72</v>
      </c>
    </row>
    <row r="2059" spans="1:30" ht="25.5" x14ac:dyDescent="0.25">
      <c r="A2059" s="50" t="s">
        <v>1638</v>
      </c>
      <c r="B2059" s="51" t="s">
        <v>1658</v>
      </c>
      <c r="C2059" s="50" t="s">
        <v>157</v>
      </c>
      <c r="D2059" s="50" t="s">
        <v>1659</v>
      </c>
      <c r="E2059" s="237" t="s">
        <v>1637</v>
      </c>
      <c r="F2059" s="238"/>
      <c r="G2059" s="52" t="s">
        <v>266</v>
      </c>
      <c r="H2059" s="53">
        <v>3.4299999999999997E-2</v>
      </c>
      <c r="I2059" s="54">
        <f t="shared" si="510"/>
        <v>25.97</v>
      </c>
      <c r="J2059" s="54">
        <f t="shared" si="511"/>
        <v>0.89</v>
      </c>
      <c r="Q2059">
        <f t="shared" si="512"/>
        <v>0</v>
      </c>
      <c r="R2059">
        <f t="shared" si="513"/>
        <v>24.240896829174954</v>
      </c>
      <c r="T2059">
        <v>24.670269664809165</v>
      </c>
      <c r="W2059">
        <v>25.97</v>
      </c>
      <c r="Y2059">
        <v>25.97</v>
      </c>
      <c r="AB2059">
        <v>25.97</v>
      </c>
      <c r="AD2059" s="196">
        <v>25.97</v>
      </c>
    </row>
    <row r="2060" spans="1:30" x14ac:dyDescent="0.25">
      <c r="A2060" s="55" t="s">
        <v>1627</v>
      </c>
      <c r="B2060" s="56" t="s">
        <v>2417</v>
      </c>
      <c r="C2060" s="55" t="s">
        <v>157</v>
      </c>
      <c r="D2060" s="55" t="s">
        <v>2418</v>
      </c>
      <c r="E2060" s="230" t="s">
        <v>1648</v>
      </c>
      <c r="F2060" s="231"/>
      <c r="G2060" s="57" t="s">
        <v>164</v>
      </c>
      <c r="H2060" s="58">
        <v>2</v>
      </c>
      <c r="I2060" s="59">
        <f t="shared" si="510"/>
        <v>1.86</v>
      </c>
      <c r="J2060" s="59">
        <f t="shared" si="511"/>
        <v>3.72</v>
      </c>
      <c r="Q2060">
        <f t="shared" si="512"/>
        <v>0</v>
      </c>
      <c r="R2060">
        <f t="shared" si="513"/>
        <v>1.7361597266948563</v>
      </c>
      <c r="T2060">
        <v>1.7734964950108745</v>
      </c>
      <c r="W2060">
        <v>1.86</v>
      </c>
      <c r="Y2060">
        <v>1.86</v>
      </c>
      <c r="AB2060">
        <v>1.86</v>
      </c>
      <c r="AD2060" s="196">
        <v>1.86</v>
      </c>
    </row>
    <row r="2061" spans="1:30" ht="25.5" x14ac:dyDescent="0.25">
      <c r="A2061" s="55" t="s">
        <v>1627</v>
      </c>
      <c r="B2061" s="56" t="s">
        <v>2441</v>
      </c>
      <c r="C2061" s="55" t="s">
        <v>157</v>
      </c>
      <c r="D2061" s="55" t="s">
        <v>2442</v>
      </c>
      <c r="E2061" s="230" t="s">
        <v>1648</v>
      </c>
      <c r="F2061" s="231"/>
      <c r="G2061" s="57" t="s">
        <v>164</v>
      </c>
      <c r="H2061" s="58">
        <v>1</v>
      </c>
      <c r="I2061" s="59">
        <f t="shared" si="510"/>
        <v>3.23</v>
      </c>
      <c r="J2061" s="59">
        <f t="shared" si="511"/>
        <v>3.23</v>
      </c>
      <c r="Q2061">
        <f t="shared" si="512"/>
        <v>0</v>
      </c>
      <c r="R2061">
        <f t="shared" si="513"/>
        <v>3.0149440415184867</v>
      </c>
      <c r="T2061">
        <v>3.0616150019135095</v>
      </c>
      <c r="W2061">
        <v>3.23</v>
      </c>
      <c r="Y2061">
        <v>3.23</v>
      </c>
      <c r="AB2061">
        <v>3.23</v>
      </c>
      <c r="AD2061" s="196">
        <v>3.22</v>
      </c>
    </row>
    <row r="2062" spans="1:30" ht="38.25" x14ac:dyDescent="0.25">
      <c r="A2062" s="55" t="s">
        <v>1627</v>
      </c>
      <c r="B2062" s="56" t="s">
        <v>2409</v>
      </c>
      <c r="C2062" s="55" t="s">
        <v>157</v>
      </c>
      <c r="D2062" s="55" t="s">
        <v>2410</v>
      </c>
      <c r="E2062" s="230" t="s">
        <v>1648</v>
      </c>
      <c r="F2062" s="231"/>
      <c r="G2062" s="57" t="s">
        <v>164</v>
      </c>
      <c r="H2062" s="58">
        <v>0.05</v>
      </c>
      <c r="I2062" s="59">
        <f t="shared" si="510"/>
        <v>24.96</v>
      </c>
      <c r="J2062" s="59">
        <f t="shared" si="511"/>
        <v>1.24</v>
      </c>
      <c r="Q2062">
        <f t="shared" si="512"/>
        <v>0</v>
      </c>
      <c r="R2062">
        <f t="shared" si="513"/>
        <v>23.298143429195488</v>
      </c>
      <c r="T2062">
        <v>23.708847880671691</v>
      </c>
      <c r="W2062">
        <v>24.96</v>
      </c>
      <c r="Y2062">
        <v>24.96</v>
      </c>
      <c r="AB2062">
        <v>24.96</v>
      </c>
      <c r="AD2062" s="196">
        <v>24.96</v>
      </c>
    </row>
    <row r="2063" spans="1:30" x14ac:dyDescent="0.25">
      <c r="A2063" s="44"/>
      <c r="B2063" s="44"/>
      <c r="C2063" s="44"/>
      <c r="D2063" s="44"/>
      <c r="E2063" s="44" t="s">
        <v>1629</v>
      </c>
      <c r="F2063" s="45">
        <v>1.18</v>
      </c>
      <c r="G2063" s="44" t="s">
        <v>1630</v>
      </c>
      <c r="H2063" s="45">
        <v>0</v>
      </c>
      <c r="I2063" s="44" t="s">
        <v>1631</v>
      </c>
      <c r="J2063" s="45">
        <f>F2063+H2063</f>
        <v>1.18</v>
      </c>
      <c r="Q2063">
        <f t="shared" si="512"/>
        <v>0</v>
      </c>
      <c r="W2063" t="s">
        <v>1631</v>
      </c>
      <c r="Y2063" t="s">
        <v>1631</v>
      </c>
      <c r="AB2063" t="s">
        <v>1631</v>
      </c>
    </row>
    <row r="2064" spans="1:30" x14ac:dyDescent="0.25">
      <c r="A2064" s="44"/>
      <c r="B2064" s="44"/>
      <c r="C2064" s="44"/>
      <c r="D2064" s="44"/>
      <c r="E2064" s="44" t="s">
        <v>1632</v>
      </c>
      <c r="F2064" s="45">
        <f>J2064-J2057</f>
        <v>2.1392664195081963</v>
      </c>
      <c r="G2064" s="44"/>
      <c r="H2064" s="229" t="s">
        <v>1633</v>
      </c>
      <c r="I2064" s="229"/>
      <c r="J2064" s="45">
        <f>Q2064</f>
        <v>11.863204690000002</v>
      </c>
      <c r="Q2064">
        <f t="shared" si="512"/>
        <v>11.863204690000002</v>
      </c>
      <c r="S2064" s="194"/>
    </row>
    <row r="2065" spans="1:30" ht="15.75" thickBot="1" x14ac:dyDescent="0.3">
      <c r="A2065" s="46"/>
      <c r="B2065" s="46"/>
      <c r="C2065" s="46"/>
      <c r="D2065" s="46"/>
      <c r="E2065" s="46"/>
      <c r="F2065" s="46"/>
      <c r="G2065" s="46" t="s">
        <v>1634</v>
      </c>
      <c r="H2065" s="47">
        <v>42</v>
      </c>
      <c r="I2065" s="46" t="s">
        <v>1635</v>
      </c>
      <c r="J2065" s="48">
        <f>O2065</f>
        <v>498.25</v>
      </c>
      <c r="M2065">
        <f>K2057</f>
        <v>320.3</v>
      </c>
      <c r="N2065">
        <f>L2057</f>
        <v>11.863204690000002</v>
      </c>
      <c r="O2065">
        <v>498.25</v>
      </c>
      <c r="P2065">
        <v>11.863204690000002</v>
      </c>
      <c r="Q2065">
        <f t="shared" si="512"/>
        <v>0</v>
      </c>
      <c r="S2065" s="194"/>
      <c r="W2065" t="s">
        <v>1635</v>
      </c>
      <c r="Y2065" t="s">
        <v>1635</v>
      </c>
      <c r="AB2065" t="s">
        <v>1635</v>
      </c>
    </row>
    <row r="2066" spans="1:30" ht="15.75" thickTop="1" x14ac:dyDescent="0.25">
      <c r="A2066" s="49"/>
      <c r="B2066" s="49"/>
      <c r="C2066" s="49"/>
      <c r="D2066" s="49"/>
      <c r="E2066" s="49"/>
      <c r="F2066" s="49"/>
      <c r="G2066" s="49"/>
      <c r="H2066" s="49"/>
      <c r="I2066" s="49"/>
      <c r="J2066" s="49"/>
      <c r="Q2066">
        <f t="shared" si="512"/>
        <v>0</v>
      </c>
      <c r="S2066" s="194"/>
    </row>
    <row r="2067" spans="1:30" collapsed="1" x14ac:dyDescent="0.25">
      <c r="A2067" s="36" t="s">
        <v>707</v>
      </c>
      <c r="B2067" s="37" t="s">
        <v>137</v>
      </c>
      <c r="C2067" s="36" t="s">
        <v>138</v>
      </c>
      <c r="D2067" s="36" t="s">
        <v>9</v>
      </c>
      <c r="E2067" s="233" t="s">
        <v>1626</v>
      </c>
      <c r="F2067" s="234"/>
      <c r="G2067" s="38" t="s">
        <v>139</v>
      </c>
      <c r="H2067" s="37" t="s">
        <v>140</v>
      </c>
      <c r="I2067" s="37" t="s">
        <v>141</v>
      </c>
      <c r="J2067" s="37" t="s">
        <v>10</v>
      </c>
      <c r="Q2067">
        <f t="shared" si="512"/>
        <v>0</v>
      </c>
      <c r="S2067" s="194"/>
      <c r="W2067" t="s">
        <v>141</v>
      </c>
      <c r="Y2067" t="s">
        <v>141</v>
      </c>
      <c r="AB2067" t="s">
        <v>141</v>
      </c>
    </row>
    <row r="2068" spans="1:30" ht="38.25" x14ac:dyDescent="0.25">
      <c r="A2068" s="39" t="s">
        <v>1636</v>
      </c>
      <c r="B2068" s="40" t="s">
        <v>708</v>
      </c>
      <c r="C2068" s="39" t="s">
        <v>157</v>
      </c>
      <c r="D2068" s="39" t="s">
        <v>709</v>
      </c>
      <c r="E2068" s="235" t="s">
        <v>2168</v>
      </c>
      <c r="F2068" s="236"/>
      <c r="G2068" s="41" t="s">
        <v>255</v>
      </c>
      <c r="H2068" s="42">
        <v>1</v>
      </c>
      <c r="I2068" s="43">
        <f>_xlfn.XLOOKUP(D2068,'Sintético MO EQ MAT'!D:D,'Sintético MO EQ MAT'!G:G)</f>
        <v>28.35007354918033</v>
      </c>
      <c r="J2068" s="43">
        <f>(H2068*I2068)</f>
        <v>28.35007354918033</v>
      </c>
      <c r="K2068">
        <f>_xlfn.XLOOKUP(D2068,'Sintético MO EQ MAT'!D:D,'Sintético MO EQ MAT'!O:O,0)</f>
        <v>6212.87</v>
      </c>
      <c r="L2068">
        <f>_xlfn.XLOOKUP(D2068,'Sintético MO EQ MAT'!D:D,'Sintético MO EQ MAT'!K:K,0)</f>
        <v>34.587089730000002</v>
      </c>
      <c r="Q2068">
        <f t="shared" si="512"/>
        <v>0</v>
      </c>
      <c r="S2068" s="194"/>
      <c r="W2068">
        <v>28.35007354918033</v>
      </c>
      <c r="Y2068">
        <v>28.35007354918033</v>
      </c>
      <c r="AB2068">
        <v>28.35007354918033</v>
      </c>
      <c r="AD2068" s="196">
        <v>22.42</v>
      </c>
    </row>
    <row r="2069" spans="1:30" ht="25.5" x14ac:dyDescent="0.25">
      <c r="A2069" s="50" t="s">
        <v>1638</v>
      </c>
      <c r="B2069" s="51" t="s">
        <v>2162</v>
      </c>
      <c r="C2069" s="50" t="s">
        <v>157</v>
      </c>
      <c r="D2069" s="50" t="s">
        <v>2163</v>
      </c>
      <c r="E2069" s="237" t="s">
        <v>1637</v>
      </c>
      <c r="F2069" s="238"/>
      <c r="G2069" s="52" t="s">
        <v>266</v>
      </c>
      <c r="H2069" s="53">
        <v>0.26319999999999999</v>
      </c>
      <c r="I2069" s="54">
        <f t="shared" ref="I2069:I2072" si="514">W2069</f>
        <v>18.72</v>
      </c>
      <c r="J2069" s="54">
        <f t="shared" ref="J2069:J2072" si="515">TRUNC(H2069*I2069,(2))</f>
        <v>4.92</v>
      </c>
      <c r="Q2069">
        <f t="shared" si="512"/>
        <v>0</v>
      </c>
      <c r="R2069">
        <f t="shared" ref="R2069:R2072" si="516">I2069/1.07133</f>
        <v>17.473607571896615</v>
      </c>
      <c r="T2069">
        <v>17.78163591050377</v>
      </c>
      <c r="W2069">
        <v>18.72</v>
      </c>
      <c r="Y2069">
        <v>18.72</v>
      </c>
      <c r="AB2069">
        <v>18.72</v>
      </c>
      <c r="AD2069" s="196">
        <v>18.72</v>
      </c>
    </row>
    <row r="2070" spans="1:30" ht="25.5" x14ac:dyDescent="0.25">
      <c r="A2070" s="50" t="s">
        <v>1638</v>
      </c>
      <c r="B2070" s="51" t="s">
        <v>1658</v>
      </c>
      <c r="C2070" s="50" t="s">
        <v>157</v>
      </c>
      <c r="D2070" s="50" t="s">
        <v>1659</v>
      </c>
      <c r="E2070" s="237" t="s">
        <v>1637</v>
      </c>
      <c r="F2070" s="238"/>
      <c r="G2070" s="52" t="s">
        <v>266</v>
      </c>
      <c r="H2070" s="53">
        <v>0.26319999999999999</v>
      </c>
      <c r="I2070" s="54">
        <f t="shared" si="514"/>
        <v>25.97</v>
      </c>
      <c r="J2070" s="54">
        <f t="shared" si="515"/>
        <v>6.83</v>
      </c>
      <c r="Q2070">
        <f t="shared" si="512"/>
        <v>0</v>
      </c>
      <c r="R2070">
        <f t="shared" si="516"/>
        <v>24.240896829174954</v>
      </c>
      <c r="T2070">
        <v>24.670269664809165</v>
      </c>
      <c r="W2070">
        <v>25.97</v>
      </c>
      <c r="Y2070">
        <v>25.97</v>
      </c>
      <c r="AB2070">
        <v>25.97</v>
      </c>
      <c r="AD2070" s="196">
        <v>25.97</v>
      </c>
    </row>
    <row r="2071" spans="1:30" ht="25.5" x14ac:dyDescent="0.25">
      <c r="A2071" s="55" t="s">
        <v>1627</v>
      </c>
      <c r="B2071" s="56" t="s">
        <v>2429</v>
      </c>
      <c r="C2071" s="55" t="s">
        <v>157</v>
      </c>
      <c r="D2071" s="55" t="s">
        <v>2430</v>
      </c>
      <c r="E2071" s="230" t="s">
        <v>1648</v>
      </c>
      <c r="F2071" s="231"/>
      <c r="G2071" s="57" t="s">
        <v>255</v>
      </c>
      <c r="H2071" s="58">
        <v>1.0548999999999999</v>
      </c>
      <c r="I2071" s="59">
        <f t="shared" si="514"/>
        <v>15.72</v>
      </c>
      <c r="J2071" s="59">
        <f t="shared" si="515"/>
        <v>16.579999999999998</v>
      </c>
      <c r="Q2071">
        <f t="shared" si="512"/>
        <v>0</v>
      </c>
      <c r="R2071">
        <f t="shared" si="516"/>
        <v>14.673349948195236</v>
      </c>
      <c r="T2071">
        <v>14.934707326407365</v>
      </c>
      <c r="W2071">
        <v>15.72</v>
      </c>
      <c r="Y2071">
        <v>15.72</v>
      </c>
      <c r="AB2071">
        <v>15.72</v>
      </c>
      <c r="AD2071" s="196">
        <v>15.72</v>
      </c>
    </row>
    <row r="2072" spans="1:30" x14ac:dyDescent="0.25">
      <c r="A2072" s="55" t="s">
        <v>1627</v>
      </c>
      <c r="B2072" s="56" t="s">
        <v>2237</v>
      </c>
      <c r="C2072" s="55" t="s">
        <v>157</v>
      </c>
      <c r="D2072" s="55" t="s">
        <v>2238</v>
      </c>
      <c r="E2072" s="230" t="s">
        <v>1648</v>
      </c>
      <c r="F2072" s="231"/>
      <c r="G2072" s="57" t="s">
        <v>164</v>
      </c>
      <c r="H2072" s="58">
        <v>1.46E-2</v>
      </c>
      <c r="I2072" s="59">
        <f t="shared" si="514"/>
        <v>1.95</v>
      </c>
      <c r="J2072" s="59">
        <f t="shared" si="515"/>
        <v>0.02</v>
      </c>
      <c r="Q2072">
        <f t="shared" si="512"/>
        <v>0</v>
      </c>
      <c r="R2072">
        <f t="shared" si="516"/>
        <v>1.8201674554058975</v>
      </c>
      <c r="T2072">
        <v>1.8575042237219159</v>
      </c>
      <c r="W2072">
        <v>1.95</v>
      </c>
      <c r="Y2072">
        <v>1.95</v>
      </c>
      <c r="AB2072">
        <v>1.95</v>
      </c>
      <c r="AD2072" s="196">
        <v>1.95</v>
      </c>
    </row>
    <row r="2073" spans="1:30" x14ac:dyDescent="0.25">
      <c r="A2073" s="44"/>
      <c r="B2073" s="44"/>
      <c r="C2073" s="44"/>
      <c r="D2073" s="44"/>
      <c r="E2073" s="44" t="s">
        <v>1629</v>
      </c>
      <c r="F2073" s="45">
        <v>9.14</v>
      </c>
      <c r="G2073" s="44" t="s">
        <v>1630</v>
      </c>
      <c r="H2073" s="45">
        <v>0</v>
      </c>
      <c r="I2073" s="44" t="s">
        <v>1631</v>
      </c>
      <c r="J2073" s="45">
        <f>F2073+H2073</f>
        <v>9.14</v>
      </c>
      <c r="Q2073">
        <f t="shared" si="512"/>
        <v>0</v>
      </c>
      <c r="W2073" t="s">
        <v>1631</v>
      </c>
      <c r="Y2073" t="s">
        <v>1631</v>
      </c>
      <c r="AB2073" t="s">
        <v>1631</v>
      </c>
    </row>
    <row r="2074" spans="1:30" x14ac:dyDescent="0.25">
      <c r="A2074" s="44"/>
      <c r="B2074" s="44"/>
      <c r="C2074" s="44"/>
      <c r="D2074" s="44"/>
      <c r="E2074" s="44" t="s">
        <v>1632</v>
      </c>
      <c r="F2074" s="45">
        <f>J2074-J2068</f>
        <v>6.2370161808196727</v>
      </c>
      <c r="G2074" s="44"/>
      <c r="H2074" s="229" t="s">
        <v>1633</v>
      </c>
      <c r="I2074" s="229"/>
      <c r="J2074" s="45">
        <f>Q2074</f>
        <v>34.587089730000002</v>
      </c>
      <c r="Q2074">
        <f t="shared" si="512"/>
        <v>34.587089730000002</v>
      </c>
      <c r="S2074" s="194"/>
    </row>
    <row r="2075" spans="1:30" ht="15.75" thickBot="1" x14ac:dyDescent="0.3">
      <c r="A2075" s="46"/>
      <c r="B2075" s="46"/>
      <c r="C2075" s="46"/>
      <c r="D2075" s="46"/>
      <c r="E2075" s="46"/>
      <c r="F2075" s="46"/>
      <c r="G2075" s="46" t="s">
        <v>1634</v>
      </c>
      <c r="H2075" s="47">
        <v>179.63</v>
      </c>
      <c r="I2075" s="46" t="s">
        <v>1635</v>
      </c>
      <c r="J2075" s="48">
        <f>O2075</f>
        <v>6212.87</v>
      </c>
      <c r="M2075">
        <f>K2068</f>
        <v>6212.87</v>
      </c>
      <c r="N2075">
        <f>L2068</f>
        <v>34.587089730000002</v>
      </c>
      <c r="O2075">
        <v>6212.87</v>
      </c>
      <c r="P2075">
        <v>34.587089730000002</v>
      </c>
      <c r="Q2075">
        <f t="shared" si="512"/>
        <v>0</v>
      </c>
      <c r="S2075" s="194"/>
      <c r="W2075" t="s">
        <v>1635</v>
      </c>
      <c r="Y2075" t="s">
        <v>1635</v>
      </c>
      <c r="AB2075" t="s">
        <v>1635</v>
      </c>
    </row>
    <row r="2076" spans="1:30" ht="15.75" thickTop="1" x14ac:dyDescent="0.25">
      <c r="A2076" s="49"/>
      <c r="B2076" s="49"/>
      <c r="C2076" s="49"/>
      <c r="D2076" s="49"/>
      <c r="E2076" s="49"/>
      <c r="F2076" s="49"/>
      <c r="G2076" s="49"/>
      <c r="H2076" s="49"/>
      <c r="I2076" s="49"/>
      <c r="J2076" s="49"/>
      <c r="Q2076">
        <f t="shared" si="512"/>
        <v>0</v>
      </c>
      <c r="S2076" s="194"/>
    </row>
    <row r="2077" spans="1:30" collapsed="1" x14ac:dyDescent="0.25">
      <c r="A2077" s="36" t="s">
        <v>710</v>
      </c>
      <c r="B2077" s="37" t="s">
        <v>137</v>
      </c>
      <c r="C2077" s="36" t="s">
        <v>138</v>
      </c>
      <c r="D2077" s="36" t="s">
        <v>9</v>
      </c>
      <c r="E2077" s="233" t="s">
        <v>1626</v>
      </c>
      <c r="F2077" s="234"/>
      <c r="G2077" s="38" t="s">
        <v>139</v>
      </c>
      <c r="H2077" s="37" t="s">
        <v>140</v>
      </c>
      <c r="I2077" s="37" t="s">
        <v>141</v>
      </c>
      <c r="J2077" s="37" t="s">
        <v>10</v>
      </c>
      <c r="Q2077">
        <f t="shared" si="512"/>
        <v>0</v>
      </c>
      <c r="S2077" s="194"/>
      <c r="W2077" t="s">
        <v>141</v>
      </c>
      <c r="Y2077" t="s">
        <v>141</v>
      </c>
      <c r="AB2077" t="s">
        <v>141</v>
      </c>
    </row>
    <row r="2078" spans="1:30" ht="38.25" x14ac:dyDescent="0.25">
      <c r="A2078" s="39" t="s">
        <v>1636</v>
      </c>
      <c r="B2078" s="40" t="s">
        <v>711</v>
      </c>
      <c r="C2078" s="39" t="s">
        <v>157</v>
      </c>
      <c r="D2078" s="39" t="s">
        <v>712</v>
      </c>
      <c r="E2078" s="235" t="s">
        <v>2168</v>
      </c>
      <c r="F2078" s="236"/>
      <c r="G2078" s="41" t="s">
        <v>255</v>
      </c>
      <c r="H2078" s="42">
        <v>1</v>
      </c>
      <c r="I2078" s="43">
        <f>_xlfn.XLOOKUP(D2078,'Sintético MO EQ MAT'!D:D,'Sintético MO EQ MAT'!G:G)</f>
        <v>20.358236959016395</v>
      </c>
      <c r="J2078" s="43">
        <f>(H2078*I2078)</f>
        <v>20.358236959016395</v>
      </c>
      <c r="K2078">
        <f>_xlfn.XLOOKUP(D2078,'Sintético MO EQ MAT'!D:D,'Sintético MO EQ MAT'!O:O,0)</f>
        <v>1844.15</v>
      </c>
      <c r="L2078">
        <f>_xlfn.XLOOKUP(D2078,'Sintético MO EQ MAT'!D:D,'Sintético MO EQ MAT'!K:K,0)</f>
        <v>24.837049090000001</v>
      </c>
      <c r="Q2078">
        <f t="shared" si="512"/>
        <v>0</v>
      </c>
      <c r="S2078" s="194"/>
      <c r="W2078">
        <v>20.358236959016395</v>
      </c>
      <c r="Y2078">
        <v>20.358236959016395</v>
      </c>
      <c r="AB2078">
        <v>20.358236959016395</v>
      </c>
      <c r="AD2078" s="196">
        <v>9.36</v>
      </c>
    </row>
    <row r="2079" spans="1:30" ht="25.5" x14ac:dyDescent="0.25">
      <c r="A2079" s="50" t="s">
        <v>1638</v>
      </c>
      <c r="B2079" s="51" t="s">
        <v>2162</v>
      </c>
      <c r="C2079" s="50" t="s">
        <v>157</v>
      </c>
      <c r="D2079" s="50" t="s">
        <v>2163</v>
      </c>
      <c r="E2079" s="237" t="s">
        <v>1637</v>
      </c>
      <c r="F2079" s="238"/>
      <c r="G2079" s="52" t="s">
        <v>266</v>
      </c>
      <c r="H2079" s="53">
        <v>0.29299999999999998</v>
      </c>
      <c r="I2079" s="54">
        <f t="shared" ref="I2079:I2082" si="517">W2079</f>
        <v>18.72</v>
      </c>
      <c r="J2079" s="54">
        <f t="shared" ref="J2079:J2082" si="518">TRUNC(H2079*I2079,(2))</f>
        <v>5.48</v>
      </c>
      <c r="Q2079">
        <f t="shared" si="512"/>
        <v>0</v>
      </c>
      <c r="R2079">
        <f t="shared" ref="R2079:R2082" si="519">I2079/1.07133</f>
        <v>17.473607571896615</v>
      </c>
      <c r="T2079">
        <v>17.78163591050377</v>
      </c>
      <c r="W2079">
        <v>18.72</v>
      </c>
      <c r="Y2079">
        <v>18.72</v>
      </c>
      <c r="AB2079">
        <v>18.72</v>
      </c>
      <c r="AD2079" s="196">
        <v>18.72</v>
      </c>
    </row>
    <row r="2080" spans="1:30" ht="25.5" x14ac:dyDescent="0.25">
      <c r="A2080" s="50" t="s">
        <v>1638</v>
      </c>
      <c r="B2080" s="51" t="s">
        <v>1658</v>
      </c>
      <c r="C2080" s="50" t="s">
        <v>157</v>
      </c>
      <c r="D2080" s="50" t="s">
        <v>1659</v>
      </c>
      <c r="E2080" s="237" t="s">
        <v>1637</v>
      </c>
      <c r="F2080" s="238"/>
      <c r="G2080" s="52" t="s">
        <v>266</v>
      </c>
      <c r="H2080" s="53">
        <v>0.29299999999999998</v>
      </c>
      <c r="I2080" s="54">
        <f t="shared" si="517"/>
        <v>25.97</v>
      </c>
      <c r="J2080" s="54">
        <f t="shared" si="518"/>
        <v>7.6</v>
      </c>
      <c r="Q2080">
        <f t="shared" si="512"/>
        <v>0</v>
      </c>
      <c r="R2080">
        <f t="shared" si="519"/>
        <v>24.240896829174954</v>
      </c>
      <c r="T2080">
        <v>24.670269664809165</v>
      </c>
      <c r="W2080">
        <v>25.97</v>
      </c>
      <c r="Y2080">
        <v>25.97</v>
      </c>
      <c r="AB2080">
        <v>25.97</v>
      </c>
      <c r="AD2080" s="196">
        <v>25.97</v>
      </c>
    </row>
    <row r="2081" spans="1:30" ht="25.5" x14ac:dyDescent="0.25">
      <c r="A2081" s="55" t="s">
        <v>1627</v>
      </c>
      <c r="B2081" s="56" t="s">
        <v>2493</v>
      </c>
      <c r="C2081" s="55" t="s">
        <v>157</v>
      </c>
      <c r="D2081" s="55" t="s">
        <v>2494</v>
      </c>
      <c r="E2081" s="230" t="s">
        <v>1648</v>
      </c>
      <c r="F2081" s="231"/>
      <c r="G2081" s="57" t="s">
        <v>255</v>
      </c>
      <c r="H2081" s="58">
        <v>1.0548999999999999</v>
      </c>
      <c r="I2081" s="59">
        <f t="shared" si="517"/>
        <v>6.87</v>
      </c>
      <c r="J2081" s="59">
        <f t="shared" si="518"/>
        <v>7.24</v>
      </c>
      <c r="Q2081">
        <f t="shared" si="512"/>
        <v>0</v>
      </c>
      <c r="R2081">
        <f t="shared" si="519"/>
        <v>6.4125899582761621</v>
      </c>
      <c r="T2081">
        <v>6.524600263224217</v>
      </c>
      <c r="W2081">
        <v>6.87</v>
      </c>
      <c r="Y2081">
        <v>6.87</v>
      </c>
      <c r="AB2081">
        <v>6.87</v>
      </c>
      <c r="AD2081" s="196">
        <v>6.87</v>
      </c>
    </row>
    <row r="2082" spans="1:30" x14ac:dyDescent="0.25">
      <c r="A2082" s="55" t="s">
        <v>1627</v>
      </c>
      <c r="B2082" s="56" t="s">
        <v>2237</v>
      </c>
      <c r="C2082" s="55" t="s">
        <v>157</v>
      </c>
      <c r="D2082" s="55" t="s">
        <v>2238</v>
      </c>
      <c r="E2082" s="230" t="s">
        <v>1648</v>
      </c>
      <c r="F2082" s="231"/>
      <c r="G2082" s="57" t="s">
        <v>164</v>
      </c>
      <c r="H2082" s="58">
        <v>1.6299999999999999E-2</v>
      </c>
      <c r="I2082" s="59">
        <f t="shared" si="517"/>
        <v>1.95</v>
      </c>
      <c r="J2082" s="59">
        <f t="shared" si="518"/>
        <v>0.03</v>
      </c>
      <c r="Q2082">
        <f t="shared" si="512"/>
        <v>0</v>
      </c>
      <c r="R2082">
        <f t="shared" si="519"/>
        <v>1.8201674554058975</v>
      </c>
      <c r="T2082">
        <v>1.8575042237219159</v>
      </c>
      <c r="W2082">
        <v>1.95</v>
      </c>
      <c r="Y2082">
        <v>1.95</v>
      </c>
      <c r="AB2082">
        <v>1.95</v>
      </c>
      <c r="AD2082" s="196">
        <v>1.95</v>
      </c>
    </row>
    <row r="2083" spans="1:30" x14ac:dyDescent="0.25">
      <c r="A2083" s="44"/>
      <c r="B2083" s="44"/>
      <c r="C2083" s="44"/>
      <c r="D2083" s="44"/>
      <c r="E2083" s="44" t="s">
        <v>1629</v>
      </c>
      <c r="F2083" s="45">
        <v>10.18</v>
      </c>
      <c r="G2083" s="44" t="s">
        <v>1630</v>
      </c>
      <c r="H2083" s="45">
        <v>0</v>
      </c>
      <c r="I2083" s="44" t="s">
        <v>1631</v>
      </c>
      <c r="J2083" s="45">
        <f>F2083+H2083</f>
        <v>10.18</v>
      </c>
      <c r="Q2083">
        <f t="shared" si="512"/>
        <v>0</v>
      </c>
      <c r="W2083" t="s">
        <v>1631</v>
      </c>
      <c r="Y2083" t="s">
        <v>1631</v>
      </c>
      <c r="AB2083" t="s">
        <v>1631</v>
      </c>
    </row>
    <row r="2084" spans="1:30" x14ac:dyDescent="0.25">
      <c r="A2084" s="44"/>
      <c r="B2084" s="44"/>
      <c r="C2084" s="44"/>
      <c r="D2084" s="44"/>
      <c r="E2084" s="44" t="s">
        <v>1632</v>
      </c>
      <c r="F2084" s="45">
        <f>J2084-J2078</f>
        <v>4.4788121309836058</v>
      </c>
      <c r="G2084" s="44"/>
      <c r="H2084" s="229" t="s">
        <v>1633</v>
      </c>
      <c r="I2084" s="229"/>
      <c r="J2084" s="45">
        <f>Q2084</f>
        <v>24.837049090000001</v>
      </c>
      <c r="Q2084">
        <f t="shared" si="512"/>
        <v>24.837049090000001</v>
      </c>
      <c r="S2084" s="194"/>
    </row>
    <row r="2085" spans="1:30" ht="15.75" thickBot="1" x14ac:dyDescent="0.3">
      <c r="A2085" s="46"/>
      <c r="B2085" s="46"/>
      <c r="C2085" s="46"/>
      <c r="D2085" s="46"/>
      <c r="E2085" s="46"/>
      <c r="F2085" s="46"/>
      <c r="G2085" s="46" t="s">
        <v>1634</v>
      </c>
      <c r="H2085" s="47">
        <v>74.25</v>
      </c>
      <c r="I2085" s="46" t="s">
        <v>1635</v>
      </c>
      <c r="J2085" s="48">
        <f>O2085</f>
        <v>1844.15</v>
      </c>
      <c r="M2085">
        <f>K2078</f>
        <v>1844.15</v>
      </c>
      <c r="N2085">
        <f>L2078</f>
        <v>24.837049090000001</v>
      </c>
      <c r="O2085">
        <v>1844.15</v>
      </c>
      <c r="P2085">
        <v>24.837049090000001</v>
      </c>
      <c r="Q2085">
        <f t="shared" si="512"/>
        <v>0</v>
      </c>
      <c r="S2085" s="194"/>
      <c r="W2085" t="s">
        <v>1635</v>
      </c>
      <c r="Y2085" t="s">
        <v>1635</v>
      </c>
      <c r="AB2085" t="s">
        <v>1635</v>
      </c>
    </row>
    <row r="2086" spans="1:30" ht="15.75" thickTop="1" x14ac:dyDescent="0.25">
      <c r="A2086" s="49"/>
      <c r="B2086" s="49"/>
      <c r="C2086" s="49"/>
      <c r="D2086" s="49"/>
      <c r="E2086" s="49"/>
      <c r="F2086" s="49"/>
      <c r="G2086" s="49"/>
      <c r="H2086" s="49"/>
      <c r="I2086" s="49"/>
      <c r="J2086" s="49"/>
      <c r="Q2086">
        <f t="shared" si="512"/>
        <v>0</v>
      </c>
      <c r="S2086" s="194"/>
    </row>
    <row r="2087" spans="1:30" collapsed="1" x14ac:dyDescent="0.25">
      <c r="A2087" s="36" t="s">
        <v>713</v>
      </c>
      <c r="B2087" s="37" t="s">
        <v>137</v>
      </c>
      <c r="C2087" s="36" t="s">
        <v>138</v>
      </c>
      <c r="D2087" s="36" t="s">
        <v>9</v>
      </c>
      <c r="E2087" s="233" t="s">
        <v>1626</v>
      </c>
      <c r="F2087" s="234"/>
      <c r="G2087" s="38" t="s">
        <v>139</v>
      </c>
      <c r="H2087" s="37" t="s">
        <v>140</v>
      </c>
      <c r="I2087" s="37" t="s">
        <v>141</v>
      </c>
      <c r="J2087" s="37" t="s">
        <v>10</v>
      </c>
      <c r="Q2087">
        <f t="shared" si="512"/>
        <v>0</v>
      </c>
      <c r="S2087" s="194"/>
      <c r="W2087" t="s">
        <v>141</v>
      </c>
      <c r="Y2087" t="s">
        <v>141</v>
      </c>
      <c r="AB2087" t="s">
        <v>141</v>
      </c>
    </row>
    <row r="2088" spans="1:30" ht="38.25" x14ac:dyDescent="0.25">
      <c r="A2088" s="39" t="s">
        <v>1636</v>
      </c>
      <c r="B2088" s="40" t="s">
        <v>714</v>
      </c>
      <c r="C2088" s="39" t="s">
        <v>157</v>
      </c>
      <c r="D2088" s="39" t="s">
        <v>715</v>
      </c>
      <c r="E2088" s="235" t="s">
        <v>2168</v>
      </c>
      <c r="F2088" s="236"/>
      <c r="G2088" s="41" t="s">
        <v>255</v>
      </c>
      <c r="H2088" s="42">
        <v>1</v>
      </c>
      <c r="I2088" s="43">
        <f>_xlfn.XLOOKUP(D2088,'Sintético MO EQ MAT'!D:D,'Sintético MO EQ MAT'!G:G)</f>
        <v>13.84070086885246</v>
      </c>
      <c r="J2088" s="43">
        <f>(H2088*I2088)</f>
        <v>13.84070086885246</v>
      </c>
      <c r="K2088">
        <f>_xlfn.XLOOKUP(D2088,'Sintético MO EQ MAT'!D:D,'Sintético MO EQ MAT'!O:O,0)</f>
        <v>3128.06</v>
      </c>
      <c r="L2088">
        <f>_xlfn.XLOOKUP(D2088,'Sintético MO EQ MAT'!D:D,'Sintético MO EQ MAT'!K:K,0)</f>
        <v>16.885655060000001</v>
      </c>
      <c r="Q2088">
        <f t="shared" si="512"/>
        <v>0</v>
      </c>
      <c r="S2088" s="194"/>
      <c r="W2088">
        <v>13.84070086885246</v>
      </c>
      <c r="Y2088">
        <v>13.84070086885246</v>
      </c>
      <c r="AB2088">
        <v>13.84070086885246</v>
      </c>
      <c r="AD2088" s="196">
        <v>10.19</v>
      </c>
    </row>
    <row r="2089" spans="1:30" ht="25.5" x14ac:dyDescent="0.25">
      <c r="A2089" s="50" t="s">
        <v>1638</v>
      </c>
      <c r="B2089" s="51" t="s">
        <v>2162</v>
      </c>
      <c r="C2089" s="50" t="s">
        <v>157</v>
      </c>
      <c r="D2089" s="50" t="s">
        <v>2163</v>
      </c>
      <c r="E2089" s="237" t="s">
        <v>1637</v>
      </c>
      <c r="F2089" s="238"/>
      <c r="G2089" s="52" t="s">
        <v>266</v>
      </c>
      <c r="H2089" s="53">
        <v>4.1500000000000002E-2</v>
      </c>
      <c r="I2089" s="54">
        <f t="shared" ref="I2089:I2092" si="520">W2089</f>
        <v>18.72</v>
      </c>
      <c r="J2089" s="54">
        <f t="shared" ref="J2089:J2092" si="521">TRUNC(H2089*I2089,(2))</f>
        <v>0.77</v>
      </c>
      <c r="Q2089">
        <f t="shared" si="512"/>
        <v>0</v>
      </c>
      <c r="R2089">
        <f t="shared" ref="R2089:R2092" si="522">I2089/1.07133</f>
        <v>17.473607571896615</v>
      </c>
      <c r="T2089">
        <v>17.78163591050377</v>
      </c>
      <c r="W2089">
        <v>18.72</v>
      </c>
      <c r="Y2089">
        <v>18.72</v>
      </c>
      <c r="AB2089">
        <v>18.72</v>
      </c>
      <c r="AD2089" s="196">
        <v>18.72</v>
      </c>
    </row>
    <row r="2090" spans="1:30" ht="25.5" x14ac:dyDescent="0.25">
      <c r="A2090" s="50" t="s">
        <v>1638</v>
      </c>
      <c r="B2090" s="51" t="s">
        <v>1658</v>
      </c>
      <c r="C2090" s="50" t="s">
        <v>157</v>
      </c>
      <c r="D2090" s="50" t="s">
        <v>1659</v>
      </c>
      <c r="E2090" s="237" t="s">
        <v>1637</v>
      </c>
      <c r="F2090" s="238"/>
      <c r="G2090" s="52" t="s">
        <v>266</v>
      </c>
      <c r="H2090" s="53">
        <v>4.1500000000000002E-2</v>
      </c>
      <c r="I2090" s="54">
        <f t="shared" si="520"/>
        <v>25.97</v>
      </c>
      <c r="J2090" s="54">
        <f t="shared" si="521"/>
        <v>1.07</v>
      </c>
      <c r="Q2090">
        <f t="shared" si="512"/>
        <v>0</v>
      </c>
      <c r="R2090">
        <f t="shared" si="522"/>
        <v>24.240896829174954</v>
      </c>
      <c r="T2090">
        <v>24.670269664809165</v>
      </c>
      <c r="W2090">
        <v>25.97</v>
      </c>
      <c r="Y2090">
        <v>25.97</v>
      </c>
      <c r="AB2090">
        <v>25.97</v>
      </c>
      <c r="AD2090" s="196">
        <v>25.97</v>
      </c>
    </row>
    <row r="2091" spans="1:30" ht="25.5" x14ac:dyDescent="0.25">
      <c r="A2091" s="55" t="s">
        <v>1627</v>
      </c>
      <c r="B2091" s="56" t="s">
        <v>2495</v>
      </c>
      <c r="C2091" s="55" t="s">
        <v>157</v>
      </c>
      <c r="D2091" s="55" t="s">
        <v>2496</v>
      </c>
      <c r="E2091" s="230" t="s">
        <v>1648</v>
      </c>
      <c r="F2091" s="231"/>
      <c r="G2091" s="57" t="s">
        <v>255</v>
      </c>
      <c r="H2091" s="58">
        <v>1.0548999999999999</v>
      </c>
      <c r="I2091" s="59">
        <f t="shared" si="520"/>
        <v>11.34</v>
      </c>
      <c r="J2091" s="59">
        <f t="shared" si="521"/>
        <v>11.96</v>
      </c>
      <c r="Q2091">
        <f t="shared" si="512"/>
        <v>0</v>
      </c>
      <c r="R2091">
        <f t="shared" si="522"/>
        <v>10.584973817591219</v>
      </c>
      <c r="T2091">
        <v>10.771657659171311</v>
      </c>
      <c r="W2091">
        <v>11.34</v>
      </c>
      <c r="Y2091">
        <v>11.34</v>
      </c>
      <c r="AB2091">
        <v>11.34</v>
      </c>
      <c r="AD2091" s="196">
        <v>11.34</v>
      </c>
    </row>
    <row r="2092" spans="1:30" x14ac:dyDescent="0.25">
      <c r="A2092" s="55" t="s">
        <v>1627</v>
      </c>
      <c r="B2092" s="56" t="s">
        <v>2237</v>
      </c>
      <c r="C2092" s="55" t="s">
        <v>157</v>
      </c>
      <c r="D2092" s="55" t="s">
        <v>2238</v>
      </c>
      <c r="E2092" s="230" t="s">
        <v>1648</v>
      </c>
      <c r="F2092" s="231"/>
      <c r="G2092" s="57" t="s">
        <v>164</v>
      </c>
      <c r="H2092" s="58">
        <v>2.3E-2</v>
      </c>
      <c r="I2092" s="59">
        <f t="shared" si="520"/>
        <v>1.95</v>
      </c>
      <c r="J2092" s="59">
        <f t="shared" si="521"/>
        <v>0.04</v>
      </c>
      <c r="Q2092">
        <f t="shared" si="512"/>
        <v>0</v>
      </c>
      <c r="R2092">
        <f t="shared" si="522"/>
        <v>1.8201674554058975</v>
      </c>
      <c r="T2092">
        <v>1.8575042237219159</v>
      </c>
      <c r="W2092">
        <v>1.95</v>
      </c>
      <c r="Y2092">
        <v>1.95</v>
      </c>
      <c r="AB2092">
        <v>1.95</v>
      </c>
      <c r="AD2092" s="196">
        <v>1.95</v>
      </c>
    </row>
    <row r="2093" spans="1:30" x14ac:dyDescent="0.25">
      <c r="A2093" s="44"/>
      <c r="B2093" s="44"/>
      <c r="C2093" s="44"/>
      <c r="D2093" s="44"/>
      <c r="E2093" s="44" t="s">
        <v>1629</v>
      </c>
      <c r="F2093" s="45">
        <v>1.43</v>
      </c>
      <c r="G2093" s="44" t="s">
        <v>1630</v>
      </c>
      <c r="H2093" s="45">
        <v>0</v>
      </c>
      <c r="I2093" s="44" t="s">
        <v>1631</v>
      </c>
      <c r="J2093" s="45">
        <f>F2093+H2093</f>
        <v>1.43</v>
      </c>
      <c r="Q2093">
        <f t="shared" si="512"/>
        <v>0</v>
      </c>
      <c r="W2093" t="s">
        <v>1631</v>
      </c>
      <c r="Y2093" t="s">
        <v>1631</v>
      </c>
      <c r="AB2093" t="s">
        <v>1631</v>
      </c>
    </row>
    <row r="2094" spans="1:30" x14ac:dyDescent="0.25">
      <c r="A2094" s="44"/>
      <c r="B2094" s="44"/>
      <c r="C2094" s="44"/>
      <c r="D2094" s="44"/>
      <c r="E2094" s="44" t="s">
        <v>1632</v>
      </c>
      <c r="F2094" s="45">
        <f>J2094-J2088</f>
        <v>3.0449541911475411</v>
      </c>
      <c r="G2094" s="44"/>
      <c r="H2094" s="229" t="s">
        <v>1633</v>
      </c>
      <c r="I2094" s="229"/>
      <c r="J2094" s="45">
        <f>Q2094</f>
        <v>16.885655060000001</v>
      </c>
      <c r="Q2094">
        <f t="shared" si="512"/>
        <v>16.885655060000001</v>
      </c>
      <c r="S2094" s="194"/>
    </row>
    <row r="2095" spans="1:30" ht="15.75" thickBot="1" x14ac:dyDescent="0.3">
      <c r="A2095" s="46"/>
      <c r="B2095" s="46"/>
      <c r="C2095" s="46"/>
      <c r="D2095" s="46"/>
      <c r="E2095" s="46"/>
      <c r="F2095" s="46"/>
      <c r="G2095" s="46" t="s">
        <v>1634</v>
      </c>
      <c r="H2095" s="47">
        <v>185.25</v>
      </c>
      <c r="I2095" s="46" t="s">
        <v>1635</v>
      </c>
      <c r="J2095" s="48">
        <f>O2095</f>
        <v>3128.06</v>
      </c>
      <c r="M2095">
        <f>K2088</f>
        <v>3128.06</v>
      </c>
      <c r="N2095">
        <f>L2088</f>
        <v>16.885655060000001</v>
      </c>
      <c r="O2095">
        <v>3128.06</v>
      </c>
      <c r="P2095">
        <v>16.885655060000001</v>
      </c>
      <c r="Q2095">
        <f t="shared" si="512"/>
        <v>0</v>
      </c>
      <c r="S2095" s="194"/>
      <c r="W2095" t="s">
        <v>1635</v>
      </c>
      <c r="Y2095" t="s">
        <v>1635</v>
      </c>
      <c r="AB2095" t="s">
        <v>1635</v>
      </c>
    </row>
    <row r="2096" spans="1:30" ht="15.75" thickTop="1" x14ac:dyDescent="0.25">
      <c r="A2096" s="49"/>
      <c r="B2096" s="49"/>
      <c r="C2096" s="49"/>
      <c r="D2096" s="49"/>
      <c r="E2096" s="49"/>
      <c r="F2096" s="49"/>
      <c r="G2096" s="49"/>
      <c r="H2096" s="49"/>
      <c r="I2096" s="49"/>
      <c r="J2096" s="49"/>
      <c r="Q2096">
        <f t="shared" si="512"/>
        <v>0</v>
      </c>
      <c r="S2096" s="194"/>
    </row>
    <row r="2097" spans="1:30" collapsed="1" x14ac:dyDescent="0.25">
      <c r="A2097" s="36" t="s">
        <v>716</v>
      </c>
      <c r="B2097" s="37" t="s">
        <v>137</v>
      </c>
      <c r="C2097" s="36" t="s">
        <v>138</v>
      </c>
      <c r="D2097" s="36" t="s">
        <v>9</v>
      </c>
      <c r="E2097" s="233" t="s">
        <v>1626</v>
      </c>
      <c r="F2097" s="234"/>
      <c r="G2097" s="38" t="s">
        <v>139</v>
      </c>
      <c r="H2097" s="37" t="s">
        <v>140</v>
      </c>
      <c r="I2097" s="37" t="s">
        <v>141</v>
      </c>
      <c r="J2097" s="37" t="s">
        <v>10</v>
      </c>
      <c r="Q2097">
        <f t="shared" si="512"/>
        <v>0</v>
      </c>
      <c r="S2097" s="194"/>
      <c r="W2097" t="s">
        <v>141</v>
      </c>
      <c r="Y2097" t="s">
        <v>141</v>
      </c>
      <c r="AB2097" t="s">
        <v>141</v>
      </c>
    </row>
    <row r="2098" spans="1:30" ht="38.25" x14ac:dyDescent="0.25">
      <c r="A2098" s="39" t="s">
        <v>1636</v>
      </c>
      <c r="B2098" s="40" t="s">
        <v>717</v>
      </c>
      <c r="C2098" s="39" t="s">
        <v>157</v>
      </c>
      <c r="D2098" s="39" t="s">
        <v>718</v>
      </c>
      <c r="E2098" s="235" t="s">
        <v>1955</v>
      </c>
      <c r="F2098" s="236"/>
      <c r="G2098" s="41" t="s">
        <v>159</v>
      </c>
      <c r="H2098" s="42">
        <v>1</v>
      </c>
      <c r="I2098" s="43">
        <f>_xlfn.XLOOKUP(D2098,'Sintético MO EQ MAT'!D:D,'Sintético MO EQ MAT'!G:G)</f>
        <v>10.320103500000002</v>
      </c>
      <c r="J2098" s="43">
        <f>(H2098*I2098)</f>
        <v>10.320103500000002</v>
      </c>
      <c r="K2098">
        <f>_xlfn.XLOOKUP(D2098,'Sintético MO EQ MAT'!D:D,'Sintético MO EQ MAT'!O:O,0)</f>
        <v>1197.23</v>
      </c>
      <c r="L2098">
        <f>_xlfn.XLOOKUP(D2098,'Sintético MO EQ MAT'!D:D,'Sintético MO EQ MAT'!K:K,0)</f>
        <v>12.590526270000002</v>
      </c>
      <c r="Q2098">
        <f t="shared" si="512"/>
        <v>0</v>
      </c>
      <c r="S2098" s="194"/>
      <c r="W2098">
        <v>10.320103500000002</v>
      </c>
      <c r="Y2098">
        <v>10.320103500000002</v>
      </c>
      <c r="AB2098">
        <v>10.320103500000002</v>
      </c>
      <c r="AD2098" s="196">
        <v>10.56</v>
      </c>
    </row>
    <row r="2099" spans="1:30" ht="25.5" x14ac:dyDescent="0.25">
      <c r="A2099" s="50" t="s">
        <v>1638</v>
      </c>
      <c r="B2099" s="51" t="s">
        <v>1956</v>
      </c>
      <c r="C2099" s="50" t="s">
        <v>157</v>
      </c>
      <c r="D2099" s="50" t="s">
        <v>1957</v>
      </c>
      <c r="E2099" s="237" t="s">
        <v>1637</v>
      </c>
      <c r="F2099" s="238"/>
      <c r="G2099" s="52" t="s">
        <v>266</v>
      </c>
      <c r="H2099" s="53">
        <v>6.3500000000000001E-2</v>
      </c>
      <c r="I2099" s="54">
        <f>W2099</f>
        <v>27.9</v>
      </c>
      <c r="J2099" s="54">
        <f t="shared" ref="J2099:J2101" si="523">TRUNC(H2099*I2099,(2))</f>
        <v>1.77</v>
      </c>
      <c r="Q2099">
        <f t="shared" si="512"/>
        <v>0</v>
      </c>
      <c r="R2099">
        <f t="shared" ref="R2099:R2101" si="524">I2099/1.07133</f>
        <v>26.042395900422839</v>
      </c>
      <c r="T2099">
        <v>26.499771312294069</v>
      </c>
      <c r="W2099">
        <v>27.9</v>
      </c>
      <c r="Y2099">
        <v>27.9</v>
      </c>
      <c r="AB2099">
        <v>27.9</v>
      </c>
      <c r="AD2099" s="196">
        <v>27.9</v>
      </c>
    </row>
    <row r="2100" spans="1:30" x14ac:dyDescent="0.25">
      <c r="A2100" s="55" t="s">
        <v>1627</v>
      </c>
      <c r="B2100" s="56" t="s">
        <v>2497</v>
      </c>
      <c r="C2100" s="55" t="s">
        <v>157</v>
      </c>
      <c r="D2100" s="55" t="s">
        <v>2498</v>
      </c>
      <c r="E2100" s="230" t="s">
        <v>1648</v>
      </c>
      <c r="F2100" s="231"/>
      <c r="G2100" s="57" t="s">
        <v>1724</v>
      </c>
      <c r="H2100" s="58">
        <v>6.0999999999999999E-2</v>
      </c>
      <c r="I2100" s="59">
        <f t="shared" ref="I2100:I2101" si="525">W2100</f>
        <v>19.559999999999999</v>
      </c>
      <c r="J2100" s="59">
        <f t="shared" si="523"/>
        <v>1.19</v>
      </c>
      <c r="Q2100">
        <f t="shared" si="512"/>
        <v>0</v>
      </c>
      <c r="R2100">
        <f t="shared" si="524"/>
        <v>18.257679706533001</v>
      </c>
      <c r="T2100">
        <v>18.575042237219158</v>
      </c>
      <c r="W2100">
        <v>19.559999999999999</v>
      </c>
      <c r="Y2100">
        <v>19.559999999999999</v>
      </c>
      <c r="AB2100">
        <v>19.559999999999999</v>
      </c>
      <c r="AD2100" s="196">
        <v>19.559999999999999</v>
      </c>
    </row>
    <row r="2101" spans="1:30" ht="25.5" x14ac:dyDescent="0.25">
      <c r="A2101" s="55" t="s">
        <v>1627</v>
      </c>
      <c r="B2101" s="56" t="s">
        <v>2499</v>
      </c>
      <c r="C2101" s="55" t="s">
        <v>157</v>
      </c>
      <c r="D2101" s="55" t="s">
        <v>2500</v>
      </c>
      <c r="E2101" s="230" t="s">
        <v>1648</v>
      </c>
      <c r="F2101" s="231"/>
      <c r="G2101" s="57" t="s">
        <v>1724</v>
      </c>
      <c r="H2101" s="58">
        <v>0.20319999999999999</v>
      </c>
      <c r="I2101" s="59">
        <f t="shared" si="525"/>
        <v>36.25</v>
      </c>
      <c r="J2101" s="59">
        <f t="shared" si="523"/>
        <v>7.36</v>
      </c>
      <c r="Q2101">
        <f t="shared" si="512"/>
        <v>0</v>
      </c>
      <c r="R2101">
        <f t="shared" si="524"/>
        <v>33.836446286391684</v>
      </c>
      <c r="T2101">
        <v>34.42450038736898</v>
      </c>
      <c r="W2101">
        <v>36.25</v>
      </c>
      <c r="Y2101">
        <v>36.25</v>
      </c>
      <c r="AB2101">
        <v>36.25</v>
      </c>
      <c r="AD2101" s="196">
        <v>36.25</v>
      </c>
    </row>
    <row r="2102" spans="1:30" x14ac:dyDescent="0.25">
      <c r="A2102" s="44"/>
      <c r="B2102" s="44"/>
      <c r="C2102" s="44"/>
      <c r="D2102" s="44"/>
      <c r="E2102" s="44" t="s">
        <v>1629</v>
      </c>
      <c r="F2102" s="45">
        <v>1.33</v>
      </c>
      <c r="G2102" s="44" t="s">
        <v>1630</v>
      </c>
      <c r="H2102" s="45">
        <v>0</v>
      </c>
      <c r="I2102" s="44" t="s">
        <v>1631</v>
      </c>
      <c r="J2102" s="45">
        <f>F2102+H2102</f>
        <v>1.33</v>
      </c>
      <c r="Q2102">
        <f t="shared" si="512"/>
        <v>0</v>
      </c>
      <c r="W2102" t="s">
        <v>1631</v>
      </c>
      <c r="Y2102" t="s">
        <v>1631</v>
      </c>
      <c r="AB2102" t="s">
        <v>1631</v>
      </c>
    </row>
    <row r="2103" spans="1:30" x14ac:dyDescent="0.25">
      <c r="A2103" s="44"/>
      <c r="B2103" s="44"/>
      <c r="C2103" s="44"/>
      <c r="D2103" s="44"/>
      <c r="E2103" s="44" t="s">
        <v>1632</v>
      </c>
      <c r="F2103" s="45">
        <f>J2103-J2098</f>
        <v>2.2704227699999997</v>
      </c>
      <c r="G2103" s="44"/>
      <c r="H2103" s="229" t="s">
        <v>1633</v>
      </c>
      <c r="I2103" s="229"/>
      <c r="J2103" s="45">
        <f>Q2103</f>
        <v>12.590526270000002</v>
      </c>
      <c r="Q2103">
        <f t="shared" si="512"/>
        <v>12.590526270000002</v>
      </c>
      <c r="S2103" s="194"/>
    </row>
    <row r="2104" spans="1:30" ht="15.75" thickBot="1" x14ac:dyDescent="0.3">
      <c r="A2104" s="46"/>
      <c r="B2104" s="46"/>
      <c r="C2104" s="46"/>
      <c r="D2104" s="46"/>
      <c r="E2104" s="46"/>
      <c r="F2104" s="46"/>
      <c r="G2104" s="46" t="s">
        <v>1634</v>
      </c>
      <c r="H2104" s="47">
        <v>95.09</v>
      </c>
      <c r="I2104" s="46" t="s">
        <v>1635</v>
      </c>
      <c r="J2104" s="48">
        <f>O2104</f>
        <v>1197.23</v>
      </c>
      <c r="M2104">
        <f>K2098</f>
        <v>1197.23</v>
      </c>
      <c r="N2104">
        <f>L2098</f>
        <v>12.590526270000002</v>
      </c>
      <c r="O2104">
        <v>1197.23</v>
      </c>
      <c r="P2104">
        <v>12.590526270000002</v>
      </c>
      <c r="Q2104">
        <f t="shared" si="512"/>
        <v>0</v>
      </c>
      <c r="S2104" s="194"/>
      <c r="W2104" t="s">
        <v>1635</v>
      </c>
      <c r="Y2104" t="s">
        <v>1635</v>
      </c>
      <c r="AB2104" t="s">
        <v>1635</v>
      </c>
    </row>
    <row r="2105" spans="1:30" ht="15.75" thickTop="1" x14ac:dyDescent="0.25">
      <c r="A2105" s="49"/>
      <c r="B2105" s="49"/>
      <c r="C2105" s="49"/>
      <c r="D2105" s="49"/>
      <c r="E2105" s="49"/>
      <c r="F2105" s="49"/>
      <c r="G2105" s="49"/>
      <c r="H2105" s="49"/>
      <c r="I2105" s="49"/>
      <c r="J2105" s="49"/>
      <c r="Q2105">
        <f t="shared" si="512"/>
        <v>0</v>
      </c>
      <c r="S2105" s="194"/>
    </row>
    <row r="2106" spans="1:30" collapsed="1" x14ac:dyDescent="0.25">
      <c r="A2106" s="36" t="s">
        <v>719</v>
      </c>
      <c r="B2106" s="37" t="s">
        <v>137</v>
      </c>
      <c r="C2106" s="36" t="s">
        <v>138</v>
      </c>
      <c r="D2106" s="36" t="s">
        <v>9</v>
      </c>
      <c r="E2106" s="233" t="s">
        <v>1626</v>
      </c>
      <c r="F2106" s="234"/>
      <c r="G2106" s="38" t="s">
        <v>139</v>
      </c>
      <c r="H2106" s="37" t="s">
        <v>140</v>
      </c>
      <c r="I2106" s="37" t="s">
        <v>141</v>
      </c>
      <c r="J2106" s="37" t="s">
        <v>10</v>
      </c>
      <c r="Q2106">
        <f t="shared" si="512"/>
        <v>0</v>
      </c>
      <c r="S2106" s="194"/>
      <c r="W2106" t="s">
        <v>141</v>
      </c>
      <c r="Y2106" t="s">
        <v>141</v>
      </c>
      <c r="AB2106" t="s">
        <v>141</v>
      </c>
    </row>
    <row r="2107" spans="1:30" ht="38.25" x14ac:dyDescent="0.25">
      <c r="A2107" s="39" t="s">
        <v>1636</v>
      </c>
      <c r="B2107" s="40" t="s">
        <v>720</v>
      </c>
      <c r="C2107" s="39" t="s">
        <v>157</v>
      </c>
      <c r="D2107" s="39" t="s">
        <v>721</v>
      </c>
      <c r="E2107" s="235" t="s">
        <v>2168</v>
      </c>
      <c r="F2107" s="236"/>
      <c r="G2107" s="41" t="s">
        <v>164</v>
      </c>
      <c r="H2107" s="42">
        <v>1</v>
      </c>
      <c r="I2107" s="43">
        <f>_xlfn.XLOOKUP(D2107,'Sintético MO EQ MAT'!D:D,'Sintético MO EQ MAT'!G:G)</f>
        <v>23.612976860655738</v>
      </c>
      <c r="J2107" s="43">
        <f>(H2107*I2107)</f>
        <v>23.612976860655738</v>
      </c>
      <c r="K2107">
        <f>_xlfn.XLOOKUP(D2107,'Sintético MO EQ MAT'!D:D,'Sintético MO EQ MAT'!O:O,0)</f>
        <v>691.38</v>
      </c>
      <c r="L2107">
        <f>_xlfn.XLOOKUP(D2107,'Sintético MO EQ MAT'!D:D,'Sintético MO EQ MAT'!K:K,0)</f>
        <v>28.80783177</v>
      </c>
      <c r="Q2107">
        <f t="shared" si="512"/>
        <v>0</v>
      </c>
      <c r="S2107" s="194"/>
      <c r="W2107">
        <v>23.612976860655738</v>
      </c>
      <c r="Y2107">
        <v>23.612976860655738</v>
      </c>
      <c r="AB2107">
        <v>23.612976860655738</v>
      </c>
      <c r="AD2107" s="196">
        <v>20.239999999999998</v>
      </c>
    </row>
    <row r="2108" spans="1:30" ht="25.5" x14ac:dyDescent="0.25">
      <c r="A2108" s="50" t="s">
        <v>1638</v>
      </c>
      <c r="B2108" s="51" t="s">
        <v>2162</v>
      </c>
      <c r="C2108" s="50" t="s">
        <v>157</v>
      </c>
      <c r="D2108" s="50" t="s">
        <v>2163</v>
      </c>
      <c r="E2108" s="237" t="s">
        <v>1637</v>
      </c>
      <c r="F2108" s="238"/>
      <c r="G2108" s="52" t="s">
        <v>266</v>
      </c>
      <c r="H2108" s="53">
        <v>0.18390000000000001</v>
      </c>
      <c r="I2108" s="54">
        <f t="shared" ref="I2108:I2112" si="526">W2108</f>
        <v>18.72</v>
      </c>
      <c r="J2108" s="54">
        <f t="shared" ref="J2108:J2112" si="527">TRUNC(H2108*I2108,(2))</f>
        <v>3.44</v>
      </c>
      <c r="Q2108">
        <f t="shared" si="512"/>
        <v>0</v>
      </c>
      <c r="R2108">
        <f t="shared" ref="R2108:R2112" si="528">I2108/1.07133</f>
        <v>17.473607571896615</v>
      </c>
      <c r="T2108">
        <v>17.78163591050377</v>
      </c>
      <c r="W2108">
        <v>18.72</v>
      </c>
      <c r="Y2108">
        <v>18.72</v>
      </c>
      <c r="AB2108">
        <v>18.72</v>
      </c>
      <c r="AD2108" s="196">
        <v>18.72</v>
      </c>
    </row>
    <row r="2109" spans="1:30" ht="25.5" x14ac:dyDescent="0.25">
      <c r="A2109" s="50" t="s">
        <v>1638</v>
      </c>
      <c r="B2109" s="51" t="s">
        <v>1658</v>
      </c>
      <c r="C2109" s="50" t="s">
        <v>157</v>
      </c>
      <c r="D2109" s="50" t="s">
        <v>1659</v>
      </c>
      <c r="E2109" s="237" t="s">
        <v>1637</v>
      </c>
      <c r="F2109" s="238"/>
      <c r="G2109" s="52" t="s">
        <v>266</v>
      </c>
      <c r="H2109" s="53">
        <v>0.18390000000000001</v>
      </c>
      <c r="I2109" s="54">
        <f t="shared" si="526"/>
        <v>25.97</v>
      </c>
      <c r="J2109" s="54">
        <f t="shared" si="527"/>
        <v>4.7699999999999996</v>
      </c>
      <c r="Q2109">
        <f t="shared" si="512"/>
        <v>0</v>
      </c>
      <c r="R2109">
        <f t="shared" si="528"/>
        <v>24.240896829174954</v>
      </c>
      <c r="T2109">
        <v>24.670269664809165</v>
      </c>
      <c r="W2109">
        <v>25.97</v>
      </c>
      <c r="Y2109">
        <v>25.97</v>
      </c>
      <c r="AB2109">
        <v>25.97</v>
      </c>
      <c r="AD2109" s="196">
        <v>25.97</v>
      </c>
    </row>
    <row r="2110" spans="1:30" x14ac:dyDescent="0.25">
      <c r="A2110" s="55" t="s">
        <v>1627</v>
      </c>
      <c r="B2110" s="56" t="s">
        <v>2417</v>
      </c>
      <c r="C2110" s="55" t="s">
        <v>157</v>
      </c>
      <c r="D2110" s="55" t="s">
        <v>2418</v>
      </c>
      <c r="E2110" s="230" t="s">
        <v>1648</v>
      </c>
      <c r="F2110" s="231"/>
      <c r="G2110" s="57" t="s">
        <v>164</v>
      </c>
      <c r="H2110" s="58">
        <v>3</v>
      </c>
      <c r="I2110" s="59">
        <f t="shared" si="526"/>
        <v>1.86</v>
      </c>
      <c r="J2110" s="59">
        <f t="shared" si="527"/>
        <v>5.58</v>
      </c>
      <c r="Q2110">
        <f t="shared" si="512"/>
        <v>0</v>
      </c>
      <c r="R2110">
        <f t="shared" si="528"/>
        <v>1.7361597266948563</v>
      </c>
      <c r="T2110">
        <v>1.7734964950108745</v>
      </c>
      <c r="W2110">
        <v>1.86</v>
      </c>
      <c r="Y2110">
        <v>1.86</v>
      </c>
      <c r="AB2110">
        <v>1.86</v>
      </c>
      <c r="AD2110" s="196">
        <v>1.86</v>
      </c>
    </row>
    <row r="2111" spans="1:30" ht="25.5" x14ac:dyDescent="0.25">
      <c r="A2111" s="55" t="s">
        <v>1627</v>
      </c>
      <c r="B2111" s="56" t="s">
        <v>2501</v>
      </c>
      <c r="C2111" s="55" t="s">
        <v>157</v>
      </c>
      <c r="D2111" s="55" t="s">
        <v>2502</v>
      </c>
      <c r="E2111" s="230" t="s">
        <v>1648</v>
      </c>
      <c r="F2111" s="231"/>
      <c r="G2111" s="57" t="s">
        <v>164</v>
      </c>
      <c r="H2111" s="58">
        <v>1</v>
      </c>
      <c r="I2111" s="59">
        <f t="shared" si="526"/>
        <v>7.95</v>
      </c>
      <c r="J2111" s="59">
        <f t="shared" si="527"/>
        <v>7.95</v>
      </c>
      <c r="Q2111">
        <f t="shared" si="512"/>
        <v>0</v>
      </c>
      <c r="R2111">
        <f t="shared" si="528"/>
        <v>7.4206827028086595</v>
      </c>
      <c r="T2111">
        <v>7.5326930077567145</v>
      </c>
      <c r="W2111">
        <v>7.95</v>
      </c>
      <c r="Y2111">
        <v>7.95</v>
      </c>
      <c r="AB2111">
        <v>7.95</v>
      </c>
      <c r="AD2111" s="196">
        <v>7.93</v>
      </c>
    </row>
    <row r="2112" spans="1:30" ht="38.25" x14ac:dyDescent="0.25">
      <c r="A2112" s="55" t="s">
        <v>1627</v>
      </c>
      <c r="B2112" s="56" t="s">
        <v>2409</v>
      </c>
      <c r="C2112" s="55" t="s">
        <v>157</v>
      </c>
      <c r="D2112" s="55" t="s">
        <v>2410</v>
      </c>
      <c r="E2112" s="230" t="s">
        <v>1648</v>
      </c>
      <c r="F2112" s="231"/>
      <c r="G2112" s="57" t="s">
        <v>164</v>
      </c>
      <c r="H2112" s="58">
        <v>7.4999999999999997E-2</v>
      </c>
      <c r="I2112" s="59">
        <f t="shared" si="526"/>
        <v>24.96</v>
      </c>
      <c r="J2112" s="59">
        <f t="shared" si="527"/>
        <v>1.87</v>
      </c>
      <c r="Q2112">
        <f t="shared" si="512"/>
        <v>0</v>
      </c>
      <c r="R2112">
        <f t="shared" si="528"/>
        <v>23.298143429195488</v>
      </c>
      <c r="T2112">
        <v>23.708847880671691</v>
      </c>
      <c r="W2112">
        <v>24.96</v>
      </c>
      <c r="Y2112">
        <v>24.96</v>
      </c>
      <c r="AB2112">
        <v>24.96</v>
      </c>
      <c r="AD2112" s="196">
        <v>24.96</v>
      </c>
    </row>
    <row r="2113" spans="1:30" x14ac:dyDescent="0.25">
      <c r="A2113" s="44"/>
      <c r="B2113" s="44"/>
      <c r="C2113" s="44"/>
      <c r="D2113" s="44"/>
      <c r="E2113" s="44" t="s">
        <v>1629</v>
      </c>
      <c r="F2113" s="45">
        <v>6.38</v>
      </c>
      <c r="G2113" s="44" t="s">
        <v>1630</v>
      </c>
      <c r="H2113" s="45">
        <v>0</v>
      </c>
      <c r="I2113" s="44" t="s">
        <v>1631</v>
      </c>
      <c r="J2113" s="45">
        <f>F2113+H2113</f>
        <v>6.38</v>
      </c>
      <c r="Q2113">
        <f t="shared" si="512"/>
        <v>0</v>
      </c>
      <c r="W2113" t="s">
        <v>1631</v>
      </c>
      <c r="Y2113" t="s">
        <v>1631</v>
      </c>
      <c r="AB2113" t="s">
        <v>1631</v>
      </c>
    </row>
    <row r="2114" spans="1:30" x14ac:dyDescent="0.25">
      <c r="A2114" s="44"/>
      <c r="B2114" s="44"/>
      <c r="C2114" s="44"/>
      <c r="D2114" s="44"/>
      <c r="E2114" s="44" t="s">
        <v>1632</v>
      </c>
      <c r="F2114" s="45">
        <f>J2114-J2107</f>
        <v>5.1948549093442615</v>
      </c>
      <c r="G2114" s="44"/>
      <c r="H2114" s="229" t="s">
        <v>1633</v>
      </c>
      <c r="I2114" s="229"/>
      <c r="J2114" s="45">
        <f>Q2114</f>
        <v>28.80783177</v>
      </c>
      <c r="Q2114">
        <f t="shared" si="512"/>
        <v>28.80783177</v>
      </c>
      <c r="S2114" s="194"/>
    </row>
    <row r="2115" spans="1:30" ht="15.75" thickBot="1" x14ac:dyDescent="0.3">
      <c r="A2115" s="46"/>
      <c r="B2115" s="46"/>
      <c r="C2115" s="46"/>
      <c r="D2115" s="46"/>
      <c r="E2115" s="46"/>
      <c r="F2115" s="46"/>
      <c r="G2115" s="46" t="s">
        <v>1634</v>
      </c>
      <c r="H2115" s="47">
        <v>24</v>
      </c>
      <c r="I2115" s="46" t="s">
        <v>1635</v>
      </c>
      <c r="J2115" s="48">
        <f>O2115</f>
        <v>691.38</v>
      </c>
      <c r="M2115">
        <f>K2107</f>
        <v>691.38</v>
      </c>
      <c r="N2115">
        <f>L2107</f>
        <v>28.80783177</v>
      </c>
      <c r="O2115">
        <v>691.38</v>
      </c>
      <c r="P2115">
        <v>28.80783177</v>
      </c>
      <c r="Q2115">
        <f t="shared" si="512"/>
        <v>0</v>
      </c>
      <c r="S2115" s="194"/>
      <c r="W2115" t="s">
        <v>1635</v>
      </c>
      <c r="Y2115" t="s">
        <v>1635</v>
      </c>
      <c r="AB2115" t="s">
        <v>1635</v>
      </c>
    </row>
    <row r="2116" spans="1:30" ht="15.75" thickTop="1" x14ac:dyDescent="0.25">
      <c r="A2116" s="49"/>
      <c r="B2116" s="49"/>
      <c r="C2116" s="49"/>
      <c r="D2116" s="49"/>
      <c r="E2116" s="49"/>
      <c r="F2116" s="49"/>
      <c r="G2116" s="49"/>
      <c r="H2116" s="49"/>
      <c r="I2116" s="49"/>
      <c r="J2116" s="49"/>
      <c r="Q2116">
        <f t="shared" si="512"/>
        <v>0</v>
      </c>
      <c r="S2116" s="194"/>
    </row>
    <row r="2117" spans="1:30" collapsed="1" x14ac:dyDescent="0.25">
      <c r="A2117" s="36" t="s">
        <v>722</v>
      </c>
      <c r="B2117" s="37" t="s">
        <v>137</v>
      </c>
      <c r="C2117" s="36" t="s">
        <v>138</v>
      </c>
      <c r="D2117" s="36" t="s">
        <v>9</v>
      </c>
      <c r="E2117" s="233" t="s">
        <v>1626</v>
      </c>
      <c r="F2117" s="234"/>
      <c r="G2117" s="38" t="s">
        <v>139</v>
      </c>
      <c r="H2117" s="37" t="s">
        <v>140</v>
      </c>
      <c r="I2117" s="37" t="s">
        <v>141</v>
      </c>
      <c r="J2117" s="37" t="s">
        <v>10</v>
      </c>
      <c r="Q2117">
        <f t="shared" si="512"/>
        <v>0</v>
      </c>
      <c r="S2117" s="194"/>
      <c r="W2117" t="s">
        <v>141</v>
      </c>
      <c r="Y2117" t="s">
        <v>141</v>
      </c>
      <c r="AB2117" t="s">
        <v>141</v>
      </c>
    </row>
    <row r="2118" spans="1:30" ht="38.25" x14ac:dyDescent="0.25">
      <c r="A2118" s="39" t="s">
        <v>1636</v>
      </c>
      <c r="B2118" s="40" t="s">
        <v>646</v>
      </c>
      <c r="C2118" s="39" t="s">
        <v>157</v>
      </c>
      <c r="D2118" s="39" t="s">
        <v>647</v>
      </c>
      <c r="E2118" s="235" t="s">
        <v>2168</v>
      </c>
      <c r="F2118" s="236"/>
      <c r="G2118" s="41" t="s">
        <v>164</v>
      </c>
      <c r="H2118" s="42">
        <v>1</v>
      </c>
      <c r="I2118" s="43">
        <f>_xlfn.XLOOKUP(D2118,'Sintético MO EQ MAT'!D:D,'Sintético MO EQ MAT'!G:G)</f>
        <v>42.553307327868858</v>
      </c>
      <c r="J2118" s="43">
        <f>(H2118*I2118)</f>
        <v>42.553307327868858</v>
      </c>
      <c r="K2118">
        <f>_xlfn.XLOOKUP(D2118,'Sintético MO EQ MAT'!D:D,'Sintético MO EQ MAT'!O:O,0)</f>
        <v>207.66</v>
      </c>
      <c r="L2118">
        <f>_xlfn.XLOOKUP(D2118,'Sintético MO EQ MAT'!D:D,'Sintético MO EQ MAT'!K:K,0)</f>
        <v>51.915034940000005</v>
      </c>
      <c r="Q2118">
        <f t="shared" si="512"/>
        <v>0</v>
      </c>
      <c r="S2118" s="194"/>
      <c r="W2118">
        <v>42.553307327868858</v>
      </c>
      <c r="Y2118">
        <v>42.553307327868858</v>
      </c>
      <c r="AB2118">
        <v>42.553307327868858</v>
      </c>
      <c r="AD2118" s="196">
        <v>39.729999999999997</v>
      </c>
    </row>
    <row r="2119" spans="1:30" ht="25.5" x14ac:dyDescent="0.25">
      <c r="A2119" s="50" t="s">
        <v>1638</v>
      </c>
      <c r="B2119" s="51" t="s">
        <v>2162</v>
      </c>
      <c r="C2119" s="50" t="s">
        <v>157</v>
      </c>
      <c r="D2119" s="50" t="s">
        <v>2163</v>
      </c>
      <c r="E2119" s="237" t="s">
        <v>1637</v>
      </c>
      <c r="F2119" s="238"/>
      <c r="G2119" s="52" t="s">
        <v>266</v>
      </c>
      <c r="H2119" s="53">
        <v>0.25679999999999997</v>
      </c>
      <c r="I2119" s="54">
        <f t="shared" ref="I2119:I2123" si="529">W2119</f>
        <v>18.72</v>
      </c>
      <c r="J2119" s="54">
        <f t="shared" ref="J2119:J2123" si="530">TRUNC(H2119*I2119,(2))</f>
        <v>4.8</v>
      </c>
      <c r="Q2119">
        <f t="shared" si="512"/>
        <v>0</v>
      </c>
      <c r="R2119">
        <f t="shared" ref="R2119:R2123" si="531">I2119/1.07133</f>
        <v>17.473607571896615</v>
      </c>
      <c r="T2119">
        <v>17.78163591050377</v>
      </c>
      <c r="W2119">
        <v>18.72</v>
      </c>
      <c r="Y2119">
        <v>18.72</v>
      </c>
      <c r="AB2119">
        <v>18.72</v>
      </c>
      <c r="AD2119" s="196">
        <v>18.72</v>
      </c>
    </row>
    <row r="2120" spans="1:30" ht="25.5" x14ac:dyDescent="0.25">
      <c r="A2120" s="50" t="s">
        <v>1638</v>
      </c>
      <c r="B2120" s="51" t="s">
        <v>1658</v>
      </c>
      <c r="C2120" s="50" t="s">
        <v>157</v>
      </c>
      <c r="D2120" s="50" t="s">
        <v>1659</v>
      </c>
      <c r="E2120" s="237" t="s">
        <v>1637</v>
      </c>
      <c r="F2120" s="238"/>
      <c r="G2120" s="52" t="s">
        <v>266</v>
      </c>
      <c r="H2120" s="53">
        <v>0.25679999999999997</v>
      </c>
      <c r="I2120" s="54">
        <f t="shared" si="529"/>
        <v>25.97</v>
      </c>
      <c r="J2120" s="54">
        <f t="shared" si="530"/>
        <v>6.66</v>
      </c>
      <c r="Q2120">
        <f t="shared" si="512"/>
        <v>0</v>
      </c>
      <c r="R2120">
        <f t="shared" si="531"/>
        <v>24.240896829174954</v>
      </c>
      <c r="T2120">
        <v>24.670269664809165</v>
      </c>
      <c r="W2120">
        <v>25.97</v>
      </c>
      <c r="Y2120">
        <v>25.97</v>
      </c>
      <c r="AB2120">
        <v>25.97</v>
      </c>
      <c r="AD2120" s="196">
        <v>25.97</v>
      </c>
    </row>
    <row r="2121" spans="1:30" x14ac:dyDescent="0.25">
      <c r="A2121" s="55" t="s">
        <v>1627</v>
      </c>
      <c r="B2121" s="56" t="s">
        <v>2413</v>
      </c>
      <c r="C2121" s="55" t="s">
        <v>157</v>
      </c>
      <c r="D2121" s="55" t="s">
        <v>2414</v>
      </c>
      <c r="E2121" s="230" t="s">
        <v>1648</v>
      </c>
      <c r="F2121" s="231"/>
      <c r="G2121" s="57" t="s">
        <v>164</v>
      </c>
      <c r="H2121" s="58">
        <v>3</v>
      </c>
      <c r="I2121" s="59">
        <f t="shared" si="529"/>
        <v>3.3</v>
      </c>
      <c r="J2121" s="59">
        <f t="shared" si="530"/>
        <v>9.9</v>
      </c>
      <c r="Q2121">
        <f t="shared" si="512"/>
        <v>0</v>
      </c>
      <c r="R2121">
        <f t="shared" si="531"/>
        <v>3.0802833860715189</v>
      </c>
      <c r="T2121">
        <v>3.1362885385455463</v>
      </c>
      <c r="W2121">
        <v>3.3</v>
      </c>
      <c r="Y2121">
        <v>3.3</v>
      </c>
      <c r="AB2121">
        <v>3.3</v>
      </c>
      <c r="AD2121" s="196">
        <v>3.3</v>
      </c>
    </row>
    <row r="2122" spans="1:30" ht="25.5" x14ac:dyDescent="0.25">
      <c r="A2122" s="55" t="s">
        <v>1627</v>
      </c>
      <c r="B2122" s="56" t="s">
        <v>2433</v>
      </c>
      <c r="C2122" s="55" t="s">
        <v>157</v>
      </c>
      <c r="D2122" s="55" t="s">
        <v>2434</v>
      </c>
      <c r="E2122" s="230" t="s">
        <v>1648</v>
      </c>
      <c r="F2122" s="231"/>
      <c r="G2122" s="57" t="s">
        <v>164</v>
      </c>
      <c r="H2122" s="58">
        <v>1</v>
      </c>
      <c r="I2122" s="59">
        <f t="shared" si="529"/>
        <v>16.89</v>
      </c>
      <c r="J2122" s="59">
        <f t="shared" si="530"/>
        <v>16.89</v>
      </c>
      <c r="Q2122">
        <f t="shared" ref="Q2122:Q2185" si="532">P2123</f>
        <v>0</v>
      </c>
      <c r="R2122">
        <f t="shared" si="531"/>
        <v>15.765450421438775</v>
      </c>
      <c r="T2122">
        <v>16.026807799650904</v>
      </c>
      <c r="W2122">
        <v>16.89</v>
      </c>
      <c r="Y2122">
        <v>16.89</v>
      </c>
      <c r="AB2122">
        <v>16.89</v>
      </c>
      <c r="AD2122" s="196">
        <v>16.87</v>
      </c>
    </row>
    <row r="2123" spans="1:30" ht="38.25" x14ac:dyDescent="0.25">
      <c r="A2123" s="55" t="s">
        <v>1627</v>
      </c>
      <c r="B2123" s="56" t="s">
        <v>2409</v>
      </c>
      <c r="C2123" s="55" t="s">
        <v>157</v>
      </c>
      <c r="D2123" s="55" t="s">
        <v>2410</v>
      </c>
      <c r="E2123" s="230" t="s">
        <v>1648</v>
      </c>
      <c r="F2123" s="231"/>
      <c r="G2123" s="57" t="s">
        <v>164</v>
      </c>
      <c r="H2123" s="58">
        <v>0.17249999999999999</v>
      </c>
      <c r="I2123" s="59">
        <f t="shared" si="529"/>
        <v>24.96</v>
      </c>
      <c r="J2123" s="59">
        <f t="shared" si="530"/>
        <v>4.3</v>
      </c>
      <c r="Q2123">
        <f t="shared" si="532"/>
        <v>0</v>
      </c>
      <c r="R2123">
        <f t="shared" si="531"/>
        <v>23.298143429195488</v>
      </c>
      <c r="T2123">
        <v>23.708847880671691</v>
      </c>
      <c r="W2123">
        <v>24.96</v>
      </c>
      <c r="Y2123">
        <v>24.96</v>
      </c>
      <c r="AB2123">
        <v>24.96</v>
      </c>
      <c r="AD2123" s="196">
        <v>24.96</v>
      </c>
    </row>
    <row r="2124" spans="1:30" x14ac:dyDescent="0.25">
      <c r="A2124" s="44"/>
      <c r="B2124" s="44"/>
      <c r="C2124" s="44"/>
      <c r="D2124" s="44"/>
      <c r="E2124" s="44" t="s">
        <v>1629</v>
      </c>
      <c r="F2124" s="45">
        <v>8.92</v>
      </c>
      <c r="G2124" s="44" t="s">
        <v>1630</v>
      </c>
      <c r="H2124" s="45">
        <v>0</v>
      </c>
      <c r="I2124" s="44" t="s">
        <v>1631</v>
      </c>
      <c r="J2124" s="45">
        <f>F2124+H2124</f>
        <v>8.92</v>
      </c>
      <c r="Q2124">
        <f t="shared" si="532"/>
        <v>0</v>
      </c>
      <c r="W2124" t="s">
        <v>1631</v>
      </c>
      <c r="Y2124" t="s">
        <v>1631</v>
      </c>
      <c r="AB2124" t="s">
        <v>1631</v>
      </c>
    </row>
    <row r="2125" spans="1:30" x14ac:dyDescent="0.25">
      <c r="A2125" s="44"/>
      <c r="B2125" s="44"/>
      <c r="C2125" s="44"/>
      <c r="D2125" s="44"/>
      <c r="E2125" s="44" t="s">
        <v>1632</v>
      </c>
      <c r="F2125" s="45">
        <f>J2125-J2118</f>
        <v>9.3617276121311477</v>
      </c>
      <c r="G2125" s="44"/>
      <c r="H2125" s="229" t="s">
        <v>1633</v>
      </c>
      <c r="I2125" s="229"/>
      <c r="J2125" s="45">
        <f>Q2125</f>
        <v>51.915034940000005</v>
      </c>
      <c r="Q2125">
        <f t="shared" si="532"/>
        <v>51.915034940000005</v>
      </c>
      <c r="S2125" s="194"/>
    </row>
    <row r="2126" spans="1:30" ht="15.75" thickBot="1" x14ac:dyDescent="0.3">
      <c r="A2126" s="46"/>
      <c r="B2126" s="46"/>
      <c r="C2126" s="46"/>
      <c r="D2126" s="46"/>
      <c r="E2126" s="46"/>
      <c r="F2126" s="46"/>
      <c r="G2126" s="46" t="s">
        <v>1634</v>
      </c>
      <c r="H2126" s="47">
        <v>1</v>
      </c>
      <c r="I2126" s="46" t="s">
        <v>1635</v>
      </c>
      <c r="J2126" s="48">
        <f>O2126</f>
        <v>51.91</v>
      </c>
      <c r="M2126">
        <f>K2118</f>
        <v>207.66</v>
      </c>
      <c r="N2126">
        <f>L2118</f>
        <v>51.915034940000005</v>
      </c>
      <c r="O2126">
        <v>51.91</v>
      </c>
      <c r="P2126">
        <v>51.915034940000005</v>
      </c>
      <c r="Q2126">
        <f t="shared" si="532"/>
        <v>0</v>
      </c>
      <c r="S2126" s="194"/>
      <c r="W2126" t="s">
        <v>1635</v>
      </c>
      <c r="Y2126" t="s">
        <v>1635</v>
      </c>
      <c r="AB2126" t="s">
        <v>1635</v>
      </c>
    </row>
    <row r="2127" spans="1:30" ht="15.75" thickTop="1" x14ac:dyDescent="0.25">
      <c r="A2127" s="49"/>
      <c r="B2127" s="49"/>
      <c r="C2127" s="49"/>
      <c r="D2127" s="49"/>
      <c r="E2127" s="49"/>
      <c r="F2127" s="49"/>
      <c r="G2127" s="49"/>
      <c r="H2127" s="49"/>
      <c r="I2127" s="49"/>
      <c r="J2127" s="49"/>
      <c r="Q2127">
        <f t="shared" si="532"/>
        <v>0</v>
      </c>
      <c r="S2127" s="194"/>
    </row>
    <row r="2128" spans="1:30" collapsed="1" x14ac:dyDescent="0.25">
      <c r="A2128" s="36" t="s">
        <v>723</v>
      </c>
      <c r="B2128" s="37" t="s">
        <v>137</v>
      </c>
      <c r="C2128" s="36" t="s">
        <v>138</v>
      </c>
      <c r="D2128" s="36" t="s">
        <v>9</v>
      </c>
      <c r="E2128" s="233" t="s">
        <v>1626</v>
      </c>
      <c r="F2128" s="234"/>
      <c r="G2128" s="38" t="s">
        <v>139</v>
      </c>
      <c r="H2128" s="37" t="s">
        <v>140</v>
      </c>
      <c r="I2128" s="37" t="s">
        <v>141</v>
      </c>
      <c r="J2128" s="37" t="s">
        <v>10</v>
      </c>
      <c r="Q2128">
        <f t="shared" si="532"/>
        <v>0</v>
      </c>
      <c r="S2128" s="194"/>
      <c r="W2128" t="s">
        <v>141</v>
      </c>
      <c r="Y2128" t="s">
        <v>141</v>
      </c>
      <c r="AB2128" t="s">
        <v>141</v>
      </c>
    </row>
    <row r="2129" spans="1:30" ht="38.25" x14ac:dyDescent="0.25">
      <c r="A2129" s="39" t="s">
        <v>1636</v>
      </c>
      <c r="B2129" s="40" t="s">
        <v>724</v>
      </c>
      <c r="C2129" s="39" t="s">
        <v>157</v>
      </c>
      <c r="D2129" s="39" t="s">
        <v>725</v>
      </c>
      <c r="E2129" s="235" t="s">
        <v>2168</v>
      </c>
      <c r="F2129" s="236"/>
      <c r="G2129" s="41" t="s">
        <v>164</v>
      </c>
      <c r="H2129" s="42">
        <v>1</v>
      </c>
      <c r="I2129" s="43">
        <f>_xlfn.XLOOKUP(D2129,'Sintético MO EQ MAT'!D:D,'Sintético MO EQ MAT'!G:G)</f>
        <v>40.281434426229509</v>
      </c>
      <c r="J2129" s="43">
        <f>(H2129*I2129)</f>
        <v>40.281434426229509</v>
      </c>
      <c r="K2129">
        <f>_xlfn.XLOOKUP(D2129,'Sintético MO EQ MAT'!D:D,'Sintético MO EQ MAT'!O:O,0)</f>
        <v>786.29</v>
      </c>
      <c r="L2129">
        <f>_xlfn.XLOOKUP(D2129,'Sintético MO EQ MAT'!D:D,'Sintético MO EQ MAT'!K:K,0)</f>
        <v>49.143349999999998</v>
      </c>
      <c r="Q2129">
        <f t="shared" si="532"/>
        <v>0</v>
      </c>
      <c r="S2129" s="194"/>
      <c r="W2129">
        <v>40.281434426229509</v>
      </c>
      <c r="Y2129">
        <v>40.281434426229509</v>
      </c>
      <c r="AB2129">
        <v>40.281434426229509</v>
      </c>
      <c r="AD2129" s="196">
        <v>38.1</v>
      </c>
    </row>
    <row r="2130" spans="1:30" ht="25.5" x14ac:dyDescent="0.25">
      <c r="A2130" s="50" t="s">
        <v>1638</v>
      </c>
      <c r="B2130" s="51" t="s">
        <v>2162</v>
      </c>
      <c r="C2130" s="50" t="s">
        <v>157</v>
      </c>
      <c r="D2130" s="50" t="s">
        <v>2163</v>
      </c>
      <c r="E2130" s="237" t="s">
        <v>1637</v>
      </c>
      <c r="F2130" s="238"/>
      <c r="G2130" s="52" t="s">
        <v>266</v>
      </c>
      <c r="H2130" s="53">
        <v>0.23250000000000001</v>
      </c>
      <c r="I2130" s="54">
        <f t="shared" ref="I2130:I2135" si="533">W2130</f>
        <v>18.72</v>
      </c>
      <c r="J2130" s="54">
        <f t="shared" ref="J2130:J2135" si="534">TRUNC(H2130*I2130,(2))</f>
        <v>4.3499999999999996</v>
      </c>
      <c r="Q2130">
        <f t="shared" si="532"/>
        <v>0</v>
      </c>
      <c r="R2130">
        <f t="shared" ref="R2130:R2135" si="535">I2130/1.07133</f>
        <v>17.473607571896615</v>
      </c>
      <c r="T2130">
        <v>17.78163591050377</v>
      </c>
      <c r="W2130">
        <v>18.72</v>
      </c>
      <c r="Y2130">
        <v>18.72</v>
      </c>
      <c r="AB2130">
        <v>18.72</v>
      </c>
      <c r="AD2130" s="196">
        <v>18.72</v>
      </c>
    </row>
    <row r="2131" spans="1:30" ht="25.5" x14ac:dyDescent="0.25">
      <c r="A2131" s="50" t="s">
        <v>1638</v>
      </c>
      <c r="B2131" s="51" t="s">
        <v>1658</v>
      </c>
      <c r="C2131" s="50" t="s">
        <v>157</v>
      </c>
      <c r="D2131" s="50" t="s">
        <v>1659</v>
      </c>
      <c r="E2131" s="237" t="s">
        <v>1637</v>
      </c>
      <c r="F2131" s="238"/>
      <c r="G2131" s="52" t="s">
        <v>266</v>
      </c>
      <c r="H2131" s="53">
        <v>0.23250000000000001</v>
      </c>
      <c r="I2131" s="54">
        <f t="shared" si="533"/>
        <v>25.97</v>
      </c>
      <c r="J2131" s="54">
        <f t="shared" si="534"/>
        <v>6.03</v>
      </c>
      <c r="Q2131">
        <f t="shared" si="532"/>
        <v>0</v>
      </c>
      <c r="R2131">
        <f t="shared" si="535"/>
        <v>24.240896829174954</v>
      </c>
      <c r="T2131">
        <v>24.670269664809165</v>
      </c>
      <c r="W2131">
        <v>25.97</v>
      </c>
      <c r="Y2131">
        <v>25.97</v>
      </c>
      <c r="AB2131">
        <v>25.97</v>
      </c>
      <c r="AD2131" s="196">
        <v>25.97</v>
      </c>
    </row>
    <row r="2132" spans="1:30" x14ac:dyDescent="0.25">
      <c r="A2132" s="55" t="s">
        <v>1627</v>
      </c>
      <c r="B2132" s="56" t="s">
        <v>2417</v>
      </c>
      <c r="C2132" s="55" t="s">
        <v>157</v>
      </c>
      <c r="D2132" s="55" t="s">
        <v>2418</v>
      </c>
      <c r="E2132" s="230" t="s">
        <v>1648</v>
      </c>
      <c r="F2132" s="231"/>
      <c r="G2132" s="57" t="s">
        <v>164</v>
      </c>
      <c r="H2132" s="58">
        <v>1</v>
      </c>
      <c r="I2132" s="59">
        <f t="shared" si="533"/>
        <v>1.87</v>
      </c>
      <c r="J2132" s="59">
        <f t="shared" si="534"/>
        <v>1.87</v>
      </c>
      <c r="Q2132">
        <f t="shared" si="532"/>
        <v>0</v>
      </c>
      <c r="R2132">
        <f t="shared" si="535"/>
        <v>1.7454939187738607</v>
      </c>
      <c r="T2132">
        <v>1.7734964950108745</v>
      </c>
      <c r="W2132">
        <v>1.87</v>
      </c>
      <c r="Y2132">
        <v>1.87</v>
      </c>
      <c r="AB2132">
        <v>1.87</v>
      </c>
      <c r="AD2132" s="196">
        <v>1.86</v>
      </c>
    </row>
    <row r="2133" spans="1:30" x14ac:dyDescent="0.25">
      <c r="A2133" s="55" t="s">
        <v>1627</v>
      </c>
      <c r="B2133" s="56" t="s">
        <v>2413</v>
      </c>
      <c r="C2133" s="55" t="s">
        <v>157</v>
      </c>
      <c r="D2133" s="55" t="s">
        <v>2414</v>
      </c>
      <c r="E2133" s="230" t="s">
        <v>1648</v>
      </c>
      <c r="F2133" s="231"/>
      <c r="G2133" s="57" t="s">
        <v>164</v>
      </c>
      <c r="H2133" s="58">
        <v>2</v>
      </c>
      <c r="I2133" s="59">
        <f t="shared" si="533"/>
        <v>3.3</v>
      </c>
      <c r="J2133" s="59">
        <f t="shared" si="534"/>
        <v>6.6</v>
      </c>
      <c r="Q2133">
        <f t="shared" si="532"/>
        <v>0</v>
      </c>
      <c r="R2133">
        <f t="shared" si="535"/>
        <v>3.0802833860715189</v>
      </c>
      <c r="T2133">
        <v>3.1362885385455463</v>
      </c>
      <c r="W2133">
        <v>3.3</v>
      </c>
      <c r="Y2133">
        <v>3.3</v>
      </c>
      <c r="AB2133">
        <v>3.3</v>
      </c>
      <c r="AD2133" s="196">
        <v>3.3</v>
      </c>
    </row>
    <row r="2134" spans="1:30" ht="25.5" x14ac:dyDescent="0.25">
      <c r="A2134" s="55" t="s">
        <v>1627</v>
      </c>
      <c r="B2134" s="56" t="s">
        <v>2503</v>
      </c>
      <c r="C2134" s="55" t="s">
        <v>157</v>
      </c>
      <c r="D2134" s="55" t="s">
        <v>2504</v>
      </c>
      <c r="E2134" s="230" t="s">
        <v>1648</v>
      </c>
      <c r="F2134" s="231"/>
      <c r="G2134" s="57" t="s">
        <v>164</v>
      </c>
      <c r="H2134" s="58">
        <v>1</v>
      </c>
      <c r="I2134" s="59">
        <f t="shared" si="533"/>
        <v>17.940000000000001</v>
      </c>
      <c r="J2134" s="59">
        <f t="shared" si="534"/>
        <v>17.940000000000001</v>
      </c>
      <c r="Q2134">
        <f t="shared" si="532"/>
        <v>0</v>
      </c>
      <c r="R2134">
        <f t="shared" si="535"/>
        <v>16.745540589734258</v>
      </c>
      <c r="T2134">
        <v>17.044234736262407</v>
      </c>
      <c r="W2134">
        <v>17.940000000000001</v>
      </c>
      <c r="Y2134">
        <v>17.940000000000001</v>
      </c>
      <c r="AB2134">
        <v>17.940000000000001</v>
      </c>
      <c r="AD2134" s="196">
        <v>17.940000000000001</v>
      </c>
    </row>
    <row r="2135" spans="1:30" ht="38.25" x14ac:dyDescent="0.25">
      <c r="A2135" s="55" t="s">
        <v>1627</v>
      </c>
      <c r="B2135" s="56" t="s">
        <v>2409</v>
      </c>
      <c r="C2135" s="55" t="s">
        <v>157</v>
      </c>
      <c r="D2135" s="55" t="s">
        <v>2410</v>
      </c>
      <c r="E2135" s="230" t="s">
        <v>1648</v>
      </c>
      <c r="F2135" s="231"/>
      <c r="G2135" s="57" t="s">
        <v>164</v>
      </c>
      <c r="H2135" s="58">
        <v>0.14000000000000001</v>
      </c>
      <c r="I2135" s="59">
        <f t="shared" si="533"/>
        <v>24.96</v>
      </c>
      <c r="J2135" s="59">
        <f t="shared" si="534"/>
        <v>3.49</v>
      </c>
      <c r="Q2135">
        <f t="shared" si="532"/>
        <v>0</v>
      </c>
      <c r="R2135">
        <f t="shared" si="535"/>
        <v>23.298143429195488</v>
      </c>
      <c r="T2135">
        <v>23.708847880671691</v>
      </c>
      <c r="W2135">
        <v>24.96</v>
      </c>
      <c r="Y2135">
        <v>24.96</v>
      </c>
      <c r="AB2135">
        <v>24.96</v>
      </c>
      <c r="AD2135" s="196">
        <v>24.96</v>
      </c>
    </row>
    <row r="2136" spans="1:30" x14ac:dyDescent="0.25">
      <c r="A2136" s="44"/>
      <c r="B2136" s="44"/>
      <c r="C2136" s="44"/>
      <c r="D2136" s="44"/>
      <c r="E2136" s="44" t="s">
        <v>1629</v>
      </c>
      <c r="F2136" s="45">
        <v>8.07</v>
      </c>
      <c r="G2136" s="44" t="s">
        <v>1630</v>
      </c>
      <c r="H2136" s="45">
        <v>0</v>
      </c>
      <c r="I2136" s="44" t="s">
        <v>1631</v>
      </c>
      <c r="J2136" s="45">
        <f>F2136+H2136</f>
        <v>8.07</v>
      </c>
      <c r="Q2136">
        <f t="shared" si="532"/>
        <v>0</v>
      </c>
      <c r="W2136" t="s">
        <v>1631</v>
      </c>
      <c r="Y2136" t="s">
        <v>1631</v>
      </c>
      <c r="AB2136" t="s">
        <v>1631</v>
      </c>
    </row>
    <row r="2137" spans="1:30" x14ac:dyDescent="0.25">
      <c r="A2137" s="44"/>
      <c r="B2137" s="44"/>
      <c r="C2137" s="44"/>
      <c r="D2137" s="44"/>
      <c r="E2137" s="44" t="s">
        <v>1632</v>
      </c>
      <c r="F2137" s="45">
        <f>J2137-J2129</f>
        <v>8.8619155737704887</v>
      </c>
      <c r="G2137" s="44"/>
      <c r="H2137" s="229" t="s">
        <v>1633</v>
      </c>
      <c r="I2137" s="229"/>
      <c r="J2137" s="45">
        <f>Q2137</f>
        <v>49.143349999999998</v>
      </c>
      <c r="Q2137">
        <f t="shared" si="532"/>
        <v>49.143349999999998</v>
      </c>
      <c r="S2137" s="194"/>
    </row>
    <row r="2138" spans="1:30" ht="15.75" thickBot="1" x14ac:dyDescent="0.3">
      <c r="A2138" s="46"/>
      <c r="B2138" s="46"/>
      <c r="C2138" s="46"/>
      <c r="D2138" s="46"/>
      <c r="E2138" s="46"/>
      <c r="F2138" s="46"/>
      <c r="G2138" s="46" t="s">
        <v>1634</v>
      </c>
      <c r="H2138" s="47">
        <v>16</v>
      </c>
      <c r="I2138" s="46" t="s">
        <v>1635</v>
      </c>
      <c r="J2138" s="48">
        <f>O2138</f>
        <v>786.29</v>
      </c>
      <c r="M2138">
        <f>K2129</f>
        <v>786.29</v>
      </c>
      <c r="N2138">
        <f>L2129</f>
        <v>49.143349999999998</v>
      </c>
      <c r="O2138">
        <v>786.29</v>
      </c>
      <c r="P2138">
        <v>49.143349999999998</v>
      </c>
      <c r="Q2138">
        <f t="shared" si="532"/>
        <v>0</v>
      </c>
      <c r="S2138" s="194"/>
      <c r="W2138" t="s">
        <v>1635</v>
      </c>
      <c r="Y2138" t="s">
        <v>1635</v>
      </c>
      <c r="AB2138" t="s">
        <v>1635</v>
      </c>
    </row>
    <row r="2139" spans="1:30" ht="15.75" thickTop="1" x14ac:dyDescent="0.25">
      <c r="A2139" s="49"/>
      <c r="B2139" s="49"/>
      <c r="C2139" s="49"/>
      <c r="D2139" s="49"/>
      <c r="E2139" s="49"/>
      <c r="F2139" s="49"/>
      <c r="G2139" s="49"/>
      <c r="H2139" s="49"/>
      <c r="I2139" s="49"/>
      <c r="J2139" s="49"/>
      <c r="Q2139">
        <f t="shared" si="532"/>
        <v>0</v>
      </c>
      <c r="S2139" s="194"/>
    </row>
    <row r="2140" spans="1:30" collapsed="1" x14ac:dyDescent="0.25">
      <c r="A2140" s="36" t="s">
        <v>726</v>
      </c>
      <c r="B2140" s="37" t="s">
        <v>137</v>
      </c>
      <c r="C2140" s="36" t="s">
        <v>138</v>
      </c>
      <c r="D2140" s="36" t="s">
        <v>9</v>
      </c>
      <c r="E2140" s="233" t="s">
        <v>1626</v>
      </c>
      <c r="F2140" s="234"/>
      <c r="G2140" s="38" t="s">
        <v>139</v>
      </c>
      <c r="H2140" s="37" t="s">
        <v>140</v>
      </c>
      <c r="I2140" s="37" t="s">
        <v>141</v>
      </c>
      <c r="J2140" s="37" t="s">
        <v>10</v>
      </c>
      <c r="Q2140">
        <f t="shared" si="532"/>
        <v>0</v>
      </c>
      <c r="S2140" s="194"/>
      <c r="W2140" t="s">
        <v>141</v>
      </c>
      <c r="Y2140" t="s">
        <v>141</v>
      </c>
      <c r="AB2140" t="s">
        <v>141</v>
      </c>
    </row>
    <row r="2141" spans="1:30" ht="38.25" x14ac:dyDescent="0.25">
      <c r="A2141" s="39" t="s">
        <v>1636</v>
      </c>
      <c r="B2141" s="40" t="s">
        <v>727</v>
      </c>
      <c r="C2141" s="39" t="s">
        <v>157</v>
      </c>
      <c r="D2141" s="39" t="s">
        <v>728</v>
      </c>
      <c r="E2141" s="235" t="s">
        <v>2168</v>
      </c>
      <c r="F2141" s="236"/>
      <c r="G2141" s="41" t="s">
        <v>164</v>
      </c>
      <c r="H2141" s="42">
        <v>1</v>
      </c>
      <c r="I2141" s="43">
        <f>_xlfn.XLOOKUP(D2141,'Sintético MO EQ MAT'!D:D,'Sintético MO EQ MAT'!G:G)</f>
        <v>19.109512491803279</v>
      </c>
      <c r="J2141" s="43">
        <f>(H2141*I2141)</f>
        <v>19.109512491803279</v>
      </c>
      <c r="K2141">
        <f>_xlfn.XLOOKUP(D2141,'Sintético MO EQ MAT'!D:D,'Sintético MO EQ MAT'!O:O,0)</f>
        <v>46.62</v>
      </c>
      <c r="L2141">
        <f>_xlfn.XLOOKUP(D2141,'Sintético MO EQ MAT'!D:D,'Sintético MO EQ MAT'!K:K,0)</f>
        <v>23.313605240000001</v>
      </c>
      <c r="Q2141">
        <f t="shared" si="532"/>
        <v>0</v>
      </c>
      <c r="S2141" s="194"/>
      <c r="W2141">
        <v>19.109512491803279</v>
      </c>
      <c r="Y2141">
        <v>19.109512491803279</v>
      </c>
      <c r="AB2141">
        <v>19.109512491803279</v>
      </c>
      <c r="AD2141" s="196">
        <v>20.68</v>
      </c>
    </row>
    <row r="2142" spans="1:30" ht="25.5" x14ac:dyDescent="0.25">
      <c r="A2142" s="50" t="s">
        <v>1638</v>
      </c>
      <c r="B2142" s="51" t="s">
        <v>2162</v>
      </c>
      <c r="C2142" s="50" t="s">
        <v>157</v>
      </c>
      <c r="D2142" s="50" t="s">
        <v>2163</v>
      </c>
      <c r="E2142" s="237" t="s">
        <v>1637</v>
      </c>
      <c r="F2142" s="238"/>
      <c r="G2142" s="52" t="s">
        <v>266</v>
      </c>
      <c r="H2142" s="53">
        <v>5.16E-2</v>
      </c>
      <c r="I2142" s="54">
        <f t="shared" ref="I2142:I2147" si="536">W2142</f>
        <v>18.72</v>
      </c>
      <c r="J2142" s="54">
        <f t="shared" ref="J2142:J2147" si="537">TRUNC(H2142*I2142,(2))</f>
        <v>0.96</v>
      </c>
      <c r="Q2142">
        <f t="shared" si="532"/>
        <v>0</v>
      </c>
      <c r="R2142">
        <f t="shared" ref="R2142:R2147" si="538">I2142/1.07133</f>
        <v>17.473607571896615</v>
      </c>
      <c r="T2142">
        <v>17.78163591050377</v>
      </c>
      <c r="W2142">
        <v>18.72</v>
      </c>
      <c r="Y2142">
        <v>18.72</v>
      </c>
      <c r="AB2142">
        <v>18.72</v>
      </c>
      <c r="AD2142" s="196">
        <v>18.72</v>
      </c>
    </row>
    <row r="2143" spans="1:30" ht="25.5" x14ac:dyDescent="0.25">
      <c r="A2143" s="50" t="s">
        <v>1638</v>
      </c>
      <c r="B2143" s="51" t="s">
        <v>1658</v>
      </c>
      <c r="C2143" s="50" t="s">
        <v>157</v>
      </c>
      <c r="D2143" s="50" t="s">
        <v>1659</v>
      </c>
      <c r="E2143" s="237" t="s">
        <v>1637</v>
      </c>
      <c r="F2143" s="238"/>
      <c r="G2143" s="52" t="s">
        <v>266</v>
      </c>
      <c r="H2143" s="53">
        <v>5.16E-2</v>
      </c>
      <c r="I2143" s="54">
        <f t="shared" si="536"/>
        <v>25.97</v>
      </c>
      <c r="J2143" s="54">
        <f t="shared" si="537"/>
        <v>1.34</v>
      </c>
      <c r="Q2143">
        <f t="shared" si="532"/>
        <v>0</v>
      </c>
      <c r="R2143">
        <f t="shared" si="538"/>
        <v>24.240896829174954</v>
      </c>
      <c r="T2143">
        <v>24.670269664809165</v>
      </c>
      <c r="W2143">
        <v>25.97</v>
      </c>
      <c r="Y2143">
        <v>25.97</v>
      </c>
      <c r="AB2143">
        <v>25.97</v>
      </c>
      <c r="AD2143" s="196">
        <v>25.97</v>
      </c>
    </row>
    <row r="2144" spans="1:30" ht="25.5" x14ac:dyDescent="0.25">
      <c r="A2144" s="55" t="s">
        <v>1627</v>
      </c>
      <c r="B2144" s="56" t="s">
        <v>2505</v>
      </c>
      <c r="C2144" s="55" t="s">
        <v>157</v>
      </c>
      <c r="D2144" s="55" t="s">
        <v>2506</v>
      </c>
      <c r="E2144" s="230" t="s">
        <v>1648</v>
      </c>
      <c r="F2144" s="231"/>
      <c r="G2144" s="57" t="s">
        <v>164</v>
      </c>
      <c r="H2144" s="58">
        <v>1</v>
      </c>
      <c r="I2144" s="59">
        <f t="shared" si="536"/>
        <v>2.97</v>
      </c>
      <c r="J2144" s="59">
        <f t="shared" si="537"/>
        <v>2.97</v>
      </c>
      <c r="Q2144">
        <f t="shared" si="532"/>
        <v>0</v>
      </c>
      <c r="R2144">
        <f t="shared" si="538"/>
        <v>2.772255047464367</v>
      </c>
      <c r="T2144">
        <v>2.8282601999383945</v>
      </c>
      <c r="W2144">
        <v>2.97</v>
      </c>
      <c r="Y2144">
        <v>2.97</v>
      </c>
      <c r="AB2144">
        <v>2.97</v>
      </c>
      <c r="AD2144" s="196">
        <v>2.97</v>
      </c>
    </row>
    <row r="2145" spans="1:30" ht="25.5" x14ac:dyDescent="0.25">
      <c r="A2145" s="55" t="s">
        <v>1627</v>
      </c>
      <c r="B2145" s="56" t="s">
        <v>2507</v>
      </c>
      <c r="C2145" s="55" t="s">
        <v>157</v>
      </c>
      <c r="D2145" s="55" t="s">
        <v>2508</v>
      </c>
      <c r="E2145" s="230" t="s">
        <v>1648</v>
      </c>
      <c r="F2145" s="231"/>
      <c r="G2145" s="57" t="s">
        <v>164</v>
      </c>
      <c r="H2145" s="58">
        <v>1</v>
      </c>
      <c r="I2145" s="59">
        <f t="shared" si="536"/>
        <v>9.83</v>
      </c>
      <c r="J2145" s="59">
        <f t="shared" si="537"/>
        <v>9.83</v>
      </c>
      <c r="Q2145">
        <f t="shared" si="532"/>
        <v>0</v>
      </c>
      <c r="R2145">
        <f t="shared" si="538"/>
        <v>9.1755108136615249</v>
      </c>
      <c r="T2145">
        <v>9.3435262710836078</v>
      </c>
      <c r="W2145">
        <v>9.83</v>
      </c>
      <c r="Y2145">
        <v>9.83</v>
      </c>
      <c r="AB2145">
        <v>9.83</v>
      </c>
      <c r="AD2145" s="196">
        <v>9.83</v>
      </c>
    </row>
    <row r="2146" spans="1:30" ht="38.25" x14ac:dyDescent="0.25">
      <c r="A2146" s="55" t="s">
        <v>1627</v>
      </c>
      <c r="B2146" s="56" t="s">
        <v>2409</v>
      </c>
      <c r="C2146" s="55" t="s">
        <v>157</v>
      </c>
      <c r="D2146" s="55" t="s">
        <v>2410</v>
      </c>
      <c r="E2146" s="230" t="s">
        <v>1648</v>
      </c>
      <c r="F2146" s="231"/>
      <c r="G2146" s="57" t="s">
        <v>164</v>
      </c>
      <c r="H2146" s="58">
        <v>6.25E-2</v>
      </c>
      <c r="I2146" s="59">
        <f t="shared" si="536"/>
        <v>24.96</v>
      </c>
      <c r="J2146" s="59">
        <f t="shared" si="537"/>
        <v>1.56</v>
      </c>
      <c r="Q2146">
        <f t="shared" si="532"/>
        <v>0</v>
      </c>
      <c r="R2146">
        <f t="shared" si="538"/>
        <v>23.298143429195488</v>
      </c>
      <c r="T2146">
        <v>23.708847880671691</v>
      </c>
      <c r="W2146">
        <v>24.96</v>
      </c>
      <c r="Y2146">
        <v>24.96</v>
      </c>
      <c r="AB2146">
        <v>24.96</v>
      </c>
      <c r="AD2146" s="196">
        <v>24.96</v>
      </c>
    </row>
    <row r="2147" spans="1:30" ht="25.5" x14ac:dyDescent="0.25">
      <c r="A2147" s="55" t="s">
        <v>1627</v>
      </c>
      <c r="B2147" s="56" t="s">
        <v>2509</v>
      </c>
      <c r="C2147" s="55" t="s">
        <v>157</v>
      </c>
      <c r="D2147" s="55" t="s">
        <v>2510</v>
      </c>
      <c r="E2147" s="230" t="s">
        <v>1648</v>
      </c>
      <c r="F2147" s="231"/>
      <c r="G2147" s="57" t="s">
        <v>164</v>
      </c>
      <c r="H2147" s="58">
        <v>1</v>
      </c>
      <c r="I2147" s="59">
        <f t="shared" si="536"/>
        <v>2.44</v>
      </c>
      <c r="J2147" s="59">
        <f t="shared" si="537"/>
        <v>2.44</v>
      </c>
      <c r="Q2147">
        <f t="shared" si="532"/>
        <v>0</v>
      </c>
      <c r="R2147">
        <f t="shared" si="538"/>
        <v>2.277542867277123</v>
      </c>
      <c r="T2147">
        <v>2.3242138276721462</v>
      </c>
      <c r="W2147">
        <v>2.44</v>
      </c>
      <c r="Y2147">
        <v>2.44</v>
      </c>
      <c r="AB2147">
        <v>2.44</v>
      </c>
      <c r="AD2147" s="196">
        <v>2.44</v>
      </c>
    </row>
    <row r="2148" spans="1:30" x14ac:dyDescent="0.25">
      <c r="A2148" s="44"/>
      <c r="B2148" s="44"/>
      <c r="C2148" s="44"/>
      <c r="D2148" s="44"/>
      <c r="E2148" s="44" t="s">
        <v>1629</v>
      </c>
      <c r="F2148" s="45">
        <v>1.78</v>
      </c>
      <c r="G2148" s="44" t="s">
        <v>1630</v>
      </c>
      <c r="H2148" s="45">
        <v>0</v>
      </c>
      <c r="I2148" s="44" t="s">
        <v>1631</v>
      </c>
      <c r="J2148" s="45">
        <f>F2148+H2148</f>
        <v>1.78</v>
      </c>
      <c r="Q2148">
        <f t="shared" si="532"/>
        <v>0</v>
      </c>
      <c r="W2148" t="s">
        <v>1631</v>
      </c>
      <c r="Y2148" t="s">
        <v>1631</v>
      </c>
      <c r="AB2148" t="s">
        <v>1631</v>
      </c>
    </row>
    <row r="2149" spans="1:30" x14ac:dyDescent="0.25">
      <c r="A2149" s="44"/>
      <c r="B2149" s="44"/>
      <c r="C2149" s="44"/>
      <c r="D2149" s="44"/>
      <c r="E2149" s="44" t="s">
        <v>1632</v>
      </c>
      <c r="F2149" s="45">
        <f>J2149-J2141</f>
        <v>4.2040927481967216</v>
      </c>
      <c r="G2149" s="44"/>
      <c r="H2149" s="229" t="s">
        <v>1633</v>
      </c>
      <c r="I2149" s="229"/>
      <c r="J2149" s="45">
        <f>Q2149</f>
        <v>23.313605240000001</v>
      </c>
      <c r="Q2149">
        <f t="shared" si="532"/>
        <v>23.313605240000001</v>
      </c>
      <c r="S2149" s="194"/>
    </row>
    <row r="2150" spans="1:30" ht="15.75" thickBot="1" x14ac:dyDescent="0.3">
      <c r="A2150" s="46"/>
      <c r="B2150" s="46"/>
      <c r="C2150" s="46"/>
      <c r="D2150" s="46"/>
      <c r="E2150" s="46"/>
      <c r="F2150" s="46"/>
      <c r="G2150" s="46" t="s">
        <v>1634</v>
      </c>
      <c r="H2150" s="47">
        <v>2</v>
      </c>
      <c r="I2150" s="46" t="s">
        <v>1635</v>
      </c>
      <c r="J2150" s="48">
        <f>O2150</f>
        <v>46.62</v>
      </c>
      <c r="M2150">
        <f>K2141</f>
        <v>46.62</v>
      </c>
      <c r="N2150">
        <f>L2141</f>
        <v>23.313605240000001</v>
      </c>
      <c r="O2150">
        <v>46.62</v>
      </c>
      <c r="P2150">
        <v>23.313605240000001</v>
      </c>
      <c r="Q2150">
        <f t="shared" si="532"/>
        <v>0</v>
      </c>
      <c r="S2150" s="194"/>
      <c r="W2150" t="s">
        <v>1635</v>
      </c>
      <c r="Y2150" t="s">
        <v>1635</v>
      </c>
      <c r="AB2150" t="s">
        <v>1635</v>
      </c>
    </row>
    <row r="2151" spans="1:30" ht="15.75" thickTop="1" x14ac:dyDescent="0.25">
      <c r="A2151" s="49"/>
      <c r="B2151" s="49"/>
      <c r="C2151" s="49"/>
      <c r="D2151" s="49"/>
      <c r="E2151" s="49"/>
      <c r="F2151" s="49"/>
      <c r="G2151" s="49"/>
      <c r="H2151" s="49"/>
      <c r="I2151" s="49"/>
      <c r="J2151" s="49"/>
      <c r="Q2151">
        <f t="shared" si="532"/>
        <v>0</v>
      </c>
      <c r="S2151" s="194"/>
    </row>
    <row r="2152" spans="1:30" collapsed="1" x14ac:dyDescent="0.25">
      <c r="A2152" s="36" t="s">
        <v>729</v>
      </c>
      <c r="B2152" s="37" t="s">
        <v>137</v>
      </c>
      <c r="C2152" s="36" t="s">
        <v>138</v>
      </c>
      <c r="D2152" s="36" t="s">
        <v>9</v>
      </c>
      <c r="E2152" s="233" t="s">
        <v>1626</v>
      </c>
      <c r="F2152" s="234"/>
      <c r="G2152" s="38" t="s">
        <v>139</v>
      </c>
      <c r="H2152" s="37" t="s">
        <v>140</v>
      </c>
      <c r="I2152" s="37" t="s">
        <v>141</v>
      </c>
      <c r="J2152" s="37" t="s">
        <v>10</v>
      </c>
      <c r="Q2152">
        <f t="shared" si="532"/>
        <v>0</v>
      </c>
      <c r="S2152" s="194"/>
      <c r="W2152" t="s">
        <v>141</v>
      </c>
      <c r="Y2152" t="s">
        <v>141</v>
      </c>
      <c r="AB2152" t="s">
        <v>141</v>
      </c>
    </row>
    <row r="2153" spans="1:30" ht="38.25" x14ac:dyDescent="0.25">
      <c r="A2153" s="39" t="s">
        <v>1636</v>
      </c>
      <c r="B2153" s="40" t="s">
        <v>730</v>
      </c>
      <c r="C2153" s="39" t="s">
        <v>157</v>
      </c>
      <c r="D2153" s="39" t="s">
        <v>731</v>
      </c>
      <c r="E2153" s="235" t="s">
        <v>2168</v>
      </c>
      <c r="F2153" s="236"/>
      <c r="G2153" s="41" t="s">
        <v>164</v>
      </c>
      <c r="H2153" s="42">
        <v>1</v>
      </c>
      <c r="I2153" s="43">
        <f>_xlfn.XLOOKUP(D2153,'Sintético MO EQ MAT'!D:D,'Sintético MO EQ MAT'!G:G)</f>
        <v>70.887268303278688</v>
      </c>
      <c r="J2153" s="43">
        <f>(H2153*I2153)</f>
        <v>70.887268303278688</v>
      </c>
      <c r="K2153">
        <f>_xlfn.XLOOKUP(D2153,'Sintético MO EQ MAT'!D:D,'Sintético MO EQ MAT'!O:O,0)</f>
        <v>2507.9899999999998</v>
      </c>
      <c r="L2153">
        <f>_xlfn.XLOOKUP(D2153,'Sintético MO EQ MAT'!D:D,'Sintético MO EQ MAT'!K:K,0)</f>
        <v>86.482467330000006</v>
      </c>
      <c r="Q2153">
        <f t="shared" si="532"/>
        <v>0</v>
      </c>
      <c r="S2153" s="194"/>
      <c r="W2153">
        <v>70.887268303278688</v>
      </c>
      <c r="Y2153">
        <v>70.887268303278688</v>
      </c>
      <c r="AB2153">
        <v>70.887268303278688</v>
      </c>
      <c r="AD2153" s="196">
        <v>66.38</v>
      </c>
    </row>
    <row r="2154" spans="1:30" ht="25.5" x14ac:dyDescent="0.25">
      <c r="A2154" s="50" t="s">
        <v>1638</v>
      </c>
      <c r="B2154" s="51" t="s">
        <v>2162</v>
      </c>
      <c r="C2154" s="50" t="s">
        <v>157</v>
      </c>
      <c r="D2154" s="50" t="s">
        <v>2163</v>
      </c>
      <c r="E2154" s="237" t="s">
        <v>1637</v>
      </c>
      <c r="F2154" s="238"/>
      <c r="G2154" s="52" t="s">
        <v>266</v>
      </c>
      <c r="H2154" s="53">
        <v>0.42309999999999998</v>
      </c>
      <c r="I2154" s="54">
        <f t="shared" ref="I2154:I2159" si="539">W2154</f>
        <v>18.72</v>
      </c>
      <c r="J2154" s="54">
        <f t="shared" ref="J2154:J2159" si="540">TRUNC(H2154*I2154,(2))</f>
        <v>7.92</v>
      </c>
      <c r="Q2154">
        <f t="shared" si="532"/>
        <v>0</v>
      </c>
      <c r="R2154">
        <f t="shared" ref="R2154:R2159" si="541">I2154/1.07133</f>
        <v>17.473607571896615</v>
      </c>
      <c r="T2154">
        <v>17.78163591050377</v>
      </c>
      <c r="W2154">
        <v>18.72</v>
      </c>
      <c r="Y2154">
        <v>18.72</v>
      </c>
      <c r="AB2154">
        <v>18.72</v>
      </c>
      <c r="AD2154" s="196">
        <v>18.72</v>
      </c>
    </row>
    <row r="2155" spans="1:30" ht="25.5" x14ac:dyDescent="0.25">
      <c r="A2155" s="50" t="s">
        <v>1638</v>
      </c>
      <c r="B2155" s="51" t="s">
        <v>1658</v>
      </c>
      <c r="C2155" s="50" t="s">
        <v>157</v>
      </c>
      <c r="D2155" s="50" t="s">
        <v>1659</v>
      </c>
      <c r="E2155" s="237" t="s">
        <v>1637</v>
      </c>
      <c r="F2155" s="238"/>
      <c r="G2155" s="52" t="s">
        <v>266</v>
      </c>
      <c r="H2155" s="53">
        <v>0.42309999999999998</v>
      </c>
      <c r="I2155" s="54">
        <f t="shared" si="539"/>
        <v>25.97</v>
      </c>
      <c r="J2155" s="54">
        <f t="shared" si="540"/>
        <v>10.98</v>
      </c>
      <c r="Q2155">
        <f t="shared" si="532"/>
        <v>0</v>
      </c>
      <c r="R2155">
        <f t="shared" si="541"/>
        <v>24.240896829174954</v>
      </c>
      <c r="T2155">
        <v>24.670269664809165</v>
      </c>
      <c r="W2155">
        <v>25.97</v>
      </c>
      <c r="Y2155">
        <v>25.97</v>
      </c>
      <c r="AB2155">
        <v>25.97</v>
      </c>
      <c r="AD2155" s="196">
        <v>25.97</v>
      </c>
    </row>
    <row r="2156" spans="1:30" x14ac:dyDescent="0.25">
      <c r="A2156" s="55" t="s">
        <v>1627</v>
      </c>
      <c r="B2156" s="56" t="s">
        <v>2231</v>
      </c>
      <c r="C2156" s="55" t="s">
        <v>157</v>
      </c>
      <c r="D2156" s="55" t="s">
        <v>2232</v>
      </c>
      <c r="E2156" s="230" t="s">
        <v>1648</v>
      </c>
      <c r="F2156" s="231"/>
      <c r="G2156" s="57" t="s">
        <v>164</v>
      </c>
      <c r="H2156" s="58">
        <v>2.92E-2</v>
      </c>
      <c r="I2156" s="59">
        <f t="shared" si="539"/>
        <v>60.5</v>
      </c>
      <c r="J2156" s="59">
        <f t="shared" si="540"/>
        <v>1.76</v>
      </c>
      <c r="Q2156">
        <f t="shared" si="532"/>
        <v>0</v>
      </c>
      <c r="R2156">
        <f t="shared" si="541"/>
        <v>56.471862077977846</v>
      </c>
      <c r="T2156">
        <v>57.451952246273329</v>
      </c>
      <c r="W2156">
        <v>60.5</v>
      </c>
      <c r="Y2156">
        <v>60.5</v>
      </c>
      <c r="AB2156">
        <v>60.5</v>
      </c>
      <c r="AD2156" s="196">
        <v>60.5</v>
      </c>
    </row>
    <row r="2157" spans="1:30" ht="25.5" x14ac:dyDescent="0.25">
      <c r="A2157" s="55" t="s">
        <v>1627</v>
      </c>
      <c r="B2157" s="56" t="s">
        <v>2511</v>
      </c>
      <c r="C2157" s="55" t="s">
        <v>157</v>
      </c>
      <c r="D2157" s="55" t="s">
        <v>2512</v>
      </c>
      <c r="E2157" s="230" t="s">
        <v>1648</v>
      </c>
      <c r="F2157" s="231"/>
      <c r="G2157" s="57" t="s">
        <v>164</v>
      </c>
      <c r="H2157" s="58">
        <v>1</v>
      </c>
      <c r="I2157" s="59">
        <f t="shared" si="539"/>
        <v>47.18</v>
      </c>
      <c r="J2157" s="59">
        <f t="shared" si="540"/>
        <v>47.18</v>
      </c>
      <c r="Q2157">
        <f t="shared" si="532"/>
        <v>0</v>
      </c>
      <c r="R2157">
        <f t="shared" si="541"/>
        <v>44.038718228743718</v>
      </c>
      <c r="T2157">
        <v>44.813456171301098</v>
      </c>
      <c r="W2157">
        <v>47.18</v>
      </c>
      <c r="Y2157">
        <v>47.18</v>
      </c>
      <c r="AB2157">
        <v>47.18</v>
      </c>
      <c r="AD2157" s="196">
        <v>47.19</v>
      </c>
    </row>
    <row r="2158" spans="1:30" ht="25.5" x14ac:dyDescent="0.25">
      <c r="A2158" s="55" t="s">
        <v>1627</v>
      </c>
      <c r="B2158" s="56" t="s">
        <v>2235</v>
      </c>
      <c r="C2158" s="55" t="s">
        <v>157</v>
      </c>
      <c r="D2158" s="55" t="s">
        <v>2236</v>
      </c>
      <c r="E2158" s="230" t="s">
        <v>1648</v>
      </c>
      <c r="F2158" s="231"/>
      <c r="G2158" s="57" t="s">
        <v>164</v>
      </c>
      <c r="H2158" s="58">
        <v>4.3999999999999997E-2</v>
      </c>
      <c r="I2158" s="59">
        <f t="shared" si="539"/>
        <v>68.55</v>
      </c>
      <c r="J2158" s="59">
        <f t="shared" si="540"/>
        <v>3.01</v>
      </c>
      <c r="Q2158">
        <f t="shared" si="532"/>
        <v>0</v>
      </c>
      <c r="R2158">
        <f t="shared" si="541"/>
        <v>63.985886701576547</v>
      </c>
      <c r="T2158">
        <v>65.0966555589781</v>
      </c>
      <c r="W2158">
        <v>68.55</v>
      </c>
      <c r="Y2158">
        <v>68.55</v>
      </c>
      <c r="AB2158">
        <v>68.55</v>
      </c>
      <c r="AD2158" s="196">
        <v>68.55</v>
      </c>
    </row>
    <row r="2159" spans="1:30" x14ac:dyDescent="0.25">
      <c r="A2159" s="55" t="s">
        <v>1627</v>
      </c>
      <c r="B2159" s="56" t="s">
        <v>2237</v>
      </c>
      <c r="C2159" s="55" t="s">
        <v>157</v>
      </c>
      <c r="D2159" s="55" t="s">
        <v>2238</v>
      </c>
      <c r="E2159" s="230" t="s">
        <v>1648</v>
      </c>
      <c r="F2159" s="231"/>
      <c r="G2159" s="57" t="s">
        <v>164</v>
      </c>
      <c r="H2159" s="58">
        <v>1.54E-2</v>
      </c>
      <c r="I2159" s="59">
        <f t="shared" si="539"/>
        <v>1.95</v>
      </c>
      <c r="J2159" s="59">
        <f t="shared" si="540"/>
        <v>0.03</v>
      </c>
      <c r="Q2159">
        <f t="shared" si="532"/>
        <v>0</v>
      </c>
      <c r="R2159">
        <f t="shared" si="541"/>
        <v>1.8201674554058975</v>
      </c>
      <c r="T2159">
        <v>1.8575042237219159</v>
      </c>
      <c r="W2159">
        <v>1.95</v>
      </c>
      <c r="Y2159">
        <v>1.95</v>
      </c>
      <c r="AB2159">
        <v>1.95</v>
      </c>
      <c r="AD2159" s="196">
        <v>1.95</v>
      </c>
    </row>
    <row r="2160" spans="1:30" x14ac:dyDescent="0.25">
      <c r="A2160" s="44"/>
      <c r="B2160" s="44"/>
      <c r="C2160" s="44"/>
      <c r="D2160" s="44"/>
      <c r="E2160" s="44" t="s">
        <v>1629</v>
      </c>
      <c r="F2160" s="45">
        <v>14.7</v>
      </c>
      <c r="G2160" s="44" t="s">
        <v>1630</v>
      </c>
      <c r="H2160" s="45">
        <v>0</v>
      </c>
      <c r="I2160" s="44" t="s">
        <v>1631</v>
      </c>
      <c r="J2160" s="45">
        <f>F2160+H2160</f>
        <v>14.7</v>
      </c>
      <c r="Q2160">
        <f t="shared" si="532"/>
        <v>0</v>
      </c>
      <c r="W2160" t="s">
        <v>1631</v>
      </c>
      <c r="Y2160" t="s">
        <v>1631</v>
      </c>
      <c r="AB2160" t="s">
        <v>1631</v>
      </c>
    </row>
    <row r="2161" spans="1:30" x14ac:dyDescent="0.25">
      <c r="A2161" s="44"/>
      <c r="B2161" s="44"/>
      <c r="C2161" s="44"/>
      <c r="D2161" s="44"/>
      <c r="E2161" s="44" t="s">
        <v>1632</v>
      </c>
      <c r="F2161" s="45">
        <f>J2161-J2153</f>
        <v>15.595199026721318</v>
      </c>
      <c r="G2161" s="44"/>
      <c r="H2161" s="229" t="s">
        <v>1633</v>
      </c>
      <c r="I2161" s="229"/>
      <c r="J2161" s="45">
        <f>Q2161</f>
        <v>86.482467330000006</v>
      </c>
      <c r="Q2161">
        <f t="shared" si="532"/>
        <v>86.482467330000006</v>
      </c>
      <c r="S2161" s="194"/>
    </row>
    <row r="2162" spans="1:30" ht="15.75" thickBot="1" x14ac:dyDescent="0.3">
      <c r="A2162" s="46"/>
      <c r="B2162" s="46"/>
      <c r="C2162" s="46"/>
      <c r="D2162" s="46"/>
      <c r="E2162" s="46"/>
      <c r="F2162" s="46"/>
      <c r="G2162" s="46" t="s">
        <v>1634</v>
      </c>
      <c r="H2162" s="47">
        <v>29</v>
      </c>
      <c r="I2162" s="46" t="s">
        <v>1635</v>
      </c>
      <c r="J2162" s="48">
        <f>O2162</f>
        <v>2507.9899999999998</v>
      </c>
      <c r="M2162">
        <f>K2153</f>
        <v>2507.9899999999998</v>
      </c>
      <c r="N2162">
        <f>L2153</f>
        <v>86.482467330000006</v>
      </c>
      <c r="O2162">
        <v>2507.9899999999998</v>
      </c>
      <c r="P2162">
        <v>86.482467330000006</v>
      </c>
      <c r="Q2162">
        <f t="shared" si="532"/>
        <v>0</v>
      </c>
      <c r="S2162" s="194"/>
      <c r="W2162" t="s">
        <v>1635</v>
      </c>
      <c r="Y2162" t="s">
        <v>1635</v>
      </c>
      <c r="AB2162" t="s">
        <v>1635</v>
      </c>
    </row>
    <row r="2163" spans="1:30" ht="15.75" thickTop="1" x14ac:dyDescent="0.25">
      <c r="A2163" s="49"/>
      <c r="B2163" s="49"/>
      <c r="C2163" s="49"/>
      <c r="D2163" s="49"/>
      <c r="E2163" s="49"/>
      <c r="F2163" s="49"/>
      <c r="G2163" s="49"/>
      <c r="H2163" s="49"/>
      <c r="I2163" s="49"/>
      <c r="J2163" s="49"/>
      <c r="Q2163">
        <f t="shared" si="532"/>
        <v>0</v>
      </c>
      <c r="S2163" s="194"/>
    </row>
    <row r="2164" spans="1:30" collapsed="1" x14ac:dyDescent="0.25">
      <c r="A2164" s="36" t="s">
        <v>732</v>
      </c>
      <c r="B2164" s="37" t="s">
        <v>137</v>
      </c>
      <c r="C2164" s="36" t="s">
        <v>138</v>
      </c>
      <c r="D2164" s="36" t="s">
        <v>9</v>
      </c>
      <c r="E2164" s="233" t="s">
        <v>1626</v>
      </c>
      <c r="F2164" s="234"/>
      <c r="G2164" s="38" t="s">
        <v>139</v>
      </c>
      <c r="H2164" s="37" t="s">
        <v>140</v>
      </c>
      <c r="I2164" s="37" t="s">
        <v>141</v>
      </c>
      <c r="J2164" s="37" t="s">
        <v>10</v>
      </c>
      <c r="Q2164">
        <f t="shared" si="532"/>
        <v>0</v>
      </c>
      <c r="S2164" s="194"/>
      <c r="W2164" t="s">
        <v>141</v>
      </c>
      <c r="Y2164" t="s">
        <v>141</v>
      </c>
      <c r="AB2164" t="s">
        <v>141</v>
      </c>
    </row>
    <row r="2165" spans="1:30" ht="25.5" x14ac:dyDescent="0.25">
      <c r="A2165" s="39" t="s">
        <v>1636</v>
      </c>
      <c r="B2165" s="40" t="s">
        <v>733</v>
      </c>
      <c r="C2165" s="39" t="s">
        <v>157</v>
      </c>
      <c r="D2165" s="39" t="s">
        <v>734</v>
      </c>
      <c r="E2165" s="235" t="s">
        <v>2168</v>
      </c>
      <c r="F2165" s="236"/>
      <c r="G2165" s="41" t="s">
        <v>164</v>
      </c>
      <c r="H2165" s="42">
        <v>1</v>
      </c>
      <c r="I2165" s="43">
        <f>_xlfn.XLOOKUP(D2165,'Sintético MO EQ MAT'!D:D,'Sintético MO EQ MAT'!G:G)</f>
        <v>6.8478438524590173</v>
      </c>
      <c r="J2165" s="43">
        <f>(H2165*I2165)</f>
        <v>6.8478438524590173</v>
      </c>
      <c r="K2165">
        <f>_xlfn.XLOOKUP(D2165,'Sintético MO EQ MAT'!D:D,'Sintético MO EQ MAT'!O:O,0)</f>
        <v>384.3</v>
      </c>
      <c r="L2165">
        <f>_xlfn.XLOOKUP(D2165,'Sintético MO EQ MAT'!D:D,'Sintético MO EQ MAT'!K:K,0)</f>
        <v>8.3543695000000007</v>
      </c>
      <c r="Q2165">
        <f t="shared" si="532"/>
        <v>0</v>
      </c>
      <c r="S2165" s="194"/>
      <c r="W2165">
        <v>6.8478438524590173</v>
      </c>
      <c r="Y2165">
        <v>6.8478438524590173</v>
      </c>
      <c r="AB2165">
        <v>6.8478438524590173</v>
      </c>
      <c r="AD2165" s="196">
        <v>3.36</v>
      </c>
    </row>
    <row r="2166" spans="1:30" ht="25.5" x14ac:dyDescent="0.25">
      <c r="A2166" s="50" t="s">
        <v>1638</v>
      </c>
      <c r="B2166" s="51" t="s">
        <v>2162</v>
      </c>
      <c r="C2166" s="50" t="s">
        <v>157</v>
      </c>
      <c r="D2166" s="50" t="s">
        <v>2163</v>
      </c>
      <c r="E2166" s="237" t="s">
        <v>1637</v>
      </c>
      <c r="F2166" s="238"/>
      <c r="G2166" s="52" t="s">
        <v>266</v>
      </c>
      <c r="H2166" s="53">
        <v>0.1106</v>
      </c>
      <c r="I2166" s="54">
        <f t="shared" ref="I2166:I2171" si="542">W2166</f>
        <v>18.72</v>
      </c>
      <c r="J2166" s="54">
        <f t="shared" ref="J2166:J2171" si="543">TRUNC(H2166*I2166,(2))</f>
        <v>2.0699999999999998</v>
      </c>
      <c r="Q2166">
        <f t="shared" si="532"/>
        <v>0</v>
      </c>
      <c r="R2166">
        <f t="shared" ref="R2166:R2171" si="544">I2166/1.07133</f>
        <v>17.473607571896615</v>
      </c>
      <c r="T2166">
        <v>17.78163591050377</v>
      </c>
      <c r="W2166">
        <v>18.72</v>
      </c>
      <c r="Y2166">
        <v>18.72</v>
      </c>
      <c r="AB2166">
        <v>18.72</v>
      </c>
      <c r="AD2166" s="196">
        <v>18.72</v>
      </c>
    </row>
    <row r="2167" spans="1:30" ht="25.5" x14ac:dyDescent="0.25">
      <c r="A2167" s="50" t="s">
        <v>1638</v>
      </c>
      <c r="B2167" s="51" t="s">
        <v>1658</v>
      </c>
      <c r="C2167" s="50" t="s">
        <v>157</v>
      </c>
      <c r="D2167" s="50" t="s">
        <v>1659</v>
      </c>
      <c r="E2167" s="237" t="s">
        <v>1637</v>
      </c>
      <c r="F2167" s="238"/>
      <c r="G2167" s="52" t="s">
        <v>266</v>
      </c>
      <c r="H2167" s="53">
        <v>0.1106</v>
      </c>
      <c r="I2167" s="54">
        <f t="shared" si="542"/>
        <v>25.97</v>
      </c>
      <c r="J2167" s="54">
        <f t="shared" si="543"/>
        <v>2.87</v>
      </c>
      <c r="Q2167">
        <f t="shared" si="532"/>
        <v>0</v>
      </c>
      <c r="R2167">
        <f t="shared" si="544"/>
        <v>24.240896829174954</v>
      </c>
      <c r="T2167">
        <v>24.670269664809165</v>
      </c>
      <c r="W2167">
        <v>25.97</v>
      </c>
      <c r="Y2167">
        <v>25.97</v>
      </c>
      <c r="AB2167">
        <v>25.97</v>
      </c>
      <c r="AD2167" s="196">
        <v>25.97</v>
      </c>
    </row>
    <row r="2168" spans="1:30" x14ac:dyDescent="0.25">
      <c r="A2168" s="55" t="s">
        <v>1627</v>
      </c>
      <c r="B2168" s="56" t="s">
        <v>2231</v>
      </c>
      <c r="C2168" s="55" t="s">
        <v>157</v>
      </c>
      <c r="D2168" s="55" t="s">
        <v>2232</v>
      </c>
      <c r="E2168" s="230" t="s">
        <v>1648</v>
      </c>
      <c r="F2168" s="231"/>
      <c r="G2168" s="57" t="s">
        <v>164</v>
      </c>
      <c r="H2168" s="58">
        <v>7.1000000000000004E-3</v>
      </c>
      <c r="I2168" s="59">
        <f t="shared" si="542"/>
        <v>60.5</v>
      </c>
      <c r="J2168" s="59">
        <f t="shared" si="543"/>
        <v>0.42</v>
      </c>
      <c r="Q2168">
        <f t="shared" si="532"/>
        <v>0</v>
      </c>
      <c r="R2168">
        <f t="shared" si="544"/>
        <v>56.471862077977846</v>
      </c>
      <c r="T2168">
        <v>57.451952246273329</v>
      </c>
      <c r="W2168">
        <v>60.5</v>
      </c>
      <c r="Y2168">
        <v>60.5</v>
      </c>
      <c r="AB2168">
        <v>60.5</v>
      </c>
      <c r="AD2168" s="196">
        <v>60.5</v>
      </c>
    </row>
    <row r="2169" spans="1:30" ht="25.5" x14ac:dyDescent="0.25">
      <c r="A2169" s="55" t="s">
        <v>1627</v>
      </c>
      <c r="B2169" s="56" t="s">
        <v>2249</v>
      </c>
      <c r="C2169" s="55" t="s">
        <v>157</v>
      </c>
      <c r="D2169" s="55" t="s">
        <v>2250</v>
      </c>
      <c r="E2169" s="230" t="s">
        <v>1648</v>
      </c>
      <c r="F2169" s="231"/>
      <c r="G2169" s="57" t="s">
        <v>164</v>
      </c>
      <c r="H2169" s="58">
        <v>1</v>
      </c>
      <c r="I2169" s="59">
        <f t="shared" si="542"/>
        <v>0.93</v>
      </c>
      <c r="J2169" s="59">
        <f t="shared" si="543"/>
        <v>0.93</v>
      </c>
      <c r="Q2169">
        <f t="shared" si="532"/>
        <v>0</v>
      </c>
      <c r="R2169">
        <f t="shared" si="544"/>
        <v>0.86807986334742815</v>
      </c>
      <c r="T2169">
        <v>0.89608243958444178</v>
      </c>
      <c r="W2169">
        <v>0.93</v>
      </c>
      <c r="Y2169">
        <v>0.93</v>
      </c>
      <c r="AB2169">
        <v>0.93</v>
      </c>
      <c r="AD2169" s="196">
        <v>0.94</v>
      </c>
    </row>
    <row r="2170" spans="1:30" ht="25.5" x14ac:dyDescent="0.25">
      <c r="A2170" s="55" t="s">
        <v>1627</v>
      </c>
      <c r="B2170" s="56" t="s">
        <v>2235</v>
      </c>
      <c r="C2170" s="55" t="s">
        <v>157</v>
      </c>
      <c r="D2170" s="55" t="s">
        <v>2236</v>
      </c>
      <c r="E2170" s="230" t="s">
        <v>1648</v>
      </c>
      <c r="F2170" s="231"/>
      <c r="G2170" s="57" t="s">
        <v>164</v>
      </c>
      <c r="H2170" s="58">
        <v>8.0000000000000002E-3</v>
      </c>
      <c r="I2170" s="59">
        <f t="shared" si="542"/>
        <v>68.55</v>
      </c>
      <c r="J2170" s="59">
        <f t="shared" si="543"/>
        <v>0.54</v>
      </c>
      <c r="Q2170">
        <f t="shared" si="532"/>
        <v>0</v>
      </c>
      <c r="R2170">
        <f t="shared" si="544"/>
        <v>63.985886701576547</v>
      </c>
      <c r="T2170">
        <v>65.0966555589781</v>
      </c>
      <c r="W2170">
        <v>68.55</v>
      </c>
      <c r="Y2170">
        <v>68.55</v>
      </c>
      <c r="AB2170">
        <v>68.55</v>
      </c>
      <c r="AD2170" s="196">
        <v>68.55</v>
      </c>
    </row>
    <row r="2171" spans="1:30" x14ac:dyDescent="0.25">
      <c r="A2171" s="55" t="s">
        <v>1627</v>
      </c>
      <c r="B2171" s="56" t="s">
        <v>2237</v>
      </c>
      <c r="C2171" s="55" t="s">
        <v>157</v>
      </c>
      <c r="D2171" s="55" t="s">
        <v>2238</v>
      </c>
      <c r="E2171" s="230" t="s">
        <v>1648</v>
      </c>
      <c r="F2171" s="231"/>
      <c r="G2171" s="57" t="s">
        <v>164</v>
      </c>
      <c r="H2171" s="58">
        <v>6.1000000000000004E-3</v>
      </c>
      <c r="I2171" s="59">
        <f t="shared" si="542"/>
        <v>1.95</v>
      </c>
      <c r="J2171" s="59">
        <f t="shared" si="543"/>
        <v>0.01</v>
      </c>
      <c r="Q2171">
        <f t="shared" si="532"/>
        <v>0</v>
      </c>
      <c r="R2171">
        <f t="shared" si="544"/>
        <v>1.8201674554058975</v>
      </c>
      <c r="T2171">
        <v>1.8575042237219159</v>
      </c>
      <c r="W2171">
        <v>1.95</v>
      </c>
      <c r="Y2171">
        <v>1.95</v>
      </c>
      <c r="AB2171">
        <v>1.95</v>
      </c>
      <c r="AD2171" s="196">
        <v>1.95</v>
      </c>
    </row>
    <row r="2172" spans="1:30" x14ac:dyDescent="0.25">
      <c r="A2172" s="44"/>
      <c r="B2172" s="44"/>
      <c r="C2172" s="44"/>
      <c r="D2172" s="44"/>
      <c r="E2172" s="44" t="s">
        <v>1629</v>
      </c>
      <c r="F2172" s="45">
        <v>3.84</v>
      </c>
      <c r="G2172" s="44" t="s">
        <v>1630</v>
      </c>
      <c r="H2172" s="45">
        <v>0</v>
      </c>
      <c r="I2172" s="44" t="s">
        <v>1631</v>
      </c>
      <c r="J2172" s="45">
        <f>F2172+H2172</f>
        <v>3.84</v>
      </c>
      <c r="Q2172">
        <f t="shared" si="532"/>
        <v>0</v>
      </c>
      <c r="W2172" t="s">
        <v>1631</v>
      </c>
      <c r="Y2172" t="s">
        <v>1631</v>
      </c>
      <c r="AB2172" t="s">
        <v>1631</v>
      </c>
    </row>
    <row r="2173" spans="1:30" x14ac:dyDescent="0.25">
      <c r="A2173" s="44"/>
      <c r="B2173" s="44"/>
      <c r="C2173" s="44"/>
      <c r="D2173" s="44"/>
      <c r="E2173" s="44" t="s">
        <v>1632</v>
      </c>
      <c r="F2173" s="45">
        <f>J2173-J2165</f>
        <v>1.5065256475409834</v>
      </c>
      <c r="G2173" s="44"/>
      <c r="H2173" s="229" t="s">
        <v>1633</v>
      </c>
      <c r="I2173" s="229"/>
      <c r="J2173" s="45">
        <f>Q2173</f>
        <v>8.3543695000000007</v>
      </c>
      <c r="Q2173">
        <f t="shared" si="532"/>
        <v>8.3543695000000007</v>
      </c>
      <c r="S2173" s="194"/>
    </row>
    <row r="2174" spans="1:30" ht="15.75" thickBot="1" x14ac:dyDescent="0.3">
      <c r="A2174" s="46"/>
      <c r="B2174" s="46"/>
      <c r="C2174" s="46"/>
      <c r="D2174" s="46"/>
      <c r="E2174" s="46"/>
      <c r="F2174" s="46"/>
      <c r="G2174" s="46" t="s">
        <v>1634</v>
      </c>
      <c r="H2174" s="47">
        <v>46</v>
      </c>
      <c r="I2174" s="46" t="s">
        <v>1635</v>
      </c>
      <c r="J2174" s="48">
        <f>O2174</f>
        <v>384.3</v>
      </c>
      <c r="M2174">
        <f>K2165</f>
        <v>384.3</v>
      </c>
      <c r="N2174">
        <f>L2165</f>
        <v>8.3543695000000007</v>
      </c>
      <c r="O2174">
        <v>384.3</v>
      </c>
      <c r="P2174">
        <v>8.3543695000000007</v>
      </c>
      <c r="Q2174">
        <f t="shared" si="532"/>
        <v>0</v>
      </c>
      <c r="S2174" s="194"/>
      <c r="W2174" t="s">
        <v>1635</v>
      </c>
      <c r="Y2174" t="s">
        <v>1635</v>
      </c>
      <c r="AB2174" t="s">
        <v>1635</v>
      </c>
    </row>
    <row r="2175" spans="1:30" ht="15.75" thickTop="1" x14ac:dyDescent="0.25">
      <c r="A2175" s="49"/>
      <c r="B2175" s="49"/>
      <c r="C2175" s="49"/>
      <c r="D2175" s="49"/>
      <c r="E2175" s="49"/>
      <c r="F2175" s="49"/>
      <c r="G2175" s="49"/>
      <c r="H2175" s="49"/>
      <c r="I2175" s="49"/>
      <c r="J2175" s="49"/>
      <c r="Q2175">
        <f t="shared" si="532"/>
        <v>0</v>
      </c>
      <c r="S2175" s="194"/>
    </row>
    <row r="2176" spans="1:30" collapsed="1" x14ac:dyDescent="0.25">
      <c r="A2176" s="36" t="s">
        <v>735</v>
      </c>
      <c r="B2176" s="37" t="s">
        <v>137</v>
      </c>
      <c r="C2176" s="36" t="s">
        <v>138</v>
      </c>
      <c r="D2176" s="36" t="s">
        <v>9</v>
      </c>
      <c r="E2176" s="233" t="s">
        <v>1626</v>
      </c>
      <c r="F2176" s="234"/>
      <c r="G2176" s="38" t="s">
        <v>139</v>
      </c>
      <c r="H2176" s="37" t="s">
        <v>140</v>
      </c>
      <c r="I2176" s="37" t="s">
        <v>141</v>
      </c>
      <c r="J2176" s="37" t="s">
        <v>10</v>
      </c>
      <c r="Q2176">
        <f t="shared" si="532"/>
        <v>0</v>
      </c>
      <c r="S2176" s="194"/>
      <c r="W2176" t="s">
        <v>141</v>
      </c>
      <c r="Y2176" t="s">
        <v>141</v>
      </c>
      <c r="AB2176" t="s">
        <v>141</v>
      </c>
    </row>
    <row r="2177" spans="1:30" ht="25.5" x14ac:dyDescent="0.25">
      <c r="A2177" s="39" t="s">
        <v>1636</v>
      </c>
      <c r="B2177" s="40" t="s">
        <v>736</v>
      </c>
      <c r="C2177" s="39" t="s">
        <v>157</v>
      </c>
      <c r="D2177" s="39" t="s">
        <v>737</v>
      </c>
      <c r="E2177" s="235" t="s">
        <v>2168</v>
      </c>
      <c r="F2177" s="236"/>
      <c r="G2177" s="41" t="s">
        <v>164</v>
      </c>
      <c r="H2177" s="42">
        <v>1</v>
      </c>
      <c r="I2177" s="43">
        <f>_xlfn.XLOOKUP(D2177,'Sintético MO EQ MAT'!D:D,'Sintético MO EQ MAT'!G:G)</f>
        <v>7.8387671393442631</v>
      </c>
      <c r="J2177" s="43">
        <f>(H2177*I2177)</f>
        <v>7.8387671393442631</v>
      </c>
      <c r="K2177">
        <f>_xlfn.XLOOKUP(D2177,'Sintético MO EQ MAT'!D:D,'Sintético MO EQ MAT'!O:O,0)</f>
        <v>28.68</v>
      </c>
      <c r="L2177">
        <f>_xlfn.XLOOKUP(D2177,'Sintético MO EQ MAT'!D:D,'Sintético MO EQ MAT'!K:K,0)</f>
        <v>9.5632959100000008</v>
      </c>
      <c r="Q2177">
        <f t="shared" si="532"/>
        <v>0</v>
      </c>
      <c r="S2177" s="194"/>
      <c r="W2177">
        <v>7.8387671393442631</v>
      </c>
      <c r="Y2177">
        <v>7.8387671393442631</v>
      </c>
      <c r="AB2177">
        <v>7.8387671393442631</v>
      </c>
      <c r="AD2177" s="196">
        <v>4.55</v>
      </c>
    </row>
    <row r="2178" spans="1:30" ht="25.5" x14ac:dyDescent="0.25">
      <c r="A2178" s="50" t="s">
        <v>1638</v>
      </c>
      <c r="B2178" s="51" t="s">
        <v>2162</v>
      </c>
      <c r="C2178" s="50" t="s">
        <v>157</v>
      </c>
      <c r="D2178" s="50" t="s">
        <v>2163</v>
      </c>
      <c r="E2178" s="237" t="s">
        <v>1637</v>
      </c>
      <c r="F2178" s="238"/>
      <c r="G2178" s="52" t="s">
        <v>266</v>
      </c>
      <c r="H2178" s="53">
        <v>0.1106</v>
      </c>
      <c r="I2178" s="54">
        <f t="shared" ref="I2178:I2183" si="545">W2178</f>
        <v>18.72</v>
      </c>
      <c r="J2178" s="54">
        <f t="shared" ref="J2178:J2183" si="546">TRUNC(H2178*I2178,(2))</f>
        <v>2.0699999999999998</v>
      </c>
      <c r="Q2178">
        <f t="shared" si="532"/>
        <v>0</v>
      </c>
      <c r="R2178">
        <f t="shared" ref="R2178:R2183" si="547">I2178/1.07133</f>
        <v>17.473607571896615</v>
      </c>
      <c r="T2178">
        <v>17.78163591050377</v>
      </c>
      <c r="W2178">
        <v>18.72</v>
      </c>
      <c r="Y2178">
        <v>18.72</v>
      </c>
      <c r="AB2178">
        <v>18.72</v>
      </c>
      <c r="AD2178" s="196">
        <v>18.72</v>
      </c>
    </row>
    <row r="2179" spans="1:30" ht="25.5" x14ac:dyDescent="0.25">
      <c r="A2179" s="50" t="s">
        <v>1638</v>
      </c>
      <c r="B2179" s="51" t="s">
        <v>1658</v>
      </c>
      <c r="C2179" s="50" t="s">
        <v>157</v>
      </c>
      <c r="D2179" s="50" t="s">
        <v>1659</v>
      </c>
      <c r="E2179" s="237" t="s">
        <v>1637</v>
      </c>
      <c r="F2179" s="238"/>
      <c r="G2179" s="52" t="s">
        <v>266</v>
      </c>
      <c r="H2179" s="53">
        <v>0.1106</v>
      </c>
      <c r="I2179" s="54">
        <f t="shared" si="545"/>
        <v>25.97</v>
      </c>
      <c r="J2179" s="54">
        <f t="shared" si="546"/>
        <v>2.87</v>
      </c>
      <c r="Q2179">
        <f t="shared" si="532"/>
        <v>0</v>
      </c>
      <c r="R2179">
        <f t="shared" si="547"/>
        <v>24.240896829174954</v>
      </c>
      <c r="T2179">
        <v>24.670269664809165</v>
      </c>
      <c r="W2179">
        <v>25.97</v>
      </c>
      <c r="Y2179">
        <v>25.97</v>
      </c>
      <c r="AB2179">
        <v>25.97</v>
      </c>
      <c r="AD2179" s="196">
        <v>25.97</v>
      </c>
    </row>
    <row r="2180" spans="1:30" x14ac:dyDescent="0.25">
      <c r="A2180" s="55" t="s">
        <v>1627</v>
      </c>
      <c r="B2180" s="56" t="s">
        <v>2231</v>
      </c>
      <c r="C2180" s="55" t="s">
        <v>157</v>
      </c>
      <c r="D2180" s="55" t="s">
        <v>2232</v>
      </c>
      <c r="E2180" s="230" t="s">
        <v>1648</v>
      </c>
      <c r="F2180" s="231"/>
      <c r="G2180" s="57" t="s">
        <v>164</v>
      </c>
      <c r="H2180" s="58">
        <v>7.1000000000000004E-3</v>
      </c>
      <c r="I2180" s="59">
        <f t="shared" si="545"/>
        <v>60.5</v>
      </c>
      <c r="J2180" s="59">
        <f t="shared" si="546"/>
        <v>0.42</v>
      </c>
      <c r="Q2180">
        <f t="shared" si="532"/>
        <v>0</v>
      </c>
      <c r="R2180">
        <f t="shared" si="547"/>
        <v>56.471862077977846</v>
      </c>
      <c r="T2180">
        <v>57.451952246273329</v>
      </c>
      <c r="W2180">
        <v>60.5</v>
      </c>
      <c r="Y2180">
        <v>60.5</v>
      </c>
      <c r="AB2180">
        <v>60.5</v>
      </c>
      <c r="AD2180" s="196">
        <v>60.5</v>
      </c>
    </row>
    <row r="2181" spans="1:30" ht="25.5" x14ac:dyDescent="0.25">
      <c r="A2181" s="55" t="s">
        <v>1627</v>
      </c>
      <c r="B2181" s="56" t="s">
        <v>2513</v>
      </c>
      <c r="C2181" s="55" t="s">
        <v>157</v>
      </c>
      <c r="D2181" s="55" t="s">
        <v>2514</v>
      </c>
      <c r="E2181" s="230" t="s">
        <v>1648</v>
      </c>
      <c r="F2181" s="231"/>
      <c r="G2181" s="57" t="s">
        <v>164</v>
      </c>
      <c r="H2181" s="58">
        <v>1</v>
      </c>
      <c r="I2181" s="59">
        <f t="shared" si="545"/>
        <v>1.92</v>
      </c>
      <c r="J2181" s="59">
        <f t="shared" si="546"/>
        <v>1.92</v>
      </c>
      <c r="Q2181">
        <f t="shared" si="532"/>
        <v>0</v>
      </c>
      <c r="R2181">
        <f t="shared" si="547"/>
        <v>1.7921648791688836</v>
      </c>
      <c r="T2181">
        <v>1.8388358395639066</v>
      </c>
      <c r="W2181">
        <v>1.92</v>
      </c>
      <c r="Y2181">
        <v>1.92</v>
      </c>
      <c r="AB2181">
        <v>1.92</v>
      </c>
      <c r="AD2181" s="196">
        <v>1.93</v>
      </c>
    </row>
    <row r="2182" spans="1:30" ht="25.5" x14ac:dyDescent="0.25">
      <c r="A2182" s="55" t="s">
        <v>1627</v>
      </c>
      <c r="B2182" s="56" t="s">
        <v>2235</v>
      </c>
      <c r="C2182" s="55" t="s">
        <v>157</v>
      </c>
      <c r="D2182" s="55" t="s">
        <v>2236</v>
      </c>
      <c r="E2182" s="230" t="s">
        <v>1648</v>
      </c>
      <c r="F2182" s="231"/>
      <c r="G2182" s="57" t="s">
        <v>164</v>
      </c>
      <c r="H2182" s="58">
        <v>8.0000000000000002E-3</v>
      </c>
      <c r="I2182" s="59">
        <f t="shared" si="545"/>
        <v>68.55</v>
      </c>
      <c r="J2182" s="59">
        <f t="shared" si="546"/>
        <v>0.54</v>
      </c>
      <c r="Q2182">
        <f t="shared" si="532"/>
        <v>0</v>
      </c>
      <c r="R2182">
        <f t="shared" si="547"/>
        <v>63.985886701576547</v>
      </c>
      <c r="T2182">
        <v>65.0966555589781</v>
      </c>
      <c r="W2182">
        <v>68.55</v>
      </c>
      <c r="Y2182">
        <v>68.55</v>
      </c>
      <c r="AB2182">
        <v>68.55</v>
      </c>
      <c r="AD2182" s="196">
        <v>68.55</v>
      </c>
    </row>
    <row r="2183" spans="1:30" x14ac:dyDescent="0.25">
      <c r="A2183" s="55" t="s">
        <v>1627</v>
      </c>
      <c r="B2183" s="56" t="s">
        <v>2237</v>
      </c>
      <c r="C2183" s="55" t="s">
        <v>157</v>
      </c>
      <c r="D2183" s="55" t="s">
        <v>2238</v>
      </c>
      <c r="E2183" s="230" t="s">
        <v>1648</v>
      </c>
      <c r="F2183" s="231"/>
      <c r="G2183" s="57" t="s">
        <v>164</v>
      </c>
      <c r="H2183" s="58">
        <v>6.1000000000000004E-3</v>
      </c>
      <c r="I2183" s="59">
        <f t="shared" si="545"/>
        <v>1.95</v>
      </c>
      <c r="J2183" s="59">
        <f t="shared" si="546"/>
        <v>0.01</v>
      </c>
      <c r="Q2183">
        <f t="shared" si="532"/>
        <v>0</v>
      </c>
      <c r="R2183">
        <f t="shared" si="547"/>
        <v>1.8201674554058975</v>
      </c>
      <c r="T2183">
        <v>1.8575042237219159</v>
      </c>
      <c r="W2183">
        <v>1.95</v>
      </c>
      <c r="Y2183">
        <v>1.95</v>
      </c>
      <c r="AB2183">
        <v>1.95</v>
      </c>
      <c r="AD2183" s="196">
        <v>1.95</v>
      </c>
    </row>
    <row r="2184" spans="1:30" x14ac:dyDescent="0.25">
      <c r="A2184" s="44"/>
      <c r="B2184" s="44"/>
      <c r="C2184" s="44"/>
      <c r="D2184" s="44"/>
      <c r="E2184" s="44" t="s">
        <v>1629</v>
      </c>
      <c r="F2184" s="45">
        <v>3.84</v>
      </c>
      <c r="G2184" s="44" t="s">
        <v>1630</v>
      </c>
      <c r="H2184" s="45">
        <v>0</v>
      </c>
      <c r="I2184" s="44" t="s">
        <v>1631</v>
      </c>
      <c r="J2184" s="45">
        <f>F2184+H2184</f>
        <v>3.84</v>
      </c>
      <c r="Q2184">
        <f t="shared" si="532"/>
        <v>0</v>
      </c>
      <c r="W2184" t="s">
        <v>1631</v>
      </c>
      <c r="Y2184" t="s">
        <v>1631</v>
      </c>
      <c r="AB2184" t="s">
        <v>1631</v>
      </c>
    </row>
    <row r="2185" spans="1:30" x14ac:dyDescent="0.25">
      <c r="A2185" s="44"/>
      <c r="B2185" s="44"/>
      <c r="C2185" s="44"/>
      <c r="D2185" s="44"/>
      <c r="E2185" s="44" t="s">
        <v>1632</v>
      </c>
      <c r="F2185" s="45">
        <f>J2185-J2177</f>
        <v>1.7245287706557377</v>
      </c>
      <c r="G2185" s="44"/>
      <c r="H2185" s="229" t="s">
        <v>1633</v>
      </c>
      <c r="I2185" s="229"/>
      <c r="J2185" s="45">
        <f>Q2185</f>
        <v>9.5632959100000008</v>
      </c>
      <c r="Q2185">
        <f t="shared" si="532"/>
        <v>9.5632959100000008</v>
      </c>
      <c r="S2185" s="194"/>
    </row>
    <row r="2186" spans="1:30" ht="15.75" thickBot="1" x14ac:dyDescent="0.3">
      <c r="A2186" s="46"/>
      <c r="B2186" s="46"/>
      <c r="C2186" s="46"/>
      <c r="D2186" s="46"/>
      <c r="E2186" s="46"/>
      <c r="F2186" s="46"/>
      <c r="G2186" s="46" t="s">
        <v>1634</v>
      </c>
      <c r="H2186" s="47">
        <v>3</v>
      </c>
      <c r="I2186" s="46" t="s">
        <v>1635</v>
      </c>
      <c r="J2186" s="48">
        <f>O2186</f>
        <v>28.68</v>
      </c>
      <c r="M2186">
        <f>K2177</f>
        <v>28.68</v>
      </c>
      <c r="N2186">
        <f>L2177</f>
        <v>9.5632959100000008</v>
      </c>
      <c r="O2186">
        <v>28.68</v>
      </c>
      <c r="P2186">
        <v>9.5632959100000008</v>
      </c>
      <c r="Q2186">
        <f t="shared" ref="Q2186:Q2249" si="548">P2187</f>
        <v>0</v>
      </c>
      <c r="S2186" s="194"/>
      <c r="W2186" t="s">
        <v>1635</v>
      </c>
      <c r="Y2186" t="s">
        <v>1635</v>
      </c>
      <c r="AB2186" t="s">
        <v>1635</v>
      </c>
    </row>
    <row r="2187" spans="1:30" ht="15.75" thickTop="1" x14ac:dyDescent="0.25">
      <c r="A2187" s="49"/>
      <c r="B2187" s="49"/>
      <c r="C2187" s="49"/>
      <c r="D2187" s="49"/>
      <c r="E2187" s="49"/>
      <c r="F2187" s="49"/>
      <c r="G2187" s="49"/>
      <c r="H2187" s="49"/>
      <c r="I2187" s="49"/>
      <c r="J2187" s="49"/>
      <c r="Q2187">
        <f t="shared" si="548"/>
        <v>0</v>
      </c>
      <c r="S2187" s="194"/>
    </row>
    <row r="2188" spans="1:30" collapsed="1" x14ac:dyDescent="0.25">
      <c r="A2188" s="36" t="s">
        <v>738</v>
      </c>
      <c r="B2188" s="37" t="s">
        <v>137</v>
      </c>
      <c r="C2188" s="36" t="s">
        <v>138</v>
      </c>
      <c r="D2188" s="36" t="s">
        <v>9</v>
      </c>
      <c r="E2188" s="233" t="s">
        <v>1626</v>
      </c>
      <c r="F2188" s="234"/>
      <c r="G2188" s="38" t="s">
        <v>139</v>
      </c>
      <c r="H2188" s="37" t="s">
        <v>140</v>
      </c>
      <c r="I2188" s="37" t="s">
        <v>141</v>
      </c>
      <c r="J2188" s="37" t="s">
        <v>10</v>
      </c>
      <c r="Q2188">
        <f t="shared" si="548"/>
        <v>0</v>
      </c>
      <c r="S2188" s="194"/>
      <c r="W2188" t="s">
        <v>141</v>
      </c>
      <c r="Y2188" t="s">
        <v>141</v>
      </c>
      <c r="AB2188" t="s">
        <v>141</v>
      </c>
    </row>
    <row r="2189" spans="1:30" ht="25.5" x14ac:dyDescent="0.25">
      <c r="A2189" s="39" t="s">
        <v>1636</v>
      </c>
      <c r="B2189" s="40" t="s">
        <v>739</v>
      </c>
      <c r="C2189" s="39" t="s">
        <v>157</v>
      </c>
      <c r="D2189" s="39" t="s">
        <v>740</v>
      </c>
      <c r="E2189" s="235" t="s">
        <v>2168</v>
      </c>
      <c r="F2189" s="236"/>
      <c r="G2189" s="41" t="s">
        <v>255</v>
      </c>
      <c r="H2189" s="42">
        <v>1</v>
      </c>
      <c r="I2189" s="43">
        <f>_xlfn.XLOOKUP(D2189,'Sintético MO EQ MAT'!D:D,'Sintético MO EQ MAT'!G:G)</f>
        <v>17.071271909836067</v>
      </c>
      <c r="J2189" s="43">
        <f>(H2189*I2189)</f>
        <v>17.071271909836067</v>
      </c>
      <c r="K2189">
        <f>_xlfn.XLOOKUP(D2189,'Sintético MO EQ MAT'!D:D,'Sintético MO EQ MAT'!O:O,0)</f>
        <v>4424.0600000000004</v>
      </c>
      <c r="L2189">
        <f>_xlfn.XLOOKUP(D2189,'Sintético MO EQ MAT'!D:D,'Sintético MO EQ MAT'!K:K,0)</f>
        <v>20.826951730000001</v>
      </c>
      <c r="Q2189">
        <f t="shared" si="548"/>
        <v>0</v>
      </c>
      <c r="S2189" s="194"/>
      <c r="W2189">
        <v>17.071271909836067</v>
      </c>
      <c r="Y2189">
        <v>17.071271909836067</v>
      </c>
      <c r="AB2189">
        <v>17.071271909836067</v>
      </c>
      <c r="AD2189" s="196">
        <v>9.26</v>
      </c>
    </row>
    <row r="2190" spans="1:30" ht="25.5" x14ac:dyDescent="0.25">
      <c r="A2190" s="50" t="s">
        <v>1638</v>
      </c>
      <c r="B2190" s="51" t="s">
        <v>2162</v>
      </c>
      <c r="C2190" s="50" t="s">
        <v>157</v>
      </c>
      <c r="D2190" s="50" t="s">
        <v>2163</v>
      </c>
      <c r="E2190" s="237" t="s">
        <v>1637</v>
      </c>
      <c r="F2190" s="238"/>
      <c r="G2190" s="52" t="s">
        <v>266</v>
      </c>
      <c r="H2190" s="53">
        <v>0.25519999999999998</v>
      </c>
      <c r="I2190" s="54">
        <f t="shared" ref="I2190:I2193" si="549">W2190</f>
        <v>18.72</v>
      </c>
      <c r="J2190" s="54">
        <f t="shared" ref="J2190:J2193" si="550">TRUNC(H2190*I2190,(2))</f>
        <v>4.7699999999999996</v>
      </c>
      <c r="Q2190">
        <f t="shared" si="548"/>
        <v>0</v>
      </c>
      <c r="R2190">
        <f t="shared" ref="R2190:R2193" si="551">I2190/1.07133</f>
        <v>17.473607571896615</v>
      </c>
      <c r="T2190">
        <v>17.78163591050377</v>
      </c>
      <c r="W2190">
        <v>18.72</v>
      </c>
      <c r="Y2190">
        <v>18.72</v>
      </c>
      <c r="AB2190">
        <v>18.72</v>
      </c>
      <c r="AD2190" s="196">
        <v>18.72</v>
      </c>
    </row>
    <row r="2191" spans="1:30" ht="25.5" x14ac:dyDescent="0.25">
      <c r="A2191" s="50" t="s">
        <v>1638</v>
      </c>
      <c r="B2191" s="51" t="s">
        <v>1658</v>
      </c>
      <c r="C2191" s="50" t="s">
        <v>157</v>
      </c>
      <c r="D2191" s="50" t="s">
        <v>1659</v>
      </c>
      <c r="E2191" s="237" t="s">
        <v>1637</v>
      </c>
      <c r="F2191" s="238"/>
      <c r="G2191" s="52" t="s">
        <v>266</v>
      </c>
      <c r="H2191" s="53">
        <v>0.25519999999999998</v>
      </c>
      <c r="I2191" s="54">
        <f t="shared" si="549"/>
        <v>25.97</v>
      </c>
      <c r="J2191" s="54">
        <f t="shared" si="550"/>
        <v>6.62</v>
      </c>
      <c r="Q2191">
        <f t="shared" si="548"/>
        <v>0</v>
      </c>
      <c r="R2191">
        <f t="shared" si="551"/>
        <v>24.240896829174954</v>
      </c>
      <c r="T2191">
        <v>24.670269664809165</v>
      </c>
      <c r="W2191">
        <v>25.97</v>
      </c>
      <c r="Y2191">
        <v>25.97</v>
      </c>
      <c r="AB2191">
        <v>25.97</v>
      </c>
      <c r="AD2191" s="196">
        <v>25.97</v>
      </c>
    </row>
    <row r="2192" spans="1:30" x14ac:dyDescent="0.25">
      <c r="A2192" s="55" t="s">
        <v>1627</v>
      </c>
      <c r="B2192" s="56" t="s">
        <v>2265</v>
      </c>
      <c r="C2192" s="55" t="s">
        <v>157</v>
      </c>
      <c r="D2192" s="55" t="s">
        <v>2266</v>
      </c>
      <c r="E2192" s="230" t="s">
        <v>1648</v>
      </c>
      <c r="F2192" s="231"/>
      <c r="G2192" s="57" t="s">
        <v>255</v>
      </c>
      <c r="H2192" s="58">
        <v>1.0548999999999999</v>
      </c>
      <c r="I2192" s="59">
        <f t="shared" si="549"/>
        <v>5.37</v>
      </c>
      <c r="J2192" s="59">
        <f t="shared" si="550"/>
        <v>5.66</v>
      </c>
      <c r="Q2192">
        <f t="shared" si="548"/>
        <v>0</v>
      </c>
      <c r="R2192">
        <f t="shared" si="551"/>
        <v>5.0124611464254718</v>
      </c>
      <c r="T2192">
        <v>5.0964688751365133</v>
      </c>
      <c r="W2192">
        <v>5.37</v>
      </c>
      <c r="Y2192">
        <v>5.37</v>
      </c>
      <c r="AB2192">
        <v>5.37</v>
      </c>
      <c r="AD2192" s="196">
        <v>5.36</v>
      </c>
    </row>
    <row r="2193" spans="1:30" x14ac:dyDescent="0.25">
      <c r="A2193" s="55" t="s">
        <v>1627</v>
      </c>
      <c r="B2193" s="56" t="s">
        <v>2237</v>
      </c>
      <c r="C2193" s="55" t="s">
        <v>157</v>
      </c>
      <c r="D2193" s="55" t="s">
        <v>2238</v>
      </c>
      <c r="E2193" s="230" t="s">
        <v>1648</v>
      </c>
      <c r="F2193" s="231"/>
      <c r="G2193" s="57" t="s">
        <v>164</v>
      </c>
      <c r="H2193" s="58">
        <v>1.4200000000000001E-2</v>
      </c>
      <c r="I2193" s="59">
        <f t="shared" si="549"/>
        <v>1.95</v>
      </c>
      <c r="J2193" s="59">
        <f t="shared" si="550"/>
        <v>0.02</v>
      </c>
      <c r="Q2193">
        <f t="shared" si="548"/>
        <v>0</v>
      </c>
      <c r="R2193">
        <f t="shared" si="551"/>
        <v>1.8201674554058975</v>
      </c>
      <c r="T2193">
        <v>1.8575042237219159</v>
      </c>
      <c r="W2193">
        <v>1.95</v>
      </c>
      <c r="Y2193">
        <v>1.95</v>
      </c>
      <c r="AB2193">
        <v>1.95</v>
      </c>
      <c r="AD2193" s="196">
        <v>1.95</v>
      </c>
    </row>
    <row r="2194" spans="1:30" x14ac:dyDescent="0.25">
      <c r="A2194" s="44"/>
      <c r="B2194" s="44"/>
      <c r="C2194" s="44"/>
      <c r="D2194" s="44"/>
      <c r="E2194" s="44" t="s">
        <v>1629</v>
      </c>
      <c r="F2194" s="45">
        <v>8.86</v>
      </c>
      <c r="G2194" s="44" t="s">
        <v>1630</v>
      </c>
      <c r="H2194" s="45">
        <v>0</v>
      </c>
      <c r="I2194" s="44" t="s">
        <v>1631</v>
      </c>
      <c r="J2194" s="45">
        <f>F2194+H2194</f>
        <v>8.86</v>
      </c>
      <c r="Q2194">
        <f t="shared" si="548"/>
        <v>0</v>
      </c>
      <c r="W2194" t="s">
        <v>1631</v>
      </c>
      <c r="Y2194" t="s">
        <v>1631</v>
      </c>
      <c r="AB2194" t="s">
        <v>1631</v>
      </c>
    </row>
    <row r="2195" spans="1:30" x14ac:dyDescent="0.25">
      <c r="A2195" s="44"/>
      <c r="B2195" s="44"/>
      <c r="C2195" s="44"/>
      <c r="D2195" s="44"/>
      <c r="E2195" s="44" t="s">
        <v>1632</v>
      </c>
      <c r="F2195" s="45">
        <f>J2195-J2189</f>
        <v>3.7556798201639339</v>
      </c>
      <c r="G2195" s="44"/>
      <c r="H2195" s="229" t="s">
        <v>1633</v>
      </c>
      <c r="I2195" s="229"/>
      <c r="J2195" s="45">
        <f>Q2195</f>
        <v>20.826951730000001</v>
      </c>
      <c r="Q2195">
        <f t="shared" si="548"/>
        <v>20.826951730000001</v>
      </c>
      <c r="S2195" s="194"/>
    </row>
    <row r="2196" spans="1:30" ht="15.75" thickBot="1" x14ac:dyDescent="0.3">
      <c r="A2196" s="46"/>
      <c r="B2196" s="46"/>
      <c r="C2196" s="46"/>
      <c r="D2196" s="46"/>
      <c r="E2196" s="46"/>
      <c r="F2196" s="46"/>
      <c r="G2196" s="46" t="s">
        <v>1634</v>
      </c>
      <c r="H2196" s="47">
        <v>212.42</v>
      </c>
      <c r="I2196" s="46" t="s">
        <v>1635</v>
      </c>
      <c r="J2196" s="48">
        <f>O2196</f>
        <v>4424.0600000000004</v>
      </c>
      <c r="M2196">
        <f>K2189</f>
        <v>4424.0600000000004</v>
      </c>
      <c r="N2196">
        <f>L2189</f>
        <v>20.826951730000001</v>
      </c>
      <c r="O2196">
        <v>4424.0600000000004</v>
      </c>
      <c r="P2196">
        <v>20.826951730000001</v>
      </c>
      <c r="Q2196">
        <f t="shared" si="548"/>
        <v>0</v>
      </c>
      <c r="S2196" s="194"/>
      <c r="W2196" t="s">
        <v>1635</v>
      </c>
      <c r="Y2196" t="s">
        <v>1635</v>
      </c>
      <c r="AB2196" t="s">
        <v>1635</v>
      </c>
    </row>
    <row r="2197" spans="1:30" ht="15.75" thickTop="1" x14ac:dyDescent="0.25">
      <c r="A2197" s="49"/>
      <c r="B2197" s="49"/>
      <c r="C2197" s="49"/>
      <c r="D2197" s="49"/>
      <c r="E2197" s="49"/>
      <c r="F2197" s="49"/>
      <c r="G2197" s="49"/>
      <c r="H2197" s="49"/>
      <c r="I2197" s="49"/>
      <c r="J2197" s="49"/>
      <c r="Q2197">
        <f t="shared" si="548"/>
        <v>0</v>
      </c>
      <c r="S2197" s="194"/>
    </row>
    <row r="2198" spans="1:30" collapsed="1" x14ac:dyDescent="0.25">
      <c r="A2198" s="36" t="s">
        <v>741</v>
      </c>
      <c r="B2198" s="37" t="s">
        <v>137</v>
      </c>
      <c r="C2198" s="36" t="s">
        <v>138</v>
      </c>
      <c r="D2198" s="36" t="s">
        <v>9</v>
      </c>
      <c r="E2198" s="233" t="s">
        <v>1626</v>
      </c>
      <c r="F2198" s="234"/>
      <c r="G2198" s="38" t="s">
        <v>139</v>
      </c>
      <c r="H2198" s="37" t="s">
        <v>140</v>
      </c>
      <c r="I2198" s="37" t="s">
        <v>141</v>
      </c>
      <c r="J2198" s="37" t="s">
        <v>10</v>
      </c>
      <c r="Q2198">
        <f t="shared" si="548"/>
        <v>0</v>
      </c>
      <c r="S2198" s="194"/>
      <c r="W2198" t="s">
        <v>141</v>
      </c>
      <c r="Y2198" t="s">
        <v>141</v>
      </c>
      <c r="AB2198" t="s">
        <v>141</v>
      </c>
    </row>
    <row r="2199" spans="1:30" ht="25.5" x14ac:dyDescent="0.25">
      <c r="A2199" s="39" t="s">
        <v>1636</v>
      </c>
      <c r="B2199" s="40" t="s">
        <v>742</v>
      </c>
      <c r="C2199" s="39" t="s">
        <v>157</v>
      </c>
      <c r="D2199" s="39" t="s">
        <v>743</v>
      </c>
      <c r="E2199" s="235" t="s">
        <v>2168</v>
      </c>
      <c r="F2199" s="236"/>
      <c r="G2199" s="41" t="s">
        <v>164</v>
      </c>
      <c r="H2199" s="42">
        <v>1</v>
      </c>
      <c r="I2199" s="43">
        <f>_xlfn.XLOOKUP(D2199,'Sintético MO EQ MAT'!D:D,'Sintético MO EQ MAT'!G:G)</f>
        <v>9.586981393442624</v>
      </c>
      <c r="J2199" s="43">
        <f>(H2199*I2199)</f>
        <v>9.586981393442624</v>
      </c>
      <c r="K2199">
        <f>_xlfn.XLOOKUP(D2199,'Sintético MO EQ MAT'!D:D,'Sintético MO EQ MAT'!O:O,0)</f>
        <v>385.97</v>
      </c>
      <c r="L2199">
        <f>_xlfn.XLOOKUP(D2199,'Sintético MO EQ MAT'!D:D,'Sintético MO EQ MAT'!K:K,0)</f>
        <v>11.696117300000001</v>
      </c>
      <c r="Q2199">
        <f t="shared" si="548"/>
        <v>0</v>
      </c>
      <c r="S2199" s="194"/>
      <c r="W2199">
        <v>9.586981393442624</v>
      </c>
      <c r="Y2199">
        <v>9.586981393442624</v>
      </c>
      <c r="AB2199">
        <v>9.586981393442624</v>
      </c>
      <c r="AD2199" s="196">
        <v>5.03</v>
      </c>
    </row>
    <row r="2200" spans="1:30" ht="25.5" x14ac:dyDescent="0.25">
      <c r="A2200" s="50" t="s">
        <v>1638</v>
      </c>
      <c r="B2200" s="51" t="s">
        <v>2162</v>
      </c>
      <c r="C2200" s="50" t="s">
        <v>157</v>
      </c>
      <c r="D2200" s="50" t="s">
        <v>2163</v>
      </c>
      <c r="E2200" s="237" t="s">
        <v>1637</v>
      </c>
      <c r="F2200" s="238"/>
      <c r="G2200" s="52" t="s">
        <v>266</v>
      </c>
      <c r="H2200" s="53">
        <v>0.1474</v>
      </c>
      <c r="I2200" s="54">
        <f t="shared" ref="I2200:I2205" si="552">W2200</f>
        <v>18.72</v>
      </c>
      <c r="J2200" s="54">
        <f t="shared" ref="J2200:J2205" si="553">TRUNC(H2200*I2200,(2))</f>
        <v>2.75</v>
      </c>
      <c r="Q2200">
        <f t="shared" si="548"/>
        <v>0</v>
      </c>
      <c r="R2200">
        <f t="shared" ref="R2200:R2205" si="554">I2200/1.07133</f>
        <v>17.473607571896615</v>
      </c>
      <c r="T2200">
        <v>17.78163591050377</v>
      </c>
      <c r="W2200">
        <v>18.72</v>
      </c>
      <c r="Y2200">
        <v>18.72</v>
      </c>
      <c r="AB2200">
        <v>18.72</v>
      </c>
      <c r="AD2200" s="196">
        <v>18.72</v>
      </c>
    </row>
    <row r="2201" spans="1:30" ht="25.5" x14ac:dyDescent="0.25">
      <c r="A2201" s="50" t="s">
        <v>1638</v>
      </c>
      <c r="B2201" s="51" t="s">
        <v>1658</v>
      </c>
      <c r="C2201" s="50" t="s">
        <v>157</v>
      </c>
      <c r="D2201" s="50" t="s">
        <v>1659</v>
      </c>
      <c r="E2201" s="237" t="s">
        <v>1637</v>
      </c>
      <c r="F2201" s="238"/>
      <c r="G2201" s="52" t="s">
        <v>266</v>
      </c>
      <c r="H2201" s="53">
        <v>0.1474</v>
      </c>
      <c r="I2201" s="54">
        <f t="shared" si="552"/>
        <v>25.97</v>
      </c>
      <c r="J2201" s="54">
        <f t="shared" si="553"/>
        <v>3.82</v>
      </c>
      <c r="Q2201">
        <f t="shared" si="548"/>
        <v>0</v>
      </c>
      <c r="R2201">
        <f t="shared" si="554"/>
        <v>24.240896829174954</v>
      </c>
      <c r="T2201">
        <v>24.670269664809165</v>
      </c>
      <c r="W2201">
        <v>25.97</v>
      </c>
      <c r="Y2201">
        <v>25.97</v>
      </c>
      <c r="AB2201">
        <v>25.97</v>
      </c>
      <c r="AD2201" s="196">
        <v>25.97</v>
      </c>
    </row>
    <row r="2202" spans="1:30" x14ac:dyDescent="0.25">
      <c r="A2202" s="55" t="s">
        <v>1627</v>
      </c>
      <c r="B2202" s="56" t="s">
        <v>2231</v>
      </c>
      <c r="C2202" s="55" t="s">
        <v>157</v>
      </c>
      <c r="D2202" s="55" t="s">
        <v>2232</v>
      </c>
      <c r="E2202" s="230" t="s">
        <v>1648</v>
      </c>
      <c r="F2202" s="231"/>
      <c r="G2202" s="57" t="s">
        <v>164</v>
      </c>
      <c r="H2202" s="58">
        <v>1.06E-2</v>
      </c>
      <c r="I2202" s="59">
        <f t="shared" si="552"/>
        <v>60.5</v>
      </c>
      <c r="J2202" s="59">
        <f t="shared" si="553"/>
        <v>0.64</v>
      </c>
      <c r="Q2202">
        <f t="shared" si="548"/>
        <v>0</v>
      </c>
      <c r="R2202">
        <f t="shared" si="554"/>
        <v>56.471862077977846</v>
      </c>
      <c r="T2202">
        <v>57.451952246273329</v>
      </c>
      <c r="W2202">
        <v>60.5</v>
      </c>
      <c r="Y2202">
        <v>60.5</v>
      </c>
      <c r="AB2202">
        <v>60.5</v>
      </c>
      <c r="AD2202" s="196">
        <v>60.5</v>
      </c>
    </row>
    <row r="2203" spans="1:30" ht="25.5" x14ac:dyDescent="0.25">
      <c r="A2203" s="55" t="s">
        <v>1627</v>
      </c>
      <c r="B2203" s="56" t="s">
        <v>2269</v>
      </c>
      <c r="C2203" s="55" t="s">
        <v>157</v>
      </c>
      <c r="D2203" s="55" t="s">
        <v>2270</v>
      </c>
      <c r="E2203" s="230" t="s">
        <v>1648</v>
      </c>
      <c r="F2203" s="231"/>
      <c r="G2203" s="57" t="s">
        <v>164</v>
      </c>
      <c r="H2203" s="58">
        <v>1</v>
      </c>
      <c r="I2203" s="59">
        <f t="shared" si="552"/>
        <v>1.54</v>
      </c>
      <c r="J2203" s="59">
        <f t="shared" si="553"/>
        <v>1.54</v>
      </c>
      <c r="Q2203">
        <f t="shared" si="548"/>
        <v>0</v>
      </c>
      <c r="R2203">
        <f t="shared" si="554"/>
        <v>1.4374655801667089</v>
      </c>
      <c r="T2203">
        <v>1.4748023484827273</v>
      </c>
      <c r="W2203">
        <v>1.54</v>
      </c>
      <c r="Y2203">
        <v>1.54</v>
      </c>
      <c r="AB2203">
        <v>1.54</v>
      </c>
      <c r="AD2203" s="196">
        <v>1.55</v>
      </c>
    </row>
    <row r="2204" spans="1:30" ht="25.5" x14ac:dyDescent="0.25">
      <c r="A2204" s="55" t="s">
        <v>1627</v>
      </c>
      <c r="B2204" s="56" t="s">
        <v>2235</v>
      </c>
      <c r="C2204" s="55" t="s">
        <v>157</v>
      </c>
      <c r="D2204" s="55" t="s">
        <v>2236</v>
      </c>
      <c r="E2204" s="230" t="s">
        <v>1648</v>
      </c>
      <c r="F2204" s="231"/>
      <c r="G2204" s="57" t="s">
        <v>164</v>
      </c>
      <c r="H2204" s="58">
        <v>1.2E-2</v>
      </c>
      <c r="I2204" s="59">
        <f t="shared" si="552"/>
        <v>68.55</v>
      </c>
      <c r="J2204" s="59">
        <f t="shared" si="553"/>
        <v>0.82</v>
      </c>
      <c r="Q2204">
        <f t="shared" si="548"/>
        <v>0</v>
      </c>
      <c r="R2204">
        <f t="shared" si="554"/>
        <v>63.985886701576547</v>
      </c>
      <c r="T2204">
        <v>65.0966555589781</v>
      </c>
      <c r="W2204">
        <v>68.55</v>
      </c>
      <c r="Y2204">
        <v>68.55</v>
      </c>
      <c r="AB2204">
        <v>68.55</v>
      </c>
      <c r="AD2204" s="196">
        <v>68.55</v>
      </c>
    </row>
    <row r="2205" spans="1:30" x14ac:dyDescent="0.25">
      <c r="A2205" s="55" t="s">
        <v>1627</v>
      </c>
      <c r="B2205" s="56" t="s">
        <v>2237</v>
      </c>
      <c r="C2205" s="55" t="s">
        <v>157</v>
      </c>
      <c r="D2205" s="55" t="s">
        <v>2238</v>
      </c>
      <c r="E2205" s="230" t="s">
        <v>1648</v>
      </c>
      <c r="F2205" s="231"/>
      <c r="G2205" s="57" t="s">
        <v>164</v>
      </c>
      <c r="H2205" s="58">
        <v>9.1999999999999998E-3</v>
      </c>
      <c r="I2205" s="59">
        <f t="shared" si="552"/>
        <v>1.95</v>
      </c>
      <c r="J2205" s="59">
        <f t="shared" si="553"/>
        <v>0.01</v>
      </c>
      <c r="Q2205">
        <f t="shared" si="548"/>
        <v>0</v>
      </c>
      <c r="R2205">
        <f t="shared" si="554"/>
        <v>1.8201674554058975</v>
      </c>
      <c r="T2205">
        <v>1.8575042237219159</v>
      </c>
      <c r="W2205">
        <v>1.95</v>
      </c>
      <c r="Y2205">
        <v>1.95</v>
      </c>
      <c r="AB2205">
        <v>1.95</v>
      </c>
      <c r="AD2205" s="196">
        <v>1.95</v>
      </c>
    </row>
    <row r="2206" spans="1:30" x14ac:dyDescent="0.25">
      <c r="A2206" s="44"/>
      <c r="B2206" s="44"/>
      <c r="C2206" s="44"/>
      <c r="D2206" s="44"/>
      <c r="E2206" s="44" t="s">
        <v>1629</v>
      </c>
      <c r="F2206" s="45">
        <v>5.1100000000000003</v>
      </c>
      <c r="G2206" s="44" t="s">
        <v>1630</v>
      </c>
      <c r="H2206" s="45">
        <v>0</v>
      </c>
      <c r="I2206" s="44" t="s">
        <v>1631</v>
      </c>
      <c r="J2206" s="45">
        <f>F2206+H2206</f>
        <v>5.1100000000000003</v>
      </c>
      <c r="Q2206">
        <f t="shared" si="548"/>
        <v>0</v>
      </c>
      <c r="W2206" t="s">
        <v>1631</v>
      </c>
      <c r="Y2206" t="s">
        <v>1631</v>
      </c>
      <c r="AB2206" t="s">
        <v>1631</v>
      </c>
    </row>
    <row r="2207" spans="1:30" x14ac:dyDescent="0.25">
      <c r="A2207" s="44"/>
      <c r="B2207" s="44"/>
      <c r="C2207" s="44"/>
      <c r="D2207" s="44"/>
      <c r="E2207" s="44" t="s">
        <v>1632</v>
      </c>
      <c r="F2207" s="45">
        <f>J2207-J2199</f>
        <v>2.1091359065573769</v>
      </c>
      <c r="G2207" s="44"/>
      <c r="H2207" s="229" t="s">
        <v>1633</v>
      </c>
      <c r="I2207" s="229"/>
      <c r="J2207" s="45">
        <f>Q2207</f>
        <v>11.696117300000001</v>
      </c>
      <c r="Q2207">
        <f t="shared" si="548"/>
        <v>11.696117300000001</v>
      </c>
      <c r="S2207" s="194"/>
    </row>
    <row r="2208" spans="1:30" ht="15.75" thickBot="1" x14ac:dyDescent="0.3">
      <c r="A2208" s="46"/>
      <c r="B2208" s="46"/>
      <c r="C2208" s="46"/>
      <c r="D2208" s="46"/>
      <c r="E2208" s="46"/>
      <c r="F2208" s="46"/>
      <c r="G2208" s="46" t="s">
        <v>1634</v>
      </c>
      <c r="H2208" s="47">
        <v>33</v>
      </c>
      <c r="I2208" s="46" t="s">
        <v>1635</v>
      </c>
      <c r="J2208" s="48">
        <f>O2208</f>
        <v>385.97</v>
      </c>
      <c r="M2208">
        <f>K2199</f>
        <v>385.97</v>
      </c>
      <c r="N2208">
        <f>L2199</f>
        <v>11.696117300000001</v>
      </c>
      <c r="O2208">
        <v>385.97</v>
      </c>
      <c r="P2208">
        <v>11.696117300000001</v>
      </c>
      <c r="Q2208">
        <f t="shared" si="548"/>
        <v>0</v>
      </c>
      <c r="S2208" s="194"/>
      <c r="W2208" t="s">
        <v>1635</v>
      </c>
      <c r="Y2208" t="s">
        <v>1635</v>
      </c>
      <c r="AB2208" t="s">
        <v>1635</v>
      </c>
    </row>
    <row r="2209" spans="1:30" ht="15.75" thickTop="1" x14ac:dyDescent="0.25">
      <c r="A2209" s="49"/>
      <c r="B2209" s="49"/>
      <c r="C2209" s="49"/>
      <c r="D2209" s="49"/>
      <c r="E2209" s="49"/>
      <c r="F2209" s="49"/>
      <c r="G2209" s="49"/>
      <c r="H2209" s="49"/>
      <c r="I2209" s="49"/>
      <c r="J2209" s="49"/>
      <c r="Q2209">
        <f t="shared" si="548"/>
        <v>0</v>
      </c>
      <c r="S2209" s="194"/>
    </row>
    <row r="2210" spans="1:30" collapsed="1" x14ac:dyDescent="0.25">
      <c r="A2210" s="36" t="s">
        <v>744</v>
      </c>
      <c r="B2210" s="37" t="s">
        <v>137</v>
      </c>
      <c r="C2210" s="36" t="s">
        <v>138</v>
      </c>
      <c r="D2210" s="36" t="s">
        <v>9</v>
      </c>
      <c r="E2210" s="233" t="s">
        <v>1626</v>
      </c>
      <c r="F2210" s="234"/>
      <c r="G2210" s="38" t="s">
        <v>139</v>
      </c>
      <c r="H2210" s="37" t="s">
        <v>140</v>
      </c>
      <c r="I2210" s="37" t="s">
        <v>141</v>
      </c>
      <c r="J2210" s="37" t="s">
        <v>10</v>
      </c>
      <c r="Q2210">
        <f t="shared" si="548"/>
        <v>0</v>
      </c>
      <c r="S2210" s="194"/>
      <c r="W2210" t="s">
        <v>141</v>
      </c>
      <c r="Y2210" t="s">
        <v>141</v>
      </c>
      <c r="AB2210" t="s">
        <v>141</v>
      </c>
    </row>
    <row r="2211" spans="1:30" ht="38.25" x14ac:dyDescent="0.25">
      <c r="A2211" s="39" t="s">
        <v>1636</v>
      </c>
      <c r="B2211" s="40" t="s">
        <v>745</v>
      </c>
      <c r="C2211" s="39" t="s">
        <v>157</v>
      </c>
      <c r="D2211" s="39" t="s">
        <v>746</v>
      </c>
      <c r="E2211" s="235" t="s">
        <v>2168</v>
      </c>
      <c r="F2211" s="236"/>
      <c r="G2211" s="41" t="s">
        <v>164</v>
      </c>
      <c r="H2211" s="42">
        <v>1</v>
      </c>
      <c r="I2211" s="43">
        <f>_xlfn.XLOOKUP(D2211,'Sintético MO EQ MAT'!D:D,'Sintético MO EQ MAT'!G:G)</f>
        <v>10.956550163934427</v>
      </c>
      <c r="J2211" s="43">
        <f>(H2211*I2211)</f>
        <v>10.956550163934427</v>
      </c>
      <c r="K2211">
        <f>_xlfn.XLOOKUP(D2211,'Sintético MO EQ MAT'!D:D,'Sintético MO EQ MAT'!O:O,0)</f>
        <v>40.1</v>
      </c>
      <c r="L2211">
        <f>_xlfn.XLOOKUP(D2211,'Sintético MO EQ MAT'!D:D,'Sintético MO EQ MAT'!K:K,0)</f>
        <v>13.366991200000001</v>
      </c>
      <c r="Q2211">
        <f t="shared" si="548"/>
        <v>0</v>
      </c>
      <c r="S2211" s="194"/>
      <c r="W2211">
        <v>10.956550163934427</v>
      </c>
      <c r="Y2211">
        <v>10.956550163934427</v>
      </c>
      <c r="AB2211">
        <v>10.956550163934427</v>
      </c>
      <c r="AD2211" s="196">
        <v>8.34</v>
      </c>
    </row>
    <row r="2212" spans="1:30" ht="25.5" x14ac:dyDescent="0.25">
      <c r="A2212" s="50" t="s">
        <v>1638</v>
      </c>
      <c r="B2212" s="51" t="s">
        <v>2162</v>
      </c>
      <c r="C2212" s="50" t="s">
        <v>157</v>
      </c>
      <c r="D2212" s="50" t="s">
        <v>2163</v>
      </c>
      <c r="E2212" s="237" t="s">
        <v>1637</v>
      </c>
      <c r="F2212" s="238"/>
      <c r="G2212" s="52" t="s">
        <v>266</v>
      </c>
      <c r="H2212" s="53">
        <v>0.10929999999999999</v>
      </c>
      <c r="I2212" s="54">
        <f t="shared" ref="I2212:I2217" si="555">W2212</f>
        <v>18.72</v>
      </c>
      <c r="J2212" s="54">
        <f t="shared" ref="J2212:J2217" si="556">TRUNC(H2212*I2212,(2))</f>
        <v>2.04</v>
      </c>
      <c r="Q2212">
        <f t="shared" si="548"/>
        <v>0</v>
      </c>
      <c r="R2212">
        <f t="shared" ref="R2212:R2217" si="557">I2212/1.07133</f>
        <v>17.473607571896615</v>
      </c>
      <c r="T2212">
        <v>17.78163591050377</v>
      </c>
      <c r="W2212">
        <v>18.72</v>
      </c>
      <c r="Y2212">
        <v>18.72</v>
      </c>
      <c r="AB2212">
        <v>18.72</v>
      </c>
      <c r="AD2212" s="196">
        <v>18.72</v>
      </c>
    </row>
    <row r="2213" spans="1:30" ht="25.5" x14ac:dyDescent="0.25">
      <c r="A2213" s="50" t="s">
        <v>1638</v>
      </c>
      <c r="B2213" s="51" t="s">
        <v>1658</v>
      </c>
      <c r="C2213" s="50" t="s">
        <v>157</v>
      </c>
      <c r="D2213" s="50" t="s">
        <v>1659</v>
      </c>
      <c r="E2213" s="237" t="s">
        <v>1637</v>
      </c>
      <c r="F2213" s="238"/>
      <c r="G2213" s="52" t="s">
        <v>266</v>
      </c>
      <c r="H2213" s="53">
        <v>0.10929999999999999</v>
      </c>
      <c r="I2213" s="54">
        <f t="shared" si="555"/>
        <v>25.97</v>
      </c>
      <c r="J2213" s="54">
        <f t="shared" si="556"/>
        <v>2.83</v>
      </c>
      <c r="Q2213">
        <f t="shared" si="548"/>
        <v>0</v>
      </c>
      <c r="R2213">
        <f t="shared" si="557"/>
        <v>24.240896829174954</v>
      </c>
      <c r="T2213">
        <v>24.670269664809165</v>
      </c>
      <c r="W2213">
        <v>25.97</v>
      </c>
      <c r="Y2213">
        <v>25.97</v>
      </c>
      <c r="AB2213">
        <v>25.97</v>
      </c>
      <c r="AD2213" s="196">
        <v>25.97</v>
      </c>
    </row>
    <row r="2214" spans="1:30" x14ac:dyDescent="0.25">
      <c r="A2214" s="55" t="s">
        <v>1627</v>
      </c>
      <c r="B2214" s="56" t="s">
        <v>2231</v>
      </c>
      <c r="C2214" s="55" t="s">
        <v>157</v>
      </c>
      <c r="D2214" s="55" t="s">
        <v>2232</v>
      </c>
      <c r="E2214" s="230" t="s">
        <v>1648</v>
      </c>
      <c r="F2214" s="231"/>
      <c r="G2214" s="57" t="s">
        <v>164</v>
      </c>
      <c r="H2214" s="58">
        <v>9.4000000000000004E-3</v>
      </c>
      <c r="I2214" s="59">
        <f t="shared" si="555"/>
        <v>60.5</v>
      </c>
      <c r="J2214" s="59">
        <f t="shared" si="556"/>
        <v>0.56000000000000005</v>
      </c>
      <c r="Q2214">
        <f t="shared" si="548"/>
        <v>0</v>
      </c>
      <c r="R2214">
        <f t="shared" si="557"/>
        <v>56.471862077977846</v>
      </c>
      <c r="T2214">
        <v>57.451952246273329</v>
      </c>
      <c r="W2214">
        <v>60.5</v>
      </c>
      <c r="Y2214">
        <v>60.5</v>
      </c>
      <c r="AB2214">
        <v>60.5</v>
      </c>
      <c r="AD2214" s="196">
        <v>60.5</v>
      </c>
    </row>
    <row r="2215" spans="1:30" ht="25.5" x14ac:dyDescent="0.25">
      <c r="A2215" s="55" t="s">
        <v>1627</v>
      </c>
      <c r="B2215" s="56" t="s">
        <v>2515</v>
      </c>
      <c r="C2215" s="55" t="s">
        <v>157</v>
      </c>
      <c r="D2215" s="55" t="s">
        <v>2516</v>
      </c>
      <c r="E2215" s="230" t="s">
        <v>1648</v>
      </c>
      <c r="F2215" s="231"/>
      <c r="G2215" s="57" t="s">
        <v>164</v>
      </c>
      <c r="H2215" s="58">
        <v>1</v>
      </c>
      <c r="I2215" s="59">
        <f t="shared" si="555"/>
        <v>4.7</v>
      </c>
      <c r="J2215" s="59">
        <f t="shared" si="556"/>
        <v>4.7</v>
      </c>
      <c r="Q2215">
        <f t="shared" si="548"/>
        <v>0</v>
      </c>
      <c r="R2215">
        <f t="shared" si="557"/>
        <v>4.387070277132163</v>
      </c>
      <c r="T2215">
        <v>4.4710780058432045</v>
      </c>
      <c r="W2215">
        <v>4.7</v>
      </c>
      <c r="Y2215">
        <v>4.7</v>
      </c>
      <c r="AB2215">
        <v>4.7</v>
      </c>
      <c r="AD2215" s="196">
        <v>4.7</v>
      </c>
    </row>
    <row r="2216" spans="1:30" ht="25.5" x14ac:dyDescent="0.25">
      <c r="A2216" s="55" t="s">
        <v>1627</v>
      </c>
      <c r="B2216" s="56" t="s">
        <v>2235</v>
      </c>
      <c r="C2216" s="55" t="s">
        <v>157</v>
      </c>
      <c r="D2216" s="55" t="s">
        <v>2236</v>
      </c>
      <c r="E2216" s="230" t="s">
        <v>1648</v>
      </c>
      <c r="F2216" s="231"/>
      <c r="G2216" s="57" t="s">
        <v>164</v>
      </c>
      <c r="H2216" s="58">
        <v>1.0999999999999999E-2</v>
      </c>
      <c r="I2216" s="59">
        <f t="shared" si="555"/>
        <v>68.55</v>
      </c>
      <c r="J2216" s="59">
        <f t="shared" si="556"/>
        <v>0.75</v>
      </c>
      <c r="Q2216">
        <f t="shared" si="548"/>
        <v>0</v>
      </c>
      <c r="R2216">
        <f t="shared" si="557"/>
        <v>63.985886701576547</v>
      </c>
      <c r="T2216">
        <v>65.0966555589781</v>
      </c>
      <c r="W2216">
        <v>68.55</v>
      </c>
      <c r="Y2216">
        <v>68.55</v>
      </c>
      <c r="AB2216">
        <v>68.55</v>
      </c>
      <c r="AD2216" s="196">
        <v>68.55</v>
      </c>
    </row>
    <row r="2217" spans="1:30" x14ac:dyDescent="0.25">
      <c r="A2217" s="55" t="s">
        <v>1627</v>
      </c>
      <c r="B2217" s="56" t="s">
        <v>2237</v>
      </c>
      <c r="C2217" s="55" t="s">
        <v>157</v>
      </c>
      <c r="D2217" s="55" t="s">
        <v>2238</v>
      </c>
      <c r="E2217" s="230" t="s">
        <v>1648</v>
      </c>
      <c r="F2217" s="231"/>
      <c r="G2217" s="57" t="s">
        <v>164</v>
      </c>
      <c r="H2217" s="58">
        <v>3.6499999999999998E-2</v>
      </c>
      <c r="I2217" s="59">
        <f t="shared" si="555"/>
        <v>1.95</v>
      </c>
      <c r="J2217" s="59">
        <f t="shared" si="556"/>
        <v>7.0000000000000007E-2</v>
      </c>
      <c r="Q2217">
        <f t="shared" si="548"/>
        <v>0</v>
      </c>
      <c r="R2217">
        <f t="shared" si="557"/>
        <v>1.8201674554058975</v>
      </c>
      <c r="T2217">
        <v>1.8575042237219159</v>
      </c>
      <c r="W2217">
        <v>1.95</v>
      </c>
      <c r="Y2217">
        <v>1.95</v>
      </c>
      <c r="AB2217">
        <v>1.95</v>
      </c>
      <c r="AD2217" s="196">
        <v>1.95</v>
      </c>
    </row>
    <row r="2218" spans="1:30" x14ac:dyDescent="0.25">
      <c r="A2218" s="44"/>
      <c r="B2218" s="44"/>
      <c r="C2218" s="44"/>
      <c r="D2218" s="44"/>
      <c r="E2218" s="44" t="s">
        <v>1629</v>
      </c>
      <c r="F2218" s="45">
        <v>3.79</v>
      </c>
      <c r="G2218" s="44" t="s">
        <v>1630</v>
      </c>
      <c r="H2218" s="45">
        <v>0</v>
      </c>
      <c r="I2218" s="44" t="s">
        <v>1631</v>
      </c>
      <c r="J2218" s="45">
        <f>F2218+H2218</f>
        <v>3.79</v>
      </c>
      <c r="Q2218">
        <f t="shared" si="548"/>
        <v>0</v>
      </c>
      <c r="W2218" t="s">
        <v>1631</v>
      </c>
      <c r="Y2218" t="s">
        <v>1631</v>
      </c>
      <c r="AB2218" t="s">
        <v>1631</v>
      </c>
    </row>
    <row r="2219" spans="1:30" x14ac:dyDescent="0.25">
      <c r="A2219" s="44"/>
      <c r="B2219" s="44"/>
      <c r="C2219" s="44"/>
      <c r="D2219" s="44"/>
      <c r="E2219" s="44" t="s">
        <v>1632</v>
      </c>
      <c r="F2219" s="45">
        <f>J2219-J2211</f>
        <v>2.4104410360655741</v>
      </c>
      <c r="G2219" s="44"/>
      <c r="H2219" s="229" t="s">
        <v>1633</v>
      </c>
      <c r="I2219" s="229"/>
      <c r="J2219" s="45">
        <f>Q2219</f>
        <v>13.366991200000001</v>
      </c>
      <c r="Q2219">
        <f t="shared" si="548"/>
        <v>13.366991200000001</v>
      </c>
      <c r="S2219" s="194"/>
    </row>
    <row r="2220" spans="1:30" ht="15.75" thickBot="1" x14ac:dyDescent="0.3">
      <c r="A2220" s="46"/>
      <c r="B2220" s="46"/>
      <c r="C2220" s="46"/>
      <c r="D2220" s="46"/>
      <c r="E2220" s="46"/>
      <c r="F2220" s="46"/>
      <c r="G2220" s="46" t="s">
        <v>1634</v>
      </c>
      <c r="H2220" s="47">
        <v>3</v>
      </c>
      <c r="I2220" s="46" t="s">
        <v>1635</v>
      </c>
      <c r="J2220" s="48">
        <f>O2220</f>
        <v>40.1</v>
      </c>
      <c r="M2220">
        <f>K2211</f>
        <v>40.1</v>
      </c>
      <c r="N2220">
        <f>L2211</f>
        <v>13.366991200000001</v>
      </c>
      <c r="O2220">
        <v>40.1</v>
      </c>
      <c r="P2220">
        <v>13.366991200000001</v>
      </c>
      <c r="Q2220">
        <f t="shared" si="548"/>
        <v>0</v>
      </c>
      <c r="S2220" s="194"/>
      <c r="W2220" t="s">
        <v>1635</v>
      </c>
      <c r="Y2220" t="s">
        <v>1635</v>
      </c>
      <c r="AB2220" t="s">
        <v>1635</v>
      </c>
    </row>
    <row r="2221" spans="1:30" ht="15.75" thickTop="1" x14ac:dyDescent="0.25">
      <c r="A2221" s="49"/>
      <c r="B2221" s="49"/>
      <c r="C2221" s="49"/>
      <c r="D2221" s="49"/>
      <c r="E2221" s="49"/>
      <c r="F2221" s="49"/>
      <c r="G2221" s="49"/>
      <c r="H2221" s="49"/>
      <c r="I2221" s="49"/>
      <c r="J2221" s="49"/>
      <c r="Q2221">
        <f t="shared" si="548"/>
        <v>0</v>
      </c>
      <c r="S2221" s="194"/>
    </row>
    <row r="2222" spans="1:30" collapsed="1" x14ac:dyDescent="0.25">
      <c r="A2222" s="36" t="s">
        <v>747</v>
      </c>
      <c r="B2222" s="37" t="s">
        <v>137</v>
      </c>
      <c r="C2222" s="36" t="s">
        <v>138</v>
      </c>
      <c r="D2222" s="36" t="s">
        <v>9</v>
      </c>
      <c r="E2222" s="233" t="s">
        <v>1626</v>
      </c>
      <c r="F2222" s="234"/>
      <c r="G2222" s="38" t="s">
        <v>139</v>
      </c>
      <c r="H2222" s="37" t="s">
        <v>140</v>
      </c>
      <c r="I2222" s="37" t="s">
        <v>141</v>
      </c>
      <c r="J2222" s="37" t="s">
        <v>10</v>
      </c>
      <c r="Q2222">
        <f t="shared" si="548"/>
        <v>0</v>
      </c>
      <c r="S2222" s="194"/>
      <c r="W2222" t="s">
        <v>141</v>
      </c>
      <c r="Y2222" t="s">
        <v>141</v>
      </c>
      <c r="AB2222" t="s">
        <v>141</v>
      </c>
    </row>
    <row r="2223" spans="1:30" x14ac:dyDescent="0.25">
      <c r="A2223" s="39" t="s">
        <v>1636</v>
      </c>
      <c r="B2223" s="40" t="s">
        <v>593</v>
      </c>
      <c r="C2223" s="39" t="s">
        <v>594</v>
      </c>
      <c r="D2223" s="39" t="s">
        <v>2335</v>
      </c>
      <c r="E2223" s="235" t="s">
        <v>2336</v>
      </c>
      <c r="F2223" s="236"/>
      <c r="G2223" s="41" t="s">
        <v>596</v>
      </c>
      <c r="H2223" s="42">
        <v>1</v>
      </c>
      <c r="I2223" s="43">
        <f>_xlfn.XLOOKUP(D2223,'Sintético MO EQ MAT'!D:D,'Sintético MO EQ MAT'!G:G)</f>
        <v>63.886355000000002</v>
      </c>
      <c r="J2223" s="43">
        <f>(H2223*I2223)</f>
        <v>63.886355000000002</v>
      </c>
      <c r="K2223">
        <f>_xlfn.XLOOKUP(D2223,'Sintético MO EQ MAT'!D:D,'Sintético MO EQ MAT'!O:O,0)</f>
        <v>623.53</v>
      </c>
      <c r="L2223">
        <f>_xlfn.XLOOKUP(D2223,'Sintético MO EQ MAT'!D:D,'Sintético MO EQ MAT'!K:K,0)</f>
        <v>77.941353100000001</v>
      </c>
      <c r="Q2223">
        <f t="shared" si="548"/>
        <v>0</v>
      </c>
      <c r="S2223" s="194"/>
      <c r="W2223">
        <v>63.886355000000002</v>
      </c>
      <c r="Y2223">
        <v>63.886355000000002</v>
      </c>
      <c r="AB2223">
        <v>63.886355000000002</v>
      </c>
      <c r="AD2223" s="196">
        <v>76.61</v>
      </c>
    </row>
    <row r="2224" spans="1:30" x14ac:dyDescent="0.25">
      <c r="A2224" s="55" t="s">
        <v>1627</v>
      </c>
      <c r="B2224" s="56" t="s">
        <v>2337</v>
      </c>
      <c r="C2224" s="55" t="s">
        <v>594</v>
      </c>
      <c r="D2224" s="55" t="s">
        <v>2338</v>
      </c>
      <c r="E2224" s="230" t="s">
        <v>1656</v>
      </c>
      <c r="F2224" s="231"/>
      <c r="G2224" s="57" t="s">
        <v>596</v>
      </c>
      <c r="H2224" s="58">
        <v>1</v>
      </c>
      <c r="I2224" s="59">
        <f>W2224</f>
        <v>63.89</v>
      </c>
      <c r="J2224" s="59">
        <f t="shared" ref="J2224" si="558">TRUNC(H2224*I2224,(2))</f>
        <v>63.89</v>
      </c>
      <c r="Q2224">
        <f t="shared" si="548"/>
        <v>0</v>
      </c>
      <c r="R2224">
        <f>I2224/1.07133</f>
        <v>59.63615319276041</v>
      </c>
      <c r="T2224">
        <v>60.672248513529915</v>
      </c>
      <c r="W2224">
        <v>63.89</v>
      </c>
      <c r="Y2224">
        <v>63.89</v>
      </c>
      <c r="AB2224">
        <v>63.89</v>
      </c>
      <c r="AD2224" s="196">
        <v>63.89</v>
      </c>
    </row>
    <row r="2225" spans="1:30" x14ac:dyDescent="0.25">
      <c r="A2225" s="44"/>
      <c r="B2225" s="44"/>
      <c r="C2225" s="44"/>
      <c r="D2225" s="44"/>
      <c r="E2225" s="44" t="s">
        <v>1629</v>
      </c>
      <c r="F2225" s="45">
        <v>0</v>
      </c>
      <c r="G2225" s="44" t="s">
        <v>1630</v>
      </c>
      <c r="H2225" s="45">
        <v>0</v>
      </c>
      <c r="I2225" s="44" t="s">
        <v>1631</v>
      </c>
      <c r="J2225" s="45">
        <f>F2225+H2225</f>
        <v>0</v>
      </c>
      <c r="Q2225">
        <f t="shared" si="548"/>
        <v>0</v>
      </c>
      <c r="W2225" t="s">
        <v>1631</v>
      </c>
      <c r="Y2225" t="s">
        <v>1631</v>
      </c>
      <c r="AB2225" t="s">
        <v>1631</v>
      </c>
    </row>
    <row r="2226" spans="1:30" x14ac:dyDescent="0.25">
      <c r="A2226" s="44"/>
      <c r="B2226" s="44"/>
      <c r="C2226" s="44"/>
      <c r="D2226" s="44"/>
      <c r="E2226" s="44" t="s">
        <v>1632</v>
      </c>
      <c r="F2226" s="45">
        <f>J2226-J2223</f>
        <v>14.054998099999999</v>
      </c>
      <c r="G2226" s="44"/>
      <c r="H2226" s="229" t="s">
        <v>1633</v>
      </c>
      <c r="I2226" s="229"/>
      <c r="J2226" s="45">
        <f>Q2226</f>
        <v>77.941353100000001</v>
      </c>
      <c r="Q2226">
        <f t="shared" si="548"/>
        <v>77.941353100000001</v>
      </c>
      <c r="S2226" s="194"/>
    </row>
    <row r="2227" spans="1:30" ht="15.75" thickBot="1" x14ac:dyDescent="0.3">
      <c r="A2227" s="46"/>
      <c r="B2227" s="46"/>
      <c r="C2227" s="46"/>
      <c r="D2227" s="46"/>
      <c r="E2227" s="46"/>
      <c r="F2227" s="46"/>
      <c r="G2227" s="46" t="s">
        <v>1634</v>
      </c>
      <c r="H2227" s="47">
        <v>10</v>
      </c>
      <c r="I2227" s="46" t="s">
        <v>1635</v>
      </c>
      <c r="J2227" s="48">
        <f>O2227</f>
        <v>779.41</v>
      </c>
      <c r="M2227">
        <f>K2223</f>
        <v>623.53</v>
      </c>
      <c r="N2227">
        <f>L2223</f>
        <v>77.941353100000001</v>
      </c>
      <c r="O2227">
        <v>779.41</v>
      </c>
      <c r="P2227">
        <v>77.941353100000001</v>
      </c>
      <c r="Q2227">
        <f t="shared" si="548"/>
        <v>0</v>
      </c>
      <c r="S2227" s="194"/>
      <c r="W2227" t="s">
        <v>1635</v>
      </c>
      <c r="Y2227" t="s">
        <v>1635</v>
      </c>
      <c r="AB2227" t="s">
        <v>1635</v>
      </c>
    </row>
    <row r="2228" spans="1:30" ht="15.75" thickTop="1" x14ac:dyDescent="0.25">
      <c r="A2228" s="49"/>
      <c r="B2228" s="49"/>
      <c r="C2228" s="49"/>
      <c r="D2228" s="49"/>
      <c r="E2228" s="49"/>
      <c r="F2228" s="49"/>
      <c r="G2228" s="49"/>
      <c r="H2228" s="49"/>
      <c r="I2228" s="49"/>
      <c r="J2228" s="49"/>
      <c r="Q2228">
        <f t="shared" si="548"/>
        <v>0</v>
      </c>
      <c r="S2228" s="194"/>
    </row>
    <row r="2229" spans="1:30" x14ac:dyDescent="0.25">
      <c r="A2229" s="33" t="s">
        <v>84</v>
      </c>
      <c r="B2229" s="33"/>
      <c r="C2229" s="33"/>
      <c r="D2229" s="33" t="s">
        <v>85</v>
      </c>
      <c r="E2229" s="33"/>
      <c r="F2229" s="239"/>
      <c r="G2229" s="240"/>
      <c r="H2229" s="34"/>
      <c r="I2229" s="33"/>
      <c r="J2229" s="35">
        <f>J2239+J2248+J2260+J2270+J2279+J2285+J2295</f>
        <v>4579.46</v>
      </c>
      <c r="K2229">
        <f>_xlfn.XLOOKUP(D2229,'Sintético MO EQ MAT'!D:D,'Sintético MO EQ MAT'!O:O,0)</f>
        <v>4579.46</v>
      </c>
      <c r="M2229">
        <f>K2229</f>
        <v>4579.46</v>
      </c>
      <c r="N2229">
        <f>L2229</f>
        <v>0</v>
      </c>
      <c r="O2229">
        <v>4579.46</v>
      </c>
      <c r="P2229">
        <v>0</v>
      </c>
      <c r="Q2229">
        <f t="shared" si="548"/>
        <v>0</v>
      </c>
    </row>
    <row r="2230" spans="1:30" collapsed="1" x14ac:dyDescent="0.25">
      <c r="A2230" s="36" t="s">
        <v>748</v>
      </c>
      <c r="B2230" s="37" t="s">
        <v>137</v>
      </c>
      <c r="C2230" s="36" t="s">
        <v>138</v>
      </c>
      <c r="D2230" s="36" t="s">
        <v>9</v>
      </c>
      <c r="E2230" s="233" t="s">
        <v>1626</v>
      </c>
      <c r="F2230" s="234"/>
      <c r="G2230" s="38" t="s">
        <v>139</v>
      </c>
      <c r="H2230" s="37" t="s">
        <v>140</v>
      </c>
      <c r="I2230" s="37" t="s">
        <v>141</v>
      </c>
      <c r="J2230" s="37" t="s">
        <v>10</v>
      </c>
      <c r="Q2230">
        <f t="shared" si="548"/>
        <v>0</v>
      </c>
      <c r="S2230" s="194"/>
      <c r="W2230" t="s">
        <v>141</v>
      </c>
      <c r="Y2230" t="s">
        <v>141</v>
      </c>
      <c r="AB2230" t="s">
        <v>141</v>
      </c>
    </row>
    <row r="2231" spans="1:30" ht="25.5" x14ac:dyDescent="0.25">
      <c r="A2231" s="39" t="s">
        <v>1636</v>
      </c>
      <c r="B2231" s="40" t="s">
        <v>749</v>
      </c>
      <c r="C2231" s="39" t="s">
        <v>157</v>
      </c>
      <c r="D2231" s="39" t="s">
        <v>750</v>
      </c>
      <c r="E2231" s="235" t="s">
        <v>2168</v>
      </c>
      <c r="F2231" s="236"/>
      <c r="G2231" s="41" t="s">
        <v>164</v>
      </c>
      <c r="H2231" s="42">
        <v>1</v>
      </c>
      <c r="I2231" s="43">
        <f>_xlfn.XLOOKUP(D2231,'Sintético MO EQ MAT'!D:D,'Sintético MO EQ MAT'!G:G)</f>
        <v>18.505290975409839</v>
      </c>
      <c r="J2231" s="43">
        <f>(H2231*I2231)</f>
        <v>18.505290975409839</v>
      </c>
      <c r="K2231">
        <f>_xlfn.XLOOKUP(D2231,'Sintético MO EQ MAT'!D:D,'Sintético MO EQ MAT'!O:O,0)</f>
        <v>180.61</v>
      </c>
      <c r="L2231">
        <f>_xlfn.XLOOKUP(D2231,'Sintético MO EQ MAT'!D:D,'Sintético MO EQ MAT'!K:K,0)</f>
        <v>22.576454990000002</v>
      </c>
      <c r="Q2231">
        <f t="shared" si="548"/>
        <v>0</v>
      </c>
      <c r="S2231" s="194"/>
      <c r="W2231">
        <v>18.505290975409839</v>
      </c>
      <c r="Y2231">
        <v>18.505290975409839</v>
      </c>
      <c r="AB2231">
        <v>18.505290975409839</v>
      </c>
      <c r="AD2231" s="196">
        <v>6.85</v>
      </c>
    </row>
    <row r="2232" spans="1:30" ht="38.25" x14ac:dyDescent="0.25">
      <c r="A2232" s="50" t="s">
        <v>1638</v>
      </c>
      <c r="B2232" s="51" t="s">
        <v>2517</v>
      </c>
      <c r="C2232" s="50" t="s">
        <v>157</v>
      </c>
      <c r="D2232" s="50" t="s">
        <v>2518</v>
      </c>
      <c r="E2232" s="237" t="s">
        <v>1900</v>
      </c>
      <c r="F2232" s="238"/>
      <c r="G2232" s="52" t="s">
        <v>1901</v>
      </c>
      <c r="H2232" s="53">
        <v>0.23769999999999999</v>
      </c>
      <c r="I2232" s="54">
        <f t="shared" ref="I2232:I2235" si="559">W2232</f>
        <v>0.77</v>
      </c>
      <c r="J2232" s="54">
        <f t="shared" ref="J2232:J2236" si="560">TRUNC(H2232*I2232,(2))</f>
        <v>0.18</v>
      </c>
      <c r="Q2232">
        <f t="shared" si="548"/>
        <v>0</v>
      </c>
      <c r="R2232">
        <f t="shared" ref="R2232:R2236" si="561">I2232/1.07133</f>
        <v>0.71873279008335444</v>
      </c>
      <c r="T2232">
        <v>0.73740117424136364</v>
      </c>
      <c r="W2232">
        <v>0.77</v>
      </c>
      <c r="Y2232">
        <v>0.77</v>
      </c>
      <c r="AB2232">
        <v>0.77</v>
      </c>
      <c r="AD2232" s="196">
        <v>0.77</v>
      </c>
    </row>
    <row r="2233" spans="1:30" ht="38.25" x14ac:dyDescent="0.25">
      <c r="A2233" s="50" t="s">
        <v>1638</v>
      </c>
      <c r="B2233" s="51" t="s">
        <v>2519</v>
      </c>
      <c r="C2233" s="50" t="s">
        <v>157</v>
      </c>
      <c r="D2233" s="50" t="s">
        <v>2520</v>
      </c>
      <c r="E2233" s="237" t="s">
        <v>1900</v>
      </c>
      <c r="F2233" s="238"/>
      <c r="G2233" s="52" t="s">
        <v>1904</v>
      </c>
      <c r="H2233" s="53">
        <v>0.1094</v>
      </c>
      <c r="I2233" s="54">
        <f t="shared" si="559"/>
        <v>0.12</v>
      </c>
      <c r="J2233" s="54">
        <f t="shared" si="560"/>
        <v>0.01</v>
      </c>
      <c r="Q2233">
        <f t="shared" si="548"/>
        <v>0</v>
      </c>
      <c r="R2233">
        <f t="shared" si="561"/>
        <v>0.11201030494805522</v>
      </c>
      <c r="T2233">
        <v>0.12134449702705984</v>
      </c>
      <c r="W2233">
        <v>0.12</v>
      </c>
      <c r="Y2233">
        <v>0.12</v>
      </c>
      <c r="AB2233">
        <v>0.12</v>
      </c>
      <c r="AD2233" s="196">
        <v>0.12</v>
      </c>
    </row>
    <row r="2234" spans="1:30" ht="25.5" x14ac:dyDescent="0.25">
      <c r="A2234" s="50" t="s">
        <v>1638</v>
      </c>
      <c r="B2234" s="51" t="s">
        <v>2162</v>
      </c>
      <c r="C2234" s="50" t="s">
        <v>157</v>
      </c>
      <c r="D2234" s="50" t="s">
        <v>2163</v>
      </c>
      <c r="E2234" s="237" t="s">
        <v>1637</v>
      </c>
      <c r="F2234" s="238"/>
      <c r="G2234" s="52" t="s">
        <v>266</v>
      </c>
      <c r="H2234" s="53">
        <v>0.34710000000000002</v>
      </c>
      <c r="I2234" s="54">
        <f t="shared" si="559"/>
        <v>18.72</v>
      </c>
      <c r="J2234" s="54">
        <f t="shared" si="560"/>
        <v>6.49</v>
      </c>
      <c r="Q2234">
        <f t="shared" si="548"/>
        <v>0</v>
      </c>
      <c r="R2234">
        <f t="shared" si="561"/>
        <v>17.473607571896615</v>
      </c>
      <c r="T2234">
        <v>17.78163591050377</v>
      </c>
      <c r="W2234">
        <v>18.72</v>
      </c>
      <c r="Y2234">
        <v>18.72</v>
      </c>
      <c r="AB2234">
        <v>18.72</v>
      </c>
      <c r="AD2234" s="196">
        <v>18.72</v>
      </c>
    </row>
    <row r="2235" spans="1:30" ht="25.5" x14ac:dyDescent="0.25">
      <c r="A2235" s="50" t="s">
        <v>1638</v>
      </c>
      <c r="B2235" s="51" t="s">
        <v>1658</v>
      </c>
      <c r="C2235" s="50" t="s">
        <v>157</v>
      </c>
      <c r="D2235" s="50" t="s">
        <v>1659</v>
      </c>
      <c r="E2235" s="237" t="s">
        <v>1637</v>
      </c>
      <c r="F2235" s="238"/>
      <c r="G2235" s="52" t="s">
        <v>266</v>
      </c>
      <c r="H2235" s="53">
        <v>0.34710000000000002</v>
      </c>
      <c r="I2235" s="54">
        <f t="shared" si="559"/>
        <v>25.97</v>
      </c>
      <c r="J2235" s="54">
        <f t="shared" si="560"/>
        <v>9.01</v>
      </c>
      <c r="Q2235">
        <f t="shared" si="548"/>
        <v>0</v>
      </c>
      <c r="R2235">
        <f t="shared" si="561"/>
        <v>24.240896829174954</v>
      </c>
      <c r="T2235">
        <v>24.670269664809165</v>
      </c>
      <c r="W2235">
        <v>25.97</v>
      </c>
      <c r="Y2235">
        <v>25.97</v>
      </c>
      <c r="AB2235">
        <v>25.97</v>
      </c>
      <c r="AD2235" s="196">
        <v>25.97</v>
      </c>
    </row>
    <row r="2236" spans="1:30" ht="25.5" x14ac:dyDescent="0.25">
      <c r="A2236" s="55" t="s">
        <v>1627</v>
      </c>
      <c r="B2236" s="56" t="s">
        <v>2521</v>
      </c>
      <c r="C2236" s="55" t="s">
        <v>157</v>
      </c>
      <c r="D2236" s="55" t="s">
        <v>2522</v>
      </c>
      <c r="E2236" s="230" t="s">
        <v>1648</v>
      </c>
      <c r="F2236" s="231"/>
      <c r="G2236" s="57" t="s">
        <v>164</v>
      </c>
      <c r="H2236" s="58">
        <v>1</v>
      </c>
      <c r="I2236" s="59">
        <f>W2236</f>
        <v>2.81</v>
      </c>
      <c r="J2236" s="59">
        <f t="shared" si="560"/>
        <v>2.81</v>
      </c>
      <c r="Q2236">
        <f t="shared" si="548"/>
        <v>0</v>
      </c>
      <c r="R2236">
        <f t="shared" si="561"/>
        <v>2.6229079742002934</v>
      </c>
      <c r="T2236">
        <v>2.6695789345953163</v>
      </c>
      <c r="W2236">
        <v>2.81</v>
      </c>
      <c r="Y2236">
        <v>2.81</v>
      </c>
      <c r="AB2236">
        <v>2.81</v>
      </c>
      <c r="AD2236" s="196">
        <v>2.81</v>
      </c>
    </row>
    <row r="2237" spans="1:30" x14ac:dyDescent="0.25">
      <c r="A2237" s="44"/>
      <c r="B2237" s="44"/>
      <c r="C2237" s="44"/>
      <c r="D2237" s="44"/>
      <c r="E2237" s="44" t="s">
        <v>1629</v>
      </c>
      <c r="F2237" s="45">
        <v>12.06</v>
      </c>
      <c r="G2237" s="44" t="s">
        <v>1630</v>
      </c>
      <c r="H2237" s="45">
        <v>0</v>
      </c>
      <c r="I2237" s="44" t="s">
        <v>1631</v>
      </c>
      <c r="J2237" s="45">
        <f>F2237+H2237</f>
        <v>12.06</v>
      </c>
      <c r="Q2237">
        <f t="shared" si="548"/>
        <v>0</v>
      </c>
      <c r="W2237" t="s">
        <v>1631</v>
      </c>
      <c r="Y2237" t="s">
        <v>1631</v>
      </c>
      <c r="AB2237" t="s">
        <v>1631</v>
      </c>
    </row>
    <row r="2238" spans="1:30" x14ac:dyDescent="0.25">
      <c r="A2238" s="44"/>
      <c r="B2238" s="44"/>
      <c r="C2238" s="44"/>
      <c r="D2238" s="44"/>
      <c r="E2238" s="44" t="s">
        <v>1632</v>
      </c>
      <c r="F2238" s="45">
        <f>J2238-J2231</f>
        <v>4.0711640145901633</v>
      </c>
      <c r="G2238" s="44"/>
      <c r="H2238" s="229" t="s">
        <v>1633</v>
      </c>
      <c r="I2238" s="229"/>
      <c r="J2238" s="45">
        <f>Q2238</f>
        <v>22.576454990000002</v>
      </c>
      <c r="Q2238">
        <f t="shared" si="548"/>
        <v>22.576454990000002</v>
      </c>
      <c r="S2238" s="194"/>
    </row>
    <row r="2239" spans="1:30" ht="15.75" thickBot="1" x14ac:dyDescent="0.3">
      <c r="A2239" s="46"/>
      <c r="B2239" s="46"/>
      <c r="C2239" s="46"/>
      <c r="D2239" s="46"/>
      <c r="E2239" s="46"/>
      <c r="F2239" s="46"/>
      <c r="G2239" s="46" t="s">
        <v>1634</v>
      </c>
      <c r="H2239" s="47">
        <v>8</v>
      </c>
      <c r="I2239" s="46" t="s">
        <v>1635</v>
      </c>
      <c r="J2239" s="48">
        <f>O2239</f>
        <v>180.61</v>
      </c>
      <c r="M2239">
        <f>K2231</f>
        <v>180.61</v>
      </c>
      <c r="N2239">
        <f>L2231</f>
        <v>22.576454990000002</v>
      </c>
      <c r="O2239">
        <v>180.61</v>
      </c>
      <c r="P2239">
        <v>22.576454990000002</v>
      </c>
      <c r="Q2239">
        <f t="shared" si="548"/>
        <v>0</v>
      </c>
      <c r="S2239" s="194"/>
      <c r="W2239" t="s">
        <v>1635</v>
      </c>
      <c r="Y2239" t="s">
        <v>1635</v>
      </c>
      <c r="AB2239" t="s">
        <v>1635</v>
      </c>
    </row>
    <row r="2240" spans="1:30" ht="15.75" thickTop="1" x14ac:dyDescent="0.25">
      <c r="A2240" s="49"/>
      <c r="B2240" s="49"/>
      <c r="C2240" s="49"/>
      <c r="D2240" s="49"/>
      <c r="E2240" s="49"/>
      <c r="F2240" s="49"/>
      <c r="G2240" s="49"/>
      <c r="H2240" s="49"/>
      <c r="I2240" s="49"/>
      <c r="J2240" s="49"/>
      <c r="Q2240">
        <f t="shared" si="548"/>
        <v>0</v>
      </c>
      <c r="S2240" s="194"/>
    </row>
    <row r="2241" spans="1:30" collapsed="1" x14ac:dyDescent="0.25">
      <c r="A2241" s="36" t="s">
        <v>751</v>
      </c>
      <c r="B2241" s="37" t="s">
        <v>137</v>
      </c>
      <c r="C2241" s="36" t="s">
        <v>138</v>
      </c>
      <c r="D2241" s="36" t="s">
        <v>9</v>
      </c>
      <c r="E2241" s="233" t="s">
        <v>1626</v>
      </c>
      <c r="F2241" s="234"/>
      <c r="G2241" s="38" t="s">
        <v>139</v>
      </c>
      <c r="H2241" s="37" t="s">
        <v>140</v>
      </c>
      <c r="I2241" s="37" t="s">
        <v>141</v>
      </c>
      <c r="J2241" s="37" t="s">
        <v>10</v>
      </c>
      <c r="Q2241">
        <f t="shared" si="548"/>
        <v>0</v>
      </c>
      <c r="S2241" s="194"/>
      <c r="W2241" t="s">
        <v>141</v>
      </c>
      <c r="Y2241" t="s">
        <v>141</v>
      </c>
      <c r="AB2241" t="s">
        <v>141</v>
      </c>
    </row>
    <row r="2242" spans="1:30" ht="25.5" x14ac:dyDescent="0.25">
      <c r="A2242" s="39" t="s">
        <v>1636</v>
      </c>
      <c r="B2242" s="40" t="s">
        <v>752</v>
      </c>
      <c r="C2242" s="39" t="s">
        <v>594</v>
      </c>
      <c r="D2242" s="39" t="s">
        <v>2523</v>
      </c>
      <c r="E2242" s="235" t="s">
        <v>2524</v>
      </c>
      <c r="F2242" s="236"/>
      <c r="G2242" s="41" t="s">
        <v>596</v>
      </c>
      <c r="H2242" s="42">
        <v>1</v>
      </c>
      <c r="I2242" s="43">
        <f>_xlfn.XLOOKUP(D2242,'Sintético MO EQ MAT'!D:D,'Sintético MO EQ MAT'!G:G)</f>
        <v>860.74980339344268</v>
      </c>
      <c r="J2242" s="43">
        <f>(H2242*I2242)</f>
        <v>860.74980339344268</v>
      </c>
      <c r="K2242">
        <f>_xlfn.XLOOKUP(D2242,'Sintético MO EQ MAT'!D:D,'Sintético MO EQ MAT'!O:O,0)</f>
        <v>1050.1099999999999</v>
      </c>
      <c r="L2242">
        <f>_xlfn.XLOOKUP(D2242,'Sintético MO EQ MAT'!D:D,'Sintético MO EQ MAT'!K:K,0)</f>
        <v>1050.11476014</v>
      </c>
      <c r="Q2242">
        <f t="shared" si="548"/>
        <v>0</v>
      </c>
      <c r="S2242" s="194"/>
      <c r="W2242">
        <v>860.74980339344268</v>
      </c>
      <c r="Y2242">
        <v>860.74980339344268</v>
      </c>
      <c r="AB2242">
        <v>860.74980339344268</v>
      </c>
      <c r="AD2242" s="196">
        <v>1020.03</v>
      </c>
    </row>
    <row r="2243" spans="1:30" ht="25.5" x14ac:dyDescent="0.25">
      <c r="A2243" s="50" t="s">
        <v>1638</v>
      </c>
      <c r="B2243" s="51" t="s">
        <v>2525</v>
      </c>
      <c r="C2243" s="50" t="s">
        <v>594</v>
      </c>
      <c r="D2243" s="50" t="s">
        <v>2526</v>
      </c>
      <c r="E2243" s="237" t="s">
        <v>2336</v>
      </c>
      <c r="F2243" s="238"/>
      <c r="G2243" s="52" t="s">
        <v>1787</v>
      </c>
      <c r="H2243" s="53">
        <v>0.5</v>
      </c>
      <c r="I2243" s="54">
        <f>W2243</f>
        <v>3.48</v>
      </c>
      <c r="J2243" s="54">
        <f t="shared" ref="J2243:J2245" si="562">TRUNC(H2243*I2243,(2))</f>
        <v>1.74</v>
      </c>
      <c r="Q2243">
        <f t="shared" si="548"/>
        <v>0</v>
      </c>
      <c r="R2243">
        <f t="shared" ref="R2243:R2245" si="563">I2243/1.07133</f>
        <v>3.2482988434936018</v>
      </c>
      <c r="T2243">
        <v>3.3136381880466339</v>
      </c>
      <c r="W2243">
        <v>3.48</v>
      </c>
      <c r="Y2243">
        <v>3.48</v>
      </c>
      <c r="AB2243">
        <v>3.48</v>
      </c>
      <c r="AD2243" s="196">
        <v>3.48</v>
      </c>
    </row>
    <row r="2244" spans="1:30" ht="25.5" x14ac:dyDescent="0.25">
      <c r="A2244" s="55" t="s">
        <v>1627</v>
      </c>
      <c r="B2244" s="56" t="s">
        <v>2527</v>
      </c>
      <c r="C2244" s="55" t="s">
        <v>594</v>
      </c>
      <c r="D2244" s="55" t="s">
        <v>2528</v>
      </c>
      <c r="E2244" s="230" t="s">
        <v>1648</v>
      </c>
      <c r="F2244" s="231"/>
      <c r="G2244" s="57" t="s">
        <v>596</v>
      </c>
      <c r="H2244" s="58">
        <v>1</v>
      </c>
      <c r="I2244" s="59">
        <f t="shared" ref="I2244:I2245" si="564">W2244</f>
        <v>848.84</v>
      </c>
      <c r="J2244" s="59">
        <f t="shared" si="562"/>
        <v>848.84</v>
      </c>
      <c r="Q2244">
        <f t="shared" si="548"/>
        <v>0</v>
      </c>
      <c r="R2244">
        <f t="shared" si="563"/>
        <v>792.32356043422669</v>
      </c>
      <c r="T2244">
        <v>806.14749890323253</v>
      </c>
      <c r="W2244">
        <v>848.84</v>
      </c>
      <c r="Y2244">
        <v>848.84</v>
      </c>
      <c r="AB2244">
        <v>848.84</v>
      </c>
      <c r="AD2244" s="196">
        <v>848.93</v>
      </c>
    </row>
    <row r="2245" spans="1:30" x14ac:dyDescent="0.25">
      <c r="A2245" s="55" t="s">
        <v>1627</v>
      </c>
      <c r="B2245" s="56" t="s">
        <v>2529</v>
      </c>
      <c r="C2245" s="55" t="s">
        <v>157</v>
      </c>
      <c r="D2245" s="55" t="s">
        <v>2530</v>
      </c>
      <c r="E2245" s="230" t="s">
        <v>1665</v>
      </c>
      <c r="F2245" s="231"/>
      <c r="G2245" s="57" t="s">
        <v>266</v>
      </c>
      <c r="H2245" s="58">
        <v>0.5</v>
      </c>
      <c r="I2245" s="59">
        <f t="shared" si="564"/>
        <v>20.32</v>
      </c>
      <c r="J2245" s="59">
        <f t="shared" si="562"/>
        <v>10.16</v>
      </c>
      <c r="Q2245">
        <f t="shared" si="548"/>
        <v>0</v>
      </c>
      <c r="R2245">
        <f t="shared" si="563"/>
        <v>18.967078304537353</v>
      </c>
      <c r="T2245">
        <v>19.303109219381518</v>
      </c>
      <c r="W2245">
        <v>20.32</v>
      </c>
      <c r="Y2245">
        <v>20.32</v>
      </c>
      <c r="AB2245">
        <v>20.32</v>
      </c>
      <c r="AD2245" s="196">
        <v>20.32</v>
      </c>
    </row>
    <row r="2246" spans="1:30" x14ac:dyDescent="0.25">
      <c r="A2246" s="44"/>
      <c r="B2246" s="44"/>
      <c r="C2246" s="44"/>
      <c r="D2246" s="44"/>
      <c r="E2246" s="44" t="s">
        <v>1629</v>
      </c>
      <c r="F2246" s="45">
        <v>10.34</v>
      </c>
      <c r="G2246" s="44" t="s">
        <v>1630</v>
      </c>
      <c r="H2246" s="45">
        <v>0</v>
      </c>
      <c r="I2246" s="44" t="s">
        <v>1631</v>
      </c>
      <c r="J2246" s="45">
        <f>F2246+H2246</f>
        <v>10.34</v>
      </c>
      <c r="Q2246">
        <f t="shared" si="548"/>
        <v>0</v>
      </c>
      <c r="W2246" t="s">
        <v>1631</v>
      </c>
      <c r="Y2246" t="s">
        <v>1631</v>
      </c>
      <c r="AB2246" t="s">
        <v>1631</v>
      </c>
    </row>
    <row r="2247" spans="1:30" x14ac:dyDescent="0.25">
      <c r="A2247" s="44"/>
      <c r="B2247" s="44"/>
      <c r="C2247" s="44"/>
      <c r="D2247" s="44"/>
      <c r="E2247" s="44" t="s">
        <v>1632</v>
      </c>
      <c r="F2247" s="45">
        <f>J2247-J2242</f>
        <v>189.36495674655737</v>
      </c>
      <c r="G2247" s="44"/>
      <c r="H2247" s="229" t="s">
        <v>1633</v>
      </c>
      <c r="I2247" s="229"/>
      <c r="J2247" s="45">
        <f>Q2247</f>
        <v>1050.11476014</v>
      </c>
      <c r="Q2247">
        <f t="shared" si="548"/>
        <v>1050.11476014</v>
      </c>
      <c r="S2247" s="194"/>
    </row>
    <row r="2248" spans="1:30" ht="15.75" thickBot="1" x14ac:dyDescent="0.3">
      <c r="A2248" s="46"/>
      <c r="B2248" s="46"/>
      <c r="C2248" s="46"/>
      <c r="D2248" s="46"/>
      <c r="E2248" s="46"/>
      <c r="F2248" s="46"/>
      <c r="G2248" s="46" t="s">
        <v>1634</v>
      </c>
      <c r="H2248" s="47">
        <v>1</v>
      </c>
      <c r="I2248" s="46" t="s">
        <v>1635</v>
      </c>
      <c r="J2248" s="48">
        <f>O2248</f>
        <v>1050.1099999999999</v>
      </c>
      <c r="M2248">
        <f>K2242</f>
        <v>1050.1099999999999</v>
      </c>
      <c r="N2248">
        <f>L2242</f>
        <v>1050.11476014</v>
      </c>
      <c r="O2248">
        <v>1050.1099999999999</v>
      </c>
      <c r="P2248">
        <v>1050.11476014</v>
      </c>
      <c r="Q2248">
        <f t="shared" si="548"/>
        <v>0</v>
      </c>
      <c r="S2248" s="194"/>
      <c r="W2248" t="s">
        <v>1635</v>
      </c>
      <c r="Y2248" t="s">
        <v>1635</v>
      </c>
      <c r="AB2248" t="s">
        <v>1635</v>
      </c>
    </row>
    <row r="2249" spans="1:30" ht="15.75" thickTop="1" x14ac:dyDescent="0.25">
      <c r="A2249" s="49"/>
      <c r="B2249" s="49"/>
      <c r="C2249" s="49"/>
      <c r="D2249" s="49"/>
      <c r="E2249" s="49"/>
      <c r="F2249" s="49"/>
      <c r="G2249" s="49"/>
      <c r="H2249" s="49"/>
      <c r="I2249" s="49"/>
      <c r="J2249" s="49"/>
      <c r="Q2249">
        <f t="shared" si="548"/>
        <v>0</v>
      </c>
      <c r="S2249" s="194"/>
    </row>
    <row r="2250" spans="1:30" collapsed="1" x14ac:dyDescent="0.25">
      <c r="A2250" s="36" t="s">
        <v>754</v>
      </c>
      <c r="B2250" s="37" t="s">
        <v>137</v>
      </c>
      <c r="C2250" s="36" t="s">
        <v>138</v>
      </c>
      <c r="D2250" s="36" t="s">
        <v>9</v>
      </c>
      <c r="E2250" s="233" t="s">
        <v>1626</v>
      </c>
      <c r="F2250" s="234"/>
      <c r="G2250" s="38" t="s">
        <v>139</v>
      </c>
      <c r="H2250" s="37" t="s">
        <v>140</v>
      </c>
      <c r="I2250" s="37" t="s">
        <v>141</v>
      </c>
      <c r="J2250" s="37" t="s">
        <v>10</v>
      </c>
      <c r="Q2250">
        <f t="shared" ref="Q2250:Q2313" si="565">P2251</f>
        <v>0</v>
      </c>
      <c r="S2250" s="194"/>
      <c r="W2250" t="s">
        <v>141</v>
      </c>
      <c r="Y2250" t="s">
        <v>141</v>
      </c>
      <c r="AB2250" t="s">
        <v>141</v>
      </c>
    </row>
    <row r="2251" spans="1:30" x14ac:dyDescent="0.25">
      <c r="A2251" s="39" t="s">
        <v>1636</v>
      </c>
      <c r="B2251" s="40" t="s">
        <v>755</v>
      </c>
      <c r="C2251" s="39" t="s">
        <v>594</v>
      </c>
      <c r="D2251" s="39" t="s">
        <v>2531</v>
      </c>
      <c r="E2251" s="235" t="s">
        <v>2524</v>
      </c>
      <c r="F2251" s="236"/>
      <c r="G2251" s="41" t="s">
        <v>596</v>
      </c>
      <c r="H2251" s="42">
        <v>1</v>
      </c>
      <c r="I2251" s="43">
        <f>_xlfn.XLOOKUP(D2251,'Sintético MO EQ MAT'!D:D,'Sintético MO EQ MAT'!G:G)</f>
        <v>439.14819811475411</v>
      </c>
      <c r="J2251" s="43">
        <f>(H2251*I2251)</f>
        <v>439.14819811475411</v>
      </c>
      <c r="K2251">
        <f>_xlfn.XLOOKUP(D2251,'Sintético MO EQ MAT'!D:D,'Sintético MO EQ MAT'!O:O,0)</f>
        <v>1071.52</v>
      </c>
      <c r="L2251">
        <f>_xlfn.XLOOKUP(D2251,'Sintético MO EQ MAT'!D:D,'Sintético MO EQ MAT'!K:K,0)</f>
        <v>535.7608017</v>
      </c>
      <c r="Q2251">
        <f t="shared" si="565"/>
        <v>0</v>
      </c>
      <c r="S2251" s="194"/>
      <c r="W2251">
        <v>439.14819811475411</v>
      </c>
      <c r="Y2251">
        <v>439.14819811475411</v>
      </c>
      <c r="AB2251">
        <v>439.14819811475411</v>
      </c>
      <c r="AD2251" s="196">
        <v>506.75</v>
      </c>
    </row>
    <row r="2252" spans="1:30" ht="25.5" x14ac:dyDescent="0.25">
      <c r="A2252" s="50" t="s">
        <v>1638</v>
      </c>
      <c r="B2252" s="51" t="s">
        <v>2532</v>
      </c>
      <c r="C2252" s="50" t="s">
        <v>594</v>
      </c>
      <c r="D2252" s="50" t="s">
        <v>2533</v>
      </c>
      <c r="E2252" s="237" t="s">
        <v>2336</v>
      </c>
      <c r="F2252" s="238"/>
      <c r="G2252" s="52" t="s">
        <v>1787</v>
      </c>
      <c r="H2252" s="53">
        <v>0.5</v>
      </c>
      <c r="I2252" s="54">
        <f t="shared" ref="I2252:I2257" si="566">W2252</f>
        <v>3.64</v>
      </c>
      <c r="J2252" s="54">
        <f t="shared" ref="J2252:J2257" si="567">TRUNC(H2252*I2252,(2))</f>
        <v>1.82</v>
      </c>
      <c r="Q2252">
        <f t="shared" si="565"/>
        <v>0</v>
      </c>
      <c r="R2252">
        <f t="shared" ref="R2252:R2257" si="568">I2252/1.07133</f>
        <v>3.3976459167576754</v>
      </c>
      <c r="T2252">
        <v>3.4629852613107075</v>
      </c>
      <c r="W2252">
        <v>3.64</v>
      </c>
      <c r="Y2252">
        <v>3.64</v>
      </c>
      <c r="AB2252">
        <v>3.64</v>
      </c>
      <c r="AD2252" s="196">
        <v>3.64</v>
      </c>
    </row>
    <row r="2253" spans="1:30" ht="25.5" x14ac:dyDescent="0.25">
      <c r="A2253" s="50" t="s">
        <v>1638</v>
      </c>
      <c r="B2253" s="51" t="s">
        <v>2534</v>
      </c>
      <c r="C2253" s="50" t="s">
        <v>594</v>
      </c>
      <c r="D2253" s="50" t="s">
        <v>2535</v>
      </c>
      <c r="E2253" s="237" t="s">
        <v>2336</v>
      </c>
      <c r="F2253" s="238"/>
      <c r="G2253" s="52" t="s">
        <v>1787</v>
      </c>
      <c r="H2253" s="53">
        <v>0.5</v>
      </c>
      <c r="I2253" s="54">
        <f t="shared" si="566"/>
        <v>3.56</v>
      </c>
      <c r="J2253" s="54">
        <f t="shared" si="567"/>
        <v>1.78</v>
      </c>
      <c r="Q2253">
        <f t="shared" si="565"/>
        <v>0</v>
      </c>
      <c r="R2253">
        <f t="shared" si="568"/>
        <v>3.3229723801256386</v>
      </c>
      <c r="T2253">
        <v>3.3883117246786707</v>
      </c>
      <c r="W2253">
        <v>3.56</v>
      </c>
      <c r="Y2253">
        <v>3.56</v>
      </c>
      <c r="AB2253">
        <v>3.56</v>
      </c>
      <c r="AD2253" s="196">
        <v>3.56</v>
      </c>
    </row>
    <row r="2254" spans="1:30" x14ac:dyDescent="0.25">
      <c r="A2254" s="55" t="s">
        <v>1627</v>
      </c>
      <c r="B2254" s="56" t="s">
        <v>2536</v>
      </c>
      <c r="C2254" s="55" t="s">
        <v>594</v>
      </c>
      <c r="D2254" s="55" t="s">
        <v>2537</v>
      </c>
      <c r="E2254" s="230" t="s">
        <v>1648</v>
      </c>
      <c r="F2254" s="231"/>
      <c r="G2254" s="57" t="s">
        <v>808</v>
      </c>
      <c r="H2254" s="58">
        <v>0.8</v>
      </c>
      <c r="I2254" s="59">
        <f t="shared" si="566"/>
        <v>0.21</v>
      </c>
      <c r="J2254" s="59">
        <f t="shared" si="567"/>
        <v>0.16</v>
      </c>
      <c r="Q2254">
        <f t="shared" si="565"/>
        <v>0</v>
      </c>
      <c r="R2254">
        <f t="shared" si="568"/>
        <v>0.19601803365909665</v>
      </c>
      <c r="T2254">
        <v>0.20535222573810127</v>
      </c>
      <c r="W2254">
        <v>0.21</v>
      </c>
      <c r="Y2254">
        <v>0.21</v>
      </c>
      <c r="AB2254">
        <v>0.21</v>
      </c>
      <c r="AD2254" s="196">
        <v>0.21</v>
      </c>
    </row>
    <row r="2255" spans="1:30" x14ac:dyDescent="0.25">
      <c r="A2255" s="55" t="s">
        <v>1627</v>
      </c>
      <c r="B2255" s="56" t="s">
        <v>2538</v>
      </c>
      <c r="C2255" s="55" t="s">
        <v>594</v>
      </c>
      <c r="D2255" s="55" t="s">
        <v>2539</v>
      </c>
      <c r="E2255" s="230" t="s">
        <v>1648</v>
      </c>
      <c r="F2255" s="231"/>
      <c r="G2255" s="57" t="s">
        <v>596</v>
      </c>
      <c r="H2255" s="58">
        <v>1</v>
      </c>
      <c r="I2255" s="59">
        <f t="shared" si="566"/>
        <v>418.84</v>
      </c>
      <c r="J2255" s="59">
        <f t="shared" si="567"/>
        <v>418.84</v>
      </c>
      <c r="Q2255">
        <f t="shared" si="565"/>
        <v>0</v>
      </c>
      <c r="R2255">
        <f t="shared" si="568"/>
        <v>390.95330103702878</v>
      </c>
      <c r="T2255">
        <v>397.76726125470213</v>
      </c>
      <c r="W2255">
        <v>418.84</v>
      </c>
      <c r="Y2255">
        <v>418.84</v>
      </c>
      <c r="AB2255">
        <v>418.84</v>
      </c>
      <c r="AD2255" s="196">
        <v>418.88</v>
      </c>
    </row>
    <row r="2256" spans="1:30" x14ac:dyDescent="0.25">
      <c r="A2256" s="55" t="s">
        <v>1627</v>
      </c>
      <c r="B2256" s="56" t="s">
        <v>2540</v>
      </c>
      <c r="C2256" s="55" t="s">
        <v>157</v>
      </c>
      <c r="D2256" s="55" t="s">
        <v>2541</v>
      </c>
      <c r="E2256" s="230" t="s">
        <v>1665</v>
      </c>
      <c r="F2256" s="231"/>
      <c r="G2256" s="57" t="s">
        <v>266</v>
      </c>
      <c r="H2256" s="58">
        <v>0.5</v>
      </c>
      <c r="I2256" s="59">
        <f t="shared" si="566"/>
        <v>20.32</v>
      </c>
      <c r="J2256" s="59">
        <f t="shared" si="567"/>
        <v>10.16</v>
      </c>
      <c r="Q2256">
        <f t="shared" si="565"/>
        <v>0</v>
      </c>
      <c r="R2256">
        <f t="shared" si="568"/>
        <v>18.967078304537353</v>
      </c>
      <c r="T2256">
        <v>19.303109219381518</v>
      </c>
      <c r="W2256">
        <v>20.32</v>
      </c>
      <c r="Y2256">
        <v>20.32</v>
      </c>
      <c r="AB2256">
        <v>20.32</v>
      </c>
      <c r="AD2256" s="196">
        <v>20.32</v>
      </c>
    </row>
    <row r="2257" spans="1:30" x14ac:dyDescent="0.25">
      <c r="A2257" s="55" t="s">
        <v>1627</v>
      </c>
      <c r="B2257" s="56" t="s">
        <v>264</v>
      </c>
      <c r="C2257" s="55" t="s">
        <v>157</v>
      </c>
      <c r="D2257" s="55" t="s">
        <v>265</v>
      </c>
      <c r="E2257" s="230" t="s">
        <v>1665</v>
      </c>
      <c r="F2257" s="231"/>
      <c r="G2257" s="57" t="s">
        <v>266</v>
      </c>
      <c r="H2257" s="58">
        <v>0.5</v>
      </c>
      <c r="I2257" s="59">
        <f t="shared" si="566"/>
        <v>12.77</v>
      </c>
      <c r="J2257" s="59">
        <f t="shared" si="567"/>
        <v>6.38</v>
      </c>
      <c r="Q2257">
        <f t="shared" si="565"/>
        <v>0</v>
      </c>
      <c r="R2257">
        <f t="shared" si="568"/>
        <v>11.919763284888877</v>
      </c>
      <c r="T2257">
        <v>12.134449702705984</v>
      </c>
      <c r="W2257">
        <v>12.77</v>
      </c>
      <c r="Y2257">
        <v>12.77</v>
      </c>
      <c r="AB2257">
        <v>12.77</v>
      </c>
      <c r="AD2257" s="196">
        <v>12.77</v>
      </c>
    </row>
    <row r="2258" spans="1:30" x14ac:dyDescent="0.25">
      <c r="A2258" s="44"/>
      <c r="B2258" s="44"/>
      <c r="C2258" s="44"/>
      <c r="D2258" s="44"/>
      <c r="E2258" s="44" t="s">
        <v>1629</v>
      </c>
      <c r="F2258" s="45">
        <v>16.84</v>
      </c>
      <c r="G2258" s="44" t="s">
        <v>1630</v>
      </c>
      <c r="H2258" s="45">
        <v>0</v>
      </c>
      <c r="I2258" s="44" t="s">
        <v>1631</v>
      </c>
      <c r="J2258" s="45">
        <f>F2258+H2258</f>
        <v>16.84</v>
      </c>
      <c r="Q2258">
        <f t="shared" si="565"/>
        <v>0</v>
      </c>
      <c r="W2258" t="s">
        <v>1631</v>
      </c>
      <c r="Y2258" t="s">
        <v>1631</v>
      </c>
      <c r="AB2258" t="s">
        <v>1631</v>
      </c>
    </row>
    <row r="2259" spans="1:30" x14ac:dyDescent="0.25">
      <c r="A2259" s="44"/>
      <c r="B2259" s="44"/>
      <c r="C2259" s="44"/>
      <c r="D2259" s="44"/>
      <c r="E2259" s="44" t="s">
        <v>1632</v>
      </c>
      <c r="F2259" s="45">
        <f>J2259-J2251</f>
        <v>96.612603585245893</v>
      </c>
      <c r="G2259" s="44"/>
      <c r="H2259" s="229" t="s">
        <v>1633</v>
      </c>
      <c r="I2259" s="229"/>
      <c r="J2259" s="45">
        <f>Q2259</f>
        <v>535.7608017</v>
      </c>
      <c r="Q2259">
        <f t="shared" si="565"/>
        <v>535.7608017</v>
      </c>
      <c r="S2259" s="194"/>
    </row>
    <row r="2260" spans="1:30" ht="15.75" thickBot="1" x14ac:dyDescent="0.3">
      <c r="A2260" s="46"/>
      <c r="B2260" s="46"/>
      <c r="C2260" s="46"/>
      <c r="D2260" s="46"/>
      <c r="E2260" s="46"/>
      <c r="F2260" s="46"/>
      <c r="G2260" s="46" t="s">
        <v>1634</v>
      </c>
      <c r="H2260" s="47">
        <v>2</v>
      </c>
      <c r="I2260" s="46" t="s">
        <v>1635</v>
      </c>
      <c r="J2260" s="48">
        <f>O2260</f>
        <v>1071.52</v>
      </c>
      <c r="M2260">
        <f>K2251</f>
        <v>1071.52</v>
      </c>
      <c r="N2260">
        <f>L2251</f>
        <v>535.7608017</v>
      </c>
      <c r="O2260">
        <v>1071.52</v>
      </c>
      <c r="P2260">
        <v>535.7608017</v>
      </c>
      <c r="Q2260">
        <f t="shared" si="565"/>
        <v>0</v>
      </c>
      <c r="S2260" s="194"/>
      <c r="W2260" t="s">
        <v>1635</v>
      </c>
      <c r="Y2260" t="s">
        <v>1635</v>
      </c>
      <c r="AB2260" t="s">
        <v>1635</v>
      </c>
    </row>
    <row r="2261" spans="1:30" ht="15.75" thickTop="1" x14ac:dyDescent="0.25">
      <c r="A2261" s="49"/>
      <c r="B2261" s="49"/>
      <c r="C2261" s="49"/>
      <c r="D2261" s="49"/>
      <c r="E2261" s="49"/>
      <c r="F2261" s="49"/>
      <c r="G2261" s="49"/>
      <c r="H2261" s="49"/>
      <c r="I2261" s="49"/>
      <c r="J2261" s="49"/>
      <c r="Q2261">
        <f t="shared" si="565"/>
        <v>0</v>
      </c>
      <c r="S2261" s="194"/>
    </row>
    <row r="2262" spans="1:30" collapsed="1" x14ac:dyDescent="0.25">
      <c r="A2262" s="36" t="s">
        <v>757</v>
      </c>
      <c r="B2262" s="37" t="s">
        <v>137</v>
      </c>
      <c r="C2262" s="36" t="s">
        <v>138</v>
      </c>
      <c r="D2262" s="36" t="s">
        <v>9</v>
      </c>
      <c r="E2262" s="233" t="s">
        <v>1626</v>
      </c>
      <c r="F2262" s="234"/>
      <c r="G2262" s="38" t="s">
        <v>139</v>
      </c>
      <c r="H2262" s="37" t="s">
        <v>140</v>
      </c>
      <c r="I2262" s="37" t="s">
        <v>141</v>
      </c>
      <c r="J2262" s="37" t="s">
        <v>10</v>
      </c>
      <c r="Q2262">
        <f t="shared" si="565"/>
        <v>0</v>
      </c>
      <c r="S2262" s="194"/>
      <c r="W2262" t="s">
        <v>141</v>
      </c>
      <c r="Y2262" t="s">
        <v>141</v>
      </c>
      <c r="AB2262" t="s">
        <v>141</v>
      </c>
    </row>
    <row r="2263" spans="1:30" ht="25.5" x14ac:dyDescent="0.25">
      <c r="A2263" s="39" t="s">
        <v>1636</v>
      </c>
      <c r="B2263" s="40" t="s">
        <v>758</v>
      </c>
      <c r="C2263" s="39" t="s">
        <v>157</v>
      </c>
      <c r="D2263" s="39" t="s">
        <v>759</v>
      </c>
      <c r="E2263" s="235" t="s">
        <v>2168</v>
      </c>
      <c r="F2263" s="236"/>
      <c r="G2263" s="41" t="s">
        <v>164</v>
      </c>
      <c r="H2263" s="42">
        <v>1</v>
      </c>
      <c r="I2263" s="43">
        <f>_xlfn.XLOOKUP(D2263,'Sintético MO EQ MAT'!D:D,'Sintético MO EQ MAT'!G:G)</f>
        <v>7.8871048606557386</v>
      </c>
      <c r="J2263" s="43">
        <f>(H2263*I2263)</f>
        <v>7.8871048606557386</v>
      </c>
      <c r="K2263">
        <f>_xlfn.XLOOKUP(D2263,'Sintético MO EQ MAT'!D:D,'Sintético MO EQ MAT'!O:O,0)</f>
        <v>38.479999999999997</v>
      </c>
      <c r="L2263">
        <f>_xlfn.XLOOKUP(D2263,'Sintético MO EQ MAT'!D:D,'Sintético MO EQ MAT'!K:K,0)</f>
        <v>9.6222679300000014</v>
      </c>
      <c r="Q2263">
        <f t="shared" si="565"/>
        <v>0</v>
      </c>
      <c r="S2263" s="194"/>
      <c r="W2263">
        <v>7.8871048606557386</v>
      </c>
      <c r="Y2263">
        <v>7.8871048606557386</v>
      </c>
      <c r="AB2263">
        <v>7.8871048606557386</v>
      </c>
      <c r="AD2263" s="196">
        <v>4.01</v>
      </c>
    </row>
    <row r="2264" spans="1:30" ht="38.25" x14ac:dyDescent="0.25">
      <c r="A2264" s="50" t="s">
        <v>1638</v>
      </c>
      <c r="B2264" s="51" t="s">
        <v>2517</v>
      </c>
      <c r="C2264" s="50" t="s">
        <v>157</v>
      </c>
      <c r="D2264" s="50" t="s">
        <v>2518</v>
      </c>
      <c r="E2264" s="237" t="s">
        <v>1900</v>
      </c>
      <c r="F2264" s="238"/>
      <c r="G2264" s="52" t="s">
        <v>1901</v>
      </c>
      <c r="H2264" s="53">
        <v>8.5000000000000006E-2</v>
      </c>
      <c r="I2264" s="54">
        <f t="shared" ref="I2264:I2266" si="569">W2264</f>
        <v>0.77</v>
      </c>
      <c r="J2264" s="54">
        <f t="shared" ref="J2264:J2267" si="570">TRUNC(H2264*I2264,(2))</f>
        <v>0.06</v>
      </c>
      <c r="Q2264">
        <f t="shared" si="565"/>
        <v>0</v>
      </c>
      <c r="R2264">
        <f t="shared" ref="R2264:R2267" si="571">I2264/1.07133</f>
        <v>0.71873279008335444</v>
      </c>
      <c r="T2264">
        <v>0.73740117424136364</v>
      </c>
      <c r="W2264">
        <v>0.77</v>
      </c>
      <c r="Y2264">
        <v>0.77</v>
      </c>
      <c r="AB2264">
        <v>0.77</v>
      </c>
      <c r="AD2264" s="196">
        <v>0.77</v>
      </c>
    </row>
    <row r="2265" spans="1:30" ht="25.5" x14ac:dyDescent="0.25">
      <c r="A2265" s="50" t="s">
        <v>1638</v>
      </c>
      <c r="B2265" s="51" t="s">
        <v>2162</v>
      </c>
      <c r="C2265" s="50" t="s">
        <v>157</v>
      </c>
      <c r="D2265" s="50" t="s">
        <v>2163</v>
      </c>
      <c r="E2265" s="237" t="s">
        <v>1637</v>
      </c>
      <c r="F2265" s="238"/>
      <c r="G2265" s="52" t="s">
        <v>266</v>
      </c>
      <c r="H2265" s="53">
        <v>0.1241</v>
      </c>
      <c r="I2265" s="54">
        <f t="shared" si="569"/>
        <v>18.72</v>
      </c>
      <c r="J2265" s="54">
        <f t="shared" si="570"/>
        <v>2.3199999999999998</v>
      </c>
      <c r="Q2265">
        <f t="shared" si="565"/>
        <v>0</v>
      </c>
      <c r="R2265">
        <f t="shared" si="571"/>
        <v>17.473607571896615</v>
      </c>
      <c r="T2265">
        <v>17.78163591050377</v>
      </c>
      <c r="W2265">
        <v>18.72</v>
      </c>
      <c r="Y2265">
        <v>18.72</v>
      </c>
      <c r="AB2265">
        <v>18.72</v>
      </c>
      <c r="AD2265" s="196">
        <v>18.72</v>
      </c>
    </row>
    <row r="2266" spans="1:30" ht="25.5" x14ac:dyDescent="0.25">
      <c r="A2266" s="50" t="s">
        <v>1638</v>
      </c>
      <c r="B2266" s="51" t="s">
        <v>1658</v>
      </c>
      <c r="C2266" s="50" t="s">
        <v>157</v>
      </c>
      <c r="D2266" s="50" t="s">
        <v>1659</v>
      </c>
      <c r="E2266" s="237" t="s">
        <v>1637</v>
      </c>
      <c r="F2266" s="238"/>
      <c r="G2266" s="52" t="s">
        <v>266</v>
      </c>
      <c r="H2266" s="53">
        <v>0.1241</v>
      </c>
      <c r="I2266" s="54">
        <f t="shared" si="569"/>
        <v>25.97</v>
      </c>
      <c r="J2266" s="54">
        <f t="shared" si="570"/>
        <v>3.22</v>
      </c>
      <c r="Q2266">
        <f t="shared" si="565"/>
        <v>0</v>
      </c>
      <c r="R2266">
        <f t="shared" si="571"/>
        <v>24.240896829174954</v>
      </c>
      <c r="T2266">
        <v>24.670269664809165</v>
      </c>
      <c r="W2266">
        <v>25.97</v>
      </c>
      <c r="Y2266">
        <v>25.97</v>
      </c>
      <c r="AB2266">
        <v>25.97</v>
      </c>
      <c r="AD2266" s="196">
        <v>25.97</v>
      </c>
    </row>
    <row r="2267" spans="1:30" ht="25.5" x14ac:dyDescent="0.25">
      <c r="A2267" s="55" t="s">
        <v>1627</v>
      </c>
      <c r="B2267" s="56" t="s">
        <v>2542</v>
      </c>
      <c r="C2267" s="55" t="s">
        <v>157</v>
      </c>
      <c r="D2267" s="55" t="s">
        <v>2543</v>
      </c>
      <c r="E2267" s="230" t="s">
        <v>1648</v>
      </c>
      <c r="F2267" s="231"/>
      <c r="G2267" s="57" t="s">
        <v>164</v>
      </c>
      <c r="H2267" s="58">
        <v>1</v>
      </c>
      <c r="I2267" s="59">
        <f>W2267</f>
        <v>2.2799999999999998</v>
      </c>
      <c r="J2267" s="59">
        <f t="shared" si="570"/>
        <v>2.2799999999999998</v>
      </c>
      <c r="Q2267">
        <f t="shared" si="565"/>
        <v>0</v>
      </c>
      <c r="R2267">
        <f t="shared" si="571"/>
        <v>2.1281957940130494</v>
      </c>
      <c r="T2267">
        <v>2.1842009464870769</v>
      </c>
      <c r="W2267">
        <v>2.2799999999999998</v>
      </c>
      <c r="Y2267">
        <v>2.2799999999999998</v>
      </c>
      <c r="AB2267">
        <v>2.2799999999999998</v>
      </c>
      <c r="AD2267" s="196">
        <v>2.2999999999999998</v>
      </c>
    </row>
    <row r="2268" spans="1:30" x14ac:dyDescent="0.25">
      <c r="A2268" s="44"/>
      <c r="B2268" s="44"/>
      <c r="C2268" s="44"/>
      <c r="D2268" s="44"/>
      <c r="E2268" s="44" t="s">
        <v>1629</v>
      </c>
      <c r="F2268" s="45">
        <v>4.3</v>
      </c>
      <c r="G2268" s="44" t="s">
        <v>1630</v>
      </c>
      <c r="H2268" s="45">
        <v>0</v>
      </c>
      <c r="I2268" s="44" t="s">
        <v>1631</v>
      </c>
      <c r="J2268" s="45">
        <f>F2268+H2268</f>
        <v>4.3</v>
      </c>
      <c r="Q2268">
        <f t="shared" si="565"/>
        <v>0</v>
      </c>
      <c r="W2268" t="s">
        <v>1631</v>
      </c>
      <c r="Y2268" t="s">
        <v>1631</v>
      </c>
      <c r="AB2268" t="s">
        <v>1631</v>
      </c>
    </row>
    <row r="2269" spans="1:30" x14ac:dyDescent="0.25">
      <c r="A2269" s="44"/>
      <c r="B2269" s="44"/>
      <c r="C2269" s="44"/>
      <c r="D2269" s="44"/>
      <c r="E2269" s="44" t="s">
        <v>1632</v>
      </c>
      <c r="F2269" s="45">
        <f>J2269-J2263</f>
        <v>1.7351630693442628</v>
      </c>
      <c r="G2269" s="44"/>
      <c r="H2269" s="229" t="s">
        <v>1633</v>
      </c>
      <c r="I2269" s="229"/>
      <c r="J2269" s="45">
        <f>Q2269</f>
        <v>9.6222679300000014</v>
      </c>
      <c r="Q2269">
        <f t="shared" si="565"/>
        <v>9.6222679300000014</v>
      </c>
      <c r="S2269" s="194"/>
    </row>
    <row r="2270" spans="1:30" ht="15.75" thickBot="1" x14ac:dyDescent="0.3">
      <c r="A2270" s="46"/>
      <c r="B2270" s="46"/>
      <c r="C2270" s="46"/>
      <c r="D2270" s="46"/>
      <c r="E2270" s="46"/>
      <c r="F2270" s="46"/>
      <c r="G2270" s="46" t="s">
        <v>1634</v>
      </c>
      <c r="H2270" s="47">
        <v>4</v>
      </c>
      <c r="I2270" s="46" t="s">
        <v>1635</v>
      </c>
      <c r="J2270" s="48">
        <f>O2270</f>
        <v>38.479999999999997</v>
      </c>
      <c r="M2270">
        <f>K2263</f>
        <v>38.479999999999997</v>
      </c>
      <c r="N2270">
        <f>L2263</f>
        <v>9.6222679300000014</v>
      </c>
      <c r="O2270">
        <v>38.479999999999997</v>
      </c>
      <c r="P2270">
        <v>9.6222679300000014</v>
      </c>
      <c r="Q2270">
        <f t="shared" si="565"/>
        <v>0</v>
      </c>
      <c r="S2270" s="194"/>
      <c r="W2270" t="s">
        <v>1635</v>
      </c>
      <c r="Y2270" t="s">
        <v>1635</v>
      </c>
      <c r="AB2270" t="s">
        <v>1635</v>
      </c>
    </row>
    <row r="2271" spans="1:30" ht="15.75" thickTop="1" x14ac:dyDescent="0.25">
      <c r="A2271" s="49"/>
      <c r="B2271" s="49"/>
      <c r="C2271" s="49"/>
      <c r="D2271" s="49"/>
      <c r="E2271" s="49"/>
      <c r="F2271" s="49"/>
      <c r="G2271" s="49"/>
      <c r="H2271" s="49"/>
      <c r="I2271" s="49"/>
      <c r="J2271" s="49"/>
      <c r="Q2271">
        <f t="shared" si="565"/>
        <v>0</v>
      </c>
      <c r="S2271" s="194"/>
    </row>
    <row r="2272" spans="1:30" collapsed="1" x14ac:dyDescent="0.25">
      <c r="A2272" s="36" t="s">
        <v>760</v>
      </c>
      <c r="B2272" s="37" t="s">
        <v>137</v>
      </c>
      <c r="C2272" s="36" t="s">
        <v>138</v>
      </c>
      <c r="D2272" s="36" t="s">
        <v>9</v>
      </c>
      <c r="E2272" s="233" t="s">
        <v>1626</v>
      </c>
      <c r="F2272" s="234"/>
      <c r="G2272" s="38" t="s">
        <v>139</v>
      </c>
      <c r="H2272" s="37" t="s">
        <v>140</v>
      </c>
      <c r="I2272" s="37" t="s">
        <v>141</v>
      </c>
      <c r="J2272" s="37" t="s">
        <v>10</v>
      </c>
      <c r="Q2272">
        <f t="shared" si="565"/>
        <v>0</v>
      </c>
      <c r="S2272" s="194"/>
      <c r="W2272" t="s">
        <v>141</v>
      </c>
      <c r="Y2272" t="s">
        <v>141</v>
      </c>
      <c r="AB2272" t="s">
        <v>141</v>
      </c>
    </row>
    <row r="2273" spans="1:30" ht="25.5" x14ac:dyDescent="0.25">
      <c r="A2273" s="39" t="s">
        <v>1636</v>
      </c>
      <c r="B2273" s="40" t="s">
        <v>761</v>
      </c>
      <c r="C2273" s="39" t="s">
        <v>594</v>
      </c>
      <c r="D2273" s="39" t="s">
        <v>2544</v>
      </c>
      <c r="E2273" s="235" t="s">
        <v>2524</v>
      </c>
      <c r="F2273" s="236"/>
      <c r="G2273" s="41" t="s">
        <v>596</v>
      </c>
      <c r="H2273" s="42">
        <v>1</v>
      </c>
      <c r="I2273" s="43">
        <f>_xlfn.XLOOKUP(D2273,'Sintético MO EQ MAT'!D:D,'Sintético MO EQ MAT'!G:G)</f>
        <v>220.14609542622952</v>
      </c>
      <c r="J2273" s="43">
        <f>(H2273*I2273)</f>
        <v>220.14609542622952</v>
      </c>
      <c r="K2273">
        <f>_xlfn.XLOOKUP(D2273,'Sintético MO EQ MAT'!D:D,'Sintético MO EQ MAT'!O:O,0)</f>
        <v>268.57</v>
      </c>
      <c r="L2273">
        <f>_xlfn.XLOOKUP(D2273,'Sintético MO EQ MAT'!D:D,'Sintético MO EQ MAT'!K:K,0)</f>
        <v>268.57823642</v>
      </c>
      <c r="Q2273">
        <f t="shared" si="565"/>
        <v>0</v>
      </c>
      <c r="S2273" s="194"/>
      <c r="W2273">
        <v>220.14609542622952</v>
      </c>
      <c r="Y2273">
        <v>220.14609542622952</v>
      </c>
      <c r="AB2273">
        <v>220.14609542622952</v>
      </c>
      <c r="AD2273" s="196">
        <v>251.81</v>
      </c>
    </row>
    <row r="2274" spans="1:30" ht="25.5" x14ac:dyDescent="0.25">
      <c r="A2274" s="50" t="s">
        <v>1638</v>
      </c>
      <c r="B2274" s="51" t="s">
        <v>2534</v>
      </c>
      <c r="C2274" s="50" t="s">
        <v>594</v>
      </c>
      <c r="D2274" s="50" t="s">
        <v>2535</v>
      </c>
      <c r="E2274" s="237" t="s">
        <v>2336</v>
      </c>
      <c r="F2274" s="238"/>
      <c r="G2274" s="52" t="s">
        <v>1787</v>
      </c>
      <c r="H2274" s="53">
        <v>0.5</v>
      </c>
      <c r="I2274" s="54">
        <f>W2274</f>
        <v>3.56</v>
      </c>
      <c r="J2274" s="54">
        <f t="shared" ref="J2274:J2276" si="572">TRUNC(H2274*I2274,(2))</f>
        <v>1.78</v>
      </c>
      <c r="Q2274">
        <f t="shared" si="565"/>
        <v>0</v>
      </c>
      <c r="R2274">
        <f t="shared" ref="R2274:R2276" si="573">I2274/1.07133</f>
        <v>3.3229723801256386</v>
      </c>
      <c r="T2274">
        <v>3.3883117246786707</v>
      </c>
      <c r="W2274">
        <v>3.56</v>
      </c>
      <c r="Y2274">
        <v>3.56</v>
      </c>
      <c r="AB2274">
        <v>3.56</v>
      </c>
      <c r="AD2274" s="196">
        <v>3.56</v>
      </c>
    </row>
    <row r="2275" spans="1:30" ht="25.5" x14ac:dyDescent="0.25">
      <c r="A2275" s="55" t="s">
        <v>1627</v>
      </c>
      <c r="B2275" s="56" t="s">
        <v>2545</v>
      </c>
      <c r="C2275" s="55" t="s">
        <v>594</v>
      </c>
      <c r="D2275" s="55" t="s">
        <v>2546</v>
      </c>
      <c r="E2275" s="230" t="s">
        <v>1648</v>
      </c>
      <c r="F2275" s="231"/>
      <c r="G2275" s="57" t="s">
        <v>596</v>
      </c>
      <c r="H2275" s="58">
        <v>1</v>
      </c>
      <c r="I2275" s="59">
        <f t="shared" ref="I2275:I2276" si="574">W2275</f>
        <v>208.23</v>
      </c>
      <c r="J2275" s="59">
        <f t="shared" si="572"/>
        <v>208.23</v>
      </c>
      <c r="Q2275">
        <f t="shared" si="565"/>
        <v>0</v>
      </c>
      <c r="R2275">
        <f t="shared" si="573"/>
        <v>194.36588166111284</v>
      </c>
      <c r="T2275">
        <v>197.7355250016335</v>
      </c>
      <c r="W2275">
        <v>208.23</v>
      </c>
      <c r="Y2275">
        <v>208.23</v>
      </c>
      <c r="AB2275">
        <v>208.23</v>
      </c>
      <c r="AD2275" s="196">
        <v>208.23</v>
      </c>
    </row>
    <row r="2276" spans="1:30" x14ac:dyDescent="0.25">
      <c r="A2276" s="55" t="s">
        <v>1627</v>
      </c>
      <c r="B2276" s="56" t="s">
        <v>2540</v>
      </c>
      <c r="C2276" s="55" t="s">
        <v>157</v>
      </c>
      <c r="D2276" s="55" t="s">
        <v>2541</v>
      </c>
      <c r="E2276" s="230" t="s">
        <v>1665</v>
      </c>
      <c r="F2276" s="231"/>
      <c r="G2276" s="57" t="s">
        <v>266</v>
      </c>
      <c r="H2276" s="58">
        <v>0.5</v>
      </c>
      <c r="I2276" s="59">
        <f t="shared" si="574"/>
        <v>20.27</v>
      </c>
      <c r="J2276" s="59">
        <f t="shared" si="572"/>
        <v>10.130000000000001</v>
      </c>
      <c r="Q2276">
        <f t="shared" si="565"/>
        <v>0</v>
      </c>
      <c r="R2276">
        <f t="shared" si="573"/>
        <v>18.92040734414233</v>
      </c>
      <c r="T2276">
        <v>19.303109219381518</v>
      </c>
      <c r="W2276">
        <v>20.27</v>
      </c>
      <c r="Y2276">
        <v>20.27</v>
      </c>
      <c r="AB2276">
        <v>20.27</v>
      </c>
      <c r="AD2276" s="196">
        <v>20.32</v>
      </c>
    </row>
    <row r="2277" spans="1:30" x14ac:dyDescent="0.25">
      <c r="A2277" s="44"/>
      <c r="B2277" s="44"/>
      <c r="C2277" s="44"/>
      <c r="D2277" s="44"/>
      <c r="E2277" s="44" t="s">
        <v>1629</v>
      </c>
      <c r="F2277" s="45">
        <v>10.34</v>
      </c>
      <c r="G2277" s="44" t="s">
        <v>1630</v>
      </c>
      <c r="H2277" s="45">
        <v>0</v>
      </c>
      <c r="I2277" s="44" t="s">
        <v>1631</v>
      </c>
      <c r="J2277" s="45">
        <f>F2277+H2277</f>
        <v>10.34</v>
      </c>
      <c r="Q2277">
        <f t="shared" si="565"/>
        <v>0</v>
      </c>
      <c r="W2277" t="s">
        <v>1631</v>
      </c>
      <c r="Y2277" t="s">
        <v>1631</v>
      </c>
      <c r="AB2277" t="s">
        <v>1631</v>
      </c>
    </row>
    <row r="2278" spans="1:30" x14ac:dyDescent="0.25">
      <c r="A2278" s="44"/>
      <c r="B2278" s="44"/>
      <c r="C2278" s="44"/>
      <c r="D2278" s="44"/>
      <c r="E2278" s="44" t="s">
        <v>1632</v>
      </c>
      <c r="F2278" s="45">
        <f>J2278-J2273</f>
        <v>48.432140993770474</v>
      </c>
      <c r="G2278" s="44"/>
      <c r="H2278" s="229" t="s">
        <v>1633</v>
      </c>
      <c r="I2278" s="229"/>
      <c r="J2278" s="45">
        <f>Q2278</f>
        <v>268.57823642</v>
      </c>
      <c r="Q2278">
        <f t="shared" si="565"/>
        <v>268.57823642</v>
      </c>
      <c r="S2278" s="194"/>
    </row>
    <row r="2279" spans="1:30" ht="15.75" thickBot="1" x14ac:dyDescent="0.3">
      <c r="A2279" s="46"/>
      <c r="B2279" s="46"/>
      <c r="C2279" s="46"/>
      <c r="D2279" s="46"/>
      <c r="E2279" s="46"/>
      <c r="F2279" s="46"/>
      <c r="G2279" s="46" t="s">
        <v>1634</v>
      </c>
      <c r="H2279" s="47">
        <v>1</v>
      </c>
      <c r="I2279" s="46" t="s">
        <v>1635</v>
      </c>
      <c r="J2279" s="48">
        <f>O2279</f>
        <v>268.57</v>
      </c>
      <c r="M2279">
        <f>K2273</f>
        <v>268.57</v>
      </c>
      <c r="N2279">
        <f>L2273</f>
        <v>268.57823642</v>
      </c>
      <c r="O2279">
        <v>268.57</v>
      </c>
      <c r="P2279">
        <v>268.57823642</v>
      </c>
      <c r="Q2279">
        <f t="shared" si="565"/>
        <v>0</v>
      </c>
      <c r="S2279" s="194"/>
      <c r="W2279" t="s">
        <v>1635</v>
      </c>
      <c r="Y2279" t="s">
        <v>1635</v>
      </c>
      <c r="AB2279" t="s">
        <v>1635</v>
      </c>
    </row>
    <row r="2280" spans="1:30" ht="15.75" thickTop="1" x14ac:dyDescent="0.25">
      <c r="A2280" s="49"/>
      <c r="B2280" s="49"/>
      <c r="C2280" s="49"/>
      <c r="D2280" s="49"/>
      <c r="E2280" s="49"/>
      <c r="F2280" s="49"/>
      <c r="G2280" s="49"/>
      <c r="H2280" s="49"/>
      <c r="I2280" s="49"/>
      <c r="J2280" s="49"/>
      <c r="Q2280">
        <f t="shared" si="565"/>
        <v>0</v>
      </c>
      <c r="S2280" s="194"/>
    </row>
    <row r="2281" spans="1:30" collapsed="1" x14ac:dyDescent="0.25">
      <c r="A2281" s="36" t="s">
        <v>5069</v>
      </c>
      <c r="B2281" s="37" t="s">
        <v>137</v>
      </c>
      <c r="C2281" s="36" t="s">
        <v>138</v>
      </c>
      <c r="D2281" s="36" t="s">
        <v>9</v>
      </c>
      <c r="E2281" s="233" t="s">
        <v>1626</v>
      </c>
      <c r="F2281" s="234"/>
      <c r="G2281" s="38" t="s">
        <v>139</v>
      </c>
      <c r="H2281" s="37" t="s">
        <v>140</v>
      </c>
      <c r="I2281" s="37" t="s">
        <v>141</v>
      </c>
      <c r="J2281" s="37" t="s">
        <v>10</v>
      </c>
      <c r="Q2281">
        <f t="shared" si="565"/>
        <v>0</v>
      </c>
      <c r="S2281" s="194"/>
      <c r="W2281" t="s">
        <v>141</v>
      </c>
      <c r="Y2281" t="s">
        <v>141</v>
      </c>
      <c r="AB2281" t="s">
        <v>141</v>
      </c>
    </row>
    <row r="2282" spans="1:30" x14ac:dyDescent="0.25">
      <c r="A2282" s="39" t="s">
        <v>1627</v>
      </c>
      <c r="B2282" s="40" t="s">
        <v>764</v>
      </c>
      <c r="C2282" s="39" t="s">
        <v>594</v>
      </c>
      <c r="D2282" s="39" t="s">
        <v>2547</v>
      </c>
      <c r="E2282" s="235" t="s">
        <v>1648</v>
      </c>
      <c r="F2282" s="236"/>
      <c r="G2282" s="41" t="s">
        <v>766</v>
      </c>
      <c r="H2282" s="42">
        <v>1</v>
      </c>
      <c r="I2282" s="43">
        <f>_xlfn.XLOOKUP(D2282,'Sintético MO EQ MAT'!D:D,'Sintético MO EQ MAT'!G:G)</f>
        <v>88.482198860655743</v>
      </c>
      <c r="J2282" s="43">
        <f>(H2282*I2282)</f>
        <v>88.482198860655743</v>
      </c>
      <c r="K2282">
        <f>_xlfn.XLOOKUP(D2282,'Sintético MO EQ MAT'!D:D,'Sintético MO EQ MAT'!O:O,0)</f>
        <v>755.63</v>
      </c>
      <c r="L2282">
        <f>_xlfn.XLOOKUP(D2282,'Sintético MO EQ MAT'!D:D,'Sintético MO EQ MAT'!K:K,0)</f>
        <v>107.94828261000001</v>
      </c>
      <c r="Q2282">
        <f t="shared" si="565"/>
        <v>0</v>
      </c>
      <c r="S2282" s="194"/>
      <c r="W2282">
        <v>88.482198860655743</v>
      </c>
      <c r="Y2282">
        <v>88.482198860655743</v>
      </c>
      <c r="AB2282">
        <v>88.482198860655743</v>
      </c>
      <c r="AD2282" s="196">
        <v>106.1</v>
      </c>
    </row>
    <row r="2283" spans="1:30" x14ac:dyDescent="0.25">
      <c r="A2283" s="44"/>
      <c r="B2283" s="44"/>
      <c r="C2283" s="44"/>
      <c r="D2283" s="44"/>
      <c r="E2283" s="44" t="s">
        <v>1629</v>
      </c>
      <c r="F2283" s="45">
        <v>0</v>
      </c>
      <c r="G2283" s="44" t="s">
        <v>1630</v>
      </c>
      <c r="H2283" s="45">
        <v>0</v>
      </c>
      <c r="I2283" s="44" t="s">
        <v>1631</v>
      </c>
      <c r="J2283" s="45">
        <f>F2283+H2283</f>
        <v>0</v>
      </c>
      <c r="Q2283">
        <f t="shared" si="565"/>
        <v>0</v>
      </c>
      <c r="W2283" t="s">
        <v>1631</v>
      </c>
      <c r="Y2283" t="s">
        <v>1631</v>
      </c>
      <c r="AB2283" t="s">
        <v>1631</v>
      </c>
    </row>
    <row r="2284" spans="1:30" x14ac:dyDescent="0.25">
      <c r="A2284" s="44"/>
      <c r="B2284" s="44"/>
      <c r="C2284" s="44"/>
      <c r="D2284" s="44"/>
      <c r="E2284" s="44" t="s">
        <v>1632</v>
      </c>
      <c r="F2284" s="45">
        <f>J2284-J2282</f>
        <v>19.466083749344264</v>
      </c>
      <c r="G2284" s="44"/>
      <c r="H2284" s="229" t="s">
        <v>1633</v>
      </c>
      <c r="I2284" s="229"/>
      <c r="J2284" s="45">
        <f>Q2284</f>
        <v>107.94828261000001</v>
      </c>
      <c r="Q2284">
        <f t="shared" si="565"/>
        <v>107.94828261000001</v>
      </c>
      <c r="S2284" s="194"/>
    </row>
    <row r="2285" spans="1:30" ht="15.75" thickBot="1" x14ac:dyDescent="0.3">
      <c r="A2285" s="46"/>
      <c r="B2285" s="46"/>
      <c r="C2285" s="46"/>
      <c r="D2285" s="46"/>
      <c r="E2285" s="46"/>
      <c r="F2285" s="46"/>
      <c r="G2285" s="46" t="s">
        <v>1634</v>
      </c>
      <c r="H2285" s="47">
        <v>7</v>
      </c>
      <c r="I2285" s="46" t="s">
        <v>1635</v>
      </c>
      <c r="J2285" s="48">
        <f>O2285</f>
        <v>755.63</v>
      </c>
      <c r="M2285">
        <f>K2282</f>
        <v>755.63</v>
      </c>
      <c r="N2285">
        <f>L2282</f>
        <v>107.94828261000001</v>
      </c>
      <c r="O2285">
        <v>755.63</v>
      </c>
      <c r="P2285">
        <v>107.94828261000001</v>
      </c>
      <c r="Q2285">
        <f t="shared" si="565"/>
        <v>0</v>
      </c>
      <c r="S2285" s="194"/>
      <c r="W2285" t="s">
        <v>1635</v>
      </c>
      <c r="Y2285" t="s">
        <v>1635</v>
      </c>
      <c r="AB2285" t="s">
        <v>1635</v>
      </c>
    </row>
    <row r="2286" spans="1:30" ht="15.75" thickTop="1" x14ac:dyDescent="0.25">
      <c r="A2286" s="49"/>
      <c r="B2286" s="49"/>
      <c r="C2286" s="49"/>
      <c r="D2286" s="49"/>
      <c r="E2286" s="49"/>
      <c r="F2286" s="49"/>
      <c r="G2286" s="49"/>
      <c r="H2286" s="49"/>
      <c r="I2286" s="49"/>
      <c r="J2286" s="49"/>
      <c r="Q2286">
        <f t="shared" si="565"/>
        <v>0</v>
      </c>
      <c r="S2286" s="194"/>
    </row>
    <row r="2287" spans="1:30" collapsed="1" x14ac:dyDescent="0.25">
      <c r="A2287" s="36" t="s">
        <v>767</v>
      </c>
      <c r="B2287" s="37" t="s">
        <v>137</v>
      </c>
      <c r="C2287" s="36" t="s">
        <v>138</v>
      </c>
      <c r="D2287" s="36" t="s">
        <v>9</v>
      </c>
      <c r="E2287" s="233" t="s">
        <v>1626</v>
      </c>
      <c r="F2287" s="234"/>
      <c r="G2287" s="38" t="s">
        <v>139</v>
      </c>
      <c r="H2287" s="37" t="s">
        <v>140</v>
      </c>
      <c r="I2287" s="37" t="s">
        <v>141</v>
      </c>
      <c r="J2287" s="37" t="s">
        <v>10</v>
      </c>
      <c r="Q2287">
        <f t="shared" si="565"/>
        <v>0</v>
      </c>
      <c r="S2287" s="194"/>
      <c r="W2287" t="s">
        <v>141</v>
      </c>
      <c r="Y2287" t="s">
        <v>141</v>
      </c>
      <c r="AB2287" t="s">
        <v>141</v>
      </c>
    </row>
    <row r="2288" spans="1:30" ht="25.5" x14ac:dyDescent="0.25">
      <c r="A2288" s="39" t="s">
        <v>1636</v>
      </c>
      <c r="B2288" s="40" t="s">
        <v>768</v>
      </c>
      <c r="C2288" s="39" t="s">
        <v>157</v>
      </c>
      <c r="D2288" s="39" t="s">
        <v>769</v>
      </c>
      <c r="E2288" s="235" t="s">
        <v>2168</v>
      </c>
      <c r="F2288" s="236"/>
      <c r="G2288" s="41" t="s">
        <v>255</v>
      </c>
      <c r="H2288" s="42">
        <v>1</v>
      </c>
      <c r="I2288" s="43">
        <f>_xlfn.XLOOKUP(D2288,'Sintético MO EQ MAT'!D:D,'Sintético MO EQ MAT'!G:G)</f>
        <v>22.187014081967217</v>
      </c>
      <c r="J2288" s="43">
        <f>(H2288*I2288)</f>
        <v>22.187014081967217</v>
      </c>
      <c r="K2288">
        <f>_xlfn.XLOOKUP(D2288,'Sintético MO EQ MAT'!D:D,'Sintético MO EQ MAT'!O:O,0)</f>
        <v>1214.54</v>
      </c>
      <c r="L2288">
        <f>_xlfn.XLOOKUP(D2288,'Sintético MO EQ MAT'!D:D,'Sintético MO EQ MAT'!K:K,0)</f>
        <v>27.068157180000004</v>
      </c>
      <c r="Q2288">
        <f t="shared" si="565"/>
        <v>0</v>
      </c>
      <c r="S2288" s="194"/>
      <c r="W2288">
        <v>22.187014081967217</v>
      </c>
      <c r="Y2288">
        <v>22.187014081967217</v>
      </c>
      <c r="AB2288">
        <v>22.187014081967217</v>
      </c>
      <c r="AD2288" s="196">
        <v>18.829999999999998</v>
      </c>
    </row>
    <row r="2289" spans="1:30" ht="38.25" x14ac:dyDescent="0.25">
      <c r="A2289" s="50" t="s">
        <v>1638</v>
      </c>
      <c r="B2289" s="51" t="s">
        <v>2517</v>
      </c>
      <c r="C2289" s="50" t="s">
        <v>157</v>
      </c>
      <c r="D2289" s="50" t="s">
        <v>2518</v>
      </c>
      <c r="E2289" s="237" t="s">
        <v>1900</v>
      </c>
      <c r="F2289" s="238"/>
      <c r="G2289" s="52" t="s">
        <v>1901</v>
      </c>
      <c r="H2289" s="53">
        <v>0.1206</v>
      </c>
      <c r="I2289" s="54">
        <f t="shared" ref="I2289:I2291" si="575">W2289</f>
        <v>0.77</v>
      </c>
      <c r="J2289" s="54">
        <f t="shared" ref="J2289:J2292" si="576">TRUNC(H2289*I2289,(2))</f>
        <v>0.09</v>
      </c>
      <c r="Q2289">
        <f t="shared" si="565"/>
        <v>0</v>
      </c>
      <c r="R2289">
        <f t="shared" ref="R2289:R2292" si="577">I2289/1.07133</f>
        <v>0.71873279008335444</v>
      </c>
      <c r="T2289">
        <v>0.73740117424136364</v>
      </c>
      <c r="W2289">
        <v>0.77</v>
      </c>
      <c r="Y2289">
        <v>0.77</v>
      </c>
      <c r="AB2289">
        <v>0.77</v>
      </c>
      <c r="AD2289" s="196">
        <v>0.77</v>
      </c>
    </row>
    <row r="2290" spans="1:30" ht="25.5" x14ac:dyDescent="0.25">
      <c r="A2290" s="50" t="s">
        <v>1638</v>
      </c>
      <c r="B2290" s="51" t="s">
        <v>2162</v>
      </c>
      <c r="C2290" s="50" t="s">
        <v>157</v>
      </c>
      <c r="D2290" s="50" t="s">
        <v>2163</v>
      </c>
      <c r="E2290" s="237" t="s">
        <v>1637</v>
      </c>
      <c r="F2290" s="238"/>
      <c r="G2290" s="52" t="s">
        <v>266</v>
      </c>
      <c r="H2290" s="53">
        <v>0.17610000000000001</v>
      </c>
      <c r="I2290" s="54">
        <f t="shared" si="575"/>
        <v>18.72</v>
      </c>
      <c r="J2290" s="54">
        <f t="shared" si="576"/>
        <v>3.29</v>
      </c>
      <c r="Q2290">
        <f t="shared" si="565"/>
        <v>0</v>
      </c>
      <c r="R2290">
        <f t="shared" si="577"/>
        <v>17.473607571896615</v>
      </c>
      <c r="T2290">
        <v>17.78163591050377</v>
      </c>
      <c r="W2290">
        <v>18.72</v>
      </c>
      <c r="Y2290">
        <v>18.72</v>
      </c>
      <c r="AB2290">
        <v>18.72</v>
      </c>
      <c r="AD2290" s="196">
        <v>18.72</v>
      </c>
    </row>
    <row r="2291" spans="1:30" ht="25.5" x14ac:dyDescent="0.25">
      <c r="A2291" s="50" t="s">
        <v>1638</v>
      </c>
      <c r="B2291" s="51" t="s">
        <v>1658</v>
      </c>
      <c r="C2291" s="50" t="s">
        <v>157</v>
      </c>
      <c r="D2291" s="50" t="s">
        <v>1659</v>
      </c>
      <c r="E2291" s="237" t="s">
        <v>1637</v>
      </c>
      <c r="F2291" s="238"/>
      <c r="G2291" s="52" t="s">
        <v>266</v>
      </c>
      <c r="H2291" s="53">
        <v>0.17610000000000001</v>
      </c>
      <c r="I2291" s="54">
        <f t="shared" si="575"/>
        <v>25.97</v>
      </c>
      <c r="J2291" s="54">
        <f t="shared" si="576"/>
        <v>4.57</v>
      </c>
      <c r="Q2291">
        <f t="shared" si="565"/>
        <v>0</v>
      </c>
      <c r="R2291">
        <f t="shared" si="577"/>
        <v>24.240896829174954</v>
      </c>
      <c r="T2291">
        <v>24.670269664809165</v>
      </c>
      <c r="W2291">
        <v>25.97</v>
      </c>
      <c r="Y2291">
        <v>25.97</v>
      </c>
      <c r="AB2291">
        <v>25.97</v>
      </c>
      <c r="AD2291" s="196">
        <v>25.97</v>
      </c>
    </row>
    <row r="2292" spans="1:30" ht="25.5" x14ac:dyDescent="0.25">
      <c r="A2292" s="55" t="s">
        <v>1627</v>
      </c>
      <c r="B2292" s="56" t="s">
        <v>2548</v>
      </c>
      <c r="C2292" s="55" t="s">
        <v>157</v>
      </c>
      <c r="D2292" s="55" t="s">
        <v>2549</v>
      </c>
      <c r="E2292" s="230" t="s">
        <v>1648</v>
      </c>
      <c r="F2292" s="231"/>
      <c r="G2292" s="57" t="s">
        <v>255</v>
      </c>
      <c r="H2292" s="58">
        <v>1.0667</v>
      </c>
      <c r="I2292" s="59">
        <f>W2292</f>
        <v>13.35</v>
      </c>
      <c r="J2292" s="59">
        <f t="shared" si="576"/>
        <v>14.24</v>
      </c>
      <c r="Q2292">
        <f t="shared" si="565"/>
        <v>0</v>
      </c>
      <c r="R2292">
        <f t="shared" si="577"/>
        <v>12.461146425471144</v>
      </c>
      <c r="T2292">
        <v>12.685167035367256</v>
      </c>
      <c r="W2292">
        <v>13.35</v>
      </c>
      <c r="Y2292">
        <v>13.35</v>
      </c>
      <c r="AB2292">
        <v>13.35</v>
      </c>
      <c r="AD2292" s="196">
        <v>13.35</v>
      </c>
    </row>
    <row r="2293" spans="1:30" x14ac:dyDescent="0.25">
      <c r="A2293" s="44"/>
      <c r="B2293" s="44"/>
      <c r="C2293" s="44"/>
      <c r="D2293" s="44"/>
      <c r="E2293" s="44" t="s">
        <v>1629</v>
      </c>
      <c r="F2293" s="45">
        <v>6.12</v>
      </c>
      <c r="G2293" s="44" t="s">
        <v>1630</v>
      </c>
      <c r="H2293" s="45">
        <v>0</v>
      </c>
      <c r="I2293" s="44" t="s">
        <v>1631</v>
      </c>
      <c r="J2293" s="45">
        <f>F2293+H2293</f>
        <v>6.12</v>
      </c>
      <c r="Q2293">
        <f t="shared" si="565"/>
        <v>0</v>
      </c>
      <c r="W2293" t="s">
        <v>1631</v>
      </c>
      <c r="Y2293" t="s">
        <v>1631</v>
      </c>
      <c r="AB2293" t="s">
        <v>1631</v>
      </c>
    </row>
    <row r="2294" spans="1:30" x14ac:dyDescent="0.25">
      <c r="A2294" s="44"/>
      <c r="B2294" s="44"/>
      <c r="C2294" s="44"/>
      <c r="D2294" s="44"/>
      <c r="E2294" s="44" t="s">
        <v>1632</v>
      </c>
      <c r="F2294" s="45">
        <f>J2294-J2288</f>
        <v>4.881143098032787</v>
      </c>
      <c r="G2294" s="44"/>
      <c r="H2294" s="229" t="s">
        <v>1633</v>
      </c>
      <c r="I2294" s="229"/>
      <c r="J2294" s="45">
        <f>Q2294</f>
        <v>27.068157180000004</v>
      </c>
      <c r="Q2294">
        <f t="shared" si="565"/>
        <v>27.068157180000004</v>
      </c>
      <c r="S2294" s="194"/>
    </row>
    <row r="2295" spans="1:30" ht="15.75" thickBot="1" x14ac:dyDescent="0.3">
      <c r="A2295" s="46"/>
      <c r="B2295" s="46"/>
      <c r="C2295" s="46"/>
      <c r="D2295" s="46"/>
      <c r="E2295" s="46"/>
      <c r="F2295" s="46"/>
      <c r="G2295" s="46" t="s">
        <v>1634</v>
      </c>
      <c r="H2295" s="47">
        <v>44.87</v>
      </c>
      <c r="I2295" s="46" t="s">
        <v>1635</v>
      </c>
      <c r="J2295" s="48">
        <f>O2295</f>
        <v>1214.54</v>
      </c>
      <c r="M2295">
        <f>K2288</f>
        <v>1214.54</v>
      </c>
      <c r="N2295">
        <f>L2288</f>
        <v>27.068157180000004</v>
      </c>
      <c r="O2295">
        <v>1214.54</v>
      </c>
      <c r="P2295">
        <v>27.068157180000004</v>
      </c>
      <c r="Q2295">
        <f t="shared" si="565"/>
        <v>0</v>
      </c>
      <c r="S2295" s="194"/>
      <c r="W2295" t="s">
        <v>1635</v>
      </c>
      <c r="Y2295" t="s">
        <v>1635</v>
      </c>
      <c r="AB2295" t="s">
        <v>1635</v>
      </c>
    </row>
    <row r="2296" spans="1:30" ht="15.75" thickTop="1" x14ac:dyDescent="0.25">
      <c r="A2296" s="49"/>
      <c r="B2296" s="49"/>
      <c r="C2296" s="49"/>
      <c r="D2296" s="49"/>
      <c r="E2296" s="49"/>
      <c r="F2296" s="49"/>
      <c r="G2296" s="49"/>
      <c r="H2296" s="49"/>
      <c r="I2296" s="49"/>
      <c r="J2296" s="49"/>
      <c r="Q2296">
        <f t="shared" si="565"/>
        <v>0</v>
      </c>
      <c r="S2296" s="194"/>
    </row>
    <row r="2297" spans="1:30" x14ac:dyDescent="0.25">
      <c r="A2297" s="33" t="s">
        <v>86</v>
      </c>
      <c r="B2297" s="33"/>
      <c r="C2297" s="33"/>
      <c r="D2297" s="33" t="s">
        <v>87</v>
      </c>
      <c r="E2297" s="33"/>
      <c r="F2297" s="239"/>
      <c r="G2297" s="240"/>
      <c r="H2297" s="34"/>
      <c r="I2297" s="33"/>
      <c r="J2297" s="35">
        <f>J2310+J2324+J2330+J2340+J2346+J2356+J2366+J2376+J2386+J2396+J2408+J2420+J2430+J2437+J2444+J2451+J2458+J2468+J2475+J2482+J2494+J2500+J2512+J2518+J2524+J2530+J2536+J2542+J2548+J2554+J2560+J2566+J2572+J2578+J2584+J2590+J2596+J2602+J2608+J2614+J2620+J2629+J2635+J2641+J2650+J2656+J2665+J2674+J2683+J2693</f>
        <v>229951.03999999995</v>
      </c>
      <c r="K2297">
        <f>_xlfn.XLOOKUP(D2297,'Sintético MO EQ MAT'!D:D,'Sintético MO EQ MAT'!O:O,0)</f>
        <v>229951.03999999995</v>
      </c>
      <c r="M2297">
        <f>K2297</f>
        <v>229951.03999999995</v>
      </c>
      <c r="N2297">
        <f>L2297</f>
        <v>0</v>
      </c>
      <c r="O2297">
        <v>229951.03999999995</v>
      </c>
      <c r="P2297">
        <v>0</v>
      </c>
      <c r="Q2297">
        <f t="shared" si="565"/>
        <v>0</v>
      </c>
    </row>
    <row r="2298" spans="1:30" collapsed="1" x14ac:dyDescent="0.25">
      <c r="A2298" s="36" t="s">
        <v>770</v>
      </c>
      <c r="B2298" s="37" t="s">
        <v>137</v>
      </c>
      <c r="C2298" s="36" t="s">
        <v>138</v>
      </c>
      <c r="D2298" s="36" t="s">
        <v>9</v>
      </c>
      <c r="E2298" s="233" t="s">
        <v>1626</v>
      </c>
      <c r="F2298" s="234"/>
      <c r="G2298" s="38" t="s">
        <v>139</v>
      </c>
      <c r="H2298" s="37" t="s">
        <v>140</v>
      </c>
      <c r="I2298" s="37" t="s">
        <v>141</v>
      </c>
      <c r="J2298" s="37" t="s">
        <v>10</v>
      </c>
      <c r="Q2298">
        <f t="shared" si="565"/>
        <v>0</v>
      </c>
      <c r="S2298" s="194"/>
      <c r="W2298" t="s">
        <v>141</v>
      </c>
      <c r="Y2298" t="s">
        <v>141</v>
      </c>
      <c r="AB2298" t="s">
        <v>141</v>
      </c>
    </row>
    <row r="2299" spans="1:30" ht="25.5" x14ac:dyDescent="0.25">
      <c r="A2299" s="39" t="s">
        <v>1636</v>
      </c>
      <c r="B2299" s="40" t="s">
        <v>771</v>
      </c>
      <c r="C2299" s="39" t="s">
        <v>157</v>
      </c>
      <c r="D2299" s="39" t="s">
        <v>772</v>
      </c>
      <c r="E2299" s="235" t="s">
        <v>2550</v>
      </c>
      <c r="F2299" s="236"/>
      <c r="G2299" s="41" t="s">
        <v>164</v>
      </c>
      <c r="H2299" s="42">
        <v>1</v>
      </c>
      <c r="I2299" s="43">
        <f>_xlfn.XLOOKUP(D2299,'Sintético MO EQ MAT'!D:D,'Sintético MO EQ MAT'!G:G)</f>
        <v>1915.4008636315787</v>
      </c>
      <c r="J2299" s="43">
        <f>(H2299*I2299)</f>
        <v>1915.4008636315787</v>
      </c>
      <c r="K2299">
        <f>_xlfn.XLOOKUP(D2299,'Sintético MO EQ MAT'!D:D,'Sintético MO EQ MAT'!O:O,0)</f>
        <v>39304.019999999997</v>
      </c>
      <c r="L2299">
        <f>_xlfn.XLOOKUP(D2299,'Sintético MO EQ MAT'!D:D,'Sintético MO EQ MAT'!K:K,0)</f>
        <v>2183.5569845399996</v>
      </c>
      <c r="Q2299">
        <f t="shared" si="565"/>
        <v>0</v>
      </c>
      <c r="S2299" s="194"/>
      <c r="W2299">
        <v>1915.4008636315787</v>
      </c>
      <c r="Y2299">
        <v>1915.4008636315787</v>
      </c>
      <c r="AB2299">
        <v>1915.4008636315787</v>
      </c>
      <c r="AD2299" s="196">
        <v>2045.6</v>
      </c>
    </row>
    <row r="2300" spans="1:30" ht="25.5" x14ac:dyDescent="0.25">
      <c r="A2300" s="50" t="s">
        <v>1638</v>
      </c>
      <c r="B2300" s="51" t="s">
        <v>2551</v>
      </c>
      <c r="C2300" s="50" t="s">
        <v>157</v>
      </c>
      <c r="D2300" s="50" t="s">
        <v>2552</v>
      </c>
      <c r="E2300" s="237" t="s">
        <v>1637</v>
      </c>
      <c r="F2300" s="238"/>
      <c r="G2300" s="52" t="s">
        <v>266</v>
      </c>
      <c r="H2300" s="53">
        <v>2.3334000000000001</v>
      </c>
      <c r="I2300" s="54">
        <f t="shared" ref="I2300:I2307" si="578">W2300</f>
        <v>26.76</v>
      </c>
      <c r="J2300" s="54">
        <f t="shared" ref="J2300:J2307" si="579">TRUNC(H2300*I2300,(2))</f>
        <v>62.44</v>
      </c>
      <c r="Q2300">
        <f t="shared" si="565"/>
        <v>0</v>
      </c>
      <c r="R2300">
        <f t="shared" ref="R2300:R2307" si="580">I2300/1.07133</f>
        <v>24.978298003416317</v>
      </c>
      <c r="T2300">
        <v>25.417005031129534</v>
      </c>
      <c r="W2300">
        <v>26.76</v>
      </c>
      <c r="Y2300">
        <v>26.76</v>
      </c>
      <c r="AB2300">
        <v>26.76</v>
      </c>
      <c r="AD2300" s="196">
        <v>26.76</v>
      </c>
    </row>
    <row r="2301" spans="1:30" ht="25.5" x14ac:dyDescent="0.25">
      <c r="A2301" s="50" t="s">
        <v>1638</v>
      </c>
      <c r="B2301" s="51" t="s">
        <v>1915</v>
      </c>
      <c r="C2301" s="50" t="s">
        <v>157</v>
      </c>
      <c r="D2301" s="50" t="s">
        <v>1916</v>
      </c>
      <c r="E2301" s="237" t="s">
        <v>1637</v>
      </c>
      <c r="F2301" s="238"/>
      <c r="G2301" s="52" t="s">
        <v>266</v>
      </c>
      <c r="H2301" s="53">
        <v>2.3334000000000001</v>
      </c>
      <c r="I2301" s="54">
        <f t="shared" si="578"/>
        <v>19.7</v>
      </c>
      <c r="J2301" s="54">
        <f t="shared" si="579"/>
        <v>45.96</v>
      </c>
      <c r="Q2301">
        <f t="shared" si="565"/>
        <v>0</v>
      </c>
      <c r="R2301">
        <f t="shared" si="580"/>
        <v>18.388358395639067</v>
      </c>
      <c r="T2301">
        <v>18.71505511840423</v>
      </c>
      <c r="W2301">
        <v>19.7</v>
      </c>
      <c r="Y2301">
        <v>19.7</v>
      </c>
      <c r="AB2301">
        <v>19.7</v>
      </c>
      <c r="AD2301" s="196">
        <v>19.7</v>
      </c>
    </row>
    <row r="2302" spans="1:30" ht="25.5" x14ac:dyDescent="0.25">
      <c r="A2302" s="55" t="s">
        <v>1627</v>
      </c>
      <c r="B2302" s="56" t="s">
        <v>2553</v>
      </c>
      <c r="C2302" s="55" t="s">
        <v>157</v>
      </c>
      <c r="D2302" s="55" t="s">
        <v>2554</v>
      </c>
      <c r="E2302" s="230" t="s">
        <v>1648</v>
      </c>
      <c r="F2302" s="231"/>
      <c r="G2302" s="57" t="s">
        <v>164</v>
      </c>
      <c r="H2302" s="58">
        <v>10</v>
      </c>
      <c r="I2302" s="59">
        <f t="shared" si="578"/>
        <v>0.86</v>
      </c>
      <c r="J2302" s="59">
        <f t="shared" si="579"/>
        <v>8.6</v>
      </c>
      <c r="Q2302">
        <f t="shared" si="565"/>
        <v>0</v>
      </c>
      <c r="R2302">
        <f t="shared" si="580"/>
        <v>0.80274051879439579</v>
      </c>
      <c r="T2302">
        <v>0.8214089029524051</v>
      </c>
      <c r="W2302">
        <v>0.86</v>
      </c>
      <c r="Y2302">
        <v>0.86</v>
      </c>
      <c r="AB2302">
        <v>0.86</v>
      </c>
      <c r="AD2302" s="196">
        <v>0.86</v>
      </c>
    </row>
    <row r="2303" spans="1:30" ht="38.25" x14ac:dyDescent="0.25">
      <c r="A2303" s="55" t="s">
        <v>1627</v>
      </c>
      <c r="B2303" s="56" t="s">
        <v>1878</v>
      </c>
      <c r="C2303" s="55" t="s">
        <v>157</v>
      </c>
      <c r="D2303" s="55" t="s">
        <v>1879</v>
      </c>
      <c r="E2303" s="230" t="s">
        <v>1648</v>
      </c>
      <c r="F2303" s="231"/>
      <c r="G2303" s="57" t="s">
        <v>164</v>
      </c>
      <c r="H2303" s="58">
        <v>9</v>
      </c>
      <c r="I2303" s="59">
        <f t="shared" si="578"/>
        <v>0.9</v>
      </c>
      <c r="J2303" s="59">
        <f t="shared" si="579"/>
        <v>8.1</v>
      </c>
      <c r="Q2303">
        <f t="shared" si="565"/>
        <v>0</v>
      </c>
      <c r="R2303">
        <f t="shared" si="580"/>
        <v>0.84007728711041429</v>
      </c>
      <c r="T2303">
        <v>0.85874567126842349</v>
      </c>
      <c r="W2303">
        <v>0.9</v>
      </c>
      <c r="Y2303">
        <v>0.9</v>
      </c>
      <c r="AB2303">
        <v>0.9</v>
      </c>
      <c r="AD2303" s="196">
        <v>0.9</v>
      </c>
    </row>
    <row r="2304" spans="1:30" x14ac:dyDescent="0.25">
      <c r="A2304" s="55" t="s">
        <v>1627</v>
      </c>
      <c r="B2304" s="56" t="s">
        <v>2555</v>
      </c>
      <c r="C2304" s="55" t="s">
        <v>157</v>
      </c>
      <c r="D2304" s="55" t="s">
        <v>2556</v>
      </c>
      <c r="E2304" s="230" t="s">
        <v>1648</v>
      </c>
      <c r="F2304" s="231"/>
      <c r="G2304" s="57" t="s">
        <v>164</v>
      </c>
      <c r="H2304" s="58">
        <v>6</v>
      </c>
      <c r="I2304" s="59">
        <f t="shared" si="578"/>
        <v>1.25</v>
      </c>
      <c r="J2304" s="59">
        <f t="shared" si="579"/>
        <v>7.5</v>
      </c>
      <c r="Q2304">
        <f t="shared" si="565"/>
        <v>0</v>
      </c>
      <c r="R2304">
        <f t="shared" si="580"/>
        <v>1.1667740098755754</v>
      </c>
      <c r="T2304">
        <v>1.1947765861125892</v>
      </c>
      <c r="W2304">
        <v>1.25</v>
      </c>
      <c r="Y2304">
        <v>1.25</v>
      </c>
      <c r="AB2304">
        <v>1.25</v>
      </c>
      <c r="AD2304" s="196">
        <v>1.25</v>
      </c>
    </row>
    <row r="2305" spans="1:30" ht="38.25" x14ac:dyDescent="0.25">
      <c r="A2305" s="55" t="s">
        <v>1627</v>
      </c>
      <c r="B2305" s="56" t="s">
        <v>2557</v>
      </c>
      <c r="C2305" s="55" t="s">
        <v>157</v>
      </c>
      <c r="D2305" s="55" t="s">
        <v>2558</v>
      </c>
      <c r="E2305" s="230" t="s">
        <v>1648</v>
      </c>
      <c r="F2305" s="231"/>
      <c r="G2305" s="57" t="s">
        <v>164</v>
      </c>
      <c r="H2305" s="58">
        <v>4</v>
      </c>
      <c r="I2305" s="59">
        <f t="shared" si="578"/>
        <v>0.47</v>
      </c>
      <c r="J2305" s="59">
        <f t="shared" si="579"/>
        <v>1.88</v>
      </c>
      <c r="Q2305">
        <f t="shared" si="565"/>
        <v>0</v>
      </c>
      <c r="R2305">
        <f t="shared" si="580"/>
        <v>0.43870702771321629</v>
      </c>
      <c r="T2305">
        <v>0.44804121979222089</v>
      </c>
      <c r="W2305">
        <v>0.47</v>
      </c>
      <c r="Y2305">
        <v>0.47</v>
      </c>
      <c r="AB2305">
        <v>0.47</v>
      </c>
      <c r="AD2305" s="196">
        <v>0.47</v>
      </c>
    </row>
    <row r="2306" spans="1:30" ht="25.5" x14ac:dyDescent="0.25">
      <c r="A2306" s="55" t="s">
        <v>1627</v>
      </c>
      <c r="B2306" s="56" t="s">
        <v>2559</v>
      </c>
      <c r="C2306" s="55" t="s">
        <v>157</v>
      </c>
      <c r="D2306" s="55" t="s">
        <v>2560</v>
      </c>
      <c r="E2306" s="230" t="s">
        <v>1648</v>
      </c>
      <c r="F2306" s="231"/>
      <c r="G2306" s="57" t="s">
        <v>164</v>
      </c>
      <c r="H2306" s="58">
        <v>2</v>
      </c>
      <c r="I2306" s="59">
        <f t="shared" si="578"/>
        <v>25.9</v>
      </c>
      <c r="J2306" s="59">
        <f t="shared" si="579"/>
        <v>51.8</v>
      </c>
      <c r="Q2306">
        <f t="shared" si="565"/>
        <v>0</v>
      </c>
      <c r="R2306">
        <f t="shared" si="580"/>
        <v>24.175557484621919</v>
      </c>
      <c r="T2306">
        <v>24.595596128177128</v>
      </c>
      <c r="W2306">
        <v>25.9</v>
      </c>
      <c r="Y2306">
        <v>25.9</v>
      </c>
      <c r="AB2306">
        <v>25.9</v>
      </c>
      <c r="AD2306" s="196">
        <v>25.9</v>
      </c>
    </row>
    <row r="2307" spans="1:30" ht="38.25" x14ac:dyDescent="0.25">
      <c r="A2307" s="55" t="s">
        <v>1627</v>
      </c>
      <c r="B2307" s="56" t="s">
        <v>2561</v>
      </c>
      <c r="C2307" s="55" t="s">
        <v>157</v>
      </c>
      <c r="D2307" s="55" t="s">
        <v>2562</v>
      </c>
      <c r="E2307" s="230" t="s">
        <v>2563</v>
      </c>
      <c r="F2307" s="231"/>
      <c r="G2307" s="57" t="s">
        <v>164</v>
      </c>
      <c r="H2307" s="58">
        <v>1</v>
      </c>
      <c r="I2307" s="59">
        <f t="shared" si="578"/>
        <v>1729.12</v>
      </c>
      <c r="J2307" s="59">
        <f t="shared" si="579"/>
        <v>1729.12</v>
      </c>
      <c r="Q2307">
        <f t="shared" si="565"/>
        <v>0</v>
      </c>
      <c r="R2307">
        <f t="shared" si="580"/>
        <v>1613.9938207648438</v>
      </c>
      <c r="T2307">
        <v>1641.9777286176995</v>
      </c>
      <c r="W2307">
        <v>1729.12</v>
      </c>
      <c r="Y2307">
        <v>1729.12</v>
      </c>
      <c r="AB2307">
        <v>1729.12</v>
      </c>
      <c r="AD2307" s="196">
        <v>1729.13</v>
      </c>
    </row>
    <row r="2308" spans="1:30" x14ac:dyDescent="0.25">
      <c r="A2308" s="44"/>
      <c r="B2308" s="44"/>
      <c r="C2308" s="44"/>
      <c r="D2308" s="44"/>
      <c r="E2308" s="44" t="s">
        <v>1629</v>
      </c>
      <c r="F2308" s="45">
        <v>82.54</v>
      </c>
      <c r="G2308" s="44" t="s">
        <v>1630</v>
      </c>
      <c r="H2308" s="45">
        <v>0</v>
      </c>
      <c r="I2308" s="44" t="s">
        <v>1631</v>
      </c>
      <c r="J2308" s="45">
        <f>F2308+H2308</f>
        <v>82.54</v>
      </c>
      <c r="Q2308">
        <f t="shared" si="565"/>
        <v>0</v>
      </c>
      <c r="W2308" t="s">
        <v>1631</v>
      </c>
      <c r="Y2308" t="s">
        <v>1631</v>
      </c>
      <c r="AB2308" t="s">
        <v>1631</v>
      </c>
    </row>
    <row r="2309" spans="1:30" x14ac:dyDescent="0.25">
      <c r="A2309" s="44"/>
      <c r="B2309" s="44"/>
      <c r="C2309" s="44"/>
      <c r="D2309" s="44"/>
      <c r="E2309" s="44" t="s">
        <v>1632</v>
      </c>
      <c r="F2309" s="45">
        <f>J2309-J2299</f>
        <v>268.15612090842092</v>
      </c>
      <c r="G2309" s="44"/>
      <c r="H2309" s="229" t="s">
        <v>1633</v>
      </c>
      <c r="I2309" s="229"/>
      <c r="J2309" s="45">
        <f>Q2309</f>
        <v>2183.5569845399996</v>
      </c>
      <c r="Q2309">
        <f t="shared" si="565"/>
        <v>2183.5569845399996</v>
      </c>
      <c r="S2309" s="194"/>
    </row>
    <row r="2310" spans="1:30" ht="15.75" thickBot="1" x14ac:dyDescent="0.3">
      <c r="A2310" s="46"/>
      <c r="B2310" s="46"/>
      <c r="C2310" s="46"/>
      <c r="D2310" s="46"/>
      <c r="E2310" s="46"/>
      <c r="F2310" s="46"/>
      <c r="G2310" s="46" t="s">
        <v>1634</v>
      </c>
      <c r="H2310" s="47">
        <v>18</v>
      </c>
      <c r="I2310" s="46" t="s">
        <v>1635</v>
      </c>
      <c r="J2310" s="48">
        <f>O2310</f>
        <v>39304.019999999997</v>
      </c>
      <c r="M2310">
        <f>K2299</f>
        <v>39304.019999999997</v>
      </c>
      <c r="N2310">
        <f>L2299</f>
        <v>2183.5569845399996</v>
      </c>
      <c r="O2310">
        <v>39304.019999999997</v>
      </c>
      <c r="P2310">
        <v>2183.5569845399996</v>
      </c>
      <c r="Q2310">
        <f t="shared" si="565"/>
        <v>0</v>
      </c>
      <c r="S2310" s="194"/>
      <c r="W2310" t="s">
        <v>1635</v>
      </c>
      <c r="Y2310" t="s">
        <v>1635</v>
      </c>
      <c r="AB2310" t="s">
        <v>1635</v>
      </c>
    </row>
    <row r="2311" spans="1:30" ht="15.75" thickTop="1" x14ac:dyDescent="0.25">
      <c r="A2311" s="49"/>
      <c r="B2311" s="49"/>
      <c r="C2311" s="49"/>
      <c r="D2311" s="49"/>
      <c r="E2311" s="49"/>
      <c r="F2311" s="49"/>
      <c r="G2311" s="49"/>
      <c r="H2311" s="49"/>
      <c r="I2311" s="49"/>
      <c r="J2311" s="49"/>
      <c r="Q2311">
        <f t="shared" si="565"/>
        <v>0</v>
      </c>
      <c r="S2311" s="194"/>
    </row>
    <row r="2312" spans="1:30" collapsed="1" x14ac:dyDescent="0.25">
      <c r="A2312" s="36" t="s">
        <v>773</v>
      </c>
      <c r="B2312" s="37" t="s">
        <v>137</v>
      </c>
      <c r="C2312" s="36" t="s">
        <v>138</v>
      </c>
      <c r="D2312" s="36" t="s">
        <v>9</v>
      </c>
      <c r="E2312" s="233" t="s">
        <v>1626</v>
      </c>
      <c r="F2312" s="234"/>
      <c r="G2312" s="38" t="s">
        <v>139</v>
      </c>
      <c r="H2312" s="37" t="s">
        <v>140</v>
      </c>
      <c r="I2312" s="37" t="s">
        <v>141</v>
      </c>
      <c r="J2312" s="37" t="s">
        <v>10</v>
      </c>
      <c r="Q2312">
        <f t="shared" si="565"/>
        <v>0</v>
      </c>
      <c r="S2312" s="194"/>
      <c r="W2312" t="s">
        <v>141</v>
      </c>
      <c r="Y2312" t="s">
        <v>141</v>
      </c>
      <c r="AB2312" t="s">
        <v>141</v>
      </c>
    </row>
    <row r="2313" spans="1:30" ht="25.5" x14ac:dyDescent="0.25">
      <c r="A2313" s="39" t="s">
        <v>1636</v>
      </c>
      <c r="B2313" s="40" t="s">
        <v>774</v>
      </c>
      <c r="C2313" s="39" t="s">
        <v>157</v>
      </c>
      <c r="D2313" s="39" t="s">
        <v>775</v>
      </c>
      <c r="E2313" s="235" t="s">
        <v>2550</v>
      </c>
      <c r="F2313" s="236"/>
      <c r="G2313" s="41" t="s">
        <v>164</v>
      </c>
      <c r="H2313" s="42">
        <v>1</v>
      </c>
      <c r="I2313" s="43">
        <f>_xlfn.XLOOKUP(D2313,'Sintético MO EQ MAT'!D:D,'Sintético MO EQ MAT'!G:G)</f>
        <v>2169.1702257192983</v>
      </c>
      <c r="J2313" s="43">
        <f>(H2313*I2313)</f>
        <v>2169.1702257192983</v>
      </c>
      <c r="K2313">
        <f>_xlfn.XLOOKUP(D2313,'Sintético MO EQ MAT'!D:D,'Sintético MO EQ MAT'!O:O,0)</f>
        <v>12364.27</v>
      </c>
      <c r="L2313">
        <f>_xlfn.XLOOKUP(D2313,'Sintético MO EQ MAT'!D:D,'Sintético MO EQ MAT'!K:K,0)</f>
        <v>2472.8540573199998</v>
      </c>
      <c r="Q2313">
        <f t="shared" si="565"/>
        <v>0</v>
      </c>
      <c r="S2313" s="194"/>
      <c r="W2313">
        <v>2169.1702257192983</v>
      </c>
      <c r="Y2313">
        <v>2169.1702257192983</v>
      </c>
      <c r="AB2313">
        <v>2169.1702257192983</v>
      </c>
      <c r="AD2313" s="196">
        <v>2329.9699999999998</v>
      </c>
    </row>
    <row r="2314" spans="1:30" ht="25.5" x14ac:dyDescent="0.25">
      <c r="A2314" s="50" t="s">
        <v>1638</v>
      </c>
      <c r="B2314" s="51" t="s">
        <v>2551</v>
      </c>
      <c r="C2314" s="50" t="s">
        <v>157</v>
      </c>
      <c r="D2314" s="50" t="s">
        <v>2552</v>
      </c>
      <c r="E2314" s="237" t="s">
        <v>1637</v>
      </c>
      <c r="F2314" s="238"/>
      <c r="G2314" s="52" t="s">
        <v>266</v>
      </c>
      <c r="H2314" s="53">
        <v>2.3334000000000001</v>
      </c>
      <c r="I2314" s="54">
        <f t="shared" ref="I2314:I2321" si="581">W2314</f>
        <v>26.76</v>
      </c>
      <c r="J2314" s="54">
        <f t="shared" ref="J2314:J2321" si="582">TRUNC(H2314*I2314,(2))</f>
        <v>62.44</v>
      </c>
      <c r="Q2314">
        <f t="shared" ref="Q2314:Q2377" si="583">P2315</f>
        <v>0</v>
      </c>
      <c r="R2314">
        <f t="shared" ref="R2314:R2321" si="584">I2314/1.07133</f>
        <v>24.978298003416317</v>
      </c>
      <c r="T2314">
        <v>25.417005031129534</v>
      </c>
      <c r="W2314">
        <v>26.76</v>
      </c>
      <c r="Y2314">
        <v>26.76</v>
      </c>
      <c r="AB2314">
        <v>26.76</v>
      </c>
      <c r="AD2314" s="196">
        <v>26.76</v>
      </c>
    </row>
    <row r="2315" spans="1:30" ht="25.5" x14ac:dyDescent="0.25">
      <c r="A2315" s="50" t="s">
        <v>1638</v>
      </c>
      <c r="B2315" s="51" t="s">
        <v>1915</v>
      </c>
      <c r="C2315" s="50" t="s">
        <v>157</v>
      </c>
      <c r="D2315" s="50" t="s">
        <v>1916</v>
      </c>
      <c r="E2315" s="237" t="s">
        <v>1637</v>
      </c>
      <c r="F2315" s="238"/>
      <c r="G2315" s="52" t="s">
        <v>266</v>
      </c>
      <c r="H2315" s="53">
        <v>2.3334000000000001</v>
      </c>
      <c r="I2315" s="54">
        <f t="shared" si="581"/>
        <v>19.7</v>
      </c>
      <c r="J2315" s="54">
        <f t="shared" si="582"/>
        <v>45.96</v>
      </c>
      <c r="Q2315">
        <f t="shared" si="583"/>
        <v>0</v>
      </c>
      <c r="R2315">
        <f t="shared" si="584"/>
        <v>18.388358395639067</v>
      </c>
      <c r="T2315">
        <v>18.71505511840423</v>
      </c>
      <c r="W2315">
        <v>19.7</v>
      </c>
      <c r="Y2315">
        <v>19.7</v>
      </c>
      <c r="AB2315">
        <v>19.7</v>
      </c>
      <c r="AD2315" s="196">
        <v>19.7</v>
      </c>
    </row>
    <row r="2316" spans="1:30" ht="25.5" x14ac:dyDescent="0.25">
      <c r="A2316" s="55" t="s">
        <v>1627</v>
      </c>
      <c r="B2316" s="56" t="s">
        <v>2553</v>
      </c>
      <c r="C2316" s="55" t="s">
        <v>157</v>
      </c>
      <c r="D2316" s="55" t="s">
        <v>2554</v>
      </c>
      <c r="E2316" s="230" t="s">
        <v>1648</v>
      </c>
      <c r="F2316" s="231"/>
      <c r="G2316" s="57" t="s">
        <v>164</v>
      </c>
      <c r="H2316" s="58">
        <v>10</v>
      </c>
      <c r="I2316" s="59">
        <f t="shared" si="581"/>
        <v>0.86</v>
      </c>
      <c r="J2316" s="59">
        <f t="shared" si="582"/>
        <v>8.6</v>
      </c>
      <c r="Q2316">
        <f t="shared" si="583"/>
        <v>0</v>
      </c>
      <c r="R2316">
        <f t="shared" si="584"/>
        <v>0.80274051879439579</v>
      </c>
      <c r="T2316">
        <v>0.8214089029524051</v>
      </c>
      <c r="W2316">
        <v>0.86</v>
      </c>
      <c r="Y2316">
        <v>0.86</v>
      </c>
      <c r="AB2316">
        <v>0.86</v>
      </c>
      <c r="AD2316" s="196">
        <v>0.86</v>
      </c>
    </row>
    <row r="2317" spans="1:30" ht="38.25" x14ac:dyDescent="0.25">
      <c r="A2317" s="55" t="s">
        <v>1627</v>
      </c>
      <c r="B2317" s="56" t="s">
        <v>1878</v>
      </c>
      <c r="C2317" s="55" t="s">
        <v>157</v>
      </c>
      <c r="D2317" s="55" t="s">
        <v>1879</v>
      </c>
      <c r="E2317" s="230" t="s">
        <v>1648</v>
      </c>
      <c r="F2317" s="231"/>
      <c r="G2317" s="57" t="s">
        <v>164</v>
      </c>
      <c r="H2317" s="58">
        <v>9</v>
      </c>
      <c r="I2317" s="59">
        <f t="shared" si="581"/>
        <v>0.9</v>
      </c>
      <c r="J2317" s="59">
        <f t="shared" si="582"/>
        <v>8.1</v>
      </c>
      <c r="Q2317">
        <f t="shared" si="583"/>
        <v>0</v>
      </c>
      <c r="R2317">
        <f t="shared" si="584"/>
        <v>0.84007728711041429</v>
      </c>
      <c r="T2317">
        <v>0.85874567126842349</v>
      </c>
      <c r="W2317">
        <v>0.9</v>
      </c>
      <c r="Y2317">
        <v>0.9</v>
      </c>
      <c r="AB2317">
        <v>0.9</v>
      </c>
      <c r="AD2317" s="196">
        <v>0.9</v>
      </c>
    </row>
    <row r="2318" spans="1:30" x14ac:dyDescent="0.25">
      <c r="A2318" s="55" t="s">
        <v>1627</v>
      </c>
      <c r="B2318" s="56" t="s">
        <v>2555</v>
      </c>
      <c r="C2318" s="55" t="s">
        <v>157</v>
      </c>
      <c r="D2318" s="55" t="s">
        <v>2556</v>
      </c>
      <c r="E2318" s="230" t="s">
        <v>1648</v>
      </c>
      <c r="F2318" s="231"/>
      <c r="G2318" s="57" t="s">
        <v>164</v>
      </c>
      <c r="H2318" s="58">
        <v>6</v>
      </c>
      <c r="I2318" s="59">
        <f t="shared" si="581"/>
        <v>1.25</v>
      </c>
      <c r="J2318" s="59">
        <f t="shared" si="582"/>
        <v>7.5</v>
      </c>
      <c r="Q2318">
        <f t="shared" si="583"/>
        <v>0</v>
      </c>
      <c r="R2318">
        <f t="shared" si="584"/>
        <v>1.1667740098755754</v>
      </c>
      <c r="T2318">
        <v>1.1947765861125892</v>
      </c>
      <c r="W2318">
        <v>1.25</v>
      </c>
      <c r="Y2318">
        <v>1.25</v>
      </c>
      <c r="AB2318">
        <v>1.25</v>
      </c>
      <c r="AD2318" s="196">
        <v>1.25</v>
      </c>
    </row>
    <row r="2319" spans="1:30" ht="38.25" x14ac:dyDescent="0.25">
      <c r="A2319" s="55" t="s">
        <v>1627</v>
      </c>
      <c r="B2319" s="56" t="s">
        <v>2557</v>
      </c>
      <c r="C2319" s="55" t="s">
        <v>157</v>
      </c>
      <c r="D2319" s="55" t="s">
        <v>2558</v>
      </c>
      <c r="E2319" s="230" t="s">
        <v>1648</v>
      </c>
      <c r="F2319" s="231"/>
      <c r="G2319" s="57" t="s">
        <v>164</v>
      </c>
      <c r="H2319" s="58">
        <v>4</v>
      </c>
      <c r="I2319" s="59">
        <f t="shared" si="581"/>
        <v>0.47</v>
      </c>
      <c r="J2319" s="59">
        <f t="shared" si="582"/>
        <v>1.88</v>
      </c>
      <c r="Q2319">
        <f t="shared" si="583"/>
        <v>0</v>
      </c>
      <c r="R2319">
        <f t="shared" si="584"/>
        <v>0.43870702771321629</v>
      </c>
      <c r="T2319">
        <v>0.44804121979222089</v>
      </c>
      <c r="W2319">
        <v>0.47</v>
      </c>
      <c r="Y2319">
        <v>0.47</v>
      </c>
      <c r="AB2319">
        <v>0.47</v>
      </c>
      <c r="AD2319" s="196">
        <v>0.47</v>
      </c>
    </row>
    <row r="2320" spans="1:30" ht="25.5" x14ac:dyDescent="0.25">
      <c r="A2320" s="55" t="s">
        <v>1627</v>
      </c>
      <c r="B2320" s="56" t="s">
        <v>2559</v>
      </c>
      <c r="C2320" s="55" t="s">
        <v>157</v>
      </c>
      <c r="D2320" s="55" t="s">
        <v>2560</v>
      </c>
      <c r="E2320" s="230" t="s">
        <v>1648</v>
      </c>
      <c r="F2320" s="231"/>
      <c r="G2320" s="57" t="s">
        <v>164</v>
      </c>
      <c r="H2320" s="58">
        <v>2</v>
      </c>
      <c r="I2320" s="59">
        <f t="shared" si="581"/>
        <v>25.9</v>
      </c>
      <c r="J2320" s="59">
        <f t="shared" si="582"/>
        <v>51.8</v>
      </c>
      <c r="Q2320">
        <f t="shared" si="583"/>
        <v>0</v>
      </c>
      <c r="R2320">
        <f t="shared" si="584"/>
        <v>24.175557484621919</v>
      </c>
      <c r="T2320">
        <v>24.595596128177128</v>
      </c>
      <c r="W2320">
        <v>25.9</v>
      </c>
      <c r="Y2320">
        <v>25.9</v>
      </c>
      <c r="AB2320">
        <v>25.9</v>
      </c>
      <c r="AD2320" s="196">
        <v>25.9</v>
      </c>
    </row>
    <row r="2321" spans="1:30" ht="38.25" x14ac:dyDescent="0.25">
      <c r="A2321" s="55" t="s">
        <v>1627</v>
      </c>
      <c r="B2321" s="56" t="s">
        <v>2564</v>
      </c>
      <c r="C2321" s="55" t="s">
        <v>157</v>
      </c>
      <c r="D2321" s="55" t="s">
        <v>2565</v>
      </c>
      <c r="E2321" s="230" t="s">
        <v>2563</v>
      </c>
      <c r="F2321" s="231"/>
      <c r="G2321" s="57" t="s">
        <v>164</v>
      </c>
      <c r="H2321" s="58">
        <v>1</v>
      </c>
      <c r="I2321" s="59">
        <f t="shared" si="581"/>
        <v>1982.89</v>
      </c>
      <c r="J2321" s="59">
        <f t="shared" si="582"/>
        <v>1982.89</v>
      </c>
      <c r="Q2321">
        <f t="shared" si="583"/>
        <v>0</v>
      </c>
      <c r="R2321">
        <f t="shared" si="584"/>
        <v>1850.8676131537438</v>
      </c>
      <c r="T2321">
        <v>1882.9865680975984</v>
      </c>
      <c r="W2321">
        <v>1982.89</v>
      </c>
      <c r="Y2321">
        <v>1982.89</v>
      </c>
      <c r="AB2321">
        <v>1982.89</v>
      </c>
      <c r="AD2321" s="196">
        <v>1982.93</v>
      </c>
    </row>
    <row r="2322" spans="1:30" x14ac:dyDescent="0.25">
      <c r="A2322" s="44"/>
      <c r="B2322" s="44"/>
      <c r="C2322" s="44"/>
      <c r="D2322" s="44"/>
      <c r="E2322" s="44" t="s">
        <v>1629</v>
      </c>
      <c r="F2322" s="45">
        <v>82.54</v>
      </c>
      <c r="G2322" s="44" t="s">
        <v>1630</v>
      </c>
      <c r="H2322" s="45">
        <v>0</v>
      </c>
      <c r="I2322" s="44" t="s">
        <v>1631</v>
      </c>
      <c r="J2322" s="45">
        <f>F2322+H2322</f>
        <v>82.54</v>
      </c>
      <c r="Q2322">
        <f t="shared" si="583"/>
        <v>0</v>
      </c>
      <c r="W2322" t="s">
        <v>1631</v>
      </c>
      <c r="Y2322" t="s">
        <v>1631</v>
      </c>
      <c r="AB2322" t="s">
        <v>1631</v>
      </c>
    </row>
    <row r="2323" spans="1:30" x14ac:dyDescent="0.25">
      <c r="A2323" s="44"/>
      <c r="B2323" s="44"/>
      <c r="C2323" s="44"/>
      <c r="D2323" s="44"/>
      <c r="E2323" s="44" t="s">
        <v>1632</v>
      </c>
      <c r="F2323" s="45">
        <f>J2323-J2313</f>
        <v>303.68383160070152</v>
      </c>
      <c r="G2323" s="44"/>
      <c r="H2323" s="229" t="s">
        <v>1633</v>
      </c>
      <c r="I2323" s="229"/>
      <c r="J2323" s="45">
        <f>Q2323</f>
        <v>2472.8540573199998</v>
      </c>
      <c r="Q2323">
        <f t="shared" si="583"/>
        <v>2472.8540573199998</v>
      </c>
      <c r="S2323" s="194"/>
    </row>
    <row r="2324" spans="1:30" ht="15.75" thickBot="1" x14ac:dyDescent="0.3">
      <c r="A2324" s="46"/>
      <c r="B2324" s="46"/>
      <c r="C2324" s="46"/>
      <c r="D2324" s="46"/>
      <c r="E2324" s="46"/>
      <c r="F2324" s="46"/>
      <c r="G2324" s="46" t="s">
        <v>1634</v>
      </c>
      <c r="H2324" s="47">
        <v>5</v>
      </c>
      <c r="I2324" s="46" t="s">
        <v>1635</v>
      </c>
      <c r="J2324" s="48">
        <f>O2324</f>
        <v>12364.27</v>
      </c>
      <c r="M2324">
        <f>K2313</f>
        <v>12364.27</v>
      </c>
      <c r="N2324">
        <f>L2313</f>
        <v>2472.8540573199998</v>
      </c>
      <c r="O2324">
        <v>12364.27</v>
      </c>
      <c r="P2324">
        <v>2472.8540573199998</v>
      </c>
      <c r="Q2324">
        <f t="shared" si="583"/>
        <v>0</v>
      </c>
      <c r="S2324" s="194"/>
      <c r="W2324" t="s">
        <v>1635</v>
      </c>
      <c r="Y2324" t="s">
        <v>1635</v>
      </c>
      <c r="AB2324" t="s">
        <v>1635</v>
      </c>
    </row>
    <row r="2325" spans="1:30" ht="15.75" thickTop="1" x14ac:dyDescent="0.25">
      <c r="A2325" s="49"/>
      <c r="B2325" s="49"/>
      <c r="C2325" s="49"/>
      <c r="D2325" s="49"/>
      <c r="E2325" s="49"/>
      <c r="F2325" s="49"/>
      <c r="G2325" s="49"/>
      <c r="H2325" s="49"/>
      <c r="I2325" s="49"/>
      <c r="J2325" s="49"/>
      <c r="Q2325">
        <f t="shared" si="583"/>
        <v>0</v>
      </c>
      <c r="S2325" s="194"/>
    </row>
    <row r="2326" spans="1:30" collapsed="1" x14ac:dyDescent="0.25">
      <c r="A2326" s="36" t="s">
        <v>5067</v>
      </c>
      <c r="B2326" s="37" t="s">
        <v>137</v>
      </c>
      <c r="C2326" s="36" t="s">
        <v>138</v>
      </c>
      <c r="D2326" s="36" t="s">
        <v>9</v>
      </c>
      <c r="E2326" s="233" t="s">
        <v>1626</v>
      </c>
      <c r="F2326" s="234"/>
      <c r="G2326" s="38" t="s">
        <v>139</v>
      </c>
      <c r="H2326" s="37" t="s">
        <v>140</v>
      </c>
      <c r="I2326" s="37" t="s">
        <v>141</v>
      </c>
      <c r="J2326" s="37" t="s">
        <v>10</v>
      </c>
      <c r="Q2326">
        <f t="shared" si="583"/>
        <v>0</v>
      </c>
      <c r="S2326" s="194"/>
      <c r="W2326" t="s">
        <v>141</v>
      </c>
      <c r="Y2326" t="s">
        <v>141</v>
      </c>
      <c r="AB2326" t="s">
        <v>141</v>
      </c>
    </row>
    <row r="2327" spans="1:30" x14ac:dyDescent="0.25">
      <c r="A2327" s="39" t="s">
        <v>1627</v>
      </c>
      <c r="B2327" s="40" t="s">
        <v>777</v>
      </c>
      <c r="C2327" s="39" t="s">
        <v>157</v>
      </c>
      <c r="D2327" s="39" t="s">
        <v>778</v>
      </c>
      <c r="E2327" s="235" t="s">
        <v>1648</v>
      </c>
      <c r="F2327" s="236"/>
      <c r="G2327" s="41" t="s">
        <v>259</v>
      </c>
      <c r="H2327" s="42">
        <v>1</v>
      </c>
      <c r="I2327" s="43">
        <f>_xlfn.XLOOKUP(D2327,'Sintético MO EQ MAT'!D:D,'Sintético MO EQ MAT'!G:G)</f>
        <v>53.389013188524594</v>
      </c>
      <c r="J2327" s="43">
        <f>(H2327*I2327)</f>
        <v>53.389013188524594</v>
      </c>
      <c r="K2327">
        <f>_xlfn.XLOOKUP(D2327,'Sintético MO EQ MAT'!D:D,'Sintético MO EQ MAT'!O:O,0)</f>
        <v>651.34</v>
      </c>
      <c r="L2327">
        <f>_xlfn.XLOOKUP(D2327,'Sintético MO EQ MAT'!D:D,'Sintético MO EQ MAT'!K:K,0)</f>
        <v>65.134596090000002</v>
      </c>
      <c r="Q2327">
        <f t="shared" si="583"/>
        <v>0</v>
      </c>
      <c r="S2327" s="194"/>
      <c r="W2327">
        <v>53.389013188524594</v>
      </c>
      <c r="Y2327">
        <v>53.389013188524594</v>
      </c>
      <c r="AB2327">
        <v>53.389013188524594</v>
      </c>
      <c r="AD2327" s="196">
        <v>64.02</v>
      </c>
    </row>
    <row r="2328" spans="1:30" x14ac:dyDescent="0.25">
      <c r="A2328" s="44"/>
      <c r="B2328" s="44"/>
      <c r="C2328" s="44"/>
      <c r="D2328" s="44"/>
      <c r="E2328" s="44" t="s">
        <v>1629</v>
      </c>
      <c r="F2328" s="45">
        <v>0</v>
      </c>
      <c r="G2328" s="44" t="s">
        <v>1630</v>
      </c>
      <c r="H2328" s="45">
        <v>0</v>
      </c>
      <c r="I2328" s="44" t="s">
        <v>1631</v>
      </c>
      <c r="J2328" s="45">
        <f>F2328+H2328</f>
        <v>0</v>
      </c>
      <c r="Q2328">
        <f t="shared" si="583"/>
        <v>0</v>
      </c>
      <c r="W2328" t="s">
        <v>1631</v>
      </c>
      <c r="Y2328" t="s">
        <v>1631</v>
      </c>
      <c r="AB2328" t="s">
        <v>1631</v>
      </c>
    </row>
    <row r="2329" spans="1:30" x14ac:dyDescent="0.25">
      <c r="A2329" s="44"/>
      <c r="B2329" s="44"/>
      <c r="C2329" s="44"/>
      <c r="D2329" s="44"/>
      <c r="E2329" s="44" t="s">
        <v>1632</v>
      </c>
      <c r="F2329" s="45">
        <f>J2329-J2327</f>
        <v>11.745582901475409</v>
      </c>
      <c r="G2329" s="44"/>
      <c r="H2329" s="229" t="s">
        <v>1633</v>
      </c>
      <c r="I2329" s="229"/>
      <c r="J2329" s="45">
        <f>Q2329</f>
        <v>65.134596090000002</v>
      </c>
      <c r="Q2329">
        <f t="shared" si="583"/>
        <v>65.134596090000002</v>
      </c>
      <c r="S2329" s="194"/>
    </row>
    <row r="2330" spans="1:30" ht="15.75" thickBot="1" x14ac:dyDescent="0.3">
      <c r="A2330" s="46"/>
      <c r="B2330" s="46"/>
      <c r="C2330" s="46"/>
      <c r="D2330" s="46"/>
      <c r="E2330" s="46"/>
      <c r="F2330" s="46"/>
      <c r="G2330" s="46" t="s">
        <v>1634</v>
      </c>
      <c r="H2330" s="47">
        <v>10</v>
      </c>
      <c r="I2330" s="46" t="s">
        <v>1635</v>
      </c>
      <c r="J2330" s="48">
        <f>O2330</f>
        <v>651.34</v>
      </c>
      <c r="M2330">
        <f>K2327</f>
        <v>651.34</v>
      </c>
      <c r="N2330">
        <f>L2327</f>
        <v>65.134596090000002</v>
      </c>
      <c r="O2330">
        <v>651.34</v>
      </c>
      <c r="P2330">
        <v>65.134596090000002</v>
      </c>
      <c r="Q2330">
        <f t="shared" si="583"/>
        <v>0</v>
      </c>
      <c r="S2330" s="194"/>
      <c r="W2330" t="s">
        <v>1635</v>
      </c>
      <c r="Y2330" t="s">
        <v>1635</v>
      </c>
      <c r="AB2330" t="s">
        <v>1635</v>
      </c>
    </row>
    <row r="2331" spans="1:30" ht="15.75" thickTop="1" x14ac:dyDescent="0.25">
      <c r="A2331" s="49"/>
      <c r="B2331" s="49"/>
      <c r="C2331" s="49"/>
      <c r="D2331" s="49"/>
      <c r="E2331" s="49"/>
      <c r="F2331" s="49"/>
      <c r="G2331" s="49"/>
      <c r="H2331" s="49"/>
      <c r="I2331" s="49"/>
      <c r="J2331" s="49"/>
      <c r="Q2331">
        <f t="shared" si="583"/>
        <v>0</v>
      </c>
      <c r="S2331" s="194"/>
    </row>
    <row r="2332" spans="1:30" collapsed="1" x14ac:dyDescent="0.25">
      <c r="A2332" s="36" t="s">
        <v>779</v>
      </c>
      <c r="B2332" s="37" t="s">
        <v>137</v>
      </c>
      <c r="C2332" s="36" t="s">
        <v>138</v>
      </c>
      <c r="D2332" s="36" t="s">
        <v>9</v>
      </c>
      <c r="E2332" s="233" t="s">
        <v>1626</v>
      </c>
      <c r="F2332" s="234"/>
      <c r="G2332" s="38" t="s">
        <v>139</v>
      </c>
      <c r="H2332" s="37" t="s">
        <v>140</v>
      </c>
      <c r="I2332" s="37" t="s">
        <v>141</v>
      </c>
      <c r="J2332" s="37" t="s">
        <v>10</v>
      </c>
      <c r="Q2332">
        <f t="shared" si="583"/>
        <v>0</v>
      </c>
      <c r="S2332" s="194"/>
      <c r="W2332" t="s">
        <v>141</v>
      </c>
      <c r="Y2332" t="s">
        <v>141</v>
      </c>
      <c r="AB2332" t="s">
        <v>141</v>
      </c>
    </row>
    <row r="2333" spans="1:30" ht="38.25" x14ac:dyDescent="0.25">
      <c r="A2333" s="39" t="s">
        <v>1636</v>
      </c>
      <c r="B2333" s="40" t="s">
        <v>780</v>
      </c>
      <c r="C2333" s="39" t="s">
        <v>157</v>
      </c>
      <c r="D2333" s="39" t="s">
        <v>781</v>
      </c>
      <c r="E2333" s="235" t="s">
        <v>2168</v>
      </c>
      <c r="F2333" s="236"/>
      <c r="G2333" s="41" t="s">
        <v>255</v>
      </c>
      <c r="H2333" s="42">
        <v>1</v>
      </c>
      <c r="I2333" s="43">
        <f>_xlfn.XLOOKUP(D2333,'Sintético MO EQ MAT'!D:D,'Sintético MO EQ MAT'!G:G)</f>
        <v>42.91584023770492</v>
      </c>
      <c r="J2333" s="43">
        <f>(H2333*I2333)</f>
        <v>42.91584023770492</v>
      </c>
      <c r="K2333">
        <f>_xlfn.XLOOKUP(D2333,'Sintético MO EQ MAT'!D:D,'Sintético MO EQ MAT'!O:O,0)</f>
        <v>8261.98</v>
      </c>
      <c r="L2333">
        <f>_xlfn.XLOOKUP(D2333,'Sintético MO EQ MAT'!D:D,'Sintético MO EQ MAT'!K:K,0)</f>
        <v>52.357325090000003</v>
      </c>
      <c r="Q2333">
        <f t="shared" si="583"/>
        <v>0</v>
      </c>
      <c r="S2333" s="194"/>
      <c r="W2333">
        <v>42.91584023770492</v>
      </c>
      <c r="Y2333">
        <v>42.91584023770492</v>
      </c>
      <c r="AB2333">
        <v>42.91584023770492</v>
      </c>
      <c r="AD2333" s="196">
        <v>48.65</v>
      </c>
    </row>
    <row r="2334" spans="1:30" ht="25.5" x14ac:dyDescent="0.25">
      <c r="A2334" s="50" t="s">
        <v>1638</v>
      </c>
      <c r="B2334" s="51" t="s">
        <v>2162</v>
      </c>
      <c r="C2334" s="50" t="s">
        <v>157</v>
      </c>
      <c r="D2334" s="50" t="s">
        <v>2163</v>
      </c>
      <c r="E2334" s="237" t="s">
        <v>1637</v>
      </c>
      <c r="F2334" s="238"/>
      <c r="G2334" s="52" t="s">
        <v>266</v>
      </c>
      <c r="H2334" s="53">
        <v>6.5000000000000002E-2</v>
      </c>
      <c r="I2334" s="54">
        <f t="shared" ref="I2334:I2337" si="585">W2334</f>
        <v>18.72</v>
      </c>
      <c r="J2334" s="54">
        <f t="shared" ref="J2334:J2337" si="586">TRUNC(H2334*I2334,(2))</f>
        <v>1.21</v>
      </c>
      <c r="Q2334">
        <f t="shared" si="583"/>
        <v>0</v>
      </c>
      <c r="R2334">
        <f t="shared" ref="R2334:R2337" si="587">I2334/1.07133</f>
        <v>17.473607571896615</v>
      </c>
      <c r="T2334">
        <v>17.78163591050377</v>
      </c>
      <c r="W2334">
        <v>18.72</v>
      </c>
      <c r="Y2334">
        <v>18.72</v>
      </c>
      <c r="AB2334">
        <v>18.72</v>
      </c>
      <c r="AD2334" s="196">
        <v>18.72</v>
      </c>
    </row>
    <row r="2335" spans="1:30" ht="25.5" x14ac:dyDescent="0.25">
      <c r="A2335" s="50" t="s">
        <v>1638</v>
      </c>
      <c r="B2335" s="51" t="s">
        <v>1658</v>
      </c>
      <c r="C2335" s="50" t="s">
        <v>157</v>
      </c>
      <c r="D2335" s="50" t="s">
        <v>1659</v>
      </c>
      <c r="E2335" s="237" t="s">
        <v>1637</v>
      </c>
      <c r="F2335" s="238"/>
      <c r="G2335" s="52" t="s">
        <v>266</v>
      </c>
      <c r="H2335" s="53">
        <v>6.5000000000000002E-2</v>
      </c>
      <c r="I2335" s="54">
        <f t="shared" si="585"/>
        <v>25.97</v>
      </c>
      <c r="J2335" s="54">
        <f t="shared" si="586"/>
        <v>1.68</v>
      </c>
      <c r="Q2335">
        <f t="shared" si="583"/>
        <v>0</v>
      </c>
      <c r="R2335">
        <f t="shared" si="587"/>
        <v>24.240896829174954</v>
      </c>
      <c r="T2335">
        <v>24.670269664809165</v>
      </c>
      <c r="W2335">
        <v>25.97</v>
      </c>
      <c r="Y2335">
        <v>25.97</v>
      </c>
      <c r="AB2335">
        <v>25.97</v>
      </c>
      <c r="AD2335" s="196">
        <v>25.97</v>
      </c>
    </row>
    <row r="2336" spans="1:30" ht="25.5" x14ac:dyDescent="0.25">
      <c r="A2336" s="55" t="s">
        <v>1627</v>
      </c>
      <c r="B2336" s="56" t="s">
        <v>2566</v>
      </c>
      <c r="C2336" s="55" t="s">
        <v>157</v>
      </c>
      <c r="D2336" s="55" t="s">
        <v>2567</v>
      </c>
      <c r="E2336" s="230" t="s">
        <v>1648</v>
      </c>
      <c r="F2336" s="231"/>
      <c r="G2336" s="57" t="s">
        <v>255</v>
      </c>
      <c r="H2336" s="58">
        <v>1.0210999999999999</v>
      </c>
      <c r="I2336" s="59">
        <f t="shared" si="585"/>
        <v>28.77</v>
      </c>
      <c r="J2336" s="59">
        <f t="shared" si="586"/>
        <v>29.37</v>
      </c>
      <c r="Q2336">
        <f t="shared" si="583"/>
        <v>0</v>
      </c>
      <c r="R2336">
        <f t="shared" si="587"/>
        <v>26.854470611296243</v>
      </c>
      <c r="T2336">
        <v>27.321180215246471</v>
      </c>
      <c r="W2336">
        <v>28.77</v>
      </c>
      <c r="Y2336">
        <v>28.77</v>
      </c>
      <c r="AB2336">
        <v>28.77</v>
      </c>
      <c r="AD2336" s="196">
        <v>28.77</v>
      </c>
    </row>
    <row r="2337" spans="1:30" ht="51" x14ac:dyDescent="0.25">
      <c r="A2337" s="55" t="s">
        <v>1627</v>
      </c>
      <c r="B2337" s="56" t="s">
        <v>2568</v>
      </c>
      <c r="C2337" s="55" t="s">
        <v>157</v>
      </c>
      <c r="D2337" s="55" t="s">
        <v>2569</v>
      </c>
      <c r="E2337" s="230" t="s">
        <v>1648</v>
      </c>
      <c r="F2337" s="231"/>
      <c r="G2337" s="57" t="s">
        <v>255</v>
      </c>
      <c r="H2337" s="58">
        <v>1.0210999999999999</v>
      </c>
      <c r="I2337" s="59">
        <f t="shared" si="585"/>
        <v>10.44</v>
      </c>
      <c r="J2337" s="59">
        <f t="shared" si="586"/>
        <v>10.66</v>
      </c>
      <c r="Q2337">
        <f t="shared" si="583"/>
        <v>0</v>
      </c>
      <c r="R2337">
        <f t="shared" si="587"/>
        <v>9.7448965304808048</v>
      </c>
      <c r="T2337">
        <v>9.9222461799818937</v>
      </c>
      <c r="W2337">
        <v>10.44</v>
      </c>
      <c r="Y2337">
        <v>10.44</v>
      </c>
      <c r="AB2337">
        <v>10.44</v>
      </c>
      <c r="AD2337" s="196">
        <v>10.44</v>
      </c>
    </row>
    <row r="2338" spans="1:30" x14ac:dyDescent="0.25">
      <c r="A2338" s="44"/>
      <c r="B2338" s="44"/>
      <c r="C2338" s="44"/>
      <c r="D2338" s="44"/>
      <c r="E2338" s="44" t="s">
        <v>1629</v>
      </c>
      <c r="F2338" s="45">
        <v>2.2400000000000002</v>
      </c>
      <c r="G2338" s="44" t="s">
        <v>1630</v>
      </c>
      <c r="H2338" s="45">
        <v>0</v>
      </c>
      <c r="I2338" s="44" t="s">
        <v>1631</v>
      </c>
      <c r="J2338" s="45">
        <f>F2338+H2338</f>
        <v>2.2400000000000002</v>
      </c>
      <c r="Q2338">
        <f t="shared" si="583"/>
        <v>0</v>
      </c>
      <c r="W2338" t="s">
        <v>1631</v>
      </c>
      <c r="Y2338" t="s">
        <v>1631</v>
      </c>
      <c r="AB2338" t="s">
        <v>1631</v>
      </c>
    </row>
    <row r="2339" spans="1:30" x14ac:dyDescent="0.25">
      <c r="A2339" s="44"/>
      <c r="B2339" s="44"/>
      <c r="C2339" s="44"/>
      <c r="D2339" s="44"/>
      <c r="E2339" s="44" t="s">
        <v>1632</v>
      </c>
      <c r="F2339" s="45">
        <f>J2339-J2333</f>
        <v>9.4414848522950834</v>
      </c>
      <c r="G2339" s="44"/>
      <c r="H2339" s="229" t="s">
        <v>1633</v>
      </c>
      <c r="I2339" s="229"/>
      <c r="J2339" s="45">
        <f>Q2339</f>
        <v>52.357325090000003</v>
      </c>
      <c r="Q2339">
        <f t="shared" si="583"/>
        <v>52.357325090000003</v>
      </c>
      <c r="S2339" s="194"/>
    </row>
    <row r="2340" spans="1:30" ht="15.75" thickBot="1" x14ac:dyDescent="0.3">
      <c r="A2340" s="46"/>
      <c r="B2340" s="46"/>
      <c r="C2340" s="46"/>
      <c r="D2340" s="46"/>
      <c r="E2340" s="46"/>
      <c r="F2340" s="46"/>
      <c r="G2340" s="46" t="s">
        <v>1634</v>
      </c>
      <c r="H2340" s="47">
        <v>157.80000000000001</v>
      </c>
      <c r="I2340" s="46" t="s">
        <v>1635</v>
      </c>
      <c r="J2340" s="48">
        <f>O2340</f>
        <v>8261.98</v>
      </c>
      <c r="M2340">
        <f>K2333</f>
        <v>8261.98</v>
      </c>
      <c r="N2340">
        <f>L2333</f>
        <v>52.357325090000003</v>
      </c>
      <c r="O2340">
        <v>8261.98</v>
      </c>
      <c r="P2340">
        <v>52.357325090000003</v>
      </c>
      <c r="Q2340">
        <f t="shared" si="583"/>
        <v>0</v>
      </c>
      <c r="S2340" s="194"/>
      <c r="W2340" t="s">
        <v>1635</v>
      </c>
      <c r="Y2340" t="s">
        <v>1635</v>
      </c>
      <c r="AB2340" t="s">
        <v>1635</v>
      </c>
    </row>
    <row r="2341" spans="1:30" ht="15.75" thickTop="1" x14ac:dyDescent="0.25">
      <c r="A2341" s="49"/>
      <c r="B2341" s="49"/>
      <c r="C2341" s="49"/>
      <c r="D2341" s="49"/>
      <c r="E2341" s="49"/>
      <c r="F2341" s="49"/>
      <c r="G2341" s="49"/>
      <c r="H2341" s="49"/>
      <c r="I2341" s="49"/>
      <c r="J2341" s="49"/>
      <c r="Q2341">
        <f t="shared" si="583"/>
        <v>0</v>
      </c>
      <c r="S2341" s="194"/>
    </row>
    <row r="2342" spans="1:30" collapsed="1" x14ac:dyDescent="0.25">
      <c r="A2342" s="36" t="s">
        <v>5068</v>
      </c>
      <c r="B2342" s="37" t="s">
        <v>137</v>
      </c>
      <c r="C2342" s="36" t="s">
        <v>138</v>
      </c>
      <c r="D2342" s="36" t="s">
        <v>9</v>
      </c>
      <c r="E2342" s="233" t="s">
        <v>1626</v>
      </c>
      <c r="F2342" s="234"/>
      <c r="G2342" s="38" t="s">
        <v>139</v>
      </c>
      <c r="H2342" s="37" t="s">
        <v>140</v>
      </c>
      <c r="I2342" s="37" t="s">
        <v>141</v>
      </c>
      <c r="J2342" s="37" t="s">
        <v>10</v>
      </c>
      <c r="Q2342">
        <f t="shared" si="583"/>
        <v>0</v>
      </c>
      <c r="S2342" s="194"/>
      <c r="W2342" t="s">
        <v>141</v>
      </c>
      <c r="Y2342" t="s">
        <v>141</v>
      </c>
      <c r="AB2342" t="s">
        <v>141</v>
      </c>
    </row>
    <row r="2343" spans="1:30" x14ac:dyDescent="0.25">
      <c r="A2343" s="39" t="s">
        <v>1627</v>
      </c>
      <c r="B2343" s="40" t="s">
        <v>783</v>
      </c>
      <c r="C2343" s="39" t="s">
        <v>157</v>
      </c>
      <c r="D2343" s="39" t="s">
        <v>784</v>
      </c>
      <c r="E2343" s="235" t="s">
        <v>1648</v>
      </c>
      <c r="F2343" s="236"/>
      <c r="G2343" s="41" t="s">
        <v>164</v>
      </c>
      <c r="H2343" s="42">
        <v>1</v>
      </c>
      <c r="I2343" s="43">
        <f>_xlfn.XLOOKUP(D2343,'Sintético MO EQ MAT'!D:D,'Sintético MO EQ MAT'!G:G)</f>
        <v>39.314680000000003</v>
      </c>
      <c r="J2343" s="43">
        <f>(H2343*I2343)</f>
        <v>39.314680000000003</v>
      </c>
      <c r="K2343">
        <f>_xlfn.XLOOKUP(D2343,'Sintético MO EQ MAT'!D:D,'Sintético MO EQ MAT'!O:O,0)</f>
        <v>719.45</v>
      </c>
      <c r="L2343">
        <f>_xlfn.XLOOKUP(D2343,'Sintético MO EQ MAT'!D:D,'Sintético MO EQ MAT'!K:K,0)</f>
        <v>47.963909600000001</v>
      </c>
      <c r="Q2343">
        <f t="shared" si="583"/>
        <v>0</v>
      </c>
      <c r="S2343" s="194"/>
      <c r="W2343">
        <v>39.314680000000003</v>
      </c>
      <c r="Y2343">
        <v>39.314680000000003</v>
      </c>
      <c r="AB2343">
        <v>39.314680000000003</v>
      </c>
      <c r="AD2343" s="196">
        <v>47.14</v>
      </c>
    </row>
    <row r="2344" spans="1:30" x14ac:dyDescent="0.25">
      <c r="A2344" s="44"/>
      <c r="B2344" s="44"/>
      <c r="C2344" s="44"/>
      <c r="D2344" s="44"/>
      <c r="E2344" s="44" t="s">
        <v>1629</v>
      </c>
      <c r="F2344" s="45">
        <v>0</v>
      </c>
      <c r="G2344" s="44" t="s">
        <v>1630</v>
      </c>
      <c r="H2344" s="45">
        <v>0</v>
      </c>
      <c r="I2344" s="44" t="s">
        <v>1631</v>
      </c>
      <c r="J2344" s="45">
        <f>F2344+H2344</f>
        <v>0</v>
      </c>
      <c r="Q2344">
        <f t="shared" si="583"/>
        <v>0</v>
      </c>
      <c r="W2344" t="s">
        <v>1631</v>
      </c>
      <c r="Y2344" t="s">
        <v>1631</v>
      </c>
      <c r="AB2344" t="s">
        <v>1631</v>
      </c>
    </row>
    <row r="2345" spans="1:30" x14ac:dyDescent="0.25">
      <c r="A2345" s="44"/>
      <c r="B2345" s="44"/>
      <c r="C2345" s="44"/>
      <c r="D2345" s="44"/>
      <c r="E2345" s="44" t="s">
        <v>1632</v>
      </c>
      <c r="F2345" s="45">
        <f>J2345-J2343</f>
        <v>8.6492295999999982</v>
      </c>
      <c r="G2345" s="44"/>
      <c r="H2345" s="229" t="s">
        <v>1633</v>
      </c>
      <c r="I2345" s="229"/>
      <c r="J2345" s="45">
        <f>Q2345</f>
        <v>47.963909600000001</v>
      </c>
      <c r="Q2345">
        <f t="shared" si="583"/>
        <v>47.963909600000001</v>
      </c>
      <c r="S2345" s="194"/>
    </row>
    <row r="2346" spans="1:30" ht="15.75" thickBot="1" x14ac:dyDescent="0.3">
      <c r="A2346" s="46"/>
      <c r="B2346" s="46"/>
      <c r="C2346" s="46"/>
      <c r="D2346" s="46"/>
      <c r="E2346" s="46"/>
      <c r="F2346" s="46"/>
      <c r="G2346" s="46" t="s">
        <v>1634</v>
      </c>
      <c r="H2346" s="47">
        <v>15</v>
      </c>
      <c r="I2346" s="46" t="s">
        <v>1635</v>
      </c>
      <c r="J2346" s="48">
        <f>O2346</f>
        <v>719.45</v>
      </c>
      <c r="M2346">
        <f>K2343</f>
        <v>719.45</v>
      </c>
      <c r="N2346">
        <f>L2343</f>
        <v>47.963909600000001</v>
      </c>
      <c r="O2346">
        <v>719.45</v>
      </c>
      <c r="P2346">
        <v>47.963909600000001</v>
      </c>
      <c r="Q2346">
        <f t="shared" si="583"/>
        <v>0</v>
      </c>
      <c r="S2346" s="194"/>
      <c r="W2346" t="s">
        <v>1635</v>
      </c>
      <c r="Y2346" t="s">
        <v>1635</v>
      </c>
      <c r="AB2346" t="s">
        <v>1635</v>
      </c>
    </row>
    <row r="2347" spans="1:30" ht="15.75" thickTop="1" x14ac:dyDescent="0.25">
      <c r="A2347" s="49"/>
      <c r="B2347" s="49"/>
      <c r="C2347" s="49"/>
      <c r="D2347" s="49"/>
      <c r="E2347" s="49"/>
      <c r="F2347" s="49"/>
      <c r="G2347" s="49"/>
      <c r="H2347" s="49"/>
      <c r="I2347" s="49"/>
      <c r="J2347" s="49"/>
      <c r="Q2347">
        <f t="shared" si="583"/>
        <v>0</v>
      </c>
      <c r="S2347" s="194"/>
    </row>
    <row r="2348" spans="1:30" collapsed="1" x14ac:dyDescent="0.25">
      <c r="A2348" s="36" t="s">
        <v>785</v>
      </c>
      <c r="B2348" s="37" t="s">
        <v>137</v>
      </c>
      <c r="C2348" s="36" t="s">
        <v>138</v>
      </c>
      <c r="D2348" s="36" t="s">
        <v>9</v>
      </c>
      <c r="E2348" s="233" t="s">
        <v>1626</v>
      </c>
      <c r="F2348" s="234"/>
      <c r="G2348" s="38" t="s">
        <v>139</v>
      </c>
      <c r="H2348" s="37" t="s">
        <v>140</v>
      </c>
      <c r="I2348" s="37" t="s">
        <v>141</v>
      </c>
      <c r="J2348" s="37" t="s">
        <v>10</v>
      </c>
      <c r="Q2348">
        <f t="shared" si="583"/>
        <v>0</v>
      </c>
      <c r="S2348" s="194"/>
      <c r="W2348" t="s">
        <v>141</v>
      </c>
      <c r="Y2348" t="s">
        <v>141</v>
      </c>
      <c r="AB2348" t="s">
        <v>141</v>
      </c>
    </row>
    <row r="2349" spans="1:30" ht="38.25" x14ac:dyDescent="0.25">
      <c r="A2349" s="39" t="s">
        <v>1636</v>
      </c>
      <c r="B2349" s="40" t="s">
        <v>786</v>
      </c>
      <c r="C2349" s="39" t="s">
        <v>157</v>
      </c>
      <c r="D2349" s="39" t="s">
        <v>787</v>
      </c>
      <c r="E2349" s="235" t="s">
        <v>2168</v>
      </c>
      <c r="F2349" s="236"/>
      <c r="G2349" s="41" t="s">
        <v>255</v>
      </c>
      <c r="H2349" s="42">
        <v>1</v>
      </c>
      <c r="I2349" s="43">
        <f>_xlfn.XLOOKUP(D2349,'Sintético MO EQ MAT'!D:D,'Sintético MO EQ MAT'!G:G)</f>
        <v>54.710244237704927</v>
      </c>
      <c r="J2349" s="43">
        <f>(H2349*I2349)</f>
        <v>54.710244237704927</v>
      </c>
      <c r="K2349">
        <f>_xlfn.XLOOKUP(D2349,'Sintético MO EQ MAT'!D:D,'Sintético MO EQ MAT'!O:O,0)</f>
        <v>10345.700000000001</v>
      </c>
      <c r="L2349">
        <f>_xlfn.XLOOKUP(D2349,'Sintético MO EQ MAT'!D:D,'Sintético MO EQ MAT'!K:K,0)</f>
        <v>66.746497970000007</v>
      </c>
      <c r="Q2349">
        <f t="shared" si="583"/>
        <v>0</v>
      </c>
      <c r="S2349" s="194"/>
      <c r="W2349">
        <v>54.710244237704927</v>
      </c>
      <c r="Y2349">
        <v>54.710244237704927</v>
      </c>
      <c r="AB2349">
        <v>54.710244237704927</v>
      </c>
      <c r="AD2349" s="196">
        <v>62.49</v>
      </c>
    </row>
    <row r="2350" spans="1:30" ht="25.5" x14ac:dyDescent="0.25">
      <c r="A2350" s="50" t="s">
        <v>1638</v>
      </c>
      <c r="B2350" s="51" t="s">
        <v>2162</v>
      </c>
      <c r="C2350" s="50" t="s">
        <v>157</v>
      </c>
      <c r="D2350" s="50" t="s">
        <v>2163</v>
      </c>
      <c r="E2350" s="237" t="s">
        <v>1637</v>
      </c>
      <c r="F2350" s="238"/>
      <c r="G2350" s="52" t="s">
        <v>266</v>
      </c>
      <c r="H2350" s="53">
        <v>7.0999999999999994E-2</v>
      </c>
      <c r="I2350" s="54">
        <f t="shared" ref="I2350:I2353" si="588">W2350</f>
        <v>18.72</v>
      </c>
      <c r="J2350" s="54">
        <f t="shared" ref="J2350:J2353" si="589">TRUNC(H2350*I2350,(2))</f>
        <v>1.32</v>
      </c>
      <c r="Q2350">
        <f t="shared" si="583"/>
        <v>0</v>
      </c>
      <c r="R2350">
        <f t="shared" ref="R2350:R2353" si="590">I2350/1.07133</f>
        <v>17.473607571896615</v>
      </c>
      <c r="T2350">
        <v>17.78163591050377</v>
      </c>
      <c r="W2350">
        <v>18.72</v>
      </c>
      <c r="Y2350">
        <v>18.72</v>
      </c>
      <c r="AB2350">
        <v>18.72</v>
      </c>
      <c r="AD2350" s="196">
        <v>18.72</v>
      </c>
    </row>
    <row r="2351" spans="1:30" ht="25.5" x14ac:dyDescent="0.25">
      <c r="A2351" s="50" t="s">
        <v>1638</v>
      </c>
      <c r="B2351" s="51" t="s">
        <v>1658</v>
      </c>
      <c r="C2351" s="50" t="s">
        <v>157</v>
      </c>
      <c r="D2351" s="50" t="s">
        <v>1659</v>
      </c>
      <c r="E2351" s="237" t="s">
        <v>1637</v>
      </c>
      <c r="F2351" s="238"/>
      <c r="G2351" s="52" t="s">
        <v>266</v>
      </c>
      <c r="H2351" s="53">
        <v>7.0999999999999994E-2</v>
      </c>
      <c r="I2351" s="54">
        <f t="shared" si="588"/>
        <v>25.97</v>
      </c>
      <c r="J2351" s="54">
        <f t="shared" si="589"/>
        <v>1.84</v>
      </c>
      <c r="Q2351">
        <f t="shared" si="583"/>
        <v>0</v>
      </c>
      <c r="R2351">
        <f t="shared" si="590"/>
        <v>24.240896829174954</v>
      </c>
      <c r="T2351">
        <v>24.670269664809165</v>
      </c>
      <c r="W2351">
        <v>25.97</v>
      </c>
      <c r="Y2351">
        <v>25.97</v>
      </c>
      <c r="AB2351">
        <v>25.97</v>
      </c>
      <c r="AD2351" s="196">
        <v>25.97</v>
      </c>
    </row>
    <row r="2352" spans="1:30" ht="25.5" x14ac:dyDescent="0.25">
      <c r="A2352" s="55" t="s">
        <v>1627</v>
      </c>
      <c r="B2352" s="56" t="s">
        <v>2570</v>
      </c>
      <c r="C2352" s="55" t="s">
        <v>157</v>
      </c>
      <c r="D2352" s="55" t="s">
        <v>2571</v>
      </c>
      <c r="E2352" s="230" t="s">
        <v>1648</v>
      </c>
      <c r="F2352" s="231"/>
      <c r="G2352" s="57" t="s">
        <v>255</v>
      </c>
      <c r="H2352" s="58">
        <v>1.0210999999999999</v>
      </c>
      <c r="I2352" s="59">
        <f t="shared" si="588"/>
        <v>39.020000000000003</v>
      </c>
      <c r="J2352" s="59">
        <f t="shared" si="589"/>
        <v>39.840000000000003</v>
      </c>
      <c r="Q2352">
        <f t="shared" si="583"/>
        <v>0</v>
      </c>
      <c r="R2352">
        <f t="shared" si="590"/>
        <v>36.422017492275963</v>
      </c>
      <c r="T2352">
        <v>37.056742553648277</v>
      </c>
      <c r="W2352">
        <v>39.020000000000003</v>
      </c>
      <c r="Y2352">
        <v>39.020000000000003</v>
      </c>
      <c r="AB2352">
        <v>39.020000000000003</v>
      </c>
      <c r="AD2352" s="196">
        <v>39.020000000000003</v>
      </c>
    </row>
    <row r="2353" spans="1:30" ht="51" x14ac:dyDescent="0.25">
      <c r="A2353" s="55" t="s">
        <v>1627</v>
      </c>
      <c r="B2353" s="56" t="s">
        <v>2572</v>
      </c>
      <c r="C2353" s="55" t="s">
        <v>157</v>
      </c>
      <c r="D2353" s="55" t="s">
        <v>2573</v>
      </c>
      <c r="E2353" s="230" t="s">
        <v>1648</v>
      </c>
      <c r="F2353" s="231"/>
      <c r="G2353" s="57" t="s">
        <v>255</v>
      </c>
      <c r="H2353" s="58">
        <v>1.0210999999999999</v>
      </c>
      <c r="I2353" s="59">
        <f t="shared" si="588"/>
        <v>11.47</v>
      </c>
      <c r="J2353" s="59">
        <f t="shared" si="589"/>
        <v>11.71</v>
      </c>
      <c r="Q2353">
        <f t="shared" si="583"/>
        <v>0</v>
      </c>
      <c r="R2353">
        <f t="shared" si="590"/>
        <v>10.706318314618279</v>
      </c>
      <c r="T2353">
        <v>10.902336348277375</v>
      </c>
      <c r="W2353">
        <v>11.47</v>
      </c>
      <c r="Y2353">
        <v>11.47</v>
      </c>
      <c r="AB2353">
        <v>11.47</v>
      </c>
      <c r="AD2353" s="196">
        <v>11.48</v>
      </c>
    </row>
    <row r="2354" spans="1:30" x14ac:dyDescent="0.25">
      <c r="A2354" s="44"/>
      <c r="B2354" s="44"/>
      <c r="C2354" s="44"/>
      <c r="D2354" s="44"/>
      <c r="E2354" s="44" t="s">
        <v>1629</v>
      </c>
      <c r="F2354" s="45">
        <v>2.46</v>
      </c>
      <c r="G2354" s="44" t="s">
        <v>1630</v>
      </c>
      <c r="H2354" s="45">
        <v>0</v>
      </c>
      <c r="I2354" s="44" t="s">
        <v>1631</v>
      </c>
      <c r="J2354" s="45">
        <f>F2354+H2354</f>
        <v>2.46</v>
      </c>
      <c r="Q2354">
        <f t="shared" si="583"/>
        <v>0</v>
      </c>
      <c r="W2354" t="s">
        <v>1631</v>
      </c>
      <c r="Y2354" t="s">
        <v>1631</v>
      </c>
      <c r="AB2354" t="s">
        <v>1631</v>
      </c>
    </row>
    <row r="2355" spans="1:30" x14ac:dyDescent="0.25">
      <c r="A2355" s="44"/>
      <c r="B2355" s="44"/>
      <c r="C2355" s="44"/>
      <c r="D2355" s="44"/>
      <c r="E2355" s="44" t="s">
        <v>1632</v>
      </c>
      <c r="F2355" s="45">
        <f>J2355-J2349</f>
        <v>12.03625373229508</v>
      </c>
      <c r="G2355" s="44"/>
      <c r="H2355" s="229" t="s">
        <v>1633</v>
      </c>
      <c r="I2355" s="229"/>
      <c r="J2355" s="45">
        <f>Q2355</f>
        <v>66.746497970000007</v>
      </c>
      <c r="Q2355">
        <f t="shared" si="583"/>
        <v>66.746497970000007</v>
      </c>
      <c r="S2355" s="194"/>
    </row>
    <row r="2356" spans="1:30" ht="15.75" thickBot="1" x14ac:dyDescent="0.3">
      <c r="A2356" s="46"/>
      <c r="B2356" s="46"/>
      <c r="C2356" s="46"/>
      <c r="D2356" s="46"/>
      <c r="E2356" s="46"/>
      <c r="F2356" s="46"/>
      <c r="G2356" s="46" t="s">
        <v>1634</v>
      </c>
      <c r="H2356" s="47">
        <v>155</v>
      </c>
      <c r="I2356" s="46" t="s">
        <v>1635</v>
      </c>
      <c r="J2356" s="48">
        <f>O2356</f>
        <v>10345.700000000001</v>
      </c>
      <c r="M2356">
        <f>K2349</f>
        <v>10345.700000000001</v>
      </c>
      <c r="N2356">
        <f>L2349</f>
        <v>66.746497970000007</v>
      </c>
      <c r="O2356">
        <v>10345.700000000001</v>
      </c>
      <c r="P2356">
        <v>66.746497970000007</v>
      </c>
      <c r="Q2356">
        <f t="shared" si="583"/>
        <v>0</v>
      </c>
      <c r="S2356" s="194"/>
      <c r="W2356" t="s">
        <v>1635</v>
      </c>
      <c r="Y2356" t="s">
        <v>1635</v>
      </c>
      <c r="AB2356" t="s">
        <v>1635</v>
      </c>
    </row>
    <row r="2357" spans="1:30" ht="15.75" thickTop="1" x14ac:dyDescent="0.25">
      <c r="A2357" s="49"/>
      <c r="B2357" s="49"/>
      <c r="C2357" s="49"/>
      <c r="D2357" s="49"/>
      <c r="E2357" s="49"/>
      <c r="F2357" s="49"/>
      <c r="G2357" s="49"/>
      <c r="H2357" s="49"/>
      <c r="I2357" s="49"/>
      <c r="J2357" s="49"/>
      <c r="Q2357">
        <f t="shared" si="583"/>
        <v>0</v>
      </c>
      <c r="S2357" s="194"/>
    </row>
    <row r="2358" spans="1:30" collapsed="1" x14ac:dyDescent="0.25">
      <c r="A2358" s="36" t="s">
        <v>788</v>
      </c>
      <c r="B2358" s="37" t="s">
        <v>137</v>
      </c>
      <c r="C2358" s="36" t="s">
        <v>138</v>
      </c>
      <c r="D2358" s="36" t="s">
        <v>9</v>
      </c>
      <c r="E2358" s="233" t="s">
        <v>1626</v>
      </c>
      <c r="F2358" s="234"/>
      <c r="G2358" s="38" t="s">
        <v>139</v>
      </c>
      <c r="H2358" s="37" t="s">
        <v>140</v>
      </c>
      <c r="I2358" s="37" t="s">
        <v>141</v>
      </c>
      <c r="J2358" s="37" t="s">
        <v>10</v>
      </c>
      <c r="Q2358">
        <f t="shared" si="583"/>
        <v>0</v>
      </c>
      <c r="S2358" s="194"/>
      <c r="W2358" t="s">
        <v>141</v>
      </c>
      <c r="Y2358" t="s">
        <v>141</v>
      </c>
      <c r="AB2358" t="s">
        <v>141</v>
      </c>
    </row>
    <row r="2359" spans="1:30" ht="51" x14ac:dyDescent="0.25">
      <c r="A2359" s="39" t="s">
        <v>1636</v>
      </c>
      <c r="B2359" s="40" t="s">
        <v>789</v>
      </c>
      <c r="C2359" s="39" t="s">
        <v>157</v>
      </c>
      <c r="D2359" s="39" t="s">
        <v>790</v>
      </c>
      <c r="E2359" s="235" t="s">
        <v>2168</v>
      </c>
      <c r="F2359" s="236"/>
      <c r="G2359" s="41" t="s">
        <v>255</v>
      </c>
      <c r="H2359" s="42">
        <v>1</v>
      </c>
      <c r="I2359" s="43">
        <f>_xlfn.XLOOKUP(D2359,'Sintético MO EQ MAT'!D:D,'Sintético MO EQ MAT'!G:G)</f>
        <v>66.899406295081974</v>
      </c>
      <c r="J2359" s="43">
        <f>(H2359*I2359)</f>
        <v>66.899406295081974</v>
      </c>
      <c r="K2359">
        <f>_xlfn.XLOOKUP(D2359,'Sintético MO EQ MAT'!D:D,'Sintético MO EQ MAT'!O:O,0)</f>
        <v>14274.86</v>
      </c>
      <c r="L2359">
        <f>_xlfn.XLOOKUP(D2359,'Sintético MO EQ MAT'!D:D,'Sintético MO EQ MAT'!K:K,0)</f>
        <v>81.617275680000006</v>
      </c>
      <c r="Q2359">
        <f t="shared" si="583"/>
        <v>0</v>
      </c>
      <c r="S2359" s="194"/>
      <c r="W2359">
        <v>66.899406295081974</v>
      </c>
      <c r="Y2359">
        <v>66.899406295081974</v>
      </c>
      <c r="AB2359">
        <v>66.899406295081974</v>
      </c>
      <c r="AD2359" s="196">
        <v>76.95</v>
      </c>
    </row>
    <row r="2360" spans="1:30" ht="25.5" x14ac:dyDescent="0.25">
      <c r="A2360" s="50" t="s">
        <v>1638</v>
      </c>
      <c r="B2360" s="51" t="s">
        <v>2162</v>
      </c>
      <c r="C2360" s="50" t="s">
        <v>157</v>
      </c>
      <c r="D2360" s="50" t="s">
        <v>2163</v>
      </c>
      <c r="E2360" s="237" t="s">
        <v>1637</v>
      </c>
      <c r="F2360" s="238"/>
      <c r="G2360" s="52" t="s">
        <v>266</v>
      </c>
      <c r="H2360" s="53">
        <v>7.4999999999999997E-2</v>
      </c>
      <c r="I2360" s="54">
        <f t="shared" ref="I2360:I2363" si="591">W2360</f>
        <v>18.72</v>
      </c>
      <c r="J2360" s="54">
        <f t="shared" ref="J2360:J2363" si="592">TRUNC(H2360*I2360,(2))</f>
        <v>1.4</v>
      </c>
      <c r="Q2360">
        <f t="shared" si="583"/>
        <v>0</v>
      </c>
      <c r="R2360">
        <f t="shared" ref="R2360:R2363" si="593">I2360/1.07133</f>
        <v>17.473607571896615</v>
      </c>
      <c r="T2360">
        <v>17.78163591050377</v>
      </c>
      <c r="W2360">
        <v>18.72</v>
      </c>
      <c r="Y2360">
        <v>18.72</v>
      </c>
      <c r="AB2360">
        <v>18.72</v>
      </c>
      <c r="AD2360" s="196">
        <v>18.72</v>
      </c>
    </row>
    <row r="2361" spans="1:30" ht="25.5" x14ac:dyDescent="0.25">
      <c r="A2361" s="50" t="s">
        <v>1638</v>
      </c>
      <c r="B2361" s="51" t="s">
        <v>1658</v>
      </c>
      <c r="C2361" s="50" t="s">
        <v>157</v>
      </c>
      <c r="D2361" s="50" t="s">
        <v>1659</v>
      </c>
      <c r="E2361" s="237" t="s">
        <v>1637</v>
      </c>
      <c r="F2361" s="238"/>
      <c r="G2361" s="52" t="s">
        <v>266</v>
      </c>
      <c r="H2361" s="53">
        <v>7.4999999999999997E-2</v>
      </c>
      <c r="I2361" s="54">
        <f t="shared" si="591"/>
        <v>25.97</v>
      </c>
      <c r="J2361" s="54">
        <f t="shared" si="592"/>
        <v>1.94</v>
      </c>
      <c r="Q2361">
        <f t="shared" si="583"/>
        <v>0</v>
      </c>
      <c r="R2361">
        <f t="shared" si="593"/>
        <v>24.240896829174954</v>
      </c>
      <c r="T2361">
        <v>24.670269664809165</v>
      </c>
      <c r="W2361">
        <v>25.97</v>
      </c>
      <c r="Y2361">
        <v>25.97</v>
      </c>
      <c r="AB2361">
        <v>25.97</v>
      </c>
      <c r="AD2361" s="196">
        <v>25.97</v>
      </c>
    </row>
    <row r="2362" spans="1:30" ht="25.5" x14ac:dyDescent="0.25">
      <c r="A2362" s="55" t="s">
        <v>1627</v>
      </c>
      <c r="B2362" s="56" t="s">
        <v>2574</v>
      </c>
      <c r="C2362" s="55" t="s">
        <v>157</v>
      </c>
      <c r="D2362" s="55" t="s">
        <v>2575</v>
      </c>
      <c r="E2362" s="230" t="s">
        <v>1648</v>
      </c>
      <c r="F2362" s="231"/>
      <c r="G2362" s="57" t="s">
        <v>255</v>
      </c>
      <c r="H2362" s="58">
        <v>1.0210999999999999</v>
      </c>
      <c r="I2362" s="59">
        <f t="shared" si="591"/>
        <v>48.53</v>
      </c>
      <c r="J2362" s="59">
        <f t="shared" si="592"/>
        <v>49.55</v>
      </c>
      <c r="Q2362">
        <f t="shared" si="583"/>
        <v>0</v>
      </c>
      <c r="R2362">
        <f t="shared" si="593"/>
        <v>45.298834159409338</v>
      </c>
      <c r="T2362">
        <v>46.09224048612473</v>
      </c>
      <c r="W2362">
        <v>48.53</v>
      </c>
      <c r="Y2362">
        <v>48.53</v>
      </c>
      <c r="AB2362">
        <v>48.53</v>
      </c>
      <c r="AD2362" s="196">
        <v>48.53</v>
      </c>
    </row>
    <row r="2363" spans="1:30" ht="51" x14ac:dyDescent="0.25">
      <c r="A2363" s="55" t="s">
        <v>1627</v>
      </c>
      <c r="B2363" s="56" t="s">
        <v>2576</v>
      </c>
      <c r="C2363" s="55" t="s">
        <v>157</v>
      </c>
      <c r="D2363" s="55" t="s">
        <v>2577</v>
      </c>
      <c r="E2363" s="230" t="s">
        <v>1648</v>
      </c>
      <c r="F2363" s="231"/>
      <c r="G2363" s="57" t="s">
        <v>255</v>
      </c>
      <c r="H2363" s="58">
        <v>1.0210999999999999</v>
      </c>
      <c r="I2363" s="59">
        <f t="shared" si="591"/>
        <v>13.72</v>
      </c>
      <c r="J2363" s="59">
        <f t="shared" si="592"/>
        <v>14</v>
      </c>
      <c r="Q2363">
        <f t="shared" si="583"/>
        <v>0</v>
      </c>
      <c r="R2363">
        <f t="shared" si="593"/>
        <v>12.806511532394316</v>
      </c>
      <c r="T2363">
        <v>13.030532142290426</v>
      </c>
      <c r="W2363">
        <v>13.72</v>
      </c>
      <c r="Y2363">
        <v>13.72</v>
      </c>
      <c r="AB2363">
        <v>13.72</v>
      </c>
      <c r="AD2363" s="196">
        <v>13.72</v>
      </c>
    </row>
    <row r="2364" spans="1:30" x14ac:dyDescent="0.25">
      <c r="A2364" s="44"/>
      <c r="B2364" s="44"/>
      <c r="C2364" s="44"/>
      <c r="D2364" s="44"/>
      <c r="E2364" s="44" t="s">
        <v>1629</v>
      </c>
      <c r="F2364" s="45">
        <v>2.6</v>
      </c>
      <c r="G2364" s="44" t="s">
        <v>1630</v>
      </c>
      <c r="H2364" s="45">
        <v>0</v>
      </c>
      <c r="I2364" s="44" t="s">
        <v>1631</v>
      </c>
      <c r="J2364" s="45">
        <f>F2364+H2364</f>
        <v>2.6</v>
      </c>
      <c r="Q2364">
        <f t="shared" si="583"/>
        <v>0</v>
      </c>
      <c r="W2364" t="s">
        <v>1631</v>
      </c>
      <c r="Y2364" t="s">
        <v>1631</v>
      </c>
      <c r="AB2364" t="s">
        <v>1631</v>
      </c>
    </row>
    <row r="2365" spans="1:30" x14ac:dyDescent="0.25">
      <c r="A2365" s="44"/>
      <c r="B2365" s="44"/>
      <c r="C2365" s="44"/>
      <c r="D2365" s="44"/>
      <c r="E2365" s="44" t="s">
        <v>1632</v>
      </c>
      <c r="F2365" s="45">
        <f>J2365-J2359</f>
        <v>14.717869384918032</v>
      </c>
      <c r="G2365" s="44"/>
      <c r="H2365" s="229" t="s">
        <v>1633</v>
      </c>
      <c r="I2365" s="229"/>
      <c r="J2365" s="45">
        <f>Q2365</f>
        <v>81.617275680000006</v>
      </c>
      <c r="Q2365">
        <f t="shared" si="583"/>
        <v>81.617275680000006</v>
      </c>
      <c r="S2365" s="194"/>
    </row>
    <row r="2366" spans="1:30" ht="15.75" thickBot="1" x14ac:dyDescent="0.3">
      <c r="A2366" s="46"/>
      <c r="B2366" s="46"/>
      <c r="C2366" s="46"/>
      <c r="D2366" s="46"/>
      <c r="E2366" s="46"/>
      <c r="F2366" s="46"/>
      <c r="G2366" s="46" t="s">
        <v>1634</v>
      </c>
      <c r="H2366" s="47">
        <v>174.9</v>
      </c>
      <c r="I2366" s="46" t="s">
        <v>1635</v>
      </c>
      <c r="J2366" s="48">
        <f>O2366</f>
        <v>14274.86</v>
      </c>
      <c r="M2366">
        <f>K2359</f>
        <v>14274.86</v>
      </c>
      <c r="N2366">
        <f>L2359</f>
        <v>81.617275680000006</v>
      </c>
      <c r="O2366">
        <v>14274.86</v>
      </c>
      <c r="P2366">
        <v>81.617275680000006</v>
      </c>
      <c r="Q2366">
        <f t="shared" si="583"/>
        <v>0</v>
      </c>
      <c r="S2366" s="194"/>
      <c r="W2366" t="s">
        <v>1635</v>
      </c>
      <c r="Y2366" t="s">
        <v>1635</v>
      </c>
      <c r="AB2366" t="s">
        <v>1635</v>
      </c>
    </row>
    <row r="2367" spans="1:30" ht="15.75" thickTop="1" x14ac:dyDescent="0.25">
      <c r="A2367" s="49"/>
      <c r="B2367" s="49"/>
      <c r="C2367" s="49"/>
      <c r="D2367" s="49"/>
      <c r="E2367" s="49"/>
      <c r="F2367" s="49"/>
      <c r="G2367" s="49"/>
      <c r="H2367" s="49"/>
      <c r="I2367" s="49"/>
      <c r="J2367" s="49"/>
      <c r="Q2367">
        <f t="shared" si="583"/>
        <v>0</v>
      </c>
      <c r="S2367" s="194"/>
    </row>
    <row r="2368" spans="1:30" collapsed="1" x14ac:dyDescent="0.25">
      <c r="A2368" s="36" t="s">
        <v>791</v>
      </c>
      <c r="B2368" s="37" t="s">
        <v>137</v>
      </c>
      <c r="C2368" s="36" t="s">
        <v>138</v>
      </c>
      <c r="D2368" s="36" t="s">
        <v>9</v>
      </c>
      <c r="E2368" s="233" t="s">
        <v>1626</v>
      </c>
      <c r="F2368" s="234"/>
      <c r="G2368" s="38" t="s">
        <v>139</v>
      </c>
      <c r="H2368" s="37" t="s">
        <v>140</v>
      </c>
      <c r="I2368" s="37" t="s">
        <v>141</v>
      </c>
      <c r="J2368" s="37" t="s">
        <v>10</v>
      </c>
      <c r="Q2368">
        <f t="shared" si="583"/>
        <v>0</v>
      </c>
      <c r="S2368" s="194"/>
      <c r="W2368" t="s">
        <v>141</v>
      </c>
      <c r="Y2368" t="s">
        <v>141</v>
      </c>
      <c r="AB2368" t="s">
        <v>141</v>
      </c>
    </row>
    <row r="2369" spans="1:30" ht="38.25" x14ac:dyDescent="0.25">
      <c r="A2369" s="39" t="s">
        <v>1636</v>
      </c>
      <c r="B2369" s="40" t="s">
        <v>792</v>
      </c>
      <c r="C2369" s="39" t="s">
        <v>157</v>
      </c>
      <c r="D2369" s="39" t="s">
        <v>793</v>
      </c>
      <c r="E2369" s="235" t="s">
        <v>2578</v>
      </c>
      <c r="F2369" s="236"/>
      <c r="G2369" s="41" t="s">
        <v>255</v>
      </c>
      <c r="H2369" s="42">
        <v>1</v>
      </c>
      <c r="I2369" s="43">
        <f>_xlfn.XLOOKUP(D2369,'Sintético MO EQ MAT'!D:D,'Sintético MO EQ MAT'!G:G)</f>
        <v>6.4853109426229514</v>
      </c>
      <c r="J2369" s="43">
        <f>(H2369*I2369)</f>
        <v>6.4853109426229514</v>
      </c>
      <c r="K2369">
        <f>_xlfn.XLOOKUP(D2369,'Sintético MO EQ MAT'!D:D,'Sintético MO EQ MAT'!O:O,0)</f>
        <v>104.83</v>
      </c>
      <c r="L2369">
        <f>_xlfn.XLOOKUP(D2369,'Sintético MO EQ MAT'!D:D,'Sintético MO EQ MAT'!K:K,0)</f>
        <v>7.9120793500000008</v>
      </c>
      <c r="Q2369">
        <f t="shared" si="583"/>
        <v>0</v>
      </c>
      <c r="S2369" s="194"/>
      <c r="W2369">
        <v>6.4853109426229514</v>
      </c>
      <c r="Y2369">
        <v>6.4853109426229514</v>
      </c>
      <c r="AB2369">
        <v>6.4853109426229514</v>
      </c>
      <c r="AD2369" s="196">
        <v>3.77</v>
      </c>
    </row>
    <row r="2370" spans="1:30" ht="25.5" x14ac:dyDescent="0.25">
      <c r="A2370" s="50" t="s">
        <v>1638</v>
      </c>
      <c r="B2370" s="51" t="s">
        <v>1940</v>
      </c>
      <c r="C2370" s="50" t="s">
        <v>157</v>
      </c>
      <c r="D2370" s="50" t="s">
        <v>1941</v>
      </c>
      <c r="E2370" s="237" t="s">
        <v>1637</v>
      </c>
      <c r="F2370" s="238"/>
      <c r="G2370" s="52" t="s">
        <v>266</v>
      </c>
      <c r="H2370" s="53">
        <v>8.6999999999999994E-2</v>
      </c>
      <c r="I2370" s="54">
        <f t="shared" ref="I2370:I2373" si="594">W2370</f>
        <v>19.64</v>
      </c>
      <c r="J2370" s="54">
        <f t="shared" ref="J2370:J2373" si="595">TRUNC(H2370*I2370,(2))</f>
        <v>1.7</v>
      </c>
      <c r="Q2370">
        <f t="shared" si="583"/>
        <v>0</v>
      </c>
      <c r="R2370">
        <f t="shared" ref="R2370:R2373" si="596">I2370/1.07133</f>
        <v>18.332353243165041</v>
      </c>
      <c r="T2370">
        <v>18.659049965930198</v>
      </c>
      <c r="W2370">
        <v>19.64</v>
      </c>
      <c r="Y2370">
        <v>19.64</v>
      </c>
      <c r="AB2370">
        <v>19.64</v>
      </c>
      <c r="AD2370" s="196">
        <v>19.64</v>
      </c>
    </row>
    <row r="2371" spans="1:30" ht="25.5" x14ac:dyDescent="0.25">
      <c r="A2371" s="50" t="s">
        <v>1638</v>
      </c>
      <c r="B2371" s="51" t="s">
        <v>1942</v>
      </c>
      <c r="C2371" s="50" t="s">
        <v>157</v>
      </c>
      <c r="D2371" s="50" t="s">
        <v>1943</v>
      </c>
      <c r="E2371" s="237" t="s">
        <v>1637</v>
      </c>
      <c r="F2371" s="238"/>
      <c r="G2371" s="52" t="s">
        <v>266</v>
      </c>
      <c r="H2371" s="53">
        <v>8.6999999999999994E-2</v>
      </c>
      <c r="I2371" s="54">
        <f t="shared" si="594"/>
        <v>27.04</v>
      </c>
      <c r="J2371" s="54">
        <f t="shared" si="595"/>
        <v>2.35</v>
      </c>
      <c r="Q2371">
        <f t="shared" si="583"/>
        <v>0</v>
      </c>
      <c r="R2371">
        <f t="shared" si="596"/>
        <v>25.239655381628445</v>
      </c>
      <c r="T2371">
        <v>25.678362409341663</v>
      </c>
      <c r="W2371">
        <v>27.04</v>
      </c>
      <c r="Y2371">
        <v>27.04</v>
      </c>
      <c r="AB2371">
        <v>27.04</v>
      </c>
      <c r="AD2371" s="196">
        <v>27.04</v>
      </c>
    </row>
    <row r="2372" spans="1:30" x14ac:dyDescent="0.25">
      <c r="A2372" s="55" t="s">
        <v>1627</v>
      </c>
      <c r="B2372" s="56" t="s">
        <v>2579</v>
      </c>
      <c r="C2372" s="55" t="s">
        <v>157</v>
      </c>
      <c r="D2372" s="55" t="s">
        <v>2580</v>
      </c>
      <c r="E2372" s="230" t="s">
        <v>1648</v>
      </c>
      <c r="F2372" s="231"/>
      <c r="G2372" s="57" t="s">
        <v>255</v>
      </c>
      <c r="H2372" s="58">
        <v>1.1000000000000001</v>
      </c>
      <c r="I2372" s="59">
        <f t="shared" si="594"/>
        <v>2.1800000000000002</v>
      </c>
      <c r="J2372" s="59">
        <f t="shared" si="595"/>
        <v>2.39</v>
      </c>
      <c r="Q2372">
        <f t="shared" si="583"/>
        <v>0</v>
      </c>
      <c r="R2372">
        <f t="shared" si="596"/>
        <v>2.0348538732230037</v>
      </c>
      <c r="T2372">
        <v>2.0721906415390219</v>
      </c>
      <c r="W2372">
        <v>2.1800000000000002</v>
      </c>
      <c r="Y2372">
        <v>2.1800000000000002</v>
      </c>
      <c r="AB2372">
        <v>2.1800000000000002</v>
      </c>
      <c r="AD2372" s="196">
        <v>2.1800000000000002</v>
      </c>
    </row>
    <row r="2373" spans="1:30" ht="25.5" x14ac:dyDescent="0.25">
      <c r="A2373" s="55" t="s">
        <v>1627</v>
      </c>
      <c r="B2373" s="56" t="s">
        <v>2581</v>
      </c>
      <c r="C2373" s="55" t="s">
        <v>157</v>
      </c>
      <c r="D2373" s="55" t="s">
        <v>2582</v>
      </c>
      <c r="E2373" s="230" t="s">
        <v>1648</v>
      </c>
      <c r="F2373" s="231"/>
      <c r="G2373" s="57" t="s">
        <v>259</v>
      </c>
      <c r="H2373" s="58">
        <v>1.8E-3</v>
      </c>
      <c r="I2373" s="59">
        <f t="shared" si="594"/>
        <v>23.59</v>
      </c>
      <c r="J2373" s="59">
        <f t="shared" si="595"/>
        <v>0.04</v>
      </c>
      <c r="Q2373">
        <f t="shared" si="583"/>
        <v>0</v>
      </c>
      <c r="R2373">
        <f t="shared" si="596"/>
        <v>22.019359114371859</v>
      </c>
      <c r="T2373">
        <v>22.402060989611048</v>
      </c>
      <c r="W2373">
        <v>23.59</v>
      </c>
      <c r="Y2373">
        <v>23.59</v>
      </c>
      <c r="AB2373">
        <v>23.59</v>
      </c>
      <c r="AD2373" s="196">
        <v>23.59</v>
      </c>
    </row>
    <row r="2374" spans="1:30" x14ac:dyDescent="0.25">
      <c r="A2374" s="44"/>
      <c r="B2374" s="44"/>
      <c r="C2374" s="44"/>
      <c r="D2374" s="44"/>
      <c r="E2374" s="44" t="s">
        <v>1629</v>
      </c>
      <c r="F2374" s="45">
        <v>3.07</v>
      </c>
      <c r="G2374" s="44" t="s">
        <v>1630</v>
      </c>
      <c r="H2374" s="45">
        <v>0</v>
      </c>
      <c r="I2374" s="44" t="s">
        <v>1631</v>
      </c>
      <c r="J2374" s="45">
        <f>F2374+H2374</f>
        <v>3.07</v>
      </c>
      <c r="Q2374">
        <f t="shared" si="583"/>
        <v>0</v>
      </c>
      <c r="W2374" t="s">
        <v>1631</v>
      </c>
      <c r="Y2374" t="s">
        <v>1631</v>
      </c>
      <c r="AB2374" t="s">
        <v>1631</v>
      </c>
    </row>
    <row r="2375" spans="1:30" x14ac:dyDescent="0.25">
      <c r="A2375" s="44"/>
      <c r="B2375" s="44"/>
      <c r="C2375" s="44"/>
      <c r="D2375" s="44"/>
      <c r="E2375" s="44" t="s">
        <v>1632</v>
      </c>
      <c r="F2375" s="45">
        <f>J2375-J2369</f>
        <v>1.4267684073770495</v>
      </c>
      <c r="G2375" s="44"/>
      <c r="H2375" s="229" t="s">
        <v>1633</v>
      </c>
      <c r="I2375" s="229"/>
      <c r="J2375" s="45">
        <f>Q2375</f>
        <v>7.9120793500000008</v>
      </c>
      <c r="Q2375">
        <f t="shared" si="583"/>
        <v>7.9120793500000008</v>
      </c>
      <c r="S2375" s="194"/>
    </row>
    <row r="2376" spans="1:30" ht="15.75" thickBot="1" x14ac:dyDescent="0.3">
      <c r="A2376" s="46"/>
      <c r="B2376" s="46"/>
      <c r="C2376" s="46"/>
      <c r="D2376" s="46"/>
      <c r="E2376" s="46"/>
      <c r="F2376" s="46"/>
      <c r="G2376" s="46" t="s">
        <v>1634</v>
      </c>
      <c r="H2376" s="47">
        <v>13.25</v>
      </c>
      <c r="I2376" s="46" t="s">
        <v>1635</v>
      </c>
      <c r="J2376" s="48">
        <f>O2376</f>
        <v>104.83</v>
      </c>
      <c r="M2376">
        <f>K2369</f>
        <v>104.83</v>
      </c>
      <c r="N2376">
        <f>L2369</f>
        <v>7.9120793500000008</v>
      </c>
      <c r="O2376">
        <v>104.83</v>
      </c>
      <c r="P2376">
        <v>7.9120793500000008</v>
      </c>
      <c r="Q2376">
        <f t="shared" si="583"/>
        <v>0</v>
      </c>
      <c r="S2376" s="194"/>
      <c r="W2376" t="s">
        <v>1635</v>
      </c>
      <c r="Y2376" t="s">
        <v>1635</v>
      </c>
      <c r="AB2376" t="s">
        <v>1635</v>
      </c>
    </row>
    <row r="2377" spans="1:30" ht="15.75" thickTop="1" x14ac:dyDescent="0.25">
      <c r="A2377" s="49"/>
      <c r="B2377" s="49"/>
      <c r="C2377" s="49"/>
      <c r="D2377" s="49"/>
      <c r="E2377" s="49"/>
      <c r="F2377" s="49"/>
      <c r="G2377" s="49"/>
      <c r="H2377" s="49"/>
      <c r="I2377" s="49"/>
      <c r="J2377" s="49"/>
      <c r="Q2377">
        <f t="shared" si="583"/>
        <v>0</v>
      </c>
      <c r="S2377" s="194"/>
    </row>
    <row r="2378" spans="1:30" collapsed="1" x14ac:dyDescent="0.25">
      <c r="A2378" s="36" t="s">
        <v>794</v>
      </c>
      <c r="B2378" s="37" t="s">
        <v>137</v>
      </c>
      <c r="C2378" s="36" t="s">
        <v>138</v>
      </c>
      <c r="D2378" s="36" t="s">
        <v>9</v>
      </c>
      <c r="E2378" s="233" t="s">
        <v>1626</v>
      </c>
      <c r="F2378" s="234"/>
      <c r="G2378" s="38" t="s">
        <v>139</v>
      </c>
      <c r="H2378" s="37" t="s">
        <v>140</v>
      </c>
      <c r="I2378" s="37" t="s">
        <v>141</v>
      </c>
      <c r="J2378" s="37" t="s">
        <v>10</v>
      </c>
      <c r="Q2378">
        <f t="shared" ref="Q2378:Q2441" si="597">P2379</f>
        <v>0</v>
      </c>
      <c r="S2378" s="194"/>
      <c r="W2378" t="s">
        <v>141</v>
      </c>
      <c r="Y2378" t="s">
        <v>141</v>
      </c>
      <c r="AB2378" t="s">
        <v>141</v>
      </c>
    </row>
    <row r="2379" spans="1:30" x14ac:dyDescent="0.25">
      <c r="A2379" s="39" t="s">
        <v>1636</v>
      </c>
      <c r="B2379" s="40" t="s">
        <v>795</v>
      </c>
      <c r="C2379" s="39" t="s">
        <v>157</v>
      </c>
      <c r="D2379" s="39" t="s">
        <v>796</v>
      </c>
      <c r="E2379" s="235" t="s">
        <v>2578</v>
      </c>
      <c r="F2379" s="236"/>
      <c r="G2379" s="41" t="s">
        <v>255</v>
      </c>
      <c r="H2379" s="42">
        <v>1</v>
      </c>
      <c r="I2379" s="43">
        <f>_xlfn.XLOOKUP(D2379,'Sintético MO EQ MAT'!D:D,'Sintético MO EQ MAT'!G:G)</f>
        <v>11.004887885245902</v>
      </c>
      <c r="J2379" s="43">
        <f>(H2379*I2379)</f>
        <v>11.004887885245902</v>
      </c>
      <c r="K2379">
        <f>_xlfn.XLOOKUP(D2379,'Sintético MO EQ MAT'!D:D,'Sintético MO EQ MAT'!O:O,0)</f>
        <v>339.67</v>
      </c>
      <c r="L2379">
        <f>_xlfn.XLOOKUP(D2379,'Sintético MO EQ MAT'!D:D,'Sintético MO EQ MAT'!K:K,0)</f>
        <v>13.42596322</v>
      </c>
      <c r="Q2379">
        <f t="shared" si="597"/>
        <v>0</v>
      </c>
      <c r="S2379" s="194"/>
      <c r="W2379">
        <v>11.004887885245902</v>
      </c>
      <c r="Y2379">
        <v>11.004887885245902</v>
      </c>
      <c r="AB2379">
        <v>11.004887885245902</v>
      </c>
      <c r="AD2379" s="196">
        <v>5.57</v>
      </c>
    </row>
    <row r="2380" spans="1:30" ht="25.5" x14ac:dyDescent="0.25">
      <c r="A2380" s="50" t="s">
        <v>1638</v>
      </c>
      <c r="B2380" s="51" t="s">
        <v>1940</v>
      </c>
      <c r="C2380" s="50" t="s">
        <v>157</v>
      </c>
      <c r="D2380" s="50" t="s">
        <v>1941</v>
      </c>
      <c r="E2380" s="237" t="s">
        <v>1637</v>
      </c>
      <c r="F2380" s="238"/>
      <c r="G2380" s="52" t="s">
        <v>266</v>
      </c>
      <c r="H2380" s="53">
        <v>0.122</v>
      </c>
      <c r="I2380" s="54">
        <f t="shared" ref="I2380:I2382" si="598">W2380</f>
        <v>19.64</v>
      </c>
      <c r="J2380" s="54">
        <f t="shared" ref="J2380:J2383" si="599">TRUNC(H2380*I2380,(2))</f>
        <v>2.39</v>
      </c>
      <c r="Q2380">
        <f t="shared" si="597"/>
        <v>0</v>
      </c>
      <c r="R2380">
        <f t="shared" ref="R2380:R2381" si="600">I2380/1.07133</f>
        <v>18.332353243165041</v>
      </c>
      <c r="T2380">
        <v>18.659049965930198</v>
      </c>
      <c r="W2380">
        <v>19.64</v>
      </c>
      <c r="Y2380">
        <v>19.64</v>
      </c>
      <c r="AB2380">
        <v>19.64</v>
      </c>
      <c r="AD2380" s="196">
        <v>19.64</v>
      </c>
    </row>
    <row r="2381" spans="1:30" ht="25.5" x14ac:dyDescent="0.25">
      <c r="A2381" s="50" t="s">
        <v>1638</v>
      </c>
      <c r="B2381" s="51" t="s">
        <v>1942</v>
      </c>
      <c r="C2381" s="50" t="s">
        <v>157</v>
      </c>
      <c r="D2381" s="50" t="s">
        <v>1943</v>
      </c>
      <c r="E2381" s="237" t="s">
        <v>1637</v>
      </c>
      <c r="F2381" s="238"/>
      <c r="G2381" s="52" t="s">
        <v>266</v>
      </c>
      <c r="H2381" s="53">
        <v>0.122</v>
      </c>
      <c r="I2381" s="54">
        <f t="shared" si="598"/>
        <v>27.04</v>
      </c>
      <c r="J2381" s="54">
        <f t="shared" si="599"/>
        <v>3.29</v>
      </c>
      <c r="Q2381">
        <f t="shared" si="597"/>
        <v>0</v>
      </c>
      <c r="R2381">
        <f t="shared" si="600"/>
        <v>25.239655381628445</v>
      </c>
      <c r="T2381">
        <v>25.678362409341663</v>
      </c>
      <c r="W2381">
        <v>27.04</v>
      </c>
      <c r="Y2381">
        <v>27.04</v>
      </c>
      <c r="AB2381">
        <v>27.04</v>
      </c>
      <c r="AD2381" s="196">
        <v>27.04</v>
      </c>
    </row>
    <row r="2382" spans="1:30" ht="51" x14ac:dyDescent="0.25">
      <c r="A2382" s="50" t="s">
        <v>1638</v>
      </c>
      <c r="B2382" s="51" t="s">
        <v>1168</v>
      </c>
      <c r="C2382" s="50" t="s">
        <v>157</v>
      </c>
      <c r="D2382" s="50" t="s">
        <v>1169</v>
      </c>
      <c r="E2382" s="237" t="s">
        <v>2168</v>
      </c>
      <c r="F2382" s="238"/>
      <c r="G2382" s="52" t="s">
        <v>255</v>
      </c>
      <c r="H2382" s="53">
        <v>1</v>
      </c>
      <c r="I2382" s="54">
        <f t="shared" si="598"/>
        <v>2.77</v>
      </c>
      <c r="J2382" s="54">
        <f t="shared" si="599"/>
        <v>2.77</v>
      </c>
      <c r="K2382">
        <f>_xlfn.XLOOKUP(D2382,'Sintético MO EQ MAT'!D:D,'Sintético MO EQ MAT'!O:O,0)</f>
        <v>939.59</v>
      </c>
      <c r="L2382">
        <f>_xlfn.XLOOKUP(D2382,'Sintético MO EQ MAT'!D:D,'Sintético MO EQ MAT'!K:K,0)</f>
        <v>3.3810624799999998</v>
      </c>
      <c r="Q2382">
        <f t="shared" si="597"/>
        <v>0</v>
      </c>
      <c r="W2382">
        <v>2.77</v>
      </c>
      <c r="Y2382">
        <v>2.77</v>
      </c>
      <c r="AB2382">
        <v>2.77</v>
      </c>
      <c r="AD2382" s="196">
        <v>2.77</v>
      </c>
    </row>
    <row r="2383" spans="1:30" x14ac:dyDescent="0.25">
      <c r="A2383" s="55" t="s">
        <v>1627</v>
      </c>
      <c r="B2383" s="56" t="s">
        <v>2583</v>
      </c>
      <c r="C2383" s="55" t="s">
        <v>157</v>
      </c>
      <c r="D2383" s="55" t="s">
        <v>2584</v>
      </c>
      <c r="E2383" s="230" t="s">
        <v>1648</v>
      </c>
      <c r="F2383" s="231"/>
      <c r="G2383" s="57" t="s">
        <v>255</v>
      </c>
      <c r="H2383" s="58">
        <v>1.0538000000000001</v>
      </c>
      <c r="I2383" s="59">
        <f>W2383</f>
        <v>2.42</v>
      </c>
      <c r="J2383" s="59">
        <f t="shared" si="599"/>
        <v>2.5499999999999998</v>
      </c>
      <c r="Q2383">
        <f t="shared" si="597"/>
        <v>0</v>
      </c>
      <c r="R2383">
        <f>I2383/1.07133</f>
        <v>2.2588744831191137</v>
      </c>
      <c r="T2383">
        <v>2.3055454435141369</v>
      </c>
      <c r="W2383">
        <v>2.42</v>
      </c>
      <c r="Y2383">
        <v>2.42</v>
      </c>
      <c r="AB2383">
        <v>2.42</v>
      </c>
      <c r="AD2383" s="196">
        <v>2.42</v>
      </c>
    </row>
    <row r="2384" spans="1:30" x14ac:dyDescent="0.25">
      <c r="A2384" s="44"/>
      <c r="B2384" s="44"/>
      <c r="C2384" s="44"/>
      <c r="D2384" s="44"/>
      <c r="E2384" s="44" t="s">
        <v>1629</v>
      </c>
      <c r="F2384" s="45">
        <v>5.9</v>
      </c>
      <c r="G2384" s="44" t="s">
        <v>1630</v>
      </c>
      <c r="H2384" s="45">
        <v>0</v>
      </c>
      <c r="I2384" s="44" t="s">
        <v>1631</v>
      </c>
      <c r="J2384" s="45">
        <f>F2384+H2384</f>
        <v>5.9</v>
      </c>
      <c r="Q2384">
        <f t="shared" si="597"/>
        <v>0</v>
      </c>
      <c r="W2384" t="s">
        <v>1631</v>
      </c>
      <c r="Y2384" t="s">
        <v>1631</v>
      </c>
      <c r="AB2384" t="s">
        <v>1631</v>
      </c>
    </row>
    <row r="2385" spans="1:30" x14ac:dyDescent="0.25">
      <c r="A2385" s="44"/>
      <c r="B2385" s="44"/>
      <c r="C2385" s="44"/>
      <c r="D2385" s="44"/>
      <c r="E2385" s="44" t="s">
        <v>1632</v>
      </c>
      <c r="F2385" s="45">
        <f>J2385-J2379</f>
        <v>2.4210753347540983</v>
      </c>
      <c r="G2385" s="44"/>
      <c r="H2385" s="229" t="s">
        <v>1633</v>
      </c>
      <c r="I2385" s="229"/>
      <c r="J2385" s="45">
        <f>Q2385</f>
        <v>13.42596322</v>
      </c>
      <c r="Q2385">
        <f t="shared" si="597"/>
        <v>13.42596322</v>
      </c>
      <c r="S2385" s="194"/>
    </row>
    <row r="2386" spans="1:30" ht="15.75" thickBot="1" x14ac:dyDescent="0.3">
      <c r="A2386" s="46"/>
      <c r="B2386" s="46"/>
      <c r="C2386" s="46"/>
      <c r="D2386" s="46"/>
      <c r="E2386" s="46"/>
      <c r="F2386" s="46"/>
      <c r="G2386" s="46" t="s">
        <v>1634</v>
      </c>
      <c r="H2386" s="47">
        <v>25.3</v>
      </c>
      <c r="I2386" s="46" t="s">
        <v>1635</v>
      </c>
      <c r="J2386" s="48">
        <f>O2386</f>
        <v>339.67</v>
      </c>
      <c r="M2386">
        <f>K2379</f>
        <v>339.67</v>
      </c>
      <c r="N2386">
        <f>L2379</f>
        <v>13.42596322</v>
      </c>
      <c r="O2386">
        <v>339.67</v>
      </c>
      <c r="P2386">
        <v>13.42596322</v>
      </c>
      <c r="Q2386">
        <f t="shared" si="597"/>
        <v>0</v>
      </c>
      <c r="S2386" s="194"/>
      <c r="W2386" t="s">
        <v>1635</v>
      </c>
      <c r="Y2386" t="s">
        <v>1635</v>
      </c>
      <c r="AB2386" t="s">
        <v>1635</v>
      </c>
    </row>
    <row r="2387" spans="1:30" ht="15.75" thickTop="1" x14ac:dyDescent="0.25">
      <c r="A2387" s="49"/>
      <c r="B2387" s="49"/>
      <c r="C2387" s="49"/>
      <c r="D2387" s="49"/>
      <c r="E2387" s="49"/>
      <c r="F2387" s="49"/>
      <c r="G2387" s="49"/>
      <c r="H2387" s="49"/>
      <c r="I2387" s="49"/>
      <c r="J2387" s="49"/>
      <c r="Q2387">
        <f t="shared" si="597"/>
        <v>0</v>
      </c>
      <c r="S2387" s="194"/>
    </row>
    <row r="2388" spans="1:30" collapsed="1" x14ac:dyDescent="0.25">
      <c r="A2388" s="36" t="s">
        <v>797</v>
      </c>
      <c r="B2388" s="37" t="s">
        <v>137</v>
      </c>
      <c r="C2388" s="36" t="s">
        <v>138</v>
      </c>
      <c r="D2388" s="36" t="s">
        <v>9</v>
      </c>
      <c r="E2388" s="233" t="s">
        <v>1626</v>
      </c>
      <c r="F2388" s="234"/>
      <c r="G2388" s="38" t="s">
        <v>139</v>
      </c>
      <c r="H2388" s="37" t="s">
        <v>140</v>
      </c>
      <c r="I2388" s="37" t="s">
        <v>141</v>
      </c>
      <c r="J2388" s="37" t="s">
        <v>10</v>
      </c>
      <c r="Q2388">
        <f t="shared" si="597"/>
        <v>0</v>
      </c>
      <c r="S2388" s="194"/>
      <c r="W2388" t="s">
        <v>141</v>
      </c>
      <c r="Y2388" t="s">
        <v>141</v>
      </c>
      <c r="AB2388" t="s">
        <v>141</v>
      </c>
    </row>
    <row r="2389" spans="1:30" ht="38.25" x14ac:dyDescent="0.25">
      <c r="A2389" s="39" t="s">
        <v>1636</v>
      </c>
      <c r="B2389" s="40" t="s">
        <v>798</v>
      </c>
      <c r="C2389" s="39" t="s">
        <v>157</v>
      </c>
      <c r="D2389" s="39" t="s">
        <v>799</v>
      </c>
      <c r="E2389" s="235" t="s">
        <v>2578</v>
      </c>
      <c r="F2389" s="236"/>
      <c r="G2389" s="41" t="s">
        <v>255</v>
      </c>
      <c r="H2389" s="42">
        <v>1</v>
      </c>
      <c r="I2389" s="43">
        <f>_xlfn.XLOOKUP(D2389,'Sintético MO EQ MAT'!D:D,'Sintético MO EQ MAT'!G:G)</f>
        <v>3.8186799836065579</v>
      </c>
      <c r="J2389" s="43">
        <f>(H2389*I2389)</f>
        <v>3.8186799836065579</v>
      </c>
      <c r="K2389">
        <f>_xlfn.XLOOKUP(D2389,'Sintético MO EQ MAT'!D:D,'Sintético MO EQ MAT'!O:O,0)</f>
        <v>179.36</v>
      </c>
      <c r="L2389">
        <f>_xlfn.XLOOKUP(D2389,'Sintético MO EQ MAT'!D:D,'Sintético MO EQ MAT'!K:K,0)</f>
        <v>4.6587895800000005</v>
      </c>
      <c r="Q2389">
        <f t="shared" si="597"/>
        <v>0</v>
      </c>
      <c r="S2389" s="194"/>
      <c r="W2389">
        <v>3.8186799836065579</v>
      </c>
      <c r="Y2389">
        <v>3.8186799836065579</v>
      </c>
      <c r="AB2389">
        <v>3.8186799836065579</v>
      </c>
      <c r="AD2389" s="196">
        <v>3.2</v>
      </c>
    </row>
    <row r="2390" spans="1:30" ht="25.5" x14ac:dyDescent="0.25">
      <c r="A2390" s="50" t="s">
        <v>1638</v>
      </c>
      <c r="B2390" s="51" t="s">
        <v>1940</v>
      </c>
      <c r="C2390" s="50" t="s">
        <v>157</v>
      </c>
      <c r="D2390" s="50" t="s">
        <v>1941</v>
      </c>
      <c r="E2390" s="237" t="s">
        <v>1637</v>
      </c>
      <c r="F2390" s="238"/>
      <c r="G2390" s="52" t="s">
        <v>266</v>
      </c>
      <c r="H2390" s="53">
        <v>0.03</v>
      </c>
      <c r="I2390" s="54">
        <f t="shared" ref="I2390:I2393" si="601">W2390</f>
        <v>19.64</v>
      </c>
      <c r="J2390" s="54">
        <f t="shared" ref="J2390:J2393" si="602">TRUNC(H2390*I2390,(2))</f>
        <v>0.57999999999999996</v>
      </c>
      <c r="Q2390">
        <f t="shared" si="597"/>
        <v>0</v>
      </c>
      <c r="R2390">
        <f t="shared" ref="R2390:R2393" si="603">I2390/1.07133</f>
        <v>18.332353243165041</v>
      </c>
      <c r="T2390">
        <v>18.659049965930198</v>
      </c>
      <c r="W2390">
        <v>19.64</v>
      </c>
      <c r="Y2390">
        <v>19.64</v>
      </c>
      <c r="AB2390">
        <v>19.64</v>
      </c>
      <c r="AD2390" s="196">
        <v>19.64</v>
      </c>
    </row>
    <row r="2391" spans="1:30" ht="25.5" x14ac:dyDescent="0.25">
      <c r="A2391" s="50" t="s">
        <v>1638</v>
      </c>
      <c r="B2391" s="51" t="s">
        <v>1942</v>
      </c>
      <c r="C2391" s="50" t="s">
        <v>157</v>
      </c>
      <c r="D2391" s="50" t="s">
        <v>1943</v>
      </c>
      <c r="E2391" s="237" t="s">
        <v>1637</v>
      </c>
      <c r="F2391" s="238"/>
      <c r="G2391" s="52" t="s">
        <v>266</v>
      </c>
      <c r="H2391" s="53">
        <v>0.03</v>
      </c>
      <c r="I2391" s="54">
        <f t="shared" si="601"/>
        <v>27.04</v>
      </c>
      <c r="J2391" s="54">
        <f t="shared" si="602"/>
        <v>0.81</v>
      </c>
      <c r="Q2391">
        <f t="shared" si="597"/>
        <v>0</v>
      </c>
      <c r="R2391">
        <f t="shared" si="603"/>
        <v>25.239655381628445</v>
      </c>
      <c r="T2391">
        <v>25.678362409341663</v>
      </c>
      <c r="W2391">
        <v>27.04</v>
      </c>
      <c r="Y2391">
        <v>27.04</v>
      </c>
      <c r="AB2391">
        <v>27.04</v>
      </c>
      <c r="AD2391" s="196">
        <v>27.04</v>
      </c>
    </row>
    <row r="2392" spans="1:30" ht="25.5" x14ac:dyDescent="0.25">
      <c r="A2392" s="55" t="s">
        <v>1627</v>
      </c>
      <c r="B2392" s="56" t="s">
        <v>2585</v>
      </c>
      <c r="C2392" s="55" t="s">
        <v>157</v>
      </c>
      <c r="D2392" s="55" t="s">
        <v>2586</v>
      </c>
      <c r="E2392" s="230" t="s">
        <v>1648</v>
      </c>
      <c r="F2392" s="231"/>
      <c r="G2392" s="57" t="s">
        <v>255</v>
      </c>
      <c r="H2392" s="58">
        <v>1.19</v>
      </c>
      <c r="I2392" s="59">
        <f t="shared" si="601"/>
        <v>2.0299999999999998</v>
      </c>
      <c r="J2392" s="59">
        <f t="shared" si="602"/>
        <v>2.41</v>
      </c>
      <c r="Q2392">
        <f t="shared" si="597"/>
        <v>0</v>
      </c>
      <c r="R2392">
        <f t="shared" si="603"/>
        <v>1.8948409920379341</v>
      </c>
      <c r="T2392">
        <v>1.9321777603539525</v>
      </c>
      <c r="W2392">
        <v>2.0299999999999998</v>
      </c>
      <c r="Y2392">
        <v>2.0299999999999998</v>
      </c>
      <c r="AB2392">
        <v>2.0299999999999998</v>
      </c>
      <c r="AD2392" s="196">
        <v>2.0299999999999998</v>
      </c>
    </row>
    <row r="2393" spans="1:30" ht="25.5" x14ac:dyDescent="0.25">
      <c r="A2393" s="55" t="s">
        <v>1627</v>
      </c>
      <c r="B2393" s="56" t="s">
        <v>2587</v>
      </c>
      <c r="C2393" s="55" t="s">
        <v>157</v>
      </c>
      <c r="D2393" s="55" t="s">
        <v>2588</v>
      </c>
      <c r="E2393" s="230" t="s">
        <v>1648</v>
      </c>
      <c r="F2393" s="231"/>
      <c r="G2393" s="57" t="s">
        <v>164</v>
      </c>
      <c r="H2393" s="58">
        <v>8.9999999999999993E-3</v>
      </c>
      <c r="I2393" s="59">
        <f t="shared" si="601"/>
        <v>3.14</v>
      </c>
      <c r="J2393" s="59">
        <f t="shared" si="602"/>
        <v>0.02</v>
      </c>
      <c r="Q2393">
        <f t="shared" si="597"/>
        <v>0</v>
      </c>
      <c r="R2393">
        <f t="shared" si="603"/>
        <v>2.9309363128074453</v>
      </c>
      <c r="T2393">
        <v>2.9869414652814732</v>
      </c>
      <c r="W2393">
        <v>3.14</v>
      </c>
      <c r="Y2393">
        <v>3.14</v>
      </c>
      <c r="AB2393">
        <v>3.14</v>
      </c>
      <c r="AD2393" s="196">
        <v>3.14</v>
      </c>
    </row>
    <row r="2394" spans="1:30" x14ac:dyDescent="0.25">
      <c r="A2394" s="44"/>
      <c r="B2394" s="44"/>
      <c r="C2394" s="44"/>
      <c r="D2394" s="44"/>
      <c r="E2394" s="44" t="s">
        <v>1629</v>
      </c>
      <c r="F2394" s="45">
        <v>1.05</v>
      </c>
      <c r="G2394" s="44" t="s">
        <v>1630</v>
      </c>
      <c r="H2394" s="45">
        <v>0</v>
      </c>
      <c r="I2394" s="44" t="s">
        <v>1631</v>
      </c>
      <c r="J2394" s="45">
        <f>F2394+H2394</f>
        <v>1.05</v>
      </c>
      <c r="Q2394">
        <f t="shared" si="597"/>
        <v>0</v>
      </c>
      <c r="W2394" t="s">
        <v>1631</v>
      </c>
      <c r="Y2394" t="s">
        <v>1631</v>
      </c>
      <c r="AB2394" t="s">
        <v>1631</v>
      </c>
    </row>
    <row r="2395" spans="1:30" x14ac:dyDescent="0.25">
      <c r="A2395" s="44"/>
      <c r="B2395" s="44"/>
      <c r="C2395" s="44"/>
      <c r="D2395" s="44"/>
      <c r="E2395" s="44" t="s">
        <v>1632</v>
      </c>
      <c r="F2395" s="45">
        <f>J2395-J2389</f>
        <v>0.84010959639344263</v>
      </c>
      <c r="G2395" s="44"/>
      <c r="H2395" s="229" t="s">
        <v>1633</v>
      </c>
      <c r="I2395" s="229"/>
      <c r="J2395" s="45">
        <f>Q2395</f>
        <v>4.6587895800000005</v>
      </c>
      <c r="Q2395">
        <f t="shared" si="597"/>
        <v>4.6587895800000005</v>
      </c>
      <c r="S2395" s="194"/>
    </row>
    <row r="2396" spans="1:30" ht="15.75" thickBot="1" x14ac:dyDescent="0.3">
      <c r="A2396" s="46"/>
      <c r="B2396" s="46"/>
      <c r="C2396" s="46"/>
      <c r="D2396" s="46"/>
      <c r="E2396" s="46"/>
      <c r="F2396" s="46"/>
      <c r="G2396" s="46" t="s">
        <v>1634</v>
      </c>
      <c r="H2396" s="47">
        <v>38.5</v>
      </c>
      <c r="I2396" s="46" t="s">
        <v>1635</v>
      </c>
      <c r="J2396" s="48">
        <f>O2396</f>
        <v>179.36</v>
      </c>
      <c r="M2396">
        <f>K2389</f>
        <v>179.36</v>
      </c>
      <c r="N2396">
        <f>L2389</f>
        <v>4.6587895800000005</v>
      </c>
      <c r="O2396">
        <v>179.36</v>
      </c>
      <c r="P2396">
        <v>4.6587895800000005</v>
      </c>
      <c r="Q2396">
        <f t="shared" si="597"/>
        <v>0</v>
      </c>
      <c r="S2396" s="194"/>
      <c r="W2396" t="s">
        <v>1635</v>
      </c>
      <c r="Y2396" t="s">
        <v>1635</v>
      </c>
      <c r="AB2396" t="s">
        <v>1635</v>
      </c>
    </row>
    <row r="2397" spans="1:30" ht="15.75" thickTop="1" x14ac:dyDescent="0.25">
      <c r="A2397" s="49"/>
      <c r="B2397" s="49"/>
      <c r="C2397" s="49"/>
      <c r="D2397" s="49"/>
      <c r="E2397" s="49"/>
      <c r="F2397" s="49"/>
      <c r="G2397" s="49"/>
      <c r="H2397" s="49"/>
      <c r="I2397" s="49"/>
      <c r="J2397" s="49"/>
      <c r="Q2397">
        <f t="shared" si="597"/>
        <v>0</v>
      </c>
      <c r="S2397" s="194"/>
    </row>
    <row r="2398" spans="1:30" collapsed="1" x14ac:dyDescent="0.25">
      <c r="A2398" s="36" t="s">
        <v>800</v>
      </c>
      <c r="B2398" s="37" t="s">
        <v>137</v>
      </c>
      <c r="C2398" s="36" t="s">
        <v>138</v>
      </c>
      <c r="D2398" s="36" t="s">
        <v>9</v>
      </c>
      <c r="E2398" s="233" t="s">
        <v>1626</v>
      </c>
      <c r="F2398" s="234"/>
      <c r="G2398" s="38" t="s">
        <v>139</v>
      </c>
      <c r="H2398" s="37" t="s">
        <v>140</v>
      </c>
      <c r="I2398" s="37" t="s">
        <v>141</v>
      </c>
      <c r="J2398" s="37" t="s">
        <v>10</v>
      </c>
      <c r="Q2398">
        <f t="shared" si="597"/>
        <v>0</v>
      </c>
      <c r="S2398" s="194"/>
      <c r="W2398" t="s">
        <v>141</v>
      </c>
      <c r="Y2398" t="s">
        <v>141</v>
      </c>
      <c r="AB2398" t="s">
        <v>141</v>
      </c>
    </row>
    <row r="2399" spans="1:30" ht="25.5" x14ac:dyDescent="0.25">
      <c r="A2399" s="39" t="s">
        <v>1636</v>
      </c>
      <c r="B2399" s="40" t="s">
        <v>801</v>
      </c>
      <c r="C2399" s="39" t="s">
        <v>157</v>
      </c>
      <c r="D2399" s="39" t="s">
        <v>802</v>
      </c>
      <c r="E2399" s="235" t="s">
        <v>2168</v>
      </c>
      <c r="F2399" s="236"/>
      <c r="G2399" s="41" t="s">
        <v>164</v>
      </c>
      <c r="H2399" s="42">
        <v>1</v>
      </c>
      <c r="I2399" s="43">
        <f>_xlfn.XLOOKUP(D2399,'Sintético MO EQ MAT'!D:D,'Sintético MO EQ MAT'!G:G)</f>
        <v>5.3171493442622957</v>
      </c>
      <c r="J2399" s="43">
        <f>(H2399*I2399)</f>
        <v>5.3171493442622957</v>
      </c>
      <c r="K2399">
        <f>_xlfn.XLOOKUP(D2399,'Sintético MO EQ MAT'!D:D,'Sintético MO EQ MAT'!O:O,0)</f>
        <v>227.04</v>
      </c>
      <c r="L2399">
        <f>_xlfn.XLOOKUP(D2399,'Sintético MO EQ MAT'!D:D,'Sintético MO EQ MAT'!K:K,0)</f>
        <v>6.4869222000000004</v>
      </c>
      <c r="Q2399">
        <f t="shared" si="597"/>
        <v>0</v>
      </c>
      <c r="S2399" s="194"/>
      <c r="W2399">
        <v>5.3171493442622957</v>
      </c>
      <c r="Y2399">
        <v>5.3171493442622957</v>
      </c>
      <c r="AB2399">
        <v>5.3171493442622957</v>
      </c>
      <c r="AD2399" s="196">
        <v>3.15</v>
      </c>
    </row>
    <row r="2400" spans="1:30" ht="25.5" x14ac:dyDescent="0.25">
      <c r="A2400" s="50" t="s">
        <v>1638</v>
      </c>
      <c r="B2400" s="51" t="s">
        <v>2162</v>
      </c>
      <c r="C2400" s="50" t="s">
        <v>157</v>
      </c>
      <c r="D2400" s="50" t="s">
        <v>2163</v>
      </c>
      <c r="E2400" s="237" t="s">
        <v>1637</v>
      </c>
      <c r="F2400" s="238"/>
      <c r="G2400" s="52" t="s">
        <v>266</v>
      </c>
      <c r="H2400" s="53">
        <v>7.3700000000000002E-2</v>
      </c>
      <c r="I2400" s="54">
        <f t="shared" ref="I2400:I2405" si="604">W2400</f>
        <v>18.72</v>
      </c>
      <c r="J2400" s="54">
        <f t="shared" ref="J2400:J2405" si="605">TRUNC(H2400*I2400,(2))</f>
        <v>1.37</v>
      </c>
      <c r="Q2400">
        <f t="shared" si="597"/>
        <v>0</v>
      </c>
      <c r="R2400">
        <f t="shared" ref="R2400:R2405" si="606">I2400/1.07133</f>
        <v>17.473607571896615</v>
      </c>
      <c r="T2400">
        <v>17.78163591050377</v>
      </c>
      <c r="W2400">
        <v>18.72</v>
      </c>
      <c r="Y2400">
        <v>18.72</v>
      </c>
      <c r="AB2400">
        <v>18.72</v>
      </c>
      <c r="AD2400" s="196">
        <v>18.72</v>
      </c>
    </row>
    <row r="2401" spans="1:30" ht="25.5" x14ac:dyDescent="0.25">
      <c r="A2401" s="50" t="s">
        <v>1638</v>
      </c>
      <c r="B2401" s="51" t="s">
        <v>1658</v>
      </c>
      <c r="C2401" s="50" t="s">
        <v>157</v>
      </c>
      <c r="D2401" s="50" t="s">
        <v>1659</v>
      </c>
      <c r="E2401" s="237" t="s">
        <v>1637</v>
      </c>
      <c r="F2401" s="238"/>
      <c r="G2401" s="52" t="s">
        <v>266</v>
      </c>
      <c r="H2401" s="53">
        <v>7.3700000000000002E-2</v>
      </c>
      <c r="I2401" s="54">
        <f t="shared" si="604"/>
        <v>25.97</v>
      </c>
      <c r="J2401" s="54">
        <f t="shared" si="605"/>
        <v>1.91</v>
      </c>
      <c r="Q2401">
        <f t="shared" si="597"/>
        <v>0</v>
      </c>
      <c r="R2401">
        <f t="shared" si="606"/>
        <v>24.240896829174954</v>
      </c>
      <c r="T2401">
        <v>24.670269664809165</v>
      </c>
      <c r="W2401">
        <v>25.97</v>
      </c>
      <c r="Y2401">
        <v>25.97</v>
      </c>
      <c r="AB2401">
        <v>25.97</v>
      </c>
      <c r="AD2401" s="196">
        <v>25.97</v>
      </c>
    </row>
    <row r="2402" spans="1:30" x14ac:dyDescent="0.25">
      <c r="A2402" s="55" t="s">
        <v>1627</v>
      </c>
      <c r="B2402" s="56" t="s">
        <v>2231</v>
      </c>
      <c r="C2402" s="55" t="s">
        <v>157</v>
      </c>
      <c r="D2402" s="55" t="s">
        <v>2232</v>
      </c>
      <c r="E2402" s="230" t="s">
        <v>1648</v>
      </c>
      <c r="F2402" s="231"/>
      <c r="G2402" s="57" t="s">
        <v>164</v>
      </c>
      <c r="H2402" s="58">
        <v>7.1000000000000004E-3</v>
      </c>
      <c r="I2402" s="59">
        <f t="shared" si="604"/>
        <v>60.5</v>
      </c>
      <c r="J2402" s="59">
        <f t="shared" si="605"/>
        <v>0.42</v>
      </c>
      <c r="Q2402">
        <f t="shared" si="597"/>
        <v>0</v>
      </c>
      <c r="R2402">
        <f t="shared" si="606"/>
        <v>56.471862077977846</v>
      </c>
      <c r="T2402">
        <v>57.451952246273329</v>
      </c>
      <c r="W2402">
        <v>60.5</v>
      </c>
      <c r="Y2402">
        <v>60.5</v>
      </c>
      <c r="AB2402">
        <v>60.5</v>
      </c>
      <c r="AD2402" s="196">
        <v>60.5</v>
      </c>
    </row>
    <row r="2403" spans="1:30" x14ac:dyDescent="0.25">
      <c r="A2403" s="55" t="s">
        <v>1627</v>
      </c>
      <c r="B2403" s="56" t="s">
        <v>2261</v>
      </c>
      <c r="C2403" s="55" t="s">
        <v>157</v>
      </c>
      <c r="D2403" s="55" t="s">
        <v>2262</v>
      </c>
      <c r="E2403" s="230" t="s">
        <v>1648</v>
      </c>
      <c r="F2403" s="231"/>
      <c r="G2403" s="57" t="s">
        <v>164</v>
      </c>
      <c r="H2403" s="58">
        <v>1</v>
      </c>
      <c r="I2403" s="59">
        <f t="shared" si="604"/>
        <v>1.06</v>
      </c>
      <c r="J2403" s="59">
        <f t="shared" si="605"/>
        <v>1.06</v>
      </c>
      <c r="Q2403">
        <f t="shared" si="597"/>
        <v>0</v>
      </c>
      <c r="R2403">
        <f t="shared" si="606"/>
        <v>0.98942436037448789</v>
      </c>
      <c r="T2403">
        <v>1.0080927445324972</v>
      </c>
      <c r="W2403">
        <v>1.06</v>
      </c>
      <c r="Y2403">
        <v>1.06</v>
      </c>
      <c r="AB2403">
        <v>1.06</v>
      </c>
      <c r="AD2403" s="196">
        <v>1.06</v>
      </c>
    </row>
    <row r="2404" spans="1:30" ht="25.5" x14ac:dyDescent="0.25">
      <c r="A2404" s="55" t="s">
        <v>1627</v>
      </c>
      <c r="B2404" s="56" t="s">
        <v>2235</v>
      </c>
      <c r="C2404" s="55" t="s">
        <v>157</v>
      </c>
      <c r="D2404" s="55" t="s">
        <v>2236</v>
      </c>
      <c r="E2404" s="230" t="s">
        <v>1648</v>
      </c>
      <c r="F2404" s="231"/>
      <c r="G2404" s="57" t="s">
        <v>164</v>
      </c>
      <c r="H2404" s="58">
        <v>8.0000000000000002E-3</v>
      </c>
      <c r="I2404" s="59">
        <f t="shared" si="604"/>
        <v>68.55</v>
      </c>
      <c r="J2404" s="59">
        <f t="shared" si="605"/>
        <v>0.54</v>
      </c>
      <c r="Q2404">
        <f t="shared" si="597"/>
        <v>0</v>
      </c>
      <c r="R2404">
        <f t="shared" si="606"/>
        <v>63.985886701576547</v>
      </c>
      <c r="T2404">
        <v>65.0966555589781</v>
      </c>
      <c r="W2404">
        <v>68.55</v>
      </c>
      <c r="Y2404">
        <v>68.55</v>
      </c>
      <c r="AB2404">
        <v>68.55</v>
      </c>
      <c r="AD2404" s="196">
        <v>68.55</v>
      </c>
    </row>
    <row r="2405" spans="1:30" x14ac:dyDescent="0.25">
      <c r="A2405" s="55" t="s">
        <v>1627</v>
      </c>
      <c r="B2405" s="56" t="s">
        <v>2237</v>
      </c>
      <c r="C2405" s="55" t="s">
        <v>157</v>
      </c>
      <c r="D2405" s="55" t="s">
        <v>2238</v>
      </c>
      <c r="E2405" s="230" t="s">
        <v>1648</v>
      </c>
      <c r="F2405" s="231"/>
      <c r="G2405" s="57" t="s">
        <v>164</v>
      </c>
      <c r="H2405" s="58">
        <v>6.1000000000000004E-3</v>
      </c>
      <c r="I2405" s="59">
        <f t="shared" si="604"/>
        <v>1.95</v>
      </c>
      <c r="J2405" s="59">
        <f t="shared" si="605"/>
        <v>0.01</v>
      </c>
      <c r="Q2405">
        <f t="shared" si="597"/>
        <v>0</v>
      </c>
      <c r="R2405">
        <f t="shared" si="606"/>
        <v>1.8201674554058975</v>
      </c>
      <c r="T2405">
        <v>1.8575042237219159</v>
      </c>
      <c r="W2405">
        <v>1.95</v>
      </c>
      <c r="Y2405">
        <v>1.95</v>
      </c>
      <c r="AB2405">
        <v>1.95</v>
      </c>
      <c r="AD2405" s="196">
        <v>1.95</v>
      </c>
    </row>
    <row r="2406" spans="1:30" x14ac:dyDescent="0.25">
      <c r="A2406" s="44"/>
      <c r="B2406" s="44"/>
      <c r="C2406" s="44"/>
      <c r="D2406" s="44"/>
      <c r="E2406" s="44" t="s">
        <v>1629</v>
      </c>
      <c r="F2406" s="45">
        <v>2.5499999999999998</v>
      </c>
      <c r="G2406" s="44" t="s">
        <v>1630</v>
      </c>
      <c r="H2406" s="45">
        <v>0</v>
      </c>
      <c r="I2406" s="44" t="s">
        <v>1631</v>
      </c>
      <c r="J2406" s="45">
        <f>F2406+H2406</f>
        <v>2.5499999999999998</v>
      </c>
      <c r="Q2406">
        <f t="shared" si="597"/>
        <v>0</v>
      </c>
      <c r="W2406" t="s">
        <v>1631</v>
      </c>
      <c r="Y2406" t="s">
        <v>1631</v>
      </c>
      <c r="AB2406" t="s">
        <v>1631</v>
      </c>
    </row>
    <row r="2407" spans="1:30" x14ac:dyDescent="0.25">
      <c r="A2407" s="44"/>
      <c r="B2407" s="44"/>
      <c r="C2407" s="44"/>
      <c r="D2407" s="44"/>
      <c r="E2407" s="44" t="s">
        <v>1632</v>
      </c>
      <c r="F2407" s="45">
        <f>J2407-J2399</f>
        <v>1.1697728557377047</v>
      </c>
      <c r="G2407" s="44"/>
      <c r="H2407" s="229" t="s">
        <v>1633</v>
      </c>
      <c r="I2407" s="229"/>
      <c r="J2407" s="45">
        <f>Q2407</f>
        <v>6.4869222000000004</v>
      </c>
      <c r="Q2407">
        <f t="shared" si="597"/>
        <v>6.4869222000000004</v>
      </c>
      <c r="S2407" s="194"/>
    </row>
    <row r="2408" spans="1:30" ht="15.75" thickBot="1" x14ac:dyDescent="0.3">
      <c r="A2408" s="46"/>
      <c r="B2408" s="46"/>
      <c r="C2408" s="46"/>
      <c r="D2408" s="46"/>
      <c r="E2408" s="46"/>
      <c r="F2408" s="46"/>
      <c r="G2408" s="46" t="s">
        <v>1634</v>
      </c>
      <c r="H2408" s="47">
        <v>35</v>
      </c>
      <c r="I2408" s="46" t="s">
        <v>1635</v>
      </c>
      <c r="J2408" s="48">
        <f>O2408</f>
        <v>227.04</v>
      </c>
      <c r="M2408">
        <f>K2399</f>
        <v>227.04</v>
      </c>
      <c r="N2408">
        <f>L2399</f>
        <v>6.4869222000000004</v>
      </c>
      <c r="O2408">
        <v>227.04</v>
      </c>
      <c r="P2408">
        <v>6.4869222000000004</v>
      </c>
      <c r="Q2408">
        <f t="shared" si="597"/>
        <v>0</v>
      </c>
      <c r="S2408" s="194"/>
      <c r="W2408" t="s">
        <v>1635</v>
      </c>
      <c r="Y2408" t="s">
        <v>1635</v>
      </c>
      <c r="AB2408" t="s">
        <v>1635</v>
      </c>
    </row>
    <row r="2409" spans="1:30" ht="15.75" thickTop="1" x14ac:dyDescent="0.25">
      <c r="A2409" s="49"/>
      <c r="B2409" s="49"/>
      <c r="C2409" s="49"/>
      <c r="D2409" s="49"/>
      <c r="E2409" s="49"/>
      <c r="F2409" s="49"/>
      <c r="G2409" s="49"/>
      <c r="H2409" s="49"/>
      <c r="I2409" s="49"/>
      <c r="J2409" s="49"/>
      <c r="Q2409">
        <f t="shared" si="597"/>
        <v>0</v>
      </c>
      <c r="S2409" s="194"/>
    </row>
    <row r="2410" spans="1:30" collapsed="1" x14ac:dyDescent="0.25">
      <c r="A2410" s="36" t="s">
        <v>803</v>
      </c>
      <c r="B2410" s="37" t="s">
        <v>137</v>
      </c>
      <c r="C2410" s="36" t="s">
        <v>138</v>
      </c>
      <c r="D2410" s="36" t="s">
        <v>9</v>
      </c>
      <c r="E2410" s="233" t="s">
        <v>1626</v>
      </c>
      <c r="F2410" s="234"/>
      <c r="G2410" s="38" t="s">
        <v>139</v>
      </c>
      <c r="H2410" s="37" t="s">
        <v>140</v>
      </c>
      <c r="I2410" s="37" t="s">
        <v>141</v>
      </c>
      <c r="J2410" s="37" t="s">
        <v>10</v>
      </c>
      <c r="Q2410">
        <f t="shared" si="597"/>
        <v>0</v>
      </c>
      <c r="S2410" s="194"/>
      <c r="W2410" t="s">
        <v>141</v>
      </c>
      <c r="Y2410" t="s">
        <v>141</v>
      </c>
      <c r="AB2410" t="s">
        <v>141</v>
      </c>
    </row>
    <row r="2411" spans="1:30" ht="25.5" x14ac:dyDescent="0.25">
      <c r="A2411" s="39" t="s">
        <v>1636</v>
      </c>
      <c r="B2411" s="40" t="s">
        <v>733</v>
      </c>
      <c r="C2411" s="39" t="s">
        <v>157</v>
      </c>
      <c r="D2411" s="39" t="s">
        <v>734</v>
      </c>
      <c r="E2411" s="235" t="s">
        <v>2168</v>
      </c>
      <c r="F2411" s="236"/>
      <c r="G2411" s="41" t="s">
        <v>164</v>
      </c>
      <c r="H2411" s="42">
        <v>1</v>
      </c>
      <c r="I2411" s="43">
        <f>_xlfn.XLOOKUP(D2411,'Sintético MO EQ MAT'!D:D,'Sintético MO EQ MAT'!G:G)</f>
        <v>6.8478438524590173</v>
      </c>
      <c r="J2411" s="43">
        <f>(H2411*I2411)</f>
        <v>6.8478438524590173</v>
      </c>
      <c r="K2411">
        <f>_xlfn.XLOOKUP(D2411,'Sintético MO EQ MAT'!D:D,'Sintético MO EQ MAT'!O:O,0)</f>
        <v>384.3</v>
      </c>
      <c r="L2411">
        <f>_xlfn.XLOOKUP(D2411,'Sintético MO EQ MAT'!D:D,'Sintético MO EQ MAT'!K:K,0)</f>
        <v>8.3543695000000007</v>
      </c>
      <c r="Q2411">
        <f t="shared" si="597"/>
        <v>0</v>
      </c>
      <c r="S2411" s="194"/>
      <c r="W2411">
        <v>6.8478438524590173</v>
      </c>
      <c r="Y2411">
        <v>6.8478438524590173</v>
      </c>
      <c r="AB2411">
        <v>6.8478438524590173</v>
      </c>
      <c r="AD2411" s="196">
        <v>3.36</v>
      </c>
    </row>
    <row r="2412" spans="1:30" ht="25.5" x14ac:dyDescent="0.25">
      <c r="A2412" s="50" t="s">
        <v>1638</v>
      </c>
      <c r="B2412" s="51" t="s">
        <v>2162</v>
      </c>
      <c r="C2412" s="50" t="s">
        <v>157</v>
      </c>
      <c r="D2412" s="50" t="s">
        <v>2163</v>
      </c>
      <c r="E2412" s="237" t="s">
        <v>1637</v>
      </c>
      <c r="F2412" s="238"/>
      <c r="G2412" s="52" t="s">
        <v>266</v>
      </c>
      <c r="H2412" s="53">
        <v>0.1106</v>
      </c>
      <c r="I2412" s="54">
        <f t="shared" ref="I2412:I2417" si="607">W2412</f>
        <v>18.72</v>
      </c>
      <c r="J2412" s="54">
        <f t="shared" ref="J2412:J2417" si="608">TRUNC(H2412*I2412,(2))</f>
        <v>2.0699999999999998</v>
      </c>
      <c r="Q2412">
        <f t="shared" si="597"/>
        <v>0</v>
      </c>
      <c r="R2412">
        <f t="shared" ref="R2412:R2417" si="609">I2412/1.07133</f>
        <v>17.473607571896615</v>
      </c>
      <c r="T2412">
        <v>17.78163591050377</v>
      </c>
      <c r="W2412">
        <v>18.72</v>
      </c>
      <c r="Y2412">
        <v>18.72</v>
      </c>
      <c r="AB2412">
        <v>18.72</v>
      </c>
      <c r="AD2412" s="196">
        <v>18.72</v>
      </c>
    </row>
    <row r="2413" spans="1:30" ht="25.5" x14ac:dyDescent="0.25">
      <c r="A2413" s="50" t="s">
        <v>1638</v>
      </c>
      <c r="B2413" s="51" t="s">
        <v>1658</v>
      </c>
      <c r="C2413" s="50" t="s">
        <v>157</v>
      </c>
      <c r="D2413" s="50" t="s">
        <v>1659</v>
      </c>
      <c r="E2413" s="237" t="s">
        <v>1637</v>
      </c>
      <c r="F2413" s="238"/>
      <c r="G2413" s="52" t="s">
        <v>266</v>
      </c>
      <c r="H2413" s="53">
        <v>0.1106</v>
      </c>
      <c r="I2413" s="54">
        <f t="shared" si="607"/>
        <v>25.97</v>
      </c>
      <c r="J2413" s="54">
        <f t="shared" si="608"/>
        <v>2.87</v>
      </c>
      <c r="Q2413">
        <f t="shared" si="597"/>
        <v>0</v>
      </c>
      <c r="R2413">
        <f t="shared" si="609"/>
        <v>24.240896829174954</v>
      </c>
      <c r="T2413">
        <v>24.670269664809165</v>
      </c>
      <c r="W2413">
        <v>25.97</v>
      </c>
      <c r="Y2413">
        <v>25.97</v>
      </c>
      <c r="AB2413">
        <v>25.97</v>
      </c>
      <c r="AD2413" s="196">
        <v>25.97</v>
      </c>
    </row>
    <row r="2414" spans="1:30" x14ac:dyDescent="0.25">
      <c r="A2414" s="55" t="s">
        <v>1627</v>
      </c>
      <c r="B2414" s="56" t="s">
        <v>2231</v>
      </c>
      <c r="C2414" s="55" t="s">
        <v>157</v>
      </c>
      <c r="D2414" s="55" t="s">
        <v>2232</v>
      </c>
      <c r="E2414" s="230" t="s">
        <v>1648</v>
      </c>
      <c r="F2414" s="231"/>
      <c r="G2414" s="57" t="s">
        <v>164</v>
      </c>
      <c r="H2414" s="58">
        <v>7.1000000000000004E-3</v>
      </c>
      <c r="I2414" s="59">
        <f t="shared" si="607"/>
        <v>60.5</v>
      </c>
      <c r="J2414" s="59">
        <f t="shared" si="608"/>
        <v>0.42</v>
      </c>
      <c r="Q2414">
        <f t="shared" si="597"/>
        <v>0</v>
      </c>
      <c r="R2414">
        <f t="shared" si="609"/>
        <v>56.471862077977846</v>
      </c>
      <c r="T2414">
        <v>57.451952246273329</v>
      </c>
      <c r="W2414">
        <v>60.5</v>
      </c>
      <c r="Y2414">
        <v>60.5</v>
      </c>
      <c r="AB2414">
        <v>60.5</v>
      </c>
      <c r="AD2414" s="196">
        <v>60.5</v>
      </c>
    </row>
    <row r="2415" spans="1:30" ht="25.5" x14ac:dyDescent="0.25">
      <c r="A2415" s="55" t="s">
        <v>1627</v>
      </c>
      <c r="B2415" s="56" t="s">
        <v>2249</v>
      </c>
      <c r="C2415" s="55" t="s">
        <v>157</v>
      </c>
      <c r="D2415" s="55" t="s">
        <v>2250</v>
      </c>
      <c r="E2415" s="230" t="s">
        <v>1648</v>
      </c>
      <c r="F2415" s="231"/>
      <c r="G2415" s="57" t="s">
        <v>164</v>
      </c>
      <c r="H2415" s="58">
        <v>1</v>
      </c>
      <c r="I2415" s="59">
        <f t="shared" si="607"/>
        <v>0.94</v>
      </c>
      <c r="J2415" s="59">
        <f t="shared" si="608"/>
        <v>0.94</v>
      </c>
      <c r="Q2415">
        <f t="shared" si="597"/>
        <v>0</v>
      </c>
      <c r="R2415">
        <f t="shared" si="609"/>
        <v>0.87741405542643258</v>
      </c>
      <c r="T2415">
        <v>0.89608243958444178</v>
      </c>
      <c r="W2415">
        <v>0.94</v>
      </c>
      <c r="Y2415">
        <v>0.94</v>
      </c>
      <c r="AB2415">
        <v>0.94</v>
      </c>
      <c r="AD2415" s="196">
        <v>0.94</v>
      </c>
    </row>
    <row r="2416" spans="1:30" ht="25.5" x14ac:dyDescent="0.25">
      <c r="A2416" s="55" t="s">
        <v>1627</v>
      </c>
      <c r="B2416" s="56" t="s">
        <v>2235</v>
      </c>
      <c r="C2416" s="55" t="s">
        <v>157</v>
      </c>
      <c r="D2416" s="55" t="s">
        <v>2236</v>
      </c>
      <c r="E2416" s="230" t="s">
        <v>1648</v>
      </c>
      <c r="F2416" s="231"/>
      <c r="G2416" s="57" t="s">
        <v>164</v>
      </c>
      <c r="H2416" s="58">
        <v>8.0000000000000002E-3</v>
      </c>
      <c r="I2416" s="59">
        <f t="shared" si="607"/>
        <v>68.55</v>
      </c>
      <c r="J2416" s="59">
        <f t="shared" si="608"/>
        <v>0.54</v>
      </c>
      <c r="Q2416">
        <f t="shared" si="597"/>
        <v>0</v>
      </c>
      <c r="R2416">
        <f t="shared" si="609"/>
        <v>63.985886701576547</v>
      </c>
      <c r="T2416">
        <v>65.0966555589781</v>
      </c>
      <c r="W2416">
        <v>68.55</v>
      </c>
      <c r="Y2416">
        <v>68.55</v>
      </c>
      <c r="AB2416">
        <v>68.55</v>
      </c>
      <c r="AD2416" s="196">
        <v>68.55</v>
      </c>
    </row>
    <row r="2417" spans="1:30" x14ac:dyDescent="0.25">
      <c r="A2417" s="55" t="s">
        <v>1627</v>
      </c>
      <c r="B2417" s="56" t="s">
        <v>2237</v>
      </c>
      <c r="C2417" s="55" t="s">
        <v>157</v>
      </c>
      <c r="D2417" s="55" t="s">
        <v>2238</v>
      </c>
      <c r="E2417" s="230" t="s">
        <v>1648</v>
      </c>
      <c r="F2417" s="231"/>
      <c r="G2417" s="57" t="s">
        <v>164</v>
      </c>
      <c r="H2417" s="58">
        <v>6.1000000000000004E-3</v>
      </c>
      <c r="I2417" s="59">
        <f t="shared" si="607"/>
        <v>1.95</v>
      </c>
      <c r="J2417" s="59">
        <f t="shared" si="608"/>
        <v>0.01</v>
      </c>
      <c r="Q2417">
        <f t="shared" si="597"/>
        <v>0</v>
      </c>
      <c r="R2417">
        <f t="shared" si="609"/>
        <v>1.8201674554058975</v>
      </c>
      <c r="T2417">
        <v>1.8575042237219159</v>
      </c>
      <c r="W2417">
        <v>1.95</v>
      </c>
      <c r="Y2417">
        <v>1.95</v>
      </c>
      <c r="AB2417">
        <v>1.95</v>
      </c>
      <c r="AD2417" s="196">
        <v>1.95</v>
      </c>
    </row>
    <row r="2418" spans="1:30" x14ac:dyDescent="0.25">
      <c r="A2418" s="44"/>
      <c r="B2418" s="44"/>
      <c r="C2418" s="44"/>
      <c r="D2418" s="44"/>
      <c r="E2418" s="44" t="s">
        <v>1629</v>
      </c>
      <c r="F2418" s="45">
        <v>3.84</v>
      </c>
      <c r="G2418" s="44" t="s">
        <v>1630</v>
      </c>
      <c r="H2418" s="45">
        <v>0</v>
      </c>
      <c r="I2418" s="44" t="s">
        <v>1631</v>
      </c>
      <c r="J2418" s="45">
        <f>F2418+H2418</f>
        <v>3.84</v>
      </c>
      <c r="Q2418">
        <f t="shared" si="597"/>
        <v>0</v>
      </c>
      <c r="W2418" t="s">
        <v>1631</v>
      </c>
      <c r="Y2418" t="s">
        <v>1631</v>
      </c>
      <c r="AB2418" t="s">
        <v>1631</v>
      </c>
    </row>
    <row r="2419" spans="1:30" x14ac:dyDescent="0.25">
      <c r="A2419" s="44"/>
      <c r="B2419" s="44"/>
      <c r="C2419" s="44"/>
      <c r="D2419" s="44"/>
      <c r="E2419" s="44" t="s">
        <v>1632</v>
      </c>
      <c r="F2419" s="45">
        <f>J2419-J2411</f>
        <v>1.5065256475409834</v>
      </c>
      <c r="G2419" s="44"/>
      <c r="H2419" s="229" t="s">
        <v>1633</v>
      </c>
      <c r="I2419" s="229"/>
      <c r="J2419" s="45">
        <f>Q2419</f>
        <v>8.3543695000000007</v>
      </c>
      <c r="Q2419">
        <f t="shared" si="597"/>
        <v>8.3543695000000007</v>
      </c>
      <c r="S2419" s="194"/>
    </row>
    <row r="2420" spans="1:30" ht="15.75" thickBot="1" x14ac:dyDescent="0.3">
      <c r="A2420" s="46"/>
      <c r="B2420" s="46"/>
      <c r="C2420" s="46"/>
      <c r="D2420" s="46"/>
      <c r="E2420" s="46"/>
      <c r="F2420" s="46"/>
      <c r="G2420" s="46" t="s">
        <v>1634</v>
      </c>
      <c r="H2420" s="47">
        <v>120</v>
      </c>
      <c r="I2420" s="46" t="s">
        <v>1635</v>
      </c>
      <c r="J2420" s="48">
        <f>O2420</f>
        <v>1002.52</v>
      </c>
      <c r="M2420">
        <f>K2411</f>
        <v>384.3</v>
      </c>
      <c r="N2420">
        <f>L2411</f>
        <v>8.3543695000000007</v>
      </c>
      <c r="O2420">
        <v>1002.52</v>
      </c>
      <c r="P2420">
        <v>8.3543695000000007</v>
      </c>
      <c r="Q2420">
        <f t="shared" si="597"/>
        <v>0</v>
      </c>
      <c r="S2420" s="194"/>
      <c r="W2420" t="s">
        <v>1635</v>
      </c>
      <c r="Y2420" t="s">
        <v>1635</v>
      </c>
      <c r="AB2420" t="s">
        <v>1635</v>
      </c>
    </row>
    <row r="2421" spans="1:30" ht="15.75" thickTop="1" x14ac:dyDescent="0.25">
      <c r="A2421" s="49"/>
      <c r="B2421" s="49"/>
      <c r="C2421" s="49"/>
      <c r="D2421" s="49"/>
      <c r="E2421" s="49"/>
      <c r="F2421" s="49"/>
      <c r="G2421" s="49"/>
      <c r="H2421" s="49"/>
      <c r="I2421" s="49"/>
      <c r="J2421" s="49"/>
      <c r="Q2421">
        <f t="shared" si="597"/>
        <v>0</v>
      </c>
      <c r="S2421" s="194"/>
    </row>
    <row r="2422" spans="1:30" collapsed="1" x14ac:dyDescent="0.25">
      <c r="A2422" s="36" t="s">
        <v>804</v>
      </c>
      <c r="B2422" s="37" t="s">
        <v>137</v>
      </c>
      <c r="C2422" s="36" t="s">
        <v>138</v>
      </c>
      <c r="D2422" s="36" t="s">
        <v>9</v>
      </c>
      <c r="E2422" s="233" t="s">
        <v>1626</v>
      </c>
      <c r="F2422" s="234"/>
      <c r="G2422" s="38" t="s">
        <v>139</v>
      </c>
      <c r="H2422" s="37" t="s">
        <v>140</v>
      </c>
      <c r="I2422" s="37" t="s">
        <v>141</v>
      </c>
      <c r="J2422" s="37" t="s">
        <v>10</v>
      </c>
      <c r="Q2422">
        <f t="shared" si="597"/>
        <v>0</v>
      </c>
      <c r="S2422" s="194"/>
      <c r="W2422" t="s">
        <v>141</v>
      </c>
      <c r="Y2422" t="s">
        <v>141</v>
      </c>
      <c r="AB2422" t="s">
        <v>141</v>
      </c>
    </row>
    <row r="2423" spans="1:30" ht="25.5" x14ac:dyDescent="0.25">
      <c r="A2423" s="39" t="s">
        <v>1636</v>
      </c>
      <c r="B2423" s="40" t="s">
        <v>739</v>
      </c>
      <c r="C2423" s="39" t="s">
        <v>157</v>
      </c>
      <c r="D2423" s="39" t="s">
        <v>740</v>
      </c>
      <c r="E2423" s="235" t="s">
        <v>2168</v>
      </c>
      <c r="F2423" s="236"/>
      <c r="G2423" s="41" t="s">
        <v>255</v>
      </c>
      <c r="H2423" s="42">
        <v>1</v>
      </c>
      <c r="I2423" s="43">
        <f>_xlfn.XLOOKUP(D2423,'Sintético MO EQ MAT'!D:D,'Sintético MO EQ MAT'!G:G)</f>
        <v>17.071271909836067</v>
      </c>
      <c r="J2423" s="43">
        <f>(H2423*I2423)</f>
        <v>17.071271909836067</v>
      </c>
      <c r="K2423">
        <f>_xlfn.XLOOKUP(D2423,'Sintético MO EQ MAT'!D:D,'Sintético MO EQ MAT'!O:O,0)</f>
        <v>4424.0600000000004</v>
      </c>
      <c r="L2423">
        <f>_xlfn.XLOOKUP(D2423,'Sintético MO EQ MAT'!D:D,'Sintético MO EQ MAT'!K:K,0)</f>
        <v>20.826951730000001</v>
      </c>
      <c r="Q2423">
        <f t="shared" si="597"/>
        <v>0</v>
      </c>
      <c r="S2423" s="194"/>
      <c r="W2423">
        <v>17.071271909836067</v>
      </c>
      <c r="Y2423">
        <v>17.071271909836067</v>
      </c>
      <c r="AB2423">
        <v>17.071271909836067</v>
      </c>
      <c r="AD2423" s="196">
        <v>9.26</v>
      </c>
    </row>
    <row r="2424" spans="1:30" ht="25.5" x14ac:dyDescent="0.25">
      <c r="A2424" s="50" t="s">
        <v>1638</v>
      </c>
      <c r="B2424" s="51" t="s">
        <v>2162</v>
      </c>
      <c r="C2424" s="50" t="s">
        <v>157</v>
      </c>
      <c r="D2424" s="50" t="s">
        <v>2163</v>
      </c>
      <c r="E2424" s="237" t="s">
        <v>1637</v>
      </c>
      <c r="F2424" s="238"/>
      <c r="G2424" s="52" t="s">
        <v>266</v>
      </c>
      <c r="H2424" s="53">
        <v>0.25519999999999998</v>
      </c>
      <c r="I2424" s="54">
        <f t="shared" ref="I2424:I2427" si="610">W2424</f>
        <v>18.72</v>
      </c>
      <c r="J2424" s="54">
        <f t="shared" ref="J2424:J2427" si="611">TRUNC(H2424*I2424,(2))</f>
        <v>4.7699999999999996</v>
      </c>
      <c r="Q2424">
        <f t="shared" si="597"/>
        <v>0</v>
      </c>
      <c r="R2424">
        <f t="shared" ref="R2424:R2427" si="612">I2424/1.07133</f>
        <v>17.473607571896615</v>
      </c>
      <c r="T2424">
        <v>17.78163591050377</v>
      </c>
      <c r="W2424">
        <v>18.72</v>
      </c>
      <c r="Y2424">
        <v>18.72</v>
      </c>
      <c r="AB2424">
        <v>18.72</v>
      </c>
      <c r="AD2424" s="196">
        <v>18.72</v>
      </c>
    </row>
    <row r="2425" spans="1:30" ht="25.5" x14ac:dyDescent="0.25">
      <c r="A2425" s="50" t="s">
        <v>1638</v>
      </c>
      <c r="B2425" s="51" t="s">
        <v>1658</v>
      </c>
      <c r="C2425" s="50" t="s">
        <v>157</v>
      </c>
      <c r="D2425" s="50" t="s">
        <v>1659</v>
      </c>
      <c r="E2425" s="237" t="s">
        <v>1637</v>
      </c>
      <c r="F2425" s="238"/>
      <c r="G2425" s="52" t="s">
        <v>266</v>
      </c>
      <c r="H2425" s="53">
        <v>0.25519999999999998</v>
      </c>
      <c r="I2425" s="54">
        <f t="shared" si="610"/>
        <v>25.97</v>
      </c>
      <c r="J2425" s="54">
        <f t="shared" si="611"/>
        <v>6.62</v>
      </c>
      <c r="Q2425">
        <f t="shared" si="597"/>
        <v>0</v>
      </c>
      <c r="R2425">
        <f t="shared" si="612"/>
        <v>24.240896829174954</v>
      </c>
      <c r="T2425">
        <v>24.670269664809165</v>
      </c>
      <c r="W2425">
        <v>25.97</v>
      </c>
      <c r="Y2425">
        <v>25.97</v>
      </c>
      <c r="AB2425">
        <v>25.97</v>
      </c>
      <c r="AD2425" s="196">
        <v>25.97</v>
      </c>
    </row>
    <row r="2426" spans="1:30" x14ac:dyDescent="0.25">
      <c r="A2426" s="55" t="s">
        <v>1627</v>
      </c>
      <c r="B2426" s="56" t="s">
        <v>2265</v>
      </c>
      <c r="C2426" s="55" t="s">
        <v>157</v>
      </c>
      <c r="D2426" s="55" t="s">
        <v>2266</v>
      </c>
      <c r="E2426" s="230" t="s">
        <v>1648</v>
      </c>
      <c r="F2426" s="231"/>
      <c r="G2426" s="57" t="s">
        <v>255</v>
      </c>
      <c r="H2426" s="58">
        <v>1.0548999999999999</v>
      </c>
      <c r="I2426" s="59">
        <f t="shared" si="610"/>
        <v>5.37</v>
      </c>
      <c r="J2426" s="59">
        <f t="shared" si="611"/>
        <v>5.66</v>
      </c>
      <c r="Q2426">
        <f t="shared" si="597"/>
        <v>0</v>
      </c>
      <c r="R2426">
        <f t="shared" si="612"/>
        <v>5.0124611464254718</v>
      </c>
      <c r="T2426">
        <v>5.0964688751365133</v>
      </c>
      <c r="W2426">
        <v>5.37</v>
      </c>
      <c r="Y2426">
        <v>5.37</v>
      </c>
      <c r="AB2426">
        <v>5.37</v>
      </c>
      <c r="AD2426" s="196">
        <v>5.36</v>
      </c>
    </row>
    <row r="2427" spans="1:30" x14ac:dyDescent="0.25">
      <c r="A2427" s="55" t="s">
        <v>1627</v>
      </c>
      <c r="B2427" s="56" t="s">
        <v>2237</v>
      </c>
      <c r="C2427" s="55" t="s">
        <v>157</v>
      </c>
      <c r="D2427" s="55" t="s">
        <v>2238</v>
      </c>
      <c r="E2427" s="230" t="s">
        <v>1648</v>
      </c>
      <c r="F2427" s="231"/>
      <c r="G2427" s="57" t="s">
        <v>164</v>
      </c>
      <c r="H2427" s="58">
        <v>1.4200000000000001E-2</v>
      </c>
      <c r="I2427" s="59">
        <f t="shared" si="610"/>
        <v>1.95</v>
      </c>
      <c r="J2427" s="59">
        <f t="shared" si="611"/>
        <v>0.02</v>
      </c>
      <c r="Q2427">
        <f t="shared" si="597"/>
        <v>0</v>
      </c>
      <c r="R2427">
        <f t="shared" si="612"/>
        <v>1.8201674554058975</v>
      </c>
      <c r="T2427">
        <v>1.8575042237219159</v>
      </c>
      <c r="W2427">
        <v>1.95</v>
      </c>
      <c r="Y2427">
        <v>1.95</v>
      </c>
      <c r="AB2427">
        <v>1.95</v>
      </c>
      <c r="AD2427" s="196">
        <v>1.95</v>
      </c>
    </row>
    <row r="2428" spans="1:30" x14ac:dyDescent="0.25">
      <c r="A2428" s="44"/>
      <c r="B2428" s="44"/>
      <c r="C2428" s="44"/>
      <c r="D2428" s="44"/>
      <c r="E2428" s="44" t="s">
        <v>1629</v>
      </c>
      <c r="F2428" s="45">
        <v>8.86</v>
      </c>
      <c r="G2428" s="44" t="s">
        <v>1630</v>
      </c>
      <c r="H2428" s="45">
        <v>0</v>
      </c>
      <c r="I2428" s="44" t="s">
        <v>1631</v>
      </c>
      <c r="J2428" s="45">
        <f>F2428+H2428</f>
        <v>8.86</v>
      </c>
      <c r="Q2428">
        <f t="shared" si="597"/>
        <v>0</v>
      </c>
      <c r="W2428" t="s">
        <v>1631</v>
      </c>
      <c r="Y2428" t="s">
        <v>1631</v>
      </c>
      <c r="AB2428" t="s">
        <v>1631</v>
      </c>
    </row>
    <row r="2429" spans="1:30" x14ac:dyDescent="0.25">
      <c r="A2429" s="44"/>
      <c r="B2429" s="44"/>
      <c r="C2429" s="44"/>
      <c r="D2429" s="44"/>
      <c r="E2429" s="44" t="s">
        <v>1632</v>
      </c>
      <c r="F2429" s="45">
        <f>J2429-J2423</f>
        <v>3.7556798201639339</v>
      </c>
      <c r="G2429" s="44"/>
      <c r="H2429" s="229" t="s">
        <v>1633</v>
      </c>
      <c r="I2429" s="229"/>
      <c r="J2429" s="45">
        <f>Q2429</f>
        <v>20.826951730000001</v>
      </c>
      <c r="Q2429">
        <f t="shared" si="597"/>
        <v>20.826951730000001</v>
      </c>
      <c r="S2429" s="194"/>
    </row>
    <row r="2430" spans="1:30" ht="15.75" thickBot="1" x14ac:dyDescent="0.3">
      <c r="A2430" s="46"/>
      <c r="B2430" s="46"/>
      <c r="C2430" s="46"/>
      <c r="D2430" s="46"/>
      <c r="E2430" s="46"/>
      <c r="F2430" s="46"/>
      <c r="G2430" s="46" t="s">
        <v>1634</v>
      </c>
      <c r="H2430" s="47">
        <v>150</v>
      </c>
      <c r="I2430" s="46" t="s">
        <v>1635</v>
      </c>
      <c r="J2430" s="48">
        <f>O2430</f>
        <v>3124.04</v>
      </c>
      <c r="M2430">
        <f>K2423</f>
        <v>4424.0600000000004</v>
      </c>
      <c r="N2430">
        <f>L2423</f>
        <v>20.826951730000001</v>
      </c>
      <c r="O2430">
        <v>3124.04</v>
      </c>
      <c r="P2430">
        <v>20.826951730000001</v>
      </c>
      <c r="Q2430">
        <f t="shared" si="597"/>
        <v>0</v>
      </c>
      <c r="S2430" s="194"/>
      <c r="W2430" t="s">
        <v>1635</v>
      </c>
      <c r="Y2430" t="s">
        <v>1635</v>
      </c>
      <c r="AB2430" t="s">
        <v>1635</v>
      </c>
    </row>
    <row r="2431" spans="1:30" ht="15.75" thickTop="1" x14ac:dyDescent="0.25">
      <c r="A2431" s="49"/>
      <c r="B2431" s="49"/>
      <c r="C2431" s="49"/>
      <c r="D2431" s="49"/>
      <c r="E2431" s="49"/>
      <c r="F2431" s="49"/>
      <c r="G2431" s="49"/>
      <c r="H2431" s="49"/>
      <c r="I2431" s="49"/>
      <c r="J2431" s="49"/>
      <c r="Q2431">
        <f t="shared" si="597"/>
        <v>0</v>
      </c>
      <c r="S2431" s="194"/>
    </row>
    <row r="2432" spans="1:30" collapsed="1" x14ac:dyDescent="0.25">
      <c r="A2432" s="36" t="s">
        <v>805</v>
      </c>
      <c r="B2432" s="37" t="s">
        <v>137</v>
      </c>
      <c r="C2432" s="36" t="s">
        <v>138</v>
      </c>
      <c r="D2432" s="36" t="s">
        <v>9</v>
      </c>
      <c r="E2432" s="233" t="s">
        <v>1626</v>
      </c>
      <c r="F2432" s="234"/>
      <c r="G2432" s="38" t="s">
        <v>139</v>
      </c>
      <c r="H2432" s="37" t="s">
        <v>140</v>
      </c>
      <c r="I2432" s="37" t="s">
        <v>141</v>
      </c>
      <c r="J2432" s="37" t="s">
        <v>10</v>
      </c>
      <c r="Q2432">
        <f t="shared" si="597"/>
        <v>0</v>
      </c>
      <c r="S2432" s="194"/>
      <c r="W2432" t="s">
        <v>141</v>
      </c>
      <c r="Y2432" t="s">
        <v>141</v>
      </c>
      <c r="AB2432" t="s">
        <v>141</v>
      </c>
    </row>
    <row r="2433" spans="1:30" ht="51" x14ac:dyDescent="0.25">
      <c r="A2433" s="39" t="s">
        <v>1636</v>
      </c>
      <c r="B2433" s="40" t="s">
        <v>806</v>
      </c>
      <c r="C2433" s="39" t="s">
        <v>594</v>
      </c>
      <c r="D2433" s="39" t="s">
        <v>2589</v>
      </c>
      <c r="E2433" s="235" t="s">
        <v>2590</v>
      </c>
      <c r="F2433" s="236"/>
      <c r="G2433" s="41" t="s">
        <v>808</v>
      </c>
      <c r="H2433" s="42">
        <v>1</v>
      </c>
      <c r="I2433" s="43">
        <f>_xlfn.XLOOKUP(D2433,'Sintético MO EQ MAT'!D:D,'Sintético MO EQ MAT'!G:G)</f>
        <v>58.690049959016399</v>
      </c>
      <c r="J2433" s="43">
        <f>(H2433*I2433)</f>
        <v>58.690049959016399</v>
      </c>
      <c r="K2433">
        <f>_xlfn.XLOOKUP(D2433,'Sintético MO EQ MAT'!D:D,'Sintético MO EQ MAT'!O:O,0)</f>
        <v>3472.69</v>
      </c>
      <c r="L2433">
        <f>_xlfn.XLOOKUP(D2433,'Sintético MO EQ MAT'!D:D,'Sintético MO EQ MAT'!K:K,0)</f>
        <v>71.601860950000003</v>
      </c>
      <c r="Q2433">
        <f t="shared" si="597"/>
        <v>0</v>
      </c>
      <c r="S2433" s="194"/>
      <c r="W2433">
        <v>58.690049959016399</v>
      </c>
      <c r="Y2433">
        <v>58.690049959016399</v>
      </c>
      <c r="AB2433">
        <v>58.690049959016399</v>
      </c>
      <c r="AD2433" s="196">
        <v>70.38</v>
      </c>
    </row>
    <row r="2434" spans="1:30" ht="51" x14ac:dyDescent="0.25">
      <c r="A2434" s="55" t="s">
        <v>1627</v>
      </c>
      <c r="B2434" s="56" t="s">
        <v>2591</v>
      </c>
      <c r="C2434" s="55" t="s">
        <v>594</v>
      </c>
      <c r="D2434" s="55" t="s">
        <v>2592</v>
      </c>
      <c r="E2434" s="230" t="s">
        <v>1656</v>
      </c>
      <c r="F2434" s="231"/>
      <c r="G2434" s="57" t="s">
        <v>808</v>
      </c>
      <c r="H2434" s="58">
        <v>1</v>
      </c>
      <c r="I2434" s="59">
        <f>W2434</f>
        <v>58.69</v>
      </c>
      <c r="J2434" s="59">
        <f t="shared" ref="J2434" si="613">TRUNC(H2434*I2434,(2))</f>
        <v>58.69</v>
      </c>
      <c r="Q2434">
        <f t="shared" si="597"/>
        <v>0</v>
      </c>
      <c r="R2434">
        <f>I2434/1.07133</f>
        <v>54.782373311678008</v>
      </c>
      <c r="T2434">
        <v>55.743795095815486</v>
      </c>
      <c r="W2434">
        <v>58.69</v>
      </c>
      <c r="Y2434">
        <v>58.69</v>
      </c>
      <c r="AB2434">
        <v>58.69</v>
      </c>
      <c r="AD2434" s="196">
        <v>58.7</v>
      </c>
    </row>
    <row r="2435" spans="1:30" x14ac:dyDescent="0.25">
      <c r="A2435" s="44"/>
      <c r="B2435" s="44"/>
      <c r="C2435" s="44"/>
      <c r="D2435" s="44"/>
      <c r="E2435" s="44" t="s">
        <v>1629</v>
      </c>
      <c r="F2435" s="45">
        <v>0</v>
      </c>
      <c r="G2435" s="44" t="s">
        <v>1630</v>
      </c>
      <c r="H2435" s="45">
        <v>0</v>
      </c>
      <c r="I2435" s="44" t="s">
        <v>1631</v>
      </c>
      <c r="J2435" s="45">
        <f>F2435+H2435</f>
        <v>0</v>
      </c>
      <c r="Q2435">
        <f t="shared" si="597"/>
        <v>0</v>
      </c>
      <c r="W2435" t="s">
        <v>1631</v>
      </c>
      <c r="Y2435" t="s">
        <v>1631</v>
      </c>
      <c r="AB2435" t="s">
        <v>1631</v>
      </c>
    </row>
    <row r="2436" spans="1:30" x14ac:dyDescent="0.25">
      <c r="A2436" s="44"/>
      <c r="B2436" s="44"/>
      <c r="C2436" s="44"/>
      <c r="D2436" s="44"/>
      <c r="E2436" s="44" t="s">
        <v>1632</v>
      </c>
      <c r="F2436" s="45">
        <f>J2436-J2433</f>
        <v>12.911810990983604</v>
      </c>
      <c r="G2436" s="44"/>
      <c r="H2436" s="229" t="s">
        <v>1633</v>
      </c>
      <c r="I2436" s="229"/>
      <c r="J2436" s="45">
        <f>Q2436</f>
        <v>71.601860950000003</v>
      </c>
      <c r="Q2436">
        <f t="shared" si="597"/>
        <v>71.601860950000003</v>
      </c>
      <c r="S2436" s="194"/>
    </row>
    <row r="2437" spans="1:30" ht="15.75" thickBot="1" x14ac:dyDescent="0.3">
      <c r="A2437" s="46"/>
      <c r="B2437" s="46"/>
      <c r="C2437" s="46"/>
      <c r="D2437" s="46"/>
      <c r="E2437" s="46"/>
      <c r="F2437" s="46"/>
      <c r="G2437" s="46" t="s">
        <v>1634</v>
      </c>
      <c r="H2437" s="47">
        <v>48.5</v>
      </c>
      <c r="I2437" s="46" t="s">
        <v>1635</v>
      </c>
      <c r="J2437" s="48">
        <f>O2437</f>
        <v>3472.69</v>
      </c>
      <c r="M2437">
        <f>K2433</f>
        <v>3472.69</v>
      </c>
      <c r="N2437">
        <f>L2433</f>
        <v>71.601860950000003</v>
      </c>
      <c r="O2437">
        <v>3472.69</v>
      </c>
      <c r="P2437">
        <v>71.601860950000003</v>
      </c>
      <c r="Q2437">
        <f t="shared" si="597"/>
        <v>0</v>
      </c>
      <c r="S2437" s="194"/>
      <c r="W2437" t="s">
        <v>1635</v>
      </c>
      <c r="Y2437" t="s">
        <v>1635</v>
      </c>
      <c r="AB2437" t="s">
        <v>1635</v>
      </c>
    </row>
    <row r="2438" spans="1:30" ht="15.75" thickTop="1" x14ac:dyDescent="0.25">
      <c r="A2438" s="49"/>
      <c r="B2438" s="49"/>
      <c r="C2438" s="49"/>
      <c r="D2438" s="49"/>
      <c r="E2438" s="49"/>
      <c r="F2438" s="49"/>
      <c r="G2438" s="49"/>
      <c r="H2438" s="49"/>
      <c r="I2438" s="49"/>
      <c r="J2438" s="49"/>
      <c r="Q2438">
        <f t="shared" si="597"/>
        <v>0</v>
      </c>
      <c r="S2438" s="194"/>
    </row>
    <row r="2439" spans="1:30" collapsed="1" x14ac:dyDescent="0.25">
      <c r="A2439" s="36" t="s">
        <v>809</v>
      </c>
      <c r="B2439" s="37" t="s">
        <v>137</v>
      </c>
      <c r="C2439" s="36" t="s">
        <v>138</v>
      </c>
      <c r="D2439" s="36" t="s">
        <v>9</v>
      </c>
      <c r="E2439" s="233" t="s">
        <v>1626</v>
      </c>
      <c r="F2439" s="234"/>
      <c r="G2439" s="38" t="s">
        <v>139</v>
      </c>
      <c r="H2439" s="37" t="s">
        <v>140</v>
      </c>
      <c r="I2439" s="37" t="s">
        <v>141</v>
      </c>
      <c r="J2439" s="37" t="s">
        <v>10</v>
      </c>
      <c r="Q2439">
        <f t="shared" si="597"/>
        <v>0</v>
      </c>
      <c r="S2439" s="194"/>
      <c r="W2439" t="s">
        <v>141</v>
      </c>
      <c r="Y2439" t="s">
        <v>141</v>
      </c>
      <c r="AB2439" t="s">
        <v>141</v>
      </c>
    </row>
    <row r="2440" spans="1:30" ht="51" x14ac:dyDescent="0.25">
      <c r="A2440" s="39" t="s">
        <v>1636</v>
      </c>
      <c r="B2440" s="40" t="s">
        <v>810</v>
      </c>
      <c r="C2440" s="39" t="s">
        <v>594</v>
      </c>
      <c r="D2440" s="39" t="s">
        <v>2593</v>
      </c>
      <c r="E2440" s="235" t="s">
        <v>2590</v>
      </c>
      <c r="F2440" s="236"/>
      <c r="G2440" s="41" t="s">
        <v>808</v>
      </c>
      <c r="H2440" s="42">
        <v>1</v>
      </c>
      <c r="I2440" s="43">
        <f>_xlfn.XLOOKUP(D2440,'Sintético MO EQ MAT'!D:D,'Sintético MO EQ MAT'!G:G)</f>
        <v>273.09201283606558</v>
      </c>
      <c r="J2440" s="43">
        <f>(H2440*I2440)</f>
        <v>273.09201283606558</v>
      </c>
      <c r="K2440">
        <f>_xlfn.XLOOKUP(D2440,'Sintético MO EQ MAT'!D:D,'Sintético MO EQ MAT'!O:O,0)</f>
        <v>17058.41</v>
      </c>
      <c r="L2440">
        <f>_xlfn.XLOOKUP(D2440,'Sintético MO EQ MAT'!D:D,'Sintético MO EQ MAT'!K:K,0)</f>
        <v>333.17225566000002</v>
      </c>
      <c r="Q2440">
        <f t="shared" si="597"/>
        <v>0</v>
      </c>
      <c r="S2440" s="194"/>
      <c r="W2440">
        <v>273.09201283606558</v>
      </c>
      <c r="Y2440">
        <v>273.09201283606558</v>
      </c>
      <c r="AB2440">
        <v>273.09201283606558</v>
      </c>
      <c r="AD2440" s="196">
        <v>327.49</v>
      </c>
    </row>
    <row r="2441" spans="1:30" ht="51" x14ac:dyDescent="0.25">
      <c r="A2441" s="55" t="s">
        <v>1627</v>
      </c>
      <c r="B2441" s="56" t="s">
        <v>2594</v>
      </c>
      <c r="C2441" s="55" t="s">
        <v>594</v>
      </c>
      <c r="D2441" s="55" t="s">
        <v>2595</v>
      </c>
      <c r="E2441" s="230" t="s">
        <v>1656</v>
      </c>
      <c r="F2441" s="231"/>
      <c r="G2441" s="57" t="s">
        <v>808</v>
      </c>
      <c r="H2441" s="58">
        <v>1</v>
      </c>
      <c r="I2441" s="59">
        <f>W2441</f>
        <v>273.08999999999997</v>
      </c>
      <c r="J2441" s="59">
        <f t="shared" ref="J2441" si="614">TRUNC(H2441*I2441,(2))</f>
        <v>273.08999999999997</v>
      </c>
      <c r="Q2441">
        <f t="shared" si="597"/>
        <v>0</v>
      </c>
      <c r="R2441">
        <f>I2441/1.07133</f>
        <v>254.90745148553668</v>
      </c>
      <c r="T2441">
        <v>259.35986110722189</v>
      </c>
      <c r="W2441">
        <v>273.08999999999997</v>
      </c>
      <c r="Y2441">
        <v>273.08999999999997</v>
      </c>
      <c r="AB2441">
        <v>273.08999999999997</v>
      </c>
      <c r="AD2441" s="196">
        <v>273.12</v>
      </c>
    </row>
    <row r="2442" spans="1:30" x14ac:dyDescent="0.25">
      <c r="A2442" s="44"/>
      <c r="B2442" s="44"/>
      <c r="C2442" s="44"/>
      <c r="D2442" s="44"/>
      <c r="E2442" s="44" t="s">
        <v>1629</v>
      </c>
      <c r="F2442" s="45">
        <v>0</v>
      </c>
      <c r="G2442" s="44" t="s">
        <v>1630</v>
      </c>
      <c r="H2442" s="45">
        <v>0</v>
      </c>
      <c r="I2442" s="44" t="s">
        <v>1631</v>
      </c>
      <c r="J2442" s="45">
        <f>F2442+H2442</f>
        <v>0</v>
      </c>
      <c r="Q2442">
        <f t="shared" ref="Q2442:Q2505" si="615">P2443</f>
        <v>0</v>
      </c>
      <c r="W2442" t="s">
        <v>1631</v>
      </c>
      <c r="Y2442" t="s">
        <v>1631</v>
      </c>
      <c r="AB2442" t="s">
        <v>1631</v>
      </c>
    </row>
    <row r="2443" spans="1:30" x14ac:dyDescent="0.25">
      <c r="A2443" s="44"/>
      <c r="B2443" s="44"/>
      <c r="C2443" s="44"/>
      <c r="D2443" s="44"/>
      <c r="E2443" s="44" t="s">
        <v>1632</v>
      </c>
      <c r="F2443" s="45">
        <f>J2443-J2440</f>
        <v>60.080242823934441</v>
      </c>
      <c r="G2443" s="44"/>
      <c r="H2443" s="229" t="s">
        <v>1633</v>
      </c>
      <c r="I2443" s="229"/>
      <c r="J2443" s="45">
        <f>Q2443</f>
        <v>333.17225566000002</v>
      </c>
      <c r="Q2443">
        <f t="shared" si="615"/>
        <v>333.17225566000002</v>
      </c>
      <c r="S2443" s="194"/>
    </row>
    <row r="2444" spans="1:30" ht="15.75" thickBot="1" x14ac:dyDescent="0.3">
      <c r="A2444" s="46"/>
      <c r="B2444" s="46"/>
      <c r="C2444" s="46"/>
      <c r="D2444" s="46"/>
      <c r="E2444" s="46"/>
      <c r="F2444" s="46"/>
      <c r="G2444" s="46" t="s">
        <v>1634</v>
      </c>
      <c r="H2444" s="47">
        <v>51.2</v>
      </c>
      <c r="I2444" s="46" t="s">
        <v>1635</v>
      </c>
      <c r="J2444" s="48">
        <f>O2444</f>
        <v>17058.41</v>
      </c>
      <c r="M2444">
        <f>K2440</f>
        <v>17058.41</v>
      </c>
      <c r="N2444">
        <f>L2440</f>
        <v>333.17225566000002</v>
      </c>
      <c r="O2444">
        <v>17058.41</v>
      </c>
      <c r="P2444">
        <v>333.17225566000002</v>
      </c>
      <c r="Q2444">
        <f t="shared" si="615"/>
        <v>0</v>
      </c>
      <c r="S2444" s="194"/>
      <c r="W2444" t="s">
        <v>1635</v>
      </c>
      <c r="Y2444" t="s">
        <v>1635</v>
      </c>
      <c r="AB2444" t="s">
        <v>1635</v>
      </c>
    </row>
    <row r="2445" spans="1:30" ht="15.75" thickTop="1" x14ac:dyDescent="0.25">
      <c r="A2445" s="49"/>
      <c r="B2445" s="49"/>
      <c r="C2445" s="49"/>
      <c r="D2445" s="49"/>
      <c r="E2445" s="49"/>
      <c r="F2445" s="49"/>
      <c r="G2445" s="49"/>
      <c r="H2445" s="49"/>
      <c r="I2445" s="49"/>
      <c r="J2445" s="49"/>
      <c r="Q2445">
        <f t="shared" si="615"/>
        <v>0</v>
      </c>
      <c r="S2445" s="194"/>
    </row>
    <row r="2446" spans="1:30" collapsed="1" x14ac:dyDescent="0.25">
      <c r="A2446" s="36" t="s">
        <v>812</v>
      </c>
      <c r="B2446" s="37" t="s">
        <v>137</v>
      </c>
      <c r="C2446" s="36" t="s">
        <v>138</v>
      </c>
      <c r="D2446" s="36" t="s">
        <v>9</v>
      </c>
      <c r="E2446" s="233" t="s">
        <v>1626</v>
      </c>
      <c r="F2446" s="234"/>
      <c r="G2446" s="38" t="s">
        <v>139</v>
      </c>
      <c r="H2446" s="37" t="s">
        <v>140</v>
      </c>
      <c r="I2446" s="37" t="s">
        <v>141</v>
      </c>
      <c r="J2446" s="37" t="s">
        <v>10</v>
      </c>
      <c r="Q2446">
        <f t="shared" si="615"/>
        <v>0</v>
      </c>
      <c r="S2446" s="194"/>
      <c r="W2446" t="s">
        <v>141</v>
      </c>
      <c r="Y2446" t="s">
        <v>141</v>
      </c>
      <c r="AB2446" t="s">
        <v>141</v>
      </c>
    </row>
    <row r="2447" spans="1:30" ht="51" x14ac:dyDescent="0.25">
      <c r="A2447" s="39" t="s">
        <v>1636</v>
      </c>
      <c r="B2447" s="40" t="s">
        <v>813</v>
      </c>
      <c r="C2447" s="39" t="s">
        <v>594</v>
      </c>
      <c r="D2447" s="39" t="s">
        <v>2596</v>
      </c>
      <c r="E2447" s="235" t="s">
        <v>2590</v>
      </c>
      <c r="F2447" s="236"/>
      <c r="G2447" s="41" t="s">
        <v>808</v>
      </c>
      <c r="H2447" s="42">
        <v>1</v>
      </c>
      <c r="I2447" s="43">
        <f>_xlfn.XLOOKUP(D2447,'Sintético MO EQ MAT'!D:D,'Sintético MO EQ MAT'!G:G)</f>
        <v>311.90720304918034</v>
      </c>
      <c r="J2447" s="43">
        <f>(H2447*I2447)</f>
        <v>311.90720304918034</v>
      </c>
      <c r="K2447">
        <f>_xlfn.XLOOKUP(D2447,'Sintético MO EQ MAT'!D:D,'Sintético MO EQ MAT'!O:O,0)</f>
        <v>5593.74</v>
      </c>
      <c r="L2447">
        <f>_xlfn.XLOOKUP(D2447,'Sintético MO EQ MAT'!D:D,'Sintético MO EQ MAT'!K:K,0)</f>
        <v>380.52678772000002</v>
      </c>
      <c r="Q2447">
        <f t="shared" si="615"/>
        <v>0</v>
      </c>
      <c r="S2447" s="194"/>
      <c r="W2447">
        <v>311.90720304918034</v>
      </c>
      <c r="Y2447">
        <v>311.90720304918034</v>
      </c>
      <c r="AB2447">
        <v>311.90720304918034</v>
      </c>
      <c r="AD2447" s="196">
        <v>374.04</v>
      </c>
    </row>
    <row r="2448" spans="1:30" ht="51" x14ac:dyDescent="0.25">
      <c r="A2448" s="55" t="s">
        <v>1627</v>
      </c>
      <c r="B2448" s="56" t="s">
        <v>2597</v>
      </c>
      <c r="C2448" s="55" t="s">
        <v>594</v>
      </c>
      <c r="D2448" s="55" t="s">
        <v>2598</v>
      </c>
      <c r="E2448" s="230" t="s">
        <v>1656</v>
      </c>
      <c r="F2448" s="231"/>
      <c r="G2448" s="57" t="s">
        <v>808</v>
      </c>
      <c r="H2448" s="58">
        <v>1</v>
      </c>
      <c r="I2448" s="59">
        <f>W2448</f>
        <v>311.91000000000003</v>
      </c>
      <c r="J2448" s="59">
        <f t="shared" ref="J2448" si="616">TRUNC(H2448*I2448,(2))</f>
        <v>311.91000000000003</v>
      </c>
      <c r="Q2448">
        <f t="shared" si="615"/>
        <v>0</v>
      </c>
      <c r="R2448">
        <f>I2448/1.07133</f>
        <v>291.14278513623259</v>
      </c>
      <c r="T2448">
        <v>296.22058562721111</v>
      </c>
      <c r="W2448">
        <v>311.91000000000003</v>
      </c>
      <c r="Y2448">
        <v>311.91000000000003</v>
      </c>
      <c r="AB2448">
        <v>311.91000000000003</v>
      </c>
      <c r="AD2448" s="196">
        <v>311.94</v>
      </c>
    </row>
    <row r="2449" spans="1:30" x14ac:dyDescent="0.25">
      <c r="A2449" s="44"/>
      <c r="B2449" s="44"/>
      <c r="C2449" s="44"/>
      <c r="D2449" s="44"/>
      <c r="E2449" s="44" t="s">
        <v>1629</v>
      </c>
      <c r="F2449" s="45">
        <v>0</v>
      </c>
      <c r="G2449" s="44" t="s">
        <v>1630</v>
      </c>
      <c r="H2449" s="45">
        <v>0</v>
      </c>
      <c r="I2449" s="44" t="s">
        <v>1631</v>
      </c>
      <c r="J2449" s="45">
        <f>F2449+H2449</f>
        <v>0</v>
      </c>
      <c r="Q2449">
        <f t="shared" si="615"/>
        <v>0</v>
      </c>
      <c r="W2449" t="s">
        <v>1631</v>
      </c>
      <c r="Y2449" t="s">
        <v>1631</v>
      </c>
      <c r="AB2449" t="s">
        <v>1631</v>
      </c>
    </row>
    <row r="2450" spans="1:30" x14ac:dyDescent="0.25">
      <c r="A2450" s="44"/>
      <c r="B2450" s="44"/>
      <c r="C2450" s="44"/>
      <c r="D2450" s="44"/>
      <c r="E2450" s="44" t="s">
        <v>1632</v>
      </c>
      <c r="F2450" s="45">
        <f>J2450-J2447</f>
        <v>68.619584670819677</v>
      </c>
      <c r="G2450" s="44"/>
      <c r="H2450" s="229" t="s">
        <v>1633</v>
      </c>
      <c r="I2450" s="229"/>
      <c r="J2450" s="45">
        <f>Q2450</f>
        <v>380.52678772000002</v>
      </c>
      <c r="Q2450">
        <f t="shared" si="615"/>
        <v>380.52678772000002</v>
      </c>
      <c r="S2450" s="194"/>
    </row>
    <row r="2451" spans="1:30" ht="15.75" thickBot="1" x14ac:dyDescent="0.3">
      <c r="A2451" s="46"/>
      <c r="B2451" s="46"/>
      <c r="C2451" s="46"/>
      <c r="D2451" s="46"/>
      <c r="E2451" s="46"/>
      <c r="F2451" s="46"/>
      <c r="G2451" s="46" t="s">
        <v>1634</v>
      </c>
      <c r="H2451" s="47">
        <v>14.7</v>
      </c>
      <c r="I2451" s="46" t="s">
        <v>1635</v>
      </c>
      <c r="J2451" s="48">
        <f>O2451</f>
        <v>5593.74</v>
      </c>
      <c r="M2451">
        <f>K2447</f>
        <v>5593.74</v>
      </c>
      <c r="N2451">
        <f>L2447</f>
        <v>380.52678772000002</v>
      </c>
      <c r="O2451">
        <v>5593.74</v>
      </c>
      <c r="P2451">
        <v>380.52678772000002</v>
      </c>
      <c r="Q2451">
        <f t="shared" si="615"/>
        <v>0</v>
      </c>
      <c r="S2451" s="194"/>
      <c r="W2451" t="s">
        <v>1635</v>
      </c>
      <c r="Y2451" t="s">
        <v>1635</v>
      </c>
      <c r="AB2451" t="s">
        <v>1635</v>
      </c>
    </row>
    <row r="2452" spans="1:30" ht="15.75" thickTop="1" x14ac:dyDescent="0.25">
      <c r="A2452" s="49"/>
      <c r="B2452" s="49"/>
      <c r="C2452" s="49"/>
      <c r="D2452" s="49"/>
      <c r="E2452" s="49"/>
      <c r="F2452" s="49"/>
      <c r="G2452" s="49"/>
      <c r="H2452" s="49"/>
      <c r="I2452" s="49"/>
      <c r="J2452" s="49"/>
      <c r="Q2452">
        <f t="shared" si="615"/>
        <v>0</v>
      </c>
      <c r="S2452" s="194"/>
    </row>
    <row r="2453" spans="1:30" collapsed="1" x14ac:dyDescent="0.25">
      <c r="A2453" s="36" t="s">
        <v>815</v>
      </c>
      <c r="B2453" s="37" t="s">
        <v>137</v>
      </c>
      <c r="C2453" s="36" t="s">
        <v>138</v>
      </c>
      <c r="D2453" s="36" t="s">
        <v>9</v>
      </c>
      <c r="E2453" s="233" t="s">
        <v>1626</v>
      </c>
      <c r="F2453" s="234"/>
      <c r="G2453" s="38" t="s">
        <v>139</v>
      </c>
      <c r="H2453" s="37" t="s">
        <v>140</v>
      </c>
      <c r="I2453" s="37" t="s">
        <v>141</v>
      </c>
      <c r="J2453" s="37" t="s">
        <v>10</v>
      </c>
      <c r="Q2453">
        <f t="shared" si="615"/>
        <v>0</v>
      </c>
      <c r="S2453" s="194"/>
      <c r="W2453" t="s">
        <v>141</v>
      </c>
      <c r="Y2453" t="s">
        <v>141</v>
      </c>
      <c r="AB2453" t="s">
        <v>141</v>
      </c>
    </row>
    <row r="2454" spans="1:30" ht="51" x14ac:dyDescent="0.25">
      <c r="A2454" s="39" t="s">
        <v>1636</v>
      </c>
      <c r="B2454" s="40" t="s">
        <v>816</v>
      </c>
      <c r="C2454" s="39" t="s">
        <v>594</v>
      </c>
      <c r="D2454" s="39" t="s">
        <v>2599</v>
      </c>
      <c r="E2454" s="235" t="s">
        <v>2590</v>
      </c>
      <c r="F2454" s="236"/>
      <c r="G2454" s="41" t="s">
        <v>808</v>
      </c>
      <c r="H2454" s="42">
        <v>1</v>
      </c>
      <c r="I2454" s="43">
        <f>_xlfn.XLOOKUP(D2454,'Sintético MO EQ MAT'!D:D,'Sintético MO EQ MAT'!G:G)</f>
        <v>333.47388304098365</v>
      </c>
      <c r="J2454" s="43">
        <f>(H2454*I2454)</f>
        <v>333.47388304098365</v>
      </c>
      <c r="K2454">
        <f>_xlfn.XLOOKUP(D2454,'Sintético MO EQ MAT'!D:D,'Sintético MO EQ MAT'!O:O,0)</f>
        <v>16883.78</v>
      </c>
      <c r="L2454">
        <f>_xlfn.XLOOKUP(D2454,'Sintético MO EQ MAT'!D:D,'Sintético MO EQ MAT'!K:K,0)</f>
        <v>406.83813731000004</v>
      </c>
      <c r="Q2454">
        <f t="shared" si="615"/>
        <v>0</v>
      </c>
      <c r="S2454" s="194"/>
      <c r="W2454">
        <v>333.47388304098365</v>
      </c>
      <c r="Y2454">
        <v>333.47388304098365</v>
      </c>
      <c r="AB2454">
        <v>333.47388304098365</v>
      </c>
      <c r="AD2454" s="196">
        <v>399.9</v>
      </c>
    </row>
    <row r="2455" spans="1:30" ht="51" x14ac:dyDescent="0.25">
      <c r="A2455" s="55" t="s">
        <v>1627</v>
      </c>
      <c r="B2455" s="56" t="s">
        <v>2600</v>
      </c>
      <c r="C2455" s="55" t="s">
        <v>594</v>
      </c>
      <c r="D2455" s="55" t="s">
        <v>2601</v>
      </c>
      <c r="E2455" s="230" t="s">
        <v>1656</v>
      </c>
      <c r="F2455" s="231"/>
      <c r="G2455" s="57" t="s">
        <v>808</v>
      </c>
      <c r="H2455" s="58">
        <v>1</v>
      </c>
      <c r="I2455" s="59">
        <f>W2455</f>
        <v>333.47</v>
      </c>
      <c r="J2455" s="59">
        <f t="shared" ref="J2455" si="617">TRUNC(H2455*I2455,(2))</f>
        <v>333.47</v>
      </c>
      <c r="Q2455">
        <f t="shared" si="615"/>
        <v>0</v>
      </c>
      <c r="R2455">
        <f>I2455/1.07133</f>
        <v>311.26730325856653</v>
      </c>
      <c r="T2455">
        <v>316.69980304854721</v>
      </c>
      <c r="W2455">
        <v>333.47</v>
      </c>
      <c r="Y2455">
        <v>333.47</v>
      </c>
      <c r="AB2455">
        <v>333.47</v>
      </c>
      <c r="AD2455" s="196">
        <v>333.51</v>
      </c>
    </row>
    <row r="2456" spans="1:30" x14ac:dyDescent="0.25">
      <c r="A2456" s="44"/>
      <c r="B2456" s="44"/>
      <c r="C2456" s="44"/>
      <c r="D2456" s="44"/>
      <c r="E2456" s="44" t="s">
        <v>1629</v>
      </c>
      <c r="F2456" s="45">
        <v>0</v>
      </c>
      <c r="G2456" s="44" t="s">
        <v>1630</v>
      </c>
      <c r="H2456" s="45">
        <v>0</v>
      </c>
      <c r="I2456" s="44" t="s">
        <v>1631</v>
      </c>
      <c r="J2456" s="45">
        <f>F2456+H2456</f>
        <v>0</v>
      </c>
      <c r="Q2456">
        <f t="shared" si="615"/>
        <v>0</v>
      </c>
      <c r="W2456" t="s">
        <v>1631</v>
      </c>
      <c r="Y2456" t="s">
        <v>1631</v>
      </c>
      <c r="AB2456" t="s">
        <v>1631</v>
      </c>
    </row>
    <row r="2457" spans="1:30" x14ac:dyDescent="0.25">
      <c r="A2457" s="44"/>
      <c r="B2457" s="44"/>
      <c r="C2457" s="44"/>
      <c r="D2457" s="44"/>
      <c r="E2457" s="44" t="s">
        <v>1632</v>
      </c>
      <c r="F2457" s="45">
        <f>J2457-J2454</f>
        <v>73.364254269016385</v>
      </c>
      <c r="G2457" s="44"/>
      <c r="H2457" s="229" t="s">
        <v>1633</v>
      </c>
      <c r="I2457" s="229"/>
      <c r="J2457" s="45">
        <f>Q2457</f>
        <v>406.83813731000004</v>
      </c>
      <c r="Q2457">
        <f t="shared" si="615"/>
        <v>406.83813731000004</v>
      </c>
      <c r="S2457" s="194"/>
    </row>
    <row r="2458" spans="1:30" ht="15.75" thickBot="1" x14ac:dyDescent="0.3">
      <c r="A2458" s="46"/>
      <c r="B2458" s="46"/>
      <c r="C2458" s="46"/>
      <c r="D2458" s="46"/>
      <c r="E2458" s="46"/>
      <c r="F2458" s="46"/>
      <c r="G2458" s="46" t="s">
        <v>1634</v>
      </c>
      <c r="H2458" s="47">
        <v>41.5</v>
      </c>
      <c r="I2458" s="46" t="s">
        <v>1635</v>
      </c>
      <c r="J2458" s="48">
        <f>O2458</f>
        <v>16883.78</v>
      </c>
      <c r="M2458">
        <f>K2454</f>
        <v>16883.78</v>
      </c>
      <c r="N2458">
        <f>L2454</f>
        <v>406.83813731000004</v>
      </c>
      <c r="O2458">
        <v>16883.78</v>
      </c>
      <c r="P2458">
        <v>406.83813731000004</v>
      </c>
      <c r="Q2458">
        <f t="shared" si="615"/>
        <v>0</v>
      </c>
      <c r="S2458" s="194"/>
      <c r="W2458" t="s">
        <v>1635</v>
      </c>
      <c r="Y2458" t="s">
        <v>1635</v>
      </c>
      <c r="AB2458" t="s">
        <v>1635</v>
      </c>
    </row>
    <row r="2459" spans="1:30" ht="15.75" thickTop="1" x14ac:dyDescent="0.25">
      <c r="A2459" s="49"/>
      <c r="B2459" s="49"/>
      <c r="C2459" s="49"/>
      <c r="D2459" s="49"/>
      <c r="E2459" s="49"/>
      <c r="F2459" s="49"/>
      <c r="G2459" s="49"/>
      <c r="H2459" s="49"/>
      <c r="I2459" s="49"/>
      <c r="J2459" s="49"/>
      <c r="Q2459">
        <f t="shared" si="615"/>
        <v>0</v>
      </c>
      <c r="S2459" s="194"/>
    </row>
    <row r="2460" spans="1:30" collapsed="1" x14ac:dyDescent="0.25">
      <c r="A2460" s="36" t="s">
        <v>818</v>
      </c>
      <c r="B2460" s="37" t="s">
        <v>137</v>
      </c>
      <c r="C2460" s="36" t="s">
        <v>138</v>
      </c>
      <c r="D2460" s="36" t="s">
        <v>9</v>
      </c>
      <c r="E2460" s="233" t="s">
        <v>1626</v>
      </c>
      <c r="F2460" s="234"/>
      <c r="G2460" s="38" t="s">
        <v>139</v>
      </c>
      <c r="H2460" s="37" t="s">
        <v>140</v>
      </c>
      <c r="I2460" s="37" t="s">
        <v>141</v>
      </c>
      <c r="J2460" s="37" t="s">
        <v>10</v>
      </c>
      <c r="Q2460">
        <f t="shared" si="615"/>
        <v>0</v>
      </c>
      <c r="S2460" s="194"/>
      <c r="W2460" t="s">
        <v>141</v>
      </c>
      <c r="Y2460" t="s">
        <v>141</v>
      </c>
      <c r="AB2460" t="s">
        <v>141</v>
      </c>
    </row>
    <row r="2461" spans="1:30" ht="38.25" x14ac:dyDescent="0.25">
      <c r="A2461" s="39" t="s">
        <v>1636</v>
      </c>
      <c r="B2461" s="40" t="s">
        <v>819</v>
      </c>
      <c r="C2461" s="39" t="s">
        <v>157</v>
      </c>
      <c r="D2461" s="39" t="s">
        <v>820</v>
      </c>
      <c r="E2461" s="235" t="s">
        <v>2168</v>
      </c>
      <c r="F2461" s="236"/>
      <c r="G2461" s="41" t="s">
        <v>255</v>
      </c>
      <c r="H2461" s="42">
        <v>1</v>
      </c>
      <c r="I2461" s="43">
        <f>_xlfn.XLOOKUP(D2461,'Sintético MO EQ MAT'!D:D,'Sintético MO EQ MAT'!G:G)</f>
        <v>25.933187483606559</v>
      </c>
      <c r="J2461" s="43">
        <f>(H2461*I2461)</f>
        <v>25.933187483606559</v>
      </c>
      <c r="K2461">
        <f>_xlfn.XLOOKUP(D2461,'Sintético MO EQ MAT'!D:D,'Sintético MO EQ MAT'!O:O,0)</f>
        <v>4654.0200000000004</v>
      </c>
      <c r="L2461">
        <f>_xlfn.XLOOKUP(D2461,'Sintético MO EQ MAT'!D:D,'Sintético MO EQ MAT'!K:K,0)</f>
        <v>31.638488730000002</v>
      </c>
      <c r="Q2461">
        <f t="shared" si="615"/>
        <v>0</v>
      </c>
      <c r="S2461" s="194"/>
      <c r="W2461">
        <v>25.933187483606559</v>
      </c>
      <c r="Y2461">
        <v>25.933187483606559</v>
      </c>
      <c r="AB2461">
        <v>25.933187483606559</v>
      </c>
      <c r="AD2461" s="196">
        <v>28.54</v>
      </c>
    </row>
    <row r="2462" spans="1:30" ht="25.5" x14ac:dyDescent="0.25">
      <c r="A2462" s="50" t="s">
        <v>1638</v>
      </c>
      <c r="B2462" s="51" t="s">
        <v>2162</v>
      </c>
      <c r="C2462" s="50" t="s">
        <v>157</v>
      </c>
      <c r="D2462" s="50" t="s">
        <v>2163</v>
      </c>
      <c r="E2462" s="237" t="s">
        <v>1637</v>
      </c>
      <c r="F2462" s="238"/>
      <c r="G2462" s="52" t="s">
        <v>266</v>
      </c>
      <c r="H2462" s="53">
        <v>5.8999999999999997E-2</v>
      </c>
      <c r="I2462" s="54">
        <f t="shared" ref="I2462:I2465" si="618">W2462</f>
        <v>18.72</v>
      </c>
      <c r="J2462" s="54">
        <f t="shared" ref="J2462:J2465" si="619">TRUNC(H2462*I2462,(2))</f>
        <v>1.1000000000000001</v>
      </c>
      <c r="Q2462">
        <f t="shared" si="615"/>
        <v>0</v>
      </c>
      <c r="R2462">
        <f t="shared" ref="R2462:R2465" si="620">I2462/1.07133</f>
        <v>17.473607571896615</v>
      </c>
      <c r="T2462">
        <v>17.78163591050377</v>
      </c>
      <c r="W2462">
        <v>18.72</v>
      </c>
      <c r="Y2462">
        <v>18.72</v>
      </c>
      <c r="AB2462">
        <v>18.72</v>
      </c>
      <c r="AD2462" s="196">
        <v>18.72</v>
      </c>
    </row>
    <row r="2463" spans="1:30" ht="25.5" x14ac:dyDescent="0.25">
      <c r="A2463" s="50" t="s">
        <v>1638</v>
      </c>
      <c r="B2463" s="51" t="s">
        <v>1658</v>
      </c>
      <c r="C2463" s="50" t="s">
        <v>157</v>
      </c>
      <c r="D2463" s="50" t="s">
        <v>1659</v>
      </c>
      <c r="E2463" s="237" t="s">
        <v>1637</v>
      </c>
      <c r="F2463" s="238"/>
      <c r="G2463" s="52" t="s">
        <v>266</v>
      </c>
      <c r="H2463" s="53">
        <v>5.8999999999999997E-2</v>
      </c>
      <c r="I2463" s="54">
        <f t="shared" si="618"/>
        <v>25.97</v>
      </c>
      <c r="J2463" s="54">
        <f t="shared" si="619"/>
        <v>1.53</v>
      </c>
      <c r="Q2463">
        <f t="shared" si="615"/>
        <v>0</v>
      </c>
      <c r="R2463">
        <f t="shared" si="620"/>
        <v>24.240896829174954</v>
      </c>
      <c r="T2463">
        <v>24.670269664809165</v>
      </c>
      <c r="W2463">
        <v>25.97</v>
      </c>
      <c r="Y2463">
        <v>25.97</v>
      </c>
      <c r="AB2463">
        <v>25.97</v>
      </c>
      <c r="AD2463" s="196">
        <v>25.97</v>
      </c>
    </row>
    <row r="2464" spans="1:30" ht="25.5" x14ac:dyDescent="0.25">
      <c r="A2464" s="55" t="s">
        <v>1627</v>
      </c>
      <c r="B2464" s="56" t="s">
        <v>2602</v>
      </c>
      <c r="C2464" s="55" t="s">
        <v>157</v>
      </c>
      <c r="D2464" s="55" t="s">
        <v>2603</v>
      </c>
      <c r="E2464" s="230" t="s">
        <v>1648</v>
      </c>
      <c r="F2464" s="231"/>
      <c r="G2464" s="57" t="s">
        <v>255</v>
      </c>
      <c r="H2464" s="58">
        <v>1.0210999999999999</v>
      </c>
      <c r="I2464" s="59">
        <f t="shared" si="618"/>
        <v>18.690000000000001</v>
      </c>
      <c r="J2464" s="59">
        <f t="shared" si="619"/>
        <v>19.079999999999998</v>
      </c>
      <c r="Q2464">
        <f t="shared" si="615"/>
        <v>0</v>
      </c>
      <c r="R2464">
        <f t="shared" si="620"/>
        <v>17.445604995659604</v>
      </c>
      <c r="T2464">
        <v>17.753633334266755</v>
      </c>
      <c r="W2464">
        <v>18.690000000000001</v>
      </c>
      <c r="Y2464">
        <v>18.690000000000001</v>
      </c>
      <c r="AB2464">
        <v>18.690000000000001</v>
      </c>
      <c r="AD2464" s="196">
        <v>18.690000000000001</v>
      </c>
    </row>
    <row r="2465" spans="1:30" ht="51" x14ac:dyDescent="0.25">
      <c r="A2465" s="55" t="s">
        <v>1627</v>
      </c>
      <c r="B2465" s="56" t="s">
        <v>2604</v>
      </c>
      <c r="C2465" s="55" t="s">
        <v>157</v>
      </c>
      <c r="D2465" s="55" t="s">
        <v>2605</v>
      </c>
      <c r="E2465" s="230" t="s">
        <v>1648</v>
      </c>
      <c r="F2465" s="231"/>
      <c r="G2465" s="57" t="s">
        <v>255</v>
      </c>
      <c r="H2465" s="58">
        <v>1.0210999999999999</v>
      </c>
      <c r="I2465" s="59">
        <f t="shared" si="618"/>
        <v>4.1399999999999997</v>
      </c>
      <c r="J2465" s="59">
        <f t="shared" si="619"/>
        <v>4.22</v>
      </c>
      <c r="Q2465">
        <f t="shared" si="615"/>
        <v>0</v>
      </c>
      <c r="R2465">
        <f t="shared" si="620"/>
        <v>3.864355520707905</v>
      </c>
      <c r="T2465">
        <v>3.9390290573399422</v>
      </c>
      <c r="W2465">
        <v>4.1399999999999997</v>
      </c>
      <c r="Y2465">
        <v>4.1399999999999997</v>
      </c>
      <c r="AB2465">
        <v>4.1399999999999997</v>
      </c>
      <c r="AD2465" s="196">
        <v>4.1399999999999997</v>
      </c>
    </row>
    <row r="2466" spans="1:30" x14ac:dyDescent="0.25">
      <c r="A2466" s="44"/>
      <c r="B2466" s="44"/>
      <c r="C2466" s="44"/>
      <c r="D2466" s="44"/>
      <c r="E2466" s="44" t="s">
        <v>1629</v>
      </c>
      <c r="F2466" s="45">
        <v>2.04</v>
      </c>
      <c r="G2466" s="44" t="s">
        <v>1630</v>
      </c>
      <c r="H2466" s="45">
        <v>0</v>
      </c>
      <c r="I2466" s="44" t="s">
        <v>1631</v>
      </c>
      <c r="J2466" s="45">
        <f>F2466+H2466</f>
        <v>2.04</v>
      </c>
      <c r="Q2466">
        <f t="shared" si="615"/>
        <v>0</v>
      </c>
      <c r="W2466" t="s">
        <v>1631</v>
      </c>
      <c r="Y2466" t="s">
        <v>1631</v>
      </c>
      <c r="AB2466" t="s">
        <v>1631</v>
      </c>
    </row>
    <row r="2467" spans="1:30" x14ac:dyDescent="0.25">
      <c r="A2467" s="44"/>
      <c r="B2467" s="44"/>
      <c r="C2467" s="44"/>
      <c r="D2467" s="44"/>
      <c r="E2467" s="44" t="s">
        <v>1632</v>
      </c>
      <c r="F2467" s="45">
        <f>J2467-J2461</f>
        <v>5.7053012463934429</v>
      </c>
      <c r="G2467" s="44"/>
      <c r="H2467" s="229" t="s">
        <v>1633</v>
      </c>
      <c r="I2467" s="229"/>
      <c r="J2467" s="45">
        <f>Q2467</f>
        <v>31.638488730000002</v>
      </c>
      <c r="Q2467">
        <f t="shared" si="615"/>
        <v>31.638488730000002</v>
      </c>
      <c r="S2467" s="194"/>
    </row>
    <row r="2468" spans="1:30" ht="15.75" thickBot="1" x14ac:dyDescent="0.3">
      <c r="A2468" s="46"/>
      <c r="B2468" s="46"/>
      <c r="C2468" s="46"/>
      <c r="D2468" s="46"/>
      <c r="E2468" s="46"/>
      <c r="F2468" s="46"/>
      <c r="G2468" s="46" t="s">
        <v>1634</v>
      </c>
      <c r="H2468" s="47">
        <v>147.1</v>
      </c>
      <c r="I2468" s="46" t="s">
        <v>1635</v>
      </c>
      <c r="J2468" s="48">
        <f>O2468</f>
        <v>4654.0200000000004</v>
      </c>
      <c r="M2468">
        <f>K2461</f>
        <v>4654.0200000000004</v>
      </c>
      <c r="N2468">
        <f>L2461</f>
        <v>31.638488730000002</v>
      </c>
      <c r="O2468">
        <v>4654.0200000000004</v>
      </c>
      <c r="P2468">
        <v>31.638488730000002</v>
      </c>
      <c r="Q2468">
        <f t="shared" si="615"/>
        <v>0</v>
      </c>
      <c r="S2468" s="194"/>
      <c r="W2468" t="s">
        <v>1635</v>
      </c>
      <c r="Y2468" t="s">
        <v>1635</v>
      </c>
      <c r="AB2468" t="s">
        <v>1635</v>
      </c>
    </row>
    <row r="2469" spans="1:30" ht="15.75" thickTop="1" x14ac:dyDescent="0.25">
      <c r="A2469" s="49"/>
      <c r="B2469" s="49"/>
      <c r="C2469" s="49"/>
      <c r="D2469" s="49"/>
      <c r="E2469" s="49"/>
      <c r="F2469" s="49"/>
      <c r="G2469" s="49"/>
      <c r="H2469" s="49"/>
      <c r="I2469" s="49"/>
      <c r="J2469" s="49"/>
      <c r="Q2469">
        <f t="shared" si="615"/>
        <v>0</v>
      </c>
      <c r="S2469" s="194"/>
    </row>
    <row r="2470" spans="1:30" collapsed="1" x14ac:dyDescent="0.25">
      <c r="A2470" s="36" t="s">
        <v>821</v>
      </c>
      <c r="B2470" s="37" t="s">
        <v>137</v>
      </c>
      <c r="C2470" s="36" t="s">
        <v>138</v>
      </c>
      <c r="D2470" s="36" t="s">
        <v>9</v>
      </c>
      <c r="E2470" s="233" t="s">
        <v>1626</v>
      </c>
      <c r="F2470" s="234"/>
      <c r="G2470" s="38" t="s">
        <v>139</v>
      </c>
      <c r="H2470" s="37" t="s">
        <v>140</v>
      </c>
      <c r="I2470" s="37" t="s">
        <v>141</v>
      </c>
      <c r="J2470" s="37" t="s">
        <v>10</v>
      </c>
      <c r="Q2470">
        <f t="shared" si="615"/>
        <v>0</v>
      </c>
      <c r="S2470" s="194"/>
      <c r="W2470" t="s">
        <v>141</v>
      </c>
      <c r="Y2470" t="s">
        <v>141</v>
      </c>
      <c r="AB2470" t="s">
        <v>141</v>
      </c>
    </row>
    <row r="2471" spans="1:30" ht="51" x14ac:dyDescent="0.25">
      <c r="A2471" s="39" t="s">
        <v>1636</v>
      </c>
      <c r="B2471" s="40" t="s">
        <v>822</v>
      </c>
      <c r="C2471" s="39" t="s">
        <v>594</v>
      </c>
      <c r="D2471" s="39" t="s">
        <v>2606</v>
      </c>
      <c r="E2471" s="235" t="s">
        <v>2590</v>
      </c>
      <c r="F2471" s="236"/>
      <c r="G2471" s="41" t="s">
        <v>808</v>
      </c>
      <c r="H2471" s="42">
        <v>1</v>
      </c>
      <c r="I2471" s="43">
        <f>_xlfn.XLOOKUP(D2471,'Sintético MO EQ MAT'!D:D,'Sintético MO EQ MAT'!G:G)</f>
        <v>376.59113045081966</v>
      </c>
      <c r="J2471" s="43">
        <f>(H2471*I2471)</f>
        <v>376.59113045081966</v>
      </c>
      <c r="K2471">
        <f>_xlfn.XLOOKUP(D2471,'Sintético MO EQ MAT'!D:D,'Sintético MO EQ MAT'!O:O,0)</f>
        <v>19755.97</v>
      </c>
      <c r="L2471">
        <f>_xlfn.XLOOKUP(D2471,'Sintético MO EQ MAT'!D:D,'Sintético MO EQ MAT'!K:K,0)</f>
        <v>459.44117914999998</v>
      </c>
      <c r="Q2471">
        <f t="shared" si="615"/>
        <v>0</v>
      </c>
      <c r="S2471" s="194"/>
      <c r="W2471">
        <v>376.59113045081966</v>
      </c>
      <c r="Y2471">
        <v>376.59113045081966</v>
      </c>
      <c r="AB2471">
        <v>376.59113045081966</v>
      </c>
      <c r="AD2471" s="196">
        <v>28.54</v>
      </c>
    </row>
    <row r="2472" spans="1:30" ht="51" x14ac:dyDescent="0.25">
      <c r="A2472" s="55" t="s">
        <v>1627</v>
      </c>
      <c r="B2472" s="56" t="s">
        <v>2607</v>
      </c>
      <c r="C2472" s="55" t="s">
        <v>594</v>
      </c>
      <c r="D2472" s="55" t="s">
        <v>2608</v>
      </c>
      <c r="E2472" s="230" t="s">
        <v>1656</v>
      </c>
      <c r="F2472" s="231"/>
      <c r="G2472" s="57" t="s">
        <v>808</v>
      </c>
      <c r="H2472" s="58">
        <v>1</v>
      </c>
      <c r="I2472" s="59">
        <f>W2472</f>
        <v>376.59</v>
      </c>
      <c r="J2472" s="59">
        <f t="shared" ref="J2472" si="621">TRUNC(H2472*I2472,(2))</f>
        <v>376.59</v>
      </c>
      <c r="Q2472">
        <f t="shared" si="615"/>
        <v>0</v>
      </c>
      <c r="R2472">
        <f>I2472/1.07133</f>
        <v>351.51633950323429</v>
      </c>
      <c r="T2472">
        <v>357.64890369914036</v>
      </c>
      <c r="W2472">
        <v>376.59</v>
      </c>
      <c r="Y2472">
        <v>376.59</v>
      </c>
      <c r="AB2472">
        <v>376.59</v>
      </c>
      <c r="AD2472" s="196">
        <v>376.63</v>
      </c>
    </row>
    <row r="2473" spans="1:30" x14ac:dyDescent="0.25">
      <c r="A2473" s="44"/>
      <c r="B2473" s="44"/>
      <c r="C2473" s="44"/>
      <c r="D2473" s="44"/>
      <c r="E2473" s="44" t="s">
        <v>1629</v>
      </c>
      <c r="F2473" s="45">
        <v>0</v>
      </c>
      <c r="G2473" s="44" t="s">
        <v>1630</v>
      </c>
      <c r="H2473" s="45">
        <v>0</v>
      </c>
      <c r="I2473" s="44" t="s">
        <v>1631</v>
      </c>
      <c r="J2473" s="45">
        <f>F2473+H2473</f>
        <v>0</v>
      </c>
      <c r="Q2473">
        <f t="shared" si="615"/>
        <v>0</v>
      </c>
      <c r="W2473" t="s">
        <v>1631</v>
      </c>
      <c r="Y2473" t="s">
        <v>1631</v>
      </c>
      <c r="AB2473" t="s">
        <v>1631</v>
      </c>
    </row>
    <row r="2474" spans="1:30" x14ac:dyDescent="0.25">
      <c r="A2474" s="44"/>
      <c r="B2474" s="44"/>
      <c r="C2474" s="44"/>
      <c r="D2474" s="44"/>
      <c r="E2474" s="44" t="s">
        <v>1632</v>
      </c>
      <c r="F2474" s="45">
        <f>J2474-J2471</f>
        <v>82.85004869918032</v>
      </c>
      <c r="G2474" s="44"/>
      <c r="H2474" s="229" t="s">
        <v>1633</v>
      </c>
      <c r="I2474" s="229"/>
      <c r="J2474" s="45">
        <f>Q2474</f>
        <v>459.44117914999998</v>
      </c>
      <c r="Q2474">
        <f t="shared" si="615"/>
        <v>459.44117914999998</v>
      </c>
      <c r="S2474" s="194"/>
    </row>
    <row r="2475" spans="1:30" ht="15.75" thickBot="1" x14ac:dyDescent="0.3">
      <c r="A2475" s="46"/>
      <c r="B2475" s="46"/>
      <c r="C2475" s="46"/>
      <c r="D2475" s="46"/>
      <c r="E2475" s="46"/>
      <c r="F2475" s="46"/>
      <c r="G2475" s="46" t="s">
        <v>1634</v>
      </c>
      <c r="H2475" s="47">
        <v>43</v>
      </c>
      <c r="I2475" s="46" t="s">
        <v>1635</v>
      </c>
      <c r="J2475" s="48">
        <f>O2475</f>
        <v>19755.97</v>
      </c>
      <c r="M2475">
        <f>K2471</f>
        <v>19755.97</v>
      </c>
      <c r="N2475">
        <f>L2471</f>
        <v>459.44117914999998</v>
      </c>
      <c r="O2475">
        <v>19755.97</v>
      </c>
      <c r="P2475">
        <v>459.44117914999998</v>
      </c>
      <c r="Q2475">
        <f t="shared" si="615"/>
        <v>0</v>
      </c>
      <c r="S2475" s="194"/>
      <c r="W2475" t="s">
        <v>1635</v>
      </c>
      <c r="Y2475" t="s">
        <v>1635</v>
      </c>
      <c r="AB2475" t="s">
        <v>1635</v>
      </c>
    </row>
    <row r="2476" spans="1:30" ht="15.75" thickTop="1" x14ac:dyDescent="0.25">
      <c r="A2476" s="49"/>
      <c r="B2476" s="49"/>
      <c r="C2476" s="49"/>
      <c r="D2476" s="49"/>
      <c r="E2476" s="49"/>
      <c r="F2476" s="49"/>
      <c r="G2476" s="49"/>
      <c r="H2476" s="49"/>
      <c r="I2476" s="49"/>
      <c r="J2476" s="49"/>
      <c r="Q2476">
        <f t="shared" si="615"/>
        <v>0</v>
      </c>
      <c r="S2476" s="194"/>
    </row>
    <row r="2477" spans="1:30" collapsed="1" x14ac:dyDescent="0.25">
      <c r="A2477" s="36" t="s">
        <v>824</v>
      </c>
      <c r="B2477" s="37" t="s">
        <v>137</v>
      </c>
      <c r="C2477" s="36" t="s">
        <v>138</v>
      </c>
      <c r="D2477" s="36" t="s">
        <v>9</v>
      </c>
      <c r="E2477" s="233" t="s">
        <v>1626</v>
      </c>
      <c r="F2477" s="234"/>
      <c r="G2477" s="38" t="s">
        <v>139</v>
      </c>
      <c r="H2477" s="37" t="s">
        <v>140</v>
      </c>
      <c r="I2477" s="37" t="s">
        <v>141</v>
      </c>
      <c r="J2477" s="37" t="s">
        <v>10</v>
      </c>
      <c r="Q2477">
        <f t="shared" si="615"/>
        <v>0</v>
      </c>
      <c r="S2477" s="194"/>
      <c r="W2477" t="s">
        <v>141</v>
      </c>
      <c r="Y2477" t="s">
        <v>141</v>
      </c>
      <c r="AB2477" t="s">
        <v>141</v>
      </c>
    </row>
    <row r="2478" spans="1:30" ht="51" x14ac:dyDescent="0.25">
      <c r="A2478" s="39" t="s">
        <v>1636</v>
      </c>
      <c r="B2478" s="40" t="s">
        <v>825</v>
      </c>
      <c r="C2478" s="39" t="s">
        <v>594</v>
      </c>
      <c r="D2478" s="39" t="s">
        <v>2609</v>
      </c>
      <c r="E2478" s="235" t="s">
        <v>2590</v>
      </c>
      <c r="F2478" s="236"/>
      <c r="G2478" s="41" t="s">
        <v>808</v>
      </c>
      <c r="H2478" s="42">
        <v>1</v>
      </c>
      <c r="I2478" s="43">
        <f>_xlfn.XLOOKUP(D2478,'Sintético MO EQ MAT'!D:D,'Sintético MO EQ MAT'!G:G)</f>
        <v>416.81617086885245</v>
      </c>
      <c r="J2478" s="43">
        <f>(H2478*I2478)</f>
        <v>416.81617086885245</v>
      </c>
      <c r="K2478">
        <f>_xlfn.XLOOKUP(D2478,'Sintético MO EQ MAT'!D:D,'Sintético MO EQ MAT'!O:O,0)</f>
        <v>5085.1499999999996</v>
      </c>
      <c r="L2478">
        <f>_xlfn.XLOOKUP(D2478,'Sintético MO EQ MAT'!D:D,'Sintético MO EQ MAT'!K:K,0)</f>
        <v>508.51572845999999</v>
      </c>
      <c r="Q2478">
        <f t="shared" si="615"/>
        <v>0</v>
      </c>
      <c r="S2478" s="194"/>
      <c r="W2478">
        <v>416.81617086885245</v>
      </c>
      <c r="Y2478">
        <v>416.81617086885245</v>
      </c>
      <c r="AB2478">
        <v>416.81617086885245</v>
      </c>
      <c r="AD2478" s="196">
        <v>499.85</v>
      </c>
    </row>
    <row r="2479" spans="1:30" ht="51" x14ac:dyDescent="0.25">
      <c r="A2479" s="55" t="s">
        <v>1627</v>
      </c>
      <c r="B2479" s="56" t="s">
        <v>2610</v>
      </c>
      <c r="C2479" s="55" t="s">
        <v>594</v>
      </c>
      <c r="D2479" s="55" t="s">
        <v>2611</v>
      </c>
      <c r="E2479" s="230" t="s">
        <v>1656</v>
      </c>
      <c r="F2479" s="231"/>
      <c r="G2479" s="57" t="s">
        <v>808</v>
      </c>
      <c r="H2479" s="58">
        <v>1</v>
      </c>
      <c r="I2479" s="59">
        <f>W2479</f>
        <v>416.82</v>
      </c>
      <c r="J2479" s="59">
        <f t="shared" ref="J2479" si="622">TRUNC(H2479*I2479,(2))</f>
        <v>416.82</v>
      </c>
      <c r="Q2479">
        <f t="shared" si="615"/>
        <v>0</v>
      </c>
      <c r="R2479">
        <f>I2479/1.07133</f>
        <v>389.06779423706985</v>
      </c>
      <c r="T2479">
        <v>395.85375187850616</v>
      </c>
      <c r="W2479">
        <v>416.82</v>
      </c>
      <c r="Y2479">
        <v>416.82</v>
      </c>
      <c r="AB2479">
        <v>416.82</v>
      </c>
      <c r="AD2479" s="196">
        <v>416.86</v>
      </c>
    </row>
    <row r="2480" spans="1:30" x14ac:dyDescent="0.25">
      <c r="A2480" s="44"/>
      <c r="B2480" s="44"/>
      <c r="C2480" s="44"/>
      <c r="D2480" s="44"/>
      <c r="E2480" s="44" t="s">
        <v>1629</v>
      </c>
      <c r="F2480" s="45">
        <v>0</v>
      </c>
      <c r="G2480" s="44" t="s">
        <v>1630</v>
      </c>
      <c r="H2480" s="45">
        <v>0</v>
      </c>
      <c r="I2480" s="44" t="s">
        <v>1631</v>
      </c>
      <c r="J2480" s="45">
        <f>F2480+H2480</f>
        <v>0</v>
      </c>
      <c r="Q2480">
        <f t="shared" si="615"/>
        <v>0</v>
      </c>
      <c r="W2480" t="s">
        <v>1631</v>
      </c>
      <c r="Y2480" t="s">
        <v>1631</v>
      </c>
      <c r="AB2480" t="s">
        <v>1631</v>
      </c>
    </row>
    <row r="2481" spans="1:30" x14ac:dyDescent="0.25">
      <c r="A2481" s="44"/>
      <c r="B2481" s="44"/>
      <c r="C2481" s="44"/>
      <c r="D2481" s="44"/>
      <c r="E2481" s="44" t="s">
        <v>1632</v>
      </c>
      <c r="F2481" s="45">
        <f>J2481-J2478</f>
        <v>91.699557591147538</v>
      </c>
      <c r="G2481" s="44"/>
      <c r="H2481" s="229" t="s">
        <v>1633</v>
      </c>
      <c r="I2481" s="229"/>
      <c r="J2481" s="45">
        <f>Q2481</f>
        <v>508.51572845999999</v>
      </c>
      <c r="Q2481">
        <f t="shared" si="615"/>
        <v>508.51572845999999</v>
      </c>
      <c r="S2481" s="194"/>
    </row>
    <row r="2482" spans="1:30" ht="15.75" thickBot="1" x14ac:dyDescent="0.3">
      <c r="A2482" s="46"/>
      <c r="B2482" s="46"/>
      <c r="C2482" s="46"/>
      <c r="D2482" s="46"/>
      <c r="E2482" s="46"/>
      <c r="F2482" s="46"/>
      <c r="G2482" s="46" t="s">
        <v>1634</v>
      </c>
      <c r="H2482" s="47">
        <v>10</v>
      </c>
      <c r="I2482" s="46" t="s">
        <v>1635</v>
      </c>
      <c r="J2482" s="48">
        <f>O2482</f>
        <v>5085.1499999999996</v>
      </c>
      <c r="M2482">
        <f>K2478</f>
        <v>5085.1499999999996</v>
      </c>
      <c r="N2482">
        <f>L2478</f>
        <v>508.51572845999999</v>
      </c>
      <c r="O2482">
        <v>5085.1499999999996</v>
      </c>
      <c r="P2482">
        <v>508.51572845999999</v>
      </c>
      <c r="Q2482">
        <f t="shared" si="615"/>
        <v>0</v>
      </c>
      <c r="S2482" s="194"/>
      <c r="W2482" t="s">
        <v>1635</v>
      </c>
      <c r="Y2482" t="s">
        <v>1635</v>
      </c>
      <c r="AB2482" t="s">
        <v>1635</v>
      </c>
    </row>
    <row r="2483" spans="1:30" ht="15.75" thickTop="1" x14ac:dyDescent="0.25">
      <c r="A2483" s="49"/>
      <c r="B2483" s="49"/>
      <c r="C2483" s="49"/>
      <c r="D2483" s="49"/>
      <c r="E2483" s="49"/>
      <c r="F2483" s="49"/>
      <c r="G2483" s="49"/>
      <c r="H2483" s="49"/>
      <c r="I2483" s="49"/>
      <c r="J2483" s="49"/>
      <c r="Q2483">
        <f t="shared" si="615"/>
        <v>0</v>
      </c>
      <c r="S2483" s="194"/>
    </row>
    <row r="2484" spans="1:30" collapsed="1" x14ac:dyDescent="0.25">
      <c r="A2484" s="36" t="s">
        <v>827</v>
      </c>
      <c r="B2484" s="37" t="s">
        <v>137</v>
      </c>
      <c r="C2484" s="36" t="s">
        <v>138</v>
      </c>
      <c r="D2484" s="36" t="s">
        <v>9</v>
      </c>
      <c r="E2484" s="233" t="s">
        <v>1626</v>
      </c>
      <c r="F2484" s="234"/>
      <c r="G2484" s="38" t="s">
        <v>139</v>
      </c>
      <c r="H2484" s="37" t="s">
        <v>140</v>
      </c>
      <c r="I2484" s="37" t="s">
        <v>141</v>
      </c>
      <c r="J2484" s="37" t="s">
        <v>10</v>
      </c>
      <c r="Q2484">
        <f t="shared" si="615"/>
        <v>0</v>
      </c>
      <c r="S2484" s="194"/>
      <c r="W2484" t="s">
        <v>141</v>
      </c>
      <c r="Y2484" t="s">
        <v>141</v>
      </c>
      <c r="AB2484" t="s">
        <v>141</v>
      </c>
    </row>
    <row r="2485" spans="1:30" ht="25.5" x14ac:dyDescent="0.25">
      <c r="A2485" s="39" t="s">
        <v>1636</v>
      </c>
      <c r="B2485" s="40" t="s">
        <v>828</v>
      </c>
      <c r="C2485" s="39" t="s">
        <v>594</v>
      </c>
      <c r="D2485" s="39" t="s">
        <v>2612</v>
      </c>
      <c r="E2485" s="235" t="s">
        <v>2590</v>
      </c>
      <c r="F2485" s="236"/>
      <c r="G2485" s="41" t="s">
        <v>808</v>
      </c>
      <c r="H2485" s="42">
        <v>1</v>
      </c>
      <c r="I2485" s="43">
        <f>_xlfn.XLOOKUP(D2485,'Sintético MO EQ MAT'!D:D,'Sintético MO EQ MAT'!G:G)</f>
        <v>77.001990049180336</v>
      </c>
      <c r="J2485" s="43">
        <f>(H2485*I2485)</f>
        <v>77.001990049180336</v>
      </c>
      <c r="K2485">
        <f>_xlfn.XLOOKUP(D2485,'Sintético MO EQ MAT'!D:D,'Sintético MO EQ MAT'!O:O,0)</f>
        <v>3694.75</v>
      </c>
      <c r="L2485">
        <f>_xlfn.XLOOKUP(D2485,'Sintético MO EQ MAT'!D:D,'Sintético MO EQ MAT'!K:K,0)</f>
        <v>93.942427860000009</v>
      </c>
      <c r="Q2485">
        <f t="shared" si="615"/>
        <v>0</v>
      </c>
      <c r="S2485" s="194"/>
      <c r="W2485">
        <v>77.001990049180336</v>
      </c>
      <c r="Y2485">
        <v>77.001990049180336</v>
      </c>
      <c r="AB2485">
        <v>77.001990049180336</v>
      </c>
      <c r="AD2485" s="196">
        <v>52.57</v>
      </c>
    </row>
    <row r="2486" spans="1:30" ht="25.5" x14ac:dyDescent="0.25">
      <c r="A2486" s="50" t="s">
        <v>1638</v>
      </c>
      <c r="B2486" s="51" t="s">
        <v>2532</v>
      </c>
      <c r="C2486" s="50" t="s">
        <v>594</v>
      </c>
      <c r="D2486" s="50" t="s">
        <v>2533</v>
      </c>
      <c r="E2486" s="237" t="s">
        <v>2336</v>
      </c>
      <c r="F2486" s="238"/>
      <c r="G2486" s="52" t="s">
        <v>1787</v>
      </c>
      <c r="H2486" s="53">
        <v>1</v>
      </c>
      <c r="I2486" s="54">
        <f t="shared" ref="I2486:I2491" si="623">W2486</f>
        <v>3.64</v>
      </c>
      <c r="J2486" s="54">
        <f t="shared" ref="J2486:J2491" si="624">TRUNC(H2486*I2486,(2))</f>
        <v>3.64</v>
      </c>
      <c r="Q2486">
        <f t="shared" si="615"/>
        <v>0</v>
      </c>
      <c r="R2486">
        <f t="shared" ref="R2486:R2491" si="625">I2486/1.07133</f>
        <v>3.3976459167576754</v>
      </c>
      <c r="T2486">
        <v>3.4629852613107075</v>
      </c>
      <c r="W2486">
        <v>3.64</v>
      </c>
      <c r="Y2486">
        <v>3.64</v>
      </c>
      <c r="AB2486">
        <v>3.64</v>
      </c>
      <c r="AD2486" s="196">
        <v>3.64</v>
      </c>
    </row>
    <row r="2487" spans="1:30" ht="25.5" x14ac:dyDescent="0.25">
      <c r="A2487" s="50" t="s">
        <v>1638</v>
      </c>
      <c r="B2487" s="51" t="s">
        <v>2613</v>
      </c>
      <c r="C2487" s="50" t="s">
        <v>594</v>
      </c>
      <c r="D2487" s="50" t="s">
        <v>2614</v>
      </c>
      <c r="E2487" s="237" t="s">
        <v>2336</v>
      </c>
      <c r="F2487" s="238"/>
      <c r="G2487" s="52" t="s">
        <v>1787</v>
      </c>
      <c r="H2487" s="53">
        <v>1</v>
      </c>
      <c r="I2487" s="54">
        <f t="shared" si="623"/>
        <v>3.47</v>
      </c>
      <c r="J2487" s="54">
        <f t="shared" si="624"/>
        <v>3.47</v>
      </c>
      <c r="Q2487">
        <f t="shared" si="615"/>
        <v>0</v>
      </c>
      <c r="R2487">
        <f t="shared" si="625"/>
        <v>3.2389646514145971</v>
      </c>
      <c r="T2487">
        <v>3.3043039959676292</v>
      </c>
      <c r="W2487">
        <v>3.47</v>
      </c>
      <c r="Y2487">
        <v>3.47</v>
      </c>
      <c r="AB2487">
        <v>3.47</v>
      </c>
      <c r="AD2487" s="196">
        <v>3.47</v>
      </c>
    </row>
    <row r="2488" spans="1:30" x14ac:dyDescent="0.25">
      <c r="A2488" s="55" t="s">
        <v>1627</v>
      </c>
      <c r="B2488" s="56" t="s">
        <v>2615</v>
      </c>
      <c r="C2488" s="55" t="s">
        <v>594</v>
      </c>
      <c r="D2488" s="55" t="s">
        <v>2616</v>
      </c>
      <c r="E2488" s="230" t="s">
        <v>1648</v>
      </c>
      <c r="F2488" s="231"/>
      <c r="G2488" s="57" t="s">
        <v>596</v>
      </c>
      <c r="H2488" s="58">
        <v>1</v>
      </c>
      <c r="I2488" s="59">
        <f t="shared" si="623"/>
        <v>24.65</v>
      </c>
      <c r="J2488" s="59">
        <f t="shared" si="624"/>
        <v>24.65</v>
      </c>
      <c r="Q2488">
        <f t="shared" si="615"/>
        <v>0</v>
      </c>
      <c r="R2488">
        <f t="shared" si="625"/>
        <v>23.008783474746345</v>
      </c>
      <c r="T2488">
        <v>23.410153734143542</v>
      </c>
      <c r="W2488">
        <v>24.65</v>
      </c>
      <c r="Y2488">
        <v>24.65</v>
      </c>
      <c r="AB2488">
        <v>24.65</v>
      </c>
      <c r="AD2488" s="196">
        <v>24.65</v>
      </c>
    </row>
    <row r="2489" spans="1:30" x14ac:dyDescent="0.25">
      <c r="A2489" s="55" t="s">
        <v>1627</v>
      </c>
      <c r="B2489" s="56" t="s">
        <v>2617</v>
      </c>
      <c r="C2489" s="55" t="s">
        <v>157</v>
      </c>
      <c r="D2489" s="55" t="s">
        <v>2618</v>
      </c>
      <c r="E2489" s="230" t="s">
        <v>1665</v>
      </c>
      <c r="F2489" s="231"/>
      <c r="G2489" s="57" t="s">
        <v>266</v>
      </c>
      <c r="H2489" s="58">
        <v>1</v>
      </c>
      <c r="I2489" s="59">
        <f t="shared" si="623"/>
        <v>20.350000000000001</v>
      </c>
      <c r="J2489" s="59">
        <f t="shared" si="624"/>
        <v>20.350000000000001</v>
      </c>
      <c r="Q2489">
        <f t="shared" si="615"/>
        <v>0</v>
      </c>
      <c r="R2489">
        <f t="shared" si="625"/>
        <v>18.995080880774367</v>
      </c>
      <c r="T2489">
        <v>19.303109219381518</v>
      </c>
      <c r="W2489">
        <v>20.350000000000001</v>
      </c>
      <c r="Y2489">
        <v>20.350000000000001</v>
      </c>
      <c r="AB2489">
        <v>20.350000000000001</v>
      </c>
      <c r="AD2489" s="196">
        <v>20.32</v>
      </c>
    </row>
    <row r="2490" spans="1:30" x14ac:dyDescent="0.25">
      <c r="A2490" s="55" t="s">
        <v>1627</v>
      </c>
      <c r="B2490" s="56" t="s">
        <v>264</v>
      </c>
      <c r="C2490" s="55" t="s">
        <v>157</v>
      </c>
      <c r="D2490" s="55" t="s">
        <v>265</v>
      </c>
      <c r="E2490" s="230" t="s">
        <v>1665</v>
      </c>
      <c r="F2490" s="231"/>
      <c r="G2490" s="57" t="s">
        <v>266</v>
      </c>
      <c r="H2490" s="58">
        <v>1</v>
      </c>
      <c r="I2490" s="59">
        <f t="shared" si="623"/>
        <v>12.77</v>
      </c>
      <c r="J2490" s="59">
        <f t="shared" si="624"/>
        <v>12.77</v>
      </c>
      <c r="Q2490">
        <f t="shared" si="615"/>
        <v>0</v>
      </c>
      <c r="R2490">
        <f t="shared" si="625"/>
        <v>11.919763284888877</v>
      </c>
      <c r="T2490">
        <v>12.134449702705984</v>
      </c>
      <c r="W2490">
        <v>12.77</v>
      </c>
      <c r="Y2490">
        <v>12.77</v>
      </c>
      <c r="AB2490">
        <v>12.77</v>
      </c>
      <c r="AD2490" s="196">
        <v>12.77</v>
      </c>
    </row>
    <row r="2491" spans="1:30" x14ac:dyDescent="0.25">
      <c r="A2491" s="55" t="s">
        <v>1627</v>
      </c>
      <c r="B2491" s="56" t="s">
        <v>2619</v>
      </c>
      <c r="C2491" s="55" t="s">
        <v>157</v>
      </c>
      <c r="D2491" s="55" t="s">
        <v>2620</v>
      </c>
      <c r="E2491" s="230" t="s">
        <v>1648</v>
      </c>
      <c r="F2491" s="231"/>
      <c r="G2491" s="57" t="s">
        <v>259</v>
      </c>
      <c r="H2491" s="58">
        <v>1</v>
      </c>
      <c r="I2491" s="59">
        <f t="shared" si="623"/>
        <v>12.12</v>
      </c>
      <c r="J2491" s="59">
        <f t="shared" si="624"/>
        <v>12.12</v>
      </c>
      <c r="Q2491">
        <f t="shared" si="615"/>
        <v>0</v>
      </c>
      <c r="R2491">
        <f t="shared" si="625"/>
        <v>11.313040799753578</v>
      </c>
      <c r="T2491">
        <v>11.51839302549168</v>
      </c>
      <c r="W2491">
        <v>12.12</v>
      </c>
      <c r="Y2491">
        <v>12.12</v>
      </c>
      <c r="AB2491">
        <v>12.12</v>
      </c>
      <c r="AD2491" s="196">
        <v>12.12</v>
      </c>
    </row>
    <row r="2492" spans="1:30" x14ac:dyDescent="0.25">
      <c r="A2492" s="44"/>
      <c r="B2492" s="44"/>
      <c r="C2492" s="44"/>
      <c r="D2492" s="44"/>
      <c r="E2492" s="44" t="s">
        <v>1629</v>
      </c>
      <c r="F2492" s="45">
        <v>33.68</v>
      </c>
      <c r="G2492" s="44" t="s">
        <v>1630</v>
      </c>
      <c r="H2492" s="45">
        <v>0</v>
      </c>
      <c r="I2492" s="44" t="s">
        <v>1631</v>
      </c>
      <c r="J2492" s="45">
        <f>F2492+H2492</f>
        <v>33.68</v>
      </c>
      <c r="Q2492">
        <f t="shared" si="615"/>
        <v>0</v>
      </c>
      <c r="W2492" t="s">
        <v>1631</v>
      </c>
      <c r="Y2492" t="s">
        <v>1631</v>
      </c>
      <c r="AB2492" t="s">
        <v>1631</v>
      </c>
    </row>
    <row r="2493" spans="1:30" x14ac:dyDescent="0.25">
      <c r="A2493" s="44"/>
      <c r="B2493" s="44"/>
      <c r="C2493" s="44"/>
      <c r="D2493" s="44"/>
      <c r="E2493" s="44" t="s">
        <v>1632</v>
      </c>
      <c r="F2493" s="45">
        <f>J2493-J2485</f>
        <v>16.940437810819674</v>
      </c>
      <c r="G2493" s="44"/>
      <c r="H2493" s="229" t="s">
        <v>1633</v>
      </c>
      <c r="I2493" s="229"/>
      <c r="J2493" s="45">
        <f>Q2493</f>
        <v>93.942427860000009</v>
      </c>
      <c r="Q2493">
        <f t="shared" si="615"/>
        <v>93.942427860000009</v>
      </c>
      <c r="S2493" s="194"/>
    </row>
    <row r="2494" spans="1:30" ht="15.75" thickBot="1" x14ac:dyDescent="0.3">
      <c r="A2494" s="46"/>
      <c r="B2494" s="46"/>
      <c r="C2494" s="46"/>
      <c r="D2494" s="46"/>
      <c r="E2494" s="46"/>
      <c r="F2494" s="46"/>
      <c r="G2494" s="46" t="s">
        <v>1634</v>
      </c>
      <c r="H2494" s="47">
        <v>39.33</v>
      </c>
      <c r="I2494" s="46" t="s">
        <v>1635</v>
      </c>
      <c r="J2494" s="48">
        <f>O2494</f>
        <v>3694.75</v>
      </c>
      <c r="M2494">
        <f>K2485</f>
        <v>3694.75</v>
      </c>
      <c r="N2494">
        <f>L2485</f>
        <v>93.942427860000009</v>
      </c>
      <c r="O2494">
        <v>3694.75</v>
      </c>
      <c r="P2494">
        <v>93.942427860000009</v>
      </c>
      <c r="Q2494">
        <f t="shared" si="615"/>
        <v>0</v>
      </c>
      <c r="S2494" s="194"/>
      <c r="W2494" t="s">
        <v>1635</v>
      </c>
      <c r="Y2494" t="s">
        <v>1635</v>
      </c>
      <c r="AB2494" t="s">
        <v>1635</v>
      </c>
    </row>
    <row r="2495" spans="1:30" ht="15.75" thickTop="1" x14ac:dyDescent="0.25">
      <c r="A2495" s="49"/>
      <c r="B2495" s="49"/>
      <c r="C2495" s="49"/>
      <c r="D2495" s="49"/>
      <c r="E2495" s="49"/>
      <c r="F2495" s="49"/>
      <c r="G2495" s="49"/>
      <c r="H2495" s="49"/>
      <c r="I2495" s="49"/>
      <c r="J2495" s="49"/>
      <c r="Q2495">
        <f t="shared" si="615"/>
        <v>0</v>
      </c>
      <c r="S2495" s="194"/>
    </row>
    <row r="2496" spans="1:30" collapsed="1" x14ac:dyDescent="0.25">
      <c r="A2496" s="36" t="s">
        <v>5035</v>
      </c>
      <c r="B2496" s="37" t="s">
        <v>137</v>
      </c>
      <c r="C2496" s="36" t="s">
        <v>138</v>
      </c>
      <c r="D2496" s="36" t="s">
        <v>9</v>
      </c>
      <c r="E2496" s="233" t="s">
        <v>1626</v>
      </c>
      <c r="F2496" s="234"/>
      <c r="G2496" s="38" t="s">
        <v>139</v>
      </c>
      <c r="H2496" s="37" t="s">
        <v>140</v>
      </c>
      <c r="I2496" s="37" t="s">
        <v>141</v>
      </c>
      <c r="J2496" s="37" t="s">
        <v>10</v>
      </c>
      <c r="Q2496">
        <f t="shared" si="615"/>
        <v>0</v>
      </c>
      <c r="S2496" s="194"/>
      <c r="W2496" t="s">
        <v>141</v>
      </c>
      <c r="Y2496" t="s">
        <v>141</v>
      </c>
      <c r="AB2496" t="s">
        <v>141</v>
      </c>
    </row>
    <row r="2497" spans="1:30" ht="38.25" x14ac:dyDescent="0.25">
      <c r="A2497" s="39" t="s">
        <v>1627</v>
      </c>
      <c r="B2497" s="40" t="s">
        <v>831</v>
      </c>
      <c r="C2497" s="39" t="s">
        <v>196</v>
      </c>
      <c r="D2497" s="39" t="s">
        <v>2621</v>
      </c>
      <c r="E2497" s="235" t="s">
        <v>1648</v>
      </c>
      <c r="F2497" s="236"/>
      <c r="G2497" s="41" t="s">
        <v>255</v>
      </c>
      <c r="H2497" s="42">
        <v>1</v>
      </c>
      <c r="I2497" s="43">
        <f>_xlfn.XLOOKUP(D2497,'Sintético MO EQ MAT'!D:D,'Sintético MO EQ MAT'!G:G)</f>
        <v>19.399538819672131</v>
      </c>
      <c r="J2497" s="43">
        <f>(H2497*I2497)</f>
        <v>19.399538819672131</v>
      </c>
      <c r="K2497">
        <f>_xlfn.XLOOKUP(D2497,'Sintético MO EQ MAT'!D:D,'Sintético MO EQ MAT'!O:O,0)</f>
        <v>2362.7199999999998</v>
      </c>
      <c r="L2497">
        <f>_xlfn.XLOOKUP(D2497,'Sintético MO EQ MAT'!D:D,'Sintético MO EQ MAT'!K:K,0)</f>
        <v>23.667437360000001</v>
      </c>
      <c r="Q2497">
        <f t="shared" si="615"/>
        <v>0</v>
      </c>
      <c r="S2497" s="194"/>
      <c r="W2497">
        <v>19.399538819672131</v>
      </c>
      <c r="Y2497">
        <v>19.399538819672131</v>
      </c>
      <c r="AB2497">
        <v>19.399538819672131</v>
      </c>
      <c r="AD2497" s="196">
        <v>23.26</v>
      </c>
    </row>
    <row r="2498" spans="1:30" x14ac:dyDescent="0.25">
      <c r="A2498" s="44"/>
      <c r="B2498" s="44"/>
      <c r="C2498" s="44"/>
      <c r="D2498" s="44"/>
      <c r="E2498" s="44" t="s">
        <v>1629</v>
      </c>
      <c r="F2498" s="45">
        <v>0</v>
      </c>
      <c r="G2498" s="44" t="s">
        <v>1630</v>
      </c>
      <c r="H2498" s="45">
        <v>0</v>
      </c>
      <c r="I2498" s="44" t="s">
        <v>1631</v>
      </c>
      <c r="J2498" s="45">
        <f>F2498+H2498</f>
        <v>0</v>
      </c>
      <c r="Q2498">
        <f t="shared" si="615"/>
        <v>0</v>
      </c>
      <c r="W2498" t="s">
        <v>1631</v>
      </c>
      <c r="Y2498" t="s">
        <v>1631</v>
      </c>
      <c r="AB2498" t="s">
        <v>1631</v>
      </c>
    </row>
    <row r="2499" spans="1:30" x14ac:dyDescent="0.25">
      <c r="A2499" s="44"/>
      <c r="B2499" s="44"/>
      <c r="C2499" s="44"/>
      <c r="D2499" s="44"/>
      <c r="E2499" s="44" t="s">
        <v>1632</v>
      </c>
      <c r="F2499" s="45">
        <f>J2499-J2497</f>
        <v>4.2678985403278702</v>
      </c>
      <c r="G2499" s="44"/>
      <c r="H2499" s="229" t="s">
        <v>1633</v>
      </c>
      <c r="I2499" s="229"/>
      <c r="J2499" s="45">
        <f>Q2499</f>
        <v>23.667437360000001</v>
      </c>
      <c r="Q2499">
        <f t="shared" si="615"/>
        <v>23.667437360000001</v>
      </c>
      <c r="S2499" s="194"/>
    </row>
    <row r="2500" spans="1:30" ht="15.75" thickBot="1" x14ac:dyDescent="0.3">
      <c r="A2500" s="46"/>
      <c r="B2500" s="46"/>
      <c r="C2500" s="46"/>
      <c r="D2500" s="46"/>
      <c r="E2500" s="46"/>
      <c r="F2500" s="46"/>
      <c r="G2500" s="46" t="s">
        <v>1634</v>
      </c>
      <c r="H2500" s="47">
        <v>99.83</v>
      </c>
      <c r="I2500" s="46" t="s">
        <v>1635</v>
      </c>
      <c r="J2500" s="48">
        <f>O2500</f>
        <v>2362.7199999999998</v>
      </c>
      <c r="M2500">
        <f>K2497</f>
        <v>2362.7199999999998</v>
      </c>
      <c r="N2500">
        <f>L2497</f>
        <v>23.667437360000001</v>
      </c>
      <c r="O2500">
        <v>2362.7199999999998</v>
      </c>
      <c r="P2500">
        <v>23.667437360000001</v>
      </c>
      <c r="Q2500">
        <f t="shared" si="615"/>
        <v>0</v>
      </c>
      <c r="S2500" s="194"/>
      <c r="W2500" t="s">
        <v>1635</v>
      </c>
      <c r="Y2500" t="s">
        <v>1635</v>
      </c>
      <c r="AB2500" t="s">
        <v>1635</v>
      </c>
    </row>
    <row r="2501" spans="1:30" ht="15.75" thickTop="1" x14ac:dyDescent="0.25">
      <c r="A2501" s="49"/>
      <c r="B2501" s="49"/>
      <c r="C2501" s="49"/>
      <c r="D2501" s="49"/>
      <c r="E2501" s="49"/>
      <c r="F2501" s="49"/>
      <c r="G2501" s="49"/>
      <c r="H2501" s="49"/>
      <c r="I2501" s="49"/>
      <c r="J2501" s="49"/>
      <c r="Q2501">
        <f t="shared" si="615"/>
        <v>0</v>
      </c>
      <c r="S2501" s="194"/>
    </row>
    <row r="2502" spans="1:30" collapsed="1" x14ac:dyDescent="0.25">
      <c r="A2502" s="36" t="s">
        <v>833</v>
      </c>
      <c r="B2502" s="37" t="s">
        <v>137</v>
      </c>
      <c r="C2502" s="36" t="s">
        <v>138</v>
      </c>
      <c r="D2502" s="36" t="s">
        <v>9</v>
      </c>
      <c r="E2502" s="233" t="s">
        <v>1626</v>
      </c>
      <c r="F2502" s="234"/>
      <c r="G2502" s="38" t="s">
        <v>139</v>
      </c>
      <c r="H2502" s="37" t="s">
        <v>140</v>
      </c>
      <c r="I2502" s="37" t="s">
        <v>141</v>
      </c>
      <c r="J2502" s="37" t="s">
        <v>10</v>
      </c>
      <c r="Q2502">
        <f t="shared" si="615"/>
        <v>0</v>
      </c>
      <c r="S2502" s="194"/>
      <c r="W2502" t="s">
        <v>141</v>
      </c>
      <c r="Y2502" t="s">
        <v>141</v>
      </c>
      <c r="AB2502" t="s">
        <v>141</v>
      </c>
    </row>
    <row r="2503" spans="1:30" ht="25.5" x14ac:dyDescent="0.25">
      <c r="A2503" s="39" t="s">
        <v>1636</v>
      </c>
      <c r="B2503" s="40" t="s">
        <v>834</v>
      </c>
      <c r="C2503" s="39" t="s">
        <v>594</v>
      </c>
      <c r="D2503" s="39" t="s">
        <v>2622</v>
      </c>
      <c r="E2503" s="235" t="s">
        <v>2590</v>
      </c>
      <c r="F2503" s="236"/>
      <c r="G2503" s="41" t="s">
        <v>808</v>
      </c>
      <c r="H2503" s="42">
        <v>1</v>
      </c>
      <c r="I2503" s="43">
        <f>_xlfn.XLOOKUP(D2503,'Sintético MO EQ MAT'!D:D,'Sintético MO EQ MAT'!G:G)</f>
        <v>81.980775344262298</v>
      </c>
      <c r="J2503" s="43">
        <f>(H2503*I2503)</f>
        <v>81.980775344262298</v>
      </c>
      <c r="K2503">
        <f>_xlfn.XLOOKUP(D2503,'Sintético MO EQ MAT'!D:D,'Sintético MO EQ MAT'!O:O,0)</f>
        <v>1155.19</v>
      </c>
      <c r="L2503">
        <f>_xlfn.XLOOKUP(D2503,'Sintético MO EQ MAT'!D:D,'Sintético MO EQ MAT'!K:K,0)</f>
        <v>100.01654592</v>
      </c>
      <c r="Q2503">
        <f t="shared" si="615"/>
        <v>0</v>
      </c>
      <c r="S2503" s="194"/>
      <c r="W2503">
        <v>81.980775344262298</v>
      </c>
      <c r="Y2503">
        <v>81.980775344262298</v>
      </c>
      <c r="AB2503">
        <v>81.980775344262298</v>
      </c>
      <c r="AD2503" s="196">
        <v>58.54</v>
      </c>
    </row>
    <row r="2504" spans="1:30" ht="25.5" x14ac:dyDescent="0.25">
      <c r="A2504" s="50" t="s">
        <v>1638</v>
      </c>
      <c r="B2504" s="51" t="s">
        <v>2532</v>
      </c>
      <c r="C2504" s="50" t="s">
        <v>594</v>
      </c>
      <c r="D2504" s="50" t="s">
        <v>2533</v>
      </c>
      <c r="E2504" s="237" t="s">
        <v>2336</v>
      </c>
      <c r="F2504" s="238"/>
      <c r="G2504" s="52" t="s">
        <v>1787</v>
      </c>
      <c r="H2504" s="53">
        <v>1</v>
      </c>
      <c r="I2504" s="54">
        <f t="shared" ref="I2504:I2509" si="626">W2504</f>
        <v>3.64</v>
      </c>
      <c r="J2504" s="54">
        <f t="shared" ref="J2504:J2509" si="627">TRUNC(H2504*I2504,(2))</f>
        <v>3.64</v>
      </c>
      <c r="Q2504">
        <f t="shared" si="615"/>
        <v>0</v>
      </c>
      <c r="R2504">
        <f t="shared" ref="R2504:R2507" si="628">I2504/1.07133</f>
        <v>3.3976459167576754</v>
      </c>
      <c r="T2504">
        <v>3.4629852613107075</v>
      </c>
      <c r="W2504">
        <v>3.64</v>
      </c>
      <c r="Y2504">
        <v>3.64</v>
      </c>
      <c r="AB2504">
        <v>3.64</v>
      </c>
      <c r="AD2504" s="196">
        <v>3.64</v>
      </c>
    </row>
    <row r="2505" spans="1:30" ht="25.5" x14ac:dyDescent="0.25">
      <c r="A2505" s="50" t="s">
        <v>1638</v>
      </c>
      <c r="B2505" s="51" t="s">
        <v>2613</v>
      </c>
      <c r="C2505" s="50" t="s">
        <v>594</v>
      </c>
      <c r="D2505" s="50" t="s">
        <v>2614</v>
      </c>
      <c r="E2505" s="237" t="s">
        <v>2336</v>
      </c>
      <c r="F2505" s="238"/>
      <c r="G2505" s="52" t="s">
        <v>1787</v>
      </c>
      <c r="H2505" s="53">
        <v>1</v>
      </c>
      <c r="I2505" s="54">
        <f t="shared" si="626"/>
        <v>3.47</v>
      </c>
      <c r="J2505" s="54">
        <f t="shared" si="627"/>
        <v>3.47</v>
      </c>
      <c r="Q2505">
        <f t="shared" si="615"/>
        <v>0</v>
      </c>
      <c r="R2505">
        <f t="shared" si="628"/>
        <v>3.2389646514145971</v>
      </c>
      <c r="T2505">
        <v>3.3043039959676292</v>
      </c>
      <c r="W2505">
        <v>3.47</v>
      </c>
      <c r="Y2505">
        <v>3.47</v>
      </c>
      <c r="AB2505">
        <v>3.47</v>
      </c>
      <c r="AD2505" s="196">
        <v>3.47</v>
      </c>
    </row>
    <row r="2506" spans="1:30" x14ac:dyDescent="0.25">
      <c r="A2506" s="55" t="s">
        <v>1627</v>
      </c>
      <c r="B2506" s="56" t="s">
        <v>2615</v>
      </c>
      <c r="C2506" s="55" t="s">
        <v>594</v>
      </c>
      <c r="D2506" s="55" t="s">
        <v>2616</v>
      </c>
      <c r="E2506" s="230" t="s">
        <v>1648</v>
      </c>
      <c r="F2506" s="231"/>
      <c r="G2506" s="57" t="s">
        <v>596</v>
      </c>
      <c r="H2506" s="58">
        <v>1</v>
      </c>
      <c r="I2506" s="59">
        <f t="shared" si="626"/>
        <v>24.65</v>
      </c>
      <c r="J2506" s="59">
        <f t="shared" si="627"/>
        <v>24.65</v>
      </c>
      <c r="Q2506">
        <f t="shared" ref="Q2506:Q2569" si="629">P2507</f>
        <v>0</v>
      </c>
      <c r="R2506">
        <f t="shared" si="628"/>
        <v>23.008783474746345</v>
      </c>
      <c r="T2506">
        <v>23.410153734143542</v>
      </c>
      <c r="W2506">
        <v>24.65</v>
      </c>
      <c r="Y2506">
        <v>24.65</v>
      </c>
      <c r="AB2506">
        <v>24.65</v>
      </c>
      <c r="AD2506" s="196">
        <v>24.65</v>
      </c>
    </row>
    <row r="2507" spans="1:30" x14ac:dyDescent="0.25">
      <c r="A2507" s="55" t="s">
        <v>1627</v>
      </c>
      <c r="B2507" s="56" t="s">
        <v>2617</v>
      </c>
      <c r="C2507" s="55" t="s">
        <v>157</v>
      </c>
      <c r="D2507" s="55" t="s">
        <v>2618</v>
      </c>
      <c r="E2507" s="230" t="s">
        <v>1665</v>
      </c>
      <c r="F2507" s="231"/>
      <c r="G2507" s="57" t="s">
        <v>266</v>
      </c>
      <c r="H2507" s="58">
        <v>1</v>
      </c>
      <c r="I2507" s="59">
        <f t="shared" si="626"/>
        <v>20.36</v>
      </c>
      <c r="J2507" s="59">
        <f t="shared" si="627"/>
        <v>20.36</v>
      </c>
      <c r="Q2507">
        <f t="shared" si="629"/>
        <v>0</v>
      </c>
      <c r="R2507">
        <f t="shared" si="628"/>
        <v>19.004415072853369</v>
      </c>
      <c r="T2507">
        <v>19.303109219381518</v>
      </c>
      <c r="W2507">
        <v>20.36</v>
      </c>
      <c r="Y2507">
        <v>20.36</v>
      </c>
      <c r="AB2507">
        <v>20.36</v>
      </c>
      <c r="AD2507" s="196">
        <v>20.32</v>
      </c>
    </row>
    <row r="2508" spans="1:30" x14ac:dyDescent="0.25">
      <c r="A2508" s="55" t="s">
        <v>1627</v>
      </c>
      <c r="B2508" s="56" t="s">
        <v>264</v>
      </c>
      <c r="C2508" s="55" t="s">
        <v>157</v>
      </c>
      <c r="D2508" s="55" t="s">
        <v>265</v>
      </c>
      <c r="E2508" s="230" t="s">
        <v>1665</v>
      </c>
      <c r="F2508" s="231"/>
      <c r="G2508" s="57" t="s">
        <v>266</v>
      </c>
      <c r="H2508" s="58">
        <v>1</v>
      </c>
      <c r="I2508" s="59">
        <f t="shared" si="626"/>
        <v>12.77</v>
      </c>
      <c r="J2508" s="59">
        <f t="shared" si="627"/>
        <v>12.77</v>
      </c>
      <c r="K2508">
        <f>_xlfn.XLOOKUP(D2508,'Sintético MO EQ MAT'!D:D,'Sintético MO EQ MAT'!O:O,0)</f>
        <v>1091.17</v>
      </c>
      <c r="L2508">
        <f>_xlfn.XLOOKUP(D2508,'Sintético MO EQ MAT'!D:D,'Sintético MO EQ MAT'!K:K,0)</f>
        <v>15.588270619999999</v>
      </c>
      <c r="Q2508">
        <f t="shared" si="629"/>
        <v>0</v>
      </c>
      <c r="W2508">
        <v>12.77</v>
      </c>
      <c r="Y2508">
        <v>12.77</v>
      </c>
      <c r="AB2508">
        <v>12.77</v>
      </c>
      <c r="AD2508" s="196">
        <v>12.77</v>
      </c>
    </row>
    <row r="2509" spans="1:30" x14ac:dyDescent="0.25">
      <c r="A2509" s="55" t="s">
        <v>1627</v>
      </c>
      <c r="B2509" s="56" t="s">
        <v>2623</v>
      </c>
      <c r="C2509" s="55" t="s">
        <v>157</v>
      </c>
      <c r="D2509" s="55" t="s">
        <v>2624</v>
      </c>
      <c r="E2509" s="230" t="s">
        <v>1648</v>
      </c>
      <c r="F2509" s="231"/>
      <c r="G2509" s="57" t="s">
        <v>259</v>
      </c>
      <c r="H2509" s="58">
        <v>1.48</v>
      </c>
      <c r="I2509" s="59">
        <f t="shared" si="626"/>
        <v>11.55</v>
      </c>
      <c r="J2509" s="59">
        <f t="shared" si="627"/>
        <v>17.09</v>
      </c>
      <c r="Q2509">
        <f t="shared" si="629"/>
        <v>0</v>
      </c>
      <c r="R2509">
        <f>I2509/1.07133</f>
        <v>10.780991851250317</v>
      </c>
      <c r="T2509">
        <v>10.977009884909412</v>
      </c>
      <c r="W2509">
        <v>11.55</v>
      </c>
      <c r="Y2509">
        <v>11.55</v>
      </c>
      <c r="AB2509">
        <v>11.55</v>
      </c>
      <c r="AD2509" s="196">
        <v>11.55</v>
      </c>
    </row>
    <row r="2510" spans="1:30" x14ac:dyDescent="0.25">
      <c r="A2510" s="44"/>
      <c r="B2510" s="44"/>
      <c r="C2510" s="44"/>
      <c r="D2510" s="44"/>
      <c r="E2510" s="44" t="s">
        <v>1629</v>
      </c>
      <c r="F2510" s="45">
        <v>33.68</v>
      </c>
      <c r="G2510" s="44" t="s">
        <v>1630</v>
      </c>
      <c r="H2510" s="45">
        <v>0</v>
      </c>
      <c r="I2510" s="44" t="s">
        <v>1631</v>
      </c>
      <c r="J2510" s="45">
        <f>F2510+H2510</f>
        <v>33.68</v>
      </c>
      <c r="Q2510">
        <f t="shared" si="629"/>
        <v>0</v>
      </c>
      <c r="W2510" t="s">
        <v>1631</v>
      </c>
      <c r="Y2510" t="s">
        <v>1631</v>
      </c>
      <c r="AB2510" t="s">
        <v>1631</v>
      </c>
    </row>
    <row r="2511" spans="1:30" x14ac:dyDescent="0.25">
      <c r="A2511" s="44"/>
      <c r="B2511" s="44"/>
      <c r="C2511" s="44"/>
      <c r="D2511" s="44"/>
      <c r="E2511" s="44" t="s">
        <v>1632</v>
      </c>
      <c r="F2511" s="45">
        <f>J2511-J2503</f>
        <v>18.0357705757377</v>
      </c>
      <c r="G2511" s="44"/>
      <c r="H2511" s="229" t="s">
        <v>1633</v>
      </c>
      <c r="I2511" s="229"/>
      <c r="J2511" s="45">
        <f>Q2511</f>
        <v>100.01654592</v>
      </c>
      <c r="Q2511">
        <f t="shared" si="629"/>
        <v>100.01654592</v>
      </c>
      <c r="S2511" s="194"/>
    </row>
    <row r="2512" spans="1:30" ht="15.75" thickBot="1" x14ac:dyDescent="0.3">
      <c r="A2512" s="46"/>
      <c r="B2512" s="46"/>
      <c r="C2512" s="46"/>
      <c r="D2512" s="46"/>
      <c r="E2512" s="46"/>
      <c r="F2512" s="46"/>
      <c r="G2512" s="46" t="s">
        <v>1634</v>
      </c>
      <c r="H2512" s="47">
        <v>11.55</v>
      </c>
      <c r="I2512" s="46" t="s">
        <v>1635</v>
      </c>
      <c r="J2512" s="48">
        <f>O2512</f>
        <v>1155.19</v>
      </c>
      <c r="M2512">
        <f>K2503</f>
        <v>1155.19</v>
      </c>
      <c r="N2512">
        <f>L2503</f>
        <v>100.01654592</v>
      </c>
      <c r="O2512">
        <v>1155.19</v>
      </c>
      <c r="P2512">
        <v>100.01654592</v>
      </c>
      <c r="Q2512">
        <f t="shared" si="629"/>
        <v>0</v>
      </c>
      <c r="S2512" s="194"/>
      <c r="W2512" t="s">
        <v>1635</v>
      </c>
      <c r="Y2512" t="s">
        <v>1635</v>
      </c>
      <c r="AB2512" t="s">
        <v>1635</v>
      </c>
    </row>
    <row r="2513" spans="1:30" ht="15.75" thickTop="1" x14ac:dyDescent="0.25">
      <c r="A2513" s="49"/>
      <c r="B2513" s="49"/>
      <c r="C2513" s="49"/>
      <c r="D2513" s="49"/>
      <c r="E2513" s="49"/>
      <c r="F2513" s="49"/>
      <c r="G2513" s="49"/>
      <c r="H2513" s="49"/>
      <c r="I2513" s="49"/>
      <c r="J2513" s="49"/>
      <c r="Q2513">
        <f t="shared" si="629"/>
        <v>0</v>
      </c>
      <c r="S2513" s="194"/>
    </row>
    <row r="2514" spans="1:30" collapsed="1" x14ac:dyDescent="0.25">
      <c r="A2514" s="36" t="s">
        <v>5046</v>
      </c>
      <c r="B2514" s="37" t="s">
        <v>137</v>
      </c>
      <c r="C2514" s="36" t="s">
        <v>138</v>
      </c>
      <c r="D2514" s="36" t="s">
        <v>9</v>
      </c>
      <c r="E2514" s="233" t="s">
        <v>1626</v>
      </c>
      <c r="F2514" s="234"/>
      <c r="G2514" s="38" t="s">
        <v>139</v>
      </c>
      <c r="H2514" s="37" t="s">
        <v>140</v>
      </c>
      <c r="I2514" s="37" t="s">
        <v>141</v>
      </c>
      <c r="J2514" s="37" t="s">
        <v>10</v>
      </c>
      <c r="Q2514">
        <f t="shared" si="629"/>
        <v>0</v>
      </c>
      <c r="S2514" s="194"/>
      <c r="W2514" t="s">
        <v>141</v>
      </c>
      <c r="Y2514" t="s">
        <v>141</v>
      </c>
      <c r="AB2514" t="s">
        <v>141</v>
      </c>
    </row>
    <row r="2515" spans="1:30" ht="25.5" x14ac:dyDescent="0.25">
      <c r="A2515" s="39" t="s">
        <v>1627</v>
      </c>
      <c r="B2515" s="40" t="s">
        <v>837</v>
      </c>
      <c r="C2515" s="39" t="s">
        <v>157</v>
      </c>
      <c r="D2515" s="39" t="s">
        <v>838</v>
      </c>
      <c r="E2515" s="235" t="s">
        <v>1648</v>
      </c>
      <c r="F2515" s="236"/>
      <c r="G2515" s="41" t="s">
        <v>164</v>
      </c>
      <c r="H2515" s="42">
        <v>1</v>
      </c>
      <c r="I2515" s="43">
        <f>_xlfn.XLOOKUP(D2515,'Sintético MO EQ MAT'!D:D,'Sintético MO EQ MAT'!G:G)</f>
        <v>2.5055052213114757</v>
      </c>
      <c r="J2515" s="43">
        <f>(H2515*I2515)</f>
        <v>2.5055052213114757</v>
      </c>
      <c r="K2515">
        <f>_xlfn.XLOOKUP(D2515,'Sintético MO EQ MAT'!D:D,'Sintético MO EQ MAT'!O:O,0)</f>
        <v>305.67</v>
      </c>
      <c r="L2515">
        <f>_xlfn.XLOOKUP(D2515,'Sintético MO EQ MAT'!D:D,'Sintético MO EQ MAT'!K:K,0)</f>
        <v>3.0567163700000002</v>
      </c>
      <c r="Q2515">
        <f t="shared" si="629"/>
        <v>0</v>
      </c>
      <c r="S2515" s="194"/>
      <c r="W2515">
        <v>2.5055052213114757</v>
      </c>
      <c r="Y2515">
        <v>2.5055052213114757</v>
      </c>
      <c r="AB2515">
        <v>2.5055052213114757</v>
      </c>
      <c r="AD2515" s="196">
        <v>3</v>
      </c>
    </row>
    <row r="2516" spans="1:30" x14ac:dyDescent="0.25">
      <c r="A2516" s="44"/>
      <c r="B2516" s="44"/>
      <c r="C2516" s="44"/>
      <c r="D2516" s="44"/>
      <c r="E2516" s="44" t="s">
        <v>1629</v>
      </c>
      <c r="F2516" s="45">
        <v>0</v>
      </c>
      <c r="G2516" s="44" t="s">
        <v>1630</v>
      </c>
      <c r="H2516" s="45">
        <v>0</v>
      </c>
      <c r="I2516" s="44" t="s">
        <v>1631</v>
      </c>
      <c r="J2516" s="45">
        <f>F2516+H2516</f>
        <v>0</v>
      </c>
      <c r="Q2516">
        <f t="shared" si="629"/>
        <v>0</v>
      </c>
      <c r="W2516" t="s">
        <v>1631</v>
      </c>
      <c r="Y2516" t="s">
        <v>1631</v>
      </c>
      <c r="AB2516" t="s">
        <v>1631</v>
      </c>
    </row>
    <row r="2517" spans="1:30" x14ac:dyDescent="0.25">
      <c r="A2517" s="44"/>
      <c r="B2517" s="44"/>
      <c r="C2517" s="44"/>
      <c r="D2517" s="44"/>
      <c r="E2517" s="44" t="s">
        <v>1632</v>
      </c>
      <c r="F2517" s="45">
        <f>J2517-J2515</f>
        <v>0.5512111486885245</v>
      </c>
      <c r="G2517" s="44"/>
      <c r="H2517" s="229" t="s">
        <v>1633</v>
      </c>
      <c r="I2517" s="229"/>
      <c r="J2517" s="45">
        <f>Q2517</f>
        <v>3.0567163700000002</v>
      </c>
      <c r="Q2517">
        <f t="shared" si="629"/>
        <v>3.0567163700000002</v>
      </c>
      <c r="S2517" s="194"/>
    </row>
    <row r="2518" spans="1:30" ht="15.75" thickBot="1" x14ac:dyDescent="0.3">
      <c r="A2518" s="46"/>
      <c r="B2518" s="46"/>
      <c r="C2518" s="46"/>
      <c r="D2518" s="46"/>
      <c r="E2518" s="46"/>
      <c r="F2518" s="46"/>
      <c r="G2518" s="46" t="s">
        <v>1634</v>
      </c>
      <c r="H2518" s="47">
        <v>100</v>
      </c>
      <c r="I2518" s="46" t="s">
        <v>1635</v>
      </c>
      <c r="J2518" s="48">
        <f>O2518</f>
        <v>305.67</v>
      </c>
      <c r="M2518">
        <f>K2515</f>
        <v>305.67</v>
      </c>
      <c r="N2518">
        <f>L2515</f>
        <v>3.0567163700000002</v>
      </c>
      <c r="O2518">
        <v>305.67</v>
      </c>
      <c r="P2518">
        <v>3.0567163700000002</v>
      </c>
      <c r="Q2518">
        <f t="shared" si="629"/>
        <v>0</v>
      </c>
      <c r="S2518" s="194"/>
      <c r="W2518" t="s">
        <v>1635</v>
      </c>
      <c r="Y2518" t="s">
        <v>1635</v>
      </c>
      <c r="AB2518" t="s">
        <v>1635</v>
      </c>
    </row>
    <row r="2519" spans="1:30" ht="15.75" thickTop="1" x14ac:dyDescent="0.25">
      <c r="A2519" s="49"/>
      <c r="B2519" s="49"/>
      <c r="C2519" s="49"/>
      <c r="D2519" s="49"/>
      <c r="E2519" s="49"/>
      <c r="F2519" s="49"/>
      <c r="G2519" s="49"/>
      <c r="H2519" s="49"/>
      <c r="I2519" s="49"/>
      <c r="J2519" s="49"/>
      <c r="Q2519">
        <f t="shared" si="629"/>
        <v>0</v>
      </c>
      <c r="S2519" s="194"/>
    </row>
    <row r="2520" spans="1:30" collapsed="1" x14ac:dyDescent="0.25">
      <c r="A2520" s="36" t="s">
        <v>5047</v>
      </c>
      <c r="B2520" s="37" t="s">
        <v>137</v>
      </c>
      <c r="C2520" s="36" t="s">
        <v>138</v>
      </c>
      <c r="D2520" s="36" t="s">
        <v>9</v>
      </c>
      <c r="E2520" s="233" t="s">
        <v>1626</v>
      </c>
      <c r="F2520" s="234"/>
      <c r="G2520" s="38" t="s">
        <v>139</v>
      </c>
      <c r="H2520" s="37" t="s">
        <v>140</v>
      </c>
      <c r="I2520" s="37" t="s">
        <v>141</v>
      </c>
      <c r="J2520" s="37" t="s">
        <v>10</v>
      </c>
      <c r="Q2520">
        <f t="shared" si="629"/>
        <v>0</v>
      </c>
      <c r="S2520" s="194"/>
      <c r="W2520" t="s">
        <v>141</v>
      </c>
      <c r="Y2520" t="s">
        <v>141</v>
      </c>
      <c r="AB2520" t="s">
        <v>141</v>
      </c>
    </row>
    <row r="2521" spans="1:30" x14ac:dyDescent="0.25">
      <c r="A2521" s="39" t="s">
        <v>1627</v>
      </c>
      <c r="B2521" s="40" t="s">
        <v>840</v>
      </c>
      <c r="C2521" s="39" t="s">
        <v>145</v>
      </c>
      <c r="D2521" s="39" t="s">
        <v>2625</v>
      </c>
      <c r="E2521" s="235" t="s">
        <v>1643</v>
      </c>
      <c r="F2521" s="236"/>
      <c r="G2521" s="41" t="s">
        <v>596</v>
      </c>
      <c r="H2521" s="42">
        <v>1</v>
      </c>
      <c r="I2521" s="43">
        <f>_xlfn.XLOOKUP(D2521,'Sintético MO EQ MAT'!D:D,'Sintético MO EQ MAT'!G:G)</f>
        <v>652.62368800000013</v>
      </c>
      <c r="J2521" s="43">
        <f>(H2521*I2521)</f>
        <v>652.62368800000013</v>
      </c>
      <c r="K2521">
        <f>_xlfn.XLOOKUP(D2521,'Sintético MO EQ MAT'!D:D,'Sintético MO EQ MAT'!O:O,0)</f>
        <v>1592.4</v>
      </c>
      <c r="L2521">
        <f>_xlfn.XLOOKUP(D2521,'Sintético MO EQ MAT'!D:D,'Sintético MO EQ MAT'!K:K,0)</f>
        <v>796.20089936000011</v>
      </c>
      <c r="Q2521">
        <f t="shared" si="629"/>
        <v>0</v>
      </c>
      <c r="S2521" s="194"/>
      <c r="W2521">
        <v>652.62368800000013</v>
      </c>
      <c r="Y2521">
        <v>652.62368800000013</v>
      </c>
      <c r="AB2521">
        <v>652.62368800000013</v>
      </c>
    </row>
    <row r="2522" spans="1:30" x14ac:dyDescent="0.25">
      <c r="A2522" s="44"/>
      <c r="B2522" s="44"/>
      <c r="C2522" s="44"/>
      <c r="D2522" s="44"/>
      <c r="E2522" s="44" t="s">
        <v>1629</v>
      </c>
      <c r="F2522" s="45">
        <v>0</v>
      </c>
      <c r="G2522" s="44" t="s">
        <v>1630</v>
      </c>
      <c r="H2522" s="45">
        <v>0</v>
      </c>
      <c r="I2522" s="44" t="s">
        <v>1631</v>
      </c>
      <c r="J2522" s="45">
        <f>F2522+H2522</f>
        <v>0</v>
      </c>
      <c r="Q2522">
        <f t="shared" si="629"/>
        <v>0</v>
      </c>
      <c r="W2522" t="s">
        <v>1631</v>
      </c>
      <c r="Y2522" t="s">
        <v>1631</v>
      </c>
      <c r="AB2522" t="s">
        <v>1631</v>
      </c>
    </row>
    <row r="2523" spans="1:30" x14ac:dyDescent="0.25">
      <c r="A2523" s="44"/>
      <c r="B2523" s="44"/>
      <c r="C2523" s="44"/>
      <c r="D2523" s="44"/>
      <c r="E2523" s="44" t="s">
        <v>1632</v>
      </c>
      <c r="F2523" s="45">
        <f>J2523-J2521</f>
        <v>143.57721135999998</v>
      </c>
      <c r="G2523" s="44"/>
      <c r="H2523" s="229" t="s">
        <v>1633</v>
      </c>
      <c r="I2523" s="229"/>
      <c r="J2523" s="45">
        <f>Q2523</f>
        <v>796.20089936000011</v>
      </c>
      <c r="Q2523">
        <f t="shared" si="629"/>
        <v>796.20089936000011</v>
      </c>
      <c r="S2523" s="194"/>
    </row>
    <row r="2524" spans="1:30" ht="15.75" thickBot="1" x14ac:dyDescent="0.3">
      <c r="A2524" s="46"/>
      <c r="B2524" s="46"/>
      <c r="C2524" s="46"/>
      <c r="D2524" s="46"/>
      <c r="E2524" s="46"/>
      <c r="F2524" s="46"/>
      <c r="G2524" s="46" t="s">
        <v>1634</v>
      </c>
      <c r="H2524" s="47">
        <v>2</v>
      </c>
      <c r="I2524" s="46" t="s">
        <v>1635</v>
      </c>
      <c r="J2524" s="48">
        <f>O2524</f>
        <v>1592.4</v>
      </c>
      <c r="M2524">
        <f>K2521</f>
        <v>1592.4</v>
      </c>
      <c r="N2524">
        <f>L2521</f>
        <v>796.20089936000011</v>
      </c>
      <c r="O2524">
        <v>1592.4</v>
      </c>
      <c r="P2524">
        <v>796.20089936000011</v>
      </c>
      <c r="Q2524">
        <f t="shared" si="629"/>
        <v>0</v>
      </c>
      <c r="S2524" s="194"/>
      <c r="W2524" t="s">
        <v>1635</v>
      </c>
      <c r="Y2524" t="s">
        <v>1635</v>
      </c>
      <c r="AB2524" t="s">
        <v>1635</v>
      </c>
    </row>
    <row r="2525" spans="1:30" ht="15.75" thickTop="1" x14ac:dyDescent="0.25">
      <c r="A2525" s="49"/>
      <c r="B2525" s="49"/>
      <c r="C2525" s="49"/>
      <c r="D2525" s="49"/>
      <c r="E2525" s="49"/>
      <c r="F2525" s="49"/>
      <c r="G2525" s="49"/>
      <c r="H2525" s="49"/>
      <c r="I2525" s="49"/>
      <c r="J2525" s="49"/>
      <c r="Q2525">
        <f t="shared" si="629"/>
        <v>0</v>
      </c>
      <c r="S2525" s="194"/>
    </row>
    <row r="2526" spans="1:30" collapsed="1" x14ac:dyDescent="0.25">
      <c r="A2526" s="36" t="s">
        <v>5048</v>
      </c>
      <c r="B2526" s="37" t="s">
        <v>137</v>
      </c>
      <c r="C2526" s="36" t="s">
        <v>138</v>
      </c>
      <c r="D2526" s="36" t="s">
        <v>9</v>
      </c>
      <c r="E2526" s="233" t="s">
        <v>1626</v>
      </c>
      <c r="F2526" s="234"/>
      <c r="G2526" s="38" t="s">
        <v>139</v>
      </c>
      <c r="H2526" s="37" t="s">
        <v>140</v>
      </c>
      <c r="I2526" s="37" t="s">
        <v>141</v>
      </c>
      <c r="J2526" s="37" t="s">
        <v>10</v>
      </c>
      <c r="Q2526">
        <f t="shared" si="629"/>
        <v>0</v>
      </c>
      <c r="S2526" s="194"/>
      <c r="W2526" t="s">
        <v>141</v>
      </c>
      <c r="Y2526" t="s">
        <v>141</v>
      </c>
      <c r="AB2526" t="s">
        <v>141</v>
      </c>
    </row>
    <row r="2527" spans="1:30" x14ac:dyDescent="0.25">
      <c r="A2527" s="39" t="s">
        <v>1627</v>
      </c>
      <c r="B2527" s="40" t="s">
        <v>843</v>
      </c>
      <c r="C2527" s="39" t="s">
        <v>145</v>
      </c>
      <c r="D2527" s="39" t="s">
        <v>2626</v>
      </c>
      <c r="E2527" s="235" t="s">
        <v>1643</v>
      </c>
      <c r="F2527" s="236"/>
      <c r="G2527" s="41" t="s">
        <v>596</v>
      </c>
      <c r="H2527" s="42">
        <v>1</v>
      </c>
      <c r="I2527" s="43">
        <f>_xlfn.XLOOKUP(D2527,'Sintético MO EQ MAT'!D:D,'Sintético MO EQ MAT'!G:G)</f>
        <v>853.128556</v>
      </c>
      <c r="J2527" s="43">
        <f>(H2527*I2527)</f>
        <v>853.128556</v>
      </c>
      <c r="K2527">
        <f>_xlfn.XLOOKUP(D2527,'Sintético MO EQ MAT'!D:D,'Sintético MO EQ MAT'!O:O,0)</f>
        <v>4163.26</v>
      </c>
      <c r="L2527">
        <f>_xlfn.XLOOKUP(D2527,'Sintético MO EQ MAT'!D:D,'Sintético MO EQ MAT'!K:K,0)</f>
        <v>1040.81683832</v>
      </c>
      <c r="Q2527">
        <f t="shared" si="629"/>
        <v>0</v>
      </c>
      <c r="S2527" s="194"/>
      <c r="W2527">
        <v>853.128556</v>
      </c>
      <c r="Y2527">
        <v>853.128556</v>
      </c>
      <c r="AB2527">
        <v>853.128556</v>
      </c>
    </row>
    <row r="2528" spans="1:30" x14ac:dyDescent="0.25">
      <c r="A2528" s="44"/>
      <c r="B2528" s="44"/>
      <c r="C2528" s="44"/>
      <c r="D2528" s="44"/>
      <c r="E2528" s="44" t="s">
        <v>1629</v>
      </c>
      <c r="F2528" s="45">
        <v>0</v>
      </c>
      <c r="G2528" s="44" t="s">
        <v>1630</v>
      </c>
      <c r="H2528" s="45">
        <v>0</v>
      </c>
      <c r="I2528" s="44" t="s">
        <v>1631</v>
      </c>
      <c r="J2528" s="45">
        <f>F2528+H2528</f>
        <v>0</v>
      </c>
      <c r="Q2528">
        <f t="shared" si="629"/>
        <v>0</v>
      </c>
      <c r="W2528" t="s">
        <v>1631</v>
      </c>
      <c r="Y2528" t="s">
        <v>1631</v>
      </c>
      <c r="AB2528" t="s">
        <v>1631</v>
      </c>
    </row>
    <row r="2529" spans="1:28" x14ac:dyDescent="0.25">
      <c r="A2529" s="44"/>
      <c r="B2529" s="44"/>
      <c r="C2529" s="44"/>
      <c r="D2529" s="44"/>
      <c r="E2529" s="44" t="s">
        <v>1632</v>
      </c>
      <c r="F2529" s="45">
        <f>J2529-J2527</f>
        <v>187.68828231999998</v>
      </c>
      <c r="G2529" s="44"/>
      <c r="H2529" s="229" t="s">
        <v>1633</v>
      </c>
      <c r="I2529" s="229"/>
      <c r="J2529" s="45">
        <f>Q2529</f>
        <v>1040.81683832</v>
      </c>
      <c r="Q2529">
        <f t="shared" si="629"/>
        <v>1040.81683832</v>
      </c>
      <c r="S2529" s="194"/>
    </row>
    <row r="2530" spans="1:28" ht="15.75" thickBot="1" x14ac:dyDescent="0.3">
      <c r="A2530" s="46"/>
      <c r="B2530" s="46"/>
      <c r="C2530" s="46"/>
      <c r="D2530" s="46"/>
      <c r="E2530" s="46"/>
      <c r="F2530" s="46"/>
      <c r="G2530" s="46" t="s">
        <v>1634</v>
      </c>
      <c r="H2530" s="47">
        <v>4</v>
      </c>
      <c r="I2530" s="46" t="s">
        <v>1635</v>
      </c>
      <c r="J2530" s="48">
        <f>O2530</f>
        <v>4163.26</v>
      </c>
      <c r="M2530">
        <f>K2527</f>
        <v>4163.26</v>
      </c>
      <c r="N2530">
        <f>L2527</f>
        <v>1040.81683832</v>
      </c>
      <c r="O2530">
        <v>4163.26</v>
      </c>
      <c r="P2530">
        <v>1040.81683832</v>
      </c>
      <c r="Q2530">
        <f t="shared" si="629"/>
        <v>0</v>
      </c>
      <c r="S2530" s="194"/>
      <c r="W2530" t="s">
        <v>1635</v>
      </c>
      <c r="Y2530" t="s">
        <v>1635</v>
      </c>
      <c r="AB2530" t="s">
        <v>1635</v>
      </c>
    </row>
    <row r="2531" spans="1:28" ht="15.75" thickTop="1" x14ac:dyDescent="0.25">
      <c r="A2531" s="49"/>
      <c r="B2531" s="49"/>
      <c r="C2531" s="49"/>
      <c r="D2531" s="49"/>
      <c r="E2531" s="49"/>
      <c r="F2531" s="49"/>
      <c r="G2531" s="49"/>
      <c r="H2531" s="49"/>
      <c r="I2531" s="49"/>
      <c r="J2531" s="49"/>
      <c r="Q2531">
        <f t="shared" si="629"/>
        <v>0</v>
      </c>
      <c r="S2531" s="194"/>
    </row>
    <row r="2532" spans="1:28" collapsed="1" x14ac:dyDescent="0.25">
      <c r="A2532" s="36" t="s">
        <v>5049</v>
      </c>
      <c r="B2532" s="37" t="s">
        <v>137</v>
      </c>
      <c r="C2532" s="36" t="s">
        <v>138</v>
      </c>
      <c r="D2532" s="36" t="s">
        <v>9</v>
      </c>
      <c r="E2532" s="233" t="s">
        <v>1626</v>
      </c>
      <c r="F2532" s="234"/>
      <c r="G2532" s="38" t="s">
        <v>139</v>
      </c>
      <c r="H2532" s="37" t="s">
        <v>140</v>
      </c>
      <c r="I2532" s="37" t="s">
        <v>141</v>
      </c>
      <c r="J2532" s="37" t="s">
        <v>10</v>
      </c>
      <c r="Q2532">
        <f t="shared" si="629"/>
        <v>0</v>
      </c>
      <c r="S2532" s="194"/>
      <c r="W2532" t="s">
        <v>141</v>
      </c>
      <c r="Y2532" t="s">
        <v>141</v>
      </c>
      <c r="AB2532" t="s">
        <v>141</v>
      </c>
    </row>
    <row r="2533" spans="1:28" x14ac:dyDescent="0.25">
      <c r="A2533" s="39" t="s">
        <v>1627</v>
      </c>
      <c r="B2533" s="40" t="s">
        <v>846</v>
      </c>
      <c r="C2533" s="39" t="s">
        <v>145</v>
      </c>
      <c r="D2533" s="39" t="s">
        <v>2627</v>
      </c>
      <c r="E2533" s="235" t="s">
        <v>1643</v>
      </c>
      <c r="F2533" s="236"/>
      <c r="G2533" s="41" t="s">
        <v>596</v>
      </c>
      <c r="H2533" s="42">
        <v>1</v>
      </c>
      <c r="I2533" s="43">
        <f>_xlfn.XLOOKUP(D2533,'Sintético MO EQ MAT'!D:D,'Sintético MO EQ MAT'!G:G)</f>
        <v>916.03204399999993</v>
      </c>
      <c r="J2533" s="43">
        <f>(H2533*I2533)</f>
        <v>916.03204399999993</v>
      </c>
      <c r="K2533">
        <f>_xlfn.XLOOKUP(D2533,'Sintético MO EQ MAT'!D:D,'Sintético MO EQ MAT'!O:O,0)</f>
        <v>1117.55</v>
      </c>
      <c r="L2533">
        <f>_xlfn.XLOOKUP(D2533,'Sintético MO EQ MAT'!D:D,'Sintético MO EQ MAT'!K:K,0)</f>
        <v>1117.5590936799999</v>
      </c>
      <c r="Q2533">
        <f t="shared" si="629"/>
        <v>0</v>
      </c>
      <c r="S2533" s="194"/>
      <c r="W2533">
        <v>916.03204399999993</v>
      </c>
      <c r="Y2533">
        <v>916.03204399999993</v>
      </c>
      <c r="AB2533">
        <v>916.03204399999993</v>
      </c>
    </row>
    <row r="2534" spans="1:28" x14ac:dyDescent="0.25">
      <c r="A2534" s="44"/>
      <c r="B2534" s="44"/>
      <c r="C2534" s="44"/>
      <c r="D2534" s="44"/>
      <c r="E2534" s="44" t="s">
        <v>1629</v>
      </c>
      <c r="F2534" s="45">
        <v>0</v>
      </c>
      <c r="G2534" s="44" t="s">
        <v>1630</v>
      </c>
      <c r="H2534" s="45">
        <v>0</v>
      </c>
      <c r="I2534" s="44" t="s">
        <v>1631</v>
      </c>
      <c r="J2534" s="45">
        <f>F2534+H2534</f>
        <v>0</v>
      </c>
      <c r="Q2534">
        <f t="shared" si="629"/>
        <v>0</v>
      </c>
      <c r="W2534" t="s">
        <v>1631</v>
      </c>
      <c r="Y2534" t="s">
        <v>1631</v>
      </c>
      <c r="AB2534" t="s">
        <v>1631</v>
      </c>
    </row>
    <row r="2535" spans="1:28" x14ac:dyDescent="0.25">
      <c r="A2535" s="44"/>
      <c r="B2535" s="44"/>
      <c r="C2535" s="44"/>
      <c r="D2535" s="44"/>
      <c r="E2535" s="44" t="s">
        <v>1632</v>
      </c>
      <c r="F2535" s="45">
        <f>J2535-J2533</f>
        <v>201.52704968</v>
      </c>
      <c r="G2535" s="44"/>
      <c r="H2535" s="229" t="s">
        <v>1633</v>
      </c>
      <c r="I2535" s="229"/>
      <c r="J2535" s="45">
        <f>Q2535</f>
        <v>1117.5590936799999</v>
      </c>
      <c r="Q2535">
        <f t="shared" si="629"/>
        <v>1117.5590936799999</v>
      </c>
      <c r="S2535" s="194"/>
    </row>
    <row r="2536" spans="1:28" ht="15.75" thickBot="1" x14ac:dyDescent="0.3">
      <c r="A2536" s="46"/>
      <c r="B2536" s="46"/>
      <c r="C2536" s="46"/>
      <c r="D2536" s="46"/>
      <c r="E2536" s="46"/>
      <c r="F2536" s="46"/>
      <c r="G2536" s="46" t="s">
        <v>1634</v>
      </c>
      <c r="H2536" s="47">
        <v>1</v>
      </c>
      <c r="I2536" s="46" t="s">
        <v>1635</v>
      </c>
      <c r="J2536" s="48">
        <f>O2536</f>
        <v>1117.55</v>
      </c>
      <c r="M2536">
        <f>K2533</f>
        <v>1117.55</v>
      </c>
      <c r="N2536">
        <f>L2533</f>
        <v>1117.5590936799999</v>
      </c>
      <c r="O2536">
        <v>1117.55</v>
      </c>
      <c r="P2536">
        <v>1117.5590936799999</v>
      </c>
      <c r="Q2536">
        <f t="shared" si="629"/>
        <v>0</v>
      </c>
      <c r="S2536" s="194"/>
      <c r="W2536" t="s">
        <v>1635</v>
      </c>
      <c r="Y2536" t="s">
        <v>1635</v>
      </c>
      <c r="AB2536" t="s">
        <v>1635</v>
      </c>
    </row>
    <row r="2537" spans="1:28" ht="15.75" thickTop="1" x14ac:dyDescent="0.25">
      <c r="A2537" s="49"/>
      <c r="B2537" s="49"/>
      <c r="C2537" s="49"/>
      <c r="D2537" s="49"/>
      <c r="E2537" s="49"/>
      <c r="F2537" s="49"/>
      <c r="G2537" s="49"/>
      <c r="H2537" s="49"/>
      <c r="I2537" s="49"/>
      <c r="J2537" s="49"/>
      <c r="Q2537">
        <f t="shared" si="629"/>
        <v>0</v>
      </c>
      <c r="S2537" s="194"/>
    </row>
    <row r="2538" spans="1:28" collapsed="1" x14ac:dyDescent="0.25">
      <c r="A2538" s="36" t="s">
        <v>5050</v>
      </c>
      <c r="B2538" s="37" t="s">
        <v>137</v>
      </c>
      <c r="C2538" s="36" t="s">
        <v>138</v>
      </c>
      <c r="D2538" s="36" t="s">
        <v>9</v>
      </c>
      <c r="E2538" s="233" t="s">
        <v>1626</v>
      </c>
      <c r="F2538" s="234"/>
      <c r="G2538" s="38" t="s">
        <v>139</v>
      </c>
      <c r="H2538" s="37" t="s">
        <v>140</v>
      </c>
      <c r="I2538" s="37" t="s">
        <v>141</v>
      </c>
      <c r="J2538" s="37" t="s">
        <v>10</v>
      </c>
      <c r="Q2538">
        <f t="shared" si="629"/>
        <v>0</v>
      </c>
      <c r="S2538" s="194"/>
      <c r="W2538" t="s">
        <v>141</v>
      </c>
      <c r="Y2538" t="s">
        <v>141</v>
      </c>
      <c r="AB2538" t="s">
        <v>141</v>
      </c>
    </row>
    <row r="2539" spans="1:28" x14ac:dyDescent="0.25">
      <c r="A2539" s="39" t="s">
        <v>1627</v>
      </c>
      <c r="B2539" s="40" t="s">
        <v>849</v>
      </c>
      <c r="C2539" s="39" t="s">
        <v>145</v>
      </c>
      <c r="D2539" s="39" t="s">
        <v>2628</v>
      </c>
      <c r="E2539" s="235" t="s">
        <v>1643</v>
      </c>
      <c r="F2539" s="236"/>
      <c r="G2539" s="41" t="s">
        <v>596</v>
      </c>
      <c r="H2539" s="42">
        <v>1</v>
      </c>
      <c r="I2539" s="43">
        <f>_xlfn.XLOOKUP(D2539,'Sintético MO EQ MAT'!D:D,'Sintético MO EQ MAT'!G:G)</f>
        <v>1032.01035</v>
      </c>
      <c r="J2539" s="43">
        <f>(H2539*I2539)</f>
        <v>1032.01035</v>
      </c>
      <c r="K2539">
        <f>_xlfn.XLOOKUP(D2539,'Sintético MO EQ MAT'!D:D,'Sintético MO EQ MAT'!O:O,0)</f>
        <v>1259.05</v>
      </c>
      <c r="L2539">
        <f>_xlfn.XLOOKUP(D2539,'Sintético MO EQ MAT'!D:D,'Sintético MO EQ MAT'!K:K,0)</f>
        <v>1259.052627</v>
      </c>
      <c r="Q2539">
        <f t="shared" si="629"/>
        <v>0</v>
      </c>
      <c r="S2539" s="194"/>
      <c r="W2539">
        <v>1032.01035</v>
      </c>
      <c r="Y2539">
        <v>1032.01035</v>
      </c>
      <c r="AB2539">
        <v>1032.01035</v>
      </c>
    </row>
    <row r="2540" spans="1:28" x14ac:dyDescent="0.25">
      <c r="A2540" s="44"/>
      <c r="B2540" s="44"/>
      <c r="C2540" s="44"/>
      <c r="D2540" s="44"/>
      <c r="E2540" s="44" t="s">
        <v>1629</v>
      </c>
      <c r="F2540" s="45">
        <v>0</v>
      </c>
      <c r="G2540" s="44" t="s">
        <v>1630</v>
      </c>
      <c r="H2540" s="45">
        <v>0</v>
      </c>
      <c r="I2540" s="44" t="s">
        <v>1631</v>
      </c>
      <c r="J2540" s="45">
        <f>F2540+H2540</f>
        <v>0</v>
      </c>
      <c r="Q2540">
        <f t="shared" si="629"/>
        <v>0</v>
      </c>
      <c r="W2540" t="s">
        <v>1631</v>
      </c>
      <c r="Y2540" t="s">
        <v>1631</v>
      </c>
      <c r="AB2540" t="s">
        <v>1631</v>
      </c>
    </row>
    <row r="2541" spans="1:28" x14ac:dyDescent="0.25">
      <c r="A2541" s="44"/>
      <c r="B2541" s="44"/>
      <c r="C2541" s="44"/>
      <c r="D2541" s="44"/>
      <c r="E2541" s="44" t="s">
        <v>1632</v>
      </c>
      <c r="F2541" s="45">
        <f>J2541-J2539</f>
        <v>227.04227700000001</v>
      </c>
      <c r="G2541" s="44"/>
      <c r="H2541" s="229" t="s">
        <v>1633</v>
      </c>
      <c r="I2541" s="229"/>
      <c r="J2541" s="45">
        <f>Q2541</f>
        <v>1259.052627</v>
      </c>
      <c r="Q2541">
        <f t="shared" si="629"/>
        <v>1259.052627</v>
      </c>
      <c r="S2541" s="194"/>
    </row>
    <row r="2542" spans="1:28" ht="15.75" thickBot="1" x14ac:dyDescent="0.3">
      <c r="A2542" s="46"/>
      <c r="B2542" s="46"/>
      <c r="C2542" s="46"/>
      <c r="D2542" s="46"/>
      <c r="E2542" s="46"/>
      <c r="F2542" s="46"/>
      <c r="G2542" s="46" t="s">
        <v>1634</v>
      </c>
      <c r="H2542" s="47">
        <v>1</v>
      </c>
      <c r="I2542" s="46" t="s">
        <v>1635</v>
      </c>
      <c r="J2542" s="48">
        <f>O2542</f>
        <v>1259.05</v>
      </c>
      <c r="M2542">
        <f>K2539</f>
        <v>1259.05</v>
      </c>
      <c r="N2542">
        <f>L2539</f>
        <v>1259.052627</v>
      </c>
      <c r="O2542">
        <v>1259.05</v>
      </c>
      <c r="P2542">
        <v>1259.052627</v>
      </c>
      <c r="Q2542">
        <f t="shared" si="629"/>
        <v>0</v>
      </c>
      <c r="S2542" s="194"/>
      <c r="W2542" t="s">
        <v>1635</v>
      </c>
      <c r="Y2542" t="s">
        <v>1635</v>
      </c>
      <c r="AB2542" t="s">
        <v>1635</v>
      </c>
    </row>
    <row r="2543" spans="1:28" ht="15.75" thickTop="1" x14ac:dyDescent="0.25">
      <c r="A2543" s="49"/>
      <c r="B2543" s="49"/>
      <c r="C2543" s="49"/>
      <c r="D2543" s="49"/>
      <c r="E2543" s="49"/>
      <c r="F2543" s="49"/>
      <c r="G2543" s="49"/>
      <c r="H2543" s="49"/>
      <c r="I2543" s="49"/>
      <c r="J2543" s="49"/>
      <c r="Q2543">
        <f t="shared" si="629"/>
        <v>0</v>
      </c>
      <c r="S2543" s="194"/>
    </row>
    <row r="2544" spans="1:28" collapsed="1" x14ac:dyDescent="0.25">
      <c r="A2544" s="36" t="s">
        <v>5051</v>
      </c>
      <c r="B2544" s="37" t="s">
        <v>137</v>
      </c>
      <c r="C2544" s="36" t="s">
        <v>138</v>
      </c>
      <c r="D2544" s="36" t="s">
        <v>9</v>
      </c>
      <c r="E2544" s="233" t="s">
        <v>1626</v>
      </c>
      <c r="F2544" s="234"/>
      <c r="G2544" s="38" t="s">
        <v>139</v>
      </c>
      <c r="H2544" s="37" t="s">
        <v>140</v>
      </c>
      <c r="I2544" s="37" t="s">
        <v>141</v>
      </c>
      <c r="J2544" s="37" t="s">
        <v>10</v>
      </c>
      <c r="Q2544">
        <f t="shared" si="629"/>
        <v>0</v>
      </c>
      <c r="S2544" s="194"/>
      <c r="W2544" t="s">
        <v>141</v>
      </c>
      <c r="Y2544" t="s">
        <v>141</v>
      </c>
      <c r="AB2544" t="s">
        <v>141</v>
      </c>
    </row>
    <row r="2545" spans="1:28" x14ac:dyDescent="0.25">
      <c r="A2545" s="39" t="s">
        <v>1627</v>
      </c>
      <c r="B2545" s="40" t="s">
        <v>852</v>
      </c>
      <c r="C2545" s="39" t="s">
        <v>145</v>
      </c>
      <c r="D2545" s="39" t="s">
        <v>2629</v>
      </c>
      <c r="E2545" s="235" t="s">
        <v>1643</v>
      </c>
      <c r="F2545" s="236"/>
      <c r="G2545" s="41" t="s">
        <v>596</v>
      </c>
      <c r="H2545" s="42">
        <v>1</v>
      </c>
      <c r="I2545" s="43">
        <f>_xlfn.XLOOKUP(D2545,'Sintético MO EQ MAT'!D:D,'Sintético MO EQ MAT'!G:G)</f>
        <v>1179.4404000000002</v>
      </c>
      <c r="J2545" s="43">
        <f>(H2545*I2545)</f>
        <v>1179.4404000000002</v>
      </c>
      <c r="K2545">
        <f>_xlfn.XLOOKUP(D2545,'Sintético MO EQ MAT'!D:D,'Sintético MO EQ MAT'!O:O,0)</f>
        <v>2877.83</v>
      </c>
      <c r="L2545">
        <f>_xlfn.XLOOKUP(D2545,'Sintético MO EQ MAT'!D:D,'Sintético MO EQ MAT'!K:K,0)</f>
        <v>1438.9172880000001</v>
      </c>
      <c r="Q2545">
        <f t="shared" si="629"/>
        <v>0</v>
      </c>
      <c r="S2545" s="194"/>
      <c r="W2545">
        <v>1179.4404000000002</v>
      </c>
      <c r="Y2545">
        <v>1179.4404000000002</v>
      </c>
      <c r="AB2545">
        <v>1179.4404000000002</v>
      </c>
    </row>
    <row r="2546" spans="1:28" x14ac:dyDescent="0.25">
      <c r="A2546" s="44"/>
      <c r="B2546" s="44"/>
      <c r="C2546" s="44"/>
      <c r="D2546" s="44"/>
      <c r="E2546" s="44" t="s">
        <v>1629</v>
      </c>
      <c r="F2546" s="45">
        <v>0</v>
      </c>
      <c r="G2546" s="44" t="s">
        <v>1630</v>
      </c>
      <c r="H2546" s="45">
        <v>0</v>
      </c>
      <c r="I2546" s="44" t="s">
        <v>1631</v>
      </c>
      <c r="J2546" s="45">
        <f>F2546+H2546</f>
        <v>0</v>
      </c>
      <c r="Q2546">
        <f t="shared" si="629"/>
        <v>0</v>
      </c>
      <c r="W2546" t="s">
        <v>1631</v>
      </c>
      <c r="Y2546" t="s">
        <v>1631</v>
      </c>
      <c r="AB2546" t="s">
        <v>1631</v>
      </c>
    </row>
    <row r="2547" spans="1:28" x14ac:dyDescent="0.25">
      <c r="A2547" s="44"/>
      <c r="B2547" s="44"/>
      <c r="C2547" s="44"/>
      <c r="D2547" s="44"/>
      <c r="E2547" s="44" t="s">
        <v>1632</v>
      </c>
      <c r="F2547" s="45">
        <f>J2547-J2545</f>
        <v>259.47688799999992</v>
      </c>
      <c r="G2547" s="44"/>
      <c r="H2547" s="229" t="s">
        <v>1633</v>
      </c>
      <c r="I2547" s="229"/>
      <c r="J2547" s="45">
        <f>Q2547</f>
        <v>1438.9172880000001</v>
      </c>
      <c r="Q2547">
        <f t="shared" si="629"/>
        <v>1438.9172880000001</v>
      </c>
      <c r="S2547" s="194"/>
    </row>
    <row r="2548" spans="1:28" ht="15.75" thickBot="1" x14ac:dyDescent="0.3">
      <c r="A2548" s="46"/>
      <c r="B2548" s="46"/>
      <c r="C2548" s="46"/>
      <c r="D2548" s="46"/>
      <c r="E2548" s="46"/>
      <c r="F2548" s="46"/>
      <c r="G2548" s="46" t="s">
        <v>1634</v>
      </c>
      <c r="H2548" s="47">
        <v>2</v>
      </c>
      <c r="I2548" s="46" t="s">
        <v>1635</v>
      </c>
      <c r="J2548" s="48">
        <f>O2548</f>
        <v>2877.83</v>
      </c>
      <c r="M2548">
        <f>K2545</f>
        <v>2877.83</v>
      </c>
      <c r="N2548">
        <f>L2545</f>
        <v>1438.9172880000001</v>
      </c>
      <c r="O2548">
        <v>2877.83</v>
      </c>
      <c r="P2548">
        <v>1438.9172880000001</v>
      </c>
      <c r="Q2548">
        <f t="shared" si="629"/>
        <v>0</v>
      </c>
      <c r="S2548" s="194"/>
      <c r="W2548" t="s">
        <v>1635</v>
      </c>
      <c r="Y2548" t="s">
        <v>1635</v>
      </c>
      <c r="AB2548" t="s">
        <v>1635</v>
      </c>
    </row>
    <row r="2549" spans="1:28" ht="15.75" thickTop="1" x14ac:dyDescent="0.25">
      <c r="A2549" s="49"/>
      <c r="B2549" s="49"/>
      <c r="C2549" s="49"/>
      <c r="D2549" s="49"/>
      <c r="E2549" s="49"/>
      <c r="F2549" s="49"/>
      <c r="G2549" s="49"/>
      <c r="H2549" s="49"/>
      <c r="I2549" s="49"/>
      <c r="J2549" s="49"/>
      <c r="Q2549">
        <f t="shared" si="629"/>
        <v>0</v>
      </c>
      <c r="S2549" s="194"/>
    </row>
    <row r="2550" spans="1:28" collapsed="1" x14ac:dyDescent="0.25">
      <c r="A2550" s="36" t="s">
        <v>5052</v>
      </c>
      <c r="B2550" s="37" t="s">
        <v>137</v>
      </c>
      <c r="C2550" s="36" t="s">
        <v>138</v>
      </c>
      <c r="D2550" s="36" t="s">
        <v>9</v>
      </c>
      <c r="E2550" s="233" t="s">
        <v>1626</v>
      </c>
      <c r="F2550" s="234"/>
      <c r="G2550" s="38" t="s">
        <v>139</v>
      </c>
      <c r="H2550" s="37" t="s">
        <v>140</v>
      </c>
      <c r="I2550" s="37" t="s">
        <v>141</v>
      </c>
      <c r="J2550" s="37" t="s">
        <v>10</v>
      </c>
      <c r="Q2550">
        <f t="shared" si="629"/>
        <v>0</v>
      </c>
      <c r="S2550" s="194"/>
      <c r="W2550" t="s">
        <v>141</v>
      </c>
      <c r="Y2550" t="s">
        <v>141</v>
      </c>
      <c r="AB2550" t="s">
        <v>141</v>
      </c>
    </row>
    <row r="2551" spans="1:28" ht="25.5" x14ac:dyDescent="0.25">
      <c r="A2551" s="39" t="s">
        <v>1627</v>
      </c>
      <c r="B2551" s="40" t="s">
        <v>855</v>
      </c>
      <c r="C2551" s="39" t="s">
        <v>145</v>
      </c>
      <c r="D2551" s="39" t="s">
        <v>2630</v>
      </c>
      <c r="E2551" s="235" t="s">
        <v>1643</v>
      </c>
      <c r="F2551" s="236"/>
      <c r="G2551" s="41" t="s">
        <v>596</v>
      </c>
      <c r="H2551" s="42">
        <v>1</v>
      </c>
      <c r="I2551" s="43">
        <f>_xlfn.XLOOKUP(D2551,'Sintético MO EQ MAT'!D:D,'Sintético MO EQ MAT'!G:G)</f>
        <v>323.36324300000001</v>
      </c>
      <c r="J2551" s="43">
        <f>(H2551*I2551)</f>
        <v>323.36324300000001</v>
      </c>
      <c r="K2551">
        <f>_xlfn.XLOOKUP(D2551,'Sintético MO EQ MAT'!D:D,'Sintético MO EQ MAT'!O:O,0)</f>
        <v>737.26</v>
      </c>
      <c r="L2551">
        <f>_xlfn.XLOOKUP(D2551,'Sintético MO EQ MAT'!D:D,'Sintético MO EQ MAT'!K:K,0)</f>
        <v>368.63409702000001</v>
      </c>
      <c r="Q2551">
        <f t="shared" si="629"/>
        <v>0</v>
      </c>
      <c r="S2551" s="194"/>
      <c r="W2551">
        <v>323.36324300000001</v>
      </c>
      <c r="Y2551">
        <v>323.36324300000001</v>
      </c>
      <c r="AB2551">
        <v>323.36324300000001</v>
      </c>
    </row>
    <row r="2552" spans="1:28" x14ac:dyDescent="0.25">
      <c r="A2552" s="44"/>
      <c r="B2552" s="44"/>
      <c r="C2552" s="44"/>
      <c r="D2552" s="44"/>
      <c r="E2552" s="44" t="s">
        <v>1629</v>
      </c>
      <c r="F2552" s="45">
        <v>0</v>
      </c>
      <c r="G2552" s="44" t="s">
        <v>1630</v>
      </c>
      <c r="H2552" s="45">
        <v>0</v>
      </c>
      <c r="I2552" s="44" t="s">
        <v>1631</v>
      </c>
      <c r="J2552" s="45">
        <f>F2552+H2552</f>
        <v>0</v>
      </c>
      <c r="Q2552">
        <f t="shared" si="629"/>
        <v>0</v>
      </c>
      <c r="W2552" t="s">
        <v>1631</v>
      </c>
      <c r="Y2552" t="s">
        <v>1631</v>
      </c>
      <c r="AB2552" t="s">
        <v>1631</v>
      </c>
    </row>
    <row r="2553" spans="1:28" x14ac:dyDescent="0.25">
      <c r="A2553" s="44"/>
      <c r="B2553" s="44"/>
      <c r="C2553" s="44"/>
      <c r="D2553" s="44"/>
      <c r="E2553" s="44" t="s">
        <v>1632</v>
      </c>
      <c r="F2553" s="45">
        <f>J2553-J2551</f>
        <v>45.270854020000002</v>
      </c>
      <c r="G2553" s="44"/>
      <c r="H2553" s="229" t="s">
        <v>1633</v>
      </c>
      <c r="I2553" s="229"/>
      <c r="J2553" s="45">
        <f>Q2553</f>
        <v>368.63409702000001</v>
      </c>
      <c r="Q2553">
        <f t="shared" si="629"/>
        <v>368.63409702000001</v>
      </c>
      <c r="S2553" s="194"/>
    </row>
    <row r="2554" spans="1:28" ht="15.75" thickBot="1" x14ac:dyDescent="0.3">
      <c r="A2554" s="46"/>
      <c r="B2554" s="46"/>
      <c r="C2554" s="46"/>
      <c r="D2554" s="46"/>
      <c r="E2554" s="46"/>
      <c r="F2554" s="46"/>
      <c r="G2554" s="46" t="s">
        <v>1634</v>
      </c>
      <c r="H2554" s="47">
        <v>2</v>
      </c>
      <c r="I2554" s="46" t="s">
        <v>1635</v>
      </c>
      <c r="J2554" s="48">
        <f>O2554</f>
        <v>737.26</v>
      </c>
      <c r="M2554">
        <f>K2551</f>
        <v>737.26</v>
      </c>
      <c r="N2554">
        <f>L2551</f>
        <v>368.63409702000001</v>
      </c>
      <c r="O2554">
        <v>737.26</v>
      </c>
      <c r="P2554">
        <v>368.63409702000001</v>
      </c>
      <c r="Q2554">
        <f t="shared" si="629"/>
        <v>0</v>
      </c>
      <c r="S2554" s="194"/>
      <c r="W2554" t="s">
        <v>1635</v>
      </c>
      <c r="Y2554" t="s">
        <v>1635</v>
      </c>
      <c r="AB2554" t="s">
        <v>1635</v>
      </c>
    </row>
    <row r="2555" spans="1:28" ht="15.75" thickTop="1" x14ac:dyDescent="0.25">
      <c r="A2555" s="49"/>
      <c r="B2555" s="49"/>
      <c r="C2555" s="49"/>
      <c r="D2555" s="49"/>
      <c r="E2555" s="49"/>
      <c r="F2555" s="49"/>
      <c r="G2555" s="49"/>
      <c r="H2555" s="49"/>
      <c r="I2555" s="49"/>
      <c r="J2555" s="49"/>
      <c r="Q2555">
        <f t="shared" si="629"/>
        <v>0</v>
      </c>
      <c r="S2555" s="194"/>
    </row>
    <row r="2556" spans="1:28" collapsed="1" x14ac:dyDescent="0.25">
      <c r="A2556" s="36" t="s">
        <v>5053</v>
      </c>
      <c r="B2556" s="37" t="s">
        <v>137</v>
      </c>
      <c r="C2556" s="36" t="s">
        <v>138</v>
      </c>
      <c r="D2556" s="36" t="s">
        <v>9</v>
      </c>
      <c r="E2556" s="233" t="s">
        <v>1626</v>
      </c>
      <c r="F2556" s="234"/>
      <c r="G2556" s="38" t="s">
        <v>139</v>
      </c>
      <c r="H2556" s="37" t="s">
        <v>140</v>
      </c>
      <c r="I2556" s="37" t="s">
        <v>141</v>
      </c>
      <c r="J2556" s="37" t="s">
        <v>10</v>
      </c>
      <c r="Q2556">
        <f t="shared" si="629"/>
        <v>0</v>
      </c>
      <c r="S2556" s="194"/>
      <c r="W2556" t="s">
        <v>141</v>
      </c>
      <c r="Y2556" t="s">
        <v>141</v>
      </c>
      <c r="AB2556" t="s">
        <v>141</v>
      </c>
    </row>
    <row r="2557" spans="1:28" ht="25.5" x14ac:dyDescent="0.25">
      <c r="A2557" s="39" t="s">
        <v>1627</v>
      </c>
      <c r="B2557" s="40" t="s">
        <v>858</v>
      </c>
      <c r="C2557" s="39" t="s">
        <v>145</v>
      </c>
      <c r="D2557" s="39" t="s">
        <v>2631</v>
      </c>
      <c r="E2557" s="235" t="s">
        <v>1643</v>
      </c>
      <c r="F2557" s="236"/>
      <c r="G2557" s="41" t="s">
        <v>596</v>
      </c>
      <c r="H2557" s="42">
        <v>1</v>
      </c>
      <c r="I2557" s="43">
        <f>_xlfn.XLOOKUP(D2557,'Sintético MO EQ MAT'!D:D,'Sintético MO EQ MAT'!G:G)</f>
        <v>368.76480108771938</v>
      </c>
      <c r="J2557" s="43">
        <f>(H2557*I2557)</f>
        <v>368.76480108771938</v>
      </c>
      <c r="K2557">
        <f>_xlfn.XLOOKUP(D2557,'Sintético MO EQ MAT'!D:D,'Sintético MO EQ MAT'!O:O,0)</f>
        <v>1681.56</v>
      </c>
      <c r="L2557">
        <f>_xlfn.XLOOKUP(D2557,'Sintético MO EQ MAT'!D:D,'Sintético MO EQ MAT'!K:K,0)</f>
        <v>420.39187324000005</v>
      </c>
      <c r="Q2557">
        <f t="shared" si="629"/>
        <v>0</v>
      </c>
      <c r="S2557" s="194"/>
      <c r="W2557">
        <v>368.76480108771938</v>
      </c>
      <c r="Y2557">
        <v>368.76480108771938</v>
      </c>
      <c r="AB2557">
        <v>368.76480108771938</v>
      </c>
    </row>
    <row r="2558" spans="1:28" x14ac:dyDescent="0.25">
      <c r="A2558" s="44"/>
      <c r="B2558" s="44"/>
      <c r="C2558" s="44"/>
      <c r="D2558" s="44"/>
      <c r="E2558" s="44" t="s">
        <v>1629</v>
      </c>
      <c r="F2558" s="45">
        <v>0</v>
      </c>
      <c r="G2558" s="44" t="s">
        <v>1630</v>
      </c>
      <c r="H2558" s="45">
        <v>0</v>
      </c>
      <c r="I2558" s="44" t="s">
        <v>1631</v>
      </c>
      <c r="J2558" s="45">
        <f>F2558+H2558</f>
        <v>0</v>
      </c>
      <c r="Q2558">
        <f t="shared" si="629"/>
        <v>0</v>
      </c>
      <c r="W2558" t="s">
        <v>1631</v>
      </c>
      <c r="Y2558" t="s">
        <v>1631</v>
      </c>
      <c r="AB2558" t="s">
        <v>1631</v>
      </c>
    </row>
    <row r="2559" spans="1:28" x14ac:dyDescent="0.25">
      <c r="A2559" s="44"/>
      <c r="B2559" s="44"/>
      <c r="C2559" s="44"/>
      <c r="D2559" s="44"/>
      <c r="E2559" s="44" t="s">
        <v>1632</v>
      </c>
      <c r="F2559" s="198">
        <f>J2559-J2557</f>
        <v>51.627072152280675</v>
      </c>
      <c r="G2559" s="44"/>
      <c r="H2559" s="229" t="s">
        <v>1633</v>
      </c>
      <c r="I2559" s="229"/>
      <c r="J2559" s="45">
        <f>Q2559</f>
        <v>420.39187324000005</v>
      </c>
      <c r="Q2559">
        <f t="shared" si="629"/>
        <v>420.39187324000005</v>
      </c>
      <c r="S2559" s="194"/>
    </row>
    <row r="2560" spans="1:28" ht="15.75" thickBot="1" x14ac:dyDescent="0.3">
      <c r="A2560" s="46"/>
      <c r="B2560" s="46"/>
      <c r="C2560" s="46"/>
      <c r="D2560" s="46"/>
      <c r="E2560" s="46"/>
      <c r="F2560" s="46"/>
      <c r="G2560" s="46" t="s">
        <v>1634</v>
      </c>
      <c r="H2560" s="47">
        <v>4</v>
      </c>
      <c r="I2560" s="46" t="s">
        <v>1635</v>
      </c>
      <c r="J2560" s="48">
        <f>O2560</f>
        <v>1681.56</v>
      </c>
      <c r="M2560">
        <f>K2557</f>
        <v>1681.56</v>
      </c>
      <c r="N2560">
        <f>L2557</f>
        <v>420.39187324000005</v>
      </c>
      <c r="O2560">
        <v>1681.56</v>
      </c>
      <c r="P2560">
        <v>420.39187324000005</v>
      </c>
      <c r="Q2560">
        <f t="shared" si="629"/>
        <v>0</v>
      </c>
      <c r="S2560" s="194"/>
      <c r="W2560" t="s">
        <v>1635</v>
      </c>
      <c r="Y2560" t="s">
        <v>1635</v>
      </c>
      <c r="AB2560" t="s">
        <v>1635</v>
      </c>
    </row>
    <row r="2561" spans="1:28" ht="15.75" thickTop="1" x14ac:dyDescent="0.25">
      <c r="A2561" s="49"/>
      <c r="B2561" s="49"/>
      <c r="C2561" s="49"/>
      <c r="D2561" s="49"/>
      <c r="E2561" s="49"/>
      <c r="F2561" s="49"/>
      <c r="G2561" s="49"/>
      <c r="H2561" s="49"/>
      <c r="I2561" s="49"/>
      <c r="J2561" s="49"/>
      <c r="Q2561">
        <f t="shared" si="629"/>
        <v>0</v>
      </c>
      <c r="S2561" s="194"/>
    </row>
    <row r="2562" spans="1:28" collapsed="1" x14ac:dyDescent="0.25">
      <c r="A2562" s="36" t="s">
        <v>5054</v>
      </c>
      <c r="B2562" s="37" t="s">
        <v>137</v>
      </c>
      <c r="C2562" s="36" t="s">
        <v>138</v>
      </c>
      <c r="D2562" s="36" t="s">
        <v>9</v>
      </c>
      <c r="E2562" s="233" t="s">
        <v>1626</v>
      </c>
      <c r="F2562" s="234"/>
      <c r="G2562" s="38" t="s">
        <v>139</v>
      </c>
      <c r="H2562" s="37" t="s">
        <v>140</v>
      </c>
      <c r="I2562" s="37" t="s">
        <v>141</v>
      </c>
      <c r="J2562" s="37" t="s">
        <v>10</v>
      </c>
      <c r="Q2562">
        <f t="shared" si="629"/>
        <v>0</v>
      </c>
      <c r="S2562" s="194"/>
      <c r="W2562" t="s">
        <v>141</v>
      </c>
      <c r="Y2562" t="s">
        <v>141</v>
      </c>
      <c r="AB2562" t="s">
        <v>141</v>
      </c>
    </row>
    <row r="2563" spans="1:28" ht="25.5" x14ac:dyDescent="0.25">
      <c r="A2563" s="39" t="s">
        <v>1627</v>
      </c>
      <c r="B2563" s="40" t="s">
        <v>861</v>
      </c>
      <c r="C2563" s="39" t="s">
        <v>145</v>
      </c>
      <c r="D2563" s="39" t="s">
        <v>2632</v>
      </c>
      <c r="E2563" s="235" t="s">
        <v>1643</v>
      </c>
      <c r="F2563" s="236"/>
      <c r="G2563" s="41" t="s">
        <v>596</v>
      </c>
      <c r="H2563" s="42">
        <v>1</v>
      </c>
      <c r="I2563" s="43">
        <f>_xlfn.XLOOKUP(D2563,'Sintético MO EQ MAT'!D:D,'Sintético MO EQ MAT'!G:G)</f>
        <v>898.23697831578954</v>
      </c>
      <c r="J2563" s="43">
        <f>(H2563*I2563)</f>
        <v>898.23697831578954</v>
      </c>
      <c r="K2563">
        <f>_xlfn.XLOOKUP(D2563,'Sintético MO EQ MAT'!D:D,'Sintético MO EQ MAT'!O:O,0)</f>
        <v>1023.99</v>
      </c>
      <c r="L2563">
        <f>_xlfn.XLOOKUP(D2563,'Sintético MO EQ MAT'!D:D,'Sintético MO EQ MAT'!K:K,0)</f>
        <v>1023.99015528</v>
      </c>
      <c r="Q2563">
        <f t="shared" si="629"/>
        <v>0</v>
      </c>
      <c r="S2563" s="194"/>
      <c r="W2563">
        <v>898.23697831578954</v>
      </c>
      <c r="Y2563">
        <v>898.23697831578954</v>
      </c>
      <c r="AB2563">
        <v>898.23697831578954</v>
      </c>
    </row>
    <row r="2564" spans="1:28" x14ac:dyDescent="0.25">
      <c r="A2564" s="44"/>
      <c r="B2564" s="44"/>
      <c r="C2564" s="44"/>
      <c r="D2564" s="44"/>
      <c r="E2564" s="44" t="s">
        <v>1629</v>
      </c>
      <c r="F2564" s="45">
        <v>0</v>
      </c>
      <c r="G2564" s="44" t="s">
        <v>1630</v>
      </c>
      <c r="H2564" s="45">
        <v>0</v>
      </c>
      <c r="I2564" s="44" t="s">
        <v>1631</v>
      </c>
      <c r="J2564" s="45">
        <f>F2564+H2564</f>
        <v>0</v>
      </c>
      <c r="Q2564">
        <f t="shared" si="629"/>
        <v>0</v>
      </c>
      <c r="W2564" t="s">
        <v>1631</v>
      </c>
      <c r="Y2564" t="s">
        <v>1631</v>
      </c>
      <c r="AB2564" t="s">
        <v>1631</v>
      </c>
    </row>
    <row r="2565" spans="1:28" x14ac:dyDescent="0.25">
      <c r="A2565" s="44"/>
      <c r="B2565" s="44"/>
      <c r="C2565" s="44"/>
      <c r="D2565" s="44"/>
      <c r="E2565" s="44" t="s">
        <v>1632</v>
      </c>
      <c r="F2565" s="45">
        <f>J2565-J2563</f>
        <v>125.75317696421041</v>
      </c>
      <c r="G2565" s="44"/>
      <c r="H2565" s="229" t="s">
        <v>1633</v>
      </c>
      <c r="I2565" s="229"/>
      <c r="J2565" s="45">
        <f>Q2565</f>
        <v>1023.99015528</v>
      </c>
      <c r="Q2565">
        <f t="shared" si="629"/>
        <v>1023.99015528</v>
      </c>
      <c r="S2565" s="194"/>
    </row>
    <row r="2566" spans="1:28" ht="15.75" thickBot="1" x14ac:dyDescent="0.3">
      <c r="A2566" s="46"/>
      <c r="B2566" s="46"/>
      <c r="C2566" s="46"/>
      <c r="D2566" s="46"/>
      <c r="E2566" s="46"/>
      <c r="F2566" s="46"/>
      <c r="G2566" s="46" t="s">
        <v>1634</v>
      </c>
      <c r="H2566" s="47">
        <v>1</v>
      </c>
      <c r="I2566" s="46" t="s">
        <v>1635</v>
      </c>
      <c r="J2566" s="48">
        <f>O2566</f>
        <v>1023.99</v>
      </c>
      <c r="M2566">
        <f>K2563</f>
        <v>1023.99</v>
      </c>
      <c r="N2566">
        <f>L2563</f>
        <v>1023.99015528</v>
      </c>
      <c r="O2566">
        <v>1023.99</v>
      </c>
      <c r="P2566">
        <v>1023.99015528</v>
      </c>
      <c r="Q2566">
        <f t="shared" si="629"/>
        <v>0</v>
      </c>
      <c r="S2566" s="194"/>
      <c r="W2566" t="s">
        <v>1635</v>
      </c>
      <c r="Y2566" t="s">
        <v>1635</v>
      </c>
      <c r="AB2566" t="s">
        <v>1635</v>
      </c>
    </row>
    <row r="2567" spans="1:28" ht="15.75" thickTop="1" x14ac:dyDescent="0.25">
      <c r="A2567" s="49"/>
      <c r="B2567" s="49"/>
      <c r="C2567" s="49"/>
      <c r="D2567" s="49"/>
      <c r="E2567" s="49"/>
      <c r="F2567" s="49"/>
      <c r="G2567" s="49"/>
      <c r="H2567" s="49"/>
      <c r="I2567" s="49"/>
      <c r="J2567" s="49"/>
      <c r="Q2567">
        <f t="shared" si="629"/>
        <v>0</v>
      </c>
      <c r="S2567" s="194"/>
    </row>
    <row r="2568" spans="1:28" collapsed="1" x14ac:dyDescent="0.25">
      <c r="A2568" s="36" t="s">
        <v>5055</v>
      </c>
      <c r="B2568" s="37" t="s">
        <v>137</v>
      </c>
      <c r="C2568" s="36" t="s">
        <v>138</v>
      </c>
      <c r="D2568" s="36" t="s">
        <v>9</v>
      </c>
      <c r="E2568" s="233" t="s">
        <v>1626</v>
      </c>
      <c r="F2568" s="234"/>
      <c r="G2568" s="38" t="s">
        <v>139</v>
      </c>
      <c r="H2568" s="37" t="s">
        <v>140</v>
      </c>
      <c r="I2568" s="37" t="s">
        <v>141</v>
      </c>
      <c r="J2568" s="37" t="s">
        <v>10</v>
      </c>
      <c r="Q2568">
        <f t="shared" si="629"/>
        <v>0</v>
      </c>
      <c r="S2568" s="194"/>
      <c r="W2568" t="s">
        <v>141</v>
      </c>
      <c r="Y2568" t="s">
        <v>141</v>
      </c>
      <c r="AB2568" t="s">
        <v>141</v>
      </c>
    </row>
    <row r="2569" spans="1:28" ht="25.5" x14ac:dyDescent="0.25">
      <c r="A2569" s="39" t="s">
        <v>1627</v>
      </c>
      <c r="B2569" s="40" t="s">
        <v>864</v>
      </c>
      <c r="C2569" s="39" t="s">
        <v>145</v>
      </c>
      <c r="D2569" s="39" t="s">
        <v>2633</v>
      </c>
      <c r="E2569" s="235" t="s">
        <v>1643</v>
      </c>
      <c r="F2569" s="236"/>
      <c r="G2569" s="41" t="s">
        <v>596</v>
      </c>
      <c r="H2569" s="42">
        <v>1</v>
      </c>
      <c r="I2569" s="43">
        <f>_xlfn.XLOOKUP(D2569,'Sintético MO EQ MAT'!D:D,'Sintético MO EQ MAT'!G:G)</f>
        <v>552.86268750000011</v>
      </c>
      <c r="J2569" s="43">
        <f>(H2569*I2569)</f>
        <v>552.86268750000011</v>
      </c>
      <c r="K2569">
        <f>_xlfn.XLOOKUP(D2569,'Sintético MO EQ MAT'!D:D,'Sintético MO EQ MAT'!O:O,0)</f>
        <v>630.26</v>
      </c>
      <c r="L2569">
        <f>_xlfn.XLOOKUP(D2569,'Sintético MO EQ MAT'!D:D,'Sintético MO EQ MAT'!K:K,0)</f>
        <v>630.26346375000003</v>
      </c>
      <c r="Q2569">
        <f t="shared" si="629"/>
        <v>0</v>
      </c>
      <c r="S2569" s="194"/>
      <c r="W2569">
        <v>552.86268750000011</v>
      </c>
      <c r="Y2569">
        <v>552.86268750000011</v>
      </c>
      <c r="AB2569">
        <v>552.86268750000011</v>
      </c>
    </row>
    <row r="2570" spans="1:28" x14ac:dyDescent="0.25">
      <c r="A2570" s="44"/>
      <c r="B2570" s="44"/>
      <c r="C2570" s="44"/>
      <c r="D2570" s="44"/>
      <c r="E2570" s="44" t="s">
        <v>1629</v>
      </c>
      <c r="F2570" s="45">
        <v>0</v>
      </c>
      <c r="G2570" s="44" t="s">
        <v>1630</v>
      </c>
      <c r="H2570" s="45">
        <v>0</v>
      </c>
      <c r="I2570" s="44" t="s">
        <v>1631</v>
      </c>
      <c r="J2570" s="45">
        <f>F2570+H2570</f>
        <v>0</v>
      </c>
      <c r="Q2570">
        <f t="shared" ref="Q2570:Q2633" si="630">P2571</f>
        <v>0</v>
      </c>
      <c r="W2570" t="s">
        <v>1631</v>
      </c>
      <c r="Y2570" t="s">
        <v>1631</v>
      </c>
      <c r="AB2570" t="s">
        <v>1631</v>
      </c>
    </row>
    <row r="2571" spans="1:28" x14ac:dyDescent="0.25">
      <c r="A2571" s="44"/>
      <c r="B2571" s="44"/>
      <c r="C2571" s="44"/>
      <c r="D2571" s="44"/>
      <c r="E2571" s="44" t="s">
        <v>1632</v>
      </c>
      <c r="F2571" s="45">
        <f>J2571-J2569</f>
        <v>77.400776249999922</v>
      </c>
      <c r="G2571" s="44"/>
      <c r="H2571" s="229" t="s">
        <v>1633</v>
      </c>
      <c r="I2571" s="229"/>
      <c r="J2571" s="45">
        <f>Q2571</f>
        <v>630.26346375000003</v>
      </c>
      <c r="Q2571">
        <f t="shared" si="630"/>
        <v>630.26346375000003</v>
      </c>
      <c r="S2571" s="194"/>
    </row>
    <row r="2572" spans="1:28" ht="15.75" thickBot="1" x14ac:dyDescent="0.3">
      <c r="A2572" s="46"/>
      <c r="B2572" s="46"/>
      <c r="C2572" s="46"/>
      <c r="D2572" s="46"/>
      <c r="E2572" s="46"/>
      <c r="F2572" s="46"/>
      <c r="G2572" s="46" t="s">
        <v>1634</v>
      </c>
      <c r="H2572" s="47">
        <v>1</v>
      </c>
      <c r="I2572" s="46" t="s">
        <v>1635</v>
      </c>
      <c r="J2572" s="48">
        <f>O2572</f>
        <v>630.26</v>
      </c>
      <c r="M2572">
        <f>K2569</f>
        <v>630.26</v>
      </c>
      <c r="N2572">
        <f>L2569</f>
        <v>630.26346375000003</v>
      </c>
      <c r="O2572">
        <v>630.26</v>
      </c>
      <c r="P2572">
        <v>630.26346375000003</v>
      </c>
      <c r="Q2572">
        <f t="shared" si="630"/>
        <v>0</v>
      </c>
      <c r="S2572" s="194"/>
      <c r="W2572" t="s">
        <v>1635</v>
      </c>
      <c r="Y2572" t="s">
        <v>1635</v>
      </c>
      <c r="AB2572" t="s">
        <v>1635</v>
      </c>
    </row>
    <row r="2573" spans="1:28" ht="15.75" thickTop="1" x14ac:dyDescent="0.25">
      <c r="A2573" s="49"/>
      <c r="B2573" s="49"/>
      <c r="C2573" s="49"/>
      <c r="D2573" s="49"/>
      <c r="E2573" s="49"/>
      <c r="F2573" s="49"/>
      <c r="G2573" s="49"/>
      <c r="H2573" s="49"/>
      <c r="I2573" s="49"/>
      <c r="J2573" s="49"/>
      <c r="Q2573">
        <f t="shared" si="630"/>
        <v>0</v>
      </c>
      <c r="S2573" s="194"/>
    </row>
    <row r="2574" spans="1:28" collapsed="1" x14ac:dyDescent="0.25">
      <c r="A2574" s="36" t="s">
        <v>5056</v>
      </c>
      <c r="B2574" s="37" t="s">
        <v>137</v>
      </c>
      <c r="C2574" s="36" t="s">
        <v>138</v>
      </c>
      <c r="D2574" s="36" t="s">
        <v>9</v>
      </c>
      <c r="E2574" s="233" t="s">
        <v>1626</v>
      </c>
      <c r="F2574" s="234"/>
      <c r="G2574" s="38" t="s">
        <v>139</v>
      </c>
      <c r="H2574" s="37" t="s">
        <v>140</v>
      </c>
      <c r="I2574" s="37" t="s">
        <v>141</v>
      </c>
      <c r="J2574" s="37" t="s">
        <v>10</v>
      </c>
      <c r="Q2574">
        <f t="shared" si="630"/>
        <v>0</v>
      </c>
      <c r="S2574" s="194"/>
      <c r="W2574" t="s">
        <v>141</v>
      </c>
      <c r="Y2574" t="s">
        <v>141</v>
      </c>
      <c r="AB2574" t="s">
        <v>141</v>
      </c>
    </row>
    <row r="2575" spans="1:28" ht="25.5" x14ac:dyDescent="0.25">
      <c r="A2575" s="39" t="s">
        <v>1627</v>
      </c>
      <c r="B2575" s="40" t="s">
        <v>867</v>
      </c>
      <c r="C2575" s="39" t="s">
        <v>145</v>
      </c>
      <c r="D2575" s="39" t="s">
        <v>2634</v>
      </c>
      <c r="E2575" s="235" t="s">
        <v>1643</v>
      </c>
      <c r="F2575" s="236"/>
      <c r="G2575" s="41" t="s">
        <v>596</v>
      </c>
      <c r="H2575" s="42">
        <v>1</v>
      </c>
      <c r="I2575" s="43">
        <f>_xlfn.XLOOKUP(D2575,'Sintético MO EQ MAT'!D:D,'Sintético MO EQ MAT'!G:G)</f>
        <v>898.23697831578954</v>
      </c>
      <c r="J2575" s="43">
        <f>(H2575*I2575)</f>
        <v>898.23697831578954</v>
      </c>
      <c r="K2575">
        <f>_xlfn.XLOOKUP(D2575,'Sintético MO EQ MAT'!D:D,'Sintético MO EQ MAT'!O:O,0)</f>
        <v>2047.98</v>
      </c>
      <c r="L2575">
        <f>_xlfn.XLOOKUP(D2575,'Sintético MO EQ MAT'!D:D,'Sintético MO EQ MAT'!K:K,0)</f>
        <v>1023.99015528</v>
      </c>
      <c r="Q2575">
        <f t="shared" si="630"/>
        <v>0</v>
      </c>
      <c r="S2575" s="194"/>
      <c r="W2575">
        <v>898.23697831578954</v>
      </c>
      <c r="Y2575">
        <v>898.23697831578954</v>
      </c>
      <c r="AB2575">
        <v>898.23697831578954</v>
      </c>
    </row>
    <row r="2576" spans="1:28" x14ac:dyDescent="0.25">
      <c r="A2576" s="44"/>
      <c r="B2576" s="44"/>
      <c r="C2576" s="44"/>
      <c r="D2576" s="44"/>
      <c r="E2576" s="44" t="s">
        <v>1629</v>
      </c>
      <c r="F2576" s="45">
        <v>0</v>
      </c>
      <c r="G2576" s="44" t="s">
        <v>1630</v>
      </c>
      <c r="H2576" s="45">
        <v>0</v>
      </c>
      <c r="I2576" s="44" t="s">
        <v>1631</v>
      </c>
      <c r="J2576" s="45">
        <f>F2576+H2576</f>
        <v>0</v>
      </c>
      <c r="Q2576">
        <f t="shared" si="630"/>
        <v>0</v>
      </c>
      <c r="W2576" t="s">
        <v>1631</v>
      </c>
      <c r="Y2576" t="s">
        <v>1631</v>
      </c>
      <c r="AB2576" t="s">
        <v>1631</v>
      </c>
    </row>
    <row r="2577" spans="1:28" x14ac:dyDescent="0.25">
      <c r="A2577" s="44"/>
      <c r="B2577" s="44"/>
      <c r="C2577" s="44"/>
      <c r="D2577" s="44"/>
      <c r="E2577" s="44" t="s">
        <v>1632</v>
      </c>
      <c r="F2577" s="45">
        <f>J2577-J2575</f>
        <v>125.75317696421041</v>
      </c>
      <c r="G2577" s="44"/>
      <c r="H2577" s="229" t="s">
        <v>1633</v>
      </c>
      <c r="I2577" s="229"/>
      <c r="J2577" s="45">
        <f>Q2577</f>
        <v>1023.99015528</v>
      </c>
      <c r="Q2577">
        <f t="shared" si="630"/>
        <v>1023.99015528</v>
      </c>
      <c r="S2577" s="194"/>
    </row>
    <row r="2578" spans="1:28" ht="15.75" thickBot="1" x14ac:dyDescent="0.3">
      <c r="A2578" s="46"/>
      <c r="B2578" s="46"/>
      <c r="C2578" s="46"/>
      <c r="D2578" s="46"/>
      <c r="E2578" s="46"/>
      <c r="F2578" s="46"/>
      <c r="G2578" s="46" t="s">
        <v>1634</v>
      </c>
      <c r="H2578" s="47">
        <v>2</v>
      </c>
      <c r="I2578" s="46" t="s">
        <v>1635</v>
      </c>
      <c r="J2578" s="48">
        <f>O2578</f>
        <v>2047.98</v>
      </c>
      <c r="M2578">
        <f>K2575</f>
        <v>2047.98</v>
      </c>
      <c r="N2578">
        <f>L2575</f>
        <v>1023.99015528</v>
      </c>
      <c r="O2578">
        <v>2047.98</v>
      </c>
      <c r="P2578">
        <v>1023.99015528</v>
      </c>
      <c r="Q2578">
        <f t="shared" si="630"/>
        <v>0</v>
      </c>
      <c r="S2578" s="194"/>
      <c r="W2578" t="s">
        <v>1635</v>
      </c>
      <c r="Y2578" t="s">
        <v>1635</v>
      </c>
      <c r="AB2578" t="s">
        <v>1635</v>
      </c>
    </row>
    <row r="2579" spans="1:28" ht="15.75" thickTop="1" x14ac:dyDescent="0.25">
      <c r="A2579" s="49"/>
      <c r="B2579" s="49"/>
      <c r="C2579" s="49"/>
      <c r="D2579" s="49"/>
      <c r="E2579" s="49"/>
      <c r="F2579" s="49"/>
      <c r="G2579" s="49"/>
      <c r="H2579" s="49"/>
      <c r="I2579" s="49"/>
      <c r="J2579" s="49"/>
      <c r="Q2579">
        <f t="shared" si="630"/>
        <v>0</v>
      </c>
      <c r="S2579" s="194"/>
    </row>
    <row r="2580" spans="1:28" collapsed="1" x14ac:dyDescent="0.25">
      <c r="A2580" s="36" t="s">
        <v>5057</v>
      </c>
      <c r="B2580" s="37" t="s">
        <v>137</v>
      </c>
      <c r="C2580" s="36" t="s">
        <v>138</v>
      </c>
      <c r="D2580" s="36" t="s">
        <v>9</v>
      </c>
      <c r="E2580" s="233" t="s">
        <v>1626</v>
      </c>
      <c r="F2580" s="234"/>
      <c r="G2580" s="38" t="s">
        <v>139</v>
      </c>
      <c r="H2580" s="37" t="s">
        <v>140</v>
      </c>
      <c r="I2580" s="37" t="s">
        <v>141</v>
      </c>
      <c r="J2580" s="37" t="s">
        <v>10</v>
      </c>
      <c r="Q2580">
        <f t="shared" si="630"/>
        <v>0</v>
      </c>
      <c r="S2580" s="194"/>
      <c r="W2580" t="s">
        <v>141</v>
      </c>
      <c r="Y2580" t="s">
        <v>141</v>
      </c>
      <c r="AB2580" t="s">
        <v>141</v>
      </c>
    </row>
    <row r="2581" spans="1:28" x14ac:dyDescent="0.25">
      <c r="A2581" s="39" t="s">
        <v>1627</v>
      </c>
      <c r="B2581" s="40" t="s">
        <v>870</v>
      </c>
      <c r="C2581" s="39" t="s">
        <v>145</v>
      </c>
      <c r="D2581" s="39" t="s">
        <v>871</v>
      </c>
      <c r="E2581" s="235" t="s">
        <v>1643</v>
      </c>
      <c r="F2581" s="236"/>
      <c r="G2581" s="41" t="s">
        <v>596</v>
      </c>
      <c r="H2581" s="42">
        <v>1</v>
      </c>
      <c r="I2581" s="43">
        <f>_xlfn.XLOOKUP(D2581,'Sintético MO EQ MAT'!D:D,'Sintético MO EQ MAT'!G:G)</f>
        <v>172.98459200000002</v>
      </c>
      <c r="J2581" s="43">
        <f>(H2581*I2581)</f>
        <v>172.98459200000002</v>
      </c>
      <c r="K2581">
        <f>_xlfn.XLOOKUP(D2581,'Sintético MO EQ MAT'!D:D,'Sintético MO EQ MAT'!O:O,0)</f>
        <v>422.08</v>
      </c>
      <c r="L2581">
        <f>_xlfn.XLOOKUP(D2581,'Sintético MO EQ MAT'!D:D,'Sintético MO EQ MAT'!K:K,0)</f>
        <v>211.04120224000002</v>
      </c>
      <c r="Q2581">
        <f t="shared" si="630"/>
        <v>0</v>
      </c>
      <c r="S2581" s="194"/>
      <c r="W2581">
        <v>172.98459200000002</v>
      </c>
      <c r="Y2581">
        <v>172.98459200000002</v>
      </c>
      <c r="AB2581">
        <v>172.98459200000002</v>
      </c>
    </row>
    <row r="2582" spans="1:28" x14ac:dyDescent="0.25">
      <c r="A2582" s="44"/>
      <c r="B2582" s="44"/>
      <c r="C2582" s="44"/>
      <c r="D2582" s="44"/>
      <c r="E2582" s="44" t="s">
        <v>1629</v>
      </c>
      <c r="F2582" s="45">
        <v>0</v>
      </c>
      <c r="G2582" s="44" t="s">
        <v>1630</v>
      </c>
      <c r="H2582" s="45">
        <v>0</v>
      </c>
      <c r="I2582" s="44" t="s">
        <v>1631</v>
      </c>
      <c r="J2582" s="45">
        <f>F2582+H2582</f>
        <v>0</v>
      </c>
      <c r="Q2582">
        <f t="shared" si="630"/>
        <v>0</v>
      </c>
      <c r="W2582" t="s">
        <v>1631</v>
      </c>
      <c r="Y2582" t="s">
        <v>1631</v>
      </c>
      <c r="AB2582" t="s">
        <v>1631</v>
      </c>
    </row>
    <row r="2583" spans="1:28" x14ac:dyDescent="0.25">
      <c r="A2583" s="44"/>
      <c r="B2583" s="44"/>
      <c r="C2583" s="44"/>
      <c r="D2583" s="44"/>
      <c r="E2583" s="44" t="s">
        <v>1632</v>
      </c>
      <c r="F2583" s="45">
        <f>J2583-J2581</f>
        <v>38.056610239999998</v>
      </c>
      <c r="G2583" s="44"/>
      <c r="H2583" s="229" t="s">
        <v>1633</v>
      </c>
      <c r="I2583" s="229"/>
      <c r="J2583" s="45">
        <f>Q2583</f>
        <v>211.04120224000002</v>
      </c>
      <c r="Q2583">
        <f t="shared" si="630"/>
        <v>211.04120224000002</v>
      </c>
      <c r="S2583" s="194"/>
    </row>
    <row r="2584" spans="1:28" ht="15.75" thickBot="1" x14ac:dyDescent="0.3">
      <c r="A2584" s="46"/>
      <c r="B2584" s="46"/>
      <c r="C2584" s="46"/>
      <c r="D2584" s="46"/>
      <c r="E2584" s="46"/>
      <c r="F2584" s="46"/>
      <c r="G2584" s="46" t="s">
        <v>1634</v>
      </c>
      <c r="H2584" s="47">
        <v>2</v>
      </c>
      <c r="I2584" s="46" t="s">
        <v>1635</v>
      </c>
      <c r="J2584" s="48">
        <f>O2584</f>
        <v>422.08</v>
      </c>
      <c r="M2584">
        <f>K2581</f>
        <v>422.08</v>
      </c>
      <c r="N2584">
        <f>L2581</f>
        <v>211.04120224000002</v>
      </c>
      <c r="O2584">
        <v>422.08</v>
      </c>
      <c r="P2584">
        <v>211.04120224000002</v>
      </c>
      <c r="Q2584">
        <f t="shared" si="630"/>
        <v>0</v>
      </c>
      <c r="S2584" s="194"/>
      <c r="W2584" t="s">
        <v>1635</v>
      </c>
      <c r="Y2584" t="s">
        <v>1635</v>
      </c>
      <c r="AB2584" t="s">
        <v>1635</v>
      </c>
    </row>
    <row r="2585" spans="1:28" ht="15.75" thickTop="1" x14ac:dyDescent="0.25">
      <c r="A2585" s="49"/>
      <c r="B2585" s="49"/>
      <c r="C2585" s="49"/>
      <c r="D2585" s="49"/>
      <c r="E2585" s="49"/>
      <c r="F2585" s="49"/>
      <c r="G2585" s="49"/>
      <c r="H2585" s="49"/>
      <c r="I2585" s="49"/>
      <c r="J2585" s="49"/>
      <c r="Q2585">
        <f t="shared" si="630"/>
        <v>0</v>
      </c>
      <c r="S2585" s="194"/>
    </row>
    <row r="2586" spans="1:28" collapsed="1" x14ac:dyDescent="0.25">
      <c r="A2586" s="36" t="s">
        <v>5058</v>
      </c>
      <c r="B2586" s="37" t="s">
        <v>137</v>
      </c>
      <c r="C2586" s="36" t="s">
        <v>138</v>
      </c>
      <c r="D2586" s="36" t="s">
        <v>9</v>
      </c>
      <c r="E2586" s="233" t="s">
        <v>1626</v>
      </c>
      <c r="F2586" s="234"/>
      <c r="G2586" s="38" t="s">
        <v>139</v>
      </c>
      <c r="H2586" s="37" t="s">
        <v>140</v>
      </c>
      <c r="I2586" s="37" t="s">
        <v>141</v>
      </c>
      <c r="J2586" s="37" t="s">
        <v>10</v>
      </c>
      <c r="Q2586">
        <f t="shared" si="630"/>
        <v>0</v>
      </c>
      <c r="S2586" s="194"/>
      <c r="W2586" t="s">
        <v>141</v>
      </c>
      <c r="Y2586" t="s">
        <v>141</v>
      </c>
      <c r="AB2586" t="s">
        <v>141</v>
      </c>
    </row>
    <row r="2587" spans="1:28" x14ac:dyDescent="0.25">
      <c r="A2587" s="39" t="s">
        <v>1627</v>
      </c>
      <c r="B2587" s="40" t="s">
        <v>873</v>
      </c>
      <c r="C2587" s="39" t="s">
        <v>145</v>
      </c>
      <c r="D2587" s="39" t="s">
        <v>874</v>
      </c>
      <c r="E2587" s="235" t="s">
        <v>1643</v>
      </c>
      <c r="F2587" s="236"/>
      <c r="G2587" s="41" t="s">
        <v>596</v>
      </c>
      <c r="H2587" s="42">
        <v>1</v>
      </c>
      <c r="I2587" s="43">
        <f>_xlfn.XLOOKUP(D2587,'Sintético MO EQ MAT'!D:D,'Sintético MO EQ MAT'!G:G)</f>
        <v>423.61567700000012</v>
      </c>
      <c r="J2587" s="43">
        <f>(H2587*I2587)</f>
        <v>423.61567700000012</v>
      </c>
      <c r="K2587">
        <f>_xlfn.XLOOKUP(D2587,'Sintético MO EQ MAT'!D:D,'Sintético MO EQ MAT'!O:O,0)</f>
        <v>2067.2399999999998</v>
      </c>
      <c r="L2587">
        <f>_xlfn.XLOOKUP(D2587,'Sintético MO EQ MAT'!D:D,'Sintético MO EQ MAT'!K:K,0)</f>
        <v>516.81112594000012</v>
      </c>
      <c r="Q2587">
        <f t="shared" si="630"/>
        <v>0</v>
      </c>
      <c r="S2587" s="194"/>
      <c r="W2587">
        <v>423.61567700000012</v>
      </c>
      <c r="Y2587">
        <v>423.61567700000012</v>
      </c>
      <c r="AB2587">
        <v>423.61567700000012</v>
      </c>
    </row>
    <row r="2588" spans="1:28" x14ac:dyDescent="0.25">
      <c r="A2588" s="44"/>
      <c r="B2588" s="44"/>
      <c r="C2588" s="44"/>
      <c r="D2588" s="44"/>
      <c r="E2588" s="44" t="s">
        <v>1629</v>
      </c>
      <c r="F2588" s="45">
        <v>0</v>
      </c>
      <c r="G2588" s="44" t="s">
        <v>1630</v>
      </c>
      <c r="H2588" s="45">
        <v>0</v>
      </c>
      <c r="I2588" s="44" t="s">
        <v>1631</v>
      </c>
      <c r="J2588" s="45">
        <f>F2588+H2588</f>
        <v>0</v>
      </c>
      <c r="Q2588">
        <f t="shared" si="630"/>
        <v>0</v>
      </c>
      <c r="W2588" t="s">
        <v>1631</v>
      </c>
      <c r="Y2588" t="s">
        <v>1631</v>
      </c>
      <c r="AB2588" t="s">
        <v>1631</v>
      </c>
    </row>
    <row r="2589" spans="1:28" x14ac:dyDescent="0.25">
      <c r="A2589" s="44"/>
      <c r="B2589" s="44"/>
      <c r="C2589" s="44"/>
      <c r="D2589" s="44"/>
      <c r="E2589" s="44" t="s">
        <v>1632</v>
      </c>
      <c r="F2589" s="45">
        <f>J2589-J2587</f>
        <v>93.195448940000006</v>
      </c>
      <c r="G2589" s="44"/>
      <c r="H2589" s="229" t="s">
        <v>1633</v>
      </c>
      <c r="I2589" s="229"/>
      <c r="J2589" s="45">
        <f>Q2589</f>
        <v>516.81112594000012</v>
      </c>
      <c r="Q2589">
        <f t="shared" si="630"/>
        <v>516.81112594000012</v>
      </c>
      <c r="S2589" s="194"/>
    </row>
    <row r="2590" spans="1:28" ht="15.75" thickBot="1" x14ac:dyDescent="0.3">
      <c r="A2590" s="46"/>
      <c r="B2590" s="46"/>
      <c r="C2590" s="46"/>
      <c r="D2590" s="46"/>
      <c r="E2590" s="46"/>
      <c r="F2590" s="46"/>
      <c r="G2590" s="46" t="s">
        <v>1634</v>
      </c>
      <c r="H2590" s="47">
        <v>4</v>
      </c>
      <c r="I2590" s="46" t="s">
        <v>1635</v>
      </c>
      <c r="J2590" s="48">
        <f>O2590</f>
        <v>2067.2399999999998</v>
      </c>
      <c r="M2590">
        <f>K2587</f>
        <v>2067.2399999999998</v>
      </c>
      <c r="N2590">
        <f>L2587</f>
        <v>516.81112594000012</v>
      </c>
      <c r="O2590">
        <v>2067.2399999999998</v>
      </c>
      <c r="P2590">
        <v>516.81112594000012</v>
      </c>
      <c r="Q2590">
        <f t="shared" si="630"/>
        <v>0</v>
      </c>
      <c r="S2590" s="194"/>
      <c r="W2590" t="s">
        <v>1635</v>
      </c>
      <c r="Y2590" t="s">
        <v>1635</v>
      </c>
      <c r="AB2590" t="s">
        <v>1635</v>
      </c>
    </row>
    <row r="2591" spans="1:28" ht="15.75" thickTop="1" x14ac:dyDescent="0.25">
      <c r="A2591" s="49"/>
      <c r="B2591" s="49"/>
      <c r="C2591" s="49"/>
      <c r="D2591" s="49"/>
      <c r="E2591" s="49"/>
      <c r="F2591" s="49"/>
      <c r="G2591" s="49"/>
      <c r="H2591" s="49"/>
      <c r="I2591" s="49"/>
      <c r="J2591" s="49"/>
      <c r="Q2591">
        <f t="shared" si="630"/>
        <v>0</v>
      </c>
      <c r="S2591" s="194"/>
    </row>
    <row r="2592" spans="1:28" collapsed="1" x14ac:dyDescent="0.25">
      <c r="A2592" s="36" t="s">
        <v>5059</v>
      </c>
      <c r="B2592" s="37" t="s">
        <v>137</v>
      </c>
      <c r="C2592" s="36" t="s">
        <v>138</v>
      </c>
      <c r="D2592" s="36" t="s">
        <v>9</v>
      </c>
      <c r="E2592" s="233" t="s">
        <v>1626</v>
      </c>
      <c r="F2592" s="234"/>
      <c r="G2592" s="38" t="s">
        <v>139</v>
      </c>
      <c r="H2592" s="37" t="s">
        <v>140</v>
      </c>
      <c r="I2592" s="37" t="s">
        <v>141</v>
      </c>
      <c r="J2592" s="37" t="s">
        <v>10</v>
      </c>
      <c r="Q2592">
        <f t="shared" si="630"/>
        <v>0</v>
      </c>
      <c r="S2592" s="194"/>
      <c r="W2592" t="s">
        <v>141</v>
      </c>
      <c r="Y2592" t="s">
        <v>141</v>
      </c>
      <c r="AB2592" t="s">
        <v>141</v>
      </c>
    </row>
    <row r="2593" spans="1:28" x14ac:dyDescent="0.25">
      <c r="A2593" s="39" t="s">
        <v>1627</v>
      </c>
      <c r="B2593" s="40" t="s">
        <v>876</v>
      </c>
      <c r="C2593" s="39" t="s">
        <v>145</v>
      </c>
      <c r="D2593" s="39" t="s">
        <v>877</v>
      </c>
      <c r="E2593" s="235" t="s">
        <v>1643</v>
      </c>
      <c r="F2593" s="236"/>
      <c r="G2593" s="41" t="s">
        <v>596</v>
      </c>
      <c r="H2593" s="42">
        <v>1</v>
      </c>
      <c r="I2593" s="43">
        <f>_xlfn.XLOOKUP(D2593,'Sintético MO EQ MAT'!D:D,'Sintético MO EQ MAT'!G:G)</f>
        <v>540.57685000000004</v>
      </c>
      <c r="J2593" s="43">
        <f>(H2593*I2593)</f>
        <v>540.57685000000004</v>
      </c>
      <c r="K2593">
        <f>_xlfn.XLOOKUP(D2593,'Sintético MO EQ MAT'!D:D,'Sintético MO EQ MAT'!O:O,0)</f>
        <v>1978.51</v>
      </c>
      <c r="L2593">
        <f>_xlfn.XLOOKUP(D2593,'Sintético MO EQ MAT'!D:D,'Sintético MO EQ MAT'!K:K,0)</f>
        <v>659.50375700000006</v>
      </c>
      <c r="Q2593">
        <f t="shared" si="630"/>
        <v>0</v>
      </c>
      <c r="S2593" s="194"/>
      <c r="W2593">
        <v>540.57685000000004</v>
      </c>
      <c r="Y2593">
        <v>540.57685000000004</v>
      </c>
      <c r="AB2593">
        <v>540.57685000000004</v>
      </c>
    </row>
    <row r="2594" spans="1:28" x14ac:dyDescent="0.25">
      <c r="A2594" s="44"/>
      <c r="B2594" s="44"/>
      <c r="C2594" s="44"/>
      <c r="D2594" s="44"/>
      <c r="E2594" s="44" t="s">
        <v>1629</v>
      </c>
      <c r="F2594" s="45">
        <v>0</v>
      </c>
      <c r="G2594" s="44" t="s">
        <v>1630</v>
      </c>
      <c r="H2594" s="45">
        <v>0</v>
      </c>
      <c r="I2594" s="44" t="s">
        <v>1631</v>
      </c>
      <c r="J2594" s="45">
        <f>F2594+H2594</f>
        <v>0</v>
      </c>
      <c r="Q2594">
        <f t="shared" si="630"/>
        <v>0</v>
      </c>
      <c r="W2594" t="s">
        <v>1631</v>
      </c>
      <c r="Y2594" t="s">
        <v>1631</v>
      </c>
      <c r="AB2594" t="s">
        <v>1631</v>
      </c>
    </row>
    <row r="2595" spans="1:28" x14ac:dyDescent="0.25">
      <c r="A2595" s="44"/>
      <c r="B2595" s="44"/>
      <c r="C2595" s="44"/>
      <c r="D2595" s="44"/>
      <c r="E2595" s="44" t="s">
        <v>1632</v>
      </c>
      <c r="F2595" s="45">
        <f>J2595-J2593</f>
        <v>118.92690700000003</v>
      </c>
      <c r="G2595" s="44"/>
      <c r="H2595" s="229" t="s">
        <v>1633</v>
      </c>
      <c r="I2595" s="229"/>
      <c r="J2595" s="45">
        <f>Q2595</f>
        <v>659.50375700000006</v>
      </c>
      <c r="Q2595">
        <f t="shared" si="630"/>
        <v>659.50375700000006</v>
      </c>
      <c r="S2595" s="194"/>
    </row>
    <row r="2596" spans="1:28" ht="15.75" thickBot="1" x14ac:dyDescent="0.3">
      <c r="A2596" s="46"/>
      <c r="B2596" s="46"/>
      <c r="C2596" s="46"/>
      <c r="D2596" s="46"/>
      <c r="E2596" s="46"/>
      <c r="F2596" s="46"/>
      <c r="G2596" s="46" t="s">
        <v>1634</v>
      </c>
      <c r="H2596" s="47">
        <v>3</v>
      </c>
      <c r="I2596" s="46" t="s">
        <v>1635</v>
      </c>
      <c r="J2596" s="48">
        <f>O2596</f>
        <v>1978.51</v>
      </c>
      <c r="M2596">
        <f>K2593</f>
        <v>1978.51</v>
      </c>
      <c r="N2596">
        <f>L2593</f>
        <v>659.50375700000006</v>
      </c>
      <c r="O2596">
        <v>1978.51</v>
      </c>
      <c r="P2596">
        <v>659.50375700000006</v>
      </c>
      <c r="Q2596">
        <f t="shared" si="630"/>
        <v>0</v>
      </c>
      <c r="S2596" s="194"/>
      <c r="W2596" t="s">
        <v>1635</v>
      </c>
      <c r="Y2596" t="s">
        <v>1635</v>
      </c>
      <c r="AB2596" t="s">
        <v>1635</v>
      </c>
    </row>
    <row r="2597" spans="1:28" ht="15.75" thickTop="1" x14ac:dyDescent="0.25">
      <c r="A2597" s="49"/>
      <c r="B2597" s="49"/>
      <c r="C2597" s="49"/>
      <c r="D2597" s="49"/>
      <c r="E2597" s="49"/>
      <c r="F2597" s="49"/>
      <c r="G2597" s="49"/>
      <c r="H2597" s="49"/>
      <c r="I2597" s="49"/>
      <c r="J2597" s="49"/>
      <c r="Q2597">
        <f t="shared" si="630"/>
        <v>0</v>
      </c>
      <c r="S2597" s="194"/>
    </row>
    <row r="2598" spans="1:28" collapsed="1" x14ac:dyDescent="0.25">
      <c r="A2598" s="36" t="s">
        <v>5060</v>
      </c>
      <c r="B2598" s="37" t="s">
        <v>137</v>
      </c>
      <c r="C2598" s="36" t="s">
        <v>138</v>
      </c>
      <c r="D2598" s="36" t="s">
        <v>9</v>
      </c>
      <c r="E2598" s="233" t="s">
        <v>1626</v>
      </c>
      <c r="F2598" s="234"/>
      <c r="G2598" s="38" t="s">
        <v>139</v>
      </c>
      <c r="H2598" s="37" t="s">
        <v>140</v>
      </c>
      <c r="I2598" s="37" t="s">
        <v>141</v>
      </c>
      <c r="J2598" s="37" t="s">
        <v>10</v>
      </c>
      <c r="Q2598">
        <f t="shared" si="630"/>
        <v>0</v>
      </c>
      <c r="S2598" s="194"/>
      <c r="W2598" t="s">
        <v>141</v>
      </c>
      <c r="Y2598" t="s">
        <v>141</v>
      </c>
      <c r="AB2598" t="s">
        <v>141</v>
      </c>
    </row>
    <row r="2599" spans="1:28" x14ac:dyDescent="0.25">
      <c r="A2599" s="39" t="s">
        <v>1627</v>
      </c>
      <c r="B2599" s="40" t="s">
        <v>879</v>
      </c>
      <c r="C2599" s="39" t="s">
        <v>145</v>
      </c>
      <c r="D2599" s="39" t="s">
        <v>880</v>
      </c>
      <c r="E2599" s="235" t="s">
        <v>1643</v>
      </c>
      <c r="F2599" s="236"/>
      <c r="G2599" s="41" t="s">
        <v>596</v>
      </c>
      <c r="H2599" s="42">
        <v>1</v>
      </c>
      <c r="I2599" s="43">
        <f>_xlfn.XLOOKUP(D2599,'Sintético MO EQ MAT'!D:D,'Sintético MO EQ MAT'!G:G)</f>
        <v>540.57685000000004</v>
      </c>
      <c r="J2599" s="43">
        <f>(H2599*I2599)</f>
        <v>540.57685000000004</v>
      </c>
      <c r="Q2599">
        <f t="shared" si="630"/>
        <v>0</v>
      </c>
      <c r="S2599" s="194"/>
      <c r="T2599">
        <v>513.38056434525311</v>
      </c>
      <c r="W2599">
        <v>540.57685000000004</v>
      </c>
      <c r="Y2599">
        <v>540.57685000000004</v>
      </c>
      <c r="AB2599">
        <v>540.57685000000004</v>
      </c>
    </row>
    <row r="2600" spans="1:28" x14ac:dyDescent="0.25">
      <c r="A2600" s="44"/>
      <c r="B2600" s="44"/>
      <c r="C2600" s="44"/>
      <c r="D2600" s="44"/>
      <c r="E2600" s="44" t="s">
        <v>1629</v>
      </c>
      <c r="F2600" s="45">
        <v>0</v>
      </c>
      <c r="G2600" s="44" t="s">
        <v>1630</v>
      </c>
      <c r="H2600" s="45">
        <v>0</v>
      </c>
      <c r="I2600" s="44" t="s">
        <v>1631</v>
      </c>
      <c r="J2600" s="45">
        <f>F2600+H2600</f>
        <v>0</v>
      </c>
      <c r="Q2600">
        <f t="shared" si="630"/>
        <v>0</v>
      </c>
      <c r="W2600" t="s">
        <v>1631</v>
      </c>
      <c r="Y2600" t="s">
        <v>1631</v>
      </c>
      <c r="AB2600" t="s">
        <v>1631</v>
      </c>
    </row>
    <row r="2601" spans="1:28" x14ac:dyDescent="0.25">
      <c r="A2601" s="44"/>
      <c r="B2601" s="44"/>
      <c r="C2601" s="44"/>
      <c r="D2601" s="44"/>
      <c r="E2601" s="44" t="s">
        <v>1632</v>
      </c>
      <c r="F2601" s="45">
        <f>J2601-J2599</f>
        <v>118.92690700000003</v>
      </c>
      <c r="G2601" s="44"/>
      <c r="H2601" s="229" t="s">
        <v>1633</v>
      </c>
      <c r="I2601" s="229"/>
      <c r="J2601" s="45">
        <f>Q2601</f>
        <v>659.50375700000006</v>
      </c>
      <c r="Q2601">
        <f t="shared" si="630"/>
        <v>659.50375700000006</v>
      </c>
      <c r="S2601" s="194"/>
    </row>
    <row r="2602" spans="1:28" ht="15.75" thickBot="1" x14ac:dyDescent="0.3">
      <c r="A2602" s="46"/>
      <c r="B2602" s="46"/>
      <c r="C2602" s="46"/>
      <c r="D2602" s="46"/>
      <c r="E2602" s="46"/>
      <c r="F2602" s="46"/>
      <c r="G2602" s="46" t="s">
        <v>1634</v>
      </c>
      <c r="H2602" s="47">
        <v>1</v>
      </c>
      <c r="I2602" s="46" t="s">
        <v>1635</v>
      </c>
      <c r="J2602" s="48">
        <f>O2602</f>
        <v>659.5</v>
      </c>
      <c r="M2602">
        <f>K2599</f>
        <v>0</v>
      </c>
      <c r="N2602">
        <f>L2599</f>
        <v>0</v>
      </c>
      <c r="O2602">
        <v>659.5</v>
      </c>
      <c r="P2602">
        <v>659.50375700000006</v>
      </c>
      <c r="Q2602">
        <f t="shared" si="630"/>
        <v>0</v>
      </c>
      <c r="S2602" s="194"/>
      <c r="W2602" t="s">
        <v>1635</v>
      </c>
      <c r="Y2602" t="s">
        <v>1635</v>
      </c>
      <c r="AB2602" t="s">
        <v>1635</v>
      </c>
    </row>
    <row r="2603" spans="1:28" ht="15.75" thickTop="1" x14ac:dyDescent="0.25">
      <c r="A2603" s="49"/>
      <c r="B2603" s="49"/>
      <c r="C2603" s="49"/>
      <c r="D2603" s="49"/>
      <c r="E2603" s="49"/>
      <c r="F2603" s="49"/>
      <c r="G2603" s="49"/>
      <c r="H2603" s="49"/>
      <c r="I2603" s="49"/>
      <c r="J2603" s="49"/>
      <c r="Q2603">
        <f t="shared" si="630"/>
        <v>0</v>
      </c>
      <c r="S2603" s="194"/>
    </row>
    <row r="2604" spans="1:28" collapsed="1" x14ac:dyDescent="0.25">
      <c r="A2604" s="36" t="s">
        <v>5061</v>
      </c>
      <c r="B2604" s="37" t="s">
        <v>137</v>
      </c>
      <c r="C2604" s="36" t="s">
        <v>138</v>
      </c>
      <c r="D2604" s="36" t="s">
        <v>9</v>
      </c>
      <c r="E2604" s="233" t="s">
        <v>1626</v>
      </c>
      <c r="F2604" s="234"/>
      <c r="G2604" s="38" t="s">
        <v>139</v>
      </c>
      <c r="H2604" s="37" t="s">
        <v>140</v>
      </c>
      <c r="I2604" s="37" t="s">
        <v>141</v>
      </c>
      <c r="J2604" s="37" t="s">
        <v>10</v>
      </c>
      <c r="Q2604">
        <f t="shared" si="630"/>
        <v>0</v>
      </c>
      <c r="S2604" s="194"/>
      <c r="W2604" t="s">
        <v>141</v>
      </c>
      <c r="Y2604" t="s">
        <v>141</v>
      </c>
      <c r="AB2604" t="s">
        <v>141</v>
      </c>
    </row>
    <row r="2605" spans="1:28" x14ac:dyDescent="0.25">
      <c r="A2605" s="39" t="s">
        <v>1627</v>
      </c>
      <c r="B2605" s="40" t="s">
        <v>882</v>
      </c>
      <c r="C2605" s="39" t="s">
        <v>145</v>
      </c>
      <c r="D2605" s="39" t="s">
        <v>883</v>
      </c>
      <c r="E2605" s="235" t="s">
        <v>1643</v>
      </c>
      <c r="F2605" s="236"/>
      <c r="G2605" s="41" t="s">
        <v>596</v>
      </c>
      <c r="H2605" s="42">
        <v>1</v>
      </c>
      <c r="I2605" s="43">
        <f>_xlfn.XLOOKUP(D2605,'Sintético MO EQ MAT'!D:D,'Sintético MO EQ MAT'!G:G)</f>
        <v>118.92690700000003</v>
      </c>
      <c r="J2605" s="43">
        <f>(H2605*I2605)</f>
        <v>118.92690700000003</v>
      </c>
      <c r="K2605">
        <f>_xlfn.XLOOKUP(D2605,'Sintético MO EQ MAT'!D:D,'Sintético MO EQ MAT'!O:O,0)</f>
        <v>1741.08</v>
      </c>
      <c r="L2605">
        <f>_xlfn.XLOOKUP(D2605,'Sintético MO EQ MAT'!D:D,'Sintético MO EQ MAT'!K:K,0)</f>
        <v>145.09082654000002</v>
      </c>
      <c r="Q2605">
        <f t="shared" si="630"/>
        <v>0</v>
      </c>
      <c r="S2605" s="194"/>
      <c r="W2605">
        <v>118.92690700000003</v>
      </c>
      <c r="Y2605">
        <v>118.92690700000003</v>
      </c>
      <c r="AB2605">
        <v>118.92690700000003</v>
      </c>
    </row>
    <row r="2606" spans="1:28" x14ac:dyDescent="0.25">
      <c r="A2606" s="44"/>
      <c r="B2606" s="44"/>
      <c r="C2606" s="44"/>
      <c r="D2606" s="44"/>
      <c r="E2606" s="44" t="s">
        <v>1629</v>
      </c>
      <c r="F2606" s="45">
        <v>0</v>
      </c>
      <c r="G2606" s="44" t="s">
        <v>1630</v>
      </c>
      <c r="H2606" s="45">
        <v>0</v>
      </c>
      <c r="I2606" s="44" t="s">
        <v>1631</v>
      </c>
      <c r="J2606" s="45">
        <f>F2606+H2606</f>
        <v>0</v>
      </c>
      <c r="Q2606">
        <f t="shared" si="630"/>
        <v>0</v>
      </c>
      <c r="W2606" t="s">
        <v>1631</v>
      </c>
      <c r="Y2606" t="s">
        <v>1631</v>
      </c>
      <c r="AB2606" t="s">
        <v>1631</v>
      </c>
    </row>
    <row r="2607" spans="1:28" x14ac:dyDescent="0.25">
      <c r="A2607" s="44"/>
      <c r="B2607" s="44"/>
      <c r="C2607" s="44"/>
      <c r="D2607" s="44"/>
      <c r="E2607" s="44" t="s">
        <v>1632</v>
      </c>
      <c r="F2607" s="45">
        <f>J2607-J2605</f>
        <v>26.163919539999995</v>
      </c>
      <c r="G2607" s="44"/>
      <c r="H2607" s="229" t="s">
        <v>1633</v>
      </c>
      <c r="I2607" s="229"/>
      <c r="J2607" s="45">
        <f>Q2607</f>
        <v>145.09082654000002</v>
      </c>
      <c r="Q2607">
        <f t="shared" si="630"/>
        <v>145.09082654000002</v>
      </c>
      <c r="S2607" s="194"/>
    </row>
    <row r="2608" spans="1:28" ht="15.75" thickBot="1" x14ac:dyDescent="0.3">
      <c r="A2608" s="46"/>
      <c r="B2608" s="46"/>
      <c r="C2608" s="46"/>
      <c r="D2608" s="46"/>
      <c r="E2608" s="46"/>
      <c r="F2608" s="46"/>
      <c r="G2608" s="46" t="s">
        <v>1634</v>
      </c>
      <c r="H2608" s="47">
        <v>12</v>
      </c>
      <c r="I2608" s="46" t="s">
        <v>1635</v>
      </c>
      <c r="J2608" s="48">
        <f>O2608</f>
        <v>1741.08</v>
      </c>
      <c r="M2608">
        <f>K2605</f>
        <v>1741.08</v>
      </c>
      <c r="N2608">
        <f>L2605</f>
        <v>145.09082654000002</v>
      </c>
      <c r="O2608">
        <v>1741.08</v>
      </c>
      <c r="P2608">
        <v>145.09082654000002</v>
      </c>
      <c r="Q2608">
        <f t="shared" si="630"/>
        <v>0</v>
      </c>
      <c r="S2608" s="194"/>
      <c r="W2608" t="s">
        <v>1635</v>
      </c>
      <c r="Y2608" t="s">
        <v>1635</v>
      </c>
      <c r="AB2608" t="s">
        <v>1635</v>
      </c>
    </row>
    <row r="2609" spans="1:30" ht="15.75" thickTop="1" x14ac:dyDescent="0.25">
      <c r="A2609" s="49"/>
      <c r="B2609" s="49"/>
      <c r="C2609" s="49"/>
      <c r="D2609" s="49"/>
      <c r="E2609" s="49"/>
      <c r="F2609" s="49"/>
      <c r="G2609" s="49"/>
      <c r="H2609" s="49"/>
      <c r="I2609" s="49"/>
      <c r="J2609" s="49"/>
      <c r="Q2609">
        <f t="shared" si="630"/>
        <v>0</v>
      </c>
      <c r="S2609" s="194"/>
    </row>
    <row r="2610" spans="1:30" collapsed="1" x14ac:dyDescent="0.25">
      <c r="A2610" s="36" t="s">
        <v>5062</v>
      </c>
      <c r="B2610" s="37" t="s">
        <v>137</v>
      </c>
      <c r="C2610" s="36" t="s">
        <v>138</v>
      </c>
      <c r="D2610" s="36" t="s">
        <v>9</v>
      </c>
      <c r="E2610" s="233" t="s">
        <v>1626</v>
      </c>
      <c r="F2610" s="234"/>
      <c r="G2610" s="38" t="s">
        <v>139</v>
      </c>
      <c r="H2610" s="37" t="s">
        <v>140</v>
      </c>
      <c r="I2610" s="37" t="s">
        <v>141</v>
      </c>
      <c r="J2610" s="37" t="s">
        <v>10</v>
      </c>
      <c r="Q2610">
        <f t="shared" si="630"/>
        <v>0</v>
      </c>
      <c r="S2610" s="194"/>
      <c r="W2610" t="s">
        <v>141</v>
      </c>
      <c r="Y2610" t="s">
        <v>141</v>
      </c>
      <c r="AB2610" t="s">
        <v>141</v>
      </c>
    </row>
    <row r="2611" spans="1:30" x14ac:dyDescent="0.25">
      <c r="A2611" s="39" t="s">
        <v>1627</v>
      </c>
      <c r="B2611" s="40" t="s">
        <v>885</v>
      </c>
      <c r="C2611" s="39" t="s">
        <v>145</v>
      </c>
      <c r="D2611" s="39" t="s">
        <v>886</v>
      </c>
      <c r="E2611" s="235" t="s">
        <v>1643</v>
      </c>
      <c r="F2611" s="236"/>
      <c r="G2611" s="41" t="s">
        <v>596</v>
      </c>
      <c r="H2611" s="42">
        <v>1</v>
      </c>
      <c r="I2611" s="43">
        <f>_xlfn.XLOOKUP(D2611,'Sintético MO EQ MAT'!D:D,'Sintético MO EQ MAT'!G:G)</f>
        <v>118.92690700000003</v>
      </c>
      <c r="J2611" s="43">
        <f>(H2611*I2611)</f>
        <v>118.92690700000003</v>
      </c>
      <c r="K2611">
        <f>_xlfn.XLOOKUP(D2611,'Sintético MO EQ MAT'!D:D,'Sintético MO EQ MAT'!O:O,0)</f>
        <v>1160.72</v>
      </c>
      <c r="L2611">
        <f>_xlfn.XLOOKUP(D2611,'Sintético MO EQ MAT'!D:D,'Sintético MO EQ MAT'!K:K,0)</f>
        <v>145.09082654000002</v>
      </c>
      <c r="Q2611">
        <f t="shared" si="630"/>
        <v>0</v>
      </c>
      <c r="S2611" s="194"/>
      <c r="W2611">
        <v>118.92690700000003</v>
      </c>
      <c r="Y2611">
        <v>118.92690700000003</v>
      </c>
      <c r="AB2611">
        <v>118.92690700000003</v>
      </c>
    </row>
    <row r="2612" spans="1:30" x14ac:dyDescent="0.25">
      <c r="A2612" s="44"/>
      <c r="B2612" s="44"/>
      <c r="C2612" s="44"/>
      <c r="D2612" s="44"/>
      <c r="E2612" s="44" t="s">
        <v>1629</v>
      </c>
      <c r="F2612" s="45">
        <v>0</v>
      </c>
      <c r="G2612" s="44" t="s">
        <v>1630</v>
      </c>
      <c r="H2612" s="45">
        <v>0</v>
      </c>
      <c r="I2612" s="44" t="s">
        <v>1631</v>
      </c>
      <c r="J2612" s="45">
        <f>F2612+H2612</f>
        <v>0</v>
      </c>
      <c r="Q2612">
        <f t="shared" si="630"/>
        <v>0</v>
      </c>
      <c r="W2612" t="s">
        <v>1631</v>
      </c>
      <c r="Y2612" t="s">
        <v>1631</v>
      </c>
      <c r="AB2612" t="s">
        <v>1631</v>
      </c>
    </row>
    <row r="2613" spans="1:30" x14ac:dyDescent="0.25">
      <c r="A2613" s="44"/>
      <c r="B2613" s="44"/>
      <c r="C2613" s="44"/>
      <c r="D2613" s="44"/>
      <c r="E2613" s="44" t="s">
        <v>1632</v>
      </c>
      <c r="F2613" s="45">
        <f>J2613-J2611</f>
        <v>26.163919539999995</v>
      </c>
      <c r="G2613" s="44"/>
      <c r="H2613" s="229" t="s">
        <v>1633</v>
      </c>
      <c r="I2613" s="229"/>
      <c r="J2613" s="45">
        <f>Q2613</f>
        <v>145.09082654000002</v>
      </c>
      <c r="Q2613">
        <f t="shared" si="630"/>
        <v>145.09082654000002</v>
      </c>
      <c r="S2613" s="194"/>
    </row>
    <row r="2614" spans="1:30" ht="15.75" thickBot="1" x14ac:dyDescent="0.3">
      <c r="A2614" s="46"/>
      <c r="B2614" s="46"/>
      <c r="C2614" s="46"/>
      <c r="D2614" s="46"/>
      <c r="E2614" s="46"/>
      <c r="F2614" s="46"/>
      <c r="G2614" s="46" t="s">
        <v>1634</v>
      </c>
      <c r="H2614" s="47">
        <v>8</v>
      </c>
      <c r="I2614" s="46" t="s">
        <v>1635</v>
      </c>
      <c r="J2614" s="48">
        <f>O2614</f>
        <v>1160.72</v>
      </c>
      <c r="M2614">
        <f>K2611</f>
        <v>1160.72</v>
      </c>
      <c r="N2614">
        <f>L2611</f>
        <v>145.09082654000002</v>
      </c>
      <c r="O2614">
        <v>1160.72</v>
      </c>
      <c r="P2614">
        <v>145.09082654000002</v>
      </c>
      <c r="Q2614">
        <f t="shared" si="630"/>
        <v>0</v>
      </c>
      <c r="S2614" s="194"/>
      <c r="W2614" t="s">
        <v>1635</v>
      </c>
      <c r="Y2614" t="s">
        <v>1635</v>
      </c>
      <c r="AB2614" t="s">
        <v>1635</v>
      </c>
    </row>
    <row r="2615" spans="1:30" ht="15.75" thickTop="1" x14ac:dyDescent="0.25">
      <c r="A2615" s="49"/>
      <c r="B2615" s="49"/>
      <c r="C2615" s="49"/>
      <c r="D2615" s="49"/>
      <c r="E2615" s="49"/>
      <c r="F2615" s="49"/>
      <c r="G2615" s="49"/>
      <c r="H2615" s="49"/>
      <c r="I2615" s="49"/>
      <c r="J2615" s="49"/>
      <c r="Q2615">
        <f t="shared" si="630"/>
        <v>0</v>
      </c>
      <c r="S2615" s="194"/>
    </row>
    <row r="2616" spans="1:30" collapsed="1" x14ac:dyDescent="0.25">
      <c r="A2616" s="36" t="s">
        <v>5063</v>
      </c>
      <c r="B2616" s="37" t="s">
        <v>137</v>
      </c>
      <c r="C2616" s="36" t="s">
        <v>138</v>
      </c>
      <c r="D2616" s="36" t="s">
        <v>9</v>
      </c>
      <c r="E2616" s="233" t="s">
        <v>1626</v>
      </c>
      <c r="F2616" s="234"/>
      <c r="G2616" s="38" t="s">
        <v>139</v>
      </c>
      <c r="H2616" s="37" t="s">
        <v>140</v>
      </c>
      <c r="I2616" s="37" t="s">
        <v>141</v>
      </c>
      <c r="J2616" s="37" t="s">
        <v>10</v>
      </c>
      <c r="Q2616">
        <f t="shared" si="630"/>
        <v>0</v>
      </c>
      <c r="S2616" s="194"/>
      <c r="W2616" t="s">
        <v>141</v>
      </c>
      <c r="Y2616" t="s">
        <v>141</v>
      </c>
      <c r="AB2616" t="s">
        <v>141</v>
      </c>
    </row>
    <row r="2617" spans="1:30" x14ac:dyDescent="0.25">
      <c r="A2617" s="39" t="s">
        <v>1627</v>
      </c>
      <c r="B2617" s="40" t="s">
        <v>888</v>
      </c>
      <c r="C2617" s="39" t="s">
        <v>145</v>
      </c>
      <c r="D2617" s="39" t="s">
        <v>889</v>
      </c>
      <c r="E2617" s="235" t="s">
        <v>1643</v>
      </c>
      <c r="F2617" s="236"/>
      <c r="G2617" s="41" t="s">
        <v>596</v>
      </c>
      <c r="H2617" s="42">
        <v>1</v>
      </c>
      <c r="I2617" s="43">
        <f>_xlfn.XLOOKUP(D2617,'Sintético MO EQ MAT'!D:D,'Sintético MO EQ MAT'!G:G)</f>
        <v>118.92690700000003</v>
      </c>
      <c r="J2617" s="43">
        <f>(H2617*I2617)</f>
        <v>118.92690700000003</v>
      </c>
      <c r="K2617">
        <f>_xlfn.XLOOKUP(D2617,'Sintético MO EQ MAT'!D:D,'Sintético MO EQ MAT'!O:O,0)</f>
        <v>290.18</v>
      </c>
      <c r="L2617">
        <f>_xlfn.XLOOKUP(D2617,'Sintético MO EQ MAT'!D:D,'Sintético MO EQ MAT'!K:K,0)</f>
        <v>145.09082654000002</v>
      </c>
      <c r="Q2617">
        <f t="shared" si="630"/>
        <v>0</v>
      </c>
      <c r="S2617" s="194"/>
      <c r="W2617">
        <v>118.92690700000003</v>
      </c>
      <c r="Y2617">
        <v>118.92690700000003</v>
      </c>
      <c r="AB2617">
        <v>118.92690700000003</v>
      </c>
    </row>
    <row r="2618" spans="1:30" x14ac:dyDescent="0.25">
      <c r="A2618" s="44"/>
      <c r="B2618" s="44"/>
      <c r="C2618" s="44"/>
      <c r="D2618" s="44"/>
      <c r="E2618" s="44" t="s">
        <v>1629</v>
      </c>
      <c r="F2618" s="45">
        <v>0</v>
      </c>
      <c r="G2618" s="44" t="s">
        <v>1630</v>
      </c>
      <c r="H2618" s="45">
        <v>0</v>
      </c>
      <c r="I2618" s="44" t="s">
        <v>1631</v>
      </c>
      <c r="J2618" s="45">
        <f>F2618+H2618</f>
        <v>0</v>
      </c>
      <c r="Q2618">
        <f t="shared" si="630"/>
        <v>0</v>
      </c>
      <c r="W2618" t="s">
        <v>1631</v>
      </c>
      <c r="Y2618" t="s">
        <v>1631</v>
      </c>
      <c r="AB2618" t="s">
        <v>1631</v>
      </c>
    </row>
    <row r="2619" spans="1:30" x14ac:dyDescent="0.25">
      <c r="A2619" s="44"/>
      <c r="B2619" s="44"/>
      <c r="C2619" s="44"/>
      <c r="D2619" s="44"/>
      <c r="E2619" s="44" t="s">
        <v>1632</v>
      </c>
      <c r="F2619" s="45">
        <f>J2619-J2617</f>
        <v>26.163919539999995</v>
      </c>
      <c r="G2619" s="44"/>
      <c r="H2619" s="229" t="s">
        <v>1633</v>
      </c>
      <c r="I2619" s="229"/>
      <c r="J2619" s="45">
        <f>Q2619</f>
        <v>145.09082654000002</v>
      </c>
      <c r="Q2619">
        <f t="shared" si="630"/>
        <v>145.09082654000002</v>
      </c>
      <c r="S2619" s="194"/>
    </row>
    <row r="2620" spans="1:30" ht="15.75" thickBot="1" x14ac:dyDescent="0.3">
      <c r="A2620" s="46"/>
      <c r="B2620" s="46"/>
      <c r="C2620" s="46"/>
      <c r="D2620" s="46"/>
      <c r="E2620" s="46"/>
      <c r="F2620" s="46"/>
      <c r="G2620" s="46" t="s">
        <v>1634</v>
      </c>
      <c r="H2620" s="47">
        <v>2</v>
      </c>
      <c r="I2620" s="46" t="s">
        <v>1635</v>
      </c>
      <c r="J2620" s="48">
        <f>O2620</f>
        <v>290.18</v>
      </c>
      <c r="M2620">
        <f>K2617</f>
        <v>290.18</v>
      </c>
      <c r="N2620">
        <f>L2617</f>
        <v>145.09082654000002</v>
      </c>
      <c r="O2620">
        <v>290.18</v>
      </c>
      <c r="P2620">
        <v>145.09082654000002</v>
      </c>
      <c r="Q2620">
        <f t="shared" si="630"/>
        <v>0</v>
      </c>
      <c r="S2620" s="194"/>
      <c r="W2620" t="s">
        <v>1635</v>
      </c>
      <c r="Y2620" t="s">
        <v>1635</v>
      </c>
      <c r="AB2620" t="s">
        <v>1635</v>
      </c>
    </row>
    <row r="2621" spans="1:30" ht="15.75" thickTop="1" x14ac:dyDescent="0.25">
      <c r="A2621" s="49"/>
      <c r="B2621" s="49"/>
      <c r="C2621" s="49"/>
      <c r="D2621" s="49"/>
      <c r="E2621" s="49"/>
      <c r="F2621" s="49"/>
      <c r="G2621" s="49"/>
      <c r="H2621" s="49"/>
      <c r="I2621" s="49"/>
      <c r="J2621" s="49"/>
      <c r="Q2621">
        <f t="shared" si="630"/>
        <v>0</v>
      </c>
      <c r="S2621" s="194"/>
    </row>
    <row r="2622" spans="1:30" collapsed="1" x14ac:dyDescent="0.25">
      <c r="A2622" s="36" t="s">
        <v>890</v>
      </c>
      <c r="B2622" s="37" t="s">
        <v>137</v>
      </c>
      <c r="C2622" s="36" t="s">
        <v>138</v>
      </c>
      <c r="D2622" s="36" t="s">
        <v>9</v>
      </c>
      <c r="E2622" s="233" t="s">
        <v>1626</v>
      </c>
      <c r="F2622" s="234"/>
      <c r="G2622" s="38" t="s">
        <v>139</v>
      </c>
      <c r="H2622" s="37" t="s">
        <v>140</v>
      </c>
      <c r="I2622" s="37" t="s">
        <v>141</v>
      </c>
      <c r="J2622" s="37" t="s">
        <v>10</v>
      </c>
      <c r="Q2622">
        <f t="shared" si="630"/>
        <v>0</v>
      </c>
      <c r="S2622" s="194"/>
      <c r="W2622" t="s">
        <v>141</v>
      </c>
      <c r="Y2622" t="s">
        <v>141</v>
      </c>
      <c r="AB2622" t="s">
        <v>141</v>
      </c>
    </row>
    <row r="2623" spans="1:30" x14ac:dyDescent="0.25">
      <c r="A2623" s="39" t="s">
        <v>1636</v>
      </c>
      <c r="B2623" s="40" t="s">
        <v>891</v>
      </c>
      <c r="C2623" s="39" t="s">
        <v>162</v>
      </c>
      <c r="D2623" s="39" t="s">
        <v>2635</v>
      </c>
      <c r="E2623" s="235" t="s">
        <v>2636</v>
      </c>
      <c r="F2623" s="236"/>
      <c r="G2623" s="41" t="s">
        <v>164</v>
      </c>
      <c r="H2623" s="42">
        <v>1</v>
      </c>
      <c r="I2623" s="43">
        <f>_xlfn.XLOOKUP(D2623,'Sintético MO EQ MAT'!D:D,'Sintético MO EQ MAT'!G:G)</f>
        <v>969.10686200000009</v>
      </c>
      <c r="J2623" s="43">
        <f>(H2623*I2623)</f>
        <v>969.10686200000009</v>
      </c>
      <c r="K2623">
        <f>_xlfn.XLOOKUP(D2623,'Sintético MO EQ MAT'!D:D,'Sintético MO EQ MAT'!O:O,0)</f>
        <v>3546.93</v>
      </c>
      <c r="L2623">
        <f>_xlfn.XLOOKUP(D2623,'Sintético MO EQ MAT'!D:D,'Sintético MO EQ MAT'!K:K,0)</f>
        <v>1182.3103716400001</v>
      </c>
      <c r="Q2623">
        <f t="shared" si="630"/>
        <v>0</v>
      </c>
      <c r="S2623" s="194"/>
      <c r="W2623">
        <v>969.10686200000009</v>
      </c>
      <c r="Y2623">
        <v>969.10686200000009</v>
      </c>
      <c r="AB2623">
        <v>969.10686200000009</v>
      </c>
      <c r="AD2623" s="196">
        <v>1050.17</v>
      </c>
    </row>
    <row r="2624" spans="1:30" ht="25.5" x14ac:dyDescent="0.25">
      <c r="A2624" s="50" t="s">
        <v>1638</v>
      </c>
      <c r="B2624" s="51" t="s">
        <v>2637</v>
      </c>
      <c r="C2624" s="50" t="s">
        <v>157</v>
      </c>
      <c r="D2624" s="50" t="s">
        <v>2638</v>
      </c>
      <c r="E2624" s="237" t="s">
        <v>1637</v>
      </c>
      <c r="F2624" s="238"/>
      <c r="G2624" s="52" t="s">
        <v>266</v>
      </c>
      <c r="H2624" s="53">
        <v>2.448</v>
      </c>
      <c r="I2624" s="54">
        <f t="shared" ref="I2624:I2625" si="631">W2624</f>
        <v>18.09</v>
      </c>
      <c r="J2624" s="54">
        <f t="shared" ref="J2624:J2626" si="632">TRUNC(H2624*I2624,(2))</f>
        <v>44.28</v>
      </c>
      <c r="Q2624">
        <f t="shared" si="630"/>
        <v>0</v>
      </c>
      <c r="R2624">
        <f t="shared" ref="R2624:R2626" si="633">I2624/1.07133</f>
        <v>16.885553470919326</v>
      </c>
      <c r="T2624">
        <v>17.184247617447475</v>
      </c>
      <c r="W2624">
        <v>18.09</v>
      </c>
      <c r="Y2624">
        <v>18.09</v>
      </c>
      <c r="AB2624">
        <v>18.09</v>
      </c>
      <c r="AD2624" s="196">
        <v>18.09</v>
      </c>
    </row>
    <row r="2625" spans="1:30" ht="25.5" x14ac:dyDescent="0.25">
      <c r="A2625" s="50" t="s">
        <v>1638</v>
      </c>
      <c r="B2625" s="51" t="s">
        <v>2639</v>
      </c>
      <c r="C2625" s="50" t="s">
        <v>157</v>
      </c>
      <c r="D2625" s="50" t="s">
        <v>2640</v>
      </c>
      <c r="E2625" s="237" t="s">
        <v>1637</v>
      </c>
      <c r="F2625" s="238"/>
      <c r="G2625" s="52" t="s">
        <v>266</v>
      </c>
      <c r="H2625" s="53">
        <v>2.448</v>
      </c>
      <c r="I2625" s="54">
        <f t="shared" si="631"/>
        <v>28</v>
      </c>
      <c r="J2625" s="54">
        <f t="shared" si="632"/>
        <v>68.540000000000006</v>
      </c>
      <c r="Q2625">
        <f t="shared" si="630"/>
        <v>0</v>
      </c>
      <c r="R2625">
        <f t="shared" si="633"/>
        <v>26.135737821212889</v>
      </c>
      <c r="T2625">
        <v>26.593113233084111</v>
      </c>
      <c r="W2625">
        <v>28</v>
      </c>
      <c r="Y2625">
        <v>28</v>
      </c>
      <c r="AB2625">
        <v>28</v>
      </c>
      <c r="AD2625" s="196">
        <v>28</v>
      </c>
    </row>
    <row r="2626" spans="1:30" ht="25.5" x14ac:dyDescent="0.25">
      <c r="A2626" s="55" t="s">
        <v>1627</v>
      </c>
      <c r="B2626" s="56" t="s">
        <v>2641</v>
      </c>
      <c r="C2626" s="55" t="s">
        <v>162</v>
      </c>
      <c r="D2626" s="55" t="s">
        <v>2642</v>
      </c>
      <c r="E2626" s="230" t="s">
        <v>1648</v>
      </c>
      <c r="F2626" s="231"/>
      <c r="G2626" s="57" t="s">
        <v>164</v>
      </c>
      <c r="H2626" s="58">
        <v>1</v>
      </c>
      <c r="I2626" s="59">
        <f>W2626</f>
        <v>856.28</v>
      </c>
      <c r="J2626" s="59">
        <f t="shared" si="632"/>
        <v>856.28</v>
      </c>
      <c r="Q2626">
        <f t="shared" si="630"/>
        <v>0</v>
      </c>
      <c r="R2626">
        <f t="shared" si="633"/>
        <v>799.26819934100604</v>
      </c>
      <c r="T2626">
        <v>813.19481392288105</v>
      </c>
      <c r="W2626">
        <v>856.28</v>
      </c>
      <c r="Y2626">
        <v>856.28</v>
      </c>
      <c r="AB2626">
        <v>856.28</v>
      </c>
      <c r="AD2626" s="196">
        <v>856.35</v>
      </c>
    </row>
    <row r="2627" spans="1:30" x14ac:dyDescent="0.25">
      <c r="A2627" s="44"/>
      <c r="B2627" s="44"/>
      <c r="C2627" s="44"/>
      <c r="D2627" s="44"/>
      <c r="E2627" s="44" t="s">
        <v>1629</v>
      </c>
      <c r="F2627" s="45">
        <v>91.01</v>
      </c>
      <c r="G2627" s="44" t="s">
        <v>1630</v>
      </c>
      <c r="H2627" s="45">
        <v>0</v>
      </c>
      <c r="I2627" s="44" t="s">
        <v>1631</v>
      </c>
      <c r="J2627" s="45">
        <f>F2627+H2627</f>
        <v>91.01</v>
      </c>
      <c r="Q2627">
        <f t="shared" si="630"/>
        <v>0</v>
      </c>
      <c r="W2627" t="s">
        <v>1631</v>
      </c>
      <c r="Y2627" t="s">
        <v>1631</v>
      </c>
      <c r="AB2627" t="s">
        <v>1631</v>
      </c>
    </row>
    <row r="2628" spans="1:30" x14ac:dyDescent="0.25">
      <c r="A2628" s="44"/>
      <c r="B2628" s="44"/>
      <c r="C2628" s="44"/>
      <c r="D2628" s="44"/>
      <c r="E2628" s="44" t="s">
        <v>1632</v>
      </c>
      <c r="F2628" s="45">
        <f>J2628-J2623</f>
        <v>213.20350963999999</v>
      </c>
      <c r="G2628" s="44"/>
      <c r="H2628" s="229" t="s">
        <v>1633</v>
      </c>
      <c r="I2628" s="229"/>
      <c r="J2628" s="45">
        <f>Q2628</f>
        <v>1182.3103716400001</v>
      </c>
      <c r="Q2628">
        <f t="shared" si="630"/>
        <v>1182.3103716400001</v>
      </c>
      <c r="S2628" s="194"/>
    </row>
    <row r="2629" spans="1:30" ht="15.75" thickBot="1" x14ac:dyDescent="0.3">
      <c r="A2629" s="46"/>
      <c r="B2629" s="46"/>
      <c r="C2629" s="46"/>
      <c r="D2629" s="46"/>
      <c r="E2629" s="46"/>
      <c r="F2629" s="46"/>
      <c r="G2629" s="46" t="s">
        <v>1634</v>
      </c>
      <c r="H2629" s="47">
        <v>3</v>
      </c>
      <c r="I2629" s="46" t="s">
        <v>1635</v>
      </c>
      <c r="J2629" s="48">
        <f>O2629</f>
        <v>3546.93</v>
      </c>
      <c r="M2629">
        <f>K2623</f>
        <v>3546.93</v>
      </c>
      <c r="N2629">
        <f>L2623</f>
        <v>1182.3103716400001</v>
      </c>
      <c r="O2629">
        <v>3546.93</v>
      </c>
      <c r="P2629">
        <v>1182.3103716400001</v>
      </c>
      <c r="Q2629">
        <f t="shared" si="630"/>
        <v>0</v>
      </c>
      <c r="S2629" s="194"/>
      <c r="W2629" t="s">
        <v>1635</v>
      </c>
      <c r="Y2629" t="s">
        <v>1635</v>
      </c>
      <c r="AB2629" t="s">
        <v>1635</v>
      </c>
    </row>
    <row r="2630" spans="1:30" ht="15.75" thickTop="1" x14ac:dyDescent="0.25">
      <c r="A2630" s="49"/>
      <c r="B2630" s="49"/>
      <c r="C2630" s="49"/>
      <c r="D2630" s="49"/>
      <c r="E2630" s="49"/>
      <c r="F2630" s="49"/>
      <c r="G2630" s="49"/>
      <c r="H2630" s="49"/>
      <c r="I2630" s="49"/>
      <c r="J2630" s="49"/>
      <c r="Q2630">
        <f t="shared" si="630"/>
        <v>0</v>
      </c>
      <c r="S2630" s="194"/>
    </row>
    <row r="2631" spans="1:30" collapsed="1" x14ac:dyDescent="0.25">
      <c r="A2631" s="36" t="s">
        <v>5064</v>
      </c>
      <c r="B2631" s="37" t="s">
        <v>137</v>
      </c>
      <c r="C2631" s="36" t="s">
        <v>138</v>
      </c>
      <c r="D2631" s="36" t="s">
        <v>9</v>
      </c>
      <c r="E2631" s="233" t="s">
        <v>1626</v>
      </c>
      <c r="F2631" s="234"/>
      <c r="G2631" s="38" t="s">
        <v>139</v>
      </c>
      <c r="H2631" s="37" t="s">
        <v>140</v>
      </c>
      <c r="I2631" s="37" t="s">
        <v>141</v>
      </c>
      <c r="J2631" s="37" t="s">
        <v>10</v>
      </c>
      <c r="Q2631">
        <f t="shared" si="630"/>
        <v>0</v>
      </c>
      <c r="S2631" s="194"/>
      <c r="W2631" t="s">
        <v>141</v>
      </c>
      <c r="Y2631" t="s">
        <v>141</v>
      </c>
      <c r="AB2631" t="s">
        <v>141</v>
      </c>
    </row>
    <row r="2632" spans="1:30" ht="25.5" x14ac:dyDescent="0.25">
      <c r="A2632" s="39" t="s">
        <v>1627</v>
      </c>
      <c r="B2632" s="40" t="s">
        <v>894</v>
      </c>
      <c r="C2632" s="39" t="s">
        <v>145</v>
      </c>
      <c r="D2632" s="39" t="s">
        <v>895</v>
      </c>
      <c r="E2632" s="235" t="s">
        <v>1643</v>
      </c>
      <c r="F2632" s="236"/>
      <c r="G2632" s="41" t="s">
        <v>596</v>
      </c>
      <c r="H2632" s="42">
        <v>1</v>
      </c>
      <c r="I2632" s="43">
        <f>_xlfn.XLOOKUP(D2632,'Sintético MO EQ MAT'!D:D,'Sintético MO EQ MAT'!G:G)</f>
        <v>19.399538819672131</v>
      </c>
      <c r="J2632" s="43">
        <f>(H2632*I2632)</f>
        <v>19.399538819672131</v>
      </c>
      <c r="K2632">
        <f>_xlfn.XLOOKUP(D2632,'Sintético MO EQ MAT'!D:D,'Sintético MO EQ MAT'!O:O,0)</f>
        <v>118.33</v>
      </c>
      <c r="L2632">
        <f>_xlfn.XLOOKUP(D2632,'Sintético MO EQ MAT'!D:D,'Sintético MO EQ MAT'!K:K,0)</f>
        <v>23.667437360000001</v>
      </c>
      <c r="Q2632">
        <f t="shared" si="630"/>
        <v>0</v>
      </c>
      <c r="S2632" s="194"/>
      <c r="W2632">
        <v>19.399538819672131</v>
      </c>
      <c r="Y2632">
        <v>19.399538819672131</v>
      </c>
      <c r="AB2632">
        <v>19.399538819672131</v>
      </c>
    </row>
    <row r="2633" spans="1:30" x14ac:dyDescent="0.25">
      <c r="A2633" s="44"/>
      <c r="B2633" s="44"/>
      <c r="C2633" s="44"/>
      <c r="D2633" s="44"/>
      <c r="E2633" s="44" t="s">
        <v>1629</v>
      </c>
      <c r="F2633" s="45">
        <v>0</v>
      </c>
      <c r="G2633" s="44" t="s">
        <v>1630</v>
      </c>
      <c r="H2633" s="45">
        <v>0</v>
      </c>
      <c r="I2633" s="44" t="s">
        <v>1631</v>
      </c>
      <c r="J2633" s="45">
        <f>F2633+H2633</f>
        <v>0</v>
      </c>
      <c r="Q2633">
        <f t="shared" si="630"/>
        <v>0</v>
      </c>
      <c r="W2633" t="s">
        <v>1631</v>
      </c>
      <c r="Y2633" t="s">
        <v>1631</v>
      </c>
      <c r="AB2633" t="s">
        <v>1631</v>
      </c>
    </row>
    <row r="2634" spans="1:30" x14ac:dyDescent="0.25">
      <c r="A2634" s="44"/>
      <c r="B2634" s="44"/>
      <c r="C2634" s="44"/>
      <c r="D2634" s="44"/>
      <c r="E2634" s="44" t="s">
        <v>1632</v>
      </c>
      <c r="F2634" s="45">
        <f>J2634-J2632</f>
        <v>4.2678985403278702</v>
      </c>
      <c r="G2634" s="44"/>
      <c r="H2634" s="229" t="s">
        <v>1633</v>
      </c>
      <c r="I2634" s="229"/>
      <c r="J2634" s="45">
        <f>Q2634</f>
        <v>23.667437360000001</v>
      </c>
      <c r="Q2634">
        <f t="shared" ref="Q2634:Q2697" si="634">P2635</f>
        <v>23.667437360000001</v>
      </c>
      <c r="S2634" s="194"/>
    </row>
    <row r="2635" spans="1:30" ht="15.75" thickBot="1" x14ac:dyDescent="0.3">
      <c r="A2635" s="46"/>
      <c r="B2635" s="46"/>
      <c r="C2635" s="46"/>
      <c r="D2635" s="46"/>
      <c r="E2635" s="46"/>
      <c r="F2635" s="46"/>
      <c r="G2635" s="46" t="s">
        <v>1634</v>
      </c>
      <c r="H2635" s="47">
        <v>5</v>
      </c>
      <c r="I2635" s="46" t="s">
        <v>1635</v>
      </c>
      <c r="J2635" s="48">
        <f>O2635</f>
        <v>118.33</v>
      </c>
      <c r="M2635">
        <f>K2632</f>
        <v>118.33</v>
      </c>
      <c r="N2635">
        <f>L2632</f>
        <v>23.667437360000001</v>
      </c>
      <c r="O2635">
        <v>118.33</v>
      </c>
      <c r="P2635">
        <v>23.667437360000001</v>
      </c>
      <c r="Q2635">
        <f t="shared" si="634"/>
        <v>0</v>
      </c>
      <c r="S2635" s="194"/>
      <c r="W2635" t="s">
        <v>1635</v>
      </c>
      <c r="Y2635" t="s">
        <v>1635</v>
      </c>
      <c r="AB2635" t="s">
        <v>1635</v>
      </c>
    </row>
    <row r="2636" spans="1:30" ht="15.75" thickTop="1" x14ac:dyDescent="0.25">
      <c r="A2636" s="49"/>
      <c r="B2636" s="49"/>
      <c r="C2636" s="49"/>
      <c r="D2636" s="49"/>
      <c r="E2636" s="49"/>
      <c r="F2636" s="49"/>
      <c r="G2636" s="49"/>
      <c r="H2636" s="49"/>
      <c r="I2636" s="49"/>
      <c r="J2636" s="49"/>
      <c r="Q2636">
        <f t="shared" si="634"/>
        <v>0</v>
      </c>
      <c r="S2636" s="194"/>
    </row>
    <row r="2637" spans="1:30" collapsed="1" x14ac:dyDescent="0.25">
      <c r="A2637" s="36" t="s">
        <v>5065</v>
      </c>
      <c r="B2637" s="37" t="s">
        <v>137</v>
      </c>
      <c r="C2637" s="36" t="s">
        <v>138</v>
      </c>
      <c r="D2637" s="36" t="s">
        <v>9</v>
      </c>
      <c r="E2637" s="233" t="s">
        <v>1626</v>
      </c>
      <c r="F2637" s="234"/>
      <c r="G2637" s="38" t="s">
        <v>139</v>
      </c>
      <c r="H2637" s="37" t="s">
        <v>140</v>
      </c>
      <c r="I2637" s="37" t="s">
        <v>141</v>
      </c>
      <c r="J2637" s="37" t="s">
        <v>10</v>
      </c>
      <c r="Q2637">
        <f t="shared" si="634"/>
        <v>0</v>
      </c>
      <c r="S2637" s="194"/>
      <c r="W2637" t="s">
        <v>141</v>
      </c>
      <c r="Y2637" t="s">
        <v>141</v>
      </c>
      <c r="AB2637" t="s">
        <v>141</v>
      </c>
    </row>
    <row r="2638" spans="1:30" ht="25.5" x14ac:dyDescent="0.25">
      <c r="A2638" s="39" t="s">
        <v>1627</v>
      </c>
      <c r="B2638" s="40" t="s">
        <v>897</v>
      </c>
      <c r="C2638" s="39" t="s">
        <v>145</v>
      </c>
      <c r="D2638" s="39" t="s">
        <v>898</v>
      </c>
      <c r="E2638" s="235" t="s">
        <v>1643</v>
      </c>
      <c r="F2638" s="236"/>
      <c r="G2638" s="41" t="s">
        <v>596</v>
      </c>
      <c r="H2638" s="42">
        <v>1</v>
      </c>
      <c r="I2638" s="43">
        <f>_xlfn.XLOOKUP(D2638,'Sintético MO EQ MAT'!D:D,'Sintético MO EQ MAT'!G:G)</f>
        <v>22.775123024590165</v>
      </c>
      <c r="J2638" s="43">
        <f>(H2638*I2638)</f>
        <v>22.775123024590165</v>
      </c>
      <c r="K2638">
        <f>_xlfn.XLOOKUP(D2638,'Sintético MO EQ MAT'!D:D,'Sintético MO EQ MAT'!O:O,0)</f>
        <v>111.14</v>
      </c>
      <c r="L2638">
        <f>_xlfn.XLOOKUP(D2638,'Sintético MO EQ MAT'!D:D,'Sintético MO EQ MAT'!K:K,0)</f>
        <v>27.785650090000001</v>
      </c>
      <c r="Q2638">
        <f t="shared" si="634"/>
        <v>0</v>
      </c>
      <c r="S2638" s="194"/>
      <c r="W2638">
        <v>22.775123024590165</v>
      </c>
      <c r="Y2638">
        <v>22.775123024590165</v>
      </c>
      <c r="AB2638">
        <v>22.775123024590165</v>
      </c>
    </row>
    <row r="2639" spans="1:30" x14ac:dyDescent="0.25">
      <c r="A2639" s="44"/>
      <c r="B2639" s="44"/>
      <c r="C2639" s="44"/>
      <c r="D2639" s="44"/>
      <c r="E2639" s="44" t="s">
        <v>1629</v>
      </c>
      <c r="F2639" s="45">
        <v>0</v>
      </c>
      <c r="G2639" s="44" t="s">
        <v>1630</v>
      </c>
      <c r="H2639" s="45">
        <v>0</v>
      </c>
      <c r="I2639" s="44" t="s">
        <v>1631</v>
      </c>
      <c r="J2639" s="45">
        <f>F2639+H2639</f>
        <v>0</v>
      </c>
      <c r="Q2639">
        <f t="shared" si="634"/>
        <v>0</v>
      </c>
      <c r="W2639" t="s">
        <v>1631</v>
      </c>
      <c r="Y2639" t="s">
        <v>1631</v>
      </c>
      <c r="AB2639" t="s">
        <v>1631</v>
      </c>
    </row>
    <row r="2640" spans="1:30" x14ac:dyDescent="0.25">
      <c r="A2640" s="44"/>
      <c r="B2640" s="44"/>
      <c r="C2640" s="44"/>
      <c r="D2640" s="44"/>
      <c r="E2640" s="44" t="s">
        <v>1632</v>
      </c>
      <c r="F2640" s="45">
        <f>J2640-J2638</f>
        <v>5.0105270654098355</v>
      </c>
      <c r="G2640" s="44"/>
      <c r="H2640" s="229" t="s">
        <v>1633</v>
      </c>
      <c r="I2640" s="229"/>
      <c r="J2640" s="45">
        <f>Q2640</f>
        <v>27.785650090000001</v>
      </c>
      <c r="Q2640">
        <f t="shared" si="634"/>
        <v>27.785650090000001</v>
      </c>
      <c r="S2640" s="194"/>
    </row>
    <row r="2641" spans="1:30" ht="15.75" thickBot="1" x14ac:dyDescent="0.3">
      <c r="A2641" s="46"/>
      <c r="B2641" s="46"/>
      <c r="C2641" s="46"/>
      <c r="D2641" s="46"/>
      <c r="E2641" s="46"/>
      <c r="F2641" s="46"/>
      <c r="G2641" s="46" t="s">
        <v>1634</v>
      </c>
      <c r="H2641" s="47">
        <v>4</v>
      </c>
      <c r="I2641" s="46" t="s">
        <v>1635</v>
      </c>
      <c r="J2641" s="48">
        <f>O2641</f>
        <v>111.14</v>
      </c>
      <c r="M2641">
        <f>K2638</f>
        <v>111.14</v>
      </c>
      <c r="N2641">
        <f>L2638</f>
        <v>27.785650090000001</v>
      </c>
      <c r="O2641">
        <v>111.14</v>
      </c>
      <c r="P2641">
        <v>27.785650090000001</v>
      </c>
      <c r="Q2641">
        <f t="shared" si="634"/>
        <v>0</v>
      </c>
      <c r="S2641" s="194"/>
      <c r="W2641" t="s">
        <v>1635</v>
      </c>
      <c r="Y2641" t="s">
        <v>1635</v>
      </c>
      <c r="AB2641" t="s">
        <v>1635</v>
      </c>
    </row>
    <row r="2642" spans="1:30" ht="15.75" thickTop="1" x14ac:dyDescent="0.25">
      <c r="A2642" s="49"/>
      <c r="B2642" s="49"/>
      <c r="C2642" s="49"/>
      <c r="D2642" s="49"/>
      <c r="E2642" s="49"/>
      <c r="F2642" s="49"/>
      <c r="G2642" s="49"/>
      <c r="H2642" s="49"/>
      <c r="I2642" s="49"/>
      <c r="J2642" s="49"/>
      <c r="Q2642">
        <f t="shared" si="634"/>
        <v>0</v>
      </c>
      <c r="S2642" s="194"/>
    </row>
    <row r="2643" spans="1:30" collapsed="1" x14ac:dyDescent="0.25">
      <c r="A2643" s="36" t="s">
        <v>899</v>
      </c>
      <c r="B2643" s="37" t="s">
        <v>137</v>
      </c>
      <c r="C2643" s="36" t="s">
        <v>138</v>
      </c>
      <c r="D2643" s="36" t="s">
        <v>9</v>
      </c>
      <c r="E2643" s="233" t="s">
        <v>1626</v>
      </c>
      <c r="F2643" s="234"/>
      <c r="G2643" s="38" t="s">
        <v>139</v>
      </c>
      <c r="H2643" s="37" t="s">
        <v>140</v>
      </c>
      <c r="I2643" s="37" t="s">
        <v>141</v>
      </c>
      <c r="J2643" s="37" t="s">
        <v>10</v>
      </c>
      <c r="Q2643">
        <f t="shared" si="634"/>
        <v>0</v>
      </c>
      <c r="S2643" s="194"/>
      <c r="W2643" t="s">
        <v>141</v>
      </c>
      <c r="Y2643" t="s">
        <v>141</v>
      </c>
      <c r="AB2643" t="s">
        <v>141</v>
      </c>
    </row>
    <row r="2644" spans="1:30" x14ac:dyDescent="0.25">
      <c r="A2644" s="39" t="s">
        <v>1636</v>
      </c>
      <c r="B2644" s="40" t="s">
        <v>900</v>
      </c>
      <c r="C2644" s="39" t="s">
        <v>162</v>
      </c>
      <c r="D2644" s="39" t="s">
        <v>2643</v>
      </c>
      <c r="E2644" s="235" t="s">
        <v>2644</v>
      </c>
      <c r="F2644" s="236"/>
      <c r="G2644" s="41" t="s">
        <v>255</v>
      </c>
      <c r="H2644" s="42">
        <v>1</v>
      </c>
      <c r="I2644" s="43">
        <f>_xlfn.XLOOKUP(D2644,'Sintético MO EQ MAT'!D:D,'Sintético MO EQ MAT'!G:G)</f>
        <v>22.855685893442622</v>
      </c>
      <c r="J2644" s="43">
        <f>(H2644*I2644)</f>
        <v>22.855685893442622</v>
      </c>
      <c r="K2644">
        <f>_xlfn.XLOOKUP(D2644,'Sintético MO EQ MAT'!D:D,'Sintético MO EQ MAT'!O:O,0)</f>
        <v>418.25</v>
      </c>
      <c r="L2644">
        <f>_xlfn.XLOOKUP(D2644,'Sintético MO EQ MAT'!D:D,'Sintético MO EQ MAT'!K:K,0)</f>
        <v>27.88393679</v>
      </c>
      <c r="Q2644">
        <f t="shared" si="634"/>
        <v>0</v>
      </c>
      <c r="S2644" s="194"/>
      <c r="W2644">
        <v>22.855685893442622</v>
      </c>
      <c r="Y2644">
        <v>22.855685893442622</v>
      </c>
      <c r="AB2644">
        <v>22.855685893442622</v>
      </c>
      <c r="AD2644" s="196">
        <v>20.190000000000001</v>
      </c>
    </row>
    <row r="2645" spans="1:30" ht="25.5" x14ac:dyDescent="0.25">
      <c r="A2645" s="50" t="s">
        <v>1638</v>
      </c>
      <c r="B2645" s="51" t="s">
        <v>1915</v>
      </c>
      <c r="C2645" s="50" t="s">
        <v>157</v>
      </c>
      <c r="D2645" s="50" t="s">
        <v>1916</v>
      </c>
      <c r="E2645" s="237" t="s">
        <v>1637</v>
      </c>
      <c r="F2645" s="238"/>
      <c r="G2645" s="52" t="s">
        <v>266</v>
      </c>
      <c r="H2645" s="53">
        <v>0.29399999999999998</v>
      </c>
      <c r="I2645" s="54">
        <f t="shared" ref="I2645:I2646" si="635">W2645</f>
        <v>19.7</v>
      </c>
      <c r="J2645" s="54">
        <f t="shared" ref="J2645:J2647" si="636">TRUNC(H2645*I2645,(2))</f>
        <v>5.79</v>
      </c>
      <c r="Q2645">
        <f t="shared" si="634"/>
        <v>0</v>
      </c>
      <c r="R2645">
        <f t="shared" ref="R2645:R2647" si="637">I2645/1.07133</f>
        <v>18.388358395639067</v>
      </c>
      <c r="T2645">
        <v>18.71505511840423</v>
      </c>
      <c r="W2645">
        <v>19.7</v>
      </c>
      <c r="Y2645">
        <v>19.7</v>
      </c>
      <c r="AB2645">
        <v>19.7</v>
      </c>
      <c r="AD2645" s="196">
        <v>19.7</v>
      </c>
    </row>
    <row r="2646" spans="1:30" ht="25.5" x14ac:dyDescent="0.25">
      <c r="A2646" s="50" t="s">
        <v>1638</v>
      </c>
      <c r="B2646" s="51" t="s">
        <v>2645</v>
      </c>
      <c r="C2646" s="50" t="s">
        <v>157</v>
      </c>
      <c r="D2646" s="50" t="s">
        <v>2646</v>
      </c>
      <c r="E2646" s="237" t="s">
        <v>1955</v>
      </c>
      <c r="F2646" s="238"/>
      <c r="G2646" s="52" t="s">
        <v>159</v>
      </c>
      <c r="H2646" s="53">
        <v>0.29399999999999998</v>
      </c>
      <c r="I2646" s="54">
        <f t="shared" si="635"/>
        <v>18.010000000000002</v>
      </c>
      <c r="J2646" s="54">
        <f t="shared" si="636"/>
        <v>5.29</v>
      </c>
      <c r="Q2646">
        <f t="shared" si="634"/>
        <v>0</v>
      </c>
      <c r="R2646">
        <f t="shared" si="637"/>
        <v>16.810879934287289</v>
      </c>
      <c r="T2646">
        <v>17.109574080815435</v>
      </c>
      <c r="W2646">
        <v>18.010000000000002</v>
      </c>
      <c r="Y2646">
        <v>18.010000000000002</v>
      </c>
      <c r="AB2646">
        <v>18.010000000000002</v>
      </c>
      <c r="AD2646" s="196">
        <v>18.010000000000002</v>
      </c>
    </row>
    <row r="2647" spans="1:30" x14ac:dyDescent="0.25">
      <c r="A2647" s="55" t="s">
        <v>1627</v>
      </c>
      <c r="B2647" s="56" t="s">
        <v>2647</v>
      </c>
      <c r="C2647" s="55" t="s">
        <v>162</v>
      </c>
      <c r="D2647" s="55" t="s">
        <v>2648</v>
      </c>
      <c r="E2647" s="230" t="s">
        <v>1648</v>
      </c>
      <c r="F2647" s="231"/>
      <c r="G2647" s="57" t="s">
        <v>255</v>
      </c>
      <c r="H2647" s="58">
        <v>1.1000000000000001</v>
      </c>
      <c r="I2647" s="59">
        <f>W2647</f>
        <v>10.7</v>
      </c>
      <c r="J2647" s="59">
        <f t="shared" si="636"/>
        <v>11.77</v>
      </c>
      <c r="Q2647">
        <f t="shared" si="634"/>
        <v>0</v>
      </c>
      <c r="R2647">
        <f t="shared" si="637"/>
        <v>9.987585524534925</v>
      </c>
      <c r="T2647">
        <v>10.174269366115018</v>
      </c>
      <c r="W2647">
        <v>10.7</v>
      </c>
      <c r="Y2647">
        <v>10.7</v>
      </c>
      <c r="AB2647">
        <v>10.7</v>
      </c>
      <c r="AD2647" s="196">
        <v>10.71</v>
      </c>
    </row>
    <row r="2648" spans="1:30" x14ac:dyDescent="0.25">
      <c r="A2648" s="44"/>
      <c r="B2648" s="44"/>
      <c r="C2648" s="44"/>
      <c r="D2648" s="44"/>
      <c r="E2648" s="44" t="s">
        <v>1629</v>
      </c>
      <c r="F2648" s="45">
        <v>5.41</v>
      </c>
      <c r="G2648" s="44" t="s">
        <v>1630</v>
      </c>
      <c r="H2648" s="45">
        <v>0</v>
      </c>
      <c r="I2648" s="44" t="s">
        <v>1631</v>
      </c>
      <c r="J2648" s="45">
        <f>F2648+H2648</f>
        <v>5.41</v>
      </c>
      <c r="Q2648">
        <f t="shared" si="634"/>
        <v>0</v>
      </c>
      <c r="W2648" t="s">
        <v>1631</v>
      </c>
      <c r="Y2648" t="s">
        <v>1631</v>
      </c>
      <c r="AB2648" t="s">
        <v>1631</v>
      </c>
    </row>
    <row r="2649" spans="1:30" x14ac:dyDescent="0.25">
      <c r="A2649" s="44"/>
      <c r="B2649" s="44"/>
      <c r="C2649" s="44"/>
      <c r="D2649" s="44"/>
      <c r="E2649" s="44" t="s">
        <v>1632</v>
      </c>
      <c r="F2649" s="45">
        <f>J2649-J2644</f>
        <v>5.0282508965573776</v>
      </c>
      <c r="G2649" s="44"/>
      <c r="H2649" s="229" t="s">
        <v>1633</v>
      </c>
      <c r="I2649" s="229"/>
      <c r="J2649" s="45">
        <f>Q2649</f>
        <v>27.88393679</v>
      </c>
      <c r="Q2649">
        <f t="shared" si="634"/>
        <v>27.88393679</v>
      </c>
      <c r="S2649" s="194"/>
    </row>
    <row r="2650" spans="1:30" ht="15.75" thickBot="1" x14ac:dyDescent="0.3">
      <c r="A2650" s="46"/>
      <c r="B2650" s="46"/>
      <c r="C2650" s="46"/>
      <c r="D2650" s="46"/>
      <c r="E2650" s="46"/>
      <c r="F2650" s="46"/>
      <c r="G2650" s="46" t="s">
        <v>1634</v>
      </c>
      <c r="H2650" s="47">
        <v>15</v>
      </c>
      <c r="I2650" s="46" t="s">
        <v>1635</v>
      </c>
      <c r="J2650" s="48">
        <f>O2650</f>
        <v>418.25</v>
      </c>
      <c r="M2650">
        <f>K2644</f>
        <v>418.25</v>
      </c>
      <c r="N2650">
        <f>L2644</f>
        <v>27.88393679</v>
      </c>
      <c r="O2650">
        <v>418.25</v>
      </c>
      <c r="P2650">
        <v>27.88393679</v>
      </c>
      <c r="Q2650">
        <f t="shared" si="634"/>
        <v>0</v>
      </c>
      <c r="S2650" s="194"/>
      <c r="W2650" t="s">
        <v>1635</v>
      </c>
      <c r="Y2650" t="s">
        <v>1635</v>
      </c>
      <c r="AB2650" t="s">
        <v>1635</v>
      </c>
    </row>
    <row r="2651" spans="1:30" ht="15.75" thickTop="1" x14ac:dyDescent="0.25">
      <c r="A2651" s="49"/>
      <c r="B2651" s="49"/>
      <c r="C2651" s="49"/>
      <c r="D2651" s="49"/>
      <c r="E2651" s="49"/>
      <c r="F2651" s="49"/>
      <c r="G2651" s="49"/>
      <c r="H2651" s="49"/>
      <c r="I2651" s="49"/>
      <c r="J2651" s="49"/>
      <c r="Q2651">
        <f t="shared" si="634"/>
        <v>0</v>
      </c>
      <c r="S2651" s="194"/>
    </row>
    <row r="2652" spans="1:30" collapsed="1" x14ac:dyDescent="0.25">
      <c r="A2652" s="36" t="s">
        <v>5066</v>
      </c>
      <c r="B2652" s="37" t="s">
        <v>137</v>
      </c>
      <c r="C2652" s="36" t="s">
        <v>138</v>
      </c>
      <c r="D2652" s="36" t="s">
        <v>9</v>
      </c>
      <c r="E2652" s="233" t="s">
        <v>1626</v>
      </c>
      <c r="F2652" s="234"/>
      <c r="G2652" s="38" t="s">
        <v>139</v>
      </c>
      <c r="H2652" s="37" t="s">
        <v>140</v>
      </c>
      <c r="I2652" s="37" t="s">
        <v>141</v>
      </c>
      <c r="J2652" s="37" t="s">
        <v>10</v>
      </c>
      <c r="Q2652">
        <f t="shared" si="634"/>
        <v>0</v>
      </c>
      <c r="S2652" s="194"/>
      <c r="W2652" t="s">
        <v>141</v>
      </c>
      <c r="Y2652" t="s">
        <v>141</v>
      </c>
      <c r="AB2652" t="s">
        <v>141</v>
      </c>
    </row>
    <row r="2653" spans="1:30" ht="38.25" x14ac:dyDescent="0.25">
      <c r="A2653" s="39" t="s">
        <v>1627</v>
      </c>
      <c r="B2653" s="40" t="s">
        <v>903</v>
      </c>
      <c r="C2653" s="39" t="s">
        <v>145</v>
      </c>
      <c r="D2653" s="39" t="s">
        <v>904</v>
      </c>
      <c r="E2653" s="235" t="s">
        <v>1665</v>
      </c>
      <c r="F2653" s="236"/>
      <c r="G2653" s="41" t="s">
        <v>596</v>
      </c>
      <c r="H2653" s="42">
        <v>1</v>
      </c>
      <c r="I2653" s="43">
        <f>_xlfn.XLOOKUP(D2653,'Sintético MO EQ MAT'!D:D,'Sintético MO EQ MAT'!G:G)</f>
        <v>343.02058299999999</v>
      </c>
      <c r="J2653" s="43">
        <f>(H2653*I2653)</f>
        <v>343.02058299999999</v>
      </c>
      <c r="K2653">
        <f>_xlfn.XLOOKUP(D2653,'Sintético MO EQ MAT'!D:D,'Sintético MO EQ MAT'!O:O,0)</f>
        <v>25109.1</v>
      </c>
      <c r="L2653">
        <f>_xlfn.XLOOKUP(D2653,'Sintético MO EQ MAT'!D:D,'Sintético MO EQ MAT'!K:K,0)</f>
        <v>418.48511126</v>
      </c>
      <c r="Q2653">
        <f t="shared" si="634"/>
        <v>0</v>
      </c>
      <c r="S2653" s="194"/>
      <c r="W2653">
        <v>343.02058299999999</v>
      </c>
      <c r="Y2653">
        <v>343.02058299999999</v>
      </c>
      <c r="AB2653">
        <v>343.02058299999999</v>
      </c>
    </row>
    <row r="2654" spans="1:30" x14ac:dyDescent="0.25">
      <c r="A2654" s="44"/>
      <c r="B2654" s="44"/>
      <c r="C2654" s="44"/>
      <c r="D2654" s="44"/>
      <c r="E2654" s="44" t="s">
        <v>1629</v>
      </c>
      <c r="F2654" s="45">
        <v>349</v>
      </c>
      <c r="G2654" s="44" t="s">
        <v>1630</v>
      </c>
      <c r="H2654" s="45">
        <v>0</v>
      </c>
      <c r="I2654" s="44" t="s">
        <v>1631</v>
      </c>
      <c r="J2654" s="45">
        <f>F2654+H2654</f>
        <v>349</v>
      </c>
      <c r="Q2654">
        <f t="shared" si="634"/>
        <v>0</v>
      </c>
      <c r="W2654" t="s">
        <v>1631</v>
      </c>
      <c r="Y2654" t="s">
        <v>1631</v>
      </c>
      <c r="AB2654" t="s">
        <v>1631</v>
      </c>
    </row>
    <row r="2655" spans="1:30" x14ac:dyDescent="0.25">
      <c r="A2655" s="44"/>
      <c r="B2655" s="44"/>
      <c r="C2655" s="44"/>
      <c r="D2655" s="44"/>
      <c r="E2655" s="44" t="s">
        <v>1632</v>
      </c>
      <c r="F2655" s="45">
        <f>J2655-J2653</f>
        <v>75.464528260000009</v>
      </c>
      <c r="G2655" s="44"/>
      <c r="H2655" s="229" t="s">
        <v>1633</v>
      </c>
      <c r="I2655" s="229"/>
      <c r="J2655" s="45">
        <f>Q2655</f>
        <v>418.48511126</v>
      </c>
      <c r="Q2655">
        <f t="shared" si="634"/>
        <v>418.48511126</v>
      </c>
      <c r="S2655" s="194"/>
    </row>
    <row r="2656" spans="1:30" ht="15.75" thickBot="1" x14ac:dyDescent="0.3">
      <c r="A2656" s="46"/>
      <c r="B2656" s="46"/>
      <c r="C2656" s="46"/>
      <c r="D2656" s="46"/>
      <c r="E2656" s="46"/>
      <c r="F2656" s="46"/>
      <c r="G2656" s="46" t="s">
        <v>1634</v>
      </c>
      <c r="H2656" s="47">
        <v>60</v>
      </c>
      <c r="I2656" s="46" t="s">
        <v>1635</v>
      </c>
      <c r="J2656" s="48">
        <f>O2656</f>
        <v>25109.1</v>
      </c>
      <c r="M2656">
        <f>K2653</f>
        <v>25109.1</v>
      </c>
      <c r="N2656">
        <f>L2653</f>
        <v>418.48511126</v>
      </c>
      <c r="O2656">
        <v>25109.1</v>
      </c>
      <c r="P2656">
        <v>418.48511126</v>
      </c>
      <c r="Q2656">
        <f t="shared" si="634"/>
        <v>0</v>
      </c>
      <c r="S2656" s="194"/>
      <c r="W2656" t="s">
        <v>1635</v>
      </c>
      <c r="Y2656" t="s">
        <v>1635</v>
      </c>
      <c r="AB2656" t="s">
        <v>1635</v>
      </c>
    </row>
    <row r="2657" spans="1:30" ht="15.75" thickTop="1" x14ac:dyDescent="0.25">
      <c r="A2657" s="49"/>
      <c r="B2657" s="49"/>
      <c r="C2657" s="49"/>
      <c r="D2657" s="49"/>
      <c r="E2657" s="49"/>
      <c r="F2657" s="49"/>
      <c r="G2657" s="49"/>
      <c r="H2657" s="49"/>
      <c r="I2657" s="49"/>
      <c r="J2657" s="49"/>
      <c r="Q2657">
        <f t="shared" si="634"/>
        <v>0</v>
      </c>
      <c r="S2657" s="194"/>
    </row>
    <row r="2658" spans="1:30" collapsed="1" x14ac:dyDescent="0.25">
      <c r="A2658" s="36" t="s">
        <v>905</v>
      </c>
      <c r="B2658" s="37" t="s">
        <v>137</v>
      </c>
      <c r="C2658" s="36" t="s">
        <v>138</v>
      </c>
      <c r="D2658" s="36" t="s">
        <v>9</v>
      </c>
      <c r="E2658" s="233" t="s">
        <v>1626</v>
      </c>
      <c r="F2658" s="234"/>
      <c r="G2658" s="38" t="s">
        <v>139</v>
      </c>
      <c r="H2658" s="37" t="s">
        <v>140</v>
      </c>
      <c r="I2658" s="37" t="s">
        <v>141</v>
      </c>
      <c r="J2658" s="37" t="s">
        <v>10</v>
      </c>
      <c r="Q2658">
        <f t="shared" si="634"/>
        <v>0</v>
      </c>
      <c r="S2658" s="194"/>
      <c r="W2658" t="s">
        <v>141</v>
      </c>
      <c r="Y2658" t="s">
        <v>141</v>
      </c>
      <c r="AB2658" t="s">
        <v>141</v>
      </c>
    </row>
    <row r="2659" spans="1:30" x14ac:dyDescent="0.25">
      <c r="A2659" s="39" t="s">
        <v>1636</v>
      </c>
      <c r="B2659" s="40" t="s">
        <v>906</v>
      </c>
      <c r="C2659" s="39" t="s">
        <v>162</v>
      </c>
      <c r="D2659" s="39" t="s">
        <v>2649</v>
      </c>
      <c r="E2659" s="235" t="s">
        <v>2644</v>
      </c>
      <c r="F2659" s="236"/>
      <c r="G2659" s="41" t="s">
        <v>255</v>
      </c>
      <c r="H2659" s="42">
        <v>1</v>
      </c>
      <c r="I2659" s="43">
        <f>_xlfn.XLOOKUP(D2659,'Sintético MO EQ MAT'!D:D,'Sintético MO EQ MAT'!G:G)</f>
        <v>28.156722663934428</v>
      </c>
      <c r="J2659" s="43">
        <f>(H2659*I2659)</f>
        <v>28.156722663934428</v>
      </c>
      <c r="K2659">
        <f>_xlfn.XLOOKUP(D2659,'Sintético MO EQ MAT'!D:D,'Sintético MO EQ MAT'!O:O,0)</f>
        <v>752.97</v>
      </c>
      <c r="L2659">
        <f>_xlfn.XLOOKUP(D2659,'Sintético MO EQ MAT'!D:D,'Sintético MO EQ MAT'!K:K,0)</f>
        <v>34.35120165</v>
      </c>
      <c r="Q2659">
        <f t="shared" si="634"/>
        <v>0</v>
      </c>
      <c r="S2659" s="194"/>
      <c r="W2659">
        <v>28.156722663934428</v>
      </c>
      <c r="Y2659">
        <v>28.156722663934428</v>
      </c>
      <c r="AB2659">
        <v>28.156722663934428</v>
      </c>
      <c r="AD2659" s="196">
        <v>26.54</v>
      </c>
    </row>
    <row r="2660" spans="1:30" ht="25.5" x14ac:dyDescent="0.25">
      <c r="A2660" s="50" t="s">
        <v>1638</v>
      </c>
      <c r="B2660" s="51" t="s">
        <v>1915</v>
      </c>
      <c r="C2660" s="50" t="s">
        <v>157</v>
      </c>
      <c r="D2660" s="50" t="s">
        <v>1916</v>
      </c>
      <c r="E2660" s="237" t="s">
        <v>1637</v>
      </c>
      <c r="F2660" s="238"/>
      <c r="G2660" s="52" t="s">
        <v>266</v>
      </c>
      <c r="H2660" s="53">
        <v>0.29399999999999998</v>
      </c>
      <c r="I2660" s="54">
        <f t="shared" ref="I2660:I2661" si="638">W2660</f>
        <v>19.7</v>
      </c>
      <c r="J2660" s="54">
        <f t="shared" ref="J2660:J2662" si="639">TRUNC(H2660*I2660,(2))</f>
        <v>5.79</v>
      </c>
      <c r="Q2660">
        <f t="shared" si="634"/>
        <v>0</v>
      </c>
      <c r="R2660">
        <f t="shared" ref="R2660:R2662" si="640">I2660/1.07133</f>
        <v>18.388358395639067</v>
      </c>
      <c r="T2660">
        <v>18.71505511840423</v>
      </c>
      <c r="W2660">
        <v>19.7</v>
      </c>
      <c r="Y2660">
        <v>19.7</v>
      </c>
      <c r="AB2660">
        <v>19.7</v>
      </c>
      <c r="AD2660" s="196">
        <v>19.7</v>
      </c>
    </row>
    <row r="2661" spans="1:30" ht="25.5" x14ac:dyDescent="0.25">
      <c r="A2661" s="50" t="s">
        <v>1638</v>
      </c>
      <c r="B2661" s="51" t="s">
        <v>2645</v>
      </c>
      <c r="C2661" s="50" t="s">
        <v>157</v>
      </c>
      <c r="D2661" s="50" t="s">
        <v>2646</v>
      </c>
      <c r="E2661" s="237" t="s">
        <v>1955</v>
      </c>
      <c r="F2661" s="238"/>
      <c r="G2661" s="52" t="s">
        <v>159</v>
      </c>
      <c r="H2661" s="53">
        <v>0.29399999999999998</v>
      </c>
      <c r="I2661" s="54">
        <f t="shared" si="638"/>
        <v>18.010000000000002</v>
      </c>
      <c r="J2661" s="54">
        <f t="shared" si="639"/>
        <v>5.29</v>
      </c>
      <c r="Q2661">
        <f t="shared" si="634"/>
        <v>0</v>
      </c>
      <c r="R2661">
        <f t="shared" si="640"/>
        <v>16.810879934287289</v>
      </c>
      <c r="T2661">
        <v>17.109574080815435</v>
      </c>
      <c r="W2661">
        <v>18.010000000000002</v>
      </c>
      <c r="Y2661">
        <v>18.010000000000002</v>
      </c>
      <c r="AB2661">
        <v>18.010000000000002</v>
      </c>
      <c r="AD2661" s="196">
        <v>18.010000000000002</v>
      </c>
    </row>
    <row r="2662" spans="1:30" x14ac:dyDescent="0.25">
      <c r="A2662" s="55" t="s">
        <v>1627</v>
      </c>
      <c r="B2662" s="56" t="s">
        <v>2650</v>
      </c>
      <c r="C2662" s="55" t="s">
        <v>162</v>
      </c>
      <c r="D2662" s="55" t="s">
        <v>2651</v>
      </c>
      <c r="E2662" s="230" t="s">
        <v>1648</v>
      </c>
      <c r="F2662" s="231"/>
      <c r="G2662" s="57" t="s">
        <v>255</v>
      </c>
      <c r="H2662" s="58">
        <v>1.1000000000000001</v>
      </c>
      <c r="I2662" s="59">
        <f>W2662</f>
        <v>15.53</v>
      </c>
      <c r="J2662" s="59">
        <f t="shared" si="639"/>
        <v>17.079999999999998</v>
      </c>
      <c r="Q2662">
        <f t="shared" si="634"/>
        <v>0</v>
      </c>
      <c r="R2662">
        <f t="shared" si="640"/>
        <v>14.496000298694147</v>
      </c>
      <c r="T2662">
        <v>14.748023484827273</v>
      </c>
      <c r="W2662">
        <v>15.53</v>
      </c>
      <c r="Y2662">
        <v>15.53</v>
      </c>
      <c r="AB2662">
        <v>15.53</v>
      </c>
      <c r="AD2662" s="196">
        <v>15.53</v>
      </c>
    </row>
    <row r="2663" spans="1:30" x14ac:dyDescent="0.25">
      <c r="A2663" s="44"/>
      <c r="B2663" s="44"/>
      <c r="C2663" s="44"/>
      <c r="D2663" s="44"/>
      <c r="E2663" s="44" t="s">
        <v>1629</v>
      </c>
      <c r="F2663" s="45">
        <v>5.41</v>
      </c>
      <c r="G2663" s="44" t="s">
        <v>1630</v>
      </c>
      <c r="H2663" s="45">
        <v>0</v>
      </c>
      <c r="I2663" s="44" t="s">
        <v>1631</v>
      </c>
      <c r="J2663" s="45">
        <f>F2663+H2663</f>
        <v>5.41</v>
      </c>
      <c r="Q2663">
        <f t="shared" si="634"/>
        <v>0</v>
      </c>
      <c r="W2663" t="s">
        <v>1631</v>
      </c>
      <c r="Y2663" t="s">
        <v>1631</v>
      </c>
      <c r="AB2663" t="s">
        <v>1631</v>
      </c>
    </row>
    <row r="2664" spans="1:30" x14ac:dyDescent="0.25">
      <c r="A2664" s="44"/>
      <c r="B2664" s="44"/>
      <c r="C2664" s="44"/>
      <c r="D2664" s="44"/>
      <c r="E2664" s="44" t="s">
        <v>1632</v>
      </c>
      <c r="F2664" s="45">
        <f>J2664-J2659</f>
        <v>6.1944789860655725</v>
      </c>
      <c r="G2664" s="44"/>
      <c r="H2664" s="229" t="s">
        <v>1633</v>
      </c>
      <c r="I2664" s="229"/>
      <c r="J2664" s="45">
        <f>Q2664</f>
        <v>34.35120165</v>
      </c>
      <c r="Q2664">
        <f t="shared" si="634"/>
        <v>34.35120165</v>
      </c>
      <c r="S2664" s="194"/>
    </row>
    <row r="2665" spans="1:30" ht="15.75" thickBot="1" x14ac:dyDescent="0.3">
      <c r="A2665" s="46"/>
      <c r="B2665" s="46"/>
      <c r="C2665" s="46"/>
      <c r="D2665" s="46"/>
      <c r="E2665" s="46"/>
      <c r="F2665" s="46"/>
      <c r="G2665" s="46" t="s">
        <v>1634</v>
      </c>
      <c r="H2665" s="47">
        <v>21.92</v>
      </c>
      <c r="I2665" s="46" t="s">
        <v>1635</v>
      </c>
      <c r="J2665" s="48">
        <f>O2665</f>
        <v>752.97</v>
      </c>
      <c r="M2665">
        <f>K2659</f>
        <v>752.97</v>
      </c>
      <c r="N2665">
        <f>L2659</f>
        <v>34.35120165</v>
      </c>
      <c r="O2665">
        <v>752.97</v>
      </c>
      <c r="P2665">
        <v>34.35120165</v>
      </c>
      <c r="Q2665">
        <f t="shared" si="634"/>
        <v>0</v>
      </c>
      <c r="S2665" s="194"/>
      <c r="W2665" t="s">
        <v>1635</v>
      </c>
      <c r="Y2665" t="s">
        <v>1635</v>
      </c>
      <c r="AB2665" t="s">
        <v>1635</v>
      </c>
    </row>
    <row r="2666" spans="1:30" ht="15.75" thickTop="1" x14ac:dyDescent="0.25">
      <c r="A2666" s="49"/>
      <c r="B2666" s="49"/>
      <c r="C2666" s="49"/>
      <c r="D2666" s="49"/>
      <c r="E2666" s="49"/>
      <c r="F2666" s="49"/>
      <c r="G2666" s="49"/>
      <c r="H2666" s="49"/>
      <c r="I2666" s="49"/>
      <c r="J2666" s="49"/>
      <c r="Q2666">
        <f t="shared" si="634"/>
        <v>0</v>
      </c>
      <c r="S2666" s="194"/>
    </row>
    <row r="2667" spans="1:30" collapsed="1" x14ac:dyDescent="0.25">
      <c r="A2667" s="36" t="s">
        <v>908</v>
      </c>
      <c r="B2667" s="37" t="s">
        <v>137</v>
      </c>
      <c r="C2667" s="36" t="s">
        <v>138</v>
      </c>
      <c r="D2667" s="36" t="s">
        <v>9</v>
      </c>
      <c r="E2667" s="233" t="s">
        <v>1626</v>
      </c>
      <c r="F2667" s="234"/>
      <c r="G2667" s="38" t="s">
        <v>139</v>
      </c>
      <c r="H2667" s="37" t="s">
        <v>140</v>
      </c>
      <c r="I2667" s="37" t="s">
        <v>141</v>
      </c>
      <c r="J2667" s="37" t="s">
        <v>10</v>
      </c>
      <c r="Q2667">
        <f t="shared" si="634"/>
        <v>0</v>
      </c>
      <c r="S2667" s="194"/>
      <c r="W2667" t="s">
        <v>141</v>
      </c>
      <c r="Y2667" t="s">
        <v>141</v>
      </c>
      <c r="AB2667" t="s">
        <v>141</v>
      </c>
    </row>
    <row r="2668" spans="1:30" ht="25.5" x14ac:dyDescent="0.25">
      <c r="A2668" s="39" t="s">
        <v>1636</v>
      </c>
      <c r="B2668" s="40" t="s">
        <v>909</v>
      </c>
      <c r="C2668" s="39" t="s">
        <v>162</v>
      </c>
      <c r="D2668" s="39" t="s">
        <v>910</v>
      </c>
      <c r="E2668" s="235" t="s">
        <v>2636</v>
      </c>
      <c r="F2668" s="236"/>
      <c r="G2668" s="41" t="s">
        <v>164</v>
      </c>
      <c r="H2668" s="42">
        <v>1</v>
      </c>
      <c r="I2668" s="43">
        <f>_xlfn.XLOOKUP(D2668,'Sintético MO EQ MAT'!D:D,'Sintético MO EQ MAT'!G:G)</f>
        <v>177.47194379508196</v>
      </c>
      <c r="J2668" s="43">
        <f>(H2668*I2668)</f>
        <v>177.47194379508196</v>
      </c>
      <c r="K2668">
        <f>_xlfn.XLOOKUP(D2668,'Sintético MO EQ MAT'!D:D,'Sintético MO EQ MAT'!O:O,0)</f>
        <v>1948.64</v>
      </c>
      <c r="L2668">
        <f>_xlfn.XLOOKUP(D2668,'Sintético MO EQ MAT'!D:D,'Sintético MO EQ MAT'!K:K,0)</f>
        <v>216.51577142999997</v>
      </c>
      <c r="Q2668">
        <f t="shared" si="634"/>
        <v>0</v>
      </c>
      <c r="S2668" s="194"/>
      <c r="W2668">
        <v>177.47194379508196</v>
      </c>
      <c r="Y2668">
        <v>177.47194379508196</v>
      </c>
      <c r="AB2668">
        <v>177.47194379508196</v>
      </c>
      <c r="AD2668" s="196">
        <v>176.14</v>
      </c>
    </row>
    <row r="2669" spans="1:30" ht="25.5" x14ac:dyDescent="0.25">
      <c r="A2669" s="50" t="s">
        <v>1638</v>
      </c>
      <c r="B2669" s="51" t="s">
        <v>2162</v>
      </c>
      <c r="C2669" s="50" t="s">
        <v>157</v>
      </c>
      <c r="D2669" s="50" t="s">
        <v>2163</v>
      </c>
      <c r="E2669" s="237" t="s">
        <v>1637</v>
      </c>
      <c r="F2669" s="238"/>
      <c r="G2669" s="52" t="s">
        <v>266</v>
      </c>
      <c r="H2669" s="53">
        <v>0.83299999999999996</v>
      </c>
      <c r="I2669" s="54">
        <f t="shared" ref="I2669:I2670" si="641">W2669</f>
        <v>18.72</v>
      </c>
      <c r="J2669" s="54">
        <f t="shared" ref="J2669:J2671" si="642">TRUNC(H2669*I2669,(2))</f>
        <v>15.59</v>
      </c>
      <c r="Q2669">
        <f t="shared" si="634"/>
        <v>0</v>
      </c>
      <c r="R2669">
        <f t="shared" ref="R2669:R2671" si="643">I2669/1.07133</f>
        <v>17.473607571896615</v>
      </c>
      <c r="T2669">
        <v>17.78163591050377</v>
      </c>
      <c r="W2669">
        <v>18.72</v>
      </c>
      <c r="Y2669">
        <v>18.72</v>
      </c>
      <c r="AB2669">
        <v>18.72</v>
      </c>
      <c r="AD2669" s="196">
        <v>18.72</v>
      </c>
    </row>
    <row r="2670" spans="1:30" ht="25.5" x14ac:dyDescent="0.25">
      <c r="A2670" s="50" t="s">
        <v>1638</v>
      </c>
      <c r="B2670" s="51" t="s">
        <v>1658</v>
      </c>
      <c r="C2670" s="50" t="s">
        <v>157</v>
      </c>
      <c r="D2670" s="50" t="s">
        <v>1659</v>
      </c>
      <c r="E2670" s="237" t="s">
        <v>1637</v>
      </c>
      <c r="F2670" s="238"/>
      <c r="G2670" s="52" t="s">
        <v>266</v>
      </c>
      <c r="H2670" s="53">
        <v>0.83299999999999996</v>
      </c>
      <c r="I2670" s="54">
        <f t="shared" si="641"/>
        <v>25.97</v>
      </c>
      <c r="J2670" s="54">
        <f t="shared" si="642"/>
        <v>21.63</v>
      </c>
      <c r="Q2670">
        <f t="shared" si="634"/>
        <v>0</v>
      </c>
      <c r="R2670">
        <f t="shared" si="643"/>
        <v>24.240896829174954</v>
      </c>
      <c r="T2670">
        <v>24.670269664809165</v>
      </c>
      <c r="W2670">
        <v>25.97</v>
      </c>
      <c r="Y2670">
        <v>25.97</v>
      </c>
      <c r="AB2670">
        <v>25.97</v>
      </c>
      <c r="AD2670" s="196">
        <v>25.97</v>
      </c>
    </row>
    <row r="2671" spans="1:30" ht="25.5" x14ac:dyDescent="0.25">
      <c r="A2671" s="55" t="s">
        <v>1627</v>
      </c>
      <c r="B2671" s="56" t="s">
        <v>2652</v>
      </c>
      <c r="C2671" s="55" t="s">
        <v>162</v>
      </c>
      <c r="D2671" s="55" t="s">
        <v>2653</v>
      </c>
      <c r="E2671" s="230" t="s">
        <v>1648</v>
      </c>
      <c r="F2671" s="231"/>
      <c r="G2671" s="57" t="s">
        <v>164</v>
      </c>
      <c r="H2671" s="58">
        <v>1</v>
      </c>
      <c r="I2671" s="59">
        <f>W2671</f>
        <v>140.25</v>
      </c>
      <c r="J2671" s="59">
        <f t="shared" si="642"/>
        <v>140.25</v>
      </c>
      <c r="Q2671">
        <f t="shared" si="634"/>
        <v>0</v>
      </c>
      <c r="R2671">
        <f t="shared" si="643"/>
        <v>130.91204390803955</v>
      </c>
      <c r="T2671">
        <v>133.19892096739568</v>
      </c>
      <c r="W2671">
        <v>140.25</v>
      </c>
      <c r="Y2671">
        <v>140.25</v>
      </c>
      <c r="AB2671">
        <v>140.25</v>
      </c>
      <c r="AD2671" s="196">
        <v>140.26</v>
      </c>
    </row>
    <row r="2672" spans="1:30" x14ac:dyDescent="0.25">
      <c r="A2672" s="44"/>
      <c r="B2672" s="44"/>
      <c r="C2672" s="44"/>
      <c r="D2672" s="44"/>
      <c r="E2672" s="44" t="s">
        <v>1629</v>
      </c>
      <c r="F2672" s="45">
        <v>28.95</v>
      </c>
      <c r="G2672" s="44" t="s">
        <v>1630</v>
      </c>
      <c r="H2672" s="45">
        <v>0</v>
      </c>
      <c r="I2672" s="44" t="s">
        <v>1631</v>
      </c>
      <c r="J2672" s="45">
        <f>F2672+H2672</f>
        <v>28.95</v>
      </c>
      <c r="Q2672">
        <f t="shared" si="634"/>
        <v>0</v>
      </c>
      <c r="W2672" t="s">
        <v>1631</v>
      </c>
      <c r="Y2672" t="s">
        <v>1631</v>
      </c>
      <c r="AB2672" t="s">
        <v>1631</v>
      </c>
    </row>
    <row r="2673" spans="1:30" x14ac:dyDescent="0.25">
      <c r="A2673" s="44"/>
      <c r="B2673" s="44"/>
      <c r="C2673" s="44"/>
      <c r="D2673" s="44"/>
      <c r="E2673" s="44" t="s">
        <v>1632</v>
      </c>
      <c r="F2673" s="45">
        <f>J2673-J2668</f>
        <v>39.043827634918017</v>
      </c>
      <c r="G2673" s="44"/>
      <c r="H2673" s="229" t="s">
        <v>1633</v>
      </c>
      <c r="I2673" s="229"/>
      <c r="J2673" s="45">
        <f>Q2673</f>
        <v>216.51577142999997</v>
      </c>
      <c r="Q2673">
        <f t="shared" si="634"/>
        <v>216.51577142999997</v>
      </c>
      <c r="S2673" s="194"/>
    </row>
    <row r="2674" spans="1:30" ht="15.75" thickBot="1" x14ac:dyDescent="0.3">
      <c r="A2674" s="46"/>
      <c r="B2674" s="46"/>
      <c r="C2674" s="46"/>
      <c r="D2674" s="46"/>
      <c r="E2674" s="46"/>
      <c r="F2674" s="46"/>
      <c r="G2674" s="46" t="s">
        <v>1634</v>
      </c>
      <c r="H2674" s="47">
        <v>9</v>
      </c>
      <c r="I2674" s="46" t="s">
        <v>1635</v>
      </c>
      <c r="J2674" s="48">
        <f>O2674</f>
        <v>1948.64</v>
      </c>
      <c r="M2674">
        <f>K2668</f>
        <v>1948.64</v>
      </c>
      <c r="N2674">
        <f>L2668</f>
        <v>216.51577142999997</v>
      </c>
      <c r="O2674">
        <v>1948.64</v>
      </c>
      <c r="P2674">
        <v>216.51577142999997</v>
      </c>
      <c r="Q2674">
        <f t="shared" si="634"/>
        <v>0</v>
      </c>
      <c r="S2674" s="194"/>
      <c r="W2674" t="s">
        <v>1635</v>
      </c>
      <c r="Y2674" t="s">
        <v>1635</v>
      </c>
      <c r="AB2674" t="s">
        <v>1635</v>
      </c>
    </row>
    <row r="2675" spans="1:30" ht="15.75" thickTop="1" x14ac:dyDescent="0.25">
      <c r="A2675" s="49"/>
      <c r="B2675" s="49"/>
      <c r="C2675" s="49"/>
      <c r="D2675" s="49"/>
      <c r="E2675" s="49"/>
      <c r="F2675" s="49"/>
      <c r="G2675" s="49"/>
      <c r="H2675" s="49"/>
      <c r="I2675" s="49"/>
      <c r="J2675" s="49"/>
      <c r="Q2675">
        <f t="shared" si="634"/>
        <v>0</v>
      </c>
      <c r="S2675" s="194"/>
    </row>
    <row r="2676" spans="1:30" collapsed="1" x14ac:dyDescent="0.25">
      <c r="A2676" s="36" t="s">
        <v>911</v>
      </c>
      <c r="B2676" s="37" t="s">
        <v>137</v>
      </c>
      <c r="C2676" s="36" t="s">
        <v>138</v>
      </c>
      <c r="D2676" s="36" t="s">
        <v>9</v>
      </c>
      <c r="E2676" s="233" t="s">
        <v>1626</v>
      </c>
      <c r="F2676" s="234"/>
      <c r="G2676" s="38" t="s">
        <v>139</v>
      </c>
      <c r="H2676" s="37" t="s">
        <v>140</v>
      </c>
      <c r="I2676" s="37" t="s">
        <v>141</v>
      </c>
      <c r="J2676" s="37" t="s">
        <v>10</v>
      </c>
      <c r="Q2676">
        <f t="shared" si="634"/>
        <v>0</v>
      </c>
      <c r="S2676" s="194"/>
      <c r="W2676" t="s">
        <v>141</v>
      </c>
      <c r="Y2676" t="s">
        <v>141</v>
      </c>
      <c r="AB2676" t="s">
        <v>141</v>
      </c>
    </row>
    <row r="2677" spans="1:30" x14ac:dyDescent="0.25">
      <c r="A2677" s="39" t="s">
        <v>1636</v>
      </c>
      <c r="B2677" s="40" t="s">
        <v>912</v>
      </c>
      <c r="C2677" s="39" t="s">
        <v>162</v>
      </c>
      <c r="D2677" s="39" t="s">
        <v>913</v>
      </c>
      <c r="E2677" s="235" t="s">
        <v>2345</v>
      </c>
      <c r="F2677" s="236"/>
      <c r="G2677" s="41" t="s">
        <v>255</v>
      </c>
      <c r="H2677" s="42">
        <v>1</v>
      </c>
      <c r="I2677" s="43">
        <f>_xlfn.XLOOKUP(D2677,'Sintético MO EQ MAT'!D:D,'Sintético MO EQ MAT'!G:G)</f>
        <v>47.918794393442631</v>
      </c>
      <c r="J2677" s="43">
        <f>(H2677*I2677)</f>
        <v>47.918794393442631</v>
      </c>
      <c r="K2677">
        <f>_xlfn.XLOOKUP(D2677,'Sintético MO EQ MAT'!D:D,'Sintético MO EQ MAT'!O:O,0)</f>
        <v>1261.58</v>
      </c>
      <c r="L2677">
        <f>_xlfn.XLOOKUP(D2677,'Sintético MO EQ MAT'!D:D,'Sintético MO EQ MAT'!K:K,0)</f>
        <v>58.460929160000006</v>
      </c>
      <c r="Q2677">
        <f t="shared" si="634"/>
        <v>0</v>
      </c>
      <c r="S2677" s="194"/>
      <c r="W2677">
        <v>47.918794393442631</v>
      </c>
      <c r="Y2677">
        <v>47.918794393442631</v>
      </c>
      <c r="AB2677">
        <v>47.918794393442631</v>
      </c>
      <c r="AD2677" s="196">
        <v>34.72</v>
      </c>
    </row>
    <row r="2678" spans="1:30" ht="25.5" x14ac:dyDescent="0.25">
      <c r="A2678" s="50" t="s">
        <v>1638</v>
      </c>
      <c r="B2678" s="51" t="s">
        <v>1940</v>
      </c>
      <c r="C2678" s="50" t="s">
        <v>157</v>
      </c>
      <c r="D2678" s="50" t="s">
        <v>1941</v>
      </c>
      <c r="E2678" s="237" t="s">
        <v>1637</v>
      </c>
      <c r="F2678" s="238"/>
      <c r="G2678" s="52" t="s">
        <v>266</v>
      </c>
      <c r="H2678" s="53">
        <v>0.49</v>
      </c>
      <c r="I2678" s="54">
        <f t="shared" ref="I2678:I2679" si="644">W2678</f>
        <v>19.64</v>
      </c>
      <c r="J2678" s="54">
        <f t="shared" ref="J2678:J2680" si="645">TRUNC(H2678*I2678,(2))</f>
        <v>9.6199999999999992</v>
      </c>
      <c r="Q2678">
        <f t="shared" si="634"/>
        <v>0</v>
      </c>
      <c r="R2678">
        <f t="shared" ref="R2678:R2680" si="646">I2678/1.07133</f>
        <v>18.332353243165041</v>
      </c>
      <c r="T2678">
        <v>18.659049965930198</v>
      </c>
      <c r="W2678">
        <v>19.64</v>
      </c>
      <c r="Y2678">
        <v>19.64</v>
      </c>
      <c r="AB2678">
        <v>19.64</v>
      </c>
      <c r="AD2678" s="196">
        <v>19.64</v>
      </c>
    </row>
    <row r="2679" spans="1:30" ht="25.5" x14ac:dyDescent="0.25">
      <c r="A2679" s="50" t="s">
        <v>1638</v>
      </c>
      <c r="B2679" s="51" t="s">
        <v>1942</v>
      </c>
      <c r="C2679" s="50" t="s">
        <v>157</v>
      </c>
      <c r="D2679" s="50" t="s">
        <v>1943</v>
      </c>
      <c r="E2679" s="237" t="s">
        <v>1637</v>
      </c>
      <c r="F2679" s="238"/>
      <c r="G2679" s="52" t="s">
        <v>266</v>
      </c>
      <c r="H2679" s="53">
        <v>0.49</v>
      </c>
      <c r="I2679" s="54">
        <f t="shared" si="644"/>
        <v>27.04</v>
      </c>
      <c r="J2679" s="54">
        <f t="shared" si="645"/>
        <v>13.24</v>
      </c>
      <c r="Q2679">
        <f t="shared" si="634"/>
        <v>0</v>
      </c>
      <c r="R2679">
        <f t="shared" si="646"/>
        <v>25.239655381628445</v>
      </c>
      <c r="T2679">
        <v>25.678362409341663</v>
      </c>
      <c r="W2679">
        <v>27.04</v>
      </c>
      <c r="Y2679">
        <v>27.04</v>
      </c>
      <c r="AB2679">
        <v>27.04</v>
      </c>
      <c r="AD2679" s="196">
        <v>27.04</v>
      </c>
    </row>
    <row r="2680" spans="1:30" x14ac:dyDescent="0.25">
      <c r="A2680" s="55" t="s">
        <v>1627</v>
      </c>
      <c r="B2680" s="56" t="s">
        <v>2654</v>
      </c>
      <c r="C2680" s="55" t="s">
        <v>162</v>
      </c>
      <c r="D2680" s="55" t="s">
        <v>2655</v>
      </c>
      <c r="E2680" s="230" t="s">
        <v>1648</v>
      </c>
      <c r="F2680" s="231"/>
      <c r="G2680" s="57" t="s">
        <v>255</v>
      </c>
      <c r="H2680" s="58">
        <v>1</v>
      </c>
      <c r="I2680" s="59">
        <f>W2680</f>
        <v>25.05</v>
      </c>
      <c r="J2680" s="59">
        <f t="shared" si="645"/>
        <v>25.05</v>
      </c>
      <c r="Q2680">
        <f t="shared" si="634"/>
        <v>0</v>
      </c>
      <c r="R2680">
        <f t="shared" si="646"/>
        <v>23.382151157906531</v>
      </c>
      <c r="T2680">
        <v>23.802189801461736</v>
      </c>
      <c r="W2680">
        <v>25.05</v>
      </c>
      <c r="Y2680">
        <v>25.05</v>
      </c>
      <c r="AB2680">
        <v>25.05</v>
      </c>
      <c r="AD2680" s="196">
        <v>25.06</v>
      </c>
    </row>
    <row r="2681" spans="1:30" x14ac:dyDescent="0.25">
      <c r="A2681" s="44"/>
      <c r="B2681" s="44"/>
      <c r="C2681" s="44"/>
      <c r="D2681" s="44"/>
      <c r="E2681" s="44" t="s">
        <v>1629</v>
      </c>
      <c r="F2681" s="45">
        <v>17.36</v>
      </c>
      <c r="G2681" s="44" t="s">
        <v>1630</v>
      </c>
      <c r="H2681" s="45">
        <v>0</v>
      </c>
      <c r="I2681" s="44" t="s">
        <v>1631</v>
      </c>
      <c r="J2681" s="45">
        <f>F2681+H2681</f>
        <v>17.36</v>
      </c>
      <c r="Q2681">
        <f t="shared" si="634"/>
        <v>0</v>
      </c>
      <c r="W2681" t="s">
        <v>1631</v>
      </c>
      <c r="Y2681" t="s">
        <v>1631</v>
      </c>
      <c r="AB2681" t="s">
        <v>1631</v>
      </c>
    </row>
    <row r="2682" spans="1:30" x14ac:dyDescent="0.25">
      <c r="A2682" s="44"/>
      <c r="B2682" s="44"/>
      <c r="C2682" s="44"/>
      <c r="D2682" s="44"/>
      <c r="E2682" s="44" t="s">
        <v>1632</v>
      </c>
      <c r="F2682" s="45">
        <f>J2682-J2677</f>
        <v>10.542134766557375</v>
      </c>
      <c r="G2682" s="44"/>
      <c r="H2682" s="229" t="s">
        <v>1633</v>
      </c>
      <c r="I2682" s="229"/>
      <c r="J2682" s="45">
        <f>Q2682</f>
        <v>58.460929160000006</v>
      </c>
      <c r="Q2682">
        <f t="shared" si="634"/>
        <v>58.460929160000006</v>
      </c>
      <c r="S2682" s="194"/>
    </row>
    <row r="2683" spans="1:30" ht="15.75" thickBot="1" x14ac:dyDescent="0.3">
      <c r="A2683" s="46"/>
      <c r="B2683" s="46"/>
      <c r="C2683" s="46"/>
      <c r="D2683" s="46"/>
      <c r="E2683" s="46"/>
      <c r="F2683" s="46"/>
      <c r="G2683" s="46" t="s">
        <v>1634</v>
      </c>
      <c r="H2683" s="47">
        <v>21.58</v>
      </c>
      <c r="I2683" s="46" t="s">
        <v>1635</v>
      </c>
      <c r="J2683" s="48">
        <f>O2683</f>
        <v>1261.58</v>
      </c>
      <c r="M2683">
        <f>K2677</f>
        <v>1261.58</v>
      </c>
      <c r="N2683">
        <f>L2677</f>
        <v>58.460929160000006</v>
      </c>
      <c r="O2683">
        <v>1261.58</v>
      </c>
      <c r="P2683">
        <v>58.460929160000006</v>
      </c>
      <c r="Q2683">
        <f t="shared" si="634"/>
        <v>0</v>
      </c>
      <c r="S2683" s="194"/>
      <c r="W2683" t="s">
        <v>1635</v>
      </c>
      <c r="Y2683" t="s">
        <v>1635</v>
      </c>
      <c r="AB2683" t="s">
        <v>1635</v>
      </c>
    </row>
    <row r="2684" spans="1:30" ht="15.75" thickTop="1" x14ac:dyDescent="0.25">
      <c r="A2684" s="49"/>
      <c r="B2684" s="49"/>
      <c r="C2684" s="49"/>
      <c r="D2684" s="49"/>
      <c r="E2684" s="49"/>
      <c r="F2684" s="49"/>
      <c r="G2684" s="49"/>
      <c r="H2684" s="49"/>
      <c r="I2684" s="49"/>
      <c r="J2684" s="49"/>
      <c r="Q2684">
        <f t="shared" si="634"/>
        <v>0</v>
      </c>
      <c r="S2684" s="194"/>
    </row>
    <row r="2685" spans="1:30" collapsed="1" x14ac:dyDescent="0.25">
      <c r="A2685" s="36" t="s">
        <v>914</v>
      </c>
      <c r="B2685" s="37" t="s">
        <v>137</v>
      </c>
      <c r="C2685" s="36" t="s">
        <v>138</v>
      </c>
      <c r="D2685" s="36" t="s">
        <v>9</v>
      </c>
      <c r="E2685" s="233" t="s">
        <v>1626</v>
      </c>
      <c r="F2685" s="234"/>
      <c r="G2685" s="38" t="s">
        <v>139</v>
      </c>
      <c r="H2685" s="37" t="s">
        <v>140</v>
      </c>
      <c r="I2685" s="37" t="s">
        <v>141</v>
      </c>
      <c r="J2685" s="37" t="s">
        <v>10</v>
      </c>
      <c r="Q2685">
        <f t="shared" si="634"/>
        <v>0</v>
      </c>
      <c r="S2685" s="194"/>
      <c r="W2685" t="s">
        <v>141</v>
      </c>
      <c r="Y2685" t="s">
        <v>141</v>
      </c>
      <c r="AB2685" t="s">
        <v>141</v>
      </c>
    </row>
    <row r="2686" spans="1:30" ht="38.25" x14ac:dyDescent="0.25">
      <c r="A2686" s="39" t="s">
        <v>1636</v>
      </c>
      <c r="B2686" s="40" t="s">
        <v>915</v>
      </c>
      <c r="C2686" s="39" t="s">
        <v>157</v>
      </c>
      <c r="D2686" s="39" t="s">
        <v>916</v>
      </c>
      <c r="E2686" s="235" t="s">
        <v>2578</v>
      </c>
      <c r="F2686" s="236"/>
      <c r="G2686" s="41" t="s">
        <v>255</v>
      </c>
      <c r="H2686" s="42">
        <v>1</v>
      </c>
      <c r="I2686" s="43">
        <f>_xlfn.XLOOKUP(D2686,'Sintético MO EQ MAT'!D:D,'Sintético MO EQ MAT'!G:G)</f>
        <v>4.2617757622950823</v>
      </c>
      <c r="J2686" s="43">
        <f>(H2686*I2686)</f>
        <v>4.2617757622950823</v>
      </c>
      <c r="K2686">
        <f>_xlfn.XLOOKUP(D2686,'Sintético MO EQ MAT'!D:D,'Sintético MO EQ MAT'!O:O,0)</f>
        <v>312.48</v>
      </c>
      <c r="L2686">
        <f>_xlfn.XLOOKUP(D2686,'Sintético MO EQ MAT'!D:D,'Sintético MO EQ MAT'!K:K,0)</f>
        <v>5.1993664300000004</v>
      </c>
      <c r="Q2686">
        <f t="shared" si="634"/>
        <v>0</v>
      </c>
      <c r="S2686" s="194"/>
      <c r="W2686">
        <v>4.2617757622950823</v>
      </c>
      <c r="Y2686">
        <v>4.2617757622950823</v>
      </c>
      <c r="AB2686">
        <v>4.2617757622950823</v>
      </c>
      <c r="AD2686" s="196">
        <v>3.73</v>
      </c>
    </row>
    <row r="2687" spans="1:30" ht="25.5" x14ac:dyDescent="0.25">
      <c r="A2687" s="50" t="s">
        <v>1638</v>
      </c>
      <c r="B2687" s="51" t="s">
        <v>1940</v>
      </c>
      <c r="C2687" s="50" t="s">
        <v>157</v>
      </c>
      <c r="D2687" s="50" t="s">
        <v>1941</v>
      </c>
      <c r="E2687" s="237" t="s">
        <v>1637</v>
      </c>
      <c r="F2687" s="238"/>
      <c r="G2687" s="52" t="s">
        <v>266</v>
      </c>
      <c r="H2687" s="53">
        <v>0.03</v>
      </c>
      <c r="I2687" s="54">
        <f t="shared" ref="I2687:I2690" si="647">W2687</f>
        <v>19.64</v>
      </c>
      <c r="J2687" s="54">
        <f t="shared" ref="J2687:J2690" si="648">TRUNC(H2687*I2687,(2))</f>
        <v>0.57999999999999996</v>
      </c>
      <c r="Q2687">
        <f t="shared" si="634"/>
        <v>0</v>
      </c>
      <c r="R2687">
        <f t="shared" ref="R2687:R2690" si="649">I2687/1.07133</f>
        <v>18.332353243165041</v>
      </c>
      <c r="T2687">
        <v>18.659049965930198</v>
      </c>
      <c r="W2687">
        <v>19.64</v>
      </c>
      <c r="Y2687">
        <v>19.64</v>
      </c>
      <c r="AB2687">
        <v>19.64</v>
      </c>
      <c r="AD2687" s="196">
        <v>19.64</v>
      </c>
    </row>
    <row r="2688" spans="1:30" ht="25.5" x14ac:dyDescent="0.25">
      <c r="A2688" s="50" t="s">
        <v>1638</v>
      </c>
      <c r="B2688" s="51" t="s">
        <v>1942</v>
      </c>
      <c r="C2688" s="50" t="s">
        <v>157</v>
      </c>
      <c r="D2688" s="50" t="s">
        <v>1943</v>
      </c>
      <c r="E2688" s="237" t="s">
        <v>1637</v>
      </c>
      <c r="F2688" s="238"/>
      <c r="G2688" s="52" t="s">
        <v>266</v>
      </c>
      <c r="H2688" s="53">
        <v>0.03</v>
      </c>
      <c r="I2688" s="54">
        <f t="shared" si="647"/>
        <v>27.04</v>
      </c>
      <c r="J2688" s="54">
        <f t="shared" si="648"/>
        <v>0.81</v>
      </c>
      <c r="Q2688">
        <f t="shared" si="634"/>
        <v>0</v>
      </c>
      <c r="R2688">
        <f t="shared" si="649"/>
        <v>25.239655381628445</v>
      </c>
      <c r="T2688">
        <v>25.678362409341663</v>
      </c>
      <c r="W2688">
        <v>27.04</v>
      </c>
      <c r="Y2688">
        <v>27.04</v>
      </c>
      <c r="AB2688">
        <v>27.04</v>
      </c>
      <c r="AD2688" s="196">
        <v>27.04</v>
      </c>
    </row>
    <row r="2689" spans="1:30" ht="38.25" x14ac:dyDescent="0.25">
      <c r="A2689" s="55" t="s">
        <v>1627</v>
      </c>
      <c r="B2689" s="56" t="s">
        <v>2656</v>
      </c>
      <c r="C2689" s="55" t="s">
        <v>157</v>
      </c>
      <c r="D2689" s="55" t="s">
        <v>2657</v>
      </c>
      <c r="E2689" s="230" t="s">
        <v>1648</v>
      </c>
      <c r="F2689" s="231"/>
      <c r="G2689" s="57" t="s">
        <v>255</v>
      </c>
      <c r="H2689" s="58">
        <v>1.19</v>
      </c>
      <c r="I2689" s="59">
        <f t="shared" si="647"/>
        <v>2.4</v>
      </c>
      <c r="J2689" s="59">
        <f t="shared" si="648"/>
        <v>2.85</v>
      </c>
      <c r="Q2689">
        <f t="shared" si="634"/>
        <v>0</v>
      </c>
      <c r="R2689">
        <f t="shared" si="649"/>
        <v>2.2402060989611043</v>
      </c>
      <c r="T2689">
        <v>2.2868770593561276</v>
      </c>
      <c r="W2689">
        <v>2.4</v>
      </c>
      <c r="Y2689">
        <v>2.4</v>
      </c>
      <c r="AB2689">
        <v>2.4</v>
      </c>
      <c r="AD2689" s="196">
        <v>2.4</v>
      </c>
    </row>
    <row r="2690" spans="1:30" ht="25.5" x14ac:dyDescent="0.25">
      <c r="A2690" s="55" t="s">
        <v>1627</v>
      </c>
      <c r="B2690" s="56" t="s">
        <v>2587</v>
      </c>
      <c r="C2690" s="55" t="s">
        <v>157</v>
      </c>
      <c r="D2690" s="55" t="s">
        <v>2588</v>
      </c>
      <c r="E2690" s="230" t="s">
        <v>1648</v>
      </c>
      <c r="F2690" s="231"/>
      <c r="G2690" s="57" t="s">
        <v>164</v>
      </c>
      <c r="H2690" s="58">
        <v>8.9999999999999993E-3</v>
      </c>
      <c r="I2690" s="59">
        <f t="shared" si="647"/>
        <v>3.14</v>
      </c>
      <c r="J2690" s="59">
        <f t="shared" si="648"/>
        <v>0.02</v>
      </c>
      <c r="Q2690">
        <f t="shared" si="634"/>
        <v>0</v>
      </c>
      <c r="R2690">
        <f t="shared" si="649"/>
        <v>2.9309363128074453</v>
      </c>
      <c r="T2690">
        <v>2.9869414652814732</v>
      </c>
      <c r="W2690">
        <v>3.14</v>
      </c>
      <c r="Y2690">
        <v>3.14</v>
      </c>
      <c r="AB2690">
        <v>3.14</v>
      </c>
      <c r="AD2690" s="196">
        <v>3.14</v>
      </c>
    </row>
    <row r="2691" spans="1:30" x14ac:dyDescent="0.25">
      <c r="A2691" s="44"/>
      <c r="B2691" s="44"/>
      <c r="C2691" s="44"/>
      <c r="D2691" s="44"/>
      <c r="E2691" s="44" t="s">
        <v>1629</v>
      </c>
      <c r="F2691" s="45">
        <v>1.05</v>
      </c>
      <c r="G2691" s="44" t="s">
        <v>1630</v>
      </c>
      <c r="H2691" s="45">
        <v>0</v>
      </c>
      <c r="I2691" s="44" t="s">
        <v>1631</v>
      </c>
      <c r="J2691" s="45">
        <f>F2691+H2691</f>
        <v>1.05</v>
      </c>
      <c r="Q2691">
        <f t="shared" si="634"/>
        <v>0</v>
      </c>
      <c r="W2691" t="s">
        <v>1631</v>
      </c>
      <c r="Y2691" t="s">
        <v>1631</v>
      </c>
      <c r="AB2691" t="s">
        <v>1631</v>
      </c>
    </row>
    <row r="2692" spans="1:30" x14ac:dyDescent="0.25">
      <c r="A2692" s="44"/>
      <c r="B2692" s="44"/>
      <c r="C2692" s="44"/>
      <c r="D2692" s="44"/>
      <c r="E2692" s="44" t="s">
        <v>1632</v>
      </c>
      <c r="F2692" s="45">
        <f>J2692-J2686</f>
        <v>0.93759066770491817</v>
      </c>
      <c r="G2692" s="44"/>
      <c r="H2692" s="229" t="s">
        <v>1633</v>
      </c>
      <c r="I2692" s="229"/>
      <c r="J2692" s="45">
        <f>Q2692</f>
        <v>5.1993664300000004</v>
      </c>
      <c r="Q2692">
        <f t="shared" si="634"/>
        <v>5.1993664300000004</v>
      </c>
      <c r="S2692" s="194"/>
    </row>
    <row r="2693" spans="1:30" ht="15.75" thickBot="1" x14ac:dyDescent="0.3">
      <c r="A2693" s="46"/>
      <c r="B2693" s="46"/>
      <c r="C2693" s="46"/>
      <c r="D2693" s="46"/>
      <c r="E2693" s="46"/>
      <c r="F2693" s="46"/>
      <c r="G2693" s="46" t="s">
        <v>1634</v>
      </c>
      <c r="H2693" s="47">
        <v>60.1</v>
      </c>
      <c r="I2693" s="46" t="s">
        <v>1635</v>
      </c>
      <c r="J2693" s="48">
        <f>O2693</f>
        <v>312.48</v>
      </c>
      <c r="M2693">
        <f>K2686</f>
        <v>312.48</v>
      </c>
      <c r="N2693">
        <f>L2686</f>
        <v>5.1993664300000004</v>
      </c>
      <c r="O2693">
        <v>312.48</v>
      </c>
      <c r="P2693">
        <v>5.1993664300000004</v>
      </c>
      <c r="Q2693">
        <f t="shared" si="634"/>
        <v>0</v>
      </c>
      <c r="S2693" s="194"/>
      <c r="W2693" t="s">
        <v>1635</v>
      </c>
      <c r="Y2693" t="s">
        <v>1635</v>
      </c>
      <c r="AB2693" t="s">
        <v>1635</v>
      </c>
    </row>
    <row r="2694" spans="1:30" ht="15.75" thickTop="1" x14ac:dyDescent="0.25">
      <c r="A2694" s="49"/>
      <c r="B2694" s="49"/>
      <c r="C2694" s="49"/>
      <c r="D2694" s="49"/>
      <c r="E2694" s="49"/>
      <c r="F2694" s="49"/>
      <c r="G2694" s="49"/>
      <c r="H2694" s="49"/>
      <c r="I2694" s="49"/>
      <c r="J2694" s="49"/>
      <c r="Q2694">
        <f t="shared" si="634"/>
        <v>0</v>
      </c>
      <c r="S2694" s="194"/>
    </row>
    <row r="2695" spans="1:30" x14ac:dyDescent="0.25">
      <c r="A2695" s="33" t="s">
        <v>88</v>
      </c>
      <c r="B2695" s="33"/>
      <c r="C2695" s="33"/>
      <c r="D2695" s="33" t="s">
        <v>89</v>
      </c>
      <c r="E2695" s="33"/>
      <c r="F2695" s="239"/>
      <c r="G2695" s="240"/>
      <c r="H2695" s="34"/>
      <c r="I2695" s="33"/>
      <c r="J2695" s="35">
        <f>J2703+J2712+J2721+J2730+J2739+J2748+J2757+J2766+J2776+J2785+J2800+J2810+J2819+J2829+J2841+J2850+J2861</f>
        <v>24226.920000000002</v>
      </c>
      <c r="K2695">
        <f>_xlfn.XLOOKUP(D2695,'Sintético MO EQ MAT'!D:D,'Sintético MO EQ MAT'!O:O,0)</f>
        <v>24226.920000000002</v>
      </c>
      <c r="M2695">
        <f>K2695</f>
        <v>24226.920000000002</v>
      </c>
      <c r="N2695">
        <f>L2695</f>
        <v>0</v>
      </c>
      <c r="O2695">
        <v>24226.920000000002</v>
      </c>
      <c r="P2695">
        <v>0</v>
      </c>
      <c r="Q2695">
        <f t="shared" si="634"/>
        <v>0</v>
      </c>
    </row>
    <row r="2696" spans="1:30" collapsed="1" x14ac:dyDescent="0.25">
      <c r="A2696" s="36" t="s">
        <v>917</v>
      </c>
      <c r="B2696" s="37" t="s">
        <v>137</v>
      </c>
      <c r="C2696" s="36" t="s">
        <v>138</v>
      </c>
      <c r="D2696" s="36" t="s">
        <v>9</v>
      </c>
      <c r="E2696" s="233" t="s">
        <v>1626</v>
      </c>
      <c r="F2696" s="234"/>
      <c r="G2696" s="38" t="s">
        <v>139</v>
      </c>
      <c r="H2696" s="37" t="s">
        <v>140</v>
      </c>
      <c r="I2696" s="37" t="s">
        <v>141</v>
      </c>
      <c r="J2696" s="37" t="s">
        <v>10</v>
      </c>
      <c r="Q2696">
        <f t="shared" si="634"/>
        <v>0</v>
      </c>
      <c r="S2696" s="194"/>
      <c r="W2696" t="s">
        <v>141</v>
      </c>
      <c r="Y2696" t="s">
        <v>141</v>
      </c>
      <c r="AB2696" t="s">
        <v>141</v>
      </c>
    </row>
    <row r="2697" spans="1:30" ht="25.5" x14ac:dyDescent="0.25">
      <c r="A2697" s="39" t="s">
        <v>1636</v>
      </c>
      <c r="B2697" s="40" t="s">
        <v>918</v>
      </c>
      <c r="C2697" s="39" t="s">
        <v>157</v>
      </c>
      <c r="D2697" s="39" t="s">
        <v>919</v>
      </c>
      <c r="E2697" s="235" t="s">
        <v>2578</v>
      </c>
      <c r="F2697" s="236"/>
      <c r="G2697" s="41" t="s">
        <v>164</v>
      </c>
      <c r="H2697" s="42">
        <v>1</v>
      </c>
      <c r="I2697" s="43">
        <f>_xlfn.XLOOKUP(D2697,'Sintético MO EQ MAT'!D:D,'Sintético MO EQ MAT'!G:G)</f>
        <v>78.661585147540976</v>
      </c>
      <c r="J2697" s="43">
        <f>(H2697*I2697)</f>
        <v>78.661585147540976</v>
      </c>
      <c r="K2697">
        <f>_xlfn.XLOOKUP(D2697,'Sintético MO EQ MAT'!D:D,'Sintético MO EQ MAT'!O:O,0)</f>
        <v>479.83</v>
      </c>
      <c r="L2697">
        <f>_xlfn.XLOOKUP(D2697,'Sintético MO EQ MAT'!D:D,'Sintético MO EQ MAT'!K:K,0)</f>
        <v>95.967133879999992</v>
      </c>
      <c r="Q2697">
        <f t="shared" si="634"/>
        <v>0</v>
      </c>
      <c r="S2697" s="194"/>
      <c r="W2697">
        <v>78.661585147540976</v>
      </c>
      <c r="Y2697">
        <v>78.661585147540976</v>
      </c>
      <c r="AB2697">
        <v>78.661585147540976</v>
      </c>
      <c r="AD2697" s="196">
        <v>82.62</v>
      </c>
    </row>
    <row r="2698" spans="1:30" ht="25.5" x14ac:dyDescent="0.25">
      <c r="A2698" s="50" t="s">
        <v>1638</v>
      </c>
      <c r="B2698" s="51" t="s">
        <v>1940</v>
      </c>
      <c r="C2698" s="50" t="s">
        <v>157</v>
      </c>
      <c r="D2698" s="50" t="s">
        <v>1941</v>
      </c>
      <c r="E2698" s="237" t="s">
        <v>1637</v>
      </c>
      <c r="F2698" s="238"/>
      <c r="G2698" s="52" t="s">
        <v>266</v>
      </c>
      <c r="H2698" s="53">
        <v>0.25309999999999999</v>
      </c>
      <c r="I2698" s="54">
        <f t="shared" ref="I2698:I2699" si="650">W2698</f>
        <v>19.64</v>
      </c>
      <c r="J2698" s="54">
        <f t="shared" ref="J2698:J2700" si="651">TRUNC(H2698*I2698,(2))</f>
        <v>4.97</v>
      </c>
      <c r="Q2698">
        <f t="shared" ref="Q2698:Q2761" si="652">P2699</f>
        <v>0</v>
      </c>
      <c r="R2698">
        <f t="shared" ref="R2698:R2700" si="653">I2698/1.07133</f>
        <v>18.332353243165041</v>
      </c>
      <c r="T2698">
        <v>18.659049965930198</v>
      </c>
      <c r="W2698">
        <v>19.64</v>
      </c>
      <c r="Y2698">
        <v>19.64</v>
      </c>
      <c r="AB2698">
        <v>19.64</v>
      </c>
      <c r="AD2698" s="196">
        <v>19.64</v>
      </c>
    </row>
    <row r="2699" spans="1:30" ht="25.5" x14ac:dyDescent="0.25">
      <c r="A2699" s="50" t="s">
        <v>1638</v>
      </c>
      <c r="B2699" s="51" t="s">
        <v>1942</v>
      </c>
      <c r="C2699" s="50" t="s">
        <v>157</v>
      </c>
      <c r="D2699" s="50" t="s">
        <v>1943</v>
      </c>
      <c r="E2699" s="237" t="s">
        <v>1637</v>
      </c>
      <c r="F2699" s="238"/>
      <c r="G2699" s="52" t="s">
        <v>266</v>
      </c>
      <c r="H2699" s="53">
        <v>0.25309999999999999</v>
      </c>
      <c r="I2699" s="54">
        <f t="shared" si="650"/>
        <v>27.04</v>
      </c>
      <c r="J2699" s="54">
        <f t="shared" si="651"/>
        <v>6.84</v>
      </c>
      <c r="Q2699">
        <f t="shared" si="652"/>
        <v>0</v>
      </c>
      <c r="R2699">
        <f t="shared" si="653"/>
        <v>25.239655381628445</v>
      </c>
      <c r="T2699">
        <v>25.678362409341663</v>
      </c>
      <c r="W2699">
        <v>27.04</v>
      </c>
      <c r="Y2699">
        <v>27.04</v>
      </c>
      <c r="AB2699">
        <v>27.04</v>
      </c>
      <c r="AD2699" s="196">
        <v>27.04</v>
      </c>
    </row>
    <row r="2700" spans="1:30" ht="25.5" x14ac:dyDescent="0.25">
      <c r="A2700" s="55" t="s">
        <v>1627</v>
      </c>
      <c r="B2700" s="56" t="s">
        <v>2658</v>
      </c>
      <c r="C2700" s="55" t="s">
        <v>157</v>
      </c>
      <c r="D2700" s="55" t="s">
        <v>2659</v>
      </c>
      <c r="E2700" s="230" t="s">
        <v>1648</v>
      </c>
      <c r="F2700" s="231"/>
      <c r="G2700" s="57" t="s">
        <v>164</v>
      </c>
      <c r="H2700" s="58">
        <v>1</v>
      </c>
      <c r="I2700" s="59">
        <f>W2700</f>
        <v>66.849999999999994</v>
      </c>
      <c r="J2700" s="59">
        <f t="shared" si="651"/>
        <v>66.849999999999994</v>
      </c>
      <c r="Q2700">
        <f t="shared" si="652"/>
        <v>0</v>
      </c>
      <c r="R2700">
        <f t="shared" si="653"/>
        <v>62.399074048145764</v>
      </c>
      <c r="T2700">
        <v>63.500508713468314</v>
      </c>
      <c r="W2700">
        <v>66.849999999999994</v>
      </c>
      <c r="Y2700">
        <v>66.849999999999994</v>
      </c>
      <c r="AB2700">
        <v>66.849999999999994</v>
      </c>
      <c r="AD2700" s="196">
        <v>66.87</v>
      </c>
    </row>
    <row r="2701" spans="1:30" x14ac:dyDescent="0.25">
      <c r="A2701" s="44"/>
      <c r="B2701" s="44"/>
      <c r="C2701" s="44"/>
      <c r="D2701" s="44"/>
      <c r="E2701" s="44" t="s">
        <v>1629</v>
      </c>
      <c r="F2701" s="45">
        <v>8.9600000000000009</v>
      </c>
      <c r="G2701" s="44" t="s">
        <v>1630</v>
      </c>
      <c r="H2701" s="45">
        <v>0</v>
      </c>
      <c r="I2701" s="44" t="s">
        <v>1631</v>
      </c>
      <c r="J2701" s="45">
        <f>F2701+H2701</f>
        <v>8.9600000000000009</v>
      </c>
      <c r="Q2701">
        <f t="shared" si="652"/>
        <v>0</v>
      </c>
      <c r="W2701" t="s">
        <v>1631</v>
      </c>
      <c r="Y2701" t="s">
        <v>1631</v>
      </c>
      <c r="AB2701" t="s">
        <v>1631</v>
      </c>
    </row>
    <row r="2702" spans="1:30" x14ac:dyDescent="0.25">
      <c r="A2702" s="44"/>
      <c r="B2702" s="44"/>
      <c r="C2702" s="44"/>
      <c r="D2702" s="44"/>
      <c r="E2702" s="44" t="s">
        <v>1632</v>
      </c>
      <c r="F2702" s="45">
        <f>J2702-J2700</f>
        <v>29.117133879999997</v>
      </c>
      <c r="G2702" s="44"/>
      <c r="H2702" s="229" t="s">
        <v>1633</v>
      </c>
      <c r="I2702" s="229"/>
      <c r="J2702" s="45">
        <f>Q2702</f>
        <v>95.967133879999992</v>
      </c>
      <c r="Q2702">
        <f t="shared" si="652"/>
        <v>95.967133879999992</v>
      </c>
      <c r="S2702" s="194"/>
    </row>
    <row r="2703" spans="1:30" ht="15.75" thickBot="1" x14ac:dyDescent="0.3">
      <c r="A2703" s="46"/>
      <c r="B2703" s="46"/>
      <c r="C2703" s="46"/>
      <c r="D2703" s="46"/>
      <c r="E2703" s="46"/>
      <c r="F2703" s="46"/>
      <c r="G2703" s="46" t="s">
        <v>1634</v>
      </c>
      <c r="H2703" s="47">
        <v>5</v>
      </c>
      <c r="I2703" s="46" t="s">
        <v>1635</v>
      </c>
      <c r="J2703" s="48">
        <f>O2703</f>
        <v>479.83</v>
      </c>
      <c r="M2703">
        <f>K2697</f>
        <v>479.83</v>
      </c>
      <c r="N2703">
        <f>L2697</f>
        <v>95.967133879999992</v>
      </c>
      <c r="O2703">
        <v>479.83</v>
      </c>
      <c r="P2703">
        <v>95.967133879999992</v>
      </c>
      <c r="Q2703">
        <f t="shared" si="652"/>
        <v>0</v>
      </c>
      <c r="S2703" s="194"/>
      <c r="W2703" t="s">
        <v>1635</v>
      </c>
      <c r="Y2703" t="s">
        <v>1635</v>
      </c>
      <c r="AB2703" t="s">
        <v>1635</v>
      </c>
    </row>
    <row r="2704" spans="1:30" ht="15.75" thickTop="1" x14ac:dyDescent="0.25">
      <c r="A2704" s="49"/>
      <c r="B2704" s="49"/>
      <c r="C2704" s="49"/>
      <c r="D2704" s="49"/>
      <c r="E2704" s="49"/>
      <c r="F2704" s="49"/>
      <c r="G2704" s="49"/>
      <c r="H2704" s="49"/>
      <c r="I2704" s="49"/>
      <c r="J2704" s="49"/>
      <c r="Q2704">
        <f t="shared" si="652"/>
        <v>0</v>
      </c>
      <c r="S2704" s="194"/>
    </row>
    <row r="2705" spans="1:30" collapsed="1" x14ac:dyDescent="0.25">
      <c r="A2705" s="36" t="s">
        <v>920</v>
      </c>
      <c r="B2705" s="37" t="s">
        <v>137</v>
      </c>
      <c r="C2705" s="36" t="s">
        <v>138</v>
      </c>
      <c r="D2705" s="36" t="s">
        <v>9</v>
      </c>
      <c r="E2705" s="233" t="s">
        <v>1626</v>
      </c>
      <c r="F2705" s="234"/>
      <c r="G2705" s="38" t="s">
        <v>139</v>
      </c>
      <c r="H2705" s="37" t="s">
        <v>140</v>
      </c>
      <c r="I2705" s="37" t="s">
        <v>141</v>
      </c>
      <c r="J2705" s="37" t="s">
        <v>10</v>
      </c>
      <c r="Q2705">
        <f t="shared" si="652"/>
        <v>0</v>
      </c>
      <c r="S2705" s="194"/>
      <c r="W2705" t="s">
        <v>141</v>
      </c>
      <c r="Y2705" t="s">
        <v>141</v>
      </c>
      <c r="AB2705" t="s">
        <v>141</v>
      </c>
    </row>
    <row r="2706" spans="1:30" ht="25.5" x14ac:dyDescent="0.25">
      <c r="A2706" s="39" t="s">
        <v>1636</v>
      </c>
      <c r="B2706" s="40" t="s">
        <v>921</v>
      </c>
      <c r="C2706" s="39" t="s">
        <v>157</v>
      </c>
      <c r="D2706" s="39" t="s">
        <v>922</v>
      </c>
      <c r="E2706" s="235" t="s">
        <v>2578</v>
      </c>
      <c r="F2706" s="236"/>
      <c r="G2706" s="41" t="s">
        <v>164</v>
      </c>
      <c r="H2706" s="42">
        <v>1</v>
      </c>
      <c r="I2706" s="43">
        <f>_xlfn.XLOOKUP(D2706,'Sintético MO EQ MAT'!D:D,'Sintético MO EQ MAT'!G:G)</f>
        <v>126.20979034426232</v>
      </c>
      <c r="J2706" s="43">
        <f>(H2706*I2706)</f>
        <v>126.20979034426232</v>
      </c>
      <c r="K2706">
        <f>_xlfn.XLOOKUP(D2706,'Sintético MO EQ MAT'!D:D,'Sintético MO EQ MAT'!O:O,0)</f>
        <v>307.95</v>
      </c>
      <c r="L2706">
        <f>_xlfn.XLOOKUP(D2706,'Sintético MO EQ MAT'!D:D,'Sintético MO EQ MAT'!K:K,0)</f>
        <v>153.97594422000003</v>
      </c>
      <c r="Q2706">
        <f t="shared" si="652"/>
        <v>0</v>
      </c>
      <c r="S2706" s="194"/>
      <c r="W2706">
        <v>126.20979034426232</v>
      </c>
      <c r="Y2706">
        <v>126.20979034426232</v>
      </c>
      <c r="AB2706">
        <v>126.20979034426232</v>
      </c>
      <c r="AD2706" s="196">
        <v>145.5</v>
      </c>
    </row>
    <row r="2707" spans="1:30" ht="25.5" x14ac:dyDescent="0.25">
      <c r="A2707" s="50" t="s">
        <v>1638</v>
      </c>
      <c r="B2707" s="51" t="s">
        <v>1940</v>
      </c>
      <c r="C2707" s="50" t="s">
        <v>157</v>
      </c>
      <c r="D2707" s="50" t="s">
        <v>1941</v>
      </c>
      <c r="E2707" s="237" t="s">
        <v>1637</v>
      </c>
      <c r="F2707" s="238"/>
      <c r="G2707" s="52" t="s">
        <v>266</v>
      </c>
      <c r="H2707" s="53">
        <v>0.12640000000000001</v>
      </c>
      <c r="I2707" s="54">
        <f t="shared" ref="I2707:I2708" si="654">W2707</f>
        <v>19.64</v>
      </c>
      <c r="J2707" s="54">
        <f t="shared" ref="J2707:J2709" si="655">TRUNC(H2707*I2707,(2))</f>
        <v>2.48</v>
      </c>
      <c r="Q2707">
        <f t="shared" si="652"/>
        <v>0</v>
      </c>
      <c r="R2707">
        <f t="shared" ref="R2707:R2709" si="656">I2707/1.07133</f>
        <v>18.332353243165041</v>
      </c>
      <c r="T2707">
        <v>18.659049965930198</v>
      </c>
      <c r="W2707">
        <v>19.64</v>
      </c>
      <c r="Y2707">
        <v>19.64</v>
      </c>
      <c r="AB2707">
        <v>19.64</v>
      </c>
      <c r="AD2707" s="196">
        <v>19.64</v>
      </c>
    </row>
    <row r="2708" spans="1:30" ht="25.5" x14ac:dyDescent="0.25">
      <c r="A2708" s="50" t="s">
        <v>1638</v>
      </c>
      <c r="B2708" s="51" t="s">
        <v>1942</v>
      </c>
      <c r="C2708" s="50" t="s">
        <v>157</v>
      </c>
      <c r="D2708" s="50" t="s">
        <v>1943</v>
      </c>
      <c r="E2708" s="237" t="s">
        <v>1637</v>
      </c>
      <c r="F2708" s="238"/>
      <c r="G2708" s="52" t="s">
        <v>266</v>
      </c>
      <c r="H2708" s="53">
        <v>0.12640000000000001</v>
      </c>
      <c r="I2708" s="54">
        <f t="shared" si="654"/>
        <v>27.04</v>
      </c>
      <c r="J2708" s="54">
        <f t="shared" si="655"/>
        <v>3.41</v>
      </c>
      <c r="Q2708">
        <f t="shared" si="652"/>
        <v>0</v>
      </c>
      <c r="R2708">
        <f t="shared" si="656"/>
        <v>25.239655381628445</v>
      </c>
      <c r="T2708">
        <v>25.678362409341663</v>
      </c>
      <c r="W2708">
        <v>27.04</v>
      </c>
      <c r="Y2708">
        <v>27.04</v>
      </c>
      <c r="AB2708">
        <v>27.04</v>
      </c>
      <c r="AD2708" s="196">
        <v>27.04</v>
      </c>
    </row>
    <row r="2709" spans="1:30" ht="38.25" x14ac:dyDescent="0.25">
      <c r="A2709" s="55" t="s">
        <v>1627</v>
      </c>
      <c r="B2709" s="56" t="s">
        <v>2660</v>
      </c>
      <c r="C2709" s="55" t="s">
        <v>157</v>
      </c>
      <c r="D2709" s="55" t="s">
        <v>2661</v>
      </c>
      <c r="E2709" s="230" t="s">
        <v>1648</v>
      </c>
      <c r="F2709" s="231"/>
      <c r="G2709" s="57" t="s">
        <v>164</v>
      </c>
      <c r="H2709" s="58">
        <v>1</v>
      </c>
      <c r="I2709" s="59">
        <f>W2709</f>
        <v>120.31</v>
      </c>
      <c r="J2709" s="59">
        <f t="shared" si="655"/>
        <v>120.31</v>
      </c>
      <c r="Q2709">
        <f t="shared" si="652"/>
        <v>0</v>
      </c>
      <c r="R2709">
        <f t="shared" si="656"/>
        <v>112.29966490250438</v>
      </c>
      <c r="T2709">
        <v>114.26917943117435</v>
      </c>
      <c r="W2709">
        <v>120.31</v>
      </c>
      <c r="Y2709">
        <v>120.31</v>
      </c>
      <c r="AB2709">
        <v>120.31</v>
      </c>
      <c r="AD2709" s="196">
        <v>120.33</v>
      </c>
    </row>
    <row r="2710" spans="1:30" x14ac:dyDescent="0.25">
      <c r="A2710" s="44"/>
      <c r="B2710" s="44"/>
      <c r="C2710" s="44"/>
      <c r="D2710" s="44"/>
      <c r="E2710" s="44" t="s">
        <v>1629</v>
      </c>
      <c r="F2710" s="45">
        <v>4.47</v>
      </c>
      <c r="G2710" s="44" t="s">
        <v>1630</v>
      </c>
      <c r="H2710" s="45">
        <v>0</v>
      </c>
      <c r="I2710" s="44" t="s">
        <v>1631</v>
      </c>
      <c r="J2710" s="45">
        <f>F2710+H2710</f>
        <v>4.47</v>
      </c>
      <c r="Q2710">
        <f t="shared" si="652"/>
        <v>0</v>
      </c>
      <c r="W2710" t="s">
        <v>1631</v>
      </c>
      <c r="Y2710" t="s">
        <v>1631</v>
      </c>
      <c r="AB2710" t="s">
        <v>1631</v>
      </c>
    </row>
    <row r="2711" spans="1:30" x14ac:dyDescent="0.25">
      <c r="A2711" s="44"/>
      <c r="B2711" s="44"/>
      <c r="C2711" s="44"/>
      <c r="D2711" s="44"/>
      <c r="E2711" s="44" t="s">
        <v>1632</v>
      </c>
      <c r="F2711" s="45">
        <f>J2711-J2706</f>
        <v>27.766153875737714</v>
      </c>
      <c r="G2711" s="44"/>
      <c r="H2711" s="229" t="s">
        <v>1633</v>
      </c>
      <c r="I2711" s="229"/>
      <c r="J2711" s="45">
        <f>Q2711</f>
        <v>153.97594422000003</v>
      </c>
      <c r="Q2711">
        <f t="shared" si="652"/>
        <v>153.97594422000003</v>
      </c>
      <c r="S2711" s="194"/>
    </row>
    <row r="2712" spans="1:30" ht="15.75" thickBot="1" x14ac:dyDescent="0.3">
      <c r="A2712" s="46"/>
      <c r="B2712" s="46"/>
      <c r="C2712" s="46"/>
      <c r="D2712" s="46"/>
      <c r="E2712" s="46"/>
      <c r="F2712" s="46"/>
      <c r="G2712" s="46" t="s">
        <v>1634</v>
      </c>
      <c r="H2712" s="47">
        <v>2</v>
      </c>
      <c r="I2712" s="46" t="s">
        <v>1635</v>
      </c>
      <c r="J2712" s="48">
        <f>O2712</f>
        <v>307.95</v>
      </c>
      <c r="M2712">
        <f>K2706</f>
        <v>307.95</v>
      </c>
      <c r="N2712">
        <f>L2706</f>
        <v>153.97594422000003</v>
      </c>
      <c r="O2712">
        <v>307.95</v>
      </c>
      <c r="P2712">
        <v>153.97594422000003</v>
      </c>
      <c r="Q2712">
        <f t="shared" si="652"/>
        <v>0</v>
      </c>
      <c r="S2712" s="194"/>
      <c r="W2712" t="s">
        <v>1635</v>
      </c>
      <c r="Y2712" t="s">
        <v>1635</v>
      </c>
      <c r="AB2712" t="s">
        <v>1635</v>
      </c>
    </row>
    <row r="2713" spans="1:30" ht="15.75" thickTop="1" x14ac:dyDescent="0.25">
      <c r="A2713" s="49"/>
      <c r="B2713" s="49"/>
      <c r="C2713" s="49"/>
      <c r="D2713" s="49"/>
      <c r="E2713" s="49"/>
      <c r="F2713" s="49"/>
      <c r="G2713" s="49"/>
      <c r="H2713" s="49"/>
      <c r="I2713" s="49"/>
      <c r="J2713" s="49"/>
      <c r="Q2713">
        <f t="shared" si="652"/>
        <v>0</v>
      </c>
      <c r="S2713" s="194"/>
    </row>
    <row r="2714" spans="1:30" collapsed="1" x14ac:dyDescent="0.25">
      <c r="A2714" s="36" t="s">
        <v>923</v>
      </c>
      <c r="B2714" s="37" t="s">
        <v>137</v>
      </c>
      <c r="C2714" s="36" t="s">
        <v>138</v>
      </c>
      <c r="D2714" s="36" t="s">
        <v>9</v>
      </c>
      <c r="E2714" s="233" t="s">
        <v>1626</v>
      </c>
      <c r="F2714" s="234"/>
      <c r="G2714" s="38" t="s">
        <v>139</v>
      </c>
      <c r="H2714" s="37" t="s">
        <v>140</v>
      </c>
      <c r="I2714" s="37" t="s">
        <v>141</v>
      </c>
      <c r="J2714" s="37" t="s">
        <v>10</v>
      </c>
      <c r="Q2714">
        <f t="shared" si="652"/>
        <v>0</v>
      </c>
      <c r="S2714" s="194"/>
      <c r="W2714" t="s">
        <v>141</v>
      </c>
      <c r="Y2714" t="s">
        <v>141</v>
      </c>
      <c r="AB2714" t="s">
        <v>141</v>
      </c>
    </row>
    <row r="2715" spans="1:30" x14ac:dyDescent="0.25">
      <c r="A2715" s="39" t="s">
        <v>1636</v>
      </c>
      <c r="B2715" s="40" t="s">
        <v>924</v>
      </c>
      <c r="C2715" s="39" t="s">
        <v>162</v>
      </c>
      <c r="D2715" s="39" t="s">
        <v>925</v>
      </c>
      <c r="E2715" s="235" t="s">
        <v>2662</v>
      </c>
      <c r="F2715" s="236"/>
      <c r="G2715" s="41" t="s">
        <v>164</v>
      </c>
      <c r="H2715" s="42">
        <v>1</v>
      </c>
      <c r="I2715" s="43">
        <f>_xlfn.XLOOKUP(D2715,'Sintético MO EQ MAT'!D:D,'Sintético MO EQ MAT'!G:G)</f>
        <v>3.5044847950819675</v>
      </c>
      <c r="J2715" s="43">
        <f>(H2715*I2715)</f>
        <v>3.5044847950819675</v>
      </c>
      <c r="K2715">
        <f>_xlfn.XLOOKUP(D2715,'Sintético MO EQ MAT'!D:D,'Sintético MO EQ MAT'!O:O,0)</f>
        <v>64.13</v>
      </c>
      <c r="L2715">
        <f>_xlfn.XLOOKUP(D2715,'Sintético MO EQ MAT'!D:D,'Sintético MO EQ MAT'!K:K,0)</f>
        <v>4.2754714500000004</v>
      </c>
      <c r="Q2715">
        <f t="shared" si="652"/>
        <v>0</v>
      </c>
      <c r="S2715" s="194"/>
      <c r="W2715">
        <v>3.5044847950819675</v>
      </c>
      <c r="Y2715">
        <v>3.5044847950819675</v>
      </c>
      <c r="AB2715">
        <v>3.5044847950819675</v>
      </c>
      <c r="AD2715" s="196">
        <v>3.76</v>
      </c>
    </row>
    <row r="2716" spans="1:30" ht="25.5" x14ac:dyDescent="0.25">
      <c r="A2716" s="50" t="s">
        <v>1638</v>
      </c>
      <c r="B2716" s="51" t="s">
        <v>1940</v>
      </c>
      <c r="C2716" s="50" t="s">
        <v>157</v>
      </c>
      <c r="D2716" s="50" t="s">
        <v>1941</v>
      </c>
      <c r="E2716" s="237" t="s">
        <v>1637</v>
      </c>
      <c r="F2716" s="238"/>
      <c r="G2716" s="52" t="s">
        <v>266</v>
      </c>
      <c r="H2716" s="53">
        <v>0.01</v>
      </c>
      <c r="I2716" s="54">
        <f t="shared" ref="I2716:I2717" si="657">W2716</f>
        <v>19.64</v>
      </c>
      <c r="J2716" s="54">
        <f t="shared" ref="J2716:J2718" si="658">TRUNC(H2716*I2716,(2))</f>
        <v>0.19</v>
      </c>
      <c r="Q2716">
        <f t="shared" si="652"/>
        <v>0</v>
      </c>
      <c r="R2716">
        <f t="shared" ref="R2716:R2718" si="659">I2716/1.07133</f>
        <v>18.332353243165041</v>
      </c>
      <c r="T2716">
        <v>18.659049965930198</v>
      </c>
      <c r="W2716">
        <v>19.64</v>
      </c>
      <c r="Y2716">
        <v>19.64</v>
      </c>
      <c r="AB2716">
        <v>19.64</v>
      </c>
      <c r="AD2716" s="196">
        <v>19.64</v>
      </c>
    </row>
    <row r="2717" spans="1:30" ht="25.5" x14ac:dyDescent="0.25">
      <c r="A2717" s="50" t="s">
        <v>1638</v>
      </c>
      <c r="B2717" s="51" t="s">
        <v>1942</v>
      </c>
      <c r="C2717" s="50" t="s">
        <v>157</v>
      </c>
      <c r="D2717" s="50" t="s">
        <v>1943</v>
      </c>
      <c r="E2717" s="237" t="s">
        <v>1637</v>
      </c>
      <c r="F2717" s="238"/>
      <c r="G2717" s="52" t="s">
        <v>266</v>
      </c>
      <c r="H2717" s="53">
        <v>0.01</v>
      </c>
      <c r="I2717" s="54">
        <f t="shared" si="657"/>
        <v>27.04</v>
      </c>
      <c r="J2717" s="54">
        <f t="shared" si="658"/>
        <v>0.27</v>
      </c>
      <c r="Q2717">
        <f t="shared" si="652"/>
        <v>0</v>
      </c>
      <c r="R2717">
        <f t="shared" si="659"/>
        <v>25.239655381628445</v>
      </c>
      <c r="T2717">
        <v>25.678362409341663</v>
      </c>
      <c r="W2717">
        <v>27.04</v>
      </c>
      <c r="Y2717">
        <v>27.04</v>
      </c>
      <c r="AB2717">
        <v>27.04</v>
      </c>
      <c r="AD2717" s="196">
        <v>27.04</v>
      </c>
    </row>
    <row r="2718" spans="1:30" x14ac:dyDescent="0.25">
      <c r="A2718" s="55" t="s">
        <v>1627</v>
      </c>
      <c r="B2718" s="56" t="s">
        <v>2663</v>
      </c>
      <c r="C2718" s="55" t="s">
        <v>162</v>
      </c>
      <c r="D2718" s="55" t="s">
        <v>2664</v>
      </c>
      <c r="E2718" s="230" t="s">
        <v>1648</v>
      </c>
      <c r="F2718" s="231"/>
      <c r="G2718" s="57" t="s">
        <v>164</v>
      </c>
      <c r="H2718" s="58">
        <v>1</v>
      </c>
      <c r="I2718" s="59">
        <f>W2718</f>
        <v>3.04</v>
      </c>
      <c r="J2718" s="59">
        <f t="shared" si="658"/>
        <v>3.04</v>
      </c>
      <c r="Q2718">
        <f t="shared" si="652"/>
        <v>0</v>
      </c>
      <c r="R2718">
        <f t="shared" si="659"/>
        <v>2.8375943920173992</v>
      </c>
      <c r="T2718">
        <v>2.9029337365704313</v>
      </c>
      <c r="W2718">
        <v>3.04</v>
      </c>
      <c r="Y2718">
        <v>3.04</v>
      </c>
      <c r="AB2718">
        <v>3.04</v>
      </c>
      <c r="AD2718" s="196">
        <v>3.05</v>
      </c>
    </row>
    <row r="2719" spans="1:30" x14ac:dyDescent="0.25">
      <c r="A2719" s="44"/>
      <c r="B2719" s="44"/>
      <c r="C2719" s="44"/>
      <c r="D2719" s="44"/>
      <c r="E2719" s="44" t="s">
        <v>1629</v>
      </c>
      <c r="F2719" s="45">
        <v>0.34</v>
      </c>
      <c r="G2719" s="44" t="s">
        <v>1630</v>
      </c>
      <c r="H2719" s="45">
        <v>0</v>
      </c>
      <c r="I2719" s="44" t="s">
        <v>1631</v>
      </c>
      <c r="J2719" s="45">
        <f>F2719+H2719</f>
        <v>0.34</v>
      </c>
      <c r="Q2719">
        <f t="shared" si="652"/>
        <v>0</v>
      </c>
      <c r="W2719" t="s">
        <v>1631</v>
      </c>
      <c r="Y2719" t="s">
        <v>1631</v>
      </c>
      <c r="AB2719" t="s">
        <v>1631</v>
      </c>
    </row>
    <row r="2720" spans="1:30" x14ac:dyDescent="0.25">
      <c r="A2720" s="44"/>
      <c r="B2720" s="44"/>
      <c r="C2720" s="44"/>
      <c r="D2720" s="44"/>
      <c r="E2720" s="44" t="s">
        <v>1632</v>
      </c>
      <c r="F2720" s="45">
        <f>J2720-J2715</f>
        <v>0.77098665491803287</v>
      </c>
      <c r="G2720" s="44"/>
      <c r="H2720" s="229" t="s">
        <v>1633</v>
      </c>
      <c r="I2720" s="229"/>
      <c r="J2720" s="45">
        <f>Q2720</f>
        <v>4.2754714500000004</v>
      </c>
      <c r="Q2720">
        <f t="shared" si="652"/>
        <v>4.2754714500000004</v>
      </c>
      <c r="S2720" s="194"/>
    </row>
    <row r="2721" spans="1:30" ht="15.75" thickBot="1" x14ac:dyDescent="0.3">
      <c r="A2721" s="46"/>
      <c r="B2721" s="46"/>
      <c r="C2721" s="46"/>
      <c r="D2721" s="46"/>
      <c r="E2721" s="46"/>
      <c r="F2721" s="46"/>
      <c r="G2721" s="46" t="s">
        <v>1634</v>
      </c>
      <c r="H2721" s="47">
        <v>15</v>
      </c>
      <c r="I2721" s="46" t="s">
        <v>1635</v>
      </c>
      <c r="J2721" s="48">
        <f>O2721</f>
        <v>64.13</v>
      </c>
      <c r="M2721">
        <f>K2715</f>
        <v>64.13</v>
      </c>
      <c r="N2721">
        <f>L2715</f>
        <v>4.2754714500000004</v>
      </c>
      <c r="O2721">
        <v>64.13</v>
      </c>
      <c r="P2721">
        <v>4.2754714500000004</v>
      </c>
      <c r="Q2721">
        <f t="shared" si="652"/>
        <v>0</v>
      </c>
      <c r="S2721" s="194"/>
      <c r="W2721" t="s">
        <v>1635</v>
      </c>
      <c r="Y2721" t="s">
        <v>1635</v>
      </c>
      <c r="AB2721" t="s">
        <v>1635</v>
      </c>
    </row>
    <row r="2722" spans="1:30" ht="15.75" thickTop="1" x14ac:dyDescent="0.25">
      <c r="A2722" s="49"/>
      <c r="B2722" s="49"/>
      <c r="C2722" s="49"/>
      <c r="D2722" s="49"/>
      <c r="E2722" s="49"/>
      <c r="F2722" s="49"/>
      <c r="G2722" s="49"/>
      <c r="H2722" s="49"/>
      <c r="I2722" s="49"/>
      <c r="J2722" s="49"/>
      <c r="Q2722">
        <f t="shared" si="652"/>
        <v>0</v>
      </c>
      <c r="S2722" s="194"/>
    </row>
    <row r="2723" spans="1:30" collapsed="1" x14ac:dyDescent="0.25">
      <c r="A2723" s="36" t="s">
        <v>926</v>
      </c>
      <c r="B2723" s="37" t="s">
        <v>137</v>
      </c>
      <c r="C2723" s="36" t="s">
        <v>138</v>
      </c>
      <c r="D2723" s="36" t="s">
        <v>9</v>
      </c>
      <c r="E2723" s="233" t="s">
        <v>1626</v>
      </c>
      <c r="F2723" s="234"/>
      <c r="G2723" s="38" t="s">
        <v>139</v>
      </c>
      <c r="H2723" s="37" t="s">
        <v>140</v>
      </c>
      <c r="I2723" s="37" t="s">
        <v>141</v>
      </c>
      <c r="J2723" s="37" t="s">
        <v>10</v>
      </c>
      <c r="Q2723">
        <f t="shared" si="652"/>
        <v>0</v>
      </c>
      <c r="S2723" s="194"/>
      <c r="W2723" t="s">
        <v>141</v>
      </c>
      <c r="Y2723" t="s">
        <v>141</v>
      </c>
      <c r="AB2723" t="s">
        <v>141</v>
      </c>
    </row>
    <row r="2724" spans="1:30" x14ac:dyDescent="0.25">
      <c r="A2724" s="39" t="s">
        <v>1636</v>
      </c>
      <c r="B2724" s="40" t="s">
        <v>927</v>
      </c>
      <c r="C2724" s="39" t="s">
        <v>157</v>
      </c>
      <c r="D2724" s="39" t="s">
        <v>928</v>
      </c>
      <c r="E2724" s="235" t="s">
        <v>2578</v>
      </c>
      <c r="F2724" s="236"/>
      <c r="G2724" s="41" t="s">
        <v>164</v>
      </c>
      <c r="H2724" s="42">
        <v>1</v>
      </c>
      <c r="I2724" s="43">
        <f>_xlfn.XLOOKUP(D2724,'Sintético MO EQ MAT'!D:D,'Sintético MO EQ MAT'!G:G)</f>
        <v>150.82980306557377</v>
      </c>
      <c r="J2724" s="43">
        <f>(H2724*I2724)</f>
        <v>150.82980306557377</v>
      </c>
      <c r="K2724">
        <f>_xlfn.XLOOKUP(D2724,'Sintético MO EQ MAT'!D:D,'Sintético MO EQ MAT'!O:O,0)</f>
        <v>368.02</v>
      </c>
      <c r="L2724">
        <f>_xlfn.XLOOKUP(D2724,'Sintético MO EQ MAT'!D:D,'Sintético MO EQ MAT'!K:K,0)</f>
        <v>184.01235973999999</v>
      </c>
      <c r="Q2724">
        <f t="shared" si="652"/>
        <v>0</v>
      </c>
      <c r="S2724" s="194"/>
      <c r="W2724">
        <v>150.82980306557377</v>
      </c>
      <c r="Y2724">
        <v>150.82980306557377</v>
      </c>
      <c r="AB2724">
        <v>150.82980306557377</v>
      </c>
      <c r="AD2724" s="196">
        <v>173.58</v>
      </c>
    </row>
    <row r="2725" spans="1:30" ht="25.5" x14ac:dyDescent="0.25">
      <c r="A2725" s="50" t="s">
        <v>1638</v>
      </c>
      <c r="B2725" s="51" t="s">
        <v>1940</v>
      </c>
      <c r="C2725" s="50" t="s">
        <v>157</v>
      </c>
      <c r="D2725" s="50" t="s">
        <v>1941</v>
      </c>
      <c r="E2725" s="237" t="s">
        <v>1637</v>
      </c>
      <c r="F2725" s="238"/>
      <c r="G2725" s="52" t="s">
        <v>266</v>
      </c>
      <c r="H2725" s="53">
        <v>0.15820000000000001</v>
      </c>
      <c r="I2725" s="54">
        <f t="shared" ref="I2725:I2726" si="660">W2725</f>
        <v>19.64</v>
      </c>
      <c r="J2725" s="54">
        <f t="shared" ref="J2725:J2727" si="661">TRUNC(H2725*I2725,(2))</f>
        <v>3.1</v>
      </c>
      <c r="Q2725">
        <f t="shared" si="652"/>
        <v>0</v>
      </c>
      <c r="R2725">
        <f t="shared" ref="R2725:R2727" si="662">I2725/1.07133</f>
        <v>18.332353243165041</v>
      </c>
      <c r="T2725">
        <v>18.659049965930198</v>
      </c>
      <c r="W2725">
        <v>19.64</v>
      </c>
      <c r="Y2725">
        <v>19.64</v>
      </c>
      <c r="AB2725">
        <v>19.64</v>
      </c>
      <c r="AD2725" s="196">
        <v>19.64</v>
      </c>
    </row>
    <row r="2726" spans="1:30" ht="25.5" x14ac:dyDescent="0.25">
      <c r="A2726" s="50" t="s">
        <v>1638</v>
      </c>
      <c r="B2726" s="51" t="s">
        <v>1942</v>
      </c>
      <c r="C2726" s="50" t="s">
        <v>157</v>
      </c>
      <c r="D2726" s="50" t="s">
        <v>1943</v>
      </c>
      <c r="E2726" s="237" t="s">
        <v>1637</v>
      </c>
      <c r="F2726" s="238"/>
      <c r="G2726" s="52" t="s">
        <v>266</v>
      </c>
      <c r="H2726" s="53">
        <v>0.15820000000000001</v>
      </c>
      <c r="I2726" s="54">
        <f t="shared" si="660"/>
        <v>27.04</v>
      </c>
      <c r="J2726" s="54">
        <f t="shared" si="661"/>
        <v>4.2699999999999996</v>
      </c>
      <c r="Q2726">
        <f t="shared" si="652"/>
        <v>0</v>
      </c>
      <c r="R2726">
        <f t="shared" si="662"/>
        <v>25.239655381628445</v>
      </c>
      <c r="T2726">
        <v>25.678362409341663</v>
      </c>
      <c r="W2726">
        <v>27.04</v>
      </c>
      <c r="Y2726">
        <v>27.04</v>
      </c>
      <c r="AB2726">
        <v>27.04</v>
      </c>
      <c r="AD2726" s="196">
        <v>27.04</v>
      </c>
    </row>
    <row r="2727" spans="1:30" x14ac:dyDescent="0.25">
      <c r="A2727" s="55" t="s">
        <v>1627</v>
      </c>
      <c r="B2727" s="56" t="s">
        <v>2665</v>
      </c>
      <c r="C2727" s="55" t="s">
        <v>157</v>
      </c>
      <c r="D2727" s="55" t="s">
        <v>2666</v>
      </c>
      <c r="E2727" s="230" t="s">
        <v>1648</v>
      </c>
      <c r="F2727" s="231"/>
      <c r="G2727" s="57" t="s">
        <v>255</v>
      </c>
      <c r="H2727" s="58">
        <v>3</v>
      </c>
      <c r="I2727" s="59">
        <f>W2727</f>
        <v>47.82</v>
      </c>
      <c r="J2727" s="59">
        <f t="shared" si="661"/>
        <v>143.46</v>
      </c>
      <c r="Q2727">
        <f t="shared" si="652"/>
        <v>0</v>
      </c>
      <c r="R2727">
        <f t="shared" si="662"/>
        <v>44.636106521800009</v>
      </c>
      <c r="T2727">
        <v>45.410844464357389</v>
      </c>
      <c r="W2727">
        <v>47.82</v>
      </c>
      <c r="Y2727">
        <v>47.82</v>
      </c>
      <c r="AB2727">
        <v>47.82</v>
      </c>
      <c r="AD2727" s="196">
        <v>47.82</v>
      </c>
    </row>
    <row r="2728" spans="1:30" x14ac:dyDescent="0.25">
      <c r="A2728" s="44"/>
      <c r="B2728" s="44"/>
      <c r="C2728" s="44"/>
      <c r="D2728" s="44"/>
      <c r="E2728" s="44" t="s">
        <v>1629</v>
      </c>
      <c r="F2728" s="45">
        <v>5.59</v>
      </c>
      <c r="G2728" s="44" t="s">
        <v>1630</v>
      </c>
      <c r="H2728" s="45">
        <v>0</v>
      </c>
      <c r="I2728" s="44" t="s">
        <v>1631</v>
      </c>
      <c r="J2728" s="45">
        <f>F2728+H2728</f>
        <v>5.59</v>
      </c>
      <c r="Q2728">
        <f t="shared" si="652"/>
        <v>0</v>
      </c>
      <c r="W2728" t="s">
        <v>1631</v>
      </c>
      <c r="Y2728" t="s">
        <v>1631</v>
      </c>
      <c r="AB2728" t="s">
        <v>1631</v>
      </c>
    </row>
    <row r="2729" spans="1:30" x14ac:dyDescent="0.25">
      <c r="A2729" s="44"/>
      <c r="B2729" s="44"/>
      <c r="C2729" s="44"/>
      <c r="D2729" s="44"/>
      <c r="E2729" s="44" t="s">
        <v>1632</v>
      </c>
      <c r="F2729" s="45">
        <f>J2729-J2724</f>
        <v>33.182556674426223</v>
      </c>
      <c r="G2729" s="44"/>
      <c r="H2729" s="229" t="s">
        <v>1633</v>
      </c>
      <c r="I2729" s="229"/>
      <c r="J2729" s="45">
        <f>Q2729</f>
        <v>184.01235973999999</v>
      </c>
      <c r="Q2729">
        <f t="shared" si="652"/>
        <v>184.01235973999999</v>
      </c>
      <c r="S2729" s="194"/>
    </row>
    <row r="2730" spans="1:30" ht="15.75" thickBot="1" x14ac:dyDescent="0.3">
      <c r="A2730" s="46"/>
      <c r="B2730" s="46"/>
      <c r="C2730" s="46"/>
      <c r="D2730" s="46"/>
      <c r="E2730" s="46"/>
      <c r="F2730" s="46"/>
      <c r="G2730" s="46" t="s">
        <v>1634</v>
      </c>
      <c r="H2730" s="47">
        <v>2</v>
      </c>
      <c r="I2730" s="46" t="s">
        <v>1635</v>
      </c>
      <c r="J2730" s="48">
        <f>O2730</f>
        <v>368.02</v>
      </c>
      <c r="M2730">
        <f>K2724</f>
        <v>368.02</v>
      </c>
      <c r="N2730">
        <f>L2724</f>
        <v>184.01235973999999</v>
      </c>
      <c r="O2730">
        <v>368.02</v>
      </c>
      <c r="P2730">
        <v>184.01235973999999</v>
      </c>
      <c r="Q2730">
        <f t="shared" si="652"/>
        <v>0</v>
      </c>
      <c r="S2730" s="194"/>
      <c r="W2730" t="s">
        <v>1635</v>
      </c>
      <c r="Y2730" t="s">
        <v>1635</v>
      </c>
      <c r="AB2730" t="s">
        <v>1635</v>
      </c>
    </row>
    <row r="2731" spans="1:30" ht="15.75" thickTop="1" x14ac:dyDescent="0.25">
      <c r="A2731" s="49"/>
      <c r="B2731" s="49"/>
      <c r="C2731" s="49"/>
      <c r="D2731" s="49"/>
      <c r="E2731" s="49"/>
      <c r="F2731" s="49"/>
      <c r="G2731" s="49"/>
      <c r="H2731" s="49"/>
      <c r="I2731" s="49"/>
      <c r="J2731" s="49"/>
      <c r="Q2731">
        <f t="shared" si="652"/>
        <v>0</v>
      </c>
      <c r="S2731" s="194"/>
    </row>
    <row r="2732" spans="1:30" collapsed="1" x14ac:dyDescent="0.25">
      <c r="A2732" s="36" t="s">
        <v>929</v>
      </c>
      <c r="B2732" s="37" t="s">
        <v>137</v>
      </c>
      <c r="C2732" s="36" t="s">
        <v>138</v>
      </c>
      <c r="D2732" s="36" t="s">
        <v>9</v>
      </c>
      <c r="E2732" s="233" t="s">
        <v>1626</v>
      </c>
      <c r="F2732" s="234"/>
      <c r="G2732" s="38" t="s">
        <v>139</v>
      </c>
      <c r="H2732" s="37" t="s">
        <v>140</v>
      </c>
      <c r="I2732" s="37" t="s">
        <v>141</v>
      </c>
      <c r="J2732" s="37" t="s">
        <v>10</v>
      </c>
      <c r="Q2732">
        <f t="shared" si="652"/>
        <v>0</v>
      </c>
      <c r="S2732" s="194"/>
      <c r="W2732" t="s">
        <v>141</v>
      </c>
      <c r="Y2732" t="s">
        <v>141</v>
      </c>
      <c r="AB2732" t="s">
        <v>141</v>
      </c>
    </row>
    <row r="2733" spans="1:30" x14ac:dyDescent="0.25">
      <c r="A2733" s="39" t="s">
        <v>1636</v>
      </c>
      <c r="B2733" s="40" t="s">
        <v>930</v>
      </c>
      <c r="C2733" s="39" t="s">
        <v>162</v>
      </c>
      <c r="D2733" s="39" t="s">
        <v>931</v>
      </c>
      <c r="E2733" s="235" t="s">
        <v>2667</v>
      </c>
      <c r="F2733" s="236"/>
      <c r="G2733" s="41" t="s">
        <v>164</v>
      </c>
      <c r="H2733" s="42">
        <v>1</v>
      </c>
      <c r="I2733" s="43">
        <f>_xlfn.XLOOKUP(D2733,'Sintético MO EQ MAT'!D:D,'Sintético MO EQ MAT'!G:G)</f>
        <v>605.94556178688538</v>
      </c>
      <c r="J2733" s="43">
        <f>(H2733*I2733)</f>
        <v>605.94556178688538</v>
      </c>
      <c r="K2733">
        <f>_xlfn.XLOOKUP(D2733,'Sintético MO EQ MAT'!D:D,'Sintético MO EQ MAT'!O:O,0)</f>
        <v>739.25</v>
      </c>
      <c r="L2733">
        <f>_xlfn.XLOOKUP(D2733,'Sintético MO EQ MAT'!D:D,'Sintético MO EQ MAT'!K:K,0)</f>
        <v>739.25358538000012</v>
      </c>
      <c r="Q2733">
        <f t="shared" si="652"/>
        <v>0</v>
      </c>
      <c r="S2733" s="194"/>
      <c r="W2733">
        <v>605.94556178688538</v>
      </c>
      <c r="Y2733">
        <v>605.94556178688538</v>
      </c>
      <c r="AB2733">
        <v>605.94556178688538</v>
      </c>
      <c r="AD2733" s="196">
        <v>670.44</v>
      </c>
    </row>
    <row r="2734" spans="1:30" ht="25.5" x14ac:dyDescent="0.25">
      <c r="A2734" s="50" t="s">
        <v>1638</v>
      </c>
      <c r="B2734" s="51" t="s">
        <v>1940</v>
      </c>
      <c r="C2734" s="50" t="s">
        <v>157</v>
      </c>
      <c r="D2734" s="50" t="s">
        <v>1941</v>
      </c>
      <c r="E2734" s="237" t="s">
        <v>1637</v>
      </c>
      <c r="F2734" s="238"/>
      <c r="G2734" s="52" t="s">
        <v>266</v>
      </c>
      <c r="H2734" s="53">
        <v>1.2110000000000001</v>
      </c>
      <c r="I2734" s="54">
        <f t="shared" ref="I2734:I2735" si="663">W2734</f>
        <v>19.64</v>
      </c>
      <c r="J2734" s="54">
        <f t="shared" ref="J2734:J2736" si="664">TRUNC(H2734*I2734,(2))</f>
        <v>23.78</v>
      </c>
      <c r="Q2734">
        <f t="shared" si="652"/>
        <v>0</v>
      </c>
      <c r="R2734">
        <f t="shared" ref="R2734:R2736" si="665">I2734/1.07133</f>
        <v>18.332353243165041</v>
      </c>
      <c r="T2734">
        <v>18.659049965930198</v>
      </c>
      <c r="W2734">
        <v>19.64</v>
      </c>
      <c r="Y2734">
        <v>19.64</v>
      </c>
      <c r="AB2734">
        <v>19.64</v>
      </c>
      <c r="AD2734" s="196">
        <v>19.64</v>
      </c>
    </row>
    <row r="2735" spans="1:30" ht="25.5" x14ac:dyDescent="0.25">
      <c r="A2735" s="50" t="s">
        <v>1638</v>
      </c>
      <c r="B2735" s="51" t="s">
        <v>1942</v>
      </c>
      <c r="C2735" s="50" t="s">
        <v>157</v>
      </c>
      <c r="D2735" s="50" t="s">
        <v>1943</v>
      </c>
      <c r="E2735" s="237" t="s">
        <v>1637</v>
      </c>
      <c r="F2735" s="238"/>
      <c r="G2735" s="52" t="s">
        <v>266</v>
      </c>
      <c r="H2735" s="53">
        <v>1.2110000000000001</v>
      </c>
      <c r="I2735" s="54">
        <f t="shared" si="663"/>
        <v>27.04</v>
      </c>
      <c r="J2735" s="54">
        <f t="shared" si="664"/>
        <v>32.74</v>
      </c>
      <c r="Q2735">
        <f t="shared" si="652"/>
        <v>0</v>
      </c>
      <c r="R2735">
        <f t="shared" si="665"/>
        <v>25.239655381628445</v>
      </c>
      <c r="T2735">
        <v>25.678362409341663</v>
      </c>
      <c r="W2735">
        <v>27.04</v>
      </c>
      <c r="Y2735">
        <v>27.04</v>
      </c>
      <c r="AB2735">
        <v>27.04</v>
      </c>
      <c r="AD2735" s="196">
        <v>27.04</v>
      </c>
    </row>
    <row r="2736" spans="1:30" ht="25.5" x14ac:dyDescent="0.25">
      <c r="A2736" s="55" t="s">
        <v>1627</v>
      </c>
      <c r="B2736" s="56" t="s">
        <v>2668</v>
      </c>
      <c r="C2736" s="55" t="s">
        <v>162</v>
      </c>
      <c r="D2736" s="55" t="s">
        <v>2669</v>
      </c>
      <c r="E2736" s="230" t="s">
        <v>1648</v>
      </c>
      <c r="F2736" s="231"/>
      <c r="G2736" s="57" t="s">
        <v>164</v>
      </c>
      <c r="H2736" s="58">
        <v>1</v>
      </c>
      <c r="I2736" s="59">
        <f>W2736</f>
        <v>549.41999999999996</v>
      </c>
      <c r="J2736" s="59">
        <f t="shared" si="664"/>
        <v>549.41999999999996</v>
      </c>
      <c r="Q2736">
        <f t="shared" si="652"/>
        <v>0</v>
      </c>
      <c r="R2736">
        <f t="shared" si="665"/>
        <v>512.83918120467081</v>
      </c>
      <c r="T2736">
        <v>521.78133721635731</v>
      </c>
      <c r="W2736">
        <v>549.41999999999996</v>
      </c>
      <c r="Y2736">
        <v>549.41999999999996</v>
      </c>
      <c r="AB2736">
        <v>549.41999999999996</v>
      </c>
      <c r="AD2736" s="196">
        <v>549.47</v>
      </c>
    </row>
    <row r="2737" spans="1:30" x14ac:dyDescent="0.25">
      <c r="A2737" s="44"/>
      <c r="B2737" s="44"/>
      <c r="C2737" s="44"/>
      <c r="D2737" s="44"/>
      <c r="E2737" s="44" t="s">
        <v>1629</v>
      </c>
      <c r="F2737" s="45">
        <v>42.91</v>
      </c>
      <c r="G2737" s="44" t="s">
        <v>1630</v>
      </c>
      <c r="H2737" s="45">
        <v>0</v>
      </c>
      <c r="I2737" s="44" t="s">
        <v>1631</v>
      </c>
      <c r="J2737" s="45">
        <f>F2737+H2737</f>
        <v>42.91</v>
      </c>
      <c r="Q2737">
        <f t="shared" si="652"/>
        <v>0</v>
      </c>
      <c r="W2737" t="s">
        <v>1631</v>
      </c>
      <c r="Y2737" t="s">
        <v>1631</v>
      </c>
      <c r="AB2737" t="s">
        <v>1631</v>
      </c>
    </row>
    <row r="2738" spans="1:30" x14ac:dyDescent="0.25">
      <c r="A2738" s="44"/>
      <c r="B2738" s="44"/>
      <c r="C2738" s="44"/>
      <c r="D2738" s="44"/>
      <c r="E2738" s="44" t="s">
        <v>1632</v>
      </c>
      <c r="F2738" s="45">
        <f>J2738-J2733</f>
        <v>133.30802359311474</v>
      </c>
      <c r="G2738" s="44"/>
      <c r="H2738" s="229" t="s">
        <v>1633</v>
      </c>
      <c r="I2738" s="229"/>
      <c r="J2738" s="45">
        <f>Q2738</f>
        <v>739.25358538000012</v>
      </c>
      <c r="Q2738">
        <f t="shared" si="652"/>
        <v>739.25358538000012</v>
      </c>
      <c r="S2738" s="194"/>
    </row>
    <row r="2739" spans="1:30" ht="15.75" thickBot="1" x14ac:dyDescent="0.3">
      <c r="A2739" s="46"/>
      <c r="B2739" s="46"/>
      <c r="C2739" s="46"/>
      <c r="D2739" s="46"/>
      <c r="E2739" s="46"/>
      <c r="F2739" s="46"/>
      <c r="G2739" s="46" t="s">
        <v>1634</v>
      </c>
      <c r="H2739" s="47">
        <v>1</v>
      </c>
      <c r="I2739" s="46" t="s">
        <v>1635</v>
      </c>
      <c r="J2739" s="48">
        <f>O2739</f>
        <v>739.25</v>
      </c>
      <c r="M2739">
        <f>K2733</f>
        <v>739.25</v>
      </c>
      <c r="N2739">
        <f>L2733</f>
        <v>739.25358538000012</v>
      </c>
      <c r="O2739">
        <v>739.25</v>
      </c>
      <c r="P2739">
        <v>739.25358538000012</v>
      </c>
      <c r="Q2739">
        <f t="shared" si="652"/>
        <v>0</v>
      </c>
      <c r="S2739" s="194"/>
      <c r="W2739" t="s">
        <v>1635</v>
      </c>
      <c r="Y2739" t="s">
        <v>1635</v>
      </c>
      <c r="AB2739" t="s">
        <v>1635</v>
      </c>
    </row>
    <row r="2740" spans="1:30" ht="15.75" thickTop="1" x14ac:dyDescent="0.25">
      <c r="A2740" s="49"/>
      <c r="B2740" s="49"/>
      <c r="C2740" s="49"/>
      <c r="D2740" s="49"/>
      <c r="E2740" s="49"/>
      <c r="F2740" s="49"/>
      <c r="G2740" s="49"/>
      <c r="H2740" s="49"/>
      <c r="I2740" s="49"/>
      <c r="J2740" s="49"/>
      <c r="Q2740">
        <f t="shared" si="652"/>
        <v>0</v>
      </c>
      <c r="S2740" s="194"/>
    </row>
    <row r="2741" spans="1:30" collapsed="1" x14ac:dyDescent="0.25">
      <c r="A2741" s="36" t="s">
        <v>932</v>
      </c>
      <c r="B2741" s="37" t="s">
        <v>137</v>
      </c>
      <c r="C2741" s="36" t="s">
        <v>138</v>
      </c>
      <c r="D2741" s="36" t="s">
        <v>9</v>
      </c>
      <c r="E2741" s="233" t="s">
        <v>1626</v>
      </c>
      <c r="F2741" s="234"/>
      <c r="G2741" s="38" t="s">
        <v>139</v>
      </c>
      <c r="H2741" s="37" t="s">
        <v>140</v>
      </c>
      <c r="I2741" s="37" t="s">
        <v>141</v>
      </c>
      <c r="J2741" s="37" t="s">
        <v>10</v>
      </c>
      <c r="Q2741">
        <f t="shared" si="652"/>
        <v>0</v>
      </c>
      <c r="S2741" s="194"/>
      <c r="W2741" t="s">
        <v>141</v>
      </c>
      <c r="Y2741" t="s">
        <v>141</v>
      </c>
      <c r="AB2741" t="s">
        <v>141</v>
      </c>
    </row>
    <row r="2742" spans="1:30" x14ac:dyDescent="0.25">
      <c r="A2742" s="39" t="s">
        <v>1636</v>
      </c>
      <c r="B2742" s="40" t="s">
        <v>933</v>
      </c>
      <c r="C2742" s="39" t="s">
        <v>594</v>
      </c>
      <c r="D2742" s="39" t="s">
        <v>2670</v>
      </c>
      <c r="E2742" s="235" t="s">
        <v>2671</v>
      </c>
      <c r="F2742" s="236"/>
      <c r="G2742" s="41" t="s">
        <v>808</v>
      </c>
      <c r="H2742" s="42">
        <v>1</v>
      </c>
      <c r="I2742" s="43">
        <f>_xlfn.XLOOKUP(D2742,'Sintético MO EQ MAT'!D:D,'Sintético MO EQ MAT'!G:G)</f>
        <v>15.645309131147542</v>
      </c>
      <c r="J2742" s="43">
        <f>(H2742*I2742)</f>
        <v>15.645309131147542</v>
      </c>
      <c r="K2742">
        <f>_xlfn.XLOOKUP(D2742,'Sintético MO EQ MAT'!D:D,'Sintético MO EQ MAT'!O:O,0)</f>
        <v>4360.29</v>
      </c>
      <c r="L2742">
        <f>_xlfn.XLOOKUP(D2742,'Sintético MO EQ MAT'!D:D,'Sintético MO EQ MAT'!K:K,0)</f>
        <v>19.087277140000001</v>
      </c>
      <c r="Q2742">
        <f t="shared" si="652"/>
        <v>0</v>
      </c>
      <c r="S2742" s="194"/>
      <c r="W2742">
        <v>15.645309131147542</v>
      </c>
      <c r="Y2742">
        <v>15.645309131147542</v>
      </c>
      <c r="AB2742">
        <v>15.645309131147542</v>
      </c>
      <c r="AD2742" s="196">
        <v>14.38</v>
      </c>
    </row>
    <row r="2743" spans="1:30" ht="25.5" x14ac:dyDescent="0.25">
      <c r="A2743" s="50" t="s">
        <v>1638</v>
      </c>
      <c r="B2743" s="51" t="s">
        <v>2525</v>
      </c>
      <c r="C2743" s="50" t="s">
        <v>594</v>
      </c>
      <c r="D2743" s="50" t="s">
        <v>2526</v>
      </c>
      <c r="E2743" s="237" t="s">
        <v>2336</v>
      </c>
      <c r="F2743" s="238"/>
      <c r="G2743" s="52" t="s">
        <v>1787</v>
      </c>
      <c r="H2743" s="53">
        <v>0.18</v>
      </c>
      <c r="I2743" s="54">
        <f>W2743</f>
        <v>3.48</v>
      </c>
      <c r="J2743" s="54">
        <f t="shared" ref="J2743:J2745" si="666">TRUNC(H2743*I2743,(2))</f>
        <v>0.62</v>
      </c>
      <c r="Q2743">
        <f t="shared" si="652"/>
        <v>0</v>
      </c>
      <c r="R2743">
        <f t="shared" ref="R2743:R2745" si="667">I2743/1.07133</f>
        <v>3.2482988434936018</v>
      </c>
      <c r="T2743">
        <v>3.3136381880466339</v>
      </c>
      <c r="W2743">
        <v>3.48</v>
      </c>
      <c r="Y2743">
        <v>3.48</v>
      </c>
      <c r="AB2743">
        <v>3.48</v>
      </c>
      <c r="AD2743" s="196">
        <v>3.48</v>
      </c>
    </row>
    <row r="2744" spans="1:30" x14ac:dyDescent="0.25">
      <c r="A2744" s="55" t="s">
        <v>1627</v>
      </c>
      <c r="B2744" s="56" t="s">
        <v>2672</v>
      </c>
      <c r="C2744" s="55" t="s">
        <v>594</v>
      </c>
      <c r="D2744" s="55" t="s">
        <v>2673</v>
      </c>
      <c r="E2744" s="230" t="s">
        <v>1648</v>
      </c>
      <c r="F2744" s="231"/>
      <c r="G2744" s="57" t="s">
        <v>808</v>
      </c>
      <c r="H2744" s="58">
        <v>1</v>
      </c>
      <c r="I2744" s="59">
        <f t="shared" ref="I2744:I2745" si="668">W2744</f>
        <v>11.37</v>
      </c>
      <c r="J2744" s="59">
        <f t="shared" si="666"/>
        <v>11.37</v>
      </c>
      <c r="Q2744">
        <f t="shared" si="652"/>
        <v>0</v>
      </c>
      <c r="R2744">
        <f t="shared" si="667"/>
        <v>10.612976393828232</v>
      </c>
      <c r="T2744">
        <v>10.799660235408325</v>
      </c>
      <c r="W2744">
        <v>11.37</v>
      </c>
      <c r="Y2744">
        <v>11.37</v>
      </c>
      <c r="AB2744">
        <v>11.37</v>
      </c>
      <c r="AD2744" s="196">
        <v>11.37</v>
      </c>
    </row>
    <row r="2745" spans="1:30" x14ac:dyDescent="0.25">
      <c r="A2745" s="55" t="s">
        <v>1627</v>
      </c>
      <c r="B2745" s="56" t="s">
        <v>2529</v>
      </c>
      <c r="C2745" s="55" t="s">
        <v>157</v>
      </c>
      <c r="D2745" s="55" t="s">
        <v>2530</v>
      </c>
      <c r="E2745" s="230" t="s">
        <v>1665</v>
      </c>
      <c r="F2745" s="231"/>
      <c r="G2745" s="57" t="s">
        <v>266</v>
      </c>
      <c r="H2745" s="58">
        <v>0.18</v>
      </c>
      <c r="I2745" s="59">
        <f t="shared" si="668"/>
        <v>20.32</v>
      </c>
      <c r="J2745" s="59">
        <f t="shared" si="666"/>
        <v>3.65</v>
      </c>
      <c r="Q2745">
        <f t="shared" si="652"/>
        <v>0</v>
      </c>
      <c r="R2745">
        <f t="shared" si="667"/>
        <v>18.967078304537353</v>
      </c>
      <c r="T2745">
        <v>19.303109219381518</v>
      </c>
      <c r="W2745">
        <v>20.32</v>
      </c>
      <c r="Y2745">
        <v>20.32</v>
      </c>
      <c r="AB2745">
        <v>20.32</v>
      </c>
      <c r="AD2745" s="196">
        <v>20.32</v>
      </c>
    </row>
    <row r="2746" spans="1:30" x14ac:dyDescent="0.25">
      <c r="A2746" s="44"/>
      <c r="B2746" s="44"/>
      <c r="C2746" s="44"/>
      <c r="D2746" s="44"/>
      <c r="E2746" s="44" t="s">
        <v>1629</v>
      </c>
      <c r="F2746" s="45">
        <v>3.72</v>
      </c>
      <c r="G2746" s="44" t="s">
        <v>1630</v>
      </c>
      <c r="H2746" s="45">
        <v>0</v>
      </c>
      <c r="I2746" s="44" t="s">
        <v>1631</v>
      </c>
      <c r="J2746" s="45">
        <f>F2746+H2746</f>
        <v>3.72</v>
      </c>
      <c r="Q2746">
        <f t="shared" si="652"/>
        <v>0</v>
      </c>
      <c r="W2746" t="s">
        <v>1631</v>
      </c>
      <c r="Y2746" t="s">
        <v>1631</v>
      </c>
      <c r="AB2746" t="s">
        <v>1631</v>
      </c>
    </row>
    <row r="2747" spans="1:30" x14ac:dyDescent="0.25">
      <c r="A2747" s="44"/>
      <c r="B2747" s="44"/>
      <c r="C2747" s="44"/>
      <c r="D2747" s="44"/>
      <c r="E2747" s="44" t="s">
        <v>1632</v>
      </c>
      <c r="F2747" s="45">
        <f>J2747-J2742</f>
        <v>3.4419680088524593</v>
      </c>
      <c r="G2747" s="44"/>
      <c r="H2747" s="229" t="s">
        <v>1633</v>
      </c>
      <c r="I2747" s="229"/>
      <c r="J2747" s="45">
        <f>Q2747</f>
        <v>19.087277140000001</v>
      </c>
      <c r="Q2747">
        <f t="shared" si="652"/>
        <v>19.087277140000001</v>
      </c>
      <c r="S2747" s="194"/>
    </row>
    <row r="2748" spans="1:30" ht="15.75" thickBot="1" x14ac:dyDescent="0.3">
      <c r="A2748" s="46"/>
      <c r="B2748" s="46"/>
      <c r="C2748" s="46"/>
      <c r="D2748" s="46"/>
      <c r="E2748" s="46"/>
      <c r="F2748" s="46"/>
      <c r="G2748" s="46" t="s">
        <v>1634</v>
      </c>
      <c r="H2748" s="47">
        <v>228.44</v>
      </c>
      <c r="I2748" s="46" t="s">
        <v>1635</v>
      </c>
      <c r="J2748" s="48">
        <f>O2748</f>
        <v>4360.29</v>
      </c>
      <c r="M2748">
        <f>K2742</f>
        <v>4360.29</v>
      </c>
      <c r="N2748">
        <f>L2742</f>
        <v>19.087277140000001</v>
      </c>
      <c r="O2748">
        <v>4360.29</v>
      </c>
      <c r="P2748">
        <v>19.087277140000001</v>
      </c>
      <c r="Q2748">
        <f t="shared" si="652"/>
        <v>0</v>
      </c>
      <c r="S2748" s="194"/>
      <c r="W2748" t="s">
        <v>1635</v>
      </c>
      <c r="Y2748" t="s">
        <v>1635</v>
      </c>
      <c r="AB2748" t="s">
        <v>1635</v>
      </c>
    </row>
    <row r="2749" spans="1:30" ht="15.75" thickTop="1" x14ac:dyDescent="0.25">
      <c r="A2749" s="49"/>
      <c r="B2749" s="49"/>
      <c r="C2749" s="49"/>
      <c r="D2749" s="49"/>
      <c r="E2749" s="49"/>
      <c r="F2749" s="49"/>
      <c r="G2749" s="49"/>
      <c r="H2749" s="49"/>
      <c r="I2749" s="49"/>
      <c r="J2749" s="49"/>
      <c r="Q2749">
        <f t="shared" si="652"/>
        <v>0</v>
      </c>
      <c r="S2749" s="194"/>
    </row>
    <row r="2750" spans="1:30" collapsed="1" x14ac:dyDescent="0.25">
      <c r="A2750" s="36" t="s">
        <v>935</v>
      </c>
      <c r="B2750" s="37" t="s">
        <v>137</v>
      </c>
      <c r="C2750" s="36" t="s">
        <v>138</v>
      </c>
      <c r="D2750" s="36" t="s">
        <v>9</v>
      </c>
      <c r="E2750" s="233" t="s">
        <v>1626</v>
      </c>
      <c r="F2750" s="234"/>
      <c r="G2750" s="38" t="s">
        <v>139</v>
      </c>
      <c r="H2750" s="37" t="s">
        <v>140</v>
      </c>
      <c r="I2750" s="37" t="s">
        <v>141</v>
      </c>
      <c r="J2750" s="37" t="s">
        <v>10</v>
      </c>
      <c r="Q2750">
        <f t="shared" si="652"/>
        <v>0</v>
      </c>
      <c r="S2750" s="194"/>
      <c r="W2750" t="s">
        <v>141</v>
      </c>
      <c r="Y2750" t="s">
        <v>141</v>
      </c>
      <c r="AB2750" t="s">
        <v>141</v>
      </c>
    </row>
    <row r="2751" spans="1:30" ht="25.5" x14ac:dyDescent="0.25">
      <c r="A2751" s="39" t="s">
        <v>1636</v>
      </c>
      <c r="B2751" s="40" t="s">
        <v>936</v>
      </c>
      <c r="C2751" s="39" t="s">
        <v>157</v>
      </c>
      <c r="D2751" s="39" t="s">
        <v>937</v>
      </c>
      <c r="E2751" s="235" t="s">
        <v>2578</v>
      </c>
      <c r="F2751" s="236"/>
      <c r="G2751" s="41" t="s">
        <v>255</v>
      </c>
      <c r="H2751" s="42">
        <v>1</v>
      </c>
      <c r="I2751" s="43">
        <f>_xlfn.XLOOKUP(D2751,'Sintético MO EQ MAT'!D:D,'Sintético MO EQ MAT'!G:G)</f>
        <v>54.251035885245905</v>
      </c>
      <c r="J2751" s="43">
        <f>(H2751*I2751)</f>
        <v>54.251035885245905</v>
      </c>
      <c r="K2751">
        <f>_xlfn.XLOOKUP(D2751,'Sintético MO EQ MAT'!D:D,'Sintético MO EQ MAT'!O:O,0)</f>
        <v>5931.61</v>
      </c>
      <c r="L2751">
        <f>_xlfn.XLOOKUP(D2751,'Sintético MO EQ MAT'!D:D,'Sintético MO EQ MAT'!K:K,0)</f>
        <v>66.186263780000004</v>
      </c>
      <c r="Q2751">
        <f t="shared" si="652"/>
        <v>0</v>
      </c>
      <c r="S2751" s="194"/>
      <c r="W2751">
        <v>54.251035885245905</v>
      </c>
      <c r="Y2751">
        <v>54.251035885245905</v>
      </c>
      <c r="AB2751">
        <v>54.251035885245905</v>
      </c>
      <c r="AD2751" s="196">
        <v>63.52</v>
      </c>
    </row>
    <row r="2752" spans="1:30" ht="25.5" x14ac:dyDescent="0.25">
      <c r="A2752" s="50" t="s">
        <v>1638</v>
      </c>
      <c r="B2752" s="51" t="s">
        <v>1940</v>
      </c>
      <c r="C2752" s="50" t="s">
        <v>157</v>
      </c>
      <c r="D2752" s="50" t="s">
        <v>1941</v>
      </c>
      <c r="E2752" s="237" t="s">
        <v>1637</v>
      </c>
      <c r="F2752" s="238"/>
      <c r="G2752" s="52" t="s">
        <v>266</v>
      </c>
      <c r="H2752" s="53">
        <v>3.3700000000000001E-2</v>
      </c>
      <c r="I2752" s="54">
        <f t="shared" ref="I2752:I2753" si="669">W2752</f>
        <v>19.64</v>
      </c>
      <c r="J2752" s="54">
        <f t="shared" ref="J2752:J2754" si="670">TRUNC(H2752*I2752,(2))</f>
        <v>0.66</v>
      </c>
      <c r="Q2752">
        <f t="shared" si="652"/>
        <v>0</v>
      </c>
      <c r="R2752">
        <f t="shared" ref="R2752:R2754" si="671">I2752/1.07133</f>
        <v>18.332353243165041</v>
      </c>
      <c r="T2752">
        <v>18.659049965930198</v>
      </c>
      <c r="W2752">
        <v>19.64</v>
      </c>
      <c r="Y2752">
        <v>19.64</v>
      </c>
      <c r="AB2752">
        <v>19.64</v>
      </c>
      <c r="AD2752" s="196">
        <v>19.64</v>
      </c>
    </row>
    <row r="2753" spans="1:30" ht="25.5" x14ac:dyDescent="0.25">
      <c r="A2753" s="50" t="s">
        <v>1638</v>
      </c>
      <c r="B2753" s="51" t="s">
        <v>1942</v>
      </c>
      <c r="C2753" s="50" t="s">
        <v>157</v>
      </c>
      <c r="D2753" s="50" t="s">
        <v>1943</v>
      </c>
      <c r="E2753" s="237" t="s">
        <v>1637</v>
      </c>
      <c r="F2753" s="238"/>
      <c r="G2753" s="52" t="s">
        <v>266</v>
      </c>
      <c r="H2753" s="53">
        <v>3.3700000000000001E-2</v>
      </c>
      <c r="I2753" s="54">
        <f t="shared" si="669"/>
        <v>27</v>
      </c>
      <c r="J2753" s="54">
        <f t="shared" si="670"/>
        <v>0.9</v>
      </c>
      <c r="Q2753">
        <f t="shared" si="652"/>
        <v>0</v>
      </c>
      <c r="R2753">
        <f t="shared" si="671"/>
        <v>25.202318613312428</v>
      </c>
      <c r="T2753">
        <v>25.678362409341663</v>
      </c>
      <c r="W2753">
        <v>27</v>
      </c>
      <c r="Y2753">
        <v>27</v>
      </c>
      <c r="AB2753">
        <v>27</v>
      </c>
      <c r="AD2753" s="196">
        <v>27.04</v>
      </c>
    </row>
    <row r="2754" spans="1:30" x14ac:dyDescent="0.25">
      <c r="A2754" s="55" t="s">
        <v>1627</v>
      </c>
      <c r="B2754" s="56" t="s">
        <v>2674</v>
      </c>
      <c r="C2754" s="55" t="s">
        <v>157</v>
      </c>
      <c r="D2754" s="55" t="s">
        <v>2675</v>
      </c>
      <c r="E2754" s="230" t="s">
        <v>1648</v>
      </c>
      <c r="F2754" s="231"/>
      <c r="G2754" s="57" t="s">
        <v>255</v>
      </c>
      <c r="H2754" s="58">
        <v>1.1000000000000001</v>
      </c>
      <c r="I2754" s="59">
        <f>W2754</f>
        <v>47.9</v>
      </c>
      <c r="J2754" s="59">
        <f t="shared" si="670"/>
        <v>52.69</v>
      </c>
      <c r="Q2754">
        <f t="shared" si="652"/>
        <v>0</v>
      </c>
      <c r="R2754">
        <f t="shared" si="671"/>
        <v>44.710780058432043</v>
      </c>
      <c r="T2754">
        <v>45.494852193068432</v>
      </c>
      <c r="W2754">
        <v>47.9</v>
      </c>
      <c r="Y2754">
        <v>47.9</v>
      </c>
      <c r="AB2754">
        <v>47.9</v>
      </c>
      <c r="AD2754" s="196">
        <v>47.9</v>
      </c>
    </row>
    <row r="2755" spans="1:30" x14ac:dyDescent="0.25">
      <c r="A2755" s="44"/>
      <c r="B2755" s="44"/>
      <c r="C2755" s="44"/>
      <c r="D2755" s="44"/>
      <c r="E2755" s="44" t="s">
        <v>1629</v>
      </c>
      <c r="F2755" s="45">
        <v>1.19</v>
      </c>
      <c r="G2755" s="44" t="s">
        <v>1630</v>
      </c>
      <c r="H2755" s="45">
        <v>0</v>
      </c>
      <c r="I2755" s="44" t="s">
        <v>1631</v>
      </c>
      <c r="J2755" s="45">
        <f>F2755+H2755</f>
        <v>1.19</v>
      </c>
      <c r="Q2755">
        <f t="shared" si="652"/>
        <v>0</v>
      </c>
      <c r="W2755" t="s">
        <v>1631</v>
      </c>
      <c r="Y2755" t="s">
        <v>1631</v>
      </c>
      <c r="AB2755" t="s">
        <v>1631</v>
      </c>
    </row>
    <row r="2756" spans="1:30" x14ac:dyDescent="0.25">
      <c r="A2756" s="44"/>
      <c r="B2756" s="44"/>
      <c r="C2756" s="44"/>
      <c r="D2756" s="44"/>
      <c r="E2756" s="44" t="s">
        <v>1632</v>
      </c>
      <c r="F2756" s="45">
        <f>J2756-J2751</f>
        <v>11.9352278947541</v>
      </c>
      <c r="G2756" s="44"/>
      <c r="H2756" s="229" t="s">
        <v>1633</v>
      </c>
      <c r="I2756" s="229"/>
      <c r="J2756" s="45">
        <f>Q2756</f>
        <v>66.186263780000004</v>
      </c>
      <c r="Q2756">
        <f t="shared" si="652"/>
        <v>66.186263780000004</v>
      </c>
      <c r="S2756" s="194"/>
    </row>
    <row r="2757" spans="1:30" ht="15.75" thickBot="1" x14ac:dyDescent="0.3">
      <c r="A2757" s="46"/>
      <c r="B2757" s="46"/>
      <c r="C2757" s="46"/>
      <c r="D2757" s="46"/>
      <c r="E2757" s="46"/>
      <c r="F2757" s="46"/>
      <c r="G2757" s="46" t="s">
        <v>1634</v>
      </c>
      <c r="H2757" s="47">
        <v>89.62</v>
      </c>
      <c r="I2757" s="46" t="s">
        <v>1635</v>
      </c>
      <c r="J2757" s="48">
        <f>O2757</f>
        <v>5931.61</v>
      </c>
      <c r="M2757">
        <f>K2751</f>
        <v>5931.61</v>
      </c>
      <c r="N2757">
        <f>L2751</f>
        <v>66.186263780000004</v>
      </c>
      <c r="O2757">
        <v>5931.61</v>
      </c>
      <c r="P2757">
        <v>66.186263780000004</v>
      </c>
      <c r="Q2757">
        <f t="shared" si="652"/>
        <v>0</v>
      </c>
      <c r="S2757" s="194"/>
      <c r="W2757" t="s">
        <v>1635</v>
      </c>
      <c r="Y2757" t="s">
        <v>1635</v>
      </c>
      <c r="AB2757" t="s">
        <v>1635</v>
      </c>
    </row>
    <row r="2758" spans="1:30" ht="15.75" thickTop="1" x14ac:dyDescent="0.25">
      <c r="A2758" s="49"/>
      <c r="B2758" s="49"/>
      <c r="C2758" s="49"/>
      <c r="D2758" s="49"/>
      <c r="E2758" s="49"/>
      <c r="F2758" s="49"/>
      <c r="G2758" s="49"/>
      <c r="H2758" s="49"/>
      <c r="I2758" s="49"/>
      <c r="J2758" s="49"/>
      <c r="Q2758">
        <f t="shared" si="652"/>
        <v>0</v>
      </c>
      <c r="S2758" s="194"/>
    </row>
    <row r="2759" spans="1:30" collapsed="1" x14ac:dyDescent="0.25">
      <c r="A2759" s="36" t="s">
        <v>938</v>
      </c>
      <c r="B2759" s="37" t="s">
        <v>137</v>
      </c>
      <c r="C2759" s="36" t="s">
        <v>138</v>
      </c>
      <c r="D2759" s="36" t="s">
        <v>9</v>
      </c>
      <c r="E2759" s="233" t="s">
        <v>1626</v>
      </c>
      <c r="F2759" s="234"/>
      <c r="G2759" s="38" t="s">
        <v>139</v>
      </c>
      <c r="H2759" s="37" t="s">
        <v>140</v>
      </c>
      <c r="I2759" s="37" t="s">
        <v>141</v>
      </c>
      <c r="J2759" s="37" t="s">
        <v>10</v>
      </c>
      <c r="Q2759">
        <f t="shared" si="652"/>
        <v>0</v>
      </c>
      <c r="S2759" s="194"/>
      <c r="W2759" t="s">
        <v>141</v>
      </c>
      <c r="Y2759" t="s">
        <v>141</v>
      </c>
      <c r="AB2759" t="s">
        <v>141</v>
      </c>
    </row>
    <row r="2760" spans="1:30" x14ac:dyDescent="0.25">
      <c r="A2760" s="39" t="s">
        <v>1636</v>
      </c>
      <c r="B2760" s="40" t="s">
        <v>939</v>
      </c>
      <c r="C2760" s="39" t="s">
        <v>162</v>
      </c>
      <c r="D2760" s="39" t="s">
        <v>940</v>
      </c>
      <c r="E2760" s="235" t="s">
        <v>2667</v>
      </c>
      <c r="F2760" s="236"/>
      <c r="G2760" s="41" t="s">
        <v>164</v>
      </c>
      <c r="H2760" s="42">
        <v>1</v>
      </c>
      <c r="I2760" s="43">
        <f>_xlfn.XLOOKUP(D2760,'Sintético MO EQ MAT'!D:D,'Sintético MO EQ MAT'!G:G)</f>
        <v>30.871691344262295</v>
      </c>
      <c r="J2760" s="43">
        <f>(H2760*I2760)</f>
        <v>30.871691344262295</v>
      </c>
      <c r="K2760">
        <f>_xlfn.XLOOKUP(D2760,'Sintético MO EQ MAT'!D:D,'Sintético MO EQ MAT'!O:O,0)</f>
        <v>677.94</v>
      </c>
      <c r="L2760">
        <f>_xlfn.XLOOKUP(D2760,'Sintético MO EQ MAT'!D:D,'Sintético MO EQ MAT'!K:K,0)</f>
        <v>37.663463440000001</v>
      </c>
      <c r="Q2760">
        <f t="shared" si="652"/>
        <v>0</v>
      </c>
      <c r="S2760" s="194"/>
      <c r="W2760">
        <v>30.871691344262295</v>
      </c>
      <c r="Y2760">
        <v>30.871691344262295</v>
      </c>
      <c r="AB2760">
        <v>30.871691344262295</v>
      </c>
      <c r="AD2760" s="196">
        <v>22.55</v>
      </c>
    </row>
    <row r="2761" spans="1:30" ht="25.5" x14ac:dyDescent="0.25">
      <c r="A2761" s="50" t="s">
        <v>1638</v>
      </c>
      <c r="B2761" s="51" t="s">
        <v>1940</v>
      </c>
      <c r="C2761" s="50" t="s">
        <v>157</v>
      </c>
      <c r="D2761" s="50" t="s">
        <v>1941</v>
      </c>
      <c r="E2761" s="237" t="s">
        <v>1637</v>
      </c>
      <c r="F2761" s="238"/>
      <c r="G2761" s="52" t="s">
        <v>266</v>
      </c>
      <c r="H2761" s="53">
        <v>0.312</v>
      </c>
      <c r="I2761" s="54">
        <f t="shared" ref="I2761:I2762" si="672">W2761</f>
        <v>19.64</v>
      </c>
      <c r="J2761" s="54">
        <f t="shared" ref="J2761:J2763" si="673">TRUNC(H2761*I2761,(2))</f>
        <v>6.12</v>
      </c>
      <c r="Q2761">
        <f t="shared" si="652"/>
        <v>0</v>
      </c>
      <c r="R2761">
        <f t="shared" ref="R2761:R2763" si="674">I2761/1.07133</f>
        <v>18.332353243165041</v>
      </c>
      <c r="T2761">
        <v>18.659049965930198</v>
      </c>
      <c r="W2761">
        <v>19.64</v>
      </c>
      <c r="Y2761">
        <v>19.64</v>
      </c>
      <c r="AB2761">
        <v>19.64</v>
      </c>
      <c r="AD2761" s="196">
        <v>19.64</v>
      </c>
    </row>
    <row r="2762" spans="1:30" ht="25.5" x14ac:dyDescent="0.25">
      <c r="A2762" s="50" t="s">
        <v>1638</v>
      </c>
      <c r="B2762" s="51" t="s">
        <v>1942</v>
      </c>
      <c r="C2762" s="50" t="s">
        <v>157</v>
      </c>
      <c r="D2762" s="50" t="s">
        <v>1943</v>
      </c>
      <c r="E2762" s="237" t="s">
        <v>1637</v>
      </c>
      <c r="F2762" s="238"/>
      <c r="G2762" s="52" t="s">
        <v>266</v>
      </c>
      <c r="H2762" s="53">
        <v>0.312</v>
      </c>
      <c r="I2762" s="54">
        <f t="shared" si="672"/>
        <v>27.04</v>
      </c>
      <c r="J2762" s="54">
        <f t="shared" si="673"/>
        <v>8.43</v>
      </c>
      <c r="Q2762">
        <f t="shared" ref="Q2762:Q2825" si="675">P2763</f>
        <v>0</v>
      </c>
      <c r="R2762">
        <f t="shared" si="674"/>
        <v>25.239655381628445</v>
      </c>
      <c r="T2762">
        <v>25.678362409341663</v>
      </c>
      <c r="W2762">
        <v>27.04</v>
      </c>
      <c r="Y2762">
        <v>27.04</v>
      </c>
      <c r="AB2762">
        <v>27.04</v>
      </c>
      <c r="AD2762" s="196">
        <v>27.04</v>
      </c>
    </row>
    <row r="2763" spans="1:30" x14ac:dyDescent="0.25">
      <c r="A2763" s="55" t="s">
        <v>1627</v>
      </c>
      <c r="B2763" s="56" t="s">
        <v>2676</v>
      </c>
      <c r="C2763" s="55" t="s">
        <v>162</v>
      </c>
      <c r="D2763" s="55" t="s">
        <v>940</v>
      </c>
      <c r="E2763" s="230" t="s">
        <v>1648</v>
      </c>
      <c r="F2763" s="231"/>
      <c r="G2763" s="57" t="s">
        <v>164</v>
      </c>
      <c r="H2763" s="58">
        <v>1</v>
      </c>
      <c r="I2763" s="59">
        <f>W2763</f>
        <v>16.32</v>
      </c>
      <c r="J2763" s="59">
        <f t="shared" si="673"/>
        <v>16.32</v>
      </c>
      <c r="Q2763">
        <f t="shared" si="675"/>
        <v>0</v>
      </c>
      <c r="R2763">
        <f t="shared" si="674"/>
        <v>15.233401472935512</v>
      </c>
      <c r="T2763">
        <v>15.494758851147642</v>
      </c>
      <c r="W2763">
        <v>16.32</v>
      </c>
      <c r="Y2763">
        <v>16.32</v>
      </c>
      <c r="AB2763">
        <v>16.32</v>
      </c>
      <c r="AD2763" s="196">
        <v>16.309999999999999</v>
      </c>
    </row>
    <row r="2764" spans="1:30" x14ac:dyDescent="0.25">
      <c r="A2764" s="44"/>
      <c r="B2764" s="44"/>
      <c r="C2764" s="44"/>
      <c r="D2764" s="44"/>
      <c r="E2764" s="44" t="s">
        <v>1629</v>
      </c>
      <c r="F2764" s="45">
        <v>11.05</v>
      </c>
      <c r="G2764" s="44" t="s">
        <v>1630</v>
      </c>
      <c r="H2764" s="45">
        <v>0</v>
      </c>
      <c r="I2764" s="44" t="s">
        <v>1631</v>
      </c>
      <c r="J2764" s="45">
        <f>F2764+H2764</f>
        <v>11.05</v>
      </c>
      <c r="Q2764">
        <f t="shared" si="675"/>
        <v>0</v>
      </c>
      <c r="W2764" t="s">
        <v>1631</v>
      </c>
      <c r="Y2764" t="s">
        <v>1631</v>
      </c>
      <c r="AB2764" t="s">
        <v>1631</v>
      </c>
    </row>
    <row r="2765" spans="1:30" x14ac:dyDescent="0.25">
      <c r="A2765" s="44"/>
      <c r="B2765" s="44"/>
      <c r="C2765" s="44"/>
      <c r="D2765" s="44"/>
      <c r="E2765" s="44" t="s">
        <v>1632</v>
      </c>
      <c r="F2765" s="45">
        <f>J2765-J2760</f>
        <v>6.7917720957377057</v>
      </c>
      <c r="G2765" s="44"/>
      <c r="H2765" s="229" t="s">
        <v>1633</v>
      </c>
      <c r="I2765" s="229"/>
      <c r="J2765" s="45">
        <f>Q2765</f>
        <v>37.663463440000001</v>
      </c>
      <c r="Q2765">
        <f t="shared" si="675"/>
        <v>37.663463440000001</v>
      </c>
      <c r="S2765" s="194"/>
    </row>
    <row r="2766" spans="1:30" ht="15.75" thickBot="1" x14ac:dyDescent="0.3">
      <c r="A2766" s="46"/>
      <c r="B2766" s="46"/>
      <c r="C2766" s="46"/>
      <c r="D2766" s="46"/>
      <c r="E2766" s="46"/>
      <c r="F2766" s="46"/>
      <c r="G2766" s="46" t="s">
        <v>1634</v>
      </c>
      <c r="H2766" s="47">
        <v>18</v>
      </c>
      <c r="I2766" s="46" t="s">
        <v>1635</v>
      </c>
      <c r="J2766" s="48">
        <f>O2766</f>
        <v>677.94</v>
      </c>
      <c r="M2766">
        <f>K2760</f>
        <v>677.94</v>
      </c>
      <c r="N2766">
        <f>L2760</f>
        <v>37.663463440000001</v>
      </c>
      <c r="O2766">
        <v>677.94</v>
      </c>
      <c r="P2766">
        <v>37.663463440000001</v>
      </c>
      <c r="Q2766">
        <f t="shared" si="675"/>
        <v>0</v>
      </c>
      <c r="S2766" s="194"/>
      <c r="W2766" t="s">
        <v>1635</v>
      </c>
      <c r="Y2766" t="s">
        <v>1635</v>
      </c>
      <c r="AB2766" t="s">
        <v>1635</v>
      </c>
    </row>
    <row r="2767" spans="1:30" ht="15.75" thickTop="1" x14ac:dyDescent="0.25">
      <c r="A2767" s="49"/>
      <c r="B2767" s="49"/>
      <c r="C2767" s="49"/>
      <c r="D2767" s="49"/>
      <c r="E2767" s="49"/>
      <c r="F2767" s="49"/>
      <c r="G2767" s="49"/>
      <c r="H2767" s="49"/>
      <c r="I2767" s="49"/>
      <c r="J2767" s="49"/>
      <c r="Q2767">
        <f t="shared" si="675"/>
        <v>0</v>
      </c>
      <c r="S2767" s="194"/>
    </row>
    <row r="2768" spans="1:30" collapsed="1" x14ac:dyDescent="0.25">
      <c r="A2768" s="36" t="s">
        <v>941</v>
      </c>
      <c r="B2768" s="37" t="s">
        <v>137</v>
      </c>
      <c r="C2768" s="36" t="s">
        <v>138</v>
      </c>
      <c r="D2768" s="36" t="s">
        <v>9</v>
      </c>
      <c r="E2768" s="233" t="s">
        <v>1626</v>
      </c>
      <c r="F2768" s="234"/>
      <c r="G2768" s="38" t="s">
        <v>139</v>
      </c>
      <c r="H2768" s="37" t="s">
        <v>140</v>
      </c>
      <c r="I2768" s="37" t="s">
        <v>141</v>
      </c>
      <c r="J2768" s="37" t="s">
        <v>10</v>
      </c>
      <c r="Q2768">
        <f t="shared" si="675"/>
        <v>0</v>
      </c>
      <c r="S2768" s="194"/>
      <c r="W2768" t="s">
        <v>141</v>
      </c>
      <c r="Y2768" t="s">
        <v>141</v>
      </c>
      <c r="AB2768" t="s">
        <v>141</v>
      </c>
    </row>
    <row r="2769" spans="1:30" ht="25.5" x14ac:dyDescent="0.25">
      <c r="A2769" s="39" t="s">
        <v>1636</v>
      </c>
      <c r="B2769" s="40" t="s">
        <v>942</v>
      </c>
      <c r="C2769" s="39" t="s">
        <v>157</v>
      </c>
      <c r="D2769" s="39" t="s">
        <v>943</v>
      </c>
      <c r="E2769" s="235" t="s">
        <v>2578</v>
      </c>
      <c r="F2769" s="236"/>
      <c r="G2769" s="41" t="s">
        <v>255</v>
      </c>
      <c r="H2769" s="42">
        <v>1</v>
      </c>
      <c r="I2769" s="43">
        <f>_xlfn.XLOOKUP(D2769,'Sintético MO EQ MAT'!D:D,'Sintético MO EQ MAT'!G:G)</f>
        <v>58.279179327868853</v>
      </c>
      <c r="J2769" s="43">
        <f>(H2769*I2769)</f>
        <v>58.279179327868853</v>
      </c>
      <c r="K2769">
        <f>_xlfn.XLOOKUP(D2769,'Sintético MO EQ MAT'!D:D,'Sintético MO EQ MAT'!O:O,0)</f>
        <v>920.75</v>
      </c>
      <c r="L2769">
        <f>_xlfn.XLOOKUP(D2769,'Sintético MO EQ MAT'!D:D,'Sintético MO EQ MAT'!K:K,0)</f>
        <v>71.100598779999999</v>
      </c>
      <c r="Q2769">
        <f t="shared" si="675"/>
        <v>0</v>
      </c>
      <c r="S2769" s="194"/>
      <c r="W2769">
        <v>58.279179327868853</v>
      </c>
      <c r="Y2769">
        <v>58.279179327868853</v>
      </c>
      <c r="AB2769">
        <v>58.279179327868853</v>
      </c>
      <c r="AD2769" s="196">
        <v>50.83</v>
      </c>
    </row>
    <row r="2770" spans="1:30" ht="25.5" x14ac:dyDescent="0.25">
      <c r="A2770" s="50" t="s">
        <v>1638</v>
      </c>
      <c r="B2770" s="51" t="s">
        <v>1940</v>
      </c>
      <c r="C2770" s="50" t="s">
        <v>157</v>
      </c>
      <c r="D2770" s="50" t="s">
        <v>1941</v>
      </c>
      <c r="E2770" s="237" t="s">
        <v>1637</v>
      </c>
      <c r="F2770" s="238"/>
      <c r="G2770" s="52" t="s">
        <v>266</v>
      </c>
      <c r="H2770" s="53">
        <v>0.25330000000000003</v>
      </c>
      <c r="I2770" s="54">
        <f t="shared" ref="I2770:I2772" si="676">W2770</f>
        <v>19.64</v>
      </c>
      <c r="J2770" s="54">
        <f t="shared" ref="J2770:J2773" si="677">TRUNC(H2770*I2770,(2))</f>
        <v>4.97</v>
      </c>
      <c r="Q2770">
        <f t="shared" si="675"/>
        <v>0</v>
      </c>
      <c r="R2770">
        <f t="shared" ref="R2770:R2773" si="678">I2770/1.07133</f>
        <v>18.332353243165041</v>
      </c>
      <c r="T2770">
        <v>18.659049965930198</v>
      </c>
      <c r="W2770">
        <v>19.64</v>
      </c>
      <c r="Y2770">
        <v>19.64</v>
      </c>
      <c r="AB2770">
        <v>19.64</v>
      </c>
      <c r="AD2770" s="196">
        <v>19.64</v>
      </c>
    </row>
    <row r="2771" spans="1:30" ht="25.5" x14ac:dyDescent="0.25">
      <c r="A2771" s="50" t="s">
        <v>1638</v>
      </c>
      <c r="B2771" s="51" t="s">
        <v>1942</v>
      </c>
      <c r="C2771" s="50" t="s">
        <v>157</v>
      </c>
      <c r="D2771" s="50" t="s">
        <v>1943</v>
      </c>
      <c r="E2771" s="237" t="s">
        <v>1637</v>
      </c>
      <c r="F2771" s="238"/>
      <c r="G2771" s="52" t="s">
        <v>266</v>
      </c>
      <c r="H2771" s="53">
        <v>0.25330000000000003</v>
      </c>
      <c r="I2771" s="54">
        <f t="shared" si="676"/>
        <v>27.04</v>
      </c>
      <c r="J2771" s="54">
        <f t="shared" si="677"/>
        <v>6.84</v>
      </c>
      <c r="Q2771">
        <f t="shared" si="675"/>
        <v>0</v>
      </c>
      <c r="R2771">
        <f t="shared" si="678"/>
        <v>25.239655381628445</v>
      </c>
      <c r="T2771">
        <v>25.678362409341663</v>
      </c>
      <c r="W2771">
        <v>27.04</v>
      </c>
      <c r="Y2771">
        <v>27.04</v>
      </c>
      <c r="AB2771">
        <v>27.04</v>
      </c>
      <c r="AD2771" s="196">
        <v>27.04</v>
      </c>
    </row>
    <row r="2772" spans="1:30" ht="25.5" x14ac:dyDescent="0.25">
      <c r="A2772" s="50" t="s">
        <v>1638</v>
      </c>
      <c r="B2772" s="51" t="s">
        <v>2677</v>
      </c>
      <c r="C2772" s="50" t="s">
        <v>157</v>
      </c>
      <c r="D2772" s="50" t="s">
        <v>2678</v>
      </c>
      <c r="E2772" s="237" t="s">
        <v>2578</v>
      </c>
      <c r="F2772" s="238"/>
      <c r="G2772" s="52" t="s">
        <v>164</v>
      </c>
      <c r="H2772" s="53">
        <v>0.5</v>
      </c>
      <c r="I2772" s="54">
        <f t="shared" si="676"/>
        <v>22.32</v>
      </c>
      <c r="J2772" s="54">
        <f t="shared" si="677"/>
        <v>11.16</v>
      </c>
      <c r="Q2772">
        <f t="shared" si="675"/>
        <v>0</v>
      </c>
      <c r="R2772">
        <f t="shared" si="678"/>
        <v>20.833916720338273</v>
      </c>
      <c r="T2772">
        <v>21.197950211419453</v>
      </c>
      <c r="W2772">
        <v>22.32</v>
      </c>
      <c r="Y2772">
        <v>22.32</v>
      </c>
      <c r="AB2772">
        <v>22.32</v>
      </c>
      <c r="AD2772" s="196">
        <v>22.32</v>
      </c>
    </row>
    <row r="2773" spans="1:30" x14ac:dyDescent="0.25">
      <c r="A2773" s="55" t="s">
        <v>1627</v>
      </c>
      <c r="B2773" s="56" t="s">
        <v>2679</v>
      </c>
      <c r="C2773" s="55" t="s">
        <v>157</v>
      </c>
      <c r="D2773" s="55" t="s">
        <v>2680</v>
      </c>
      <c r="E2773" s="230" t="s">
        <v>1648</v>
      </c>
      <c r="F2773" s="231"/>
      <c r="G2773" s="57" t="s">
        <v>255</v>
      </c>
      <c r="H2773" s="58">
        <v>1.05</v>
      </c>
      <c r="I2773" s="59">
        <f>W2773</f>
        <v>33.630000000000003</v>
      </c>
      <c r="J2773" s="59">
        <f t="shared" si="677"/>
        <v>35.31</v>
      </c>
      <c r="Q2773">
        <f t="shared" si="675"/>
        <v>0</v>
      </c>
      <c r="R2773">
        <f t="shared" si="678"/>
        <v>31.390887961692481</v>
      </c>
      <c r="T2773">
        <v>31.941605294353749</v>
      </c>
      <c r="W2773">
        <v>33.630000000000003</v>
      </c>
      <c r="Y2773">
        <v>33.630000000000003</v>
      </c>
      <c r="AB2773">
        <v>33.630000000000003</v>
      </c>
      <c r="AD2773" s="196">
        <v>33.630000000000003</v>
      </c>
    </row>
    <row r="2774" spans="1:30" x14ac:dyDescent="0.25">
      <c r="A2774" s="44"/>
      <c r="B2774" s="44"/>
      <c r="C2774" s="44"/>
      <c r="D2774" s="44"/>
      <c r="E2774" s="44" t="s">
        <v>1629</v>
      </c>
      <c r="F2774" s="45">
        <v>14.57</v>
      </c>
      <c r="G2774" s="44" t="s">
        <v>1630</v>
      </c>
      <c r="H2774" s="45">
        <v>0</v>
      </c>
      <c r="I2774" s="44" t="s">
        <v>1631</v>
      </c>
      <c r="J2774" s="45">
        <f>F2774+H2774</f>
        <v>14.57</v>
      </c>
      <c r="Q2774">
        <f t="shared" si="675"/>
        <v>0</v>
      </c>
      <c r="W2774" t="s">
        <v>1631</v>
      </c>
      <c r="Y2774" t="s">
        <v>1631</v>
      </c>
      <c r="AB2774" t="s">
        <v>1631</v>
      </c>
    </row>
    <row r="2775" spans="1:30" x14ac:dyDescent="0.25">
      <c r="A2775" s="44"/>
      <c r="B2775" s="44"/>
      <c r="C2775" s="44"/>
      <c r="D2775" s="44"/>
      <c r="E2775" s="44" t="s">
        <v>1632</v>
      </c>
      <c r="F2775" s="45">
        <f>J2775-J2769</f>
        <v>12.821419452131146</v>
      </c>
      <c r="G2775" s="44"/>
      <c r="H2775" s="229" t="s">
        <v>1633</v>
      </c>
      <c r="I2775" s="229"/>
      <c r="J2775" s="45">
        <f>Q2775</f>
        <v>71.100598779999999</v>
      </c>
      <c r="Q2775">
        <f t="shared" si="675"/>
        <v>71.100598779999999</v>
      </c>
      <c r="S2775" s="194"/>
    </row>
    <row r="2776" spans="1:30" ht="15.75" thickBot="1" x14ac:dyDescent="0.3">
      <c r="A2776" s="46"/>
      <c r="B2776" s="46"/>
      <c r="C2776" s="46"/>
      <c r="D2776" s="46"/>
      <c r="E2776" s="46"/>
      <c r="F2776" s="46"/>
      <c r="G2776" s="46" t="s">
        <v>1634</v>
      </c>
      <c r="H2776" s="47">
        <v>12.95</v>
      </c>
      <c r="I2776" s="46" t="s">
        <v>1635</v>
      </c>
      <c r="J2776" s="48">
        <f>O2776</f>
        <v>920.75</v>
      </c>
      <c r="M2776">
        <f>K2769</f>
        <v>920.75</v>
      </c>
      <c r="N2776">
        <f>L2769</f>
        <v>71.100598779999999</v>
      </c>
      <c r="O2776">
        <v>920.75</v>
      </c>
      <c r="P2776">
        <v>71.100598779999999</v>
      </c>
      <c r="Q2776">
        <f t="shared" si="675"/>
        <v>0</v>
      </c>
      <c r="S2776" s="194"/>
      <c r="W2776" t="s">
        <v>1635</v>
      </c>
      <c r="Y2776" t="s">
        <v>1635</v>
      </c>
      <c r="AB2776" t="s">
        <v>1635</v>
      </c>
    </row>
    <row r="2777" spans="1:30" ht="15.75" thickTop="1" x14ac:dyDescent="0.25">
      <c r="A2777" s="49"/>
      <c r="B2777" s="49"/>
      <c r="C2777" s="49"/>
      <c r="D2777" s="49"/>
      <c r="E2777" s="49"/>
      <c r="F2777" s="49"/>
      <c r="G2777" s="49"/>
      <c r="H2777" s="49"/>
      <c r="I2777" s="49"/>
      <c r="J2777" s="49"/>
      <c r="Q2777">
        <f t="shared" si="675"/>
        <v>0</v>
      </c>
      <c r="S2777" s="194"/>
    </row>
    <row r="2778" spans="1:30" collapsed="1" x14ac:dyDescent="0.25">
      <c r="A2778" s="36" t="s">
        <v>944</v>
      </c>
      <c r="B2778" s="37" t="s">
        <v>137</v>
      </c>
      <c r="C2778" s="36" t="s">
        <v>138</v>
      </c>
      <c r="D2778" s="36" t="s">
        <v>9</v>
      </c>
      <c r="E2778" s="233" t="s">
        <v>1626</v>
      </c>
      <c r="F2778" s="234"/>
      <c r="G2778" s="38" t="s">
        <v>139</v>
      </c>
      <c r="H2778" s="37" t="s">
        <v>140</v>
      </c>
      <c r="I2778" s="37" t="s">
        <v>141</v>
      </c>
      <c r="J2778" s="37" t="s">
        <v>10</v>
      </c>
      <c r="Q2778">
        <f t="shared" si="675"/>
        <v>0</v>
      </c>
      <c r="S2778" s="194"/>
      <c r="W2778" t="s">
        <v>141</v>
      </c>
      <c r="Y2778" t="s">
        <v>141</v>
      </c>
      <c r="AB2778" t="s">
        <v>141</v>
      </c>
    </row>
    <row r="2779" spans="1:30" ht="38.25" x14ac:dyDescent="0.25">
      <c r="A2779" s="39" t="s">
        <v>1636</v>
      </c>
      <c r="B2779" s="40" t="s">
        <v>945</v>
      </c>
      <c r="C2779" s="39" t="s">
        <v>157</v>
      </c>
      <c r="D2779" s="39" t="s">
        <v>946</v>
      </c>
      <c r="E2779" s="235" t="s">
        <v>2578</v>
      </c>
      <c r="F2779" s="236"/>
      <c r="G2779" s="41" t="s">
        <v>255</v>
      </c>
      <c r="H2779" s="42">
        <v>1</v>
      </c>
      <c r="I2779" s="43">
        <f>_xlfn.XLOOKUP(D2779,'Sintético MO EQ MAT'!D:D,'Sintético MO EQ MAT'!G:G)</f>
        <v>12.13276804918033</v>
      </c>
      <c r="J2779" s="43">
        <f>(H2779*I2779)</f>
        <v>12.13276804918033</v>
      </c>
      <c r="K2779">
        <f>_xlfn.XLOOKUP(D2779,'Sintético MO EQ MAT'!D:D,'Sintético MO EQ MAT'!O:O,0)</f>
        <v>245.56</v>
      </c>
      <c r="L2779">
        <f>_xlfn.XLOOKUP(D2779,'Sintético MO EQ MAT'!D:D,'Sintético MO EQ MAT'!K:K,0)</f>
        <v>14.801977020000002</v>
      </c>
      <c r="Q2779">
        <f t="shared" si="675"/>
        <v>0</v>
      </c>
      <c r="S2779" s="194"/>
      <c r="W2779">
        <v>12.13276804918033</v>
      </c>
      <c r="Y2779">
        <v>12.13276804918033</v>
      </c>
      <c r="AB2779">
        <v>12.13276804918033</v>
      </c>
      <c r="AD2779" s="196">
        <v>6.66</v>
      </c>
    </row>
    <row r="2780" spans="1:30" ht="25.5" x14ac:dyDescent="0.25">
      <c r="A2780" s="50" t="s">
        <v>1638</v>
      </c>
      <c r="B2780" s="51" t="s">
        <v>1940</v>
      </c>
      <c r="C2780" s="50" t="s">
        <v>157</v>
      </c>
      <c r="D2780" s="50" t="s">
        <v>1941</v>
      </c>
      <c r="E2780" s="237" t="s">
        <v>1637</v>
      </c>
      <c r="F2780" s="238"/>
      <c r="G2780" s="52" t="s">
        <v>266</v>
      </c>
      <c r="H2780" s="53">
        <v>0.17</v>
      </c>
      <c r="I2780" s="54">
        <f t="shared" ref="I2780:I2781" si="679">W2780</f>
        <v>19.64</v>
      </c>
      <c r="J2780" s="54">
        <f t="shared" ref="J2780:J2782" si="680">TRUNC(H2780*I2780,(2))</f>
        <v>3.33</v>
      </c>
      <c r="Q2780">
        <f t="shared" si="675"/>
        <v>0</v>
      </c>
      <c r="R2780">
        <f t="shared" ref="R2780:R2782" si="681">I2780/1.07133</f>
        <v>18.332353243165041</v>
      </c>
      <c r="T2780">
        <v>18.659049965930198</v>
      </c>
      <c r="W2780">
        <v>19.64</v>
      </c>
      <c r="Y2780">
        <v>19.64</v>
      </c>
      <c r="AB2780">
        <v>19.64</v>
      </c>
      <c r="AD2780" s="196">
        <v>19.64</v>
      </c>
    </row>
    <row r="2781" spans="1:30" ht="25.5" x14ac:dyDescent="0.25">
      <c r="A2781" s="50" t="s">
        <v>1638</v>
      </c>
      <c r="B2781" s="51" t="s">
        <v>1942</v>
      </c>
      <c r="C2781" s="50" t="s">
        <v>157</v>
      </c>
      <c r="D2781" s="50" t="s">
        <v>1943</v>
      </c>
      <c r="E2781" s="237" t="s">
        <v>1637</v>
      </c>
      <c r="F2781" s="238"/>
      <c r="G2781" s="52" t="s">
        <v>266</v>
      </c>
      <c r="H2781" s="53">
        <v>0.17</v>
      </c>
      <c r="I2781" s="54">
        <f t="shared" si="679"/>
        <v>27.04</v>
      </c>
      <c r="J2781" s="54">
        <f t="shared" si="680"/>
        <v>4.59</v>
      </c>
      <c r="Q2781">
        <f t="shared" si="675"/>
        <v>0</v>
      </c>
      <c r="R2781">
        <f t="shared" si="681"/>
        <v>25.239655381628445</v>
      </c>
      <c r="T2781">
        <v>25.678362409341663</v>
      </c>
      <c r="W2781">
        <v>27.04</v>
      </c>
      <c r="Y2781">
        <v>27.04</v>
      </c>
      <c r="AB2781">
        <v>27.04</v>
      </c>
      <c r="AD2781" s="196">
        <v>27.04</v>
      </c>
    </row>
    <row r="2782" spans="1:30" x14ac:dyDescent="0.25">
      <c r="A2782" s="55" t="s">
        <v>1627</v>
      </c>
      <c r="B2782" s="56" t="s">
        <v>2681</v>
      </c>
      <c r="C2782" s="55" t="s">
        <v>157</v>
      </c>
      <c r="D2782" s="55" t="s">
        <v>2682</v>
      </c>
      <c r="E2782" s="230" t="s">
        <v>1648</v>
      </c>
      <c r="F2782" s="231"/>
      <c r="G2782" s="57" t="s">
        <v>255</v>
      </c>
      <c r="H2782" s="58">
        <v>1.0169999999999999</v>
      </c>
      <c r="I2782" s="59">
        <f>W2782</f>
        <v>4.1399999999999997</v>
      </c>
      <c r="J2782" s="59">
        <f t="shared" si="680"/>
        <v>4.21</v>
      </c>
      <c r="Q2782">
        <f t="shared" si="675"/>
        <v>0</v>
      </c>
      <c r="R2782">
        <f t="shared" si="681"/>
        <v>3.864355520707905</v>
      </c>
      <c r="T2782">
        <v>3.9390290573399422</v>
      </c>
      <c r="W2782">
        <v>4.1399999999999997</v>
      </c>
      <c r="Y2782">
        <v>4.1399999999999997</v>
      </c>
      <c r="AB2782">
        <v>4.1399999999999997</v>
      </c>
      <c r="AD2782" s="196">
        <v>4.1399999999999997</v>
      </c>
    </row>
    <row r="2783" spans="1:30" x14ac:dyDescent="0.25">
      <c r="A2783" s="44"/>
      <c r="B2783" s="44"/>
      <c r="C2783" s="44"/>
      <c r="D2783" s="44"/>
      <c r="E2783" s="44" t="s">
        <v>1629</v>
      </c>
      <c r="F2783" s="45">
        <v>6.02</v>
      </c>
      <c r="G2783" s="44" t="s">
        <v>1630</v>
      </c>
      <c r="H2783" s="45">
        <v>0</v>
      </c>
      <c r="I2783" s="44" t="s">
        <v>1631</v>
      </c>
      <c r="J2783" s="45">
        <f>F2783+H2783</f>
        <v>6.02</v>
      </c>
      <c r="Q2783">
        <f t="shared" si="675"/>
        <v>0</v>
      </c>
      <c r="W2783" t="s">
        <v>1631</v>
      </c>
      <c r="Y2783" t="s">
        <v>1631</v>
      </c>
      <c r="AB2783" t="s">
        <v>1631</v>
      </c>
    </row>
    <row r="2784" spans="1:30" x14ac:dyDescent="0.25">
      <c r="A2784" s="44"/>
      <c r="B2784" s="44"/>
      <c r="C2784" s="44"/>
      <c r="D2784" s="44"/>
      <c r="E2784" s="44" t="s">
        <v>1632</v>
      </c>
      <c r="F2784" s="45">
        <f>J2784-J2779</f>
        <v>2.6692089708196729</v>
      </c>
      <c r="G2784" s="44"/>
      <c r="H2784" s="229" t="s">
        <v>1633</v>
      </c>
      <c r="I2784" s="229"/>
      <c r="J2784" s="45">
        <f>Q2784</f>
        <v>14.801977020000002</v>
      </c>
      <c r="Q2784">
        <f t="shared" si="675"/>
        <v>14.801977020000002</v>
      </c>
      <c r="S2784" s="194"/>
    </row>
    <row r="2785" spans="1:30" ht="15.75" thickBot="1" x14ac:dyDescent="0.3">
      <c r="A2785" s="46"/>
      <c r="B2785" s="46"/>
      <c r="C2785" s="46"/>
      <c r="D2785" s="46"/>
      <c r="E2785" s="46"/>
      <c r="F2785" s="46"/>
      <c r="G2785" s="46" t="s">
        <v>1634</v>
      </c>
      <c r="H2785" s="47">
        <v>16.59</v>
      </c>
      <c r="I2785" s="46" t="s">
        <v>1635</v>
      </c>
      <c r="J2785" s="48">
        <f>O2785</f>
        <v>245.56</v>
      </c>
      <c r="M2785">
        <f>K2779</f>
        <v>245.56</v>
      </c>
      <c r="N2785">
        <f>L2779</f>
        <v>14.801977020000002</v>
      </c>
      <c r="O2785">
        <v>245.56</v>
      </c>
      <c r="P2785">
        <v>14.801977020000002</v>
      </c>
      <c r="Q2785">
        <f t="shared" si="675"/>
        <v>0</v>
      </c>
      <c r="S2785" s="194"/>
      <c r="W2785" t="s">
        <v>1635</v>
      </c>
      <c r="Y2785" t="s">
        <v>1635</v>
      </c>
      <c r="AB2785" t="s">
        <v>1635</v>
      </c>
    </row>
    <row r="2786" spans="1:30" ht="15.75" thickTop="1" x14ac:dyDescent="0.25">
      <c r="A2786" s="49"/>
      <c r="B2786" s="49"/>
      <c r="C2786" s="49"/>
      <c r="D2786" s="49"/>
      <c r="E2786" s="49"/>
      <c r="F2786" s="49"/>
      <c r="G2786" s="49"/>
      <c r="H2786" s="49"/>
      <c r="I2786" s="49"/>
      <c r="J2786" s="49"/>
      <c r="Q2786">
        <f t="shared" si="675"/>
        <v>0</v>
      </c>
      <c r="S2786" s="194"/>
    </row>
    <row r="2787" spans="1:30" collapsed="1" x14ac:dyDescent="0.25">
      <c r="A2787" s="36" t="s">
        <v>947</v>
      </c>
      <c r="B2787" s="37" t="s">
        <v>137</v>
      </c>
      <c r="C2787" s="36" t="s">
        <v>138</v>
      </c>
      <c r="D2787" s="36" t="s">
        <v>9</v>
      </c>
      <c r="E2787" s="233" t="s">
        <v>1626</v>
      </c>
      <c r="F2787" s="234"/>
      <c r="G2787" s="38" t="s">
        <v>139</v>
      </c>
      <c r="H2787" s="37" t="s">
        <v>140</v>
      </c>
      <c r="I2787" s="37" t="s">
        <v>141</v>
      </c>
      <c r="J2787" s="37" t="s">
        <v>10</v>
      </c>
      <c r="Q2787">
        <f t="shared" si="675"/>
        <v>0</v>
      </c>
      <c r="S2787" s="194"/>
      <c r="W2787" t="s">
        <v>141</v>
      </c>
      <c r="Y2787" t="s">
        <v>141</v>
      </c>
      <c r="AB2787" t="s">
        <v>141</v>
      </c>
    </row>
    <row r="2788" spans="1:30" ht="38.25" x14ac:dyDescent="0.25">
      <c r="A2788" s="39" t="s">
        <v>1636</v>
      </c>
      <c r="B2788" s="40" t="s">
        <v>948</v>
      </c>
      <c r="C2788" s="39" t="s">
        <v>157</v>
      </c>
      <c r="D2788" s="39" t="s">
        <v>949</v>
      </c>
      <c r="E2788" s="235" t="s">
        <v>2578</v>
      </c>
      <c r="F2788" s="236"/>
      <c r="G2788" s="41" t="s">
        <v>164</v>
      </c>
      <c r="H2788" s="42">
        <v>1</v>
      </c>
      <c r="I2788" s="43">
        <f>_xlfn.XLOOKUP(D2788,'Sintético MO EQ MAT'!D:D,'Sintético MO EQ MAT'!G:G)</f>
        <v>491.66713231967213</v>
      </c>
      <c r="J2788" s="43">
        <f>(H2788*I2788)</f>
        <v>491.66713231967213</v>
      </c>
      <c r="K2788">
        <f>_xlfn.XLOOKUP(D2788,'Sintético MO EQ MAT'!D:D,'Sintético MO EQ MAT'!O:O,0)</f>
        <v>2999.16</v>
      </c>
      <c r="L2788">
        <f>_xlfn.XLOOKUP(D2788,'Sintético MO EQ MAT'!D:D,'Sintético MO EQ MAT'!K:K,0)</f>
        <v>599.83390142999997</v>
      </c>
      <c r="Q2788">
        <f t="shared" si="675"/>
        <v>0</v>
      </c>
      <c r="S2788" s="194"/>
      <c r="W2788">
        <v>491.66713231967213</v>
      </c>
      <c r="Y2788">
        <v>491.66713231967213</v>
      </c>
      <c r="AB2788">
        <v>491.66713231967213</v>
      </c>
      <c r="AD2788" s="196">
        <v>317.83</v>
      </c>
    </row>
    <row r="2789" spans="1:30" ht="38.25" x14ac:dyDescent="0.25">
      <c r="A2789" s="50" t="s">
        <v>1638</v>
      </c>
      <c r="B2789" s="51" t="s">
        <v>2683</v>
      </c>
      <c r="C2789" s="50" t="s">
        <v>157</v>
      </c>
      <c r="D2789" s="50" t="s">
        <v>2684</v>
      </c>
      <c r="E2789" s="237" t="s">
        <v>1637</v>
      </c>
      <c r="F2789" s="238"/>
      <c r="G2789" s="52" t="s">
        <v>212</v>
      </c>
      <c r="H2789" s="53">
        <v>0.1012</v>
      </c>
      <c r="I2789" s="54">
        <f t="shared" ref="I2789:I2796" si="682">W2789</f>
        <v>712.7</v>
      </c>
      <c r="J2789" s="54">
        <f t="shared" ref="J2789:J2797" si="683">TRUNC(H2789*I2789,(2))</f>
        <v>72.12</v>
      </c>
      <c r="Q2789">
        <f t="shared" si="675"/>
        <v>0</v>
      </c>
      <c r="R2789">
        <f t="shared" ref="R2789:R2797" si="684">I2789/1.07133</f>
        <v>665.24786947065809</v>
      </c>
      <c r="T2789">
        <v>676.7569283040707</v>
      </c>
      <c r="W2789">
        <v>712.7</v>
      </c>
      <c r="Y2789">
        <v>712.7</v>
      </c>
      <c r="AB2789">
        <v>712.7</v>
      </c>
      <c r="AD2789" s="196">
        <v>712.67</v>
      </c>
    </row>
    <row r="2790" spans="1:30" ht="25.5" x14ac:dyDescent="0.25">
      <c r="A2790" s="50" t="s">
        <v>1638</v>
      </c>
      <c r="B2790" s="51" t="s">
        <v>2685</v>
      </c>
      <c r="C2790" s="50" t="s">
        <v>157</v>
      </c>
      <c r="D2790" s="50" t="s">
        <v>2686</v>
      </c>
      <c r="E2790" s="237" t="s">
        <v>2364</v>
      </c>
      <c r="F2790" s="238"/>
      <c r="G2790" s="52" t="s">
        <v>212</v>
      </c>
      <c r="H2790" s="53">
        <v>8.1000000000000003E-2</v>
      </c>
      <c r="I2790" s="54">
        <f t="shared" si="682"/>
        <v>268.57</v>
      </c>
      <c r="J2790" s="54">
        <f t="shared" si="683"/>
        <v>21.75</v>
      </c>
      <c r="Q2790">
        <f t="shared" si="675"/>
        <v>0</v>
      </c>
      <c r="R2790">
        <f t="shared" si="684"/>
        <v>250.68839666582662</v>
      </c>
      <c r="T2790">
        <v>255.03813017464279</v>
      </c>
      <c r="W2790">
        <v>268.57</v>
      </c>
      <c r="Y2790">
        <v>268.57</v>
      </c>
      <c r="AB2790">
        <v>268.57</v>
      </c>
      <c r="AD2790" s="196">
        <v>268.57</v>
      </c>
    </row>
    <row r="2791" spans="1:30" ht="51" x14ac:dyDescent="0.25">
      <c r="A2791" s="50" t="s">
        <v>1638</v>
      </c>
      <c r="B2791" s="51" t="s">
        <v>2687</v>
      </c>
      <c r="C2791" s="50" t="s">
        <v>157</v>
      </c>
      <c r="D2791" s="50" t="s">
        <v>2688</v>
      </c>
      <c r="E2791" s="237" t="s">
        <v>1900</v>
      </c>
      <c r="F2791" s="238"/>
      <c r="G2791" s="52" t="s">
        <v>1901</v>
      </c>
      <c r="H2791" s="53">
        <v>8.6999999999999994E-3</v>
      </c>
      <c r="I2791" s="54">
        <f t="shared" si="682"/>
        <v>126.07</v>
      </c>
      <c r="J2791" s="54">
        <f t="shared" si="683"/>
        <v>1.0900000000000001</v>
      </c>
      <c r="Q2791">
        <f t="shared" si="675"/>
        <v>0</v>
      </c>
      <c r="R2791">
        <f t="shared" si="684"/>
        <v>117.67615954001101</v>
      </c>
      <c r="T2791">
        <v>119.72034760531302</v>
      </c>
      <c r="W2791">
        <v>126.07</v>
      </c>
      <c r="Y2791">
        <v>126.07</v>
      </c>
      <c r="AB2791">
        <v>126.07</v>
      </c>
      <c r="AD2791" s="196">
        <v>126.07</v>
      </c>
    </row>
    <row r="2792" spans="1:30" ht="51" x14ac:dyDescent="0.25">
      <c r="A2792" s="50" t="s">
        <v>1638</v>
      </c>
      <c r="B2792" s="51" t="s">
        <v>2689</v>
      </c>
      <c r="C2792" s="50" t="s">
        <v>157</v>
      </c>
      <c r="D2792" s="50" t="s">
        <v>2690</v>
      </c>
      <c r="E2792" s="237" t="s">
        <v>1900</v>
      </c>
      <c r="F2792" s="238"/>
      <c r="G2792" s="52" t="s">
        <v>1904</v>
      </c>
      <c r="H2792" s="53">
        <v>1.78E-2</v>
      </c>
      <c r="I2792" s="54">
        <f t="shared" si="682"/>
        <v>51.95</v>
      </c>
      <c r="J2792" s="54">
        <f t="shared" si="683"/>
        <v>0.92</v>
      </c>
      <c r="Q2792">
        <f t="shared" si="675"/>
        <v>0</v>
      </c>
      <c r="R2792">
        <f t="shared" si="684"/>
        <v>48.49112785042891</v>
      </c>
      <c r="T2792">
        <v>49.284534177144302</v>
      </c>
      <c r="W2792">
        <v>51.95</v>
      </c>
      <c r="Y2792">
        <v>51.95</v>
      </c>
      <c r="AB2792">
        <v>51.95</v>
      </c>
      <c r="AD2792" s="196">
        <v>51.9</v>
      </c>
    </row>
    <row r="2793" spans="1:30" ht="38.25" x14ac:dyDescent="0.25">
      <c r="A2793" s="50" t="s">
        <v>1638</v>
      </c>
      <c r="B2793" s="51" t="s">
        <v>2365</v>
      </c>
      <c r="C2793" s="50" t="s">
        <v>157</v>
      </c>
      <c r="D2793" s="50" t="s">
        <v>2366</v>
      </c>
      <c r="E2793" s="237" t="s">
        <v>1637</v>
      </c>
      <c r="F2793" s="238"/>
      <c r="G2793" s="52" t="s">
        <v>212</v>
      </c>
      <c r="H2793" s="53">
        <v>1.3599999999999999E-2</v>
      </c>
      <c r="I2793" s="54">
        <f t="shared" si="682"/>
        <v>459.57</v>
      </c>
      <c r="J2793" s="54">
        <f t="shared" si="683"/>
        <v>6.25</v>
      </c>
      <c r="Q2793">
        <f t="shared" si="675"/>
        <v>0</v>
      </c>
      <c r="R2793">
        <f t="shared" si="684"/>
        <v>428.9714653748145</v>
      </c>
      <c r="T2793">
        <v>436.41081646178122</v>
      </c>
      <c r="W2793">
        <v>459.57</v>
      </c>
      <c r="Y2793">
        <v>459.57</v>
      </c>
      <c r="AB2793">
        <v>459.57</v>
      </c>
      <c r="AD2793" s="196">
        <v>459.57</v>
      </c>
    </row>
    <row r="2794" spans="1:30" ht="25.5" x14ac:dyDescent="0.25">
      <c r="A2794" s="50" t="s">
        <v>1638</v>
      </c>
      <c r="B2794" s="51" t="s">
        <v>1792</v>
      </c>
      <c r="C2794" s="50" t="s">
        <v>157</v>
      </c>
      <c r="D2794" s="50" t="s">
        <v>1793</v>
      </c>
      <c r="E2794" s="237" t="s">
        <v>1637</v>
      </c>
      <c r="F2794" s="238"/>
      <c r="G2794" s="52" t="s">
        <v>266</v>
      </c>
      <c r="H2794" s="53">
        <v>4.5403000000000002</v>
      </c>
      <c r="I2794" s="54">
        <f t="shared" si="682"/>
        <v>26.86</v>
      </c>
      <c r="J2794" s="54">
        <f t="shared" si="683"/>
        <v>121.95</v>
      </c>
      <c r="Q2794">
        <f t="shared" si="675"/>
        <v>0</v>
      </c>
      <c r="R2794">
        <f t="shared" si="684"/>
        <v>25.071639924206362</v>
      </c>
      <c r="T2794">
        <v>25.370334070734511</v>
      </c>
      <c r="W2794">
        <v>26.86</v>
      </c>
      <c r="Y2794">
        <v>26.86</v>
      </c>
      <c r="AB2794">
        <v>26.86</v>
      </c>
      <c r="AD2794" s="196">
        <v>26.71</v>
      </c>
    </row>
    <row r="2795" spans="1:30" ht="25.5" x14ac:dyDescent="0.25">
      <c r="A2795" s="50" t="s">
        <v>1638</v>
      </c>
      <c r="B2795" s="51" t="s">
        <v>1186</v>
      </c>
      <c r="C2795" s="50" t="s">
        <v>157</v>
      </c>
      <c r="D2795" s="50" t="s">
        <v>1187</v>
      </c>
      <c r="E2795" s="237" t="s">
        <v>1637</v>
      </c>
      <c r="F2795" s="238"/>
      <c r="G2795" s="52" t="s">
        <v>266</v>
      </c>
      <c r="H2795" s="53">
        <v>3.5674000000000001</v>
      </c>
      <c r="I2795" s="54">
        <f t="shared" si="682"/>
        <v>18.899999999999999</v>
      </c>
      <c r="J2795" s="54">
        <f t="shared" si="683"/>
        <v>67.42</v>
      </c>
      <c r="Q2795">
        <f t="shared" si="675"/>
        <v>0</v>
      </c>
      <c r="R2795">
        <f t="shared" si="684"/>
        <v>17.641623029318698</v>
      </c>
      <c r="T2795">
        <v>17.874977831293812</v>
      </c>
      <c r="W2795">
        <v>18.899999999999999</v>
      </c>
      <c r="Y2795">
        <v>18.899999999999999</v>
      </c>
      <c r="AB2795">
        <v>18.899999999999999</v>
      </c>
      <c r="AD2795" s="196">
        <v>18.82</v>
      </c>
    </row>
    <row r="2796" spans="1:30" ht="25.5" x14ac:dyDescent="0.25">
      <c r="A2796" s="50" t="s">
        <v>1638</v>
      </c>
      <c r="B2796" s="51" t="s">
        <v>2691</v>
      </c>
      <c r="C2796" s="50" t="s">
        <v>157</v>
      </c>
      <c r="D2796" s="50" t="s">
        <v>2692</v>
      </c>
      <c r="E2796" s="237" t="s">
        <v>1994</v>
      </c>
      <c r="F2796" s="238"/>
      <c r="G2796" s="52" t="s">
        <v>212</v>
      </c>
      <c r="H2796" s="53">
        <v>4.48E-2</v>
      </c>
      <c r="I2796" s="54">
        <f t="shared" si="682"/>
        <v>2302.16</v>
      </c>
      <c r="J2796" s="54">
        <f t="shared" si="683"/>
        <v>103.13</v>
      </c>
      <c r="Q2796">
        <f t="shared" si="675"/>
        <v>0</v>
      </c>
      <c r="R2796">
        <f t="shared" si="684"/>
        <v>2148.8803636601233</v>
      </c>
      <c r="T2796">
        <v>2186.1237900553519</v>
      </c>
      <c r="W2796">
        <v>2302.16</v>
      </c>
      <c r="Y2796">
        <v>2302.16</v>
      </c>
      <c r="AB2796">
        <v>2302.16</v>
      </c>
      <c r="AD2796" s="196">
        <v>2302.16</v>
      </c>
    </row>
    <row r="2797" spans="1:30" x14ac:dyDescent="0.25">
      <c r="A2797" s="55" t="s">
        <v>1627</v>
      </c>
      <c r="B2797" s="56" t="s">
        <v>2383</v>
      </c>
      <c r="C2797" s="55" t="s">
        <v>157</v>
      </c>
      <c r="D2797" s="55" t="s">
        <v>2384</v>
      </c>
      <c r="E2797" s="230" t="s">
        <v>1648</v>
      </c>
      <c r="F2797" s="231"/>
      <c r="G2797" s="57" t="s">
        <v>164</v>
      </c>
      <c r="H2797" s="58">
        <v>134.76400000000001</v>
      </c>
      <c r="I2797" s="59">
        <f>W2797</f>
        <v>0.72</v>
      </c>
      <c r="J2797" s="59">
        <f t="shared" si="683"/>
        <v>97.03</v>
      </c>
      <c r="Q2797">
        <f t="shared" si="675"/>
        <v>0</v>
      </c>
      <c r="R2797">
        <f t="shared" si="684"/>
        <v>0.67206182968833139</v>
      </c>
      <c r="T2797">
        <v>0.69073021384634059</v>
      </c>
      <c r="W2797">
        <v>0.72</v>
      </c>
      <c r="Y2797">
        <v>0.72</v>
      </c>
      <c r="AB2797">
        <v>0.72</v>
      </c>
      <c r="AD2797" s="196">
        <v>0.72</v>
      </c>
    </row>
    <row r="2798" spans="1:30" x14ac:dyDescent="0.25">
      <c r="A2798" s="44"/>
      <c r="B2798" s="44"/>
      <c r="C2798" s="44"/>
      <c r="D2798" s="44"/>
      <c r="E2798" s="44" t="s">
        <v>1629</v>
      </c>
      <c r="F2798" s="45">
        <v>206.82</v>
      </c>
      <c r="G2798" s="44" t="s">
        <v>1630</v>
      </c>
      <c r="H2798" s="45">
        <v>0</v>
      </c>
      <c r="I2798" s="44" t="s">
        <v>1631</v>
      </c>
      <c r="J2798" s="45">
        <f>F2798+H2798</f>
        <v>206.82</v>
      </c>
      <c r="Q2798">
        <f t="shared" si="675"/>
        <v>0</v>
      </c>
      <c r="W2798" t="s">
        <v>1631</v>
      </c>
      <c r="Y2798" t="s">
        <v>1631</v>
      </c>
      <c r="AB2798" t="s">
        <v>1631</v>
      </c>
    </row>
    <row r="2799" spans="1:30" x14ac:dyDescent="0.25">
      <c r="A2799" s="44"/>
      <c r="B2799" s="44"/>
      <c r="C2799" s="44"/>
      <c r="D2799" s="44"/>
      <c r="E2799" s="44" t="s">
        <v>1632</v>
      </c>
      <c r="F2799" s="45">
        <f>J2799-J2788</f>
        <v>108.16676911032783</v>
      </c>
      <c r="G2799" s="44"/>
      <c r="H2799" s="229" t="s">
        <v>1633</v>
      </c>
      <c r="I2799" s="229"/>
      <c r="J2799" s="45">
        <f>Q2799</f>
        <v>599.83390142999997</v>
      </c>
      <c r="Q2799">
        <f t="shared" si="675"/>
        <v>599.83390142999997</v>
      </c>
      <c r="S2799" s="194"/>
    </row>
    <row r="2800" spans="1:30" ht="15.75" thickBot="1" x14ac:dyDescent="0.3">
      <c r="A2800" s="46"/>
      <c r="B2800" s="46"/>
      <c r="C2800" s="46"/>
      <c r="D2800" s="46"/>
      <c r="E2800" s="46"/>
      <c r="F2800" s="46"/>
      <c r="G2800" s="46" t="s">
        <v>1634</v>
      </c>
      <c r="H2800" s="47">
        <v>5</v>
      </c>
      <c r="I2800" s="46" t="s">
        <v>1635</v>
      </c>
      <c r="J2800" s="48">
        <f>O2800</f>
        <v>2999.16</v>
      </c>
      <c r="M2800">
        <f>K2788</f>
        <v>2999.16</v>
      </c>
      <c r="N2800">
        <f>L2788</f>
        <v>599.83390142999997</v>
      </c>
      <c r="O2800">
        <v>2999.16</v>
      </c>
      <c r="P2800">
        <v>599.83390142999997</v>
      </c>
      <c r="Q2800">
        <f t="shared" si="675"/>
        <v>0</v>
      </c>
      <c r="S2800" s="194"/>
      <c r="W2800" t="s">
        <v>1635</v>
      </c>
      <c r="Y2800" t="s">
        <v>1635</v>
      </c>
      <c r="AB2800" t="s">
        <v>1635</v>
      </c>
    </row>
    <row r="2801" spans="1:30" ht="15.75" thickTop="1" x14ac:dyDescent="0.25">
      <c r="A2801" s="49"/>
      <c r="B2801" s="49"/>
      <c r="C2801" s="49"/>
      <c r="D2801" s="49"/>
      <c r="E2801" s="49"/>
      <c r="F2801" s="49"/>
      <c r="G2801" s="49"/>
      <c r="H2801" s="49"/>
      <c r="I2801" s="49"/>
      <c r="J2801" s="49"/>
      <c r="Q2801">
        <f t="shared" si="675"/>
        <v>0</v>
      </c>
      <c r="S2801" s="194"/>
    </row>
    <row r="2802" spans="1:30" collapsed="1" x14ac:dyDescent="0.25">
      <c r="A2802" s="36" t="s">
        <v>950</v>
      </c>
      <c r="B2802" s="37" t="s">
        <v>137</v>
      </c>
      <c r="C2802" s="36" t="s">
        <v>138</v>
      </c>
      <c r="D2802" s="36" t="s">
        <v>9</v>
      </c>
      <c r="E2802" s="233" t="s">
        <v>1626</v>
      </c>
      <c r="F2802" s="234"/>
      <c r="G2802" s="38" t="s">
        <v>139</v>
      </c>
      <c r="H2802" s="37" t="s">
        <v>140</v>
      </c>
      <c r="I2802" s="37" t="s">
        <v>141</v>
      </c>
      <c r="J2802" s="37" t="s">
        <v>10</v>
      </c>
      <c r="Q2802">
        <f t="shared" si="675"/>
        <v>0</v>
      </c>
      <c r="S2802" s="194"/>
      <c r="W2802" t="s">
        <v>141</v>
      </c>
      <c r="Y2802" t="s">
        <v>141</v>
      </c>
      <c r="AB2802" t="s">
        <v>141</v>
      </c>
    </row>
    <row r="2803" spans="1:30" ht="25.5" x14ac:dyDescent="0.25">
      <c r="A2803" s="39" t="s">
        <v>1636</v>
      </c>
      <c r="B2803" s="40" t="s">
        <v>951</v>
      </c>
      <c r="C2803" s="39" t="s">
        <v>157</v>
      </c>
      <c r="D2803" s="39" t="s">
        <v>952</v>
      </c>
      <c r="E2803" s="235" t="s">
        <v>2550</v>
      </c>
      <c r="F2803" s="236"/>
      <c r="G2803" s="41" t="s">
        <v>164</v>
      </c>
      <c r="H2803" s="42">
        <v>1</v>
      </c>
      <c r="I2803" s="43">
        <f>_xlfn.XLOOKUP(D2803,'Sintético MO EQ MAT'!D:D,'Sintético MO EQ MAT'!G:G)</f>
        <v>360.34159980327877</v>
      </c>
      <c r="J2803" s="43">
        <f>(H2803*I2803)</f>
        <v>360.34159980327877</v>
      </c>
      <c r="K2803">
        <f>_xlfn.XLOOKUP(D2803,'Sintético MO EQ MAT'!D:D,'Sintético MO EQ MAT'!O:O,0)</f>
        <v>2198.08</v>
      </c>
      <c r="L2803">
        <f>_xlfn.XLOOKUP(D2803,'Sintético MO EQ MAT'!D:D,'Sintético MO EQ MAT'!K:K,0)</f>
        <v>439.61675176000006</v>
      </c>
      <c r="Q2803">
        <f t="shared" si="675"/>
        <v>0</v>
      </c>
      <c r="S2803" s="194"/>
      <c r="W2803">
        <v>360.34159980327877</v>
      </c>
      <c r="Y2803">
        <v>360.34159980327877</v>
      </c>
      <c r="AB2803">
        <v>360.34159980327877</v>
      </c>
      <c r="AD2803" s="196">
        <v>390.28</v>
      </c>
    </row>
    <row r="2804" spans="1:30" ht="25.5" x14ac:dyDescent="0.25">
      <c r="A2804" s="50" t="s">
        <v>1638</v>
      </c>
      <c r="B2804" s="51" t="s">
        <v>1792</v>
      </c>
      <c r="C2804" s="50" t="s">
        <v>157</v>
      </c>
      <c r="D2804" s="50" t="s">
        <v>1793</v>
      </c>
      <c r="E2804" s="237" t="s">
        <v>1637</v>
      </c>
      <c r="F2804" s="238"/>
      <c r="G2804" s="52" t="s">
        <v>266</v>
      </c>
      <c r="H2804" s="53">
        <v>1.0088999999999999</v>
      </c>
      <c r="I2804" s="54">
        <f t="shared" ref="I2804:I2806" si="685">W2804</f>
        <v>26.71</v>
      </c>
      <c r="J2804" s="54">
        <f t="shared" ref="J2804:J2807" si="686">TRUNC(H2804*I2804,(2))</f>
        <v>26.94</v>
      </c>
      <c r="Q2804">
        <f t="shared" si="675"/>
        <v>0</v>
      </c>
      <c r="R2804">
        <f t="shared" ref="R2804:R2807" si="687">I2804/1.07133</f>
        <v>24.931627043021294</v>
      </c>
      <c r="T2804">
        <v>25.370334070734511</v>
      </c>
      <c r="W2804">
        <v>26.71</v>
      </c>
      <c r="Y2804">
        <v>26.71</v>
      </c>
      <c r="AB2804">
        <v>26.71</v>
      </c>
      <c r="AD2804" s="196">
        <v>26.71</v>
      </c>
    </row>
    <row r="2805" spans="1:30" ht="25.5" x14ac:dyDescent="0.25">
      <c r="A2805" s="50" t="s">
        <v>1638</v>
      </c>
      <c r="B2805" s="51" t="s">
        <v>1186</v>
      </c>
      <c r="C2805" s="50" t="s">
        <v>157</v>
      </c>
      <c r="D2805" s="50" t="s">
        <v>1187</v>
      </c>
      <c r="E2805" s="237" t="s">
        <v>1637</v>
      </c>
      <c r="F2805" s="238"/>
      <c r="G2805" s="52" t="s">
        <v>266</v>
      </c>
      <c r="H2805" s="53">
        <v>0.79269999999999996</v>
      </c>
      <c r="I2805" s="54">
        <f t="shared" si="685"/>
        <v>18.82</v>
      </c>
      <c r="J2805" s="54">
        <f t="shared" si="686"/>
        <v>14.91</v>
      </c>
      <c r="Q2805">
        <f t="shared" si="675"/>
        <v>0</v>
      </c>
      <c r="R2805">
        <f t="shared" si="687"/>
        <v>17.566949492686664</v>
      </c>
      <c r="T2805">
        <v>17.874977831293812</v>
      </c>
      <c r="W2805">
        <v>18.82</v>
      </c>
      <c r="Y2805">
        <v>18.82</v>
      </c>
      <c r="AB2805">
        <v>18.82</v>
      </c>
      <c r="AD2805" s="196">
        <v>18.82</v>
      </c>
    </row>
    <row r="2806" spans="1:30" ht="25.5" x14ac:dyDescent="0.25">
      <c r="A2806" s="50" t="s">
        <v>1638</v>
      </c>
      <c r="B2806" s="51" t="s">
        <v>2367</v>
      </c>
      <c r="C2806" s="50" t="s">
        <v>157</v>
      </c>
      <c r="D2806" s="50" t="s">
        <v>2368</v>
      </c>
      <c r="E2806" s="237" t="s">
        <v>1637</v>
      </c>
      <c r="F2806" s="238"/>
      <c r="G2806" s="52" t="s">
        <v>212</v>
      </c>
      <c r="H2806" s="53">
        <v>4.4000000000000003E-3</v>
      </c>
      <c r="I2806" s="54">
        <f t="shared" si="685"/>
        <v>537.34</v>
      </c>
      <c r="J2806" s="54">
        <f t="shared" si="686"/>
        <v>2.36</v>
      </c>
      <c r="Q2806">
        <f t="shared" si="675"/>
        <v>0</v>
      </c>
      <c r="R2806">
        <f t="shared" si="687"/>
        <v>501.56347717323337</v>
      </c>
      <c r="T2806">
        <v>510.2629441908656</v>
      </c>
      <c r="W2806">
        <v>537.34</v>
      </c>
      <c r="Y2806">
        <v>537.34</v>
      </c>
      <c r="AB2806">
        <v>537.34</v>
      </c>
      <c r="AD2806" s="196">
        <v>537.34</v>
      </c>
    </row>
    <row r="2807" spans="1:30" ht="25.5" x14ac:dyDescent="0.25">
      <c r="A2807" s="55" t="s">
        <v>1627</v>
      </c>
      <c r="B2807" s="56" t="s">
        <v>2693</v>
      </c>
      <c r="C2807" s="55" t="s">
        <v>157</v>
      </c>
      <c r="D2807" s="55" t="s">
        <v>2694</v>
      </c>
      <c r="E2807" s="230" t="s">
        <v>1648</v>
      </c>
      <c r="F2807" s="231"/>
      <c r="G2807" s="57" t="s">
        <v>164</v>
      </c>
      <c r="H2807" s="58">
        <v>1</v>
      </c>
      <c r="I2807" s="59">
        <f>W2807</f>
        <v>316.13</v>
      </c>
      <c r="J2807" s="59">
        <f t="shared" si="686"/>
        <v>316.13</v>
      </c>
      <c r="Q2807">
        <f t="shared" si="675"/>
        <v>0</v>
      </c>
      <c r="R2807">
        <f t="shared" si="687"/>
        <v>295.08181419357248</v>
      </c>
      <c r="T2807">
        <v>300.21561983702503</v>
      </c>
      <c r="W2807">
        <v>316.13</v>
      </c>
      <c r="Y2807">
        <v>316.13</v>
      </c>
      <c r="AB2807">
        <v>316.13</v>
      </c>
      <c r="AD2807" s="196">
        <v>316.14999999999998</v>
      </c>
    </row>
    <row r="2808" spans="1:30" x14ac:dyDescent="0.25">
      <c r="A2808" s="44"/>
      <c r="B2808" s="44"/>
      <c r="C2808" s="44"/>
      <c r="D2808" s="44"/>
      <c r="E2808" s="44" t="s">
        <v>1629</v>
      </c>
      <c r="F2808" s="45">
        <v>32.06</v>
      </c>
      <c r="G2808" s="44" t="s">
        <v>1630</v>
      </c>
      <c r="H2808" s="45">
        <v>0</v>
      </c>
      <c r="I2808" s="44" t="s">
        <v>1631</v>
      </c>
      <c r="J2808" s="45">
        <f>F2808+H2808</f>
        <v>32.06</v>
      </c>
      <c r="Q2808">
        <f t="shared" si="675"/>
        <v>0</v>
      </c>
      <c r="W2808" t="s">
        <v>1631</v>
      </c>
      <c r="Y2808" t="s">
        <v>1631</v>
      </c>
      <c r="AB2808" t="s">
        <v>1631</v>
      </c>
    </row>
    <row r="2809" spans="1:30" x14ac:dyDescent="0.25">
      <c r="A2809" s="44"/>
      <c r="B2809" s="44"/>
      <c r="C2809" s="44"/>
      <c r="D2809" s="44"/>
      <c r="E2809" s="44" t="s">
        <v>1632</v>
      </c>
      <c r="F2809" s="45">
        <f>J2809-J2803</f>
        <v>79.275151956721288</v>
      </c>
      <c r="G2809" s="44"/>
      <c r="H2809" s="229" t="s">
        <v>1633</v>
      </c>
      <c r="I2809" s="229"/>
      <c r="J2809" s="45">
        <f>Q2809</f>
        <v>439.61675176000006</v>
      </c>
      <c r="Q2809">
        <f t="shared" si="675"/>
        <v>439.61675176000006</v>
      </c>
      <c r="S2809" s="194"/>
    </row>
    <row r="2810" spans="1:30" ht="15.75" thickBot="1" x14ac:dyDescent="0.3">
      <c r="A2810" s="46"/>
      <c r="B2810" s="46"/>
      <c r="C2810" s="46"/>
      <c r="D2810" s="46"/>
      <c r="E2810" s="46"/>
      <c r="F2810" s="46"/>
      <c r="G2810" s="46" t="s">
        <v>1634</v>
      </c>
      <c r="H2810" s="47">
        <v>5</v>
      </c>
      <c r="I2810" s="46" t="s">
        <v>1635</v>
      </c>
      <c r="J2810" s="48">
        <f>O2810</f>
        <v>2198.08</v>
      </c>
      <c r="M2810">
        <f>K2803</f>
        <v>2198.08</v>
      </c>
      <c r="N2810">
        <f>L2803</f>
        <v>439.61675176000006</v>
      </c>
      <c r="O2810">
        <v>2198.08</v>
      </c>
      <c r="P2810">
        <v>439.61675176000006</v>
      </c>
      <c r="Q2810">
        <f t="shared" si="675"/>
        <v>0</v>
      </c>
      <c r="S2810" s="194"/>
      <c r="W2810" t="s">
        <v>1635</v>
      </c>
      <c r="Y2810" t="s">
        <v>1635</v>
      </c>
      <c r="AB2810" t="s">
        <v>1635</v>
      </c>
    </row>
    <row r="2811" spans="1:30" ht="15.75" thickTop="1" x14ac:dyDescent="0.25">
      <c r="A2811" s="49"/>
      <c r="B2811" s="49"/>
      <c r="C2811" s="49"/>
      <c r="D2811" s="49"/>
      <c r="E2811" s="49"/>
      <c r="F2811" s="49"/>
      <c r="G2811" s="49"/>
      <c r="H2811" s="49"/>
      <c r="I2811" s="49"/>
      <c r="J2811" s="49"/>
      <c r="Q2811">
        <f t="shared" si="675"/>
        <v>0</v>
      </c>
      <c r="S2811" s="194"/>
    </row>
    <row r="2812" spans="1:30" collapsed="1" x14ac:dyDescent="0.25">
      <c r="A2812" s="36" t="s">
        <v>953</v>
      </c>
      <c r="B2812" s="37" t="s">
        <v>137</v>
      </c>
      <c r="C2812" s="36" t="s">
        <v>138</v>
      </c>
      <c r="D2812" s="36" t="s">
        <v>9</v>
      </c>
      <c r="E2812" s="233" t="s">
        <v>1626</v>
      </c>
      <c r="F2812" s="234"/>
      <c r="G2812" s="38" t="s">
        <v>139</v>
      </c>
      <c r="H2812" s="37" t="s">
        <v>140</v>
      </c>
      <c r="I2812" s="37" t="s">
        <v>141</v>
      </c>
      <c r="J2812" s="37" t="s">
        <v>10</v>
      </c>
      <c r="Q2812">
        <f t="shared" si="675"/>
        <v>0</v>
      </c>
      <c r="S2812" s="194"/>
      <c r="W2812" t="s">
        <v>141</v>
      </c>
      <c r="Y2812" t="s">
        <v>141</v>
      </c>
      <c r="AB2812" t="s">
        <v>141</v>
      </c>
    </row>
    <row r="2813" spans="1:30" x14ac:dyDescent="0.25">
      <c r="A2813" s="39" t="s">
        <v>1636</v>
      </c>
      <c r="B2813" s="40" t="s">
        <v>954</v>
      </c>
      <c r="C2813" s="39" t="s">
        <v>162</v>
      </c>
      <c r="D2813" s="39" t="s">
        <v>955</v>
      </c>
      <c r="E2813" s="235" t="s">
        <v>2662</v>
      </c>
      <c r="F2813" s="236"/>
      <c r="G2813" s="41" t="s">
        <v>164</v>
      </c>
      <c r="H2813" s="42">
        <v>1</v>
      </c>
      <c r="I2813" s="43">
        <f>_xlfn.XLOOKUP(D2813,'Sintético MO EQ MAT'!D:D,'Sintético MO EQ MAT'!G:G)</f>
        <v>47.951019540983609</v>
      </c>
      <c r="J2813" s="43">
        <f>(H2813*I2813)</f>
        <v>47.951019540983609</v>
      </c>
      <c r="K2813">
        <f>_xlfn.XLOOKUP(D2813,'Sintético MO EQ MAT'!D:D,'Sintético MO EQ MAT'!O:O,0)</f>
        <v>2749.51</v>
      </c>
      <c r="L2813">
        <f>_xlfn.XLOOKUP(D2813,'Sintético MO EQ MAT'!D:D,'Sintético MO EQ MAT'!K:K,0)</f>
        <v>58.500243840000003</v>
      </c>
      <c r="Q2813">
        <f t="shared" si="675"/>
        <v>0</v>
      </c>
      <c r="S2813" s="194"/>
      <c r="W2813">
        <v>47.951019540983609</v>
      </c>
      <c r="Y2813">
        <v>47.951019540983609</v>
      </c>
      <c r="AB2813">
        <v>47.951019540983609</v>
      </c>
      <c r="AD2813" s="196">
        <v>51.71</v>
      </c>
    </row>
    <row r="2814" spans="1:30" ht="25.5" x14ac:dyDescent="0.25">
      <c r="A2814" s="50" t="s">
        <v>1638</v>
      </c>
      <c r="B2814" s="51" t="s">
        <v>1940</v>
      </c>
      <c r="C2814" s="50" t="s">
        <v>157</v>
      </c>
      <c r="D2814" s="50" t="s">
        <v>1941</v>
      </c>
      <c r="E2814" s="237" t="s">
        <v>1637</v>
      </c>
      <c r="F2814" s="238"/>
      <c r="G2814" s="52" t="s">
        <v>266</v>
      </c>
      <c r="H2814" s="53">
        <v>0.125</v>
      </c>
      <c r="I2814" s="54">
        <f t="shared" ref="I2814:I2815" si="688">W2814</f>
        <v>19.64</v>
      </c>
      <c r="J2814" s="54">
        <f t="shared" ref="J2814:J2816" si="689">TRUNC(H2814*I2814,(2))</f>
        <v>2.4500000000000002</v>
      </c>
      <c r="Q2814">
        <f t="shared" si="675"/>
        <v>0</v>
      </c>
      <c r="R2814">
        <f t="shared" ref="R2814:R2816" si="690">I2814/1.07133</f>
        <v>18.332353243165041</v>
      </c>
      <c r="T2814">
        <v>18.659049965930198</v>
      </c>
      <c r="W2814">
        <v>19.64</v>
      </c>
      <c r="Y2814">
        <v>19.64</v>
      </c>
      <c r="AB2814">
        <v>19.64</v>
      </c>
      <c r="AD2814" s="196">
        <v>19.64</v>
      </c>
    </row>
    <row r="2815" spans="1:30" ht="25.5" x14ac:dyDescent="0.25">
      <c r="A2815" s="50" t="s">
        <v>1638</v>
      </c>
      <c r="B2815" s="51" t="s">
        <v>1942</v>
      </c>
      <c r="C2815" s="50" t="s">
        <v>157</v>
      </c>
      <c r="D2815" s="50" t="s">
        <v>1943</v>
      </c>
      <c r="E2815" s="237" t="s">
        <v>1637</v>
      </c>
      <c r="F2815" s="238"/>
      <c r="G2815" s="52" t="s">
        <v>266</v>
      </c>
      <c r="H2815" s="53">
        <v>0.125</v>
      </c>
      <c r="I2815" s="54">
        <f t="shared" si="688"/>
        <v>27.04</v>
      </c>
      <c r="J2815" s="54">
        <f t="shared" si="689"/>
        <v>3.38</v>
      </c>
      <c r="Q2815">
        <f t="shared" si="675"/>
        <v>0</v>
      </c>
      <c r="R2815">
        <f t="shared" si="690"/>
        <v>25.239655381628445</v>
      </c>
      <c r="T2815">
        <v>25.678362409341663</v>
      </c>
      <c r="W2815">
        <v>27.04</v>
      </c>
      <c r="Y2815">
        <v>27.04</v>
      </c>
      <c r="AB2815">
        <v>27.04</v>
      </c>
      <c r="AD2815" s="196">
        <v>27.04</v>
      </c>
    </row>
    <row r="2816" spans="1:30" x14ac:dyDescent="0.25">
      <c r="A2816" s="55" t="s">
        <v>1627</v>
      </c>
      <c r="B2816" s="56" t="s">
        <v>2695</v>
      </c>
      <c r="C2816" s="55" t="s">
        <v>162</v>
      </c>
      <c r="D2816" s="55" t="s">
        <v>955</v>
      </c>
      <c r="E2816" s="230" t="s">
        <v>1648</v>
      </c>
      <c r="F2816" s="231"/>
      <c r="G2816" s="57" t="s">
        <v>164</v>
      </c>
      <c r="H2816" s="58">
        <v>1</v>
      </c>
      <c r="I2816" s="59">
        <f>W2816</f>
        <v>42.12</v>
      </c>
      <c r="J2816" s="59">
        <f t="shared" si="689"/>
        <v>42.12</v>
      </c>
      <c r="Q2816">
        <f t="shared" si="675"/>
        <v>0</v>
      </c>
      <c r="R2816">
        <f t="shared" si="690"/>
        <v>39.315617036767385</v>
      </c>
      <c r="T2816">
        <v>40.015681442692731</v>
      </c>
      <c r="W2816">
        <v>42.12</v>
      </c>
      <c r="Y2816">
        <v>42.12</v>
      </c>
      <c r="AB2816">
        <v>42.12</v>
      </c>
      <c r="AD2816" s="196">
        <v>42.13</v>
      </c>
    </row>
    <row r="2817" spans="1:30" x14ac:dyDescent="0.25">
      <c r="A2817" s="44"/>
      <c r="B2817" s="44"/>
      <c r="C2817" s="44"/>
      <c r="D2817" s="44"/>
      <c r="E2817" s="44" t="s">
        <v>1629</v>
      </c>
      <c r="F2817" s="45">
        <v>4.42</v>
      </c>
      <c r="G2817" s="44" t="s">
        <v>1630</v>
      </c>
      <c r="H2817" s="45">
        <v>0</v>
      </c>
      <c r="I2817" s="44" t="s">
        <v>1631</v>
      </c>
      <c r="J2817" s="45">
        <f>F2817+H2817</f>
        <v>4.42</v>
      </c>
      <c r="Q2817">
        <f t="shared" si="675"/>
        <v>0</v>
      </c>
      <c r="W2817" t="s">
        <v>1631</v>
      </c>
      <c r="Y2817" t="s">
        <v>1631</v>
      </c>
      <c r="AB2817" t="s">
        <v>1631</v>
      </c>
    </row>
    <row r="2818" spans="1:30" x14ac:dyDescent="0.25">
      <c r="A2818" s="44"/>
      <c r="B2818" s="44"/>
      <c r="C2818" s="44"/>
      <c r="D2818" s="44"/>
      <c r="E2818" s="44" t="s">
        <v>1632</v>
      </c>
      <c r="F2818" s="45">
        <f>J2818-J2813</f>
        <v>10.549224299016394</v>
      </c>
      <c r="G2818" s="44"/>
      <c r="H2818" s="229" t="s">
        <v>1633</v>
      </c>
      <c r="I2818" s="229"/>
      <c r="J2818" s="45">
        <f>Q2818</f>
        <v>58.500243840000003</v>
      </c>
      <c r="Q2818">
        <f t="shared" si="675"/>
        <v>58.500243840000003</v>
      </c>
      <c r="S2818" s="194"/>
    </row>
    <row r="2819" spans="1:30" ht="15.75" thickBot="1" x14ac:dyDescent="0.3">
      <c r="A2819" s="46"/>
      <c r="B2819" s="46"/>
      <c r="C2819" s="46"/>
      <c r="D2819" s="46"/>
      <c r="E2819" s="46"/>
      <c r="F2819" s="46"/>
      <c r="G2819" s="46" t="s">
        <v>1634</v>
      </c>
      <c r="H2819" s="47">
        <v>47</v>
      </c>
      <c r="I2819" s="46" t="s">
        <v>1635</v>
      </c>
      <c r="J2819" s="48">
        <f>O2819</f>
        <v>2749.51</v>
      </c>
      <c r="M2819">
        <f>K2813</f>
        <v>2749.51</v>
      </c>
      <c r="N2819">
        <f>L2813</f>
        <v>58.500243840000003</v>
      </c>
      <c r="O2819">
        <v>2749.51</v>
      </c>
      <c r="P2819">
        <v>58.500243840000003</v>
      </c>
      <c r="Q2819">
        <f t="shared" si="675"/>
        <v>0</v>
      </c>
      <c r="S2819" s="194"/>
      <c r="W2819" t="s">
        <v>1635</v>
      </c>
      <c r="Y2819" t="s">
        <v>1635</v>
      </c>
      <c r="AB2819" t="s">
        <v>1635</v>
      </c>
    </row>
    <row r="2820" spans="1:30" ht="15.75" thickTop="1" x14ac:dyDescent="0.25">
      <c r="A2820" s="49"/>
      <c r="B2820" s="49"/>
      <c r="C2820" s="49"/>
      <c r="D2820" s="49"/>
      <c r="E2820" s="49"/>
      <c r="F2820" s="49"/>
      <c r="G2820" s="49"/>
      <c r="H2820" s="49"/>
      <c r="I2820" s="49"/>
      <c r="J2820" s="49"/>
      <c r="Q2820">
        <f t="shared" si="675"/>
        <v>0</v>
      </c>
      <c r="S2820" s="194"/>
    </row>
    <row r="2821" spans="1:30" collapsed="1" x14ac:dyDescent="0.25">
      <c r="A2821" s="36" t="s">
        <v>956</v>
      </c>
      <c r="B2821" s="37" t="s">
        <v>137</v>
      </c>
      <c r="C2821" s="36" t="s">
        <v>138</v>
      </c>
      <c r="D2821" s="36" t="s">
        <v>9</v>
      </c>
      <c r="E2821" s="233" t="s">
        <v>1626</v>
      </c>
      <c r="F2821" s="234"/>
      <c r="G2821" s="38" t="s">
        <v>139</v>
      </c>
      <c r="H2821" s="37" t="s">
        <v>140</v>
      </c>
      <c r="I2821" s="37" t="s">
        <v>141</v>
      </c>
      <c r="J2821" s="37" t="s">
        <v>10</v>
      </c>
      <c r="Q2821">
        <f t="shared" si="675"/>
        <v>0</v>
      </c>
      <c r="S2821" s="194"/>
      <c r="W2821" t="s">
        <v>141</v>
      </c>
      <c r="Y2821" t="s">
        <v>141</v>
      </c>
      <c r="AB2821" t="s">
        <v>141</v>
      </c>
    </row>
    <row r="2822" spans="1:30" ht="25.5" x14ac:dyDescent="0.25">
      <c r="A2822" s="39" t="s">
        <v>1636</v>
      </c>
      <c r="B2822" s="40" t="s">
        <v>957</v>
      </c>
      <c r="C2822" s="39" t="s">
        <v>157</v>
      </c>
      <c r="D2822" s="39" t="s">
        <v>958</v>
      </c>
      <c r="E2822" s="235" t="s">
        <v>2168</v>
      </c>
      <c r="F2822" s="236"/>
      <c r="G2822" s="41" t="s">
        <v>255</v>
      </c>
      <c r="H2822" s="42">
        <v>1</v>
      </c>
      <c r="I2822" s="43">
        <f>_xlfn.XLOOKUP(D2822,'Sintético MO EQ MAT'!D:D,'Sintético MO EQ MAT'!G:G)</f>
        <v>23.459907409836067</v>
      </c>
      <c r="J2822" s="43">
        <f>(H2822*I2822)</f>
        <v>23.459907409836067</v>
      </c>
      <c r="K2822">
        <f>_xlfn.XLOOKUP(D2822,'Sintético MO EQ MAT'!D:D,'Sintético MO EQ MAT'!O:O,0)</f>
        <v>858.63</v>
      </c>
      <c r="L2822">
        <f>_xlfn.XLOOKUP(D2822,'Sintético MO EQ MAT'!D:D,'Sintético MO EQ MAT'!K:K,0)</f>
        <v>28.621087039999999</v>
      </c>
      <c r="Q2822">
        <f t="shared" si="675"/>
        <v>0</v>
      </c>
      <c r="S2822" s="194"/>
      <c r="W2822">
        <v>23.459907409836067</v>
      </c>
      <c r="Y2822">
        <v>23.459907409836067</v>
      </c>
      <c r="AB2822">
        <v>23.459907409836067</v>
      </c>
      <c r="AD2822" s="196">
        <v>5.2</v>
      </c>
    </row>
    <row r="2823" spans="1:30" ht="25.5" x14ac:dyDescent="0.25">
      <c r="A2823" s="50" t="s">
        <v>1638</v>
      </c>
      <c r="B2823" s="51" t="s">
        <v>2696</v>
      </c>
      <c r="C2823" s="50" t="s">
        <v>157</v>
      </c>
      <c r="D2823" s="50" t="s">
        <v>2697</v>
      </c>
      <c r="E2823" s="237" t="s">
        <v>1900</v>
      </c>
      <c r="F2823" s="238"/>
      <c r="G2823" s="52" t="s">
        <v>1901</v>
      </c>
      <c r="H2823" s="53">
        <v>0.157</v>
      </c>
      <c r="I2823" s="54">
        <f t="shared" ref="I2823:I2826" si="691">W2823</f>
        <v>18.8</v>
      </c>
      <c r="J2823" s="54">
        <f t="shared" ref="J2823:J2826" si="692">TRUNC(H2823*I2823,(2))</f>
        <v>2.95</v>
      </c>
      <c r="Q2823">
        <f t="shared" si="675"/>
        <v>0</v>
      </c>
      <c r="R2823">
        <f t="shared" ref="R2823:R2826" si="693">I2823/1.07133</f>
        <v>17.548281108528652</v>
      </c>
      <c r="T2823">
        <v>17.856309447135803</v>
      </c>
      <c r="W2823">
        <v>18.8</v>
      </c>
      <c r="Y2823">
        <v>18.8</v>
      </c>
      <c r="AB2823">
        <v>18.8</v>
      </c>
      <c r="AD2823" s="196">
        <v>18.8</v>
      </c>
    </row>
    <row r="2824" spans="1:30" ht="25.5" x14ac:dyDescent="0.25">
      <c r="A2824" s="50" t="s">
        <v>1638</v>
      </c>
      <c r="B2824" s="51" t="s">
        <v>2698</v>
      </c>
      <c r="C2824" s="50" t="s">
        <v>157</v>
      </c>
      <c r="D2824" s="50" t="s">
        <v>2699</v>
      </c>
      <c r="E2824" s="237" t="s">
        <v>1900</v>
      </c>
      <c r="F2824" s="238"/>
      <c r="G2824" s="52" t="s">
        <v>1904</v>
      </c>
      <c r="H2824" s="53">
        <v>0.34599999999999997</v>
      </c>
      <c r="I2824" s="54">
        <f t="shared" si="691"/>
        <v>17.28</v>
      </c>
      <c r="J2824" s="54">
        <f t="shared" si="692"/>
        <v>5.97</v>
      </c>
      <c r="Q2824">
        <f t="shared" si="675"/>
        <v>0</v>
      </c>
      <c r="R2824">
        <f t="shared" si="693"/>
        <v>16.129483912519955</v>
      </c>
      <c r="T2824">
        <v>16.409509674890089</v>
      </c>
      <c r="W2824">
        <v>17.28</v>
      </c>
      <c r="Y2824">
        <v>17.28</v>
      </c>
      <c r="AB2824">
        <v>17.28</v>
      </c>
      <c r="AD2824" s="196">
        <v>17.28</v>
      </c>
    </row>
    <row r="2825" spans="1:30" ht="25.5" x14ac:dyDescent="0.25">
      <c r="A2825" s="50" t="s">
        <v>1638</v>
      </c>
      <c r="B2825" s="51" t="s">
        <v>2162</v>
      </c>
      <c r="C2825" s="50" t="s">
        <v>157</v>
      </c>
      <c r="D2825" s="50" t="s">
        <v>2163</v>
      </c>
      <c r="E2825" s="237" t="s">
        <v>1637</v>
      </c>
      <c r="F2825" s="238"/>
      <c r="G2825" s="52" t="s">
        <v>266</v>
      </c>
      <c r="H2825" s="53">
        <v>7.9000000000000001E-2</v>
      </c>
      <c r="I2825" s="54">
        <f t="shared" si="691"/>
        <v>18.72</v>
      </c>
      <c r="J2825" s="54">
        <f t="shared" si="692"/>
        <v>1.47</v>
      </c>
      <c r="Q2825">
        <f t="shared" si="675"/>
        <v>0</v>
      </c>
      <c r="R2825">
        <f t="shared" si="693"/>
        <v>17.473607571896615</v>
      </c>
      <c r="T2825">
        <v>17.78163591050377</v>
      </c>
      <c r="W2825">
        <v>18.72</v>
      </c>
      <c r="Y2825">
        <v>18.72</v>
      </c>
      <c r="AB2825">
        <v>18.72</v>
      </c>
      <c r="AD2825" s="196">
        <v>18.72</v>
      </c>
    </row>
    <row r="2826" spans="1:30" ht="25.5" x14ac:dyDescent="0.25">
      <c r="A2826" s="50" t="s">
        <v>1638</v>
      </c>
      <c r="B2826" s="51" t="s">
        <v>1658</v>
      </c>
      <c r="C2826" s="50" t="s">
        <v>157</v>
      </c>
      <c r="D2826" s="50" t="s">
        <v>1659</v>
      </c>
      <c r="E2826" s="237" t="s">
        <v>1637</v>
      </c>
      <c r="F2826" s="238"/>
      <c r="G2826" s="52" t="s">
        <v>266</v>
      </c>
      <c r="H2826" s="53">
        <v>0.503</v>
      </c>
      <c r="I2826" s="54">
        <f t="shared" si="691"/>
        <v>25.97</v>
      </c>
      <c r="J2826" s="54">
        <f t="shared" si="692"/>
        <v>13.06</v>
      </c>
      <c r="Q2826">
        <f t="shared" ref="Q2826:Q2889" si="694">P2827</f>
        <v>0</v>
      </c>
      <c r="R2826">
        <f t="shared" si="693"/>
        <v>24.240896829174954</v>
      </c>
      <c r="T2826">
        <v>24.670269664809165</v>
      </c>
      <c r="W2826">
        <v>25.97</v>
      </c>
      <c r="Y2826">
        <v>25.97</v>
      </c>
      <c r="AB2826">
        <v>25.97</v>
      </c>
      <c r="AD2826" s="196">
        <v>25.97</v>
      </c>
    </row>
    <row r="2827" spans="1:30" x14ac:dyDescent="0.25">
      <c r="A2827" s="44"/>
      <c r="B2827" s="44"/>
      <c r="C2827" s="44"/>
      <c r="D2827" s="44"/>
      <c r="E2827" s="44" t="s">
        <v>1629</v>
      </c>
      <c r="F2827" s="45">
        <v>17.37</v>
      </c>
      <c r="G2827" s="44" t="s">
        <v>1630</v>
      </c>
      <c r="H2827" s="45">
        <v>0</v>
      </c>
      <c r="I2827" s="44" t="s">
        <v>1631</v>
      </c>
      <c r="J2827" s="45">
        <f>F2827+H2827</f>
        <v>17.37</v>
      </c>
      <c r="Q2827">
        <f t="shared" si="694"/>
        <v>0</v>
      </c>
      <c r="W2827" t="s">
        <v>1631</v>
      </c>
      <c r="Y2827" t="s">
        <v>1631</v>
      </c>
      <c r="AB2827" t="s">
        <v>1631</v>
      </c>
    </row>
    <row r="2828" spans="1:30" x14ac:dyDescent="0.25">
      <c r="A2828" s="44"/>
      <c r="B2828" s="44"/>
      <c r="C2828" s="44"/>
      <c r="D2828" s="44"/>
      <c r="E2828" s="44" t="s">
        <v>1632</v>
      </c>
      <c r="F2828" s="45">
        <f>J2828-J2822</f>
        <v>5.1611796301639323</v>
      </c>
      <c r="G2828" s="44"/>
      <c r="H2828" s="229" t="s">
        <v>1633</v>
      </c>
      <c r="I2828" s="229"/>
      <c r="J2828" s="45">
        <f>Q2828</f>
        <v>28.621087039999999</v>
      </c>
      <c r="Q2828">
        <f t="shared" si="694"/>
        <v>28.621087039999999</v>
      </c>
      <c r="S2828" s="194"/>
    </row>
    <row r="2829" spans="1:30" ht="15.75" thickBot="1" x14ac:dyDescent="0.3">
      <c r="A2829" s="46"/>
      <c r="B2829" s="46"/>
      <c r="C2829" s="46"/>
      <c r="D2829" s="46"/>
      <c r="E2829" s="46"/>
      <c r="F2829" s="46"/>
      <c r="G2829" s="46" t="s">
        <v>1634</v>
      </c>
      <c r="H2829" s="47">
        <v>30</v>
      </c>
      <c r="I2829" s="46" t="s">
        <v>1635</v>
      </c>
      <c r="J2829" s="48">
        <f>O2829</f>
        <v>858.63</v>
      </c>
      <c r="M2829">
        <f>K2822</f>
        <v>858.63</v>
      </c>
      <c r="N2829">
        <f>L2822</f>
        <v>28.621087039999999</v>
      </c>
      <c r="O2829">
        <v>858.63</v>
      </c>
      <c r="P2829">
        <v>28.621087039999999</v>
      </c>
      <c r="Q2829">
        <f t="shared" si="694"/>
        <v>0</v>
      </c>
      <c r="S2829" s="194"/>
      <c r="W2829" t="s">
        <v>1635</v>
      </c>
      <c r="Y2829" t="s">
        <v>1635</v>
      </c>
      <c r="AB2829" t="s">
        <v>1635</v>
      </c>
    </row>
    <row r="2830" spans="1:30" ht="15.75" thickTop="1" x14ac:dyDescent="0.25">
      <c r="A2830" s="49"/>
      <c r="B2830" s="49"/>
      <c r="C2830" s="49"/>
      <c r="D2830" s="49"/>
      <c r="E2830" s="49"/>
      <c r="F2830" s="49"/>
      <c r="G2830" s="49"/>
      <c r="H2830" s="49"/>
      <c r="I2830" s="49"/>
      <c r="J2830" s="49"/>
      <c r="Q2830">
        <f t="shared" si="694"/>
        <v>0</v>
      </c>
      <c r="S2830" s="194"/>
    </row>
    <row r="2831" spans="1:30" collapsed="1" x14ac:dyDescent="0.25">
      <c r="A2831" s="36" t="s">
        <v>959</v>
      </c>
      <c r="B2831" s="37" t="s">
        <v>137</v>
      </c>
      <c r="C2831" s="36" t="s">
        <v>138</v>
      </c>
      <c r="D2831" s="36" t="s">
        <v>9</v>
      </c>
      <c r="E2831" s="233" t="s">
        <v>1626</v>
      </c>
      <c r="F2831" s="234"/>
      <c r="G2831" s="38" t="s">
        <v>139</v>
      </c>
      <c r="H2831" s="37" t="s">
        <v>140</v>
      </c>
      <c r="I2831" s="37" t="s">
        <v>141</v>
      </c>
      <c r="J2831" s="37" t="s">
        <v>10</v>
      </c>
      <c r="Q2831">
        <f t="shared" si="694"/>
        <v>0</v>
      </c>
      <c r="S2831" s="194"/>
      <c r="W2831" t="s">
        <v>141</v>
      </c>
      <c r="Y2831" t="s">
        <v>141</v>
      </c>
      <c r="AB2831" t="s">
        <v>141</v>
      </c>
    </row>
    <row r="2832" spans="1:30" x14ac:dyDescent="0.25">
      <c r="A2832" s="39" t="s">
        <v>1636</v>
      </c>
      <c r="B2832" s="40" t="s">
        <v>960</v>
      </c>
      <c r="C2832" s="39" t="s">
        <v>162</v>
      </c>
      <c r="D2832" s="39" t="s">
        <v>961</v>
      </c>
      <c r="E2832" s="235" t="s">
        <v>2662</v>
      </c>
      <c r="F2832" s="236"/>
      <c r="G2832" s="41" t="s">
        <v>164</v>
      </c>
      <c r="H2832" s="42">
        <v>1</v>
      </c>
      <c r="I2832" s="43">
        <f>_xlfn.XLOOKUP(D2832,'Sintético MO EQ MAT'!D:D,'Sintético MO EQ MAT'!G:G)</f>
        <v>58.448361352459024</v>
      </c>
      <c r="J2832" s="43">
        <f>(H2832*I2832)</f>
        <v>58.448361352459024</v>
      </c>
      <c r="K2832">
        <f>_xlfn.XLOOKUP(D2832,'Sintético MO EQ MAT'!D:D,'Sintético MO EQ MAT'!O:O,0)</f>
        <v>142.61000000000001</v>
      </c>
      <c r="L2832">
        <f>_xlfn.XLOOKUP(D2832,'Sintético MO EQ MAT'!D:D,'Sintético MO EQ MAT'!K:K,0)</f>
        <v>71.307000850000009</v>
      </c>
      <c r="Q2832">
        <f t="shared" si="694"/>
        <v>0</v>
      </c>
      <c r="S2832" s="194"/>
      <c r="W2832">
        <v>58.448361352459024</v>
      </c>
      <c r="Y2832">
        <v>58.448361352459024</v>
      </c>
      <c r="AB2832">
        <v>58.448361352459024</v>
      </c>
      <c r="AD2832" s="196">
        <v>46.67</v>
      </c>
    </row>
    <row r="2833" spans="1:30" ht="25.5" x14ac:dyDescent="0.25">
      <c r="A2833" s="50" t="s">
        <v>1638</v>
      </c>
      <c r="B2833" s="51" t="s">
        <v>1940</v>
      </c>
      <c r="C2833" s="50" t="s">
        <v>157</v>
      </c>
      <c r="D2833" s="50" t="s">
        <v>1941</v>
      </c>
      <c r="E2833" s="237" t="s">
        <v>1637</v>
      </c>
      <c r="F2833" s="238"/>
      <c r="G2833" s="52" t="s">
        <v>266</v>
      </c>
      <c r="H2833" s="53">
        <v>0.505</v>
      </c>
      <c r="I2833" s="54">
        <f t="shared" ref="I2833:I2838" si="695">W2833</f>
        <v>19.64</v>
      </c>
      <c r="J2833" s="54">
        <f t="shared" ref="J2833:J2838" si="696">TRUNC(H2833*I2833,(2))</f>
        <v>9.91</v>
      </c>
      <c r="Q2833">
        <f t="shared" si="694"/>
        <v>0</v>
      </c>
      <c r="R2833">
        <f t="shared" ref="R2833:R2838" si="697">I2833/1.07133</f>
        <v>18.332353243165041</v>
      </c>
      <c r="T2833">
        <v>18.659049965930198</v>
      </c>
      <c r="W2833">
        <v>19.64</v>
      </c>
      <c r="Y2833">
        <v>19.64</v>
      </c>
      <c r="AB2833">
        <v>19.64</v>
      </c>
      <c r="AD2833" s="196">
        <v>19.64</v>
      </c>
    </row>
    <row r="2834" spans="1:30" ht="25.5" x14ac:dyDescent="0.25">
      <c r="A2834" s="50" t="s">
        <v>1638</v>
      </c>
      <c r="B2834" s="51" t="s">
        <v>1942</v>
      </c>
      <c r="C2834" s="50" t="s">
        <v>157</v>
      </c>
      <c r="D2834" s="50" t="s">
        <v>1943</v>
      </c>
      <c r="E2834" s="237" t="s">
        <v>1637</v>
      </c>
      <c r="F2834" s="238"/>
      <c r="G2834" s="52" t="s">
        <v>266</v>
      </c>
      <c r="H2834" s="53">
        <v>0.505</v>
      </c>
      <c r="I2834" s="54">
        <f t="shared" si="695"/>
        <v>27.04</v>
      </c>
      <c r="J2834" s="54">
        <f t="shared" si="696"/>
        <v>13.65</v>
      </c>
      <c r="Q2834">
        <f t="shared" si="694"/>
        <v>0</v>
      </c>
      <c r="R2834">
        <f t="shared" si="697"/>
        <v>25.239655381628445</v>
      </c>
      <c r="T2834">
        <v>25.678362409341663</v>
      </c>
      <c r="W2834">
        <v>27.04</v>
      </c>
      <c r="Y2834">
        <v>27.04</v>
      </c>
      <c r="AB2834">
        <v>27.04</v>
      </c>
      <c r="AD2834" s="196">
        <v>27.04</v>
      </c>
    </row>
    <row r="2835" spans="1:30" x14ac:dyDescent="0.25">
      <c r="A2835" s="55" t="s">
        <v>1627</v>
      </c>
      <c r="B2835" s="56" t="s">
        <v>2700</v>
      </c>
      <c r="C2835" s="55" t="s">
        <v>162</v>
      </c>
      <c r="D2835" s="55" t="s">
        <v>2701</v>
      </c>
      <c r="E2835" s="230" t="s">
        <v>1648</v>
      </c>
      <c r="F2835" s="231"/>
      <c r="G2835" s="57" t="s">
        <v>164</v>
      </c>
      <c r="H2835" s="58">
        <v>0.04</v>
      </c>
      <c r="I2835" s="59">
        <f t="shared" si="695"/>
        <v>78.44</v>
      </c>
      <c r="J2835" s="59">
        <f t="shared" si="696"/>
        <v>3.13</v>
      </c>
      <c r="Q2835">
        <f t="shared" si="694"/>
        <v>0</v>
      </c>
      <c r="R2835">
        <f t="shared" si="697"/>
        <v>73.217402667712108</v>
      </c>
      <c r="T2835">
        <v>74.486852790456723</v>
      </c>
      <c r="W2835">
        <v>78.44</v>
      </c>
      <c r="Y2835">
        <v>78.44</v>
      </c>
      <c r="AB2835">
        <v>78.44</v>
      </c>
      <c r="AD2835" s="196">
        <v>78.44</v>
      </c>
    </row>
    <row r="2836" spans="1:30" x14ac:dyDescent="0.25">
      <c r="A2836" s="55" t="s">
        <v>1627</v>
      </c>
      <c r="B2836" s="56" t="s">
        <v>2702</v>
      </c>
      <c r="C2836" s="55" t="s">
        <v>162</v>
      </c>
      <c r="D2836" s="55" t="s">
        <v>2703</v>
      </c>
      <c r="E2836" s="230" t="s">
        <v>1648</v>
      </c>
      <c r="F2836" s="231"/>
      <c r="G2836" s="57" t="s">
        <v>164</v>
      </c>
      <c r="H2836" s="58">
        <v>1</v>
      </c>
      <c r="I2836" s="59">
        <f t="shared" si="695"/>
        <v>26.84</v>
      </c>
      <c r="J2836" s="59">
        <f t="shared" si="696"/>
        <v>26.84</v>
      </c>
      <c r="Q2836">
        <f t="shared" si="694"/>
        <v>0</v>
      </c>
      <c r="R2836">
        <f t="shared" si="697"/>
        <v>25.052971540048354</v>
      </c>
      <c r="T2836">
        <v>25.491678567761568</v>
      </c>
      <c r="W2836">
        <v>26.84</v>
      </c>
      <c r="Y2836">
        <v>26.84</v>
      </c>
      <c r="AB2836">
        <v>26.84</v>
      </c>
      <c r="AD2836" s="196">
        <v>26.84</v>
      </c>
    </row>
    <row r="2837" spans="1:30" ht="25.5" x14ac:dyDescent="0.25">
      <c r="A2837" s="55" t="s">
        <v>1627</v>
      </c>
      <c r="B2837" s="56" t="s">
        <v>2704</v>
      </c>
      <c r="C2837" s="55" t="s">
        <v>162</v>
      </c>
      <c r="D2837" s="55" t="s">
        <v>2705</v>
      </c>
      <c r="E2837" s="230" t="s">
        <v>1648</v>
      </c>
      <c r="F2837" s="231"/>
      <c r="G2837" s="57" t="s">
        <v>164</v>
      </c>
      <c r="H2837" s="58">
        <v>3.3000000000000002E-2</v>
      </c>
      <c r="I2837" s="59">
        <f t="shared" si="695"/>
        <v>134.19</v>
      </c>
      <c r="J2837" s="59">
        <f t="shared" si="696"/>
        <v>4.42</v>
      </c>
      <c r="Q2837">
        <f t="shared" si="694"/>
        <v>0</v>
      </c>
      <c r="R2837">
        <f t="shared" si="697"/>
        <v>125.25552350816277</v>
      </c>
      <c r="T2837">
        <v>127.43039026257084</v>
      </c>
      <c r="W2837">
        <v>134.19</v>
      </c>
      <c r="Y2837">
        <v>134.19</v>
      </c>
      <c r="AB2837">
        <v>134.19</v>
      </c>
      <c r="AD2837" s="196">
        <v>134.19</v>
      </c>
    </row>
    <row r="2838" spans="1:30" x14ac:dyDescent="0.25">
      <c r="A2838" s="55" t="s">
        <v>1627</v>
      </c>
      <c r="B2838" s="56" t="s">
        <v>2706</v>
      </c>
      <c r="C2838" s="55" t="s">
        <v>162</v>
      </c>
      <c r="D2838" s="55" t="s">
        <v>2707</v>
      </c>
      <c r="E2838" s="230" t="s">
        <v>1648</v>
      </c>
      <c r="F2838" s="231"/>
      <c r="G2838" s="57" t="s">
        <v>164</v>
      </c>
      <c r="H2838" s="58">
        <v>1.0309999999999999</v>
      </c>
      <c r="I2838" s="59">
        <f t="shared" si="695"/>
        <v>0.49</v>
      </c>
      <c r="J2838" s="59">
        <f t="shared" si="696"/>
        <v>0.5</v>
      </c>
      <c r="Q2838">
        <f t="shared" si="694"/>
        <v>0</v>
      </c>
      <c r="R2838">
        <f t="shared" si="697"/>
        <v>0.45737541187122555</v>
      </c>
      <c r="T2838">
        <v>0.44804121979222089</v>
      </c>
      <c r="W2838">
        <v>0.49</v>
      </c>
      <c r="Y2838">
        <v>0.49</v>
      </c>
      <c r="AB2838">
        <v>0.49</v>
      </c>
      <c r="AD2838" s="196">
        <v>0.47</v>
      </c>
    </row>
    <row r="2839" spans="1:30" x14ac:dyDescent="0.25">
      <c r="A2839" s="44"/>
      <c r="B2839" s="44"/>
      <c r="C2839" s="44"/>
      <c r="D2839" s="44"/>
      <c r="E2839" s="44" t="s">
        <v>1629</v>
      </c>
      <c r="F2839" s="45">
        <v>17.88</v>
      </c>
      <c r="G2839" s="44" t="s">
        <v>1630</v>
      </c>
      <c r="H2839" s="45">
        <v>0</v>
      </c>
      <c r="I2839" s="44" t="s">
        <v>1631</v>
      </c>
      <c r="J2839" s="45">
        <f>F2839+H2839</f>
        <v>17.88</v>
      </c>
      <c r="Q2839">
        <f t="shared" si="694"/>
        <v>0</v>
      </c>
      <c r="W2839" t="s">
        <v>1631</v>
      </c>
      <c r="Y2839" t="s">
        <v>1631</v>
      </c>
      <c r="AB2839" t="s">
        <v>1631</v>
      </c>
    </row>
    <row r="2840" spans="1:30" x14ac:dyDescent="0.25">
      <c r="A2840" s="44"/>
      <c r="B2840" s="44"/>
      <c r="C2840" s="44"/>
      <c r="D2840" s="44"/>
      <c r="E2840" s="44" t="s">
        <v>1632</v>
      </c>
      <c r="F2840" s="45">
        <f>J2840-J2832</f>
        <v>12.858639497540985</v>
      </c>
      <c r="G2840" s="44"/>
      <c r="H2840" s="229" t="s">
        <v>1633</v>
      </c>
      <c r="I2840" s="229"/>
      <c r="J2840" s="45">
        <f>Q2840</f>
        <v>71.307000850000009</v>
      </c>
      <c r="Q2840">
        <f t="shared" si="694"/>
        <v>71.307000850000009</v>
      </c>
      <c r="S2840" s="194"/>
    </row>
    <row r="2841" spans="1:30" ht="15.75" thickBot="1" x14ac:dyDescent="0.3">
      <c r="A2841" s="46"/>
      <c r="B2841" s="46"/>
      <c r="C2841" s="46"/>
      <c r="D2841" s="46"/>
      <c r="E2841" s="46"/>
      <c r="F2841" s="46"/>
      <c r="G2841" s="46" t="s">
        <v>1634</v>
      </c>
      <c r="H2841" s="47">
        <v>2</v>
      </c>
      <c r="I2841" s="46" t="s">
        <v>1635</v>
      </c>
      <c r="J2841" s="48">
        <f>O2841</f>
        <v>142.61000000000001</v>
      </c>
      <c r="M2841">
        <f>K2832</f>
        <v>142.61000000000001</v>
      </c>
      <c r="N2841">
        <f>L2832</f>
        <v>71.307000850000009</v>
      </c>
      <c r="O2841">
        <v>142.61000000000001</v>
      </c>
      <c r="P2841">
        <v>71.307000850000009</v>
      </c>
      <c r="Q2841">
        <f t="shared" si="694"/>
        <v>0</v>
      </c>
      <c r="S2841" s="194"/>
      <c r="W2841" t="s">
        <v>1635</v>
      </c>
      <c r="Y2841" t="s">
        <v>1635</v>
      </c>
      <c r="AB2841" t="s">
        <v>1635</v>
      </c>
    </row>
    <row r="2842" spans="1:30" ht="15.75" thickTop="1" x14ac:dyDescent="0.25">
      <c r="A2842" s="49"/>
      <c r="B2842" s="49"/>
      <c r="C2842" s="49"/>
      <c r="D2842" s="49"/>
      <c r="E2842" s="49"/>
      <c r="F2842" s="49"/>
      <c r="G2842" s="49"/>
      <c r="H2842" s="49"/>
      <c r="I2842" s="49"/>
      <c r="J2842" s="49"/>
      <c r="Q2842">
        <f t="shared" si="694"/>
        <v>0</v>
      </c>
      <c r="S2842" s="194"/>
    </row>
    <row r="2843" spans="1:30" collapsed="1" x14ac:dyDescent="0.25">
      <c r="A2843" s="36" t="s">
        <v>962</v>
      </c>
      <c r="B2843" s="37" t="s">
        <v>137</v>
      </c>
      <c r="C2843" s="36" t="s">
        <v>138</v>
      </c>
      <c r="D2843" s="36" t="s">
        <v>9</v>
      </c>
      <c r="E2843" s="233" t="s">
        <v>1626</v>
      </c>
      <c r="F2843" s="234"/>
      <c r="G2843" s="38" t="s">
        <v>139</v>
      </c>
      <c r="H2843" s="37" t="s">
        <v>140</v>
      </c>
      <c r="I2843" s="37" t="s">
        <v>141</v>
      </c>
      <c r="J2843" s="37" t="s">
        <v>10</v>
      </c>
      <c r="Q2843">
        <f t="shared" si="694"/>
        <v>0</v>
      </c>
      <c r="S2843" s="194"/>
      <c r="W2843" t="s">
        <v>141</v>
      </c>
      <c r="Y2843" t="s">
        <v>141</v>
      </c>
      <c r="AB2843" t="s">
        <v>141</v>
      </c>
    </row>
    <row r="2844" spans="1:30" x14ac:dyDescent="0.25">
      <c r="A2844" s="39" t="s">
        <v>1636</v>
      </c>
      <c r="B2844" s="40" t="s">
        <v>963</v>
      </c>
      <c r="C2844" s="39" t="s">
        <v>162</v>
      </c>
      <c r="D2844" s="39" t="s">
        <v>2708</v>
      </c>
      <c r="E2844" s="235" t="s">
        <v>2662</v>
      </c>
      <c r="F2844" s="236"/>
      <c r="G2844" s="41" t="s">
        <v>164</v>
      </c>
      <c r="H2844" s="42">
        <v>1</v>
      </c>
      <c r="I2844" s="43">
        <f>_xlfn.XLOOKUP(D2844,'Sintético MO EQ MAT'!D:D,'Sintético MO EQ MAT'!G:G)</f>
        <v>16.620119844262295</v>
      </c>
      <c r="J2844" s="43">
        <f>(H2844*I2844)</f>
        <v>16.620119844262295</v>
      </c>
      <c r="K2844">
        <f>_xlfn.XLOOKUP(D2844,'Sintético MO EQ MAT'!D:D,'Sintético MO EQ MAT'!O:O,0)</f>
        <v>40.549999999999997</v>
      </c>
      <c r="L2844">
        <f>_xlfn.XLOOKUP(D2844,'Sintético MO EQ MAT'!D:D,'Sintético MO EQ MAT'!K:K,0)</f>
        <v>20.276546209999999</v>
      </c>
      <c r="Q2844">
        <f t="shared" si="694"/>
        <v>0</v>
      </c>
      <c r="S2844" s="194"/>
      <c r="W2844">
        <v>16.620119844262295</v>
      </c>
      <c r="Y2844">
        <v>16.620119844262295</v>
      </c>
      <c r="AB2844">
        <v>16.620119844262295</v>
      </c>
      <c r="AD2844" s="196">
        <v>5.46</v>
      </c>
    </row>
    <row r="2845" spans="1:30" ht="25.5" x14ac:dyDescent="0.25">
      <c r="A2845" s="50" t="s">
        <v>1638</v>
      </c>
      <c r="B2845" s="51" t="s">
        <v>1940</v>
      </c>
      <c r="C2845" s="50" t="s">
        <v>157</v>
      </c>
      <c r="D2845" s="50" t="s">
        <v>1941</v>
      </c>
      <c r="E2845" s="237" t="s">
        <v>1637</v>
      </c>
      <c r="F2845" s="238"/>
      <c r="G2845" s="52" t="s">
        <v>266</v>
      </c>
      <c r="H2845" s="53">
        <v>0.312</v>
      </c>
      <c r="I2845" s="54">
        <f t="shared" ref="I2845:I2846" si="698">W2845</f>
        <v>19.64</v>
      </c>
      <c r="J2845" s="54">
        <f t="shared" ref="J2845:J2847" si="699">TRUNC(H2845*I2845,(2))</f>
        <v>6.12</v>
      </c>
      <c r="Q2845">
        <f t="shared" si="694"/>
        <v>0</v>
      </c>
      <c r="R2845">
        <f t="shared" ref="R2845:R2847" si="700">I2845/1.07133</f>
        <v>18.332353243165041</v>
      </c>
      <c r="T2845">
        <v>18.659049965930198</v>
      </c>
      <c r="W2845">
        <v>19.64</v>
      </c>
      <c r="Y2845">
        <v>19.64</v>
      </c>
      <c r="AB2845">
        <v>19.64</v>
      </c>
      <c r="AD2845" s="196">
        <v>19.64</v>
      </c>
    </row>
    <row r="2846" spans="1:30" ht="25.5" x14ac:dyDescent="0.25">
      <c r="A2846" s="50" t="s">
        <v>1638</v>
      </c>
      <c r="B2846" s="51" t="s">
        <v>1942</v>
      </c>
      <c r="C2846" s="50" t="s">
        <v>157</v>
      </c>
      <c r="D2846" s="50" t="s">
        <v>1943</v>
      </c>
      <c r="E2846" s="237" t="s">
        <v>1637</v>
      </c>
      <c r="F2846" s="238"/>
      <c r="G2846" s="52" t="s">
        <v>266</v>
      </c>
      <c r="H2846" s="53">
        <v>0.312</v>
      </c>
      <c r="I2846" s="54">
        <f t="shared" si="698"/>
        <v>27.04</v>
      </c>
      <c r="J2846" s="54">
        <f t="shared" si="699"/>
        <v>8.43</v>
      </c>
      <c r="Q2846">
        <f t="shared" si="694"/>
        <v>0</v>
      </c>
      <c r="R2846">
        <f t="shared" si="700"/>
        <v>25.239655381628445</v>
      </c>
      <c r="T2846">
        <v>25.678362409341663</v>
      </c>
      <c r="W2846">
        <v>27.04</v>
      </c>
      <c r="Y2846">
        <v>27.04</v>
      </c>
      <c r="AB2846">
        <v>27.04</v>
      </c>
      <c r="AD2846" s="196">
        <v>27.04</v>
      </c>
    </row>
    <row r="2847" spans="1:30" x14ac:dyDescent="0.25">
      <c r="A2847" s="55" t="s">
        <v>1627</v>
      </c>
      <c r="B2847" s="56" t="s">
        <v>2709</v>
      </c>
      <c r="C2847" s="55" t="s">
        <v>162</v>
      </c>
      <c r="D2847" s="55" t="s">
        <v>2710</v>
      </c>
      <c r="E2847" s="230" t="s">
        <v>1648</v>
      </c>
      <c r="F2847" s="231"/>
      <c r="G2847" s="57" t="s">
        <v>164</v>
      </c>
      <c r="H2847" s="58">
        <v>1</v>
      </c>
      <c r="I2847" s="59">
        <f>W2847</f>
        <v>2.0699999999999998</v>
      </c>
      <c r="J2847" s="59">
        <f t="shared" si="699"/>
        <v>2.0699999999999998</v>
      </c>
      <c r="Q2847">
        <f t="shared" si="694"/>
        <v>0</v>
      </c>
      <c r="R2847">
        <f t="shared" si="700"/>
        <v>1.9321777603539525</v>
      </c>
      <c r="T2847">
        <v>1.9601803365909667</v>
      </c>
      <c r="W2847">
        <v>2.0699999999999998</v>
      </c>
      <c r="Y2847">
        <v>2.0699999999999998</v>
      </c>
      <c r="AB2847">
        <v>2.0699999999999998</v>
      </c>
      <c r="AD2847" s="196">
        <v>2.06</v>
      </c>
    </row>
    <row r="2848" spans="1:30" x14ac:dyDescent="0.25">
      <c r="A2848" s="44"/>
      <c r="B2848" s="44"/>
      <c r="C2848" s="44"/>
      <c r="D2848" s="44"/>
      <c r="E2848" s="44" t="s">
        <v>1629</v>
      </c>
      <c r="F2848" s="45">
        <v>11.05</v>
      </c>
      <c r="G2848" s="44" t="s">
        <v>1630</v>
      </c>
      <c r="H2848" s="45">
        <v>0</v>
      </c>
      <c r="I2848" s="44" t="s">
        <v>1631</v>
      </c>
      <c r="J2848" s="45">
        <f>F2848+H2848</f>
        <v>11.05</v>
      </c>
      <c r="Q2848">
        <f t="shared" si="694"/>
        <v>0</v>
      </c>
      <c r="W2848" t="s">
        <v>1631</v>
      </c>
      <c r="Y2848" t="s">
        <v>1631</v>
      </c>
      <c r="AB2848" t="s">
        <v>1631</v>
      </c>
    </row>
    <row r="2849" spans="1:30" x14ac:dyDescent="0.25">
      <c r="A2849" s="44"/>
      <c r="B2849" s="44"/>
      <c r="C2849" s="44"/>
      <c r="D2849" s="44"/>
      <c r="E2849" s="44" t="s">
        <v>1632</v>
      </c>
      <c r="F2849" s="45">
        <f>J2849-J2844</f>
        <v>3.6564263657377047</v>
      </c>
      <c r="G2849" s="44"/>
      <c r="H2849" s="229" t="s">
        <v>1633</v>
      </c>
      <c r="I2849" s="229"/>
      <c r="J2849" s="45">
        <f>Q2849</f>
        <v>20.276546209999999</v>
      </c>
      <c r="Q2849">
        <f t="shared" si="694"/>
        <v>20.276546209999999</v>
      </c>
      <c r="S2849" s="194"/>
    </row>
    <row r="2850" spans="1:30" ht="15.75" thickBot="1" x14ac:dyDescent="0.3">
      <c r="A2850" s="46"/>
      <c r="B2850" s="46"/>
      <c r="C2850" s="46"/>
      <c r="D2850" s="46"/>
      <c r="E2850" s="46"/>
      <c r="F2850" s="46"/>
      <c r="G2850" s="46" t="s">
        <v>1634</v>
      </c>
      <c r="H2850" s="47">
        <v>2</v>
      </c>
      <c r="I2850" s="46" t="s">
        <v>1635</v>
      </c>
      <c r="J2850" s="48">
        <f>O2850</f>
        <v>40.549999999999997</v>
      </c>
      <c r="M2850">
        <f>K2844</f>
        <v>40.549999999999997</v>
      </c>
      <c r="N2850">
        <f>L2844</f>
        <v>20.276546209999999</v>
      </c>
      <c r="O2850">
        <v>40.549999999999997</v>
      </c>
      <c r="P2850">
        <v>20.276546209999999</v>
      </c>
      <c r="Q2850">
        <f t="shared" si="694"/>
        <v>0</v>
      </c>
      <c r="S2850" s="194"/>
      <c r="W2850" t="s">
        <v>1635</v>
      </c>
      <c r="Y2850" t="s">
        <v>1635</v>
      </c>
      <c r="AB2850" t="s">
        <v>1635</v>
      </c>
    </row>
    <row r="2851" spans="1:30" ht="15.75" thickTop="1" x14ac:dyDescent="0.25">
      <c r="A2851" s="49"/>
      <c r="B2851" s="49"/>
      <c r="C2851" s="49"/>
      <c r="D2851" s="49"/>
      <c r="E2851" s="49"/>
      <c r="F2851" s="49"/>
      <c r="G2851" s="49"/>
      <c r="H2851" s="49"/>
      <c r="I2851" s="49"/>
      <c r="J2851" s="49"/>
      <c r="Q2851">
        <f t="shared" si="694"/>
        <v>0</v>
      </c>
      <c r="S2851" s="194"/>
    </row>
    <row r="2852" spans="1:30" collapsed="1" x14ac:dyDescent="0.25">
      <c r="A2852" s="36" t="s">
        <v>965</v>
      </c>
      <c r="B2852" s="37" t="s">
        <v>137</v>
      </c>
      <c r="C2852" s="36" t="s">
        <v>138</v>
      </c>
      <c r="D2852" s="36" t="s">
        <v>9</v>
      </c>
      <c r="E2852" s="233" t="s">
        <v>1626</v>
      </c>
      <c r="F2852" s="234"/>
      <c r="G2852" s="38" t="s">
        <v>139</v>
      </c>
      <c r="H2852" s="37" t="s">
        <v>140</v>
      </c>
      <c r="I2852" s="37" t="s">
        <v>141</v>
      </c>
      <c r="J2852" s="37" t="s">
        <v>10</v>
      </c>
      <c r="Q2852">
        <f t="shared" si="694"/>
        <v>0</v>
      </c>
      <c r="S2852" s="194"/>
      <c r="W2852" t="s">
        <v>141</v>
      </c>
      <c r="Y2852" t="s">
        <v>141</v>
      </c>
      <c r="AB2852" t="s">
        <v>141</v>
      </c>
    </row>
    <row r="2853" spans="1:30" ht="51" x14ac:dyDescent="0.25">
      <c r="A2853" s="39" t="s">
        <v>1636</v>
      </c>
      <c r="B2853" s="40" t="s">
        <v>966</v>
      </c>
      <c r="C2853" s="39" t="s">
        <v>157</v>
      </c>
      <c r="D2853" s="39" t="s">
        <v>967</v>
      </c>
      <c r="E2853" s="235" t="s">
        <v>2026</v>
      </c>
      <c r="F2853" s="236"/>
      <c r="G2853" s="41" t="s">
        <v>159</v>
      </c>
      <c r="H2853" s="42">
        <v>1</v>
      </c>
      <c r="I2853" s="43">
        <f>_xlfn.XLOOKUP(D2853,'Sintético MO EQ MAT'!D:D,'Sintético MO EQ MAT'!G:G)</f>
        <v>104.10333913114756</v>
      </c>
      <c r="J2853" s="43">
        <f>(H2853*I2853)</f>
        <v>104.10333913114756</v>
      </c>
      <c r="K2853">
        <f>_xlfn.XLOOKUP(D2853,'Sintético MO EQ MAT'!D:D,'Sintético MO EQ MAT'!O:O,0)</f>
        <v>1143.05</v>
      </c>
      <c r="L2853">
        <f>_xlfn.XLOOKUP(D2853,'Sintético MO EQ MAT'!D:D,'Sintético MO EQ MAT'!K:K,0)</f>
        <v>127.00607374000002</v>
      </c>
      <c r="Q2853">
        <f t="shared" si="694"/>
        <v>0</v>
      </c>
      <c r="S2853" s="194"/>
      <c r="W2853">
        <v>104.10333913114756</v>
      </c>
      <c r="Y2853">
        <v>104.10333913114756</v>
      </c>
      <c r="AB2853">
        <v>104.10333913114756</v>
      </c>
      <c r="AD2853" s="196">
        <v>101.15</v>
      </c>
    </row>
    <row r="2854" spans="1:30" ht="25.5" x14ac:dyDescent="0.25">
      <c r="A2854" s="50" t="s">
        <v>1638</v>
      </c>
      <c r="B2854" s="51" t="s">
        <v>2711</v>
      </c>
      <c r="C2854" s="50" t="s">
        <v>157</v>
      </c>
      <c r="D2854" s="50" t="s">
        <v>2712</v>
      </c>
      <c r="E2854" s="237" t="s">
        <v>1637</v>
      </c>
      <c r="F2854" s="238"/>
      <c r="G2854" s="52" t="s">
        <v>212</v>
      </c>
      <c r="H2854" s="53">
        <v>4.3099999999999999E-2</v>
      </c>
      <c r="I2854" s="54">
        <f t="shared" ref="I2854:I2858" si="701">W2854</f>
        <v>1853.01</v>
      </c>
      <c r="J2854" s="54">
        <f t="shared" ref="J2854:J2858" si="702">TRUNC(H2854*I2854,(2))</f>
        <v>79.86</v>
      </c>
      <c r="Q2854">
        <f t="shared" si="694"/>
        <v>0</v>
      </c>
      <c r="R2854">
        <f t="shared" ref="R2854:R2858" si="703">I2854/1.07133</f>
        <v>1729.6351264316318</v>
      </c>
      <c r="T2854">
        <v>1759.6165513893948</v>
      </c>
      <c r="W2854">
        <v>1853.01</v>
      </c>
      <c r="Y2854">
        <v>1853.01</v>
      </c>
      <c r="AB2854">
        <v>1853.01</v>
      </c>
      <c r="AD2854" s="196">
        <v>1853.01</v>
      </c>
    </row>
    <row r="2855" spans="1:30" ht="25.5" x14ac:dyDescent="0.25">
      <c r="A2855" s="50" t="s">
        <v>1638</v>
      </c>
      <c r="B2855" s="51" t="s">
        <v>1792</v>
      </c>
      <c r="C2855" s="50" t="s">
        <v>157</v>
      </c>
      <c r="D2855" s="50" t="s">
        <v>1793</v>
      </c>
      <c r="E2855" s="237" t="s">
        <v>1637</v>
      </c>
      <c r="F2855" s="238"/>
      <c r="G2855" s="52" t="s">
        <v>266</v>
      </c>
      <c r="H2855" s="53">
        <v>0.56100000000000005</v>
      </c>
      <c r="I2855" s="54">
        <f t="shared" si="701"/>
        <v>26.71</v>
      </c>
      <c r="J2855" s="54">
        <f t="shared" si="702"/>
        <v>14.98</v>
      </c>
      <c r="Q2855">
        <f t="shared" si="694"/>
        <v>0</v>
      </c>
      <c r="R2855">
        <f t="shared" si="703"/>
        <v>24.931627043021294</v>
      </c>
      <c r="T2855">
        <v>25.370334070734511</v>
      </c>
      <c r="W2855">
        <v>26.71</v>
      </c>
      <c r="Y2855">
        <v>26.71</v>
      </c>
      <c r="AB2855">
        <v>26.71</v>
      </c>
      <c r="AD2855" s="196">
        <v>26.71</v>
      </c>
    </row>
    <row r="2856" spans="1:30" ht="25.5" x14ac:dyDescent="0.25">
      <c r="A2856" s="50" t="s">
        <v>1638</v>
      </c>
      <c r="B2856" s="51" t="s">
        <v>1186</v>
      </c>
      <c r="C2856" s="50" t="s">
        <v>157</v>
      </c>
      <c r="D2856" s="50" t="s">
        <v>1187</v>
      </c>
      <c r="E2856" s="237" t="s">
        <v>1637</v>
      </c>
      <c r="F2856" s="238"/>
      <c r="G2856" s="52" t="s">
        <v>266</v>
      </c>
      <c r="H2856" s="53">
        <v>0.28000000000000003</v>
      </c>
      <c r="I2856" s="54">
        <f t="shared" si="701"/>
        <v>18.82</v>
      </c>
      <c r="J2856" s="54">
        <f t="shared" si="702"/>
        <v>5.26</v>
      </c>
      <c r="Q2856">
        <f t="shared" si="694"/>
        <v>0</v>
      </c>
      <c r="R2856">
        <f t="shared" si="703"/>
        <v>17.566949492686664</v>
      </c>
      <c r="T2856">
        <v>17.874977831293812</v>
      </c>
      <c r="W2856">
        <v>18.82</v>
      </c>
      <c r="Y2856">
        <v>18.82</v>
      </c>
      <c r="AB2856">
        <v>18.82</v>
      </c>
      <c r="AD2856" s="196">
        <v>18.82</v>
      </c>
    </row>
    <row r="2857" spans="1:30" x14ac:dyDescent="0.25">
      <c r="A2857" s="55" t="s">
        <v>1627</v>
      </c>
      <c r="B2857" s="56" t="s">
        <v>2029</v>
      </c>
      <c r="C2857" s="55" t="s">
        <v>157</v>
      </c>
      <c r="D2857" s="55" t="s">
        <v>2030</v>
      </c>
      <c r="E2857" s="230" t="s">
        <v>1648</v>
      </c>
      <c r="F2857" s="231"/>
      <c r="G2857" s="57" t="s">
        <v>259</v>
      </c>
      <c r="H2857" s="58">
        <v>0.5</v>
      </c>
      <c r="I2857" s="59">
        <f t="shared" si="701"/>
        <v>0.69</v>
      </c>
      <c r="J2857" s="59">
        <f t="shared" si="702"/>
        <v>0.34</v>
      </c>
      <c r="Q2857">
        <f t="shared" si="694"/>
        <v>0</v>
      </c>
      <c r="R2857">
        <f t="shared" si="703"/>
        <v>0.64405925345131754</v>
      </c>
      <c r="T2857">
        <v>0.66272763760932674</v>
      </c>
      <c r="W2857">
        <v>0.69</v>
      </c>
      <c r="Y2857">
        <v>0.69</v>
      </c>
      <c r="AB2857">
        <v>0.69</v>
      </c>
      <c r="AD2857" s="196">
        <v>0.69</v>
      </c>
    </row>
    <row r="2858" spans="1:30" ht="25.5" x14ac:dyDescent="0.25">
      <c r="A2858" s="55" t="s">
        <v>1627</v>
      </c>
      <c r="B2858" s="56" t="s">
        <v>2031</v>
      </c>
      <c r="C2858" s="55" t="s">
        <v>157</v>
      </c>
      <c r="D2858" s="55" t="s">
        <v>2032</v>
      </c>
      <c r="E2858" s="230" t="s">
        <v>1648</v>
      </c>
      <c r="F2858" s="231"/>
      <c r="G2858" s="57" t="s">
        <v>1724</v>
      </c>
      <c r="H2858" s="58">
        <v>0.21</v>
      </c>
      <c r="I2858" s="59">
        <f t="shared" si="701"/>
        <v>17.46</v>
      </c>
      <c r="J2858" s="59">
        <f t="shared" si="702"/>
        <v>3.66</v>
      </c>
      <c r="Q2858">
        <f t="shared" si="694"/>
        <v>0</v>
      </c>
      <c r="R2858">
        <f t="shared" si="703"/>
        <v>16.297499369942038</v>
      </c>
      <c r="T2858">
        <v>16.586859324391177</v>
      </c>
      <c r="W2858">
        <v>17.46</v>
      </c>
      <c r="Y2858">
        <v>17.46</v>
      </c>
      <c r="AB2858">
        <v>17.46</v>
      </c>
      <c r="AD2858" s="196">
        <v>17.46</v>
      </c>
    </row>
    <row r="2859" spans="1:30" x14ac:dyDescent="0.25">
      <c r="A2859" s="44"/>
      <c r="B2859" s="44"/>
      <c r="C2859" s="44"/>
      <c r="D2859" s="44"/>
      <c r="E2859" s="44" t="s">
        <v>1629</v>
      </c>
      <c r="F2859" s="45">
        <v>18.14</v>
      </c>
      <c r="G2859" s="44" t="s">
        <v>1630</v>
      </c>
      <c r="H2859" s="45">
        <v>0</v>
      </c>
      <c r="I2859" s="44" t="s">
        <v>1631</v>
      </c>
      <c r="J2859" s="45">
        <f>F2859+H2859</f>
        <v>18.14</v>
      </c>
      <c r="Q2859">
        <f t="shared" si="694"/>
        <v>0</v>
      </c>
      <c r="W2859" t="s">
        <v>1631</v>
      </c>
      <c r="Y2859" t="s">
        <v>1631</v>
      </c>
      <c r="AB2859" t="s">
        <v>1631</v>
      </c>
    </row>
    <row r="2860" spans="1:30" x14ac:dyDescent="0.25">
      <c r="A2860" s="44"/>
      <c r="B2860" s="44"/>
      <c r="C2860" s="44"/>
      <c r="D2860" s="44"/>
      <c r="E2860" s="44" t="s">
        <v>1632</v>
      </c>
      <c r="F2860" s="45">
        <f>J2860-J2853</f>
        <v>22.902734608852455</v>
      </c>
      <c r="G2860" s="44"/>
      <c r="H2860" s="229" t="s">
        <v>1633</v>
      </c>
      <c r="I2860" s="229"/>
      <c r="J2860" s="45">
        <f>Q2860</f>
        <v>127.00607374000002</v>
      </c>
      <c r="Q2860">
        <f t="shared" si="694"/>
        <v>127.00607374000002</v>
      </c>
      <c r="S2860" s="194"/>
    </row>
    <row r="2861" spans="1:30" ht="15.75" thickBot="1" x14ac:dyDescent="0.3">
      <c r="A2861" s="46"/>
      <c r="B2861" s="46"/>
      <c r="C2861" s="46"/>
      <c r="D2861" s="46"/>
      <c r="E2861" s="46"/>
      <c r="F2861" s="46"/>
      <c r="G2861" s="46" t="s">
        <v>1634</v>
      </c>
      <c r="H2861" s="47">
        <v>9</v>
      </c>
      <c r="I2861" s="46" t="s">
        <v>1635</v>
      </c>
      <c r="J2861" s="48">
        <f>O2861</f>
        <v>1143.05</v>
      </c>
      <c r="M2861">
        <f>K2853</f>
        <v>1143.05</v>
      </c>
      <c r="N2861">
        <f>L2853</f>
        <v>127.00607374000002</v>
      </c>
      <c r="O2861">
        <v>1143.05</v>
      </c>
      <c r="P2861">
        <v>127.00607374000002</v>
      </c>
      <c r="Q2861">
        <f t="shared" si="694"/>
        <v>0</v>
      </c>
      <c r="S2861" s="194"/>
      <c r="W2861" t="s">
        <v>1635</v>
      </c>
      <c r="Y2861" t="s">
        <v>1635</v>
      </c>
      <c r="AB2861" t="s">
        <v>1635</v>
      </c>
    </row>
    <row r="2862" spans="1:30" ht="15.75" thickTop="1" x14ac:dyDescent="0.25">
      <c r="A2862" s="49"/>
      <c r="B2862" s="49"/>
      <c r="C2862" s="49"/>
      <c r="D2862" s="49"/>
      <c r="E2862" s="49"/>
      <c r="F2862" s="49"/>
      <c r="G2862" s="49"/>
      <c r="H2862" s="49"/>
      <c r="I2862" s="49"/>
      <c r="J2862" s="49"/>
      <c r="Q2862">
        <f t="shared" si="694"/>
        <v>0</v>
      </c>
      <c r="S2862" s="194"/>
    </row>
    <row r="2863" spans="1:30" x14ac:dyDescent="0.25">
      <c r="A2863" s="33" t="s">
        <v>90</v>
      </c>
      <c r="B2863" s="33"/>
      <c r="C2863" s="33"/>
      <c r="D2863" s="33" t="s">
        <v>91</v>
      </c>
      <c r="E2863" s="33"/>
      <c r="F2863" s="239"/>
      <c r="G2863" s="240"/>
      <c r="H2863" s="34"/>
      <c r="I2863" s="33"/>
      <c r="J2863" s="35">
        <f>J2870+J2877+J2887+J2897+J2907+J2916+J2925+J2934+J2944+J2954+J2964+J2974+J2984+J2994+J3004+J3013+J3023+J3033+J3043+J3053+J3063+J3073+J3082+J3091+J3100+J3109+J3119+J3128+J3137+J3146+J3155+J3164+J3173+J3183+J3191+J3199+J3207+J3216+J3224+J3232++J3241+J3249+J3257+J3266+J3275+J3284+J3293+J3301+J3310+J3320+J3330+J3340+J3350+J3360+J3370+J3380+J3386</f>
        <v>360577.18</v>
      </c>
      <c r="K2863" s="202">
        <f>_xlfn.XLOOKUP(D2863,'Sintético MO EQ MAT'!D:D,'Sintético MO EQ MAT'!O:O,0)</f>
        <v>360577.18</v>
      </c>
      <c r="M2863">
        <f>K2863</f>
        <v>360577.18</v>
      </c>
      <c r="N2863">
        <f>L2863</f>
        <v>0</v>
      </c>
      <c r="O2863">
        <v>360577.18</v>
      </c>
      <c r="P2863">
        <v>0</v>
      </c>
      <c r="Q2863">
        <f t="shared" si="694"/>
        <v>0</v>
      </c>
    </row>
    <row r="2864" spans="1:30" collapsed="1" x14ac:dyDescent="0.25">
      <c r="A2864" s="36" t="s">
        <v>968</v>
      </c>
      <c r="B2864" s="37" t="s">
        <v>137</v>
      </c>
      <c r="C2864" s="36" t="s">
        <v>138</v>
      </c>
      <c r="D2864" s="36" t="s">
        <v>9</v>
      </c>
      <c r="E2864" s="233" t="s">
        <v>1626</v>
      </c>
      <c r="F2864" s="234"/>
      <c r="G2864" s="38" t="s">
        <v>139</v>
      </c>
      <c r="H2864" s="37" t="s">
        <v>140</v>
      </c>
      <c r="I2864" s="37" t="s">
        <v>141</v>
      </c>
      <c r="J2864" s="37" t="s">
        <v>10</v>
      </c>
      <c r="Q2864">
        <f t="shared" si="694"/>
        <v>0</v>
      </c>
      <c r="S2864" s="194"/>
      <c r="W2864" t="s">
        <v>141</v>
      </c>
      <c r="Y2864" t="s">
        <v>141</v>
      </c>
      <c r="AB2864" t="s">
        <v>141</v>
      </c>
    </row>
    <row r="2865" spans="1:30" ht="25.5" x14ac:dyDescent="0.25">
      <c r="A2865" s="39" t="s">
        <v>1636</v>
      </c>
      <c r="B2865" s="40" t="s">
        <v>969</v>
      </c>
      <c r="C2865" s="39" t="s">
        <v>157</v>
      </c>
      <c r="D2865" s="39" t="s">
        <v>970</v>
      </c>
      <c r="E2865" s="235" t="s">
        <v>1657</v>
      </c>
      <c r="F2865" s="236"/>
      <c r="G2865" s="41" t="s">
        <v>255</v>
      </c>
      <c r="H2865" s="42">
        <v>1</v>
      </c>
      <c r="I2865" s="43">
        <f>_xlfn.XLOOKUP(D2865,'Sintético MO EQ MAT'!D:D,'Sintético MO EQ MAT'!G:G)</f>
        <v>0.60422151639344268</v>
      </c>
      <c r="J2865" s="43">
        <f>(H2865*I2865)</f>
        <v>0.60422151639344268</v>
      </c>
      <c r="K2865">
        <f>_xlfn.XLOOKUP(D2865,'Sintético MO EQ MAT'!D:D,'Sintético MO EQ MAT'!O:O,0)</f>
        <v>3685.75</v>
      </c>
      <c r="L2865">
        <f>_xlfn.XLOOKUP(D2865,'Sintético MO EQ MAT'!D:D,'Sintético MO EQ MAT'!K:K,0)</f>
        <v>0.73715025000000012</v>
      </c>
      <c r="Q2865">
        <f t="shared" si="694"/>
        <v>0</v>
      </c>
      <c r="S2865" s="194"/>
      <c r="W2865">
        <v>0.60422151639344268</v>
      </c>
      <c r="Y2865">
        <v>0.60422151639344268</v>
      </c>
      <c r="AB2865">
        <v>0.60422151639344268</v>
      </c>
      <c r="AD2865" s="196">
        <v>0.16</v>
      </c>
    </row>
    <row r="2866" spans="1:30" ht="25.5" x14ac:dyDescent="0.25">
      <c r="A2866" s="50" t="s">
        <v>1638</v>
      </c>
      <c r="B2866" s="51" t="s">
        <v>1942</v>
      </c>
      <c r="C2866" s="50" t="s">
        <v>157</v>
      </c>
      <c r="D2866" s="50" t="s">
        <v>1943</v>
      </c>
      <c r="E2866" s="237" t="s">
        <v>1637</v>
      </c>
      <c r="F2866" s="238"/>
      <c r="G2866" s="52" t="s">
        <v>266</v>
      </c>
      <c r="H2866" s="53">
        <v>9.5999999999999992E-3</v>
      </c>
      <c r="I2866" s="54">
        <f t="shared" ref="I2866:I2867" si="704">W2866</f>
        <v>27.04</v>
      </c>
      <c r="J2866" s="54">
        <f t="shared" ref="J2866:J2867" si="705">TRUNC(H2866*I2866,(2))</f>
        <v>0.25</v>
      </c>
      <c r="Q2866">
        <f t="shared" si="694"/>
        <v>0</v>
      </c>
      <c r="R2866">
        <f t="shared" ref="R2866:R2867" si="706">I2866/1.07133</f>
        <v>25.239655381628445</v>
      </c>
      <c r="T2866">
        <v>25.678362409341663</v>
      </c>
      <c r="W2866">
        <v>27.04</v>
      </c>
      <c r="Y2866">
        <v>27.04</v>
      </c>
      <c r="AB2866">
        <v>27.04</v>
      </c>
      <c r="AD2866" s="196">
        <v>27.04</v>
      </c>
    </row>
    <row r="2867" spans="1:30" ht="25.5" x14ac:dyDescent="0.25">
      <c r="A2867" s="50" t="s">
        <v>1638</v>
      </c>
      <c r="B2867" s="51" t="s">
        <v>1186</v>
      </c>
      <c r="C2867" s="50" t="s">
        <v>157</v>
      </c>
      <c r="D2867" s="50" t="s">
        <v>1187</v>
      </c>
      <c r="E2867" s="237" t="s">
        <v>1637</v>
      </c>
      <c r="F2867" s="238"/>
      <c r="G2867" s="52" t="s">
        <v>266</v>
      </c>
      <c r="H2867" s="53">
        <v>1.8800000000000001E-2</v>
      </c>
      <c r="I2867" s="54">
        <f t="shared" si="704"/>
        <v>18.82</v>
      </c>
      <c r="J2867" s="54">
        <f t="shared" si="705"/>
        <v>0.35</v>
      </c>
      <c r="Q2867">
        <f t="shared" si="694"/>
        <v>0</v>
      </c>
      <c r="R2867">
        <f t="shared" si="706"/>
        <v>17.566949492686664</v>
      </c>
      <c r="T2867">
        <v>17.874977831293812</v>
      </c>
      <c r="W2867">
        <v>18.82</v>
      </c>
      <c r="Y2867">
        <v>18.82</v>
      </c>
      <c r="AB2867">
        <v>18.82</v>
      </c>
      <c r="AD2867" s="196">
        <v>18.82</v>
      </c>
    </row>
    <row r="2868" spans="1:30" x14ac:dyDescent="0.25">
      <c r="A2868" s="44"/>
      <c r="B2868" s="44"/>
      <c r="C2868" s="44"/>
      <c r="D2868" s="44"/>
      <c r="E2868" s="44" t="s">
        <v>1629</v>
      </c>
      <c r="F2868" s="45">
        <v>0.44</v>
      </c>
      <c r="G2868" s="44" t="s">
        <v>1630</v>
      </c>
      <c r="H2868" s="45">
        <v>0</v>
      </c>
      <c r="I2868" s="44" t="s">
        <v>1631</v>
      </c>
      <c r="J2868" s="45">
        <f>F2868+H2868</f>
        <v>0.44</v>
      </c>
      <c r="Q2868">
        <f t="shared" si="694"/>
        <v>0</v>
      </c>
      <c r="W2868" t="s">
        <v>1631</v>
      </c>
      <c r="Y2868" t="s">
        <v>1631</v>
      </c>
      <c r="AB2868" t="s">
        <v>1631</v>
      </c>
    </row>
    <row r="2869" spans="1:30" x14ac:dyDescent="0.25">
      <c r="A2869" s="44"/>
      <c r="B2869" s="44"/>
      <c r="C2869" s="44"/>
      <c r="D2869" s="44"/>
      <c r="E2869" s="44" t="s">
        <v>1632</v>
      </c>
      <c r="F2869" s="45">
        <f>J2869-J2865</f>
        <v>0.13292873360655744</v>
      </c>
      <c r="G2869" s="44"/>
      <c r="H2869" s="229" t="s">
        <v>1633</v>
      </c>
      <c r="I2869" s="229"/>
      <c r="J2869" s="45">
        <f>Q2869</f>
        <v>0.73715025000000012</v>
      </c>
      <c r="Q2869">
        <f t="shared" si="694"/>
        <v>0.73715025000000012</v>
      </c>
      <c r="S2869" s="194"/>
    </row>
    <row r="2870" spans="1:30" ht="15.75" thickBot="1" x14ac:dyDescent="0.3">
      <c r="A2870" s="46"/>
      <c r="B2870" s="46"/>
      <c r="C2870" s="46"/>
      <c r="D2870" s="46"/>
      <c r="E2870" s="46"/>
      <c r="F2870" s="46"/>
      <c r="G2870" s="46" t="s">
        <v>1634</v>
      </c>
      <c r="H2870" s="47">
        <v>5000</v>
      </c>
      <c r="I2870" s="46" t="s">
        <v>1635</v>
      </c>
      <c r="J2870" s="48">
        <f>O2870</f>
        <v>3685.75</v>
      </c>
      <c r="M2870">
        <f>K2865</f>
        <v>3685.75</v>
      </c>
      <c r="N2870">
        <f>L2865</f>
        <v>0.73715025000000012</v>
      </c>
      <c r="O2870">
        <v>3685.75</v>
      </c>
      <c r="P2870">
        <v>0.73715025000000012</v>
      </c>
      <c r="Q2870">
        <f t="shared" si="694"/>
        <v>0</v>
      </c>
      <c r="S2870" s="194"/>
      <c r="W2870" t="s">
        <v>1635</v>
      </c>
      <c r="Y2870" t="s">
        <v>1635</v>
      </c>
      <c r="AB2870" t="s">
        <v>1635</v>
      </c>
    </row>
    <row r="2871" spans="1:30" ht="15.75" thickTop="1" x14ac:dyDescent="0.25">
      <c r="A2871" s="49"/>
      <c r="B2871" s="49"/>
      <c r="C2871" s="49"/>
      <c r="D2871" s="49"/>
      <c r="E2871" s="49"/>
      <c r="F2871" s="49"/>
      <c r="G2871" s="49"/>
      <c r="H2871" s="49"/>
      <c r="I2871" s="49"/>
      <c r="J2871" s="49"/>
      <c r="Q2871">
        <f t="shared" si="694"/>
        <v>0</v>
      </c>
      <c r="S2871" s="194"/>
    </row>
    <row r="2872" spans="1:30" collapsed="1" x14ac:dyDescent="0.25">
      <c r="A2872" s="36" t="s">
        <v>971</v>
      </c>
      <c r="B2872" s="37" t="s">
        <v>137</v>
      </c>
      <c r="C2872" s="36" t="s">
        <v>138</v>
      </c>
      <c r="D2872" s="36" t="s">
        <v>9</v>
      </c>
      <c r="E2872" s="233" t="s">
        <v>1626</v>
      </c>
      <c r="F2872" s="234"/>
      <c r="G2872" s="38" t="s">
        <v>139</v>
      </c>
      <c r="H2872" s="37" t="s">
        <v>140</v>
      </c>
      <c r="I2872" s="37" t="s">
        <v>141</v>
      </c>
      <c r="J2872" s="37" t="s">
        <v>10</v>
      </c>
      <c r="Q2872">
        <f t="shared" si="694"/>
        <v>0</v>
      </c>
      <c r="S2872" s="194"/>
      <c r="W2872" t="s">
        <v>141</v>
      </c>
      <c r="Y2872" t="s">
        <v>141</v>
      </c>
      <c r="AB2872" t="s">
        <v>141</v>
      </c>
    </row>
    <row r="2873" spans="1:30" x14ac:dyDescent="0.25">
      <c r="A2873" s="39" t="s">
        <v>1636</v>
      </c>
      <c r="B2873" s="40" t="s">
        <v>593</v>
      </c>
      <c r="C2873" s="39" t="s">
        <v>594</v>
      </c>
      <c r="D2873" s="39" t="s">
        <v>2335</v>
      </c>
      <c r="E2873" s="235" t="s">
        <v>2336</v>
      </c>
      <c r="F2873" s="236"/>
      <c r="G2873" s="41" t="s">
        <v>596</v>
      </c>
      <c r="H2873" s="42">
        <v>1</v>
      </c>
      <c r="I2873" s="43">
        <f>_xlfn.XLOOKUP(D2873,'Sintético MO EQ MAT'!D:D,'Sintético MO EQ MAT'!G:G)</f>
        <v>63.886355000000002</v>
      </c>
      <c r="J2873" s="43">
        <f>(H2873*I2873)</f>
        <v>63.886355000000002</v>
      </c>
      <c r="K2873">
        <f>_xlfn.XLOOKUP(D2873,'Sintético MO EQ MAT'!D:D,'Sintético MO EQ MAT'!O:O,0)</f>
        <v>623.53</v>
      </c>
      <c r="L2873">
        <f>_xlfn.XLOOKUP(D2873,'Sintético MO EQ MAT'!D:D,'Sintético MO EQ MAT'!K:K,0)</f>
        <v>77.941353100000001</v>
      </c>
      <c r="Q2873">
        <f t="shared" si="694"/>
        <v>0</v>
      </c>
      <c r="S2873" s="194"/>
      <c r="W2873">
        <v>63.886355000000002</v>
      </c>
      <c r="Y2873">
        <v>63.886355000000002</v>
      </c>
      <c r="AB2873">
        <v>63.886355000000002</v>
      </c>
      <c r="AD2873" s="196">
        <v>76.61</v>
      </c>
    </row>
    <row r="2874" spans="1:30" x14ac:dyDescent="0.25">
      <c r="A2874" s="55" t="s">
        <v>1627</v>
      </c>
      <c r="B2874" s="56" t="s">
        <v>2337</v>
      </c>
      <c r="C2874" s="55" t="s">
        <v>594</v>
      </c>
      <c r="D2874" s="55" t="s">
        <v>2338</v>
      </c>
      <c r="E2874" s="230" t="s">
        <v>1656</v>
      </c>
      <c r="F2874" s="231"/>
      <c r="G2874" s="57" t="s">
        <v>596</v>
      </c>
      <c r="H2874" s="58">
        <v>1</v>
      </c>
      <c r="I2874" s="59">
        <f>W2874</f>
        <v>63.89</v>
      </c>
      <c r="J2874" s="59">
        <f t="shared" ref="J2874" si="707">TRUNC(H2874*I2874,(2))</f>
        <v>63.89</v>
      </c>
      <c r="Q2874">
        <f t="shared" si="694"/>
        <v>0</v>
      </c>
      <c r="R2874">
        <f>I2874/1.07133</f>
        <v>59.63615319276041</v>
      </c>
      <c r="T2874">
        <v>60.672248513529915</v>
      </c>
      <c r="W2874">
        <v>63.89</v>
      </c>
      <c r="Y2874">
        <v>63.89</v>
      </c>
      <c r="AB2874">
        <v>63.89</v>
      </c>
      <c r="AD2874" s="196">
        <v>63.89</v>
      </c>
    </row>
    <row r="2875" spans="1:30" x14ac:dyDescent="0.25">
      <c r="A2875" s="44"/>
      <c r="B2875" s="44"/>
      <c r="C2875" s="44"/>
      <c r="D2875" s="44"/>
      <c r="E2875" s="44" t="s">
        <v>1629</v>
      </c>
      <c r="F2875" s="45">
        <v>0</v>
      </c>
      <c r="G2875" s="44" t="s">
        <v>1630</v>
      </c>
      <c r="H2875" s="45">
        <v>0</v>
      </c>
      <c r="I2875" s="44" t="s">
        <v>1631</v>
      </c>
      <c r="J2875" s="45">
        <f>F2875+H2875</f>
        <v>0</v>
      </c>
      <c r="Q2875">
        <f t="shared" si="694"/>
        <v>0</v>
      </c>
      <c r="W2875" t="s">
        <v>1631</v>
      </c>
      <c r="Y2875" t="s">
        <v>1631</v>
      </c>
      <c r="AB2875" t="s">
        <v>1631</v>
      </c>
    </row>
    <row r="2876" spans="1:30" x14ac:dyDescent="0.25">
      <c r="A2876" s="44"/>
      <c r="B2876" s="44"/>
      <c r="C2876" s="44"/>
      <c r="D2876" s="44"/>
      <c r="E2876" s="44" t="s">
        <v>1632</v>
      </c>
      <c r="F2876" s="45">
        <f>J2876-J2873</f>
        <v>14.054998099999999</v>
      </c>
      <c r="G2876" s="44"/>
      <c r="H2876" s="229" t="s">
        <v>1633</v>
      </c>
      <c r="I2876" s="229"/>
      <c r="J2876" s="45">
        <f>Q2876</f>
        <v>77.941353100000001</v>
      </c>
      <c r="Q2876">
        <f t="shared" si="694"/>
        <v>77.941353100000001</v>
      </c>
      <c r="S2876" s="194"/>
    </row>
    <row r="2877" spans="1:30" ht="15.75" thickBot="1" x14ac:dyDescent="0.3">
      <c r="A2877" s="46"/>
      <c r="B2877" s="46"/>
      <c r="C2877" s="46"/>
      <c r="D2877" s="46"/>
      <c r="E2877" s="46"/>
      <c r="F2877" s="46"/>
      <c r="G2877" s="46" t="s">
        <v>1634</v>
      </c>
      <c r="H2877" s="47">
        <v>25</v>
      </c>
      <c r="I2877" s="46" t="s">
        <v>1635</v>
      </c>
      <c r="J2877" s="48">
        <f>O2877</f>
        <v>1948.53</v>
      </c>
      <c r="M2877">
        <f>K2873</f>
        <v>623.53</v>
      </c>
      <c r="N2877">
        <f>L2873</f>
        <v>77.941353100000001</v>
      </c>
      <c r="O2877">
        <v>1948.53</v>
      </c>
      <c r="P2877">
        <v>77.941353100000001</v>
      </c>
      <c r="Q2877">
        <f t="shared" si="694"/>
        <v>0</v>
      </c>
      <c r="S2877" s="194"/>
      <c r="W2877" t="s">
        <v>1635</v>
      </c>
      <c r="Y2877" t="s">
        <v>1635</v>
      </c>
      <c r="AB2877" t="s">
        <v>1635</v>
      </c>
    </row>
    <row r="2878" spans="1:30" ht="15.75" thickTop="1" x14ac:dyDescent="0.25">
      <c r="A2878" s="49"/>
      <c r="B2878" s="49"/>
      <c r="C2878" s="49"/>
      <c r="D2878" s="49"/>
      <c r="E2878" s="49"/>
      <c r="F2878" s="49"/>
      <c r="G2878" s="49"/>
      <c r="H2878" s="49"/>
      <c r="I2878" s="49"/>
      <c r="J2878" s="49"/>
      <c r="Q2878">
        <f t="shared" si="694"/>
        <v>0</v>
      </c>
      <c r="S2878" s="194"/>
    </row>
    <row r="2879" spans="1:30" collapsed="1" x14ac:dyDescent="0.25">
      <c r="A2879" s="36" t="s">
        <v>972</v>
      </c>
      <c r="B2879" s="37" t="s">
        <v>137</v>
      </c>
      <c r="C2879" s="36" t="s">
        <v>138</v>
      </c>
      <c r="D2879" s="36" t="s">
        <v>9</v>
      </c>
      <c r="E2879" s="233" t="s">
        <v>1626</v>
      </c>
      <c r="F2879" s="234"/>
      <c r="G2879" s="38" t="s">
        <v>139</v>
      </c>
      <c r="H2879" s="37" t="s">
        <v>140</v>
      </c>
      <c r="I2879" s="37" t="s">
        <v>141</v>
      </c>
      <c r="J2879" s="37" t="s">
        <v>10</v>
      </c>
      <c r="Q2879">
        <f t="shared" si="694"/>
        <v>0</v>
      </c>
      <c r="S2879" s="194"/>
      <c r="W2879" t="s">
        <v>141</v>
      </c>
      <c r="Y2879" t="s">
        <v>141</v>
      </c>
      <c r="AB2879" t="s">
        <v>141</v>
      </c>
    </row>
    <row r="2880" spans="1:30" ht="25.5" x14ac:dyDescent="0.25">
      <c r="A2880" s="39" t="s">
        <v>1636</v>
      </c>
      <c r="B2880" s="40" t="s">
        <v>973</v>
      </c>
      <c r="C2880" s="39" t="s">
        <v>157</v>
      </c>
      <c r="D2880" s="39" t="s">
        <v>974</v>
      </c>
      <c r="E2880" s="235" t="s">
        <v>2578</v>
      </c>
      <c r="F2880" s="236"/>
      <c r="G2880" s="41" t="s">
        <v>164</v>
      </c>
      <c r="H2880" s="42">
        <v>1</v>
      </c>
      <c r="I2880" s="43">
        <f>_xlfn.XLOOKUP(D2880,'Sintético MO EQ MAT'!D:D,'Sintético MO EQ MAT'!G:G)</f>
        <v>13.542618254098361</v>
      </c>
      <c r="J2880" s="43">
        <f>(H2880*I2880)</f>
        <v>13.542618254098361</v>
      </c>
      <c r="K2880">
        <f>_xlfn.XLOOKUP(D2880,'Sintético MO EQ MAT'!D:D,'Sintético MO EQ MAT'!O:O,0)</f>
        <v>11268</v>
      </c>
      <c r="L2880">
        <f>_xlfn.XLOOKUP(D2880,'Sintético MO EQ MAT'!D:D,'Sintético MO EQ MAT'!K:K,0)</f>
        <v>16.52199427</v>
      </c>
      <c r="Q2880">
        <f t="shared" si="694"/>
        <v>0</v>
      </c>
      <c r="S2880" s="194"/>
      <c r="W2880">
        <v>13.542618254098361</v>
      </c>
      <c r="Y2880">
        <v>13.542618254098361</v>
      </c>
      <c r="AB2880">
        <v>13.542618254098361</v>
      </c>
      <c r="AD2880" s="196">
        <v>4.67</v>
      </c>
    </row>
    <row r="2881" spans="1:30" ht="25.5" x14ac:dyDescent="0.25">
      <c r="A2881" s="50" t="s">
        <v>1638</v>
      </c>
      <c r="B2881" s="51" t="s">
        <v>1940</v>
      </c>
      <c r="C2881" s="50" t="s">
        <v>157</v>
      </c>
      <c r="D2881" s="50" t="s">
        <v>1941</v>
      </c>
      <c r="E2881" s="237" t="s">
        <v>1637</v>
      </c>
      <c r="F2881" s="238"/>
      <c r="G2881" s="52" t="s">
        <v>266</v>
      </c>
      <c r="H2881" s="53">
        <v>0.247</v>
      </c>
      <c r="I2881" s="54">
        <f t="shared" ref="I2881:I2883" si="708">W2881</f>
        <v>19.64</v>
      </c>
      <c r="J2881" s="54">
        <f t="shared" ref="J2881:J2884" si="709">TRUNC(H2881*I2881,(2))</f>
        <v>4.8499999999999996</v>
      </c>
      <c r="Q2881">
        <f t="shared" si="694"/>
        <v>0</v>
      </c>
      <c r="R2881">
        <f t="shared" ref="R2881:R2884" si="710">I2881/1.07133</f>
        <v>18.332353243165041</v>
      </c>
      <c r="T2881">
        <v>18.659049965930198</v>
      </c>
      <c r="W2881">
        <v>19.64</v>
      </c>
      <c r="Y2881">
        <v>19.64</v>
      </c>
      <c r="AB2881">
        <v>19.64</v>
      </c>
      <c r="AD2881" s="196">
        <v>19.64</v>
      </c>
    </row>
    <row r="2882" spans="1:30" ht="25.5" x14ac:dyDescent="0.25">
      <c r="A2882" s="50" t="s">
        <v>1638</v>
      </c>
      <c r="B2882" s="51" t="s">
        <v>1942</v>
      </c>
      <c r="C2882" s="50" t="s">
        <v>157</v>
      </c>
      <c r="D2882" s="50" t="s">
        <v>1943</v>
      </c>
      <c r="E2882" s="237" t="s">
        <v>1637</v>
      </c>
      <c r="F2882" s="238"/>
      <c r="G2882" s="52" t="s">
        <v>266</v>
      </c>
      <c r="H2882" s="53">
        <v>0.247</v>
      </c>
      <c r="I2882" s="54">
        <f t="shared" si="708"/>
        <v>27.04</v>
      </c>
      <c r="J2882" s="54">
        <f t="shared" si="709"/>
        <v>6.67</v>
      </c>
      <c r="Q2882">
        <f t="shared" si="694"/>
        <v>0</v>
      </c>
      <c r="R2882">
        <f t="shared" si="710"/>
        <v>25.239655381628445</v>
      </c>
      <c r="T2882">
        <v>25.678362409341663</v>
      </c>
      <c r="W2882">
        <v>27.04</v>
      </c>
      <c r="Y2882">
        <v>27.04</v>
      </c>
      <c r="AB2882">
        <v>27.04</v>
      </c>
      <c r="AD2882" s="196">
        <v>27.04</v>
      </c>
    </row>
    <row r="2883" spans="1:30" ht="25.5" x14ac:dyDescent="0.25">
      <c r="A2883" s="50" t="s">
        <v>1638</v>
      </c>
      <c r="B2883" s="51" t="s">
        <v>1907</v>
      </c>
      <c r="C2883" s="50" t="s">
        <v>157</v>
      </c>
      <c r="D2883" s="50" t="s">
        <v>1908</v>
      </c>
      <c r="E2883" s="237" t="s">
        <v>1637</v>
      </c>
      <c r="F2883" s="238"/>
      <c r="G2883" s="52" t="s">
        <v>212</v>
      </c>
      <c r="H2883" s="53">
        <v>8.9999999999999998E-4</v>
      </c>
      <c r="I2883" s="54">
        <f t="shared" si="708"/>
        <v>629.28</v>
      </c>
      <c r="J2883" s="54">
        <f t="shared" si="709"/>
        <v>0.56000000000000005</v>
      </c>
      <c r="Q2883">
        <f t="shared" si="694"/>
        <v>0</v>
      </c>
      <c r="R2883">
        <f t="shared" si="710"/>
        <v>587.38203914760163</v>
      </c>
      <c r="T2883">
        <v>597.56564270579565</v>
      </c>
      <c r="W2883">
        <v>629.28</v>
      </c>
      <c r="Y2883">
        <v>629.28</v>
      </c>
      <c r="AB2883">
        <v>629.28</v>
      </c>
      <c r="AD2883" s="196">
        <v>629.28</v>
      </c>
    </row>
    <row r="2884" spans="1:30" ht="25.5" x14ac:dyDescent="0.25">
      <c r="A2884" s="55" t="s">
        <v>1627</v>
      </c>
      <c r="B2884" s="56" t="s">
        <v>2713</v>
      </c>
      <c r="C2884" s="55" t="s">
        <v>157</v>
      </c>
      <c r="D2884" s="55" t="s">
        <v>2714</v>
      </c>
      <c r="E2884" s="230" t="s">
        <v>1648</v>
      </c>
      <c r="F2884" s="231"/>
      <c r="G2884" s="57" t="s">
        <v>164</v>
      </c>
      <c r="H2884" s="58">
        <v>1</v>
      </c>
      <c r="I2884" s="59">
        <f>W2884</f>
        <v>1.46</v>
      </c>
      <c r="J2884" s="59">
        <f t="shared" si="709"/>
        <v>1.46</v>
      </c>
      <c r="Q2884">
        <f t="shared" si="694"/>
        <v>0</v>
      </c>
      <c r="R2884">
        <f t="shared" si="710"/>
        <v>1.3627920435346719</v>
      </c>
      <c r="T2884">
        <v>1.3907946197716858</v>
      </c>
      <c r="W2884">
        <v>1.46</v>
      </c>
      <c r="Y2884">
        <v>1.46</v>
      </c>
      <c r="AB2884">
        <v>1.46</v>
      </c>
      <c r="AD2884" s="196">
        <v>1.46</v>
      </c>
    </row>
    <row r="2885" spans="1:30" x14ac:dyDescent="0.25">
      <c r="A2885" s="44"/>
      <c r="B2885" s="44"/>
      <c r="C2885" s="44"/>
      <c r="D2885" s="44"/>
      <c r="E2885" s="44" t="s">
        <v>1629</v>
      </c>
      <c r="F2885" s="45">
        <v>8.84</v>
      </c>
      <c r="G2885" s="44" t="s">
        <v>1630</v>
      </c>
      <c r="H2885" s="45">
        <v>0</v>
      </c>
      <c r="I2885" s="44" t="s">
        <v>1631</v>
      </c>
      <c r="J2885" s="45">
        <v>8.84</v>
      </c>
      <c r="Q2885">
        <f t="shared" si="694"/>
        <v>0</v>
      </c>
      <c r="W2885" t="s">
        <v>1631</v>
      </c>
      <c r="Y2885" t="s">
        <v>1631</v>
      </c>
      <c r="AB2885" t="s">
        <v>1631</v>
      </c>
    </row>
    <row r="2886" spans="1:30" x14ac:dyDescent="0.25">
      <c r="A2886" s="44"/>
      <c r="B2886" s="44"/>
      <c r="C2886" s="44"/>
      <c r="D2886" s="44"/>
      <c r="E2886" s="44" t="s">
        <v>1632</v>
      </c>
      <c r="F2886" s="45">
        <f>J2886-J2880</f>
        <v>2.9793760159016394</v>
      </c>
      <c r="G2886" s="44"/>
      <c r="H2886" s="229" t="s">
        <v>1633</v>
      </c>
      <c r="I2886" s="229"/>
      <c r="J2886" s="45">
        <f>Q2886</f>
        <v>16.52199427</v>
      </c>
      <c r="Q2886">
        <f t="shared" si="694"/>
        <v>16.52199427</v>
      </c>
      <c r="S2886" s="194"/>
    </row>
    <row r="2887" spans="1:30" ht="15.75" thickBot="1" x14ac:dyDescent="0.3">
      <c r="A2887" s="46"/>
      <c r="B2887" s="46"/>
      <c r="C2887" s="46"/>
      <c r="D2887" s="46"/>
      <c r="E2887" s="46"/>
      <c r="F2887" s="46"/>
      <c r="G2887" s="46" t="s">
        <v>1634</v>
      </c>
      <c r="H2887" s="47">
        <v>682</v>
      </c>
      <c r="I2887" s="46" t="s">
        <v>1635</v>
      </c>
      <c r="J2887" s="48">
        <f>O2887</f>
        <v>11268</v>
      </c>
      <c r="M2887">
        <f>K2880</f>
        <v>11268</v>
      </c>
      <c r="N2887">
        <f>L2880</f>
        <v>16.52199427</v>
      </c>
      <c r="O2887">
        <v>11268</v>
      </c>
      <c r="P2887">
        <v>16.52199427</v>
      </c>
      <c r="Q2887">
        <f t="shared" si="694"/>
        <v>0</v>
      </c>
      <c r="S2887" s="194"/>
      <c r="W2887" t="s">
        <v>1635</v>
      </c>
      <c r="Y2887" t="s">
        <v>1635</v>
      </c>
      <c r="AB2887" t="s">
        <v>1635</v>
      </c>
    </row>
    <row r="2888" spans="1:30" ht="15.75" thickTop="1" x14ac:dyDescent="0.25">
      <c r="A2888" s="49"/>
      <c r="B2888" s="49"/>
      <c r="C2888" s="49"/>
      <c r="D2888" s="49"/>
      <c r="E2888" s="49"/>
      <c r="F2888" s="49"/>
      <c r="G2888" s="49"/>
      <c r="H2888" s="49"/>
      <c r="I2888" s="49"/>
      <c r="J2888" s="49"/>
      <c r="Q2888">
        <f t="shared" si="694"/>
        <v>0</v>
      </c>
      <c r="S2888" s="194"/>
    </row>
    <row r="2889" spans="1:30" collapsed="1" x14ac:dyDescent="0.25">
      <c r="A2889" s="36" t="s">
        <v>975</v>
      </c>
      <c r="B2889" s="37" t="s">
        <v>137</v>
      </c>
      <c r="C2889" s="36" t="s">
        <v>138</v>
      </c>
      <c r="D2889" s="36" t="s">
        <v>9</v>
      </c>
      <c r="E2889" s="233" t="s">
        <v>1626</v>
      </c>
      <c r="F2889" s="234"/>
      <c r="G2889" s="38" t="s">
        <v>139</v>
      </c>
      <c r="H2889" s="37" t="s">
        <v>140</v>
      </c>
      <c r="I2889" s="37" t="s">
        <v>141</v>
      </c>
      <c r="J2889" s="37" t="s">
        <v>10</v>
      </c>
      <c r="Q2889">
        <f t="shared" si="694"/>
        <v>0</v>
      </c>
      <c r="S2889" s="194"/>
      <c r="W2889" t="s">
        <v>141</v>
      </c>
      <c r="Y2889" t="s">
        <v>141</v>
      </c>
      <c r="AB2889" t="s">
        <v>141</v>
      </c>
    </row>
    <row r="2890" spans="1:30" ht="25.5" x14ac:dyDescent="0.25">
      <c r="A2890" s="39" t="s">
        <v>1636</v>
      </c>
      <c r="B2890" s="40" t="s">
        <v>976</v>
      </c>
      <c r="C2890" s="39" t="s">
        <v>157</v>
      </c>
      <c r="D2890" s="39" t="s">
        <v>977</v>
      </c>
      <c r="E2890" s="235" t="s">
        <v>2578</v>
      </c>
      <c r="F2890" s="236"/>
      <c r="G2890" s="41" t="s">
        <v>164</v>
      </c>
      <c r="H2890" s="42">
        <v>1</v>
      </c>
      <c r="I2890" s="43">
        <f>_xlfn.XLOOKUP(D2890,'Sintético MO EQ MAT'!D:D,'Sintético MO EQ MAT'!G:G)</f>
        <v>17.07932819672131</v>
      </c>
      <c r="J2890" s="43">
        <f>(H2890*I2890)</f>
        <v>17.07932819672131</v>
      </c>
      <c r="K2890">
        <f>_xlfn.XLOOKUP(D2890,'Sintético MO EQ MAT'!D:D,'Sintético MO EQ MAT'!O:O,0)</f>
        <v>7897.13</v>
      </c>
      <c r="L2890">
        <f>_xlfn.XLOOKUP(D2890,'Sintético MO EQ MAT'!D:D,'Sintético MO EQ MAT'!K:K,0)</f>
        <v>20.836780399999999</v>
      </c>
      <c r="Q2890">
        <f t="shared" ref="Q2890:Q2953" si="711">P2891</f>
        <v>0</v>
      </c>
      <c r="S2890" s="194"/>
      <c r="W2890">
        <v>17.07932819672131</v>
      </c>
      <c r="Y2890">
        <v>17.07932819672131</v>
      </c>
      <c r="AB2890">
        <v>17.07932819672131</v>
      </c>
      <c r="AD2890" s="196">
        <v>7.2</v>
      </c>
    </row>
    <row r="2891" spans="1:30" ht="25.5" x14ac:dyDescent="0.25">
      <c r="A2891" s="50" t="s">
        <v>1638</v>
      </c>
      <c r="B2891" s="51" t="s">
        <v>1940</v>
      </c>
      <c r="C2891" s="50" t="s">
        <v>157</v>
      </c>
      <c r="D2891" s="50" t="s">
        <v>1941</v>
      </c>
      <c r="E2891" s="237" t="s">
        <v>1637</v>
      </c>
      <c r="F2891" s="238"/>
      <c r="G2891" s="52" t="s">
        <v>266</v>
      </c>
      <c r="H2891" s="53">
        <v>0.28299999999999997</v>
      </c>
      <c r="I2891" s="54">
        <f>Y2891</f>
        <v>19.64</v>
      </c>
      <c r="J2891" s="54">
        <f t="shared" ref="J2891:J2894" si="712">TRUNC(H2891*I2891,(2))</f>
        <v>5.55</v>
      </c>
      <c r="Q2891">
        <f t="shared" si="711"/>
        <v>0</v>
      </c>
      <c r="R2891">
        <f t="shared" ref="R2891:R2894" si="713">I2891/1.07133</f>
        <v>18.332353243165041</v>
      </c>
      <c r="T2891">
        <v>18.659049965930198</v>
      </c>
      <c r="W2891">
        <v>19.989999999999998</v>
      </c>
      <c r="Y2891">
        <v>19.64</v>
      </c>
      <c r="AB2891">
        <v>19.989999999999998</v>
      </c>
      <c r="AD2891" s="196">
        <v>19.64</v>
      </c>
    </row>
    <row r="2892" spans="1:30" ht="25.5" x14ac:dyDescent="0.25">
      <c r="A2892" s="50" t="s">
        <v>1638</v>
      </c>
      <c r="B2892" s="51" t="s">
        <v>1942</v>
      </c>
      <c r="C2892" s="50" t="s">
        <v>157</v>
      </c>
      <c r="D2892" s="50" t="s">
        <v>1943</v>
      </c>
      <c r="E2892" s="237" t="s">
        <v>1637</v>
      </c>
      <c r="F2892" s="238"/>
      <c r="G2892" s="52" t="s">
        <v>266</v>
      </c>
      <c r="H2892" s="53">
        <v>0.28299999999999997</v>
      </c>
      <c r="I2892" s="54">
        <f t="shared" ref="I2892:I2893" si="714">Y2892</f>
        <v>27.04</v>
      </c>
      <c r="J2892" s="54">
        <f t="shared" si="712"/>
        <v>7.65</v>
      </c>
      <c r="Q2892">
        <f t="shared" si="711"/>
        <v>0</v>
      </c>
      <c r="R2892">
        <f t="shared" si="713"/>
        <v>25.239655381628445</v>
      </c>
      <c r="T2892">
        <v>25.678362409341663</v>
      </c>
      <c r="W2892">
        <v>27.51</v>
      </c>
      <c r="Y2892">
        <v>27.04</v>
      </c>
      <c r="AB2892">
        <v>27.51</v>
      </c>
      <c r="AD2892" s="196">
        <v>27.04</v>
      </c>
    </row>
    <row r="2893" spans="1:30" ht="25.5" x14ac:dyDescent="0.25">
      <c r="A2893" s="50" t="s">
        <v>1638</v>
      </c>
      <c r="B2893" s="51" t="s">
        <v>1907</v>
      </c>
      <c r="C2893" s="50" t="s">
        <v>157</v>
      </c>
      <c r="D2893" s="50" t="s">
        <v>1908</v>
      </c>
      <c r="E2893" s="237" t="s">
        <v>1637</v>
      </c>
      <c r="F2893" s="238"/>
      <c r="G2893" s="52" t="s">
        <v>212</v>
      </c>
      <c r="H2893" s="53">
        <v>1.1999999999999999E-3</v>
      </c>
      <c r="I2893" s="54">
        <f t="shared" si="714"/>
        <v>629.28</v>
      </c>
      <c r="J2893" s="54">
        <f t="shared" si="712"/>
        <v>0.75</v>
      </c>
      <c r="Q2893">
        <f t="shared" si="711"/>
        <v>0</v>
      </c>
      <c r="R2893">
        <f t="shared" si="713"/>
        <v>587.38203914760163</v>
      </c>
      <c r="T2893">
        <v>597.56564270579565</v>
      </c>
      <c r="W2893">
        <v>640.19000000000005</v>
      </c>
      <c r="Y2893">
        <v>629.28</v>
      </c>
      <c r="AB2893">
        <v>640.19000000000005</v>
      </c>
      <c r="AD2893" s="196">
        <v>629.28</v>
      </c>
    </row>
    <row r="2894" spans="1:30" x14ac:dyDescent="0.25">
      <c r="A2894" s="55" t="s">
        <v>1627</v>
      </c>
      <c r="B2894" s="56" t="s">
        <v>2715</v>
      </c>
      <c r="C2894" s="55" t="s">
        <v>157</v>
      </c>
      <c r="D2894" s="55" t="s">
        <v>2716</v>
      </c>
      <c r="E2894" s="230" t="s">
        <v>1648</v>
      </c>
      <c r="F2894" s="231"/>
      <c r="G2894" s="57" t="s">
        <v>164</v>
      </c>
      <c r="H2894" s="58">
        <v>1</v>
      </c>
      <c r="I2894" s="59">
        <f>Y2894</f>
        <v>3.13</v>
      </c>
      <c r="J2894" s="59">
        <f t="shared" si="712"/>
        <v>3.13</v>
      </c>
      <c r="Q2894">
        <f t="shared" si="711"/>
        <v>0</v>
      </c>
      <c r="R2894">
        <f t="shared" si="713"/>
        <v>2.9216021207284406</v>
      </c>
      <c r="T2894">
        <v>2.9776072732024681</v>
      </c>
      <c r="W2894">
        <v>3.19</v>
      </c>
      <c r="Y2894">
        <v>3.13</v>
      </c>
      <c r="AB2894">
        <v>3.19</v>
      </c>
      <c r="AD2894" s="196">
        <v>3.13</v>
      </c>
    </row>
    <row r="2895" spans="1:30" x14ac:dyDescent="0.25">
      <c r="A2895" s="44"/>
      <c r="B2895" s="44"/>
      <c r="C2895" s="44"/>
      <c r="D2895" s="44"/>
      <c r="E2895" s="44" t="s">
        <v>1629</v>
      </c>
      <c r="F2895" s="45">
        <v>10.15</v>
      </c>
      <c r="G2895" s="44" t="s">
        <v>1630</v>
      </c>
      <c r="H2895" s="45">
        <v>0</v>
      </c>
      <c r="I2895" s="44" t="s">
        <v>1631</v>
      </c>
      <c r="J2895" s="45">
        <v>10.15</v>
      </c>
      <c r="Q2895">
        <f t="shared" si="711"/>
        <v>0</v>
      </c>
      <c r="W2895" t="s">
        <v>1631</v>
      </c>
      <c r="Y2895" t="s">
        <v>1631</v>
      </c>
      <c r="AB2895" t="s">
        <v>1631</v>
      </c>
    </row>
    <row r="2896" spans="1:30" x14ac:dyDescent="0.25">
      <c r="A2896" s="44"/>
      <c r="B2896" s="44"/>
      <c r="C2896" s="44"/>
      <c r="D2896" s="44"/>
      <c r="E2896" s="44" t="s">
        <v>1632</v>
      </c>
      <c r="F2896" s="45">
        <f>J2896-J2890</f>
        <v>3.7574522032786888</v>
      </c>
      <c r="G2896" s="44"/>
      <c r="H2896" s="229" t="s">
        <v>1633</v>
      </c>
      <c r="I2896" s="229"/>
      <c r="J2896" s="45">
        <f>Q2896</f>
        <v>20.836780399999999</v>
      </c>
      <c r="Q2896">
        <f t="shared" si="711"/>
        <v>20.836780399999999</v>
      </c>
      <c r="S2896" s="194"/>
    </row>
    <row r="2897" spans="1:30" ht="15.75" thickBot="1" x14ac:dyDescent="0.3">
      <c r="A2897" s="46"/>
      <c r="B2897" s="46"/>
      <c r="C2897" s="46"/>
      <c r="D2897" s="46"/>
      <c r="E2897" s="46"/>
      <c r="F2897" s="46"/>
      <c r="G2897" s="46" t="s">
        <v>1634</v>
      </c>
      <c r="H2897" s="47">
        <v>379</v>
      </c>
      <c r="I2897" s="46" t="s">
        <v>1635</v>
      </c>
      <c r="J2897" s="48">
        <f>O2897</f>
        <v>7897.13</v>
      </c>
      <c r="M2897">
        <f>K2890</f>
        <v>7897.13</v>
      </c>
      <c r="N2897">
        <f>L2890</f>
        <v>20.836780399999999</v>
      </c>
      <c r="O2897">
        <v>7897.13</v>
      </c>
      <c r="P2897">
        <v>20.836780399999999</v>
      </c>
      <c r="Q2897">
        <f t="shared" si="711"/>
        <v>0</v>
      </c>
      <c r="S2897" s="194"/>
      <c r="W2897" t="s">
        <v>1635</v>
      </c>
      <c r="Y2897" t="s">
        <v>1635</v>
      </c>
      <c r="AB2897" t="s">
        <v>1635</v>
      </c>
    </row>
    <row r="2898" spans="1:30" ht="15.75" thickTop="1" x14ac:dyDescent="0.25">
      <c r="A2898" s="49"/>
      <c r="B2898" s="49"/>
      <c r="C2898" s="49"/>
      <c r="D2898" s="49"/>
      <c r="E2898" s="49"/>
      <c r="F2898" s="49"/>
      <c r="G2898" s="49"/>
      <c r="H2898" s="49"/>
      <c r="I2898" s="49"/>
      <c r="J2898" s="49"/>
      <c r="Q2898">
        <f t="shared" si="711"/>
        <v>0</v>
      </c>
      <c r="S2898" s="194"/>
    </row>
    <row r="2899" spans="1:30" collapsed="1" x14ac:dyDescent="0.25">
      <c r="A2899" s="36" t="s">
        <v>978</v>
      </c>
      <c r="B2899" s="37" t="s">
        <v>137</v>
      </c>
      <c r="C2899" s="36" t="s">
        <v>138</v>
      </c>
      <c r="D2899" s="36" t="s">
        <v>9</v>
      </c>
      <c r="E2899" s="233" t="s">
        <v>1626</v>
      </c>
      <c r="F2899" s="234"/>
      <c r="G2899" s="38" t="s">
        <v>139</v>
      </c>
      <c r="H2899" s="37" t="s">
        <v>140</v>
      </c>
      <c r="I2899" s="37" t="s">
        <v>141</v>
      </c>
      <c r="J2899" s="37" t="s">
        <v>10</v>
      </c>
      <c r="Q2899">
        <f t="shared" si="711"/>
        <v>0</v>
      </c>
      <c r="S2899" s="194"/>
      <c r="W2899" t="s">
        <v>141</v>
      </c>
      <c r="Y2899" t="s">
        <v>141</v>
      </c>
      <c r="AB2899" t="s">
        <v>141</v>
      </c>
    </row>
    <row r="2900" spans="1:30" ht="25.5" x14ac:dyDescent="0.25">
      <c r="A2900" s="39" t="s">
        <v>1636</v>
      </c>
      <c r="B2900" s="40" t="s">
        <v>979</v>
      </c>
      <c r="C2900" s="39" t="s">
        <v>157</v>
      </c>
      <c r="D2900" s="39" t="s">
        <v>980</v>
      </c>
      <c r="E2900" s="235" t="s">
        <v>2578</v>
      </c>
      <c r="F2900" s="236"/>
      <c r="G2900" s="41" t="s">
        <v>164</v>
      </c>
      <c r="H2900" s="42">
        <v>1</v>
      </c>
      <c r="I2900" s="43">
        <f>_xlfn.XLOOKUP(D2900,'Sintético MO EQ MAT'!D:D,'Sintético MO EQ MAT'!G:G)</f>
        <v>13.558730827868851</v>
      </c>
      <c r="J2900" s="43">
        <f>(H2900*I2900)</f>
        <v>13.558730827868851</v>
      </c>
      <c r="K2900">
        <f>_xlfn.XLOOKUP(D2900,'Sintético MO EQ MAT'!D:D,'Sintético MO EQ MAT'!O:O,0)</f>
        <v>132.33000000000001</v>
      </c>
      <c r="L2900">
        <f>_xlfn.XLOOKUP(D2900,'Sintético MO EQ MAT'!D:D,'Sintético MO EQ MAT'!K:K,0)</f>
        <v>16.541651609999999</v>
      </c>
      <c r="Q2900">
        <f t="shared" si="711"/>
        <v>0</v>
      </c>
      <c r="S2900" s="194"/>
      <c r="W2900">
        <v>13.558730827868851</v>
      </c>
      <c r="Y2900">
        <v>13.558730827868851</v>
      </c>
      <c r="AB2900">
        <v>13.558730827868851</v>
      </c>
      <c r="AD2900" s="196">
        <v>4.6900000000000004</v>
      </c>
    </row>
    <row r="2901" spans="1:30" ht="25.5" x14ac:dyDescent="0.25">
      <c r="A2901" s="50" t="s">
        <v>1638</v>
      </c>
      <c r="B2901" s="51" t="s">
        <v>1940</v>
      </c>
      <c r="C2901" s="50" t="s">
        <v>157</v>
      </c>
      <c r="D2901" s="50" t="s">
        <v>1941</v>
      </c>
      <c r="E2901" s="237" t="s">
        <v>1637</v>
      </c>
      <c r="F2901" s="238"/>
      <c r="G2901" s="52" t="s">
        <v>266</v>
      </c>
      <c r="H2901" s="53">
        <v>0.247</v>
      </c>
      <c r="I2901" s="54">
        <f t="shared" ref="I2901:I2903" si="715">Y2901</f>
        <v>19.64</v>
      </c>
      <c r="J2901" s="54">
        <f t="shared" ref="J2901:J2904" si="716">TRUNC(H2901*I2901,(2))</f>
        <v>4.8499999999999996</v>
      </c>
      <c r="Q2901">
        <f t="shared" si="711"/>
        <v>0</v>
      </c>
      <c r="R2901">
        <f t="shared" ref="R2901:R2904" si="717">I2901/1.07133</f>
        <v>18.332353243165041</v>
      </c>
      <c r="T2901">
        <v>18.659049965930198</v>
      </c>
      <c r="W2901">
        <v>19.989999999999998</v>
      </c>
      <c r="Y2901">
        <v>19.64</v>
      </c>
      <c r="AB2901">
        <v>19.989999999999998</v>
      </c>
      <c r="AD2901" s="196">
        <v>19.64</v>
      </c>
    </row>
    <row r="2902" spans="1:30" ht="25.5" x14ac:dyDescent="0.25">
      <c r="A2902" s="50" t="s">
        <v>1638</v>
      </c>
      <c r="B2902" s="51" t="s">
        <v>1942</v>
      </c>
      <c r="C2902" s="50" t="s">
        <v>157</v>
      </c>
      <c r="D2902" s="50" t="s">
        <v>1943</v>
      </c>
      <c r="E2902" s="237" t="s">
        <v>1637</v>
      </c>
      <c r="F2902" s="238"/>
      <c r="G2902" s="52" t="s">
        <v>266</v>
      </c>
      <c r="H2902" s="53">
        <v>0.247</v>
      </c>
      <c r="I2902" s="54">
        <f t="shared" si="715"/>
        <v>27.04</v>
      </c>
      <c r="J2902" s="54">
        <f t="shared" si="716"/>
        <v>6.67</v>
      </c>
      <c r="Q2902">
        <f t="shared" si="711"/>
        <v>0</v>
      </c>
      <c r="R2902">
        <f t="shared" si="717"/>
        <v>25.239655381628445</v>
      </c>
      <c r="T2902">
        <v>25.678362409341663</v>
      </c>
      <c r="W2902">
        <v>27.51</v>
      </c>
      <c r="Y2902">
        <v>27.04</v>
      </c>
      <c r="AB2902">
        <v>27.51</v>
      </c>
      <c r="AD2902" s="196">
        <v>27.04</v>
      </c>
    </row>
    <row r="2903" spans="1:30" ht="25.5" x14ac:dyDescent="0.25">
      <c r="A2903" s="50" t="s">
        <v>1638</v>
      </c>
      <c r="B2903" s="51" t="s">
        <v>1907</v>
      </c>
      <c r="C2903" s="50" t="s">
        <v>157</v>
      </c>
      <c r="D2903" s="50" t="s">
        <v>1908</v>
      </c>
      <c r="E2903" s="237" t="s">
        <v>1637</v>
      </c>
      <c r="F2903" s="238"/>
      <c r="G2903" s="52" t="s">
        <v>212</v>
      </c>
      <c r="H2903" s="53">
        <v>8.9999999999999998E-4</v>
      </c>
      <c r="I2903" s="54">
        <f t="shared" si="715"/>
        <v>629.28</v>
      </c>
      <c r="J2903" s="54">
        <f t="shared" si="716"/>
        <v>0.56000000000000005</v>
      </c>
      <c r="Q2903">
        <f t="shared" si="711"/>
        <v>0</v>
      </c>
      <c r="R2903">
        <f t="shared" si="717"/>
        <v>587.38203914760163</v>
      </c>
      <c r="T2903">
        <v>597.56564270579565</v>
      </c>
      <c r="W2903">
        <v>640.19000000000005</v>
      </c>
      <c r="Y2903">
        <v>629.28</v>
      </c>
      <c r="AB2903">
        <v>640.19000000000005</v>
      </c>
      <c r="AD2903" s="196">
        <v>629.28</v>
      </c>
    </row>
    <row r="2904" spans="1:30" x14ac:dyDescent="0.25">
      <c r="A2904" s="55" t="s">
        <v>1627</v>
      </c>
      <c r="B2904" s="56" t="s">
        <v>2717</v>
      </c>
      <c r="C2904" s="55" t="s">
        <v>157</v>
      </c>
      <c r="D2904" s="55" t="s">
        <v>2718</v>
      </c>
      <c r="E2904" s="230" t="s">
        <v>1648</v>
      </c>
      <c r="F2904" s="231"/>
      <c r="G2904" s="57" t="s">
        <v>164</v>
      </c>
      <c r="H2904" s="58">
        <v>1</v>
      </c>
      <c r="I2904" s="59">
        <f>Y2904</f>
        <v>1.48</v>
      </c>
      <c r="J2904" s="59">
        <f t="shared" si="716"/>
        <v>1.48</v>
      </c>
      <c r="Q2904">
        <f t="shared" si="711"/>
        <v>0</v>
      </c>
      <c r="R2904">
        <f t="shared" si="717"/>
        <v>1.3814604276926812</v>
      </c>
      <c r="T2904">
        <v>1.4094630039296949</v>
      </c>
      <c r="W2904">
        <v>1.51</v>
      </c>
      <c r="Y2904">
        <v>1.48</v>
      </c>
      <c r="AB2904">
        <v>1.51</v>
      </c>
      <c r="AD2904" s="196">
        <v>1.48</v>
      </c>
    </row>
    <row r="2905" spans="1:30" x14ac:dyDescent="0.25">
      <c r="A2905" s="44"/>
      <c r="B2905" s="44"/>
      <c r="C2905" s="44"/>
      <c r="D2905" s="44"/>
      <c r="E2905" s="44" t="s">
        <v>1629</v>
      </c>
      <c r="F2905" s="45">
        <v>8.84</v>
      </c>
      <c r="G2905" s="44" t="s">
        <v>1630</v>
      </c>
      <c r="H2905" s="45">
        <v>0</v>
      </c>
      <c r="I2905" s="44" t="s">
        <v>1631</v>
      </c>
      <c r="J2905" s="45">
        <v>8.84</v>
      </c>
      <c r="Q2905">
        <f t="shared" si="711"/>
        <v>0</v>
      </c>
      <c r="W2905" t="s">
        <v>1631</v>
      </c>
      <c r="Y2905" t="s">
        <v>1631</v>
      </c>
      <c r="AB2905" t="s">
        <v>1631</v>
      </c>
    </row>
    <row r="2906" spans="1:30" x14ac:dyDescent="0.25">
      <c r="A2906" s="44"/>
      <c r="B2906" s="44"/>
      <c r="C2906" s="44"/>
      <c r="D2906" s="44"/>
      <c r="E2906" s="44" t="s">
        <v>1632</v>
      </c>
      <c r="F2906" s="45">
        <f>J2906-J2900</f>
        <v>2.9829207821311474</v>
      </c>
      <c r="G2906" s="44"/>
      <c r="H2906" s="229" t="s">
        <v>1633</v>
      </c>
      <c r="I2906" s="229"/>
      <c r="J2906" s="45">
        <f>Q2906</f>
        <v>16.541651609999999</v>
      </c>
      <c r="Q2906">
        <f t="shared" si="711"/>
        <v>16.541651609999999</v>
      </c>
      <c r="S2906" s="194"/>
    </row>
    <row r="2907" spans="1:30" ht="15.75" thickBot="1" x14ac:dyDescent="0.3">
      <c r="A2907" s="46"/>
      <c r="B2907" s="46"/>
      <c r="C2907" s="46"/>
      <c r="D2907" s="46"/>
      <c r="E2907" s="46"/>
      <c r="F2907" s="46"/>
      <c r="G2907" s="46" t="s">
        <v>1634</v>
      </c>
      <c r="H2907" s="47">
        <v>8</v>
      </c>
      <c r="I2907" s="46" t="s">
        <v>1635</v>
      </c>
      <c r="J2907" s="48">
        <f>O2907</f>
        <v>132.33000000000001</v>
      </c>
      <c r="M2907">
        <f>K2900</f>
        <v>132.33000000000001</v>
      </c>
      <c r="N2907">
        <f>L2900</f>
        <v>16.541651609999999</v>
      </c>
      <c r="O2907">
        <v>132.33000000000001</v>
      </c>
      <c r="P2907">
        <v>16.541651609999999</v>
      </c>
      <c r="Q2907">
        <f t="shared" si="711"/>
        <v>0</v>
      </c>
      <c r="S2907" s="194"/>
      <c r="W2907" t="s">
        <v>1635</v>
      </c>
      <c r="Y2907" t="s">
        <v>1635</v>
      </c>
      <c r="AB2907" t="s">
        <v>1635</v>
      </c>
    </row>
    <row r="2908" spans="1:30" ht="15.75" thickTop="1" x14ac:dyDescent="0.25">
      <c r="A2908" s="49"/>
      <c r="B2908" s="49"/>
      <c r="C2908" s="49"/>
      <c r="D2908" s="49"/>
      <c r="E2908" s="49"/>
      <c r="F2908" s="49"/>
      <c r="G2908" s="49"/>
      <c r="H2908" s="49"/>
      <c r="I2908" s="49"/>
      <c r="J2908" s="49"/>
      <c r="Q2908">
        <f t="shared" si="711"/>
        <v>0</v>
      </c>
      <c r="S2908" s="194"/>
    </row>
    <row r="2909" spans="1:30" collapsed="1" x14ac:dyDescent="0.25">
      <c r="A2909" s="36" t="s">
        <v>981</v>
      </c>
      <c r="B2909" s="37" t="s">
        <v>137</v>
      </c>
      <c r="C2909" s="36" t="s">
        <v>138</v>
      </c>
      <c r="D2909" s="36" t="s">
        <v>9</v>
      </c>
      <c r="E2909" s="233" t="s">
        <v>1626</v>
      </c>
      <c r="F2909" s="234"/>
      <c r="G2909" s="38" t="s">
        <v>139</v>
      </c>
      <c r="H2909" s="37" t="s">
        <v>140</v>
      </c>
      <c r="I2909" s="37" t="s">
        <v>141</v>
      </c>
      <c r="J2909" s="37" t="s">
        <v>10</v>
      </c>
      <c r="Q2909">
        <f t="shared" si="711"/>
        <v>0</v>
      </c>
      <c r="S2909" s="194"/>
      <c r="W2909" t="s">
        <v>141</v>
      </c>
      <c r="Y2909" t="s">
        <v>141</v>
      </c>
      <c r="AB2909" t="s">
        <v>141</v>
      </c>
    </row>
    <row r="2910" spans="1:30" ht="38.25" x14ac:dyDescent="0.25">
      <c r="A2910" s="39" t="s">
        <v>1636</v>
      </c>
      <c r="B2910" s="40" t="s">
        <v>982</v>
      </c>
      <c r="C2910" s="39" t="s">
        <v>157</v>
      </c>
      <c r="D2910" s="39" t="s">
        <v>983</v>
      </c>
      <c r="E2910" s="235" t="s">
        <v>2578</v>
      </c>
      <c r="F2910" s="236"/>
      <c r="G2910" s="41" t="s">
        <v>164</v>
      </c>
      <c r="H2910" s="42">
        <v>1</v>
      </c>
      <c r="I2910" s="43">
        <f>_xlfn.XLOOKUP(D2910,'Sintético MO EQ MAT'!D:D,'Sintético MO EQ MAT'!G:G)</f>
        <v>7.0250821639344272</v>
      </c>
      <c r="J2910" s="43">
        <f>(H2910*I2910)</f>
        <v>7.0250821639344272</v>
      </c>
      <c r="K2910">
        <f>_xlfn.XLOOKUP(D2910,'Sintético MO EQ MAT'!D:D,'Sintético MO EQ MAT'!O:O,0)</f>
        <v>1979.8</v>
      </c>
      <c r="L2910">
        <f>_xlfn.XLOOKUP(D2910,'Sintético MO EQ MAT'!D:D,'Sintético MO EQ MAT'!K:K,0)</f>
        <v>8.570600240000001</v>
      </c>
      <c r="Q2910">
        <f t="shared" si="711"/>
        <v>0</v>
      </c>
      <c r="S2910" s="194"/>
      <c r="W2910">
        <v>7.0250821639344272</v>
      </c>
      <c r="Y2910">
        <v>7.0250821639344272</v>
      </c>
      <c r="AB2910">
        <v>7.0250821639344272</v>
      </c>
      <c r="AD2910" s="196">
        <v>2.19</v>
      </c>
    </row>
    <row r="2911" spans="1:30" ht="25.5" x14ac:dyDescent="0.25">
      <c r="A2911" s="50" t="s">
        <v>1638</v>
      </c>
      <c r="B2911" s="51" t="s">
        <v>1940</v>
      </c>
      <c r="C2911" s="50" t="s">
        <v>157</v>
      </c>
      <c r="D2911" s="50" t="s">
        <v>1941</v>
      </c>
      <c r="E2911" s="237" t="s">
        <v>1637</v>
      </c>
      <c r="F2911" s="238"/>
      <c r="G2911" s="52" t="s">
        <v>266</v>
      </c>
      <c r="H2911" s="53">
        <v>0.13500000000000001</v>
      </c>
      <c r="I2911" s="54">
        <f t="shared" ref="I2911:I2912" si="718">Y2911</f>
        <v>19.64</v>
      </c>
      <c r="J2911" s="54">
        <f t="shared" ref="J2911:J2913" si="719">TRUNC(H2911*I2911,(2))</f>
        <v>2.65</v>
      </c>
      <c r="Q2911">
        <f t="shared" si="711"/>
        <v>0</v>
      </c>
      <c r="R2911">
        <f t="shared" ref="R2911:R2913" si="720">I2911/1.07133</f>
        <v>18.332353243165041</v>
      </c>
      <c r="T2911">
        <v>18.659049965930198</v>
      </c>
      <c r="W2911">
        <v>19.989999999999998</v>
      </c>
      <c r="Y2911">
        <v>19.64</v>
      </c>
      <c r="AB2911">
        <v>19.989999999999998</v>
      </c>
      <c r="AD2911" s="196">
        <v>19.64</v>
      </c>
    </row>
    <row r="2912" spans="1:30" ht="25.5" x14ac:dyDescent="0.25">
      <c r="A2912" s="50" t="s">
        <v>1638</v>
      </c>
      <c r="B2912" s="51" t="s">
        <v>1942</v>
      </c>
      <c r="C2912" s="50" t="s">
        <v>157</v>
      </c>
      <c r="D2912" s="50" t="s">
        <v>1943</v>
      </c>
      <c r="E2912" s="237" t="s">
        <v>1637</v>
      </c>
      <c r="F2912" s="238"/>
      <c r="G2912" s="52" t="s">
        <v>266</v>
      </c>
      <c r="H2912" s="53">
        <v>0.13500000000000001</v>
      </c>
      <c r="I2912" s="54">
        <f t="shared" si="718"/>
        <v>27.04</v>
      </c>
      <c r="J2912" s="54">
        <f t="shared" si="719"/>
        <v>3.65</v>
      </c>
      <c r="Q2912">
        <f t="shared" si="711"/>
        <v>0</v>
      </c>
      <c r="R2912">
        <f t="shared" si="720"/>
        <v>25.239655381628445</v>
      </c>
      <c r="T2912">
        <v>25.678362409341663</v>
      </c>
      <c r="W2912">
        <v>27.51</v>
      </c>
      <c r="Y2912">
        <v>27.04</v>
      </c>
      <c r="AB2912">
        <v>27.51</v>
      </c>
      <c r="AD2912" s="196">
        <v>27.04</v>
      </c>
    </row>
    <row r="2913" spans="1:30" x14ac:dyDescent="0.25">
      <c r="A2913" s="55" t="s">
        <v>1627</v>
      </c>
      <c r="B2913" s="56" t="s">
        <v>2719</v>
      </c>
      <c r="C2913" s="55" t="s">
        <v>157</v>
      </c>
      <c r="D2913" s="55" t="s">
        <v>2720</v>
      </c>
      <c r="E2913" s="230" t="s">
        <v>1648</v>
      </c>
      <c r="F2913" s="231"/>
      <c r="G2913" s="57" t="s">
        <v>164</v>
      </c>
      <c r="H2913" s="58">
        <v>1</v>
      </c>
      <c r="I2913" s="59">
        <f>Y2913</f>
        <v>0.73</v>
      </c>
      <c r="J2913" s="59">
        <f t="shared" si="719"/>
        <v>0.73</v>
      </c>
      <c r="Q2913">
        <f t="shared" si="711"/>
        <v>0</v>
      </c>
      <c r="R2913">
        <f t="shared" si="720"/>
        <v>0.68139602176733594</v>
      </c>
      <c r="T2913">
        <v>0.70006440592534525</v>
      </c>
      <c r="W2913">
        <v>0.75</v>
      </c>
      <c r="Y2913">
        <v>0.73</v>
      </c>
      <c r="AB2913">
        <v>0.75</v>
      </c>
      <c r="AD2913" s="196">
        <v>0.73</v>
      </c>
    </row>
    <row r="2914" spans="1:30" x14ac:dyDescent="0.25">
      <c r="A2914" s="44"/>
      <c r="B2914" s="44"/>
      <c r="C2914" s="44"/>
      <c r="D2914" s="44"/>
      <c r="E2914" s="44" t="s">
        <v>1629</v>
      </c>
      <c r="F2914" s="45">
        <v>4.7699999999999996</v>
      </c>
      <c r="G2914" s="44" t="s">
        <v>1630</v>
      </c>
      <c r="H2914" s="45">
        <v>0</v>
      </c>
      <c r="I2914" s="44" t="s">
        <v>1631</v>
      </c>
      <c r="J2914" s="45">
        <v>4.7699999999999996</v>
      </c>
      <c r="Q2914">
        <f t="shared" si="711"/>
        <v>0</v>
      </c>
      <c r="W2914" t="s">
        <v>1631</v>
      </c>
      <c r="Y2914" t="s">
        <v>1631</v>
      </c>
      <c r="AB2914" t="s">
        <v>1631</v>
      </c>
    </row>
    <row r="2915" spans="1:30" x14ac:dyDescent="0.25">
      <c r="A2915" s="44"/>
      <c r="B2915" s="44"/>
      <c r="C2915" s="44"/>
      <c r="D2915" s="44"/>
      <c r="E2915" s="44" t="s">
        <v>1632</v>
      </c>
      <c r="F2915" s="45">
        <f>J2915-J2910</f>
        <v>1.5455180760655738</v>
      </c>
      <c r="G2915" s="44"/>
      <c r="H2915" s="229" t="s">
        <v>1633</v>
      </c>
      <c r="I2915" s="229"/>
      <c r="J2915" s="45">
        <f>Q2915</f>
        <v>8.570600240000001</v>
      </c>
      <c r="Q2915">
        <f t="shared" si="711"/>
        <v>8.570600240000001</v>
      </c>
      <c r="S2915" s="194"/>
    </row>
    <row r="2916" spans="1:30" ht="15.75" thickBot="1" x14ac:dyDescent="0.3">
      <c r="A2916" s="46"/>
      <c r="B2916" s="46"/>
      <c r="C2916" s="46"/>
      <c r="D2916" s="46"/>
      <c r="E2916" s="46"/>
      <c r="F2916" s="46"/>
      <c r="G2916" s="46" t="s">
        <v>1634</v>
      </c>
      <c r="H2916" s="47">
        <v>231</v>
      </c>
      <c r="I2916" s="46" t="s">
        <v>1635</v>
      </c>
      <c r="J2916" s="48">
        <f>O2916</f>
        <v>1979.8</v>
      </c>
      <c r="M2916">
        <f>K2910</f>
        <v>1979.8</v>
      </c>
      <c r="N2916">
        <f>L2910</f>
        <v>8.570600240000001</v>
      </c>
      <c r="O2916">
        <v>1979.8</v>
      </c>
      <c r="P2916">
        <v>8.570600240000001</v>
      </c>
      <c r="Q2916">
        <f t="shared" si="711"/>
        <v>0</v>
      </c>
      <c r="S2916" s="194"/>
      <c r="W2916" t="s">
        <v>1635</v>
      </c>
      <c r="Y2916" t="s">
        <v>1635</v>
      </c>
      <c r="AB2916" t="s">
        <v>1635</v>
      </c>
    </row>
    <row r="2917" spans="1:30" ht="15.75" thickTop="1" x14ac:dyDescent="0.25">
      <c r="A2917" s="49"/>
      <c r="B2917" s="49"/>
      <c r="C2917" s="49"/>
      <c r="D2917" s="49"/>
      <c r="E2917" s="49"/>
      <c r="F2917" s="49"/>
      <c r="G2917" s="49"/>
      <c r="H2917" s="49"/>
      <c r="I2917" s="49"/>
      <c r="J2917" s="49"/>
      <c r="Q2917">
        <f t="shared" si="711"/>
        <v>0</v>
      </c>
      <c r="S2917" s="194"/>
    </row>
    <row r="2918" spans="1:30" collapsed="1" x14ac:dyDescent="0.25">
      <c r="A2918" s="36" t="s">
        <v>984</v>
      </c>
      <c r="B2918" s="37" t="s">
        <v>137</v>
      </c>
      <c r="C2918" s="36" t="s">
        <v>138</v>
      </c>
      <c r="D2918" s="36" t="s">
        <v>9</v>
      </c>
      <c r="E2918" s="233" t="s">
        <v>1626</v>
      </c>
      <c r="F2918" s="234"/>
      <c r="G2918" s="38" t="s">
        <v>139</v>
      </c>
      <c r="H2918" s="37" t="s">
        <v>140</v>
      </c>
      <c r="I2918" s="37" t="s">
        <v>141</v>
      </c>
      <c r="J2918" s="37" t="s">
        <v>10</v>
      </c>
      <c r="Q2918">
        <f t="shared" si="711"/>
        <v>0</v>
      </c>
      <c r="S2918" s="194"/>
      <c r="W2918" t="s">
        <v>141</v>
      </c>
      <c r="Y2918" t="s">
        <v>141</v>
      </c>
      <c r="AB2918" t="s">
        <v>141</v>
      </c>
    </row>
    <row r="2919" spans="1:30" ht="38.25" x14ac:dyDescent="0.25">
      <c r="A2919" s="39" t="s">
        <v>1636</v>
      </c>
      <c r="B2919" s="40" t="s">
        <v>985</v>
      </c>
      <c r="C2919" s="39" t="s">
        <v>157</v>
      </c>
      <c r="D2919" s="39" t="s">
        <v>986</v>
      </c>
      <c r="E2919" s="235" t="s">
        <v>2578</v>
      </c>
      <c r="F2919" s="236"/>
      <c r="G2919" s="41" t="s">
        <v>164</v>
      </c>
      <c r="H2919" s="42">
        <v>1</v>
      </c>
      <c r="I2919" s="43">
        <f>_xlfn.XLOOKUP(D2919,'Sintético MO EQ MAT'!D:D,'Sintético MO EQ MAT'!G:G)</f>
        <v>8.8619155737704922</v>
      </c>
      <c r="J2919" s="43">
        <f>(H2919*I2919)</f>
        <v>8.8619155737704922</v>
      </c>
      <c r="K2919">
        <f>_xlfn.XLOOKUP(D2919,'Sintético MO EQ MAT'!D:D,'Sintético MO EQ MAT'!O:O,0)</f>
        <v>183.79</v>
      </c>
      <c r="L2919">
        <f>_xlfn.XLOOKUP(D2919,'Sintético MO EQ MAT'!D:D,'Sintético MO EQ MAT'!K:K,0)</f>
        <v>10.811537</v>
      </c>
      <c r="Q2919">
        <f t="shared" si="711"/>
        <v>0</v>
      </c>
      <c r="S2919" s="194"/>
      <c r="W2919">
        <v>8.8619155737704922</v>
      </c>
      <c r="Y2919">
        <v>8.8619155737704922</v>
      </c>
      <c r="AB2919">
        <v>8.8619155737704922</v>
      </c>
      <c r="AD2919" s="196">
        <v>2.85</v>
      </c>
    </row>
    <row r="2920" spans="1:30" ht="25.5" x14ac:dyDescent="0.25">
      <c r="A2920" s="50" t="s">
        <v>1638</v>
      </c>
      <c r="B2920" s="51" t="s">
        <v>1940</v>
      </c>
      <c r="C2920" s="50" t="s">
        <v>157</v>
      </c>
      <c r="D2920" s="50" t="s">
        <v>1941</v>
      </c>
      <c r="E2920" s="237" t="s">
        <v>1637</v>
      </c>
      <c r="F2920" s="238"/>
      <c r="G2920" s="52" t="s">
        <v>266</v>
      </c>
      <c r="H2920" s="53">
        <v>0.16800000000000001</v>
      </c>
      <c r="I2920" s="54">
        <f t="shared" ref="I2920:I2921" si="721">Y2920</f>
        <v>19.64</v>
      </c>
      <c r="J2920" s="54">
        <f t="shared" ref="J2920:J2922" si="722">TRUNC(H2920*I2920,(2))</f>
        <v>3.29</v>
      </c>
      <c r="Q2920">
        <f t="shared" si="711"/>
        <v>0</v>
      </c>
      <c r="R2920">
        <f t="shared" ref="R2920:R2922" si="723">I2920/1.07133</f>
        <v>18.332353243165041</v>
      </c>
      <c r="T2920">
        <v>18.659049965930198</v>
      </c>
      <c r="W2920">
        <v>19.989999999999998</v>
      </c>
      <c r="Y2920">
        <v>19.64</v>
      </c>
      <c r="AB2920">
        <v>19.989999999999998</v>
      </c>
      <c r="AD2920" s="196">
        <v>19.64</v>
      </c>
    </row>
    <row r="2921" spans="1:30" ht="25.5" x14ac:dyDescent="0.25">
      <c r="A2921" s="50" t="s">
        <v>1638</v>
      </c>
      <c r="B2921" s="51" t="s">
        <v>1942</v>
      </c>
      <c r="C2921" s="50" t="s">
        <v>157</v>
      </c>
      <c r="D2921" s="50" t="s">
        <v>1943</v>
      </c>
      <c r="E2921" s="237" t="s">
        <v>1637</v>
      </c>
      <c r="F2921" s="238"/>
      <c r="G2921" s="52" t="s">
        <v>266</v>
      </c>
      <c r="H2921" s="53">
        <v>0.16800000000000001</v>
      </c>
      <c r="I2921" s="54">
        <f t="shared" si="721"/>
        <v>27.04</v>
      </c>
      <c r="J2921" s="54">
        <f t="shared" si="722"/>
        <v>4.54</v>
      </c>
      <c r="Q2921">
        <f t="shared" si="711"/>
        <v>0</v>
      </c>
      <c r="R2921">
        <f t="shared" si="723"/>
        <v>25.239655381628445</v>
      </c>
      <c r="T2921">
        <v>25.678362409341663</v>
      </c>
      <c r="W2921">
        <v>27.51</v>
      </c>
      <c r="Y2921">
        <v>27.04</v>
      </c>
      <c r="AB2921">
        <v>27.51</v>
      </c>
      <c r="AD2921" s="196">
        <v>27.04</v>
      </c>
    </row>
    <row r="2922" spans="1:30" x14ac:dyDescent="0.25">
      <c r="A2922" s="55" t="s">
        <v>1627</v>
      </c>
      <c r="B2922" s="56" t="s">
        <v>2721</v>
      </c>
      <c r="C2922" s="55" t="s">
        <v>157</v>
      </c>
      <c r="D2922" s="55" t="s">
        <v>2722</v>
      </c>
      <c r="E2922" s="230" t="s">
        <v>1648</v>
      </c>
      <c r="F2922" s="231"/>
      <c r="G2922" s="57" t="s">
        <v>164</v>
      </c>
      <c r="H2922" s="58">
        <v>1</v>
      </c>
      <c r="I2922" s="59">
        <f>Y2922</f>
        <v>1.03</v>
      </c>
      <c r="J2922" s="59">
        <f t="shared" si="722"/>
        <v>1.03</v>
      </c>
      <c r="Q2922">
        <f t="shared" si="711"/>
        <v>0</v>
      </c>
      <c r="R2922">
        <f t="shared" si="723"/>
        <v>0.96142178413747414</v>
      </c>
      <c r="T2922">
        <v>0.98009016829548334</v>
      </c>
      <c r="W2922">
        <v>1.05</v>
      </c>
      <c r="Y2922">
        <v>1.03</v>
      </c>
      <c r="AB2922">
        <v>1.05</v>
      </c>
      <c r="AD2922" s="196">
        <v>1.03</v>
      </c>
    </row>
    <row r="2923" spans="1:30" x14ac:dyDescent="0.25">
      <c r="A2923" s="44"/>
      <c r="B2923" s="44"/>
      <c r="C2923" s="44"/>
      <c r="D2923" s="44"/>
      <c r="E2923" s="44" t="s">
        <v>1629</v>
      </c>
      <c r="F2923" s="45">
        <v>5.94</v>
      </c>
      <c r="G2923" s="44" t="s">
        <v>1630</v>
      </c>
      <c r="H2923" s="45">
        <v>0</v>
      </c>
      <c r="I2923" s="44" t="s">
        <v>1631</v>
      </c>
      <c r="J2923" s="45">
        <v>5.94</v>
      </c>
      <c r="Q2923">
        <f t="shared" si="711"/>
        <v>0</v>
      </c>
      <c r="W2923" t="s">
        <v>1631</v>
      </c>
      <c r="Y2923" t="s">
        <v>1631</v>
      </c>
      <c r="AB2923" t="s">
        <v>1631</v>
      </c>
    </row>
    <row r="2924" spans="1:30" x14ac:dyDescent="0.25">
      <c r="A2924" s="44"/>
      <c r="B2924" s="44"/>
      <c r="C2924" s="44"/>
      <c r="D2924" s="44"/>
      <c r="E2924" s="44" t="s">
        <v>1632</v>
      </c>
      <c r="F2924" s="45">
        <f>J2924-J2919</f>
        <v>1.9496214262295073</v>
      </c>
      <c r="G2924" s="44"/>
      <c r="H2924" s="229" t="s">
        <v>1633</v>
      </c>
      <c r="I2924" s="229"/>
      <c r="J2924" s="45">
        <f>Q2924</f>
        <v>10.811537</v>
      </c>
      <c r="Q2924">
        <f t="shared" si="711"/>
        <v>10.811537</v>
      </c>
      <c r="S2924" s="194"/>
    </row>
    <row r="2925" spans="1:30" ht="15.75" thickBot="1" x14ac:dyDescent="0.3">
      <c r="A2925" s="46"/>
      <c r="B2925" s="46"/>
      <c r="C2925" s="46"/>
      <c r="D2925" s="46"/>
      <c r="E2925" s="46"/>
      <c r="F2925" s="46"/>
      <c r="G2925" s="46" t="s">
        <v>1634</v>
      </c>
      <c r="H2925" s="47">
        <v>17</v>
      </c>
      <c r="I2925" s="46" t="s">
        <v>1635</v>
      </c>
      <c r="J2925" s="48">
        <f>O2925</f>
        <v>183.79</v>
      </c>
      <c r="M2925">
        <f>K2919</f>
        <v>183.79</v>
      </c>
      <c r="N2925">
        <f>L2919</f>
        <v>10.811537</v>
      </c>
      <c r="O2925">
        <v>183.79</v>
      </c>
      <c r="P2925">
        <v>10.811537</v>
      </c>
      <c r="Q2925">
        <f t="shared" si="711"/>
        <v>0</v>
      </c>
      <c r="S2925" s="194"/>
      <c r="W2925" t="s">
        <v>1635</v>
      </c>
      <c r="Y2925" t="s">
        <v>1635</v>
      </c>
      <c r="AB2925" t="s">
        <v>1635</v>
      </c>
    </row>
    <row r="2926" spans="1:30" ht="15.75" thickTop="1" x14ac:dyDescent="0.25">
      <c r="A2926" s="49"/>
      <c r="B2926" s="49"/>
      <c r="C2926" s="49"/>
      <c r="D2926" s="49"/>
      <c r="E2926" s="49"/>
      <c r="F2926" s="49"/>
      <c r="G2926" s="49"/>
      <c r="H2926" s="49"/>
      <c r="I2926" s="49"/>
      <c r="J2926" s="49"/>
      <c r="Q2926">
        <f t="shared" si="711"/>
        <v>0</v>
      </c>
      <c r="S2926" s="194"/>
    </row>
    <row r="2927" spans="1:30" collapsed="1" x14ac:dyDescent="0.25">
      <c r="A2927" s="36" t="s">
        <v>987</v>
      </c>
      <c r="B2927" s="37" t="s">
        <v>137</v>
      </c>
      <c r="C2927" s="36" t="s">
        <v>138</v>
      </c>
      <c r="D2927" s="36" t="s">
        <v>9</v>
      </c>
      <c r="E2927" s="233" t="s">
        <v>1626</v>
      </c>
      <c r="F2927" s="234"/>
      <c r="G2927" s="38" t="s">
        <v>139</v>
      </c>
      <c r="H2927" s="37" t="s">
        <v>140</v>
      </c>
      <c r="I2927" s="37" t="s">
        <v>141</v>
      </c>
      <c r="J2927" s="37" t="s">
        <v>10</v>
      </c>
      <c r="Q2927">
        <f t="shared" si="711"/>
        <v>0</v>
      </c>
      <c r="S2927" s="194"/>
      <c r="W2927" t="s">
        <v>141</v>
      </c>
      <c r="Y2927" t="s">
        <v>141</v>
      </c>
      <c r="AB2927" t="s">
        <v>141</v>
      </c>
    </row>
    <row r="2928" spans="1:30" ht="38.25" x14ac:dyDescent="0.25">
      <c r="A2928" s="39" t="s">
        <v>1636</v>
      </c>
      <c r="B2928" s="40" t="s">
        <v>988</v>
      </c>
      <c r="C2928" s="39" t="s">
        <v>157</v>
      </c>
      <c r="D2928" s="39" t="s">
        <v>989</v>
      </c>
      <c r="E2928" s="235" t="s">
        <v>2578</v>
      </c>
      <c r="F2928" s="236"/>
      <c r="G2928" s="41" t="s">
        <v>164</v>
      </c>
      <c r="H2928" s="42">
        <v>1</v>
      </c>
      <c r="I2928" s="43">
        <f>_xlfn.XLOOKUP(D2928,'Sintético MO EQ MAT'!D:D,'Sintético MO EQ MAT'!G:G)</f>
        <v>12.664482983606558</v>
      </c>
      <c r="J2928" s="43">
        <f>(H2928*I2928)</f>
        <v>12.664482983606558</v>
      </c>
      <c r="K2928">
        <f>_xlfn.XLOOKUP(D2928,'Sintético MO EQ MAT'!D:D,'Sintético MO EQ MAT'!O:O,0)</f>
        <v>15.45</v>
      </c>
      <c r="L2928">
        <f>_xlfn.XLOOKUP(D2928,'Sintético MO EQ MAT'!D:D,'Sintético MO EQ MAT'!K:K,0)</f>
        <v>15.45066924</v>
      </c>
      <c r="Q2928">
        <f t="shared" si="711"/>
        <v>0</v>
      </c>
      <c r="S2928" s="194"/>
      <c r="W2928">
        <v>12.664482983606558</v>
      </c>
      <c r="Y2928">
        <v>12.664482983606558</v>
      </c>
      <c r="AB2928">
        <v>12.664482983606558</v>
      </c>
      <c r="AD2928" s="196">
        <v>4.8099999999999996</v>
      </c>
    </row>
    <row r="2929" spans="1:30" ht="25.5" x14ac:dyDescent="0.25">
      <c r="A2929" s="50" t="s">
        <v>1638</v>
      </c>
      <c r="B2929" s="51" t="s">
        <v>1940</v>
      </c>
      <c r="C2929" s="50" t="s">
        <v>157</v>
      </c>
      <c r="D2929" s="50" t="s">
        <v>1941</v>
      </c>
      <c r="E2929" s="237" t="s">
        <v>1637</v>
      </c>
      <c r="F2929" s="238"/>
      <c r="G2929" s="52" t="s">
        <v>266</v>
      </c>
      <c r="H2929" s="53">
        <v>0.2243</v>
      </c>
      <c r="I2929" s="54">
        <f t="shared" ref="I2929:I2930" si="724">Y2929</f>
        <v>19.64</v>
      </c>
      <c r="J2929" s="54">
        <f t="shared" ref="J2929:J2931" si="725">TRUNC(H2929*I2929,(2))</f>
        <v>4.4000000000000004</v>
      </c>
      <c r="Q2929">
        <f t="shared" si="711"/>
        <v>0</v>
      </c>
      <c r="R2929">
        <f t="shared" ref="R2929:R2931" si="726">I2929/1.07133</f>
        <v>18.332353243165041</v>
      </c>
      <c r="T2929">
        <v>18.659049965930198</v>
      </c>
      <c r="W2929">
        <v>19.989999999999998</v>
      </c>
      <c r="Y2929">
        <v>19.64</v>
      </c>
      <c r="AB2929">
        <v>19.989999999999998</v>
      </c>
      <c r="AD2929" s="196">
        <v>19.64</v>
      </c>
    </row>
    <row r="2930" spans="1:30" ht="25.5" x14ac:dyDescent="0.25">
      <c r="A2930" s="50" t="s">
        <v>1638</v>
      </c>
      <c r="B2930" s="51" t="s">
        <v>1942</v>
      </c>
      <c r="C2930" s="50" t="s">
        <v>157</v>
      </c>
      <c r="D2930" s="50" t="s">
        <v>1943</v>
      </c>
      <c r="E2930" s="237" t="s">
        <v>1637</v>
      </c>
      <c r="F2930" s="238"/>
      <c r="G2930" s="52" t="s">
        <v>266</v>
      </c>
      <c r="H2930" s="53">
        <v>0.2243</v>
      </c>
      <c r="I2930" s="54">
        <f t="shared" si="724"/>
        <v>27.04</v>
      </c>
      <c r="J2930" s="54">
        <f t="shared" si="725"/>
        <v>6.06</v>
      </c>
      <c r="Q2930">
        <f t="shared" si="711"/>
        <v>0</v>
      </c>
      <c r="R2930">
        <f t="shared" si="726"/>
        <v>25.239655381628445</v>
      </c>
      <c r="T2930">
        <v>25.678362409341663</v>
      </c>
      <c r="W2930">
        <v>27.51</v>
      </c>
      <c r="Y2930">
        <v>27.04</v>
      </c>
      <c r="AB2930">
        <v>27.51</v>
      </c>
      <c r="AD2930" s="196">
        <v>27.04</v>
      </c>
    </row>
    <row r="2931" spans="1:30" x14ac:dyDescent="0.25">
      <c r="A2931" s="55" t="s">
        <v>1627</v>
      </c>
      <c r="B2931" s="56" t="s">
        <v>2723</v>
      </c>
      <c r="C2931" s="55" t="s">
        <v>157</v>
      </c>
      <c r="D2931" s="55" t="s">
        <v>2724</v>
      </c>
      <c r="E2931" s="230" t="s">
        <v>1648</v>
      </c>
      <c r="F2931" s="231"/>
      <c r="G2931" s="57" t="s">
        <v>164</v>
      </c>
      <c r="H2931" s="58">
        <v>1</v>
      </c>
      <c r="I2931" s="59">
        <f>Y2931</f>
        <v>2.2000000000000002</v>
      </c>
      <c r="J2931" s="59">
        <f t="shared" si="725"/>
        <v>2.2000000000000002</v>
      </c>
      <c r="Q2931">
        <f t="shared" si="711"/>
        <v>0</v>
      </c>
      <c r="R2931">
        <f t="shared" si="726"/>
        <v>2.0535222573810126</v>
      </c>
      <c r="T2931">
        <v>2.0908590256970312</v>
      </c>
      <c r="W2931">
        <v>2.2400000000000002</v>
      </c>
      <c r="Y2931">
        <v>2.2000000000000002</v>
      </c>
      <c r="AB2931">
        <v>2.2400000000000002</v>
      </c>
      <c r="AD2931" s="196">
        <v>2.2000000000000002</v>
      </c>
    </row>
    <row r="2932" spans="1:30" x14ac:dyDescent="0.25">
      <c r="A2932" s="44"/>
      <c r="B2932" s="44"/>
      <c r="C2932" s="44"/>
      <c r="D2932" s="44"/>
      <c r="E2932" s="44" t="s">
        <v>1629</v>
      </c>
      <c r="F2932" s="45">
        <v>7.94</v>
      </c>
      <c r="G2932" s="44" t="s">
        <v>1630</v>
      </c>
      <c r="H2932" s="45">
        <v>0</v>
      </c>
      <c r="I2932" s="44" t="s">
        <v>1631</v>
      </c>
      <c r="J2932" s="45">
        <v>7.94</v>
      </c>
      <c r="Q2932">
        <f t="shared" si="711"/>
        <v>0</v>
      </c>
      <c r="W2932" t="s">
        <v>1631</v>
      </c>
      <c r="Y2932" t="s">
        <v>1631</v>
      </c>
      <c r="AB2932" t="s">
        <v>1631</v>
      </c>
    </row>
    <row r="2933" spans="1:30" x14ac:dyDescent="0.25">
      <c r="A2933" s="44"/>
      <c r="B2933" s="44"/>
      <c r="C2933" s="44"/>
      <c r="D2933" s="44"/>
      <c r="E2933" s="44" t="s">
        <v>1632</v>
      </c>
      <c r="F2933" s="45">
        <f>J2933-J2928</f>
        <v>2.7861862563934423</v>
      </c>
      <c r="G2933" s="44"/>
      <c r="H2933" s="229" t="s">
        <v>1633</v>
      </c>
      <c r="I2933" s="229"/>
      <c r="J2933" s="45">
        <f>Q2933</f>
        <v>15.45066924</v>
      </c>
      <c r="Q2933">
        <f t="shared" si="711"/>
        <v>15.45066924</v>
      </c>
      <c r="S2933" s="194"/>
    </row>
    <row r="2934" spans="1:30" ht="15.75" thickBot="1" x14ac:dyDescent="0.3">
      <c r="A2934" s="46"/>
      <c r="B2934" s="46"/>
      <c r="C2934" s="46"/>
      <c r="D2934" s="46"/>
      <c r="E2934" s="46"/>
      <c r="F2934" s="46"/>
      <c r="G2934" s="46" t="s">
        <v>1634</v>
      </c>
      <c r="H2934" s="47">
        <v>1</v>
      </c>
      <c r="I2934" s="46" t="s">
        <v>1635</v>
      </c>
      <c r="J2934" s="48">
        <f>O2934</f>
        <v>15.45</v>
      </c>
      <c r="M2934">
        <f>K2928</f>
        <v>15.45</v>
      </c>
      <c r="N2934">
        <f>L2928</f>
        <v>15.45066924</v>
      </c>
      <c r="O2934">
        <v>15.45</v>
      </c>
      <c r="P2934">
        <v>15.45066924</v>
      </c>
      <c r="Q2934">
        <f t="shared" si="711"/>
        <v>0</v>
      </c>
      <c r="S2934" s="194"/>
      <c r="W2934" t="s">
        <v>1635</v>
      </c>
      <c r="Y2934" t="s">
        <v>1635</v>
      </c>
      <c r="AB2934" t="s">
        <v>1635</v>
      </c>
    </row>
    <row r="2935" spans="1:30" ht="15.75" thickTop="1" x14ac:dyDescent="0.25">
      <c r="A2935" s="49"/>
      <c r="B2935" s="49"/>
      <c r="C2935" s="49"/>
      <c r="D2935" s="49"/>
      <c r="E2935" s="49"/>
      <c r="F2935" s="49"/>
      <c r="G2935" s="49"/>
      <c r="H2935" s="49"/>
      <c r="I2935" s="49"/>
      <c r="J2935" s="49"/>
      <c r="Q2935">
        <f t="shared" si="711"/>
        <v>0</v>
      </c>
      <c r="S2935" s="194"/>
    </row>
    <row r="2936" spans="1:30" collapsed="1" x14ac:dyDescent="0.25">
      <c r="A2936" s="36" t="s">
        <v>990</v>
      </c>
      <c r="B2936" s="37" t="s">
        <v>137</v>
      </c>
      <c r="C2936" s="36" t="s">
        <v>138</v>
      </c>
      <c r="D2936" s="36" t="s">
        <v>9</v>
      </c>
      <c r="E2936" s="233" t="s">
        <v>1626</v>
      </c>
      <c r="F2936" s="234"/>
      <c r="G2936" s="38" t="s">
        <v>139</v>
      </c>
      <c r="H2936" s="37" t="s">
        <v>140</v>
      </c>
      <c r="I2936" s="37" t="s">
        <v>141</v>
      </c>
      <c r="J2936" s="37" t="s">
        <v>10</v>
      </c>
      <c r="Q2936">
        <f t="shared" si="711"/>
        <v>0</v>
      </c>
      <c r="S2936" s="194"/>
      <c r="W2936" t="s">
        <v>141</v>
      </c>
      <c r="Y2936" t="s">
        <v>141</v>
      </c>
      <c r="AB2936" t="s">
        <v>141</v>
      </c>
    </row>
    <row r="2937" spans="1:30" ht="25.5" x14ac:dyDescent="0.25">
      <c r="A2937" s="39" t="s">
        <v>1636</v>
      </c>
      <c r="B2937" s="40" t="s">
        <v>991</v>
      </c>
      <c r="C2937" s="39" t="s">
        <v>157</v>
      </c>
      <c r="D2937" s="39" t="s">
        <v>992</v>
      </c>
      <c r="E2937" s="235" t="s">
        <v>2578</v>
      </c>
      <c r="F2937" s="236"/>
      <c r="G2937" s="41" t="s">
        <v>164</v>
      </c>
      <c r="H2937" s="42">
        <v>1</v>
      </c>
      <c r="I2937" s="43">
        <f>_xlfn.XLOOKUP(D2937,'Sintético MO EQ MAT'!D:D,'Sintético MO EQ MAT'!G:G)</f>
        <v>65.860145286885242</v>
      </c>
      <c r="J2937" s="43">
        <f>(H2937*I2937)</f>
        <v>65.860145286885242</v>
      </c>
      <c r="K2937">
        <f>_xlfn.XLOOKUP(D2937,'Sintético MO EQ MAT'!D:D,'Sintético MO EQ MAT'!O:O,0)</f>
        <v>321.39</v>
      </c>
      <c r="L2937">
        <f>_xlfn.XLOOKUP(D2937,'Sintético MO EQ MAT'!D:D,'Sintético MO EQ MAT'!K:K,0)</f>
        <v>80.349377249999989</v>
      </c>
      <c r="Q2937">
        <f t="shared" si="711"/>
        <v>0</v>
      </c>
      <c r="S2937" s="194"/>
      <c r="W2937">
        <v>65.860145286885242</v>
      </c>
      <c r="Y2937">
        <v>65.860145286885242</v>
      </c>
      <c r="AB2937">
        <v>65.860145286885242</v>
      </c>
      <c r="AD2937" s="196">
        <v>74.11</v>
      </c>
    </row>
    <row r="2938" spans="1:30" ht="25.5" x14ac:dyDescent="0.25">
      <c r="A2938" s="50" t="s">
        <v>1638</v>
      </c>
      <c r="B2938" s="51" t="s">
        <v>1940</v>
      </c>
      <c r="C2938" s="50" t="s">
        <v>157</v>
      </c>
      <c r="D2938" s="50" t="s">
        <v>1941</v>
      </c>
      <c r="E2938" s="237" t="s">
        <v>1637</v>
      </c>
      <c r="F2938" s="238"/>
      <c r="G2938" s="52" t="s">
        <v>266</v>
      </c>
      <c r="H2938" s="53">
        <v>0.1055</v>
      </c>
      <c r="I2938" s="54">
        <f t="shared" ref="I2938:I2941" si="727">Y2938</f>
        <v>19.64</v>
      </c>
      <c r="J2938" s="54">
        <f t="shared" ref="J2938:J2941" si="728">TRUNC(H2938*I2938,(2))</f>
        <v>2.0699999999999998</v>
      </c>
      <c r="Q2938">
        <f t="shared" si="711"/>
        <v>0</v>
      </c>
      <c r="R2938">
        <f t="shared" ref="R2938:R2941" si="729">I2938/1.07133</f>
        <v>18.332353243165041</v>
      </c>
      <c r="T2938">
        <v>18.659049965930198</v>
      </c>
      <c r="W2938">
        <v>19.989999999999998</v>
      </c>
      <c r="Y2938">
        <v>19.64</v>
      </c>
      <c r="AB2938">
        <v>19.989999999999998</v>
      </c>
      <c r="AD2938" s="196">
        <v>19.64</v>
      </c>
    </row>
    <row r="2939" spans="1:30" ht="25.5" x14ac:dyDescent="0.25">
      <c r="A2939" s="50" t="s">
        <v>1638</v>
      </c>
      <c r="B2939" s="51" t="s">
        <v>1942</v>
      </c>
      <c r="C2939" s="50" t="s">
        <v>157</v>
      </c>
      <c r="D2939" s="50" t="s">
        <v>1943</v>
      </c>
      <c r="E2939" s="237" t="s">
        <v>1637</v>
      </c>
      <c r="F2939" s="238"/>
      <c r="G2939" s="52" t="s">
        <v>266</v>
      </c>
      <c r="H2939" s="53">
        <v>0.1055</v>
      </c>
      <c r="I2939" s="54">
        <f t="shared" si="727"/>
        <v>27.04</v>
      </c>
      <c r="J2939" s="54">
        <f t="shared" si="728"/>
        <v>2.85</v>
      </c>
      <c r="Q2939">
        <f t="shared" si="711"/>
        <v>0</v>
      </c>
      <c r="R2939">
        <f t="shared" si="729"/>
        <v>25.239655381628445</v>
      </c>
      <c r="T2939">
        <v>25.678362409341663</v>
      </c>
      <c r="W2939">
        <v>27.51</v>
      </c>
      <c r="Y2939">
        <v>27.04</v>
      </c>
      <c r="AB2939">
        <v>27.51</v>
      </c>
      <c r="AD2939" s="196">
        <v>27.04</v>
      </c>
    </row>
    <row r="2940" spans="1:30" ht="25.5" x14ac:dyDescent="0.25">
      <c r="A2940" s="55" t="s">
        <v>1627</v>
      </c>
      <c r="B2940" s="56" t="s">
        <v>2553</v>
      </c>
      <c r="C2940" s="55" t="s">
        <v>157</v>
      </c>
      <c r="D2940" s="55" t="s">
        <v>2554</v>
      </c>
      <c r="E2940" s="230" t="s">
        <v>1648</v>
      </c>
      <c r="F2940" s="231"/>
      <c r="G2940" s="57" t="s">
        <v>164</v>
      </c>
      <c r="H2940" s="58">
        <v>3</v>
      </c>
      <c r="I2940" s="59">
        <f t="shared" si="727"/>
        <v>0.86</v>
      </c>
      <c r="J2940" s="59">
        <f t="shared" si="728"/>
        <v>2.58</v>
      </c>
      <c r="Q2940">
        <f t="shared" si="711"/>
        <v>0</v>
      </c>
      <c r="R2940">
        <f t="shared" si="729"/>
        <v>0.80274051879439579</v>
      </c>
      <c r="T2940">
        <v>0.8214089029524051</v>
      </c>
      <c r="W2940">
        <v>0.88</v>
      </c>
      <c r="Y2940">
        <v>0.86</v>
      </c>
      <c r="AB2940">
        <v>0.88</v>
      </c>
      <c r="AD2940" s="196">
        <v>0.86</v>
      </c>
    </row>
    <row r="2941" spans="1:30" x14ac:dyDescent="0.25">
      <c r="A2941" s="55" t="s">
        <v>1627</v>
      </c>
      <c r="B2941" s="56" t="s">
        <v>2725</v>
      </c>
      <c r="C2941" s="55" t="s">
        <v>157</v>
      </c>
      <c r="D2941" s="55" t="s">
        <v>2726</v>
      </c>
      <c r="E2941" s="230" t="s">
        <v>1648</v>
      </c>
      <c r="F2941" s="231"/>
      <c r="G2941" s="57" t="s">
        <v>164</v>
      </c>
      <c r="H2941" s="58">
        <v>1</v>
      </c>
      <c r="I2941" s="59">
        <f t="shared" si="727"/>
        <v>58.36</v>
      </c>
      <c r="J2941" s="59">
        <f t="shared" si="728"/>
        <v>58.36</v>
      </c>
      <c r="Q2941">
        <f t="shared" si="711"/>
        <v>0</v>
      </c>
      <c r="R2941">
        <f t="shared" si="729"/>
        <v>54.474344973070863</v>
      </c>
      <c r="T2941">
        <v>55.417098373050322</v>
      </c>
      <c r="W2941">
        <v>59.37</v>
      </c>
      <c r="Y2941">
        <v>58.36</v>
      </c>
      <c r="AB2941">
        <v>59.37</v>
      </c>
      <c r="AD2941" s="196">
        <v>58.35</v>
      </c>
    </row>
    <row r="2942" spans="1:30" x14ac:dyDescent="0.25">
      <c r="A2942" s="44"/>
      <c r="B2942" s="44"/>
      <c r="C2942" s="44"/>
      <c r="D2942" s="44"/>
      <c r="E2942" s="44" t="s">
        <v>1629</v>
      </c>
      <c r="F2942" s="45">
        <v>3.73</v>
      </c>
      <c r="G2942" s="44" t="s">
        <v>1630</v>
      </c>
      <c r="H2942" s="45">
        <v>0</v>
      </c>
      <c r="I2942" s="44" t="s">
        <v>1631</v>
      </c>
      <c r="J2942" s="45">
        <v>3.73</v>
      </c>
      <c r="Q2942">
        <f t="shared" si="711"/>
        <v>0</v>
      </c>
      <c r="W2942" t="s">
        <v>1631</v>
      </c>
      <c r="Y2942" t="s">
        <v>1631</v>
      </c>
      <c r="AB2942" t="s">
        <v>1631</v>
      </c>
    </row>
    <row r="2943" spans="1:30" x14ac:dyDescent="0.25">
      <c r="A2943" s="44"/>
      <c r="B2943" s="44"/>
      <c r="C2943" s="44"/>
      <c r="D2943" s="44"/>
      <c r="E2943" s="44" t="s">
        <v>1632</v>
      </c>
      <c r="F2943" s="45">
        <f>J2943-J2937</f>
        <v>14.489231963114747</v>
      </c>
      <c r="G2943" s="44"/>
      <c r="H2943" s="229" t="s">
        <v>1633</v>
      </c>
      <c r="I2943" s="229"/>
      <c r="J2943" s="45">
        <f>Q2943</f>
        <v>80.349377249999989</v>
      </c>
      <c r="Q2943">
        <f t="shared" si="711"/>
        <v>80.349377249999989</v>
      </c>
      <c r="S2943" s="194"/>
    </row>
    <row r="2944" spans="1:30" ht="15.75" thickBot="1" x14ac:dyDescent="0.3">
      <c r="A2944" s="46"/>
      <c r="B2944" s="46"/>
      <c r="C2944" s="46"/>
      <c r="D2944" s="46"/>
      <c r="E2944" s="46"/>
      <c r="F2944" s="46"/>
      <c r="G2944" s="46" t="s">
        <v>1634</v>
      </c>
      <c r="H2944" s="47">
        <v>4</v>
      </c>
      <c r="I2944" s="46" t="s">
        <v>1635</v>
      </c>
      <c r="J2944" s="48">
        <f>O2944</f>
        <v>321.39</v>
      </c>
      <c r="M2944">
        <f>K2937</f>
        <v>321.39</v>
      </c>
      <c r="N2944">
        <f>L2937</f>
        <v>80.349377249999989</v>
      </c>
      <c r="O2944">
        <v>321.39</v>
      </c>
      <c r="P2944">
        <v>80.349377249999989</v>
      </c>
      <c r="Q2944">
        <f t="shared" si="711"/>
        <v>0</v>
      </c>
      <c r="S2944" s="194"/>
      <c r="W2944" t="s">
        <v>1635</v>
      </c>
      <c r="Y2944" t="s">
        <v>1635</v>
      </c>
      <c r="AB2944" t="s">
        <v>1635</v>
      </c>
    </row>
    <row r="2945" spans="1:30" ht="15.75" thickTop="1" x14ac:dyDescent="0.25">
      <c r="A2945" s="49"/>
      <c r="B2945" s="49"/>
      <c r="C2945" s="49"/>
      <c r="D2945" s="49"/>
      <c r="E2945" s="49"/>
      <c r="F2945" s="49"/>
      <c r="G2945" s="49"/>
      <c r="H2945" s="49"/>
      <c r="I2945" s="49"/>
      <c r="J2945" s="49"/>
      <c r="Q2945">
        <f t="shared" si="711"/>
        <v>0</v>
      </c>
      <c r="S2945" s="194"/>
    </row>
    <row r="2946" spans="1:30" collapsed="1" x14ac:dyDescent="0.25">
      <c r="A2946" s="36" t="s">
        <v>993</v>
      </c>
      <c r="B2946" s="37" t="s">
        <v>137</v>
      </c>
      <c r="C2946" s="36" t="s">
        <v>138</v>
      </c>
      <c r="D2946" s="36" t="s">
        <v>9</v>
      </c>
      <c r="E2946" s="233" t="s">
        <v>1626</v>
      </c>
      <c r="F2946" s="234"/>
      <c r="G2946" s="38" t="s">
        <v>139</v>
      </c>
      <c r="H2946" s="37" t="s">
        <v>140</v>
      </c>
      <c r="I2946" s="37" t="s">
        <v>141</v>
      </c>
      <c r="J2946" s="37" t="s">
        <v>10</v>
      </c>
      <c r="Q2946">
        <f t="shared" si="711"/>
        <v>0</v>
      </c>
      <c r="S2946" s="194"/>
      <c r="W2946" t="s">
        <v>141</v>
      </c>
      <c r="Y2946" t="s">
        <v>141</v>
      </c>
      <c r="AB2946" t="s">
        <v>141</v>
      </c>
    </row>
    <row r="2947" spans="1:30" ht="25.5" x14ac:dyDescent="0.25">
      <c r="A2947" s="39" t="s">
        <v>1636</v>
      </c>
      <c r="B2947" s="40" t="s">
        <v>994</v>
      </c>
      <c r="C2947" s="39" t="s">
        <v>157</v>
      </c>
      <c r="D2947" s="39" t="s">
        <v>995</v>
      </c>
      <c r="E2947" s="235" t="s">
        <v>2578</v>
      </c>
      <c r="F2947" s="236"/>
      <c r="G2947" s="41" t="s">
        <v>164</v>
      </c>
      <c r="H2947" s="42">
        <v>1</v>
      </c>
      <c r="I2947" s="43">
        <f>_xlfn.XLOOKUP(D2947,'Sintético MO EQ MAT'!D:D,'Sintético MO EQ MAT'!G:G)</f>
        <v>67.600303254098364</v>
      </c>
      <c r="J2947" s="43">
        <f>(H2947*I2947)</f>
        <v>67.600303254098364</v>
      </c>
      <c r="K2947">
        <f>_xlfn.XLOOKUP(D2947,'Sintético MO EQ MAT'!D:D,'Sintético MO EQ MAT'!O:O,0)</f>
        <v>247.41</v>
      </c>
      <c r="L2947">
        <f>_xlfn.XLOOKUP(D2947,'Sintético MO EQ MAT'!D:D,'Sintético MO EQ MAT'!K:K,0)</f>
        <v>82.472369970000003</v>
      </c>
      <c r="Q2947">
        <f t="shared" si="711"/>
        <v>0</v>
      </c>
      <c r="S2947" s="194"/>
      <c r="W2947">
        <v>67.600303254098364</v>
      </c>
      <c r="Y2947">
        <v>67.600303254098364</v>
      </c>
      <c r="AB2947">
        <v>67.600303254098364</v>
      </c>
      <c r="AD2947" s="196">
        <v>74.459999999999994</v>
      </c>
    </row>
    <row r="2948" spans="1:30" ht="25.5" x14ac:dyDescent="0.25">
      <c r="A2948" s="50" t="s">
        <v>1638</v>
      </c>
      <c r="B2948" s="51" t="s">
        <v>1940</v>
      </c>
      <c r="C2948" s="50" t="s">
        <v>157</v>
      </c>
      <c r="D2948" s="50" t="s">
        <v>1941</v>
      </c>
      <c r="E2948" s="237" t="s">
        <v>1637</v>
      </c>
      <c r="F2948" s="238"/>
      <c r="G2948" s="52" t="s">
        <v>266</v>
      </c>
      <c r="H2948" s="53">
        <v>0.14280000000000001</v>
      </c>
      <c r="I2948" s="54">
        <f t="shared" ref="I2948:I2951" si="730">Y2948</f>
        <v>19.64</v>
      </c>
      <c r="J2948" s="54">
        <f t="shared" ref="J2948:J2951" si="731">TRUNC(H2948*I2948,(2))</f>
        <v>2.8</v>
      </c>
      <c r="Q2948">
        <f t="shared" si="711"/>
        <v>0</v>
      </c>
      <c r="R2948">
        <f t="shared" ref="R2948:R2951" si="732">I2948/1.07133</f>
        <v>18.332353243165041</v>
      </c>
      <c r="T2948">
        <v>18.659049965930198</v>
      </c>
      <c r="W2948">
        <v>19.989999999999998</v>
      </c>
      <c r="Y2948">
        <v>19.64</v>
      </c>
      <c r="AB2948">
        <v>19.989999999999998</v>
      </c>
      <c r="AD2948" s="196">
        <v>19.64</v>
      </c>
    </row>
    <row r="2949" spans="1:30" ht="25.5" x14ac:dyDescent="0.25">
      <c r="A2949" s="50" t="s">
        <v>1638</v>
      </c>
      <c r="B2949" s="51" t="s">
        <v>1942</v>
      </c>
      <c r="C2949" s="50" t="s">
        <v>157</v>
      </c>
      <c r="D2949" s="50" t="s">
        <v>1943</v>
      </c>
      <c r="E2949" s="237" t="s">
        <v>1637</v>
      </c>
      <c r="F2949" s="238"/>
      <c r="G2949" s="52" t="s">
        <v>266</v>
      </c>
      <c r="H2949" s="53">
        <v>0.14280000000000001</v>
      </c>
      <c r="I2949" s="54">
        <f t="shared" si="730"/>
        <v>27.04</v>
      </c>
      <c r="J2949" s="54">
        <f t="shared" si="731"/>
        <v>3.86</v>
      </c>
      <c r="Q2949">
        <f t="shared" si="711"/>
        <v>0</v>
      </c>
      <c r="R2949">
        <f t="shared" si="732"/>
        <v>25.239655381628445</v>
      </c>
      <c r="T2949">
        <v>25.678362409341663</v>
      </c>
      <c r="W2949">
        <v>27.51</v>
      </c>
      <c r="Y2949">
        <v>27.04</v>
      </c>
      <c r="AB2949">
        <v>27.51</v>
      </c>
      <c r="AD2949" s="196">
        <v>27.04</v>
      </c>
    </row>
    <row r="2950" spans="1:30" ht="25.5" x14ac:dyDescent="0.25">
      <c r="A2950" s="55" t="s">
        <v>1627</v>
      </c>
      <c r="B2950" s="56" t="s">
        <v>2553</v>
      </c>
      <c r="C2950" s="55" t="s">
        <v>157</v>
      </c>
      <c r="D2950" s="55" t="s">
        <v>2554</v>
      </c>
      <c r="E2950" s="230" t="s">
        <v>1648</v>
      </c>
      <c r="F2950" s="231"/>
      <c r="G2950" s="57" t="s">
        <v>164</v>
      </c>
      <c r="H2950" s="58">
        <v>3</v>
      </c>
      <c r="I2950" s="59">
        <f t="shared" si="730"/>
        <v>0.86</v>
      </c>
      <c r="J2950" s="59">
        <f t="shared" si="731"/>
        <v>2.58</v>
      </c>
      <c r="Q2950">
        <f t="shared" si="711"/>
        <v>0</v>
      </c>
      <c r="R2950">
        <f t="shared" si="732"/>
        <v>0.80274051879439579</v>
      </c>
      <c r="T2950">
        <v>0.8214089029524051</v>
      </c>
      <c r="W2950">
        <v>0.88</v>
      </c>
      <c r="Y2950">
        <v>0.86</v>
      </c>
      <c r="AB2950">
        <v>0.88</v>
      </c>
      <c r="AD2950" s="196">
        <v>0.86</v>
      </c>
    </row>
    <row r="2951" spans="1:30" x14ac:dyDescent="0.25">
      <c r="A2951" s="55" t="s">
        <v>1627</v>
      </c>
      <c r="B2951" s="56" t="s">
        <v>2725</v>
      </c>
      <c r="C2951" s="55" t="s">
        <v>157</v>
      </c>
      <c r="D2951" s="55" t="s">
        <v>2726</v>
      </c>
      <c r="E2951" s="230" t="s">
        <v>1648</v>
      </c>
      <c r="F2951" s="231"/>
      <c r="G2951" s="57" t="s">
        <v>164</v>
      </c>
      <c r="H2951" s="58">
        <v>1</v>
      </c>
      <c r="I2951" s="59">
        <f t="shared" si="730"/>
        <v>58.36</v>
      </c>
      <c r="J2951" s="59">
        <f t="shared" si="731"/>
        <v>58.36</v>
      </c>
      <c r="Q2951">
        <f t="shared" si="711"/>
        <v>0</v>
      </c>
      <c r="R2951">
        <f t="shared" si="732"/>
        <v>54.474344973070863</v>
      </c>
      <c r="T2951">
        <v>55.417098373050322</v>
      </c>
      <c r="W2951">
        <v>59.37</v>
      </c>
      <c r="Y2951">
        <v>58.36</v>
      </c>
      <c r="AB2951">
        <v>59.37</v>
      </c>
      <c r="AD2951" s="196">
        <v>58.35</v>
      </c>
    </row>
    <row r="2952" spans="1:30" x14ac:dyDescent="0.25">
      <c r="A2952" s="44"/>
      <c r="B2952" s="44"/>
      <c r="C2952" s="44"/>
      <c r="D2952" s="44"/>
      <c r="E2952" s="44" t="s">
        <v>1629</v>
      </c>
      <c r="F2952" s="45">
        <v>5.05</v>
      </c>
      <c r="G2952" s="44" t="s">
        <v>1630</v>
      </c>
      <c r="H2952" s="45">
        <v>0</v>
      </c>
      <c r="I2952" s="44" t="s">
        <v>1631</v>
      </c>
      <c r="J2952" s="45">
        <v>5.05</v>
      </c>
      <c r="Q2952">
        <f t="shared" si="711"/>
        <v>0</v>
      </c>
      <c r="W2952" t="s">
        <v>1631</v>
      </c>
      <c r="Y2952" t="s">
        <v>1631</v>
      </c>
      <c r="AB2952" t="s">
        <v>1631</v>
      </c>
    </row>
    <row r="2953" spans="1:30" x14ac:dyDescent="0.25">
      <c r="A2953" s="44"/>
      <c r="B2953" s="44"/>
      <c r="C2953" s="44"/>
      <c r="D2953" s="44"/>
      <c r="E2953" s="44" t="s">
        <v>1632</v>
      </c>
      <c r="F2953" s="45">
        <f>J2953-J2947</f>
        <v>14.872066715901639</v>
      </c>
      <c r="G2953" s="44"/>
      <c r="H2953" s="229" t="s">
        <v>1633</v>
      </c>
      <c r="I2953" s="229"/>
      <c r="J2953" s="45">
        <f>Q2953</f>
        <v>82.472369970000003</v>
      </c>
      <c r="Q2953">
        <f t="shared" si="711"/>
        <v>82.472369970000003</v>
      </c>
      <c r="S2953" s="194"/>
    </row>
    <row r="2954" spans="1:30" ht="15.75" thickBot="1" x14ac:dyDescent="0.3">
      <c r="A2954" s="46"/>
      <c r="B2954" s="46"/>
      <c r="C2954" s="46"/>
      <c r="D2954" s="46"/>
      <c r="E2954" s="46"/>
      <c r="F2954" s="46"/>
      <c r="G2954" s="46" t="s">
        <v>1634</v>
      </c>
      <c r="H2954" s="47">
        <v>3</v>
      </c>
      <c r="I2954" s="46" t="s">
        <v>1635</v>
      </c>
      <c r="J2954" s="48">
        <f>O2954</f>
        <v>247.41</v>
      </c>
      <c r="M2954">
        <f>K2947</f>
        <v>247.41</v>
      </c>
      <c r="N2954">
        <f>L2947</f>
        <v>82.472369970000003</v>
      </c>
      <c r="O2954">
        <v>247.41</v>
      </c>
      <c r="P2954">
        <v>82.472369970000003</v>
      </c>
      <c r="Q2954">
        <f t="shared" ref="Q2954:Q3017" si="733">P2955</f>
        <v>0</v>
      </c>
      <c r="S2954" s="194"/>
      <c r="W2954" t="s">
        <v>1635</v>
      </c>
      <c r="Y2954" t="s">
        <v>1635</v>
      </c>
      <c r="AB2954" t="s">
        <v>1635</v>
      </c>
    </row>
    <row r="2955" spans="1:30" ht="15.75" thickTop="1" x14ac:dyDescent="0.25">
      <c r="A2955" s="49"/>
      <c r="B2955" s="49"/>
      <c r="C2955" s="49"/>
      <c r="D2955" s="49"/>
      <c r="E2955" s="49"/>
      <c r="F2955" s="49"/>
      <c r="G2955" s="49"/>
      <c r="H2955" s="49"/>
      <c r="I2955" s="49"/>
      <c r="J2955" s="49"/>
      <c r="Q2955">
        <f t="shared" si="733"/>
        <v>0</v>
      </c>
      <c r="S2955" s="194"/>
    </row>
    <row r="2956" spans="1:30" collapsed="1" x14ac:dyDescent="0.25">
      <c r="A2956" s="36" t="s">
        <v>996</v>
      </c>
      <c r="B2956" s="37" t="s">
        <v>137</v>
      </c>
      <c r="C2956" s="36" t="s">
        <v>138</v>
      </c>
      <c r="D2956" s="36" t="s">
        <v>9</v>
      </c>
      <c r="E2956" s="233" t="s">
        <v>1626</v>
      </c>
      <c r="F2956" s="234"/>
      <c r="G2956" s="38" t="s">
        <v>139</v>
      </c>
      <c r="H2956" s="37" t="s">
        <v>140</v>
      </c>
      <c r="I2956" s="37" t="s">
        <v>141</v>
      </c>
      <c r="J2956" s="37" t="s">
        <v>10</v>
      </c>
      <c r="Q2956">
        <f t="shared" si="733"/>
        <v>0</v>
      </c>
      <c r="S2956" s="194"/>
      <c r="W2956" t="s">
        <v>141</v>
      </c>
      <c r="Y2956" t="s">
        <v>141</v>
      </c>
      <c r="AB2956" t="s">
        <v>141</v>
      </c>
    </row>
    <row r="2957" spans="1:30" ht="25.5" x14ac:dyDescent="0.25">
      <c r="A2957" s="39" t="s">
        <v>1636</v>
      </c>
      <c r="B2957" s="40" t="s">
        <v>997</v>
      </c>
      <c r="C2957" s="39" t="s">
        <v>157</v>
      </c>
      <c r="D2957" s="39" t="s">
        <v>998</v>
      </c>
      <c r="E2957" s="235" t="s">
        <v>2578</v>
      </c>
      <c r="F2957" s="236"/>
      <c r="G2957" s="41" t="s">
        <v>164</v>
      </c>
      <c r="H2957" s="42">
        <v>1</v>
      </c>
      <c r="I2957" s="43">
        <f>_xlfn.XLOOKUP(D2957,'Sintético MO EQ MAT'!D:D,'Sintético MO EQ MAT'!G:G)</f>
        <v>75.116818918032791</v>
      </c>
      <c r="J2957" s="43">
        <f>(H2957*I2957)</f>
        <v>75.116818918032791</v>
      </c>
      <c r="K2957">
        <f>_xlfn.XLOOKUP(D2957,'Sintético MO EQ MAT'!D:D,'Sintético MO EQ MAT'!O:O,0)</f>
        <v>183.28</v>
      </c>
      <c r="L2957">
        <f>_xlfn.XLOOKUP(D2957,'Sintético MO EQ MAT'!D:D,'Sintético MO EQ MAT'!K:K,0)</f>
        <v>91.64251908</v>
      </c>
      <c r="Q2957">
        <f t="shared" si="733"/>
        <v>0</v>
      </c>
      <c r="S2957" s="194"/>
      <c r="W2957">
        <v>75.116818918032791</v>
      </c>
      <c r="Y2957">
        <v>75.116818918032791</v>
      </c>
      <c r="AB2957">
        <v>75.116818918032791</v>
      </c>
      <c r="AD2957" s="196">
        <v>77.42</v>
      </c>
    </row>
    <row r="2958" spans="1:30" ht="25.5" x14ac:dyDescent="0.25">
      <c r="A2958" s="50" t="s">
        <v>1638</v>
      </c>
      <c r="B2958" s="51" t="s">
        <v>1940</v>
      </c>
      <c r="C2958" s="50" t="s">
        <v>157</v>
      </c>
      <c r="D2958" s="50" t="s">
        <v>1941</v>
      </c>
      <c r="E2958" s="237" t="s">
        <v>1637</v>
      </c>
      <c r="F2958" s="238"/>
      <c r="G2958" s="52" t="s">
        <v>266</v>
      </c>
      <c r="H2958" s="53">
        <v>0.27339999999999998</v>
      </c>
      <c r="I2958" s="54">
        <f t="shared" ref="I2958:I2961" si="734">Y2958</f>
        <v>19.64</v>
      </c>
      <c r="J2958" s="54">
        <f t="shared" ref="J2958:J2961" si="735">TRUNC(H2958*I2958,(2))</f>
        <v>5.36</v>
      </c>
      <c r="Q2958">
        <f t="shared" si="733"/>
        <v>0</v>
      </c>
      <c r="R2958">
        <f t="shared" ref="R2958:R2961" si="736">I2958/1.07133</f>
        <v>18.332353243165041</v>
      </c>
      <c r="T2958">
        <v>18.659049965930198</v>
      </c>
      <c r="W2958">
        <v>19.989999999999998</v>
      </c>
      <c r="Y2958">
        <v>19.64</v>
      </c>
      <c r="AB2958">
        <v>19.989999999999998</v>
      </c>
      <c r="AD2958" s="196">
        <v>19.64</v>
      </c>
    </row>
    <row r="2959" spans="1:30" ht="25.5" x14ac:dyDescent="0.25">
      <c r="A2959" s="50" t="s">
        <v>1638</v>
      </c>
      <c r="B2959" s="51" t="s">
        <v>1942</v>
      </c>
      <c r="C2959" s="50" t="s">
        <v>157</v>
      </c>
      <c r="D2959" s="50" t="s">
        <v>1943</v>
      </c>
      <c r="E2959" s="237" t="s">
        <v>1637</v>
      </c>
      <c r="F2959" s="238"/>
      <c r="G2959" s="52" t="s">
        <v>266</v>
      </c>
      <c r="H2959" s="53">
        <v>0.27339999999999998</v>
      </c>
      <c r="I2959" s="54">
        <f t="shared" si="734"/>
        <v>27.04</v>
      </c>
      <c r="J2959" s="54">
        <f t="shared" si="735"/>
        <v>7.39</v>
      </c>
      <c r="Q2959">
        <f t="shared" si="733"/>
        <v>0</v>
      </c>
      <c r="R2959">
        <f t="shared" si="736"/>
        <v>25.239655381628445</v>
      </c>
      <c r="T2959">
        <v>25.678362409341663</v>
      </c>
      <c r="W2959">
        <v>27.51</v>
      </c>
      <c r="Y2959">
        <v>27.04</v>
      </c>
      <c r="AB2959">
        <v>27.51</v>
      </c>
      <c r="AD2959" s="196">
        <v>27.04</v>
      </c>
    </row>
    <row r="2960" spans="1:30" ht="25.5" x14ac:dyDescent="0.25">
      <c r="A2960" s="55" t="s">
        <v>1627</v>
      </c>
      <c r="B2960" s="56" t="s">
        <v>2727</v>
      </c>
      <c r="C2960" s="55" t="s">
        <v>157</v>
      </c>
      <c r="D2960" s="55" t="s">
        <v>2728</v>
      </c>
      <c r="E2960" s="230" t="s">
        <v>1648</v>
      </c>
      <c r="F2960" s="231"/>
      <c r="G2960" s="57" t="s">
        <v>164</v>
      </c>
      <c r="H2960" s="58">
        <v>3</v>
      </c>
      <c r="I2960" s="59">
        <f t="shared" si="734"/>
        <v>1.33</v>
      </c>
      <c r="J2960" s="59">
        <f t="shared" si="735"/>
        <v>3.99</v>
      </c>
      <c r="Q2960">
        <f t="shared" si="733"/>
        <v>0</v>
      </c>
      <c r="R2960">
        <f t="shared" si="736"/>
        <v>1.2414475465076122</v>
      </c>
      <c r="T2960">
        <v>1.269450122744626</v>
      </c>
      <c r="W2960">
        <v>1.36</v>
      </c>
      <c r="Y2960">
        <v>1.33</v>
      </c>
      <c r="AB2960">
        <v>1.36</v>
      </c>
      <c r="AD2960" s="196">
        <v>1.33</v>
      </c>
    </row>
    <row r="2961" spans="1:30" x14ac:dyDescent="0.25">
      <c r="A2961" s="55" t="s">
        <v>1627</v>
      </c>
      <c r="B2961" s="56" t="s">
        <v>2725</v>
      </c>
      <c r="C2961" s="55" t="s">
        <v>157</v>
      </c>
      <c r="D2961" s="55" t="s">
        <v>2726</v>
      </c>
      <c r="E2961" s="230" t="s">
        <v>1648</v>
      </c>
      <c r="F2961" s="231"/>
      <c r="G2961" s="57" t="s">
        <v>164</v>
      </c>
      <c r="H2961" s="58">
        <v>1</v>
      </c>
      <c r="I2961" s="59">
        <f t="shared" si="734"/>
        <v>58.37</v>
      </c>
      <c r="J2961" s="59">
        <f t="shared" si="735"/>
        <v>58.37</v>
      </c>
      <c r="Q2961">
        <f t="shared" si="733"/>
        <v>0</v>
      </c>
      <c r="R2961">
        <f t="shared" si="736"/>
        <v>54.483679165149866</v>
      </c>
      <c r="T2961">
        <v>55.417098373050322</v>
      </c>
      <c r="W2961">
        <v>59.37</v>
      </c>
      <c r="Y2961">
        <v>58.37</v>
      </c>
      <c r="AB2961">
        <v>59.37</v>
      </c>
      <c r="AD2961" s="196">
        <v>58.35</v>
      </c>
    </row>
    <row r="2962" spans="1:30" x14ac:dyDescent="0.25">
      <c r="A2962" s="44"/>
      <c r="B2962" s="44"/>
      <c r="C2962" s="44"/>
      <c r="D2962" s="44"/>
      <c r="E2962" s="44" t="s">
        <v>1629</v>
      </c>
      <c r="F2962" s="45">
        <v>9.68</v>
      </c>
      <c r="G2962" s="44" t="s">
        <v>1630</v>
      </c>
      <c r="H2962" s="45">
        <v>0</v>
      </c>
      <c r="I2962" s="44" t="s">
        <v>1631</v>
      </c>
      <c r="J2962" s="45">
        <v>9.68</v>
      </c>
      <c r="Q2962">
        <f t="shared" si="733"/>
        <v>0</v>
      </c>
      <c r="W2962" t="s">
        <v>1631</v>
      </c>
      <c r="Y2962" t="s">
        <v>1631</v>
      </c>
      <c r="AB2962" t="s">
        <v>1631</v>
      </c>
    </row>
    <row r="2963" spans="1:30" x14ac:dyDescent="0.25">
      <c r="A2963" s="44"/>
      <c r="B2963" s="44"/>
      <c r="C2963" s="44"/>
      <c r="D2963" s="44"/>
      <c r="E2963" s="44" t="s">
        <v>1632</v>
      </c>
      <c r="F2963" s="45">
        <f>J2963-J2957</f>
        <v>16.525700161967208</v>
      </c>
      <c r="G2963" s="44"/>
      <c r="H2963" s="229" t="s">
        <v>1633</v>
      </c>
      <c r="I2963" s="229"/>
      <c r="J2963" s="45">
        <f>Q2963</f>
        <v>91.64251908</v>
      </c>
      <c r="Q2963">
        <f t="shared" si="733"/>
        <v>91.64251908</v>
      </c>
      <c r="S2963" s="194"/>
    </row>
    <row r="2964" spans="1:30" ht="15.75" thickBot="1" x14ac:dyDescent="0.3">
      <c r="A2964" s="46"/>
      <c r="B2964" s="46"/>
      <c r="C2964" s="46"/>
      <c r="D2964" s="46"/>
      <c r="E2964" s="46"/>
      <c r="F2964" s="46"/>
      <c r="G2964" s="46" t="s">
        <v>1634</v>
      </c>
      <c r="H2964" s="47">
        <v>2</v>
      </c>
      <c r="I2964" s="46" t="s">
        <v>1635</v>
      </c>
      <c r="J2964" s="48">
        <f>O2964</f>
        <v>183.28</v>
      </c>
      <c r="M2964">
        <f>K2957</f>
        <v>183.28</v>
      </c>
      <c r="N2964">
        <f>L2957</f>
        <v>91.64251908</v>
      </c>
      <c r="O2964">
        <v>183.28</v>
      </c>
      <c r="P2964">
        <v>91.64251908</v>
      </c>
      <c r="Q2964">
        <f t="shared" si="733"/>
        <v>0</v>
      </c>
      <c r="S2964" s="194"/>
      <c r="W2964" t="s">
        <v>1635</v>
      </c>
      <c r="Y2964" t="s">
        <v>1635</v>
      </c>
      <c r="AB2964" t="s">
        <v>1635</v>
      </c>
    </row>
    <row r="2965" spans="1:30" ht="15.75" thickTop="1" x14ac:dyDescent="0.25">
      <c r="A2965" s="49"/>
      <c r="B2965" s="49"/>
      <c r="C2965" s="49"/>
      <c r="D2965" s="49"/>
      <c r="E2965" s="49"/>
      <c r="F2965" s="49"/>
      <c r="G2965" s="49"/>
      <c r="H2965" s="49"/>
      <c r="I2965" s="49"/>
      <c r="J2965" s="49"/>
      <c r="Q2965">
        <f t="shared" si="733"/>
        <v>0</v>
      </c>
      <c r="S2965" s="194"/>
    </row>
    <row r="2966" spans="1:30" collapsed="1" x14ac:dyDescent="0.25">
      <c r="A2966" s="36" t="s">
        <v>999</v>
      </c>
      <c r="B2966" s="37" t="s">
        <v>137</v>
      </c>
      <c r="C2966" s="36" t="s">
        <v>138</v>
      </c>
      <c r="D2966" s="36" t="s">
        <v>9</v>
      </c>
      <c r="E2966" s="233" t="s">
        <v>1626</v>
      </c>
      <c r="F2966" s="234"/>
      <c r="G2966" s="38" t="s">
        <v>139</v>
      </c>
      <c r="H2966" s="37" t="s">
        <v>140</v>
      </c>
      <c r="I2966" s="37" t="s">
        <v>141</v>
      </c>
      <c r="J2966" s="37" t="s">
        <v>10</v>
      </c>
      <c r="Q2966">
        <f t="shared" si="733"/>
        <v>0</v>
      </c>
      <c r="S2966" s="194"/>
      <c r="W2966" t="s">
        <v>141</v>
      </c>
      <c r="Y2966" t="s">
        <v>141</v>
      </c>
      <c r="AB2966" t="s">
        <v>141</v>
      </c>
    </row>
    <row r="2967" spans="1:30" ht="25.5" x14ac:dyDescent="0.25">
      <c r="A2967" s="39" t="s">
        <v>1636</v>
      </c>
      <c r="B2967" s="40" t="s">
        <v>1000</v>
      </c>
      <c r="C2967" s="39" t="s">
        <v>157</v>
      </c>
      <c r="D2967" s="39" t="s">
        <v>1001</v>
      </c>
      <c r="E2967" s="235" t="s">
        <v>2578</v>
      </c>
      <c r="F2967" s="236"/>
      <c r="G2967" s="41" t="s">
        <v>164</v>
      </c>
      <c r="H2967" s="42">
        <v>1</v>
      </c>
      <c r="I2967" s="43">
        <f>_xlfn.XLOOKUP(D2967,'Sintético MO EQ MAT'!D:D,'Sintético MO EQ MAT'!G:G)</f>
        <v>70.975887459016391</v>
      </c>
      <c r="J2967" s="43">
        <f>(H2967*I2967)</f>
        <v>70.975887459016391</v>
      </c>
      <c r="K2967">
        <f>_xlfn.XLOOKUP(D2967,'Sintético MO EQ MAT'!D:D,'Sintético MO EQ MAT'!O:O,0)</f>
        <v>86.59</v>
      </c>
      <c r="L2967">
        <f>_xlfn.XLOOKUP(D2967,'Sintético MO EQ MAT'!D:D,'Sintético MO EQ MAT'!K:K,0)</f>
        <v>86.590582699999999</v>
      </c>
      <c r="Q2967">
        <f t="shared" si="733"/>
        <v>0</v>
      </c>
      <c r="S2967" s="194"/>
      <c r="W2967">
        <v>70.975887459016391</v>
      </c>
      <c r="Y2967">
        <v>70.975887459016391</v>
      </c>
      <c r="AB2967">
        <v>70.975887459016391</v>
      </c>
      <c r="AD2967" s="196">
        <v>75.91</v>
      </c>
    </row>
    <row r="2968" spans="1:30" ht="25.5" x14ac:dyDescent="0.25">
      <c r="A2968" s="50" t="s">
        <v>1638</v>
      </c>
      <c r="B2968" s="51" t="s">
        <v>1940</v>
      </c>
      <c r="C2968" s="50" t="s">
        <v>157</v>
      </c>
      <c r="D2968" s="50" t="s">
        <v>1941</v>
      </c>
      <c r="E2968" s="237" t="s">
        <v>1637</v>
      </c>
      <c r="F2968" s="238"/>
      <c r="G2968" s="52" t="s">
        <v>266</v>
      </c>
      <c r="H2968" s="53">
        <v>0.1988</v>
      </c>
      <c r="I2968" s="54">
        <f t="shared" ref="I2968:I2971" si="737">Y2968</f>
        <v>19.64</v>
      </c>
      <c r="J2968" s="54">
        <f t="shared" ref="J2968:J2971" si="738">TRUNC(H2968*I2968,(2))</f>
        <v>3.9</v>
      </c>
      <c r="Q2968">
        <f t="shared" si="733"/>
        <v>0</v>
      </c>
      <c r="R2968">
        <f t="shared" ref="R2968:R2971" si="739">I2968/1.07133</f>
        <v>18.332353243165041</v>
      </c>
      <c r="T2968">
        <v>18.659049965930198</v>
      </c>
      <c r="W2968">
        <v>19.989999999999998</v>
      </c>
      <c r="Y2968">
        <v>19.64</v>
      </c>
      <c r="AB2968">
        <v>19.989999999999998</v>
      </c>
      <c r="AD2968" s="196">
        <v>19.64</v>
      </c>
    </row>
    <row r="2969" spans="1:30" ht="25.5" x14ac:dyDescent="0.25">
      <c r="A2969" s="50" t="s">
        <v>1638</v>
      </c>
      <c r="B2969" s="51" t="s">
        <v>1942</v>
      </c>
      <c r="C2969" s="50" t="s">
        <v>157</v>
      </c>
      <c r="D2969" s="50" t="s">
        <v>1943</v>
      </c>
      <c r="E2969" s="237" t="s">
        <v>1637</v>
      </c>
      <c r="F2969" s="238"/>
      <c r="G2969" s="52" t="s">
        <v>266</v>
      </c>
      <c r="H2969" s="53">
        <v>0.1988</v>
      </c>
      <c r="I2969" s="54">
        <f t="shared" si="737"/>
        <v>27.04</v>
      </c>
      <c r="J2969" s="54">
        <f t="shared" si="738"/>
        <v>5.37</v>
      </c>
      <c r="Q2969">
        <f t="shared" si="733"/>
        <v>0</v>
      </c>
      <c r="R2969">
        <f t="shared" si="739"/>
        <v>25.239655381628445</v>
      </c>
      <c r="T2969">
        <v>25.678362409341663</v>
      </c>
      <c r="W2969">
        <v>27.51</v>
      </c>
      <c r="Y2969">
        <v>27.04</v>
      </c>
      <c r="AB2969">
        <v>27.51</v>
      </c>
      <c r="AD2969" s="196">
        <v>27.04</v>
      </c>
    </row>
    <row r="2970" spans="1:30" ht="25.5" x14ac:dyDescent="0.25">
      <c r="A2970" s="55" t="s">
        <v>1627</v>
      </c>
      <c r="B2970" s="56" t="s">
        <v>2729</v>
      </c>
      <c r="C2970" s="55" t="s">
        <v>157</v>
      </c>
      <c r="D2970" s="55" t="s">
        <v>2730</v>
      </c>
      <c r="E2970" s="230" t="s">
        <v>1648</v>
      </c>
      <c r="F2970" s="231"/>
      <c r="G2970" s="57" t="s">
        <v>164</v>
      </c>
      <c r="H2970" s="58">
        <v>3</v>
      </c>
      <c r="I2970" s="59">
        <f t="shared" si="737"/>
        <v>1.1200000000000001</v>
      </c>
      <c r="J2970" s="59">
        <f t="shared" si="738"/>
        <v>3.36</v>
      </c>
      <c r="Q2970">
        <f t="shared" si="733"/>
        <v>0</v>
      </c>
      <c r="R2970">
        <f t="shared" si="739"/>
        <v>1.0454295128485156</v>
      </c>
      <c r="T2970">
        <v>1.0640978970065247</v>
      </c>
      <c r="W2970">
        <v>1.1399999999999999</v>
      </c>
      <c r="Y2970">
        <v>1.1200000000000001</v>
      </c>
      <c r="AB2970">
        <v>1.1399999999999999</v>
      </c>
      <c r="AD2970" s="196">
        <v>1.1200000000000001</v>
      </c>
    </row>
    <row r="2971" spans="1:30" x14ac:dyDescent="0.25">
      <c r="A2971" s="55" t="s">
        <v>1627</v>
      </c>
      <c r="B2971" s="56" t="s">
        <v>2725</v>
      </c>
      <c r="C2971" s="55" t="s">
        <v>157</v>
      </c>
      <c r="D2971" s="55" t="s">
        <v>2726</v>
      </c>
      <c r="E2971" s="230" t="s">
        <v>1648</v>
      </c>
      <c r="F2971" s="231"/>
      <c r="G2971" s="57" t="s">
        <v>164</v>
      </c>
      <c r="H2971" s="58">
        <v>1</v>
      </c>
      <c r="I2971" s="59">
        <f t="shared" si="737"/>
        <v>58.35</v>
      </c>
      <c r="J2971" s="59">
        <f t="shared" si="738"/>
        <v>58.35</v>
      </c>
      <c r="Q2971">
        <f t="shared" si="733"/>
        <v>0</v>
      </c>
      <c r="R2971">
        <f t="shared" si="739"/>
        <v>54.465010780991861</v>
      </c>
      <c r="T2971">
        <v>55.417098373050322</v>
      </c>
      <c r="W2971">
        <v>59.37</v>
      </c>
      <c r="Y2971">
        <v>58.35</v>
      </c>
      <c r="AB2971">
        <v>59.37</v>
      </c>
      <c r="AD2971" s="196">
        <v>58.35</v>
      </c>
    </row>
    <row r="2972" spans="1:30" x14ac:dyDescent="0.25">
      <c r="A2972" s="44"/>
      <c r="B2972" s="44"/>
      <c r="C2972" s="44"/>
      <c r="D2972" s="44"/>
      <c r="E2972" s="44" t="s">
        <v>1629</v>
      </c>
      <c r="F2972" s="45">
        <v>7.04</v>
      </c>
      <c r="G2972" s="44" t="s">
        <v>1630</v>
      </c>
      <c r="H2972" s="45">
        <v>0</v>
      </c>
      <c r="I2972" s="44" t="s">
        <v>1631</v>
      </c>
      <c r="J2972" s="45">
        <v>7.04</v>
      </c>
      <c r="Q2972">
        <f t="shared" si="733"/>
        <v>0</v>
      </c>
      <c r="W2972" t="s">
        <v>1631</v>
      </c>
      <c r="Y2972" t="s">
        <v>1631</v>
      </c>
      <c r="AB2972" t="s">
        <v>1631</v>
      </c>
    </row>
    <row r="2973" spans="1:30" x14ac:dyDescent="0.25">
      <c r="A2973" s="44"/>
      <c r="B2973" s="44"/>
      <c r="C2973" s="44"/>
      <c r="D2973" s="44"/>
      <c r="E2973" s="44" t="s">
        <v>1632</v>
      </c>
      <c r="F2973" s="45">
        <f>J2973-J2967</f>
        <v>15.614695240983608</v>
      </c>
      <c r="G2973" s="44"/>
      <c r="H2973" s="229" t="s">
        <v>1633</v>
      </c>
      <c r="I2973" s="229"/>
      <c r="J2973" s="45">
        <f>Q2973</f>
        <v>86.590582699999999</v>
      </c>
      <c r="Q2973">
        <f t="shared" si="733"/>
        <v>86.590582699999999</v>
      </c>
      <c r="S2973" s="194"/>
    </row>
    <row r="2974" spans="1:30" ht="15.75" thickBot="1" x14ac:dyDescent="0.3">
      <c r="A2974" s="46"/>
      <c r="B2974" s="46"/>
      <c r="C2974" s="46"/>
      <c r="D2974" s="46"/>
      <c r="E2974" s="46"/>
      <c r="F2974" s="46"/>
      <c r="G2974" s="46" t="s">
        <v>1634</v>
      </c>
      <c r="H2974" s="47">
        <v>1</v>
      </c>
      <c r="I2974" s="46" t="s">
        <v>1635</v>
      </c>
      <c r="J2974" s="48">
        <f>O2974</f>
        <v>86.59</v>
      </c>
      <c r="M2974">
        <f>K2967</f>
        <v>86.59</v>
      </c>
      <c r="N2974">
        <f>L2967</f>
        <v>86.590582699999999</v>
      </c>
      <c r="O2974">
        <v>86.59</v>
      </c>
      <c r="P2974">
        <v>86.590582699999999</v>
      </c>
      <c r="Q2974">
        <f t="shared" si="733"/>
        <v>0</v>
      </c>
      <c r="S2974" s="194"/>
      <c r="W2974" t="s">
        <v>1635</v>
      </c>
      <c r="Y2974" t="s">
        <v>1635</v>
      </c>
      <c r="AB2974" t="s">
        <v>1635</v>
      </c>
    </row>
    <row r="2975" spans="1:30" ht="15.75" thickTop="1" x14ac:dyDescent="0.25">
      <c r="A2975" s="49"/>
      <c r="B2975" s="49"/>
      <c r="C2975" s="49"/>
      <c r="D2975" s="49"/>
      <c r="E2975" s="49"/>
      <c r="F2975" s="49"/>
      <c r="G2975" s="49"/>
      <c r="H2975" s="49"/>
      <c r="I2975" s="49"/>
      <c r="J2975" s="49"/>
      <c r="Q2975">
        <f t="shared" si="733"/>
        <v>0</v>
      </c>
      <c r="S2975" s="194"/>
    </row>
    <row r="2976" spans="1:30" collapsed="1" x14ac:dyDescent="0.25">
      <c r="A2976" s="36" t="s">
        <v>1002</v>
      </c>
      <c r="B2976" s="37" t="s">
        <v>137</v>
      </c>
      <c r="C2976" s="36" t="s">
        <v>138</v>
      </c>
      <c r="D2976" s="36" t="s">
        <v>9</v>
      </c>
      <c r="E2976" s="233" t="s">
        <v>1626</v>
      </c>
      <c r="F2976" s="234"/>
      <c r="G2976" s="38" t="s">
        <v>139</v>
      </c>
      <c r="H2976" s="37" t="s">
        <v>140</v>
      </c>
      <c r="I2976" s="37" t="s">
        <v>141</v>
      </c>
      <c r="J2976" s="37" t="s">
        <v>10</v>
      </c>
      <c r="Q2976">
        <f t="shared" si="733"/>
        <v>0</v>
      </c>
      <c r="S2976" s="194"/>
      <c r="W2976" t="s">
        <v>141</v>
      </c>
      <c r="Y2976" t="s">
        <v>141</v>
      </c>
      <c r="AB2976" t="s">
        <v>141</v>
      </c>
    </row>
    <row r="2977" spans="1:30" ht="25.5" x14ac:dyDescent="0.25">
      <c r="A2977" s="39" t="s">
        <v>1636</v>
      </c>
      <c r="B2977" s="40" t="s">
        <v>1003</v>
      </c>
      <c r="C2977" s="39" t="s">
        <v>157</v>
      </c>
      <c r="D2977" s="39" t="s">
        <v>1004</v>
      </c>
      <c r="E2977" s="235" t="s">
        <v>2578</v>
      </c>
      <c r="F2977" s="236"/>
      <c r="G2977" s="41" t="s">
        <v>164</v>
      </c>
      <c r="H2977" s="42">
        <v>1</v>
      </c>
      <c r="I2977" s="43">
        <f>_xlfn.XLOOKUP(D2977,'Sintético MO EQ MAT'!D:D,'Sintético MO EQ MAT'!G:G)</f>
        <v>81.610186147540972</v>
      </c>
      <c r="J2977" s="43">
        <f>(H2977*I2977)</f>
        <v>81.610186147540972</v>
      </c>
      <c r="K2977">
        <f>_xlfn.XLOOKUP(D2977,'Sintético MO EQ MAT'!D:D,'Sintético MO EQ MAT'!O:O,0)</f>
        <v>298.69</v>
      </c>
      <c r="L2977">
        <f>_xlfn.XLOOKUP(D2977,'Sintético MO EQ MAT'!D:D,'Sintético MO EQ MAT'!K:K,0)</f>
        <v>99.564427099999989</v>
      </c>
      <c r="Q2977">
        <f t="shared" si="733"/>
        <v>0</v>
      </c>
      <c r="S2977" s="194"/>
      <c r="W2977">
        <v>81.610186147540972</v>
      </c>
      <c r="Y2977">
        <v>81.610186147540972</v>
      </c>
      <c r="AB2977">
        <v>81.610186147540972</v>
      </c>
      <c r="AD2977" s="196">
        <v>79.040000000000006</v>
      </c>
    </row>
    <row r="2978" spans="1:30" ht="25.5" x14ac:dyDescent="0.25">
      <c r="A2978" s="50" t="s">
        <v>1638</v>
      </c>
      <c r="B2978" s="51" t="s">
        <v>1940</v>
      </c>
      <c r="C2978" s="50" t="s">
        <v>157</v>
      </c>
      <c r="D2978" s="50" t="s">
        <v>1941</v>
      </c>
      <c r="E2978" s="237" t="s">
        <v>1637</v>
      </c>
      <c r="F2978" s="238"/>
      <c r="G2978" s="52" t="s">
        <v>266</v>
      </c>
      <c r="H2978" s="53">
        <v>0.40570000000000001</v>
      </c>
      <c r="I2978" s="54">
        <f t="shared" ref="I2978:I2981" si="740">Y2978</f>
        <v>19.64</v>
      </c>
      <c r="J2978" s="54">
        <f t="shared" ref="J2978:J2981" si="741">TRUNC(H2978*I2978,(2))</f>
        <v>7.96</v>
      </c>
      <c r="Q2978">
        <f t="shared" si="733"/>
        <v>0</v>
      </c>
      <c r="R2978">
        <f t="shared" ref="R2978:R2981" si="742">I2978/1.07133</f>
        <v>18.332353243165041</v>
      </c>
      <c r="T2978">
        <v>18.659049965930198</v>
      </c>
      <c r="W2978">
        <v>19.989999999999998</v>
      </c>
      <c r="Y2978">
        <v>19.64</v>
      </c>
      <c r="AB2978">
        <v>19.989999999999998</v>
      </c>
      <c r="AD2978" s="196">
        <v>19.64</v>
      </c>
    </row>
    <row r="2979" spans="1:30" ht="25.5" x14ac:dyDescent="0.25">
      <c r="A2979" s="50" t="s">
        <v>1638</v>
      </c>
      <c r="B2979" s="51" t="s">
        <v>1942</v>
      </c>
      <c r="C2979" s="50" t="s">
        <v>157</v>
      </c>
      <c r="D2979" s="50" t="s">
        <v>1943</v>
      </c>
      <c r="E2979" s="237" t="s">
        <v>1637</v>
      </c>
      <c r="F2979" s="238"/>
      <c r="G2979" s="52" t="s">
        <v>266</v>
      </c>
      <c r="H2979" s="53">
        <v>0.40570000000000001</v>
      </c>
      <c r="I2979" s="54">
        <f t="shared" si="740"/>
        <v>27.04</v>
      </c>
      <c r="J2979" s="54">
        <f t="shared" si="741"/>
        <v>10.97</v>
      </c>
      <c r="Q2979">
        <f t="shared" si="733"/>
        <v>0</v>
      </c>
      <c r="R2979">
        <f t="shared" si="742"/>
        <v>25.239655381628445</v>
      </c>
      <c r="T2979">
        <v>25.678362409341663</v>
      </c>
      <c r="W2979">
        <v>27.51</v>
      </c>
      <c r="Y2979">
        <v>27.04</v>
      </c>
      <c r="AB2979">
        <v>27.51</v>
      </c>
      <c r="AD2979" s="196">
        <v>27.04</v>
      </c>
    </row>
    <row r="2980" spans="1:30" ht="25.5" x14ac:dyDescent="0.25">
      <c r="A2980" s="55" t="s">
        <v>1627</v>
      </c>
      <c r="B2980" s="56" t="s">
        <v>2731</v>
      </c>
      <c r="C2980" s="55" t="s">
        <v>157</v>
      </c>
      <c r="D2980" s="55" t="s">
        <v>2732</v>
      </c>
      <c r="E2980" s="230" t="s">
        <v>1648</v>
      </c>
      <c r="F2980" s="231"/>
      <c r="G2980" s="57" t="s">
        <v>164</v>
      </c>
      <c r="H2980" s="58">
        <v>3</v>
      </c>
      <c r="I2980" s="59">
        <f t="shared" si="740"/>
        <v>1.44</v>
      </c>
      <c r="J2980" s="59">
        <f t="shared" si="741"/>
        <v>4.32</v>
      </c>
      <c r="Q2980">
        <f t="shared" si="733"/>
        <v>0</v>
      </c>
      <c r="R2980">
        <f t="shared" si="742"/>
        <v>1.3441236593766628</v>
      </c>
      <c r="T2980">
        <v>1.3721262356136765</v>
      </c>
      <c r="W2980">
        <v>1.47</v>
      </c>
      <c r="Y2980">
        <v>1.44</v>
      </c>
      <c r="AB2980">
        <v>1.47</v>
      </c>
      <c r="AD2980" s="196">
        <v>1.44</v>
      </c>
    </row>
    <row r="2981" spans="1:30" x14ac:dyDescent="0.25">
      <c r="A2981" s="55" t="s">
        <v>1627</v>
      </c>
      <c r="B2981" s="56" t="s">
        <v>2725</v>
      </c>
      <c r="C2981" s="55" t="s">
        <v>157</v>
      </c>
      <c r="D2981" s="55" t="s">
        <v>2726</v>
      </c>
      <c r="E2981" s="230" t="s">
        <v>1648</v>
      </c>
      <c r="F2981" s="231"/>
      <c r="G2981" s="57" t="s">
        <v>164</v>
      </c>
      <c r="H2981" s="58">
        <v>1</v>
      </c>
      <c r="I2981" s="59">
        <f t="shared" si="740"/>
        <v>58.36</v>
      </c>
      <c r="J2981" s="59">
        <f t="shared" si="741"/>
        <v>58.36</v>
      </c>
      <c r="Q2981">
        <f t="shared" si="733"/>
        <v>0</v>
      </c>
      <c r="R2981">
        <f t="shared" si="742"/>
        <v>54.474344973070863</v>
      </c>
      <c r="T2981">
        <v>55.417098373050322</v>
      </c>
      <c r="W2981">
        <v>59.37</v>
      </c>
      <c r="Y2981">
        <v>58.36</v>
      </c>
      <c r="AB2981">
        <v>59.37</v>
      </c>
      <c r="AD2981" s="196">
        <v>58.35</v>
      </c>
    </row>
    <row r="2982" spans="1:30" x14ac:dyDescent="0.25">
      <c r="A2982" s="44"/>
      <c r="B2982" s="44"/>
      <c r="C2982" s="44"/>
      <c r="D2982" s="44"/>
      <c r="E2982" s="44" t="s">
        <v>1629</v>
      </c>
      <c r="F2982" s="45">
        <v>14.37</v>
      </c>
      <c r="G2982" s="44" t="s">
        <v>1630</v>
      </c>
      <c r="H2982" s="45">
        <v>0</v>
      </c>
      <c r="I2982" s="44" t="s">
        <v>1631</v>
      </c>
      <c r="J2982" s="45">
        <v>14.37</v>
      </c>
      <c r="Q2982">
        <f t="shared" si="733"/>
        <v>0</v>
      </c>
      <c r="W2982" t="s">
        <v>1631</v>
      </c>
      <c r="Y2982" t="s">
        <v>1631</v>
      </c>
      <c r="AB2982" t="s">
        <v>1631</v>
      </c>
    </row>
    <row r="2983" spans="1:30" x14ac:dyDescent="0.25">
      <c r="A2983" s="44"/>
      <c r="B2983" s="44"/>
      <c r="C2983" s="44"/>
      <c r="D2983" s="44"/>
      <c r="E2983" s="44" t="s">
        <v>1632</v>
      </c>
      <c r="F2983" s="45">
        <f>J2983-J2977</f>
        <v>17.954240952459017</v>
      </c>
      <c r="G2983" s="44"/>
      <c r="H2983" s="229" t="s">
        <v>1633</v>
      </c>
      <c r="I2983" s="229"/>
      <c r="J2983" s="45">
        <f>Q2983</f>
        <v>99.564427099999989</v>
      </c>
      <c r="Q2983">
        <f t="shared" si="733"/>
        <v>99.564427099999989</v>
      </c>
      <c r="S2983" s="194"/>
    </row>
    <row r="2984" spans="1:30" ht="15.75" thickBot="1" x14ac:dyDescent="0.3">
      <c r="A2984" s="46"/>
      <c r="B2984" s="46"/>
      <c r="C2984" s="46"/>
      <c r="D2984" s="46"/>
      <c r="E2984" s="46"/>
      <c r="F2984" s="46"/>
      <c r="G2984" s="46" t="s">
        <v>1634</v>
      </c>
      <c r="H2984" s="47">
        <v>3</v>
      </c>
      <c r="I2984" s="46" t="s">
        <v>1635</v>
      </c>
      <c r="J2984" s="48">
        <f>O2984</f>
        <v>298.69</v>
      </c>
      <c r="M2984">
        <f>K2977</f>
        <v>298.69</v>
      </c>
      <c r="N2984">
        <f>L2977</f>
        <v>99.564427099999989</v>
      </c>
      <c r="O2984">
        <v>298.69</v>
      </c>
      <c r="P2984">
        <v>99.564427099999989</v>
      </c>
      <c r="Q2984">
        <f t="shared" si="733"/>
        <v>0</v>
      </c>
      <c r="S2984" s="194"/>
      <c r="W2984" t="s">
        <v>1635</v>
      </c>
      <c r="Y2984" t="s">
        <v>1635</v>
      </c>
      <c r="AB2984" t="s">
        <v>1635</v>
      </c>
    </row>
    <row r="2985" spans="1:30" ht="15.75" thickTop="1" x14ac:dyDescent="0.25">
      <c r="A2985" s="49"/>
      <c r="B2985" s="49"/>
      <c r="C2985" s="49"/>
      <c r="D2985" s="49"/>
      <c r="E2985" s="49"/>
      <c r="F2985" s="49"/>
      <c r="G2985" s="49"/>
      <c r="H2985" s="49"/>
      <c r="I2985" s="49"/>
      <c r="J2985" s="49"/>
      <c r="Q2985">
        <f t="shared" si="733"/>
        <v>0</v>
      </c>
      <c r="S2985" s="194"/>
    </row>
    <row r="2986" spans="1:30" collapsed="1" x14ac:dyDescent="0.25">
      <c r="A2986" s="36" t="s">
        <v>1005</v>
      </c>
      <c r="B2986" s="37" t="s">
        <v>137</v>
      </c>
      <c r="C2986" s="36" t="s">
        <v>138</v>
      </c>
      <c r="D2986" s="36" t="s">
        <v>9</v>
      </c>
      <c r="E2986" s="233" t="s">
        <v>1626</v>
      </c>
      <c r="F2986" s="234"/>
      <c r="G2986" s="38" t="s">
        <v>139</v>
      </c>
      <c r="H2986" s="37" t="s">
        <v>140</v>
      </c>
      <c r="I2986" s="37" t="s">
        <v>141</v>
      </c>
      <c r="J2986" s="37" t="s">
        <v>10</v>
      </c>
      <c r="Q2986">
        <f t="shared" si="733"/>
        <v>0</v>
      </c>
      <c r="S2986" s="194"/>
      <c r="W2986" t="s">
        <v>141</v>
      </c>
      <c r="Y2986" t="s">
        <v>141</v>
      </c>
      <c r="AB2986" t="s">
        <v>141</v>
      </c>
    </row>
    <row r="2987" spans="1:30" ht="25.5" x14ac:dyDescent="0.25">
      <c r="A2987" s="39" t="s">
        <v>1636</v>
      </c>
      <c r="B2987" s="40" t="s">
        <v>1006</v>
      </c>
      <c r="C2987" s="39" t="s">
        <v>157</v>
      </c>
      <c r="D2987" s="39" t="s">
        <v>1007</v>
      </c>
      <c r="E2987" s="235" t="s">
        <v>2578</v>
      </c>
      <c r="F2987" s="236"/>
      <c r="G2987" s="41" t="s">
        <v>164</v>
      </c>
      <c r="H2987" s="42">
        <v>1</v>
      </c>
      <c r="I2987" s="43">
        <f>_xlfn.XLOOKUP(D2987,'Sintético MO EQ MAT'!D:D,'Sintético MO EQ MAT'!G:G)</f>
        <v>89.996780795081975</v>
      </c>
      <c r="J2987" s="43">
        <f>(H2987*I2987)</f>
        <v>89.996780795081975</v>
      </c>
      <c r="K2987">
        <f>_xlfn.XLOOKUP(D2987,'Sintético MO EQ MAT'!D:D,'Sintético MO EQ MAT'!O:O,0)</f>
        <v>439.18</v>
      </c>
      <c r="L2987">
        <f>_xlfn.XLOOKUP(D2987,'Sintético MO EQ MAT'!D:D,'Sintético MO EQ MAT'!K:K,0)</f>
        <v>109.79607257000001</v>
      </c>
      <c r="Q2987">
        <f t="shared" si="733"/>
        <v>0</v>
      </c>
      <c r="S2987" s="194"/>
      <c r="W2987">
        <v>89.996780795081975</v>
      </c>
      <c r="Y2987">
        <v>89.996780795081975</v>
      </c>
      <c r="AB2987">
        <v>89.996780795081975</v>
      </c>
      <c r="AD2987" s="196">
        <v>81.58</v>
      </c>
    </row>
    <row r="2988" spans="1:30" ht="25.5" x14ac:dyDescent="0.25">
      <c r="A2988" s="50" t="s">
        <v>1638</v>
      </c>
      <c r="B2988" s="51" t="s">
        <v>1940</v>
      </c>
      <c r="C2988" s="50" t="s">
        <v>157</v>
      </c>
      <c r="D2988" s="50" t="s">
        <v>1941</v>
      </c>
      <c r="E2988" s="237" t="s">
        <v>1637</v>
      </c>
      <c r="F2988" s="238"/>
      <c r="G2988" s="52" t="s">
        <v>266</v>
      </c>
      <c r="H2988" s="53">
        <v>0.56769999999999998</v>
      </c>
      <c r="I2988" s="54">
        <f t="shared" ref="I2988:I2991" si="743">Y2988</f>
        <v>19.64</v>
      </c>
      <c r="J2988" s="54">
        <f t="shared" ref="J2988:J2991" si="744">TRUNC(H2988*I2988,(2))</f>
        <v>11.14</v>
      </c>
      <c r="Q2988">
        <f t="shared" si="733"/>
        <v>0</v>
      </c>
      <c r="R2988">
        <f t="shared" ref="R2988:R2991" si="745">I2988/1.07133</f>
        <v>18.332353243165041</v>
      </c>
      <c r="T2988">
        <v>18.659049965930198</v>
      </c>
      <c r="W2988">
        <v>19.989999999999998</v>
      </c>
      <c r="Y2988">
        <v>19.64</v>
      </c>
      <c r="AB2988">
        <v>19.989999999999998</v>
      </c>
      <c r="AD2988" s="196">
        <v>19.64</v>
      </c>
    </row>
    <row r="2989" spans="1:30" ht="25.5" x14ac:dyDescent="0.25">
      <c r="A2989" s="50" t="s">
        <v>1638</v>
      </c>
      <c r="B2989" s="51" t="s">
        <v>1942</v>
      </c>
      <c r="C2989" s="50" t="s">
        <v>157</v>
      </c>
      <c r="D2989" s="50" t="s">
        <v>1943</v>
      </c>
      <c r="E2989" s="237" t="s">
        <v>1637</v>
      </c>
      <c r="F2989" s="238"/>
      <c r="G2989" s="52" t="s">
        <v>266</v>
      </c>
      <c r="H2989" s="53">
        <v>0.56769999999999998</v>
      </c>
      <c r="I2989" s="54">
        <f t="shared" si="743"/>
        <v>27.04</v>
      </c>
      <c r="J2989" s="54">
        <f t="shared" si="744"/>
        <v>15.35</v>
      </c>
      <c r="Q2989">
        <f t="shared" si="733"/>
        <v>0</v>
      </c>
      <c r="R2989">
        <f t="shared" si="745"/>
        <v>25.239655381628445</v>
      </c>
      <c r="T2989">
        <v>25.678362409341663</v>
      </c>
      <c r="W2989">
        <v>27.51</v>
      </c>
      <c r="Y2989">
        <v>27.04</v>
      </c>
      <c r="AB2989">
        <v>27.51</v>
      </c>
      <c r="AD2989" s="196">
        <v>27.04</v>
      </c>
    </row>
    <row r="2990" spans="1:30" ht="25.5" x14ac:dyDescent="0.25">
      <c r="A2990" s="55" t="s">
        <v>1627</v>
      </c>
      <c r="B2990" s="56" t="s">
        <v>2733</v>
      </c>
      <c r="C2990" s="55" t="s">
        <v>157</v>
      </c>
      <c r="D2990" s="55" t="s">
        <v>2734</v>
      </c>
      <c r="E2990" s="230" t="s">
        <v>1648</v>
      </c>
      <c r="F2990" s="231"/>
      <c r="G2990" s="57" t="s">
        <v>164</v>
      </c>
      <c r="H2990" s="58">
        <v>3</v>
      </c>
      <c r="I2990" s="59">
        <f t="shared" si="743"/>
        <v>1.72</v>
      </c>
      <c r="J2990" s="59">
        <f t="shared" si="744"/>
        <v>5.16</v>
      </c>
      <c r="Q2990">
        <f t="shared" si="733"/>
        <v>0</v>
      </c>
      <c r="R2990">
        <f t="shared" si="745"/>
        <v>1.6054810375887916</v>
      </c>
      <c r="T2990">
        <v>1.6334836138258055</v>
      </c>
      <c r="W2990">
        <v>1.75</v>
      </c>
      <c r="Y2990">
        <v>1.72</v>
      </c>
      <c r="AB2990">
        <v>1.75</v>
      </c>
      <c r="AD2990" s="196">
        <v>1.72</v>
      </c>
    </row>
    <row r="2991" spans="1:30" x14ac:dyDescent="0.25">
      <c r="A2991" s="55" t="s">
        <v>1627</v>
      </c>
      <c r="B2991" s="56" t="s">
        <v>2725</v>
      </c>
      <c r="C2991" s="55" t="s">
        <v>157</v>
      </c>
      <c r="D2991" s="55" t="s">
        <v>2726</v>
      </c>
      <c r="E2991" s="230" t="s">
        <v>1648</v>
      </c>
      <c r="F2991" s="231"/>
      <c r="G2991" s="57" t="s">
        <v>164</v>
      </c>
      <c r="H2991" s="58">
        <v>1</v>
      </c>
      <c r="I2991" s="59">
        <f t="shared" si="743"/>
        <v>58.35</v>
      </c>
      <c r="J2991" s="59">
        <f t="shared" si="744"/>
        <v>58.35</v>
      </c>
      <c r="Q2991">
        <f t="shared" si="733"/>
        <v>0</v>
      </c>
      <c r="R2991">
        <f t="shared" si="745"/>
        <v>54.465010780991861</v>
      </c>
      <c r="T2991">
        <v>55.417098373050322</v>
      </c>
      <c r="W2991">
        <v>59.37</v>
      </c>
      <c r="Y2991">
        <v>58.35</v>
      </c>
      <c r="AB2991">
        <v>59.37</v>
      </c>
      <c r="AD2991" s="196">
        <v>58.35</v>
      </c>
    </row>
    <row r="2992" spans="1:30" x14ac:dyDescent="0.25">
      <c r="A2992" s="44"/>
      <c r="B2992" s="44"/>
      <c r="C2992" s="44"/>
      <c r="D2992" s="44"/>
      <c r="E2992" s="44" t="s">
        <v>1629</v>
      </c>
      <c r="F2992" s="45">
        <v>20.11</v>
      </c>
      <c r="G2992" s="44" t="s">
        <v>1630</v>
      </c>
      <c r="H2992" s="45">
        <v>0</v>
      </c>
      <c r="I2992" s="44" t="s">
        <v>1631</v>
      </c>
      <c r="J2992" s="45">
        <v>20.11</v>
      </c>
      <c r="Q2992">
        <f t="shared" si="733"/>
        <v>0</v>
      </c>
      <c r="W2992" t="s">
        <v>1631</v>
      </c>
      <c r="Y2992" t="s">
        <v>1631</v>
      </c>
      <c r="AB2992" t="s">
        <v>1631</v>
      </c>
    </row>
    <row r="2993" spans="1:30" x14ac:dyDescent="0.25">
      <c r="A2993" s="44"/>
      <c r="B2993" s="44"/>
      <c r="C2993" s="44"/>
      <c r="D2993" s="44"/>
      <c r="E2993" s="44" t="s">
        <v>1632</v>
      </c>
      <c r="F2993" s="45">
        <f>J2993-J2987</f>
        <v>19.799291774918032</v>
      </c>
      <c r="G2993" s="44"/>
      <c r="H2993" s="229" t="s">
        <v>1633</v>
      </c>
      <c r="I2993" s="229"/>
      <c r="J2993" s="45">
        <f>Q2993</f>
        <v>109.79607257000001</v>
      </c>
      <c r="Q2993">
        <f t="shared" si="733"/>
        <v>109.79607257000001</v>
      </c>
      <c r="S2993" s="194"/>
    </row>
    <row r="2994" spans="1:30" ht="15.75" thickBot="1" x14ac:dyDescent="0.3">
      <c r="A2994" s="46"/>
      <c r="B2994" s="46"/>
      <c r="C2994" s="46"/>
      <c r="D2994" s="46"/>
      <c r="E2994" s="46"/>
      <c r="F2994" s="46"/>
      <c r="G2994" s="46" t="s">
        <v>1634</v>
      </c>
      <c r="H2994" s="47">
        <v>4</v>
      </c>
      <c r="I2994" s="46" t="s">
        <v>1635</v>
      </c>
      <c r="J2994" s="48">
        <f>O2994</f>
        <v>439.18</v>
      </c>
      <c r="M2994">
        <f>K2987</f>
        <v>439.18</v>
      </c>
      <c r="N2994">
        <f>L2987</f>
        <v>109.79607257000001</v>
      </c>
      <c r="O2994">
        <v>439.18</v>
      </c>
      <c r="P2994">
        <v>109.79607257000001</v>
      </c>
      <c r="Q2994">
        <f t="shared" si="733"/>
        <v>0</v>
      </c>
      <c r="S2994" s="194"/>
      <c r="W2994" t="s">
        <v>1635</v>
      </c>
      <c r="Y2994" t="s">
        <v>1635</v>
      </c>
      <c r="AB2994" t="s">
        <v>1635</v>
      </c>
    </row>
    <row r="2995" spans="1:30" ht="15.75" thickTop="1" x14ac:dyDescent="0.25">
      <c r="A2995" s="49"/>
      <c r="B2995" s="49"/>
      <c r="C2995" s="49"/>
      <c r="D2995" s="49"/>
      <c r="E2995" s="49"/>
      <c r="F2995" s="49"/>
      <c r="G2995" s="49"/>
      <c r="H2995" s="49"/>
      <c r="I2995" s="49"/>
      <c r="J2995" s="49"/>
      <c r="Q2995">
        <f t="shared" si="733"/>
        <v>0</v>
      </c>
      <c r="S2995" s="194"/>
    </row>
    <row r="2996" spans="1:30" collapsed="1" x14ac:dyDescent="0.25">
      <c r="A2996" s="36" t="s">
        <v>1008</v>
      </c>
      <c r="B2996" s="37" t="s">
        <v>137</v>
      </c>
      <c r="C2996" s="36" t="s">
        <v>138</v>
      </c>
      <c r="D2996" s="36" t="s">
        <v>9</v>
      </c>
      <c r="E2996" s="233" t="s">
        <v>1626</v>
      </c>
      <c r="F2996" s="234"/>
      <c r="G2996" s="38" t="s">
        <v>139</v>
      </c>
      <c r="H2996" s="37" t="s">
        <v>140</v>
      </c>
      <c r="I2996" s="37" t="s">
        <v>141</v>
      </c>
      <c r="J2996" s="37" t="s">
        <v>10</v>
      </c>
      <c r="Q2996">
        <f t="shared" si="733"/>
        <v>0</v>
      </c>
      <c r="S2996" s="194"/>
      <c r="W2996" t="s">
        <v>141</v>
      </c>
      <c r="Y2996" t="s">
        <v>141</v>
      </c>
      <c r="AB2996" t="s">
        <v>141</v>
      </c>
    </row>
    <row r="2997" spans="1:30" ht="25.5" x14ac:dyDescent="0.25">
      <c r="A2997" s="39" t="s">
        <v>1636</v>
      </c>
      <c r="B2997" s="40" t="s">
        <v>1009</v>
      </c>
      <c r="C2997" s="39" t="s">
        <v>157</v>
      </c>
      <c r="D2997" s="39" t="s">
        <v>1010</v>
      </c>
      <c r="E2997" s="235" t="s">
        <v>2578</v>
      </c>
      <c r="F2997" s="236"/>
      <c r="G2997" s="41" t="s">
        <v>164</v>
      </c>
      <c r="H2997" s="42">
        <v>1</v>
      </c>
      <c r="I2997" s="43">
        <f>_xlfn.XLOOKUP(D2997,'Sintético MO EQ MAT'!D:D,'Sintético MO EQ MAT'!G:G)</f>
        <v>394.06521670491804</v>
      </c>
      <c r="J2997" s="43">
        <f>(H2997*I2997)</f>
        <v>394.06521670491804</v>
      </c>
      <c r="K2997">
        <f>_xlfn.XLOOKUP(D2997,'Sintético MO EQ MAT'!D:D,'Sintético MO EQ MAT'!O:O,0)</f>
        <v>961.51</v>
      </c>
      <c r="L2997">
        <f>_xlfn.XLOOKUP(D2997,'Sintético MO EQ MAT'!D:D,'Sintético MO EQ MAT'!K:K,0)</f>
        <v>480.75956438000003</v>
      </c>
      <c r="Q2997">
        <f t="shared" si="733"/>
        <v>0</v>
      </c>
      <c r="S2997" s="194"/>
      <c r="W2997">
        <v>394.06521670491804</v>
      </c>
      <c r="Y2997">
        <v>394.06521670491804</v>
      </c>
      <c r="AB2997">
        <v>394.06521670491804</v>
      </c>
      <c r="AD2997" s="196">
        <v>411.15</v>
      </c>
    </row>
    <row r="2998" spans="1:30" ht="25.5" x14ac:dyDescent="0.25">
      <c r="A2998" s="50" t="s">
        <v>1638</v>
      </c>
      <c r="B2998" s="51" t="s">
        <v>1940</v>
      </c>
      <c r="C2998" s="50" t="s">
        <v>157</v>
      </c>
      <c r="D2998" s="50" t="s">
        <v>1941</v>
      </c>
      <c r="E2998" s="237" t="s">
        <v>1637</v>
      </c>
      <c r="F2998" s="238"/>
      <c r="G2998" s="52" t="s">
        <v>266</v>
      </c>
      <c r="H2998" s="53">
        <v>1.3231999999999999</v>
      </c>
      <c r="I2998" s="54">
        <f t="shared" ref="I2998:I3001" si="746">Y2998</f>
        <v>19.64</v>
      </c>
      <c r="J2998" s="54">
        <f t="shared" ref="J2998:J3001" si="747">TRUNC(H2998*I2998,(2))</f>
        <v>25.98</v>
      </c>
      <c r="Q2998">
        <f t="shared" si="733"/>
        <v>0</v>
      </c>
      <c r="R2998">
        <f t="shared" ref="R2998:R3001" si="748">I2998/1.07133</f>
        <v>18.332353243165041</v>
      </c>
      <c r="T2998">
        <v>18.659049965930198</v>
      </c>
      <c r="W2998">
        <v>19.989999999999998</v>
      </c>
      <c r="Y2998">
        <v>19.64</v>
      </c>
      <c r="AB2998">
        <v>19.989999999999998</v>
      </c>
      <c r="AD2998" s="196">
        <v>19.64</v>
      </c>
    </row>
    <row r="2999" spans="1:30" ht="25.5" x14ac:dyDescent="0.25">
      <c r="A2999" s="50" t="s">
        <v>1638</v>
      </c>
      <c r="B2999" s="51" t="s">
        <v>1942</v>
      </c>
      <c r="C2999" s="50" t="s">
        <v>157</v>
      </c>
      <c r="D2999" s="50" t="s">
        <v>1943</v>
      </c>
      <c r="E2999" s="237" t="s">
        <v>1637</v>
      </c>
      <c r="F2999" s="238"/>
      <c r="G2999" s="52" t="s">
        <v>266</v>
      </c>
      <c r="H2999" s="53">
        <v>1.3231999999999999</v>
      </c>
      <c r="I2999" s="54">
        <f t="shared" si="746"/>
        <v>27.04</v>
      </c>
      <c r="J2999" s="54">
        <f t="shared" si="747"/>
        <v>35.770000000000003</v>
      </c>
      <c r="Q2999">
        <f t="shared" si="733"/>
        <v>0</v>
      </c>
      <c r="R2999">
        <f t="shared" si="748"/>
        <v>25.239655381628445</v>
      </c>
      <c r="T2999">
        <v>25.678362409341663</v>
      </c>
      <c r="W2999">
        <v>27.51</v>
      </c>
      <c r="Y2999">
        <v>27.04</v>
      </c>
      <c r="AB2999">
        <v>27.51</v>
      </c>
      <c r="AD2999" s="196">
        <v>27.04</v>
      </c>
    </row>
    <row r="3000" spans="1:30" ht="25.5" x14ac:dyDescent="0.25">
      <c r="A3000" s="55" t="s">
        <v>1627</v>
      </c>
      <c r="B3000" s="56" t="s">
        <v>2735</v>
      </c>
      <c r="C3000" s="55" t="s">
        <v>157</v>
      </c>
      <c r="D3000" s="55" t="s">
        <v>2736</v>
      </c>
      <c r="E3000" s="230" t="s">
        <v>1648</v>
      </c>
      <c r="F3000" s="231"/>
      <c r="G3000" s="57" t="s">
        <v>164</v>
      </c>
      <c r="H3000" s="58">
        <v>3</v>
      </c>
      <c r="I3000" s="59">
        <f t="shared" si="746"/>
        <v>4.6500000000000004</v>
      </c>
      <c r="J3000" s="59">
        <f t="shared" si="747"/>
        <v>13.95</v>
      </c>
      <c r="Q3000">
        <f t="shared" si="733"/>
        <v>0</v>
      </c>
      <c r="R3000">
        <f t="shared" si="748"/>
        <v>4.3403993167371402</v>
      </c>
      <c r="T3000">
        <v>4.4244070454481816</v>
      </c>
      <c r="W3000">
        <v>4.74</v>
      </c>
      <c r="Y3000">
        <v>4.6500000000000004</v>
      </c>
      <c r="AB3000">
        <v>4.74</v>
      </c>
      <c r="AD3000" s="196">
        <v>4.6500000000000004</v>
      </c>
    </row>
    <row r="3001" spans="1:30" x14ac:dyDescent="0.25">
      <c r="A3001" s="55" t="s">
        <v>1627</v>
      </c>
      <c r="B3001" s="56" t="s">
        <v>2737</v>
      </c>
      <c r="C3001" s="55" t="s">
        <v>157</v>
      </c>
      <c r="D3001" s="55" t="s">
        <v>2738</v>
      </c>
      <c r="E3001" s="230" t="s">
        <v>1648</v>
      </c>
      <c r="F3001" s="231"/>
      <c r="G3001" s="57" t="s">
        <v>164</v>
      </c>
      <c r="H3001" s="58">
        <v>1</v>
      </c>
      <c r="I3001" s="59">
        <f t="shared" si="746"/>
        <v>318.37</v>
      </c>
      <c r="J3001" s="59">
        <f t="shared" si="747"/>
        <v>318.37</v>
      </c>
      <c r="Q3001">
        <f t="shared" si="733"/>
        <v>0</v>
      </c>
      <c r="R3001">
        <f t="shared" si="748"/>
        <v>297.17267321926954</v>
      </c>
      <c r="T3001">
        <v>302.30647886272209</v>
      </c>
      <c r="W3001">
        <v>323.87</v>
      </c>
      <c r="Y3001">
        <v>318.37</v>
      </c>
      <c r="AB3001">
        <v>323.87</v>
      </c>
      <c r="AD3001" s="196">
        <v>318.35000000000002</v>
      </c>
    </row>
    <row r="3002" spans="1:30" x14ac:dyDescent="0.25">
      <c r="A3002" s="44"/>
      <c r="B3002" s="44"/>
      <c r="C3002" s="44"/>
      <c r="D3002" s="44"/>
      <c r="E3002" s="44" t="s">
        <v>1629</v>
      </c>
      <c r="F3002" s="45">
        <v>46.89</v>
      </c>
      <c r="G3002" s="44" t="s">
        <v>1630</v>
      </c>
      <c r="H3002" s="45">
        <v>0</v>
      </c>
      <c r="I3002" s="44" t="s">
        <v>1631</v>
      </c>
      <c r="J3002" s="45">
        <f>F3002+H3002</f>
        <v>46.89</v>
      </c>
      <c r="Q3002">
        <f t="shared" si="733"/>
        <v>0</v>
      </c>
      <c r="W3002" t="s">
        <v>1631</v>
      </c>
      <c r="Y3002" t="s">
        <v>1631</v>
      </c>
      <c r="AB3002" t="s">
        <v>1631</v>
      </c>
    </row>
    <row r="3003" spans="1:30" x14ac:dyDescent="0.25">
      <c r="A3003" s="44"/>
      <c r="B3003" s="44"/>
      <c r="C3003" s="44"/>
      <c r="D3003" s="44"/>
      <c r="E3003" s="44" t="s">
        <v>1632</v>
      </c>
      <c r="F3003" s="45">
        <f>J3003-J2997</f>
        <v>86.694347675081985</v>
      </c>
      <c r="G3003" s="44"/>
      <c r="H3003" s="229" t="s">
        <v>1633</v>
      </c>
      <c r="I3003" s="229"/>
      <c r="J3003" s="45">
        <f>Q3003</f>
        <v>480.75956438000003</v>
      </c>
      <c r="Q3003">
        <f t="shared" si="733"/>
        <v>480.75956438000003</v>
      </c>
      <c r="S3003" s="194"/>
    </row>
    <row r="3004" spans="1:30" ht="15.75" thickBot="1" x14ac:dyDescent="0.3">
      <c r="A3004" s="46"/>
      <c r="B3004" s="46"/>
      <c r="C3004" s="46"/>
      <c r="D3004" s="46"/>
      <c r="E3004" s="46"/>
      <c r="F3004" s="46"/>
      <c r="G3004" s="46" t="s">
        <v>1634</v>
      </c>
      <c r="H3004" s="47">
        <v>2</v>
      </c>
      <c r="I3004" s="46" t="s">
        <v>1635</v>
      </c>
      <c r="J3004" s="48">
        <f>O3004</f>
        <v>961.51</v>
      </c>
      <c r="M3004">
        <f>K2997</f>
        <v>961.51</v>
      </c>
      <c r="N3004">
        <f>L2997</f>
        <v>480.75956438000003</v>
      </c>
      <c r="O3004">
        <v>961.51</v>
      </c>
      <c r="P3004">
        <v>480.75956438000003</v>
      </c>
      <c r="Q3004">
        <f t="shared" si="733"/>
        <v>0</v>
      </c>
      <c r="S3004" s="194"/>
      <c r="W3004" t="s">
        <v>1635</v>
      </c>
      <c r="Y3004" t="s">
        <v>1635</v>
      </c>
      <c r="AB3004" t="s">
        <v>1635</v>
      </c>
    </row>
    <row r="3005" spans="1:30" ht="15.75" thickTop="1" x14ac:dyDescent="0.25">
      <c r="A3005" s="49"/>
      <c r="B3005" s="49"/>
      <c r="C3005" s="49"/>
      <c r="D3005" s="49"/>
      <c r="E3005" s="49"/>
      <c r="F3005" s="49"/>
      <c r="G3005" s="49"/>
      <c r="H3005" s="49"/>
      <c r="I3005" s="49"/>
      <c r="J3005" s="49"/>
      <c r="Q3005">
        <f t="shared" si="733"/>
        <v>0</v>
      </c>
      <c r="S3005" s="194"/>
    </row>
    <row r="3006" spans="1:30" collapsed="1" x14ac:dyDescent="0.25">
      <c r="A3006" s="36" t="s">
        <v>1011</v>
      </c>
      <c r="B3006" s="37" t="s">
        <v>137</v>
      </c>
      <c r="C3006" s="36" t="s">
        <v>138</v>
      </c>
      <c r="D3006" s="36" t="s">
        <v>9</v>
      </c>
      <c r="E3006" s="233" t="s">
        <v>1626</v>
      </c>
      <c r="F3006" s="234"/>
      <c r="G3006" s="38" t="s">
        <v>139</v>
      </c>
      <c r="H3006" s="37" t="s">
        <v>140</v>
      </c>
      <c r="I3006" s="37" t="s">
        <v>141</v>
      </c>
      <c r="J3006" s="37" t="s">
        <v>10</v>
      </c>
      <c r="Q3006">
        <f t="shared" si="733"/>
        <v>0</v>
      </c>
      <c r="S3006" s="194"/>
      <c r="W3006" t="s">
        <v>141</v>
      </c>
      <c r="Y3006" t="s">
        <v>141</v>
      </c>
      <c r="AB3006" t="s">
        <v>141</v>
      </c>
    </row>
    <row r="3007" spans="1:30" x14ac:dyDescent="0.25">
      <c r="A3007" s="39" t="s">
        <v>1636</v>
      </c>
      <c r="B3007" s="40" t="s">
        <v>1012</v>
      </c>
      <c r="C3007" s="39" t="s">
        <v>162</v>
      </c>
      <c r="D3007" s="39" t="s">
        <v>1013</v>
      </c>
      <c r="E3007" s="235" t="s">
        <v>2739</v>
      </c>
      <c r="F3007" s="236"/>
      <c r="G3007" s="41" t="s">
        <v>164</v>
      </c>
      <c r="H3007" s="42">
        <v>1</v>
      </c>
      <c r="I3007" s="43">
        <f>_xlfn.XLOOKUP(D3007,'Sintético MO EQ MAT'!D:D,'Sintético MO EQ MAT'!G:G)</f>
        <v>211.01832238524594</v>
      </c>
      <c r="J3007" s="43">
        <f>(H3007*I3007)</f>
        <v>211.01832238524594</v>
      </c>
      <c r="K3007">
        <f>_xlfn.XLOOKUP(D3007,'Sintético MO EQ MAT'!D:D,'Sintético MO EQ MAT'!O:O,0)</f>
        <v>514.88</v>
      </c>
      <c r="L3007">
        <f>_xlfn.XLOOKUP(D3007,'Sintético MO EQ MAT'!D:D,'Sintético MO EQ MAT'!K:K,0)</f>
        <v>257.44235331000004</v>
      </c>
      <c r="Q3007">
        <f t="shared" si="733"/>
        <v>0</v>
      </c>
      <c r="S3007" s="194"/>
      <c r="W3007">
        <v>211.01832238524594</v>
      </c>
      <c r="Y3007">
        <v>211.01832238524594</v>
      </c>
      <c r="AB3007">
        <v>211.01832238524594</v>
      </c>
      <c r="AD3007" s="196">
        <v>107.59</v>
      </c>
    </row>
    <row r="3008" spans="1:30" ht="25.5" x14ac:dyDescent="0.25">
      <c r="A3008" s="50" t="s">
        <v>1638</v>
      </c>
      <c r="B3008" s="51" t="s">
        <v>1940</v>
      </c>
      <c r="C3008" s="50" t="s">
        <v>157</v>
      </c>
      <c r="D3008" s="50" t="s">
        <v>1941</v>
      </c>
      <c r="E3008" s="237" t="s">
        <v>1637</v>
      </c>
      <c r="F3008" s="238"/>
      <c r="G3008" s="52" t="s">
        <v>266</v>
      </c>
      <c r="H3008" s="53">
        <v>3.133</v>
      </c>
      <c r="I3008" s="54">
        <f t="shared" ref="I3008:I3009" si="749">Y3008</f>
        <v>19.64</v>
      </c>
      <c r="J3008" s="54">
        <f t="shared" ref="J3008:J3010" si="750">TRUNC(H3008*I3008,(2))</f>
        <v>61.53</v>
      </c>
      <c r="Q3008">
        <f t="shared" si="733"/>
        <v>0</v>
      </c>
      <c r="R3008">
        <f t="shared" ref="R3008:R3010" si="751">I3008/1.07133</f>
        <v>18.332353243165041</v>
      </c>
      <c r="T3008">
        <v>18.659049965930198</v>
      </c>
      <c r="W3008">
        <v>19.989999999999998</v>
      </c>
      <c r="Y3008">
        <v>19.64</v>
      </c>
      <c r="AB3008">
        <v>19.989999999999998</v>
      </c>
      <c r="AD3008" s="196">
        <v>19.64</v>
      </c>
    </row>
    <row r="3009" spans="1:30" ht="25.5" x14ac:dyDescent="0.25">
      <c r="A3009" s="50" t="s">
        <v>1638</v>
      </c>
      <c r="B3009" s="51" t="s">
        <v>1942</v>
      </c>
      <c r="C3009" s="50" t="s">
        <v>157</v>
      </c>
      <c r="D3009" s="50" t="s">
        <v>1943</v>
      </c>
      <c r="E3009" s="237" t="s">
        <v>1637</v>
      </c>
      <c r="F3009" s="238"/>
      <c r="G3009" s="52" t="s">
        <v>266</v>
      </c>
      <c r="H3009" s="53">
        <v>3.133</v>
      </c>
      <c r="I3009" s="54">
        <f t="shared" si="749"/>
        <v>27.04</v>
      </c>
      <c r="J3009" s="54">
        <f t="shared" si="750"/>
        <v>84.71</v>
      </c>
      <c r="Q3009">
        <f t="shared" si="733"/>
        <v>0</v>
      </c>
      <c r="R3009">
        <f t="shared" si="751"/>
        <v>25.239655381628445</v>
      </c>
      <c r="T3009">
        <v>25.678362409341663</v>
      </c>
      <c r="W3009">
        <v>27.51</v>
      </c>
      <c r="Y3009">
        <v>27.04</v>
      </c>
      <c r="AB3009">
        <v>27.51</v>
      </c>
      <c r="AD3009" s="196">
        <v>27.04</v>
      </c>
    </row>
    <row r="3010" spans="1:30" x14ac:dyDescent="0.25">
      <c r="A3010" s="55" t="s">
        <v>1627</v>
      </c>
      <c r="B3010" s="56" t="s">
        <v>2740</v>
      </c>
      <c r="C3010" s="55" t="s">
        <v>162</v>
      </c>
      <c r="D3010" s="55" t="s">
        <v>2741</v>
      </c>
      <c r="E3010" s="230" t="s">
        <v>1648</v>
      </c>
      <c r="F3010" s="231"/>
      <c r="G3010" s="57" t="s">
        <v>164</v>
      </c>
      <c r="H3010" s="58">
        <v>1</v>
      </c>
      <c r="I3010" s="59">
        <f>Y3010</f>
        <v>64.77</v>
      </c>
      <c r="J3010" s="59">
        <f t="shared" si="750"/>
        <v>64.77</v>
      </c>
      <c r="Q3010">
        <f t="shared" si="733"/>
        <v>0</v>
      </c>
      <c r="R3010">
        <f t="shared" si="751"/>
        <v>60.457562095712809</v>
      </c>
      <c r="T3010">
        <v>61.51232580064034</v>
      </c>
      <c r="W3010">
        <v>65.900000000000006</v>
      </c>
      <c r="Y3010">
        <v>64.77</v>
      </c>
      <c r="AB3010">
        <v>65.900000000000006</v>
      </c>
      <c r="AD3010" s="196">
        <v>64.77</v>
      </c>
    </row>
    <row r="3011" spans="1:30" x14ac:dyDescent="0.25">
      <c r="A3011" s="44"/>
      <c r="B3011" s="44"/>
      <c r="C3011" s="44"/>
      <c r="D3011" s="44"/>
      <c r="E3011" s="44" t="s">
        <v>1629</v>
      </c>
      <c r="F3011" s="45">
        <v>111.02</v>
      </c>
      <c r="G3011" s="44" t="s">
        <v>1630</v>
      </c>
      <c r="H3011" s="45">
        <v>0</v>
      </c>
      <c r="I3011" s="44" t="s">
        <v>1631</v>
      </c>
      <c r="J3011" s="45">
        <f>F3011+H3011</f>
        <v>111.02</v>
      </c>
      <c r="Q3011">
        <f t="shared" si="733"/>
        <v>0</v>
      </c>
      <c r="W3011" t="s">
        <v>1631</v>
      </c>
      <c r="Y3011" t="s">
        <v>1631</v>
      </c>
      <c r="AB3011" t="s">
        <v>1631</v>
      </c>
    </row>
    <row r="3012" spans="1:30" x14ac:dyDescent="0.25">
      <c r="A3012" s="44"/>
      <c r="B3012" s="44"/>
      <c r="C3012" s="44"/>
      <c r="D3012" s="44"/>
      <c r="E3012" s="44" t="s">
        <v>1632</v>
      </c>
      <c r="F3012" s="45">
        <f>J3012-J3007</f>
        <v>46.424030924754106</v>
      </c>
      <c r="G3012" s="44"/>
      <c r="H3012" s="229" t="s">
        <v>1633</v>
      </c>
      <c r="I3012" s="229"/>
      <c r="J3012" s="45">
        <f>Q3012</f>
        <v>257.44235331000004</v>
      </c>
      <c r="Q3012">
        <f t="shared" si="733"/>
        <v>257.44235331000004</v>
      </c>
      <c r="S3012" s="194"/>
    </row>
    <row r="3013" spans="1:30" ht="15.75" thickBot="1" x14ac:dyDescent="0.3">
      <c r="A3013" s="46"/>
      <c r="B3013" s="46"/>
      <c r="C3013" s="46"/>
      <c r="D3013" s="46"/>
      <c r="E3013" s="46"/>
      <c r="F3013" s="46"/>
      <c r="G3013" s="46" t="s">
        <v>1634</v>
      </c>
      <c r="H3013" s="47">
        <v>2</v>
      </c>
      <c r="I3013" s="46" t="s">
        <v>1635</v>
      </c>
      <c r="J3013" s="48">
        <f>O3013</f>
        <v>514.88</v>
      </c>
      <c r="M3013">
        <f>K3007</f>
        <v>514.88</v>
      </c>
      <c r="N3013">
        <f>L3007</f>
        <v>257.44235331000004</v>
      </c>
      <c r="O3013">
        <v>514.88</v>
      </c>
      <c r="P3013">
        <v>257.44235331000004</v>
      </c>
      <c r="Q3013">
        <f t="shared" si="733"/>
        <v>0</v>
      </c>
      <c r="S3013" s="194"/>
      <c r="W3013" t="s">
        <v>1635</v>
      </c>
      <c r="Y3013" t="s">
        <v>1635</v>
      </c>
      <c r="AB3013" t="s">
        <v>1635</v>
      </c>
    </row>
    <row r="3014" spans="1:30" ht="15.75" thickTop="1" x14ac:dyDescent="0.25">
      <c r="A3014" s="49"/>
      <c r="B3014" s="49"/>
      <c r="C3014" s="49"/>
      <c r="D3014" s="49"/>
      <c r="E3014" s="49"/>
      <c r="F3014" s="49"/>
      <c r="G3014" s="49"/>
      <c r="H3014" s="49"/>
      <c r="I3014" s="49"/>
      <c r="J3014" s="49"/>
      <c r="Q3014">
        <f t="shared" si="733"/>
        <v>0</v>
      </c>
      <c r="S3014" s="194"/>
    </row>
    <row r="3015" spans="1:30" collapsed="1" x14ac:dyDescent="0.25">
      <c r="A3015" s="36" t="s">
        <v>1014</v>
      </c>
      <c r="B3015" s="37" t="s">
        <v>137</v>
      </c>
      <c r="C3015" s="36" t="s">
        <v>138</v>
      </c>
      <c r="D3015" s="36" t="s">
        <v>9</v>
      </c>
      <c r="E3015" s="233" t="s">
        <v>1626</v>
      </c>
      <c r="F3015" s="234"/>
      <c r="G3015" s="38" t="s">
        <v>139</v>
      </c>
      <c r="H3015" s="37" t="s">
        <v>140</v>
      </c>
      <c r="I3015" s="37" t="s">
        <v>141</v>
      </c>
      <c r="J3015" s="37" t="s">
        <v>10</v>
      </c>
      <c r="Q3015">
        <f t="shared" si="733"/>
        <v>0</v>
      </c>
      <c r="S3015" s="194"/>
      <c r="W3015" t="s">
        <v>141</v>
      </c>
      <c r="Y3015" t="s">
        <v>141</v>
      </c>
      <c r="AB3015" t="s">
        <v>141</v>
      </c>
    </row>
    <row r="3016" spans="1:30" ht="25.5" x14ac:dyDescent="0.25">
      <c r="A3016" s="39" t="s">
        <v>1636</v>
      </c>
      <c r="B3016" s="40" t="s">
        <v>1015</v>
      </c>
      <c r="C3016" s="39" t="s">
        <v>157</v>
      </c>
      <c r="D3016" s="39" t="s">
        <v>1016</v>
      </c>
      <c r="E3016" s="235" t="s">
        <v>2578</v>
      </c>
      <c r="F3016" s="236"/>
      <c r="G3016" s="41" t="s">
        <v>164</v>
      </c>
      <c r="H3016" s="42">
        <v>1</v>
      </c>
      <c r="I3016" s="43">
        <f>_xlfn.XLOOKUP(D3016,'Sintético MO EQ MAT'!D:D,'Sintético MO EQ MAT'!G:G)</f>
        <v>145.47237228688525</v>
      </c>
      <c r="J3016" s="43">
        <f>(H3016*I3016)</f>
        <v>145.47237228688525</v>
      </c>
      <c r="K3016">
        <f>_xlfn.XLOOKUP(D3016,'Sintético MO EQ MAT'!D:D,'Sintético MO EQ MAT'!O:O,0)</f>
        <v>354.95</v>
      </c>
      <c r="L3016">
        <f>_xlfn.XLOOKUP(D3016,'Sintético MO EQ MAT'!D:D,'Sintético MO EQ MAT'!K:K,0)</f>
        <v>177.47629419</v>
      </c>
      <c r="Q3016">
        <f t="shared" si="733"/>
        <v>0</v>
      </c>
      <c r="S3016" s="194"/>
      <c r="W3016">
        <v>145.47237228688525</v>
      </c>
      <c r="Y3016">
        <v>145.47237228688525</v>
      </c>
      <c r="AB3016">
        <v>145.47237228688525</v>
      </c>
      <c r="AD3016" s="196">
        <v>138.12</v>
      </c>
    </row>
    <row r="3017" spans="1:30" ht="25.5" x14ac:dyDescent="0.25">
      <c r="A3017" s="50" t="s">
        <v>1638</v>
      </c>
      <c r="B3017" s="51" t="s">
        <v>1940</v>
      </c>
      <c r="C3017" s="50" t="s">
        <v>157</v>
      </c>
      <c r="D3017" s="50" t="s">
        <v>1941</v>
      </c>
      <c r="E3017" s="237" t="s">
        <v>1637</v>
      </c>
      <c r="F3017" s="238"/>
      <c r="G3017" s="52" t="s">
        <v>266</v>
      </c>
      <c r="H3017" s="53">
        <v>0.78300000000000003</v>
      </c>
      <c r="I3017" s="54">
        <f t="shared" ref="I3017:I3020" si="752">Y3017</f>
        <v>19.64</v>
      </c>
      <c r="J3017" s="54">
        <f t="shared" ref="J3017:J3020" si="753">TRUNC(H3017*I3017,(2))</f>
        <v>15.37</v>
      </c>
      <c r="Q3017">
        <f t="shared" si="733"/>
        <v>0</v>
      </c>
      <c r="R3017">
        <f t="shared" ref="R3017:R3020" si="754">I3017/1.07133</f>
        <v>18.332353243165041</v>
      </c>
      <c r="T3017">
        <v>18.659049965930198</v>
      </c>
      <c r="W3017">
        <v>19.989999999999998</v>
      </c>
      <c r="Y3017">
        <v>19.64</v>
      </c>
      <c r="AB3017">
        <v>19.989999999999998</v>
      </c>
      <c r="AD3017" s="196">
        <v>19.64</v>
      </c>
    </row>
    <row r="3018" spans="1:30" ht="25.5" x14ac:dyDescent="0.25">
      <c r="A3018" s="50" t="s">
        <v>1638</v>
      </c>
      <c r="B3018" s="51" t="s">
        <v>1942</v>
      </c>
      <c r="C3018" s="50" t="s">
        <v>157</v>
      </c>
      <c r="D3018" s="50" t="s">
        <v>1943</v>
      </c>
      <c r="E3018" s="237" t="s">
        <v>1637</v>
      </c>
      <c r="F3018" s="238"/>
      <c r="G3018" s="52" t="s">
        <v>266</v>
      </c>
      <c r="H3018" s="53">
        <v>0.78300000000000003</v>
      </c>
      <c r="I3018" s="54">
        <f t="shared" si="752"/>
        <v>27.04</v>
      </c>
      <c r="J3018" s="54">
        <f t="shared" si="753"/>
        <v>21.17</v>
      </c>
      <c r="Q3018">
        <f t="shared" ref="Q3018:Q3081" si="755">P3019</f>
        <v>0</v>
      </c>
      <c r="R3018">
        <f t="shared" si="754"/>
        <v>25.239655381628445</v>
      </c>
      <c r="T3018">
        <v>25.678362409341663</v>
      </c>
      <c r="W3018">
        <v>27.51</v>
      </c>
      <c r="Y3018">
        <v>27.04</v>
      </c>
      <c r="AB3018">
        <v>27.51</v>
      </c>
      <c r="AD3018" s="196">
        <v>27.04</v>
      </c>
    </row>
    <row r="3019" spans="1:30" ht="25.5" x14ac:dyDescent="0.25">
      <c r="A3019" s="55" t="s">
        <v>1627</v>
      </c>
      <c r="B3019" s="56" t="s">
        <v>2742</v>
      </c>
      <c r="C3019" s="55" t="s">
        <v>157</v>
      </c>
      <c r="D3019" s="55" t="s">
        <v>2743</v>
      </c>
      <c r="E3019" s="230" t="s">
        <v>1648</v>
      </c>
      <c r="F3019" s="231"/>
      <c r="G3019" s="57" t="s">
        <v>164</v>
      </c>
      <c r="H3019" s="58">
        <v>3</v>
      </c>
      <c r="I3019" s="59">
        <f t="shared" si="752"/>
        <v>2.37</v>
      </c>
      <c r="J3019" s="59">
        <f t="shared" si="753"/>
        <v>7.11</v>
      </c>
      <c r="Q3019">
        <f t="shared" si="755"/>
        <v>0</v>
      </c>
      <c r="R3019">
        <f t="shared" si="754"/>
        <v>2.2122035227240908</v>
      </c>
      <c r="T3019">
        <v>2.2588744831191137</v>
      </c>
      <c r="W3019">
        <v>2.42</v>
      </c>
      <c r="Y3019">
        <v>2.37</v>
      </c>
      <c r="AB3019">
        <v>2.42</v>
      </c>
      <c r="AD3019" s="196">
        <v>2.37</v>
      </c>
    </row>
    <row r="3020" spans="1:30" ht="25.5" x14ac:dyDescent="0.25">
      <c r="A3020" s="55" t="s">
        <v>1627</v>
      </c>
      <c r="B3020" s="56" t="s">
        <v>2744</v>
      </c>
      <c r="C3020" s="55" t="s">
        <v>157</v>
      </c>
      <c r="D3020" s="55" t="s">
        <v>2745</v>
      </c>
      <c r="E3020" s="230" t="s">
        <v>1648</v>
      </c>
      <c r="F3020" s="231"/>
      <c r="G3020" s="57" t="s">
        <v>164</v>
      </c>
      <c r="H3020" s="58">
        <v>1</v>
      </c>
      <c r="I3020" s="59">
        <f t="shared" si="752"/>
        <v>101.82</v>
      </c>
      <c r="J3020" s="59">
        <f t="shared" si="753"/>
        <v>101.82</v>
      </c>
      <c r="Q3020">
        <f t="shared" si="755"/>
        <v>0</v>
      </c>
      <c r="R3020">
        <f t="shared" si="754"/>
        <v>95.040743748424859</v>
      </c>
      <c r="T3020">
        <v>96.664893170171666</v>
      </c>
      <c r="W3020">
        <v>103.56</v>
      </c>
      <c r="Y3020">
        <v>101.82</v>
      </c>
      <c r="AB3020">
        <v>103.56</v>
      </c>
      <c r="AD3020" s="196">
        <v>101.79</v>
      </c>
    </row>
    <row r="3021" spans="1:30" x14ac:dyDescent="0.25">
      <c r="A3021" s="44"/>
      <c r="B3021" s="44"/>
      <c r="C3021" s="44"/>
      <c r="D3021" s="44"/>
      <c r="E3021" s="44" t="s">
        <v>1629</v>
      </c>
      <c r="F3021" s="45">
        <v>27.74</v>
      </c>
      <c r="G3021" s="44" t="s">
        <v>1630</v>
      </c>
      <c r="H3021" s="45">
        <v>0</v>
      </c>
      <c r="I3021" s="44" t="s">
        <v>1631</v>
      </c>
      <c r="J3021" s="45">
        <f>F3021+H3021</f>
        <v>27.74</v>
      </c>
      <c r="Q3021">
        <f t="shared" si="755"/>
        <v>0</v>
      </c>
      <c r="W3021" t="s">
        <v>1631</v>
      </c>
      <c r="Y3021" t="s">
        <v>1631</v>
      </c>
      <c r="AB3021" t="s">
        <v>1631</v>
      </c>
    </row>
    <row r="3022" spans="1:30" x14ac:dyDescent="0.25">
      <c r="A3022" s="44"/>
      <c r="B3022" s="44"/>
      <c r="C3022" s="44"/>
      <c r="D3022" s="44"/>
      <c r="E3022" s="44" t="s">
        <v>1632</v>
      </c>
      <c r="F3022" s="45">
        <f>J3022-J3016</f>
        <v>32.003921903114758</v>
      </c>
      <c r="G3022" s="44"/>
      <c r="H3022" s="229" t="s">
        <v>1633</v>
      </c>
      <c r="I3022" s="229"/>
      <c r="J3022" s="45">
        <f>Q3022</f>
        <v>177.47629419</v>
      </c>
      <c r="Q3022">
        <f t="shared" si="755"/>
        <v>177.47629419</v>
      </c>
      <c r="S3022" s="194"/>
    </row>
    <row r="3023" spans="1:30" ht="15.75" thickBot="1" x14ac:dyDescent="0.3">
      <c r="A3023" s="46"/>
      <c r="B3023" s="46"/>
      <c r="C3023" s="46"/>
      <c r="D3023" s="46"/>
      <c r="E3023" s="46"/>
      <c r="F3023" s="46"/>
      <c r="G3023" s="46" t="s">
        <v>1634</v>
      </c>
      <c r="H3023" s="47">
        <v>2</v>
      </c>
      <c r="I3023" s="46" t="s">
        <v>1635</v>
      </c>
      <c r="J3023" s="48">
        <f>O3023</f>
        <v>354.95</v>
      </c>
      <c r="M3023">
        <f>K3016</f>
        <v>354.95</v>
      </c>
      <c r="N3023">
        <f>L3016</f>
        <v>177.47629419</v>
      </c>
      <c r="O3023">
        <v>354.95</v>
      </c>
      <c r="P3023">
        <v>177.47629419</v>
      </c>
      <c r="Q3023">
        <f t="shared" si="755"/>
        <v>0</v>
      </c>
      <c r="S3023" s="194"/>
      <c r="W3023" t="s">
        <v>1635</v>
      </c>
      <c r="Y3023" t="s">
        <v>1635</v>
      </c>
      <c r="AB3023" t="s">
        <v>1635</v>
      </c>
    </row>
    <row r="3024" spans="1:30" ht="15.75" thickTop="1" x14ac:dyDescent="0.25">
      <c r="A3024" s="49"/>
      <c r="B3024" s="49"/>
      <c r="C3024" s="49"/>
      <c r="D3024" s="49"/>
      <c r="E3024" s="49"/>
      <c r="F3024" s="49"/>
      <c r="G3024" s="49"/>
      <c r="H3024" s="49"/>
      <c r="I3024" s="49"/>
      <c r="J3024" s="49"/>
      <c r="Q3024">
        <f t="shared" si="755"/>
        <v>0</v>
      </c>
      <c r="S3024" s="194"/>
    </row>
    <row r="3025" spans="1:30" collapsed="1" x14ac:dyDescent="0.25">
      <c r="A3025" s="36" t="s">
        <v>1017</v>
      </c>
      <c r="B3025" s="37" t="s">
        <v>137</v>
      </c>
      <c r="C3025" s="36" t="s">
        <v>138</v>
      </c>
      <c r="D3025" s="36" t="s">
        <v>9</v>
      </c>
      <c r="E3025" s="233" t="s">
        <v>1626</v>
      </c>
      <c r="F3025" s="234"/>
      <c r="G3025" s="38" t="s">
        <v>139</v>
      </c>
      <c r="H3025" s="37" t="s">
        <v>140</v>
      </c>
      <c r="I3025" s="37" t="s">
        <v>141</v>
      </c>
      <c r="J3025" s="37" t="s">
        <v>10</v>
      </c>
      <c r="Q3025">
        <f t="shared" si="755"/>
        <v>0</v>
      </c>
      <c r="S3025" s="194"/>
      <c r="W3025" t="s">
        <v>141</v>
      </c>
      <c r="Y3025" t="s">
        <v>141</v>
      </c>
      <c r="AB3025" t="s">
        <v>141</v>
      </c>
    </row>
    <row r="3026" spans="1:30" ht="25.5" x14ac:dyDescent="0.25">
      <c r="A3026" s="39" t="s">
        <v>1636</v>
      </c>
      <c r="B3026" s="40" t="s">
        <v>1018</v>
      </c>
      <c r="C3026" s="39" t="s">
        <v>157</v>
      </c>
      <c r="D3026" s="39" t="s">
        <v>1019</v>
      </c>
      <c r="E3026" s="235" t="s">
        <v>2578</v>
      </c>
      <c r="F3026" s="236"/>
      <c r="G3026" s="41" t="s">
        <v>164</v>
      </c>
      <c r="H3026" s="42">
        <v>1</v>
      </c>
      <c r="I3026" s="43">
        <f>_xlfn.XLOOKUP(D3026,'Sintético MO EQ MAT'!D:D,'Sintético MO EQ MAT'!G:G)</f>
        <v>10.795424426229509</v>
      </c>
      <c r="J3026" s="43">
        <f>(H3026*I3026)</f>
        <v>10.795424426229509</v>
      </c>
      <c r="K3026">
        <f>_xlfn.XLOOKUP(D3026,'Sintético MO EQ MAT'!D:D,'Sintético MO EQ MAT'!O:O,0)</f>
        <v>2054.58</v>
      </c>
      <c r="L3026">
        <f>_xlfn.XLOOKUP(D3026,'Sintético MO EQ MAT'!D:D,'Sintético MO EQ MAT'!K:K,0)</f>
        <v>13.170417800000001</v>
      </c>
      <c r="Q3026">
        <f t="shared" si="755"/>
        <v>0</v>
      </c>
      <c r="S3026" s="194"/>
      <c r="W3026">
        <v>10.795424426229509</v>
      </c>
      <c r="Y3026">
        <v>10.795424426229509</v>
      </c>
      <c r="AB3026">
        <v>10.795424426229509</v>
      </c>
      <c r="AD3026" s="196">
        <v>11.33</v>
      </c>
    </row>
    <row r="3027" spans="1:30" ht="25.5" x14ac:dyDescent="0.25">
      <c r="A3027" s="50" t="s">
        <v>1638</v>
      </c>
      <c r="B3027" s="51" t="s">
        <v>1940</v>
      </c>
      <c r="C3027" s="50" t="s">
        <v>157</v>
      </c>
      <c r="D3027" s="50" t="s">
        <v>1941</v>
      </c>
      <c r="E3027" s="237" t="s">
        <v>1637</v>
      </c>
      <c r="F3027" s="238"/>
      <c r="G3027" s="52" t="s">
        <v>266</v>
      </c>
      <c r="H3027" s="53">
        <v>3.5200000000000002E-2</v>
      </c>
      <c r="I3027" s="54">
        <f t="shared" ref="I3027:I3030" si="756">Y3027</f>
        <v>19.64</v>
      </c>
      <c r="J3027" s="54">
        <f t="shared" ref="J3027:J3030" si="757">TRUNC(H3027*I3027,(2))</f>
        <v>0.69</v>
      </c>
      <c r="Q3027">
        <f t="shared" si="755"/>
        <v>0</v>
      </c>
      <c r="R3027">
        <f t="shared" ref="R3027:R3030" si="758">I3027/1.07133</f>
        <v>18.332353243165041</v>
      </c>
      <c r="T3027">
        <v>18.659049965930198</v>
      </c>
      <c r="W3027">
        <v>19.989999999999998</v>
      </c>
      <c r="Y3027">
        <v>19.64</v>
      </c>
      <c r="AB3027">
        <v>19.989999999999998</v>
      </c>
      <c r="AD3027" s="196">
        <v>19.64</v>
      </c>
    </row>
    <row r="3028" spans="1:30" ht="25.5" x14ac:dyDescent="0.25">
      <c r="A3028" s="50" t="s">
        <v>1638</v>
      </c>
      <c r="B3028" s="51" t="s">
        <v>1942</v>
      </c>
      <c r="C3028" s="50" t="s">
        <v>157</v>
      </c>
      <c r="D3028" s="50" t="s">
        <v>1943</v>
      </c>
      <c r="E3028" s="237" t="s">
        <v>1637</v>
      </c>
      <c r="F3028" s="238"/>
      <c r="G3028" s="52" t="s">
        <v>266</v>
      </c>
      <c r="H3028" s="53">
        <v>3.5200000000000002E-2</v>
      </c>
      <c r="I3028" s="54">
        <f t="shared" si="756"/>
        <v>27.04</v>
      </c>
      <c r="J3028" s="54">
        <f t="shared" si="757"/>
        <v>0.95</v>
      </c>
      <c r="Q3028">
        <f t="shared" si="755"/>
        <v>0</v>
      </c>
      <c r="R3028">
        <f t="shared" si="758"/>
        <v>25.239655381628445</v>
      </c>
      <c r="T3028">
        <v>25.678362409341663</v>
      </c>
      <c r="W3028">
        <v>27.51</v>
      </c>
      <c r="Y3028">
        <v>27.04</v>
      </c>
      <c r="AB3028">
        <v>27.51</v>
      </c>
      <c r="AD3028" s="196">
        <v>27.04</v>
      </c>
    </row>
    <row r="3029" spans="1:30" ht="25.5" x14ac:dyDescent="0.25">
      <c r="A3029" s="55" t="s">
        <v>1627</v>
      </c>
      <c r="B3029" s="56" t="s">
        <v>2553</v>
      </c>
      <c r="C3029" s="55" t="s">
        <v>157</v>
      </c>
      <c r="D3029" s="55" t="s">
        <v>2554</v>
      </c>
      <c r="E3029" s="230" t="s">
        <v>1648</v>
      </c>
      <c r="F3029" s="231"/>
      <c r="G3029" s="57" t="s">
        <v>164</v>
      </c>
      <c r="H3029" s="58">
        <v>1</v>
      </c>
      <c r="I3029" s="59">
        <f t="shared" si="756"/>
        <v>0.86</v>
      </c>
      <c r="J3029" s="59">
        <f t="shared" si="757"/>
        <v>0.86</v>
      </c>
      <c r="Q3029">
        <f t="shared" si="755"/>
        <v>0</v>
      </c>
      <c r="R3029">
        <f t="shared" si="758"/>
        <v>0.80274051879439579</v>
      </c>
      <c r="T3029">
        <v>0.8214089029524051</v>
      </c>
      <c r="W3029">
        <v>0.88</v>
      </c>
      <c r="Y3029">
        <v>0.86</v>
      </c>
      <c r="AB3029">
        <v>0.88</v>
      </c>
      <c r="AD3029" s="196">
        <v>0.86</v>
      </c>
    </row>
    <row r="3030" spans="1:30" x14ac:dyDescent="0.25">
      <c r="A3030" s="55" t="s">
        <v>1627</v>
      </c>
      <c r="B3030" s="56" t="s">
        <v>2746</v>
      </c>
      <c r="C3030" s="55" t="s">
        <v>157</v>
      </c>
      <c r="D3030" s="55" t="s">
        <v>2747</v>
      </c>
      <c r="E3030" s="230" t="s">
        <v>1648</v>
      </c>
      <c r="F3030" s="231"/>
      <c r="G3030" s="57" t="s">
        <v>164</v>
      </c>
      <c r="H3030" s="58">
        <v>1</v>
      </c>
      <c r="I3030" s="59">
        <f t="shared" si="756"/>
        <v>8.3000000000000007</v>
      </c>
      <c r="J3030" s="59">
        <f t="shared" si="757"/>
        <v>8.3000000000000007</v>
      </c>
      <c r="Q3030">
        <f t="shared" si="755"/>
        <v>0</v>
      </c>
      <c r="R3030">
        <f t="shared" si="758"/>
        <v>7.7473794255738211</v>
      </c>
      <c r="T3030">
        <v>7.8873923067588887</v>
      </c>
      <c r="W3030">
        <v>8.4499999999999993</v>
      </c>
      <c r="Y3030">
        <v>8.3000000000000007</v>
      </c>
      <c r="AB3030">
        <v>8.4499999999999993</v>
      </c>
      <c r="AD3030" s="196">
        <v>8.3000000000000007</v>
      </c>
    </row>
    <row r="3031" spans="1:30" x14ac:dyDescent="0.25">
      <c r="A3031" s="44"/>
      <c r="B3031" s="44"/>
      <c r="C3031" s="44"/>
      <c r="D3031" s="44"/>
      <c r="E3031" s="44" t="s">
        <v>1629</v>
      </c>
      <c r="F3031" s="45">
        <v>1.24</v>
      </c>
      <c r="G3031" s="44" t="s">
        <v>1630</v>
      </c>
      <c r="H3031" s="45">
        <v>0</v>
      </c>
      <c r="I3031" s="44" t="s">
        <v>1631</v>
      </c>
      <c r="J3031" s="45">
        <f>F3031+H3031</f>
        <v>1.24</v>
      </c>
      <c r="Q3031">
        <f t="shared" si="755"/>
        <v>0</v>
      </c>
      <c r="W3031" t="s">
        <v>1631</v>
      </c>
      <c r="Y3031" t="s">
        <v>1631</v>
      </c>
      <c r="AB3031" t="s">
        <v>1631</v>
      </c>
    </row>
    <row r="3032" spans="1:30" x14ac:dyDescent="0.25">
      <c r="A3032" s="44"/>
      <c r="B3032" s="44"/>
      <c r="C3032" s="44"/>
      <c r="D3032" s="44"/>
      <c r="E3032" s="44" t="s">
        <v>1632</v>
      </c>
      <c r="F3032" s="45">
        <f>J3032-J3026</f>
        <v>2.3749933737704918</v>
      </c>
      <c r="G3032" s="44"/>
      <c r="H3032" s="229" t="s">
        <v>1633</v>
      </c>
      <c r="I3032" s="229"/>
      <c r="J3032" s="45">
        <f>Q3032</f>
        <v>13.170417800000001</v>
      </c>
      <c r="Q3032">
        <f t="shared" si="755"/>
        <v>13.170417800000001</v>
      </c>
      <c r="S3032" s="194"/>
    </row>
    <row r="3033" spans="1:30" ht="15.75" thickBot="1" x14ac:dyDescent="0.3">
      <c r="A3033" s="46"/>
      <c r="B3033" s="46"/>
      <c r="C3033" s="46"/>
      <c r="D3033" s="46"/>
      <c r="E3033" s="46"/>
      <c r="F3033" s="46"/>
      <c r="G3033" s="46" t="s">
        <v>1634</v>
      </c>
      <c r="H3033" s="47">
        <v>156</v>
      </c>
      <c r="I3033" s="46" t="s">
        <v>1635</v>
      </c>
      <c r="J3033" s="48">
        <f>O3033</f>
        <v>2054.58</v>
      </c>
      <c r="M3033">
        <f>K3026</f>
        <v>2054.58</v>
      </c>
      <c r="N3033">
        <f>L3026</f>
        <v>13.170417800000001</v>
      </c>
      <c r="O3033">
        <v>2054.58</v>
      </c>
      <c r="P3033">
        <v>13.170417800000001</v>
      </c>
      <c r="Q3033">
        <f t="shared" si="755"/>
        <v>0</v>
      </c>
      <c r="S3033" s="194"/>
      <c r="W3033" t="s">
        <v>1635</v>
      </c>
      <c r="Y3033" t="s">
        <v>1635</v>
      </c>
      <c r="AB3033" t="s">
        <v>1635</v>
      </c>
    </row>
    <row r="3034" spans="1:30" ht="15.75" thickTop="1" x14ac:dyDescent="0.25">
      <c r="A3034" s="49"/>
      <c r="B3034" s="49"/>
      <c r="C3034" s="49"/>
      <c r="D3034" s="49"/>
      <c r="E3034" s="49"/>
      <c r="F3034" s="49"/>
      <c r="G3034" s="49"/>
      <c r="H3034" s="49"/>
      <c r="I3034" s="49"/>
      <c r="J3034" s="49"/>
      <c r="Q3034">
        <f t="shared" si="755"/>
        <v>0</v>
      </c>
      <c r="S3034" s="194"/>
    </row>
    <row r="3035" spans="1:30" collapsed="1" x14ac:dyDescent="0.25">
      <c r="A3035" s="36" t="s">
        <v>1020</v>
      </c>
      <c r="B3035" s="37" t="s">
        <v>137</v>
      </c>
      <c r="C3035" s="36" t="s">
        <v>138</v>
      </c>
      <c r="D3035" s="36" t="s">
        <v>9</v>
      </c>
      <c r="E3035" s="233" t="s">
        <v>1626</v>
      </c>
      <c r="F3035" s="234"/>
      <c r="G3035" s="38" t="s">
        <v>139</v>
      </c>
      <c r="H3035" s="37" t="s">
        <v>140</v>
      </c>
      <c r="I3035" s="37" t="s">
        <v>141</v>
      </c>
      <c r="J3035" s="37" t="s">
        <v>10</v>
      </c>
      <c r="Q3035">
        <f t="shared" si="755"/>
        <v>0</v>
      </c>
      <c r="S3035" s="194"/>
      <c r="W3035" t="s">
        <v>141</v>
      </c>
      <c r="Y3035" t="s">
        <v>141</v>
      </c>
      <c r="AB3035" t="s">
        <v>141</v>
      </c>
    </row>
    <row r="3036" spans="1:30" ht="25.5" x14ac:dyDescent="0.25">
      <c r="A3036" s="39" t="s">
        <v>1636</v>
      </c>
      <c r="B3036" s="40" t="s">
        <v>1021</v>
      </c>
      <c r="C3036" s="39" t="s">
        <v>157</v>
      </c>
      <c r="D3036" s="39" t="s">
        <v>1022</v>
      </c>
      <c r="E3036" s="235" t="s">
        <v>2578</v>
      </c>
      <c r="F3036" s="236"/>
      <c r="G3036" s="41" t="s">
        <v>164</v>
      </c>
      <c r="H3036" s="42">
        <v>1</v>
      </c>
      <c r="I3036" s="43">
        <f>_xlfn.XLOOKUP(D3036,'Sintético MO EQ MAT'!D:D,'Sintético MO EQ MAT'!G:G)</f>
        <v>11.375477081967214</v>
      </c>
      <c r="J3036" s="43">
        <f>(H3036*I3036)</f>
        <v>11.375477081967214</v>
      </c>
      <c r="K3036">
        <f>_xlfn.XLOOKUP(D3036,'Sintético MO EQ MAT'!D:D,'Sintético MO EQ MAT'!O:O,0)</f>
        <v>111.02</v>
      </c>
      <c r="L3036">
        <f>_xlfn.XLOOKUP(D3036,'Sintético MO EQ MAT'!D:D,'Sintético MO EQ MAT'!K:K,0)</f>
        <v>13.878082040000001</v>
      </c>
      <c r="Q3036">
        <f t="shared" si="755"/>
        <v>0</v>
      </c>
      <c r="S3036" s="194"/>
      <c r="W3036">
        <v>11.375477081967214</v>
      </c>
      <c r="Y3036">
        <v>11.375477081967214</v>
      </c>
      <c r="AB3036">
        <v>11.375477081967214</v>
      </c>
      <c r="AD3036" s="196">
        <v>11.45</v>
      </c>
    </row>
    <row r="3037" spans="1:30" ht="25.5" x14ac:dyDescent="0.25">
      <c r="A3037" s="50" t="s">
        <v>1638</v>
      </c>
      <c r="B3037" s="51" t="s">
        <v>1940</v>
      </c>
      <c r="C3037" s="50" t="s">
        <v>157</v>
      </c>
      <c r="D3037" s="50" t="s">
        <v>1941</v>
      </c>
      <c r="E3037" s="237" t="s">
        <v>1637</v>
      </c>
      <c r="F3037" s="238"/>
      <c r="G3037" s="52" t="s">
        <v>266</v>
      </c>
      <c r="H3037" s="53">
        <v>4.7600000000000003E-2</v>
      </c>
      <c r="I3037" s="54">
        <f t="shared" ref="I3037:I3040" si="759">Y3037</f>
        <v>19.64</v>
      </c>
      <c r="J3037" s="54">
        <f t="shared" ref="J3037:J3040" si="760">TRUNC(H3037*I3037,(2))</f>
        <v>0.93</v>
      </c>
      <c r="Q3037">
        <f t="shared" si="755"/>
        <v>0</v>
      </c>
      <c r="R3037">
        <f t="shared" ref="R3037:R3040" si="761">I3037/1.07133</f>
        <v>18.332353243165041</v>
      </c>
      <c r="T3037">
        <v>18.659049965930198</v>
      </c>
      <c r="W3037">
        <v>19.989999999999998</v>
      </c>
      <c r="Y3037">
        <v>19.64</v>
      </c>
      <c r="AB3037">
        <v>19.989999999999998</v>
      </c>
      <c r="AD3037" s="196">
        <v>19.64</v>
      </c>
    </row>
    <row r="3038" spans="1:30" ht="25.5" x14ac:dyDescent="0.25">
      <c r="A3038" s="50" t="s">
        <v>1638</v>
      </c>
      <c r="B3038" s="51" t="s">
        <v>1942</v>
      </c>
      <c r="C3038" s="50" t="s">
        <v>157</v>
      </c>
      <c r="D3038" s="50" t="s">
        <v>1943</v>
      </c>
      <c r="E3038" s="237" t="s">
        <v>1637</v>
      </c>
      <c r="F3038" s="238"/>
      <c r="G3038" s="52" t="s">
        <v>266</v>
      </c>
      <c r="H3038" s="53">
        <v>4.7600000000000003E-2</v>
      </c>
      <c r="I3038" s="54">
        <f t="shared" si="759"/>
        <v>27.04</v>
      </c>
      <c r="J3038" s="54">
        <f t="shared" si="760"/>
        <v>1.28</v>
      </c>
      <c r="Q3038">
        <f t="shared" si="755"/>
        <v>0</v>
      </c>
      <c r="R3038">
        <f t="shared" si="761"/>
        <v>25.239655381628445</v>
      </c>
      <c r="T3038">
        <v>25.678362409341663</v>
      </c>
      <c r="W3038">
        <v>27.51</v>
      </c>
      <c r="Y3038">
        <v>27.04</v>
      </c>
      <c r="AB3038">
        <v>27.51</v>
      </c>
      <c r="AD3038" s="196">
        <v>27.04</v>
      </c>
    </row>
    <row r="3039" spans="1:30" ht="25.5" x14ac:dyDescent="0.25">
      <c r="A3039" s="55" t="s">
        <v>1627</v>
      </c>
      <c r="B3039" s="56" t="s">
        <v>2553</v>
      </c>
      <c r="C3039" s="55" t="s">
        <v>157</v>
      </c>
      <c r="D3039" s="55" t="s">
        <v>2554</v>
      </c>
      <c r="E3039" s="230" t="s">
        <v>1648</v>
      </c>
      <c r="F3039" s="231"/>
      <c r="G3039" s="57" t="s">
        <v>164</v>
      </c>
      <c r="H3039" s="58">
        <v>1</v>
      </c>
      <c r="I3039" s="59">
        <f t="shared" si="759"/>
        <v>0.86</v>
      </c>
      <c r="J3039" s="59">
        <f t="shared" si="760"/>
        <v>0.86</v>
      </c>
      <c r="Q3039">
        <f t="shared" si="755"/>
        <v>0</v>
      </c>
      <c r="R3039">
        <f t="shared" si="761"/>
        <v>0.80274051879439579</v>
      </c>
      <c r="T3039">
        <v>0.8214089029524051</v>
      </c>
      <c r="W3039">
        <v>0.88</v>
      </c>
      <c r="Y3039">
        <v>0.86</v>
      </c>
      <c r="AB3039">
        <v>0.88</v>
      </c>
      <c r="AD3039" s="196">
        <v>0.86</v>
      </c>
    </row>
    <row r="3040" spans="1:30" x14ac:dyDescent="0.25">
      <c r="A3040" s="55" t="s">
        <v>1627</v>
      </c>
      <c r="B3040" s="56" t="s">
        <v>2746</v>
      </c>
      <c r="C3040" s="55" t="s">
        <v>157</v>
      </c>
      <c r="D3040" s="55" t="s">
        <v>2747</v>
      </c>
      <c r="E3040" s="230" t="s">
        <v>1648</v>
      </c>
      <c r="F3040" s="231"/>
      <c r="G3040" s="57" t="s">
        <v>164</v>
      </c>
      <c r="H3040" s="58">
        <v>1</v>
      </c>
      <c r="I3040" s="59">
        <f t="shared" si="759"/>
        <v>8.3000000000000007</v>
      </c>
      <c r="J3040" s="59">
        <f t="shared" si="760"/>
        <v>8.3000000000000007</v>
      </c>
      <c r="Q3040">
        <f t="shared" si="755"/>
        <v>0</v>
      </c>
      <c r="R3040">
        <f t="shared" si="761"/>
        <v>7.7473794255738211</v>
      </c>
      <c r="T3040">
        <v>7.8873923067588887</v>
      </c>
      <c r="W3040">
        <v>8.4499999999999993</v>
      </c>
      <c r="Y3040">
        <v>8.3000000000000007</v>
      </c>
      <c r="AB3040">
        <v>8.4499999999999993</v>
      </c>
      <c r="AD3040" s="196">
        <v>8.3000000000000007</v>
      </c>
    </row>
    <row r="3041" spans="1:30" x14ac:dyDescent="0.25">
      <c r="A3041" s="44"/>
      <c r="B3041" s="44"/>
      <c r="C3041" s="44"/>
      <c r="D3041" s="44"/>
      <c r="E3041" s="44" t="s">
        <v>1629</v>
      </c>
      <c r="F3041" s="45">
        <v>1.68</v>
      </c>
      <c r="G3041" s="44" t="s">
        <v>1630</v>
      </c>
      <c r="H3041" s="45">
        <v>0</v>
      </c>
      <c r="I3041" s="44" t="s">
        <v>1631</v>
      </c>
      <c r="J3041" s="45">
        <f>F3041+H3041</f>
        <v>1.68</v>
      </c>
      <c r="Q3041">
        <f t="shared" si="755"/>
        <v>0</v>
      </c>
      <c r="W3041" t="s">
        <v>1631</v>
      </c>
      <c r="Y3041" t="s">
        <v>1631</v>
      </c>
      <c r="AB3041" t="s">
        <v>1631</v>
      </c>
    </row>
    <row r="3042" spans="1:30" x14ac:dyDescent="0.25">
      <c r="A3042" s="44"/>
      <c r="B3042" s="44"/>
      <c r="C3042" s="44"/>
      <c r="D3042" s="44"/>
      <c r="E3042" s="44" t="s">
        <v>1632</v>
      </c>
      <c r="F3042" s="45">
        <f>J3042-J3036</f>
        <v>2.5026049580327872</v>
      </c>
      <c r="G3042" s="44"/>
      <c r="H3042" s="229" t="s">
        <v>1633</v>
      </c>
      <c r="I3042" s="229"/>
      <c r="J3042" s="45">
        <f>Q3042</f>
        <v>13.878082040000001</v>
      </c>
      <c r="Q3042">
        <f t="shared" si="755"/>
        <v>13.878082040000001</v>
      </c>
      <c r="S3042" s="194"/>
    </row>
    <row r="3043" spans="1:30" ht="15.75" thickBot="1" x14ac:dyDescent="0.3">
      <c r="A3043" s="46"/>
      <c r="B3043" s="46"/>
      <c r="C3043" s="46"/>
      <c r="D3043" s="46"/>
      <c r="E3043" s="46"/>
      <c r="F3043" s="46"/>
      <c r="G3043" s="46" t="s">
        <v>1634</v>
      </c>
      <c r="H3043" s="47">
        <v>8</v>
      </c>
      <c r="I3043" s="46" t="s">
        <v>1635</v>
      </c>
      <c r="J3043" s="48">
        <f>O3043</f>
        <v>111.02</v>
      </c>
      <c r="M3043">
        <f>K3036</f>
        <v>111.02</v>
      </c>
      <c r="N3043">
        <f>L3036</f>
        <v>13.878082040000001</v>
      </c>
      <c r="O3043">
        <v>111.02</v>
      </c>
      <c r="P3043">
        <v>13.878082040000001</v>
      </c>
      <c r="Q3043">
        <f t="shared" si="755"/>
        <v>0</v>
      </c>
      <c r="S3043" s="194"/>
      <c r="W3043" t="s">
        <v>1635</v>
      </c>
      <c r="Y3043" t="s">
        <v>1635</v>
      </c>
      <c r="AB3043" t="s">
        <v>1635</v>
      </c>
    </row>
    <row r="3044" spans="1:30" ht="15.75" thickTop="1" x14ac:dyDescent="0.25">
      <c r="A3044" s="49"/>
      <c r="B3044" s="49"/>
      <c r="C3044" s="49"/>
      <c r="D3044" s="49"/>
      <c r="E3044" s="49"/>
      <c r="F3044" s="49"/>
      <c r="G3044" s="49"/>
      <c r="H3044" s="49"/>
      <c r="I3044" s="49"/>
      <c r="J3044" s="49"/>
      <c r="Q3044">
        <f t="shared" si="755"/>
        <v>0</v>
      </c>
      <c r="S3044" s="194"/>
    </row>
    <row r="3045" spans="1:30" collapsed="1" x14ac:dyDescent="0.25">
      <c r="A3045" s="36" t="s">
        <v>1023</v>
      </c>
      <c r="B3045" s="37" t="s">
        <v>137</v>
      </c>
      <c r="C3045" s="36" t="s">
        <v>138</v>
      </c>
      <c r="D3045" s="36" t="s">
        <v>9</v>
      </c>
      <c r="E3045" s="233" t="s">
        <v>1626</v>
      </c>
      <c r="F3045" s="234"/>
      <c r="G3045" s="38" t="s">
        <v>139</v>
      </c>
      <c r="H3045" s="37" t="s">
        <v>140</v>
      </c>
      <c r="I3045" s="37" t="s">
        <v>141</v>
      </c>
      <c r="J3045" s="37" t="s">
        <v>10</v>
      </c>
      <c r="Q3045">
        <f t="shared" si="755"/>
        <v>0</v>
      </c>
      <c r="S3045" s="194"/>
      <c r="W3045" t="s">
        <v>141</v>
      </c>
      <c r="Y3045" t="s">
        <v>141</v>
      </c>
      <c r="AB3045" t="s">
        <v>141</v>
      </c>
    </row>
    <row r="3046" spans="1:30" ht="25.5" x14ac:dyDescent="0.25">
      <c r="A3046" s="39" t="s">
        <v>1636</v>
      </c>
      <c r="B3046" s="40" t="s">
        <v>1024</v>
      </c>
      <c r="C3046" s="39" t="s">
        <v>157</v>
      </c>
      <c r="D3046" s="39" t="s">
        <v>1025</v>
      </c>
      <c r="E3046" s="235" t="s">
        <v>2578</v>
      </c>
      <c r="F3046" s="236"/>
      <c r="G3046" s="41" t="s">
        <v>164</v>
      </c>
      <c r="H3046" s="42">
        <v>1</v>
      </c>
      <c r="I3046" s="43">
        <f>_xlfn.XLOOKUP(D3046,'Sintético MO EQ MAT'!D:D,'Sintético MO EQ MAT'!G:G)</f>
        <v>12.511413532786888</v>
      </c>
      <c r="J3046" s="43">
        <f>(H3046*I3046)</f>
        <v>12.511413532786888</v>
      </c>
      <c r="K3046">
        <f>_xlfn.XLOOKUP(D3046,'Sintético MO EQ MAT'!D:D,'Sintético MO EQ MAT'!O:O,0)</f>
        <v>30.52</v>
      </c>
      <c r="L3046">
        <f>_xlfn.XLOOKUP(D3046,'Sintético MO EQ MAT'!D:D,'Sintético MO EQ MAT'!K:K,0)</f>
        <v>15.263924510000002</v>
      </c>
      <c r="Q3046">
        <f t="shared" si="755"/>
        <v>0</v>
      </c>
      <c r="S3046" s="194"/>
      <c r="W3046">
        <v>12.511413532786888</v>
      </c>
      <c r="Y3046">
        <v>12.511413532786888</v>
      </c>
      <c r="AB3046">
        <v>12.511413532786888</v>
      </c>
      <c r="AD3046" s="196">
        <v>11.96</v>
      </c>
    </row>
    <row r="3047" spans="1:30" ht="25.5" x14ac:dyDescent="0.25">
      <c r="A3047" s="50" t="s">
        <v>1638</v>
      </c>
      <c r="B3047" s="51" t="s">
        <v>1940</v>
      </c>
      <c r="C3047" s="50" t="s">
        <v>157</v>
      </c>
      <c r="D3047" s="50" t="s">
        <v>1941</v>
      </c>
      <c r="E3047" s="237" t="s">
        <v>1637</v>
      </c>
      <c r="F3047" s="238"/>
      <c r="G3047" s="52" t="s">
        <v>266</v>
      </c>
      <c r="H3047" s="53">
        <v>6.6299999999999998E-2</v>
      </c>
      <c r="I3047" s="54">
        <f t="shared" ref="I3047:I3050" si="762">Y3047</f>
        <v>19.64</v>
      </c>
      <c r="J3047" s="54">
        <f t="shared" ref="J3047:J3050" si="763">TRUNC(H3047*I3047,(2))</f>
        <v>1.3</v>
      </c>
      <c r="Q3047">
        <f t="shared" si="755"/>
        <v>0</v>
      </c>
      <c r="R3047">
        <f t="shared" ref="R3047:R3050" si="764">I3047/1.07133</f>
        <v>18.332353243165041</v>
      </c>
      <c r="T3047">
        <v>18.659049965930198</v>
      </c>
      <c r="W3047">
        <v>19.989999999999998</v>
      </c>
      <c r="Y3047">
        <v>19.64</v>
      </c>
      <c r="AB3047">
        <v>19.989999999999998</v>
      </c>
      <c r="AD3047" s="196">
        <v>19.64</v>
      </c>
    </row>
    <row r="3048" spans="1:30" ht="25.5" x14ac:dyDescent="0.25">
      <c r="A3048" s="50" t="s">
        <v>1638</v>
      </c>
      <c r="B3048" s="51" t="s">
        <v>1942</v>
      </c>
      <c r="C3048" s="50" t="s">
        <v>157</v>
      </c>
      <c r="D3048" s="50" t="s">
        <v>1943</v>
      </c>
      <c r="E3048" s="237" t="s">
        <v>1637</v>
      </c>
      <c r="F3048" s="238"/>
      <c r="G3048" s="52" t="s">
        <v>266</v>
      </c>
      <c r="H3048" s="53">
        <v>6.6299999999999998E-2</v>
      </c>
      <c r="I3048" s="54">
        <f t="shared" si="762"/>
        <v>27.04</v>
      </c>
      <c r="J3048" s="54">
        <f t="shared" si="763"/>
        <v>1.79</v>
      </c>
      <c r="Q3048">
        <f t="shared" si="755"/>
        <v>0</v>
      </c>
      <c r="R3048">
        <f t="shared" si="764"/>
        <v>25.239655381628445</v>
      </c>
      <c r="T3048">
        <v>25.678362409341663</v>
      </c>
      <c r="W3048">
        <v>27.51</v>
      </c>
      <c r="Y3048">
        <v>27.04</v>
      </c>
      <c r="AB3048">
        <v>27.51</v>
      </c>
      <c r="AD3048" s="196">
        <v>27.04</v>
      </c>
    </row>
    <row r="3049" spans="1:30" ht="25.5" x14ac:dyDescent="0.25">
      <c r="A3049" s="55" t="s">
        <v>1627</v>
      </c>
      <c r="B3049" s="56" t="s">
        <v>2729</v>
      </c>
      <c r="C3049" s="55" t="s">
        <v>157</v>
      </c>
      <c r="D3049" s="55" t="s">
        <v>2730</v>
      </c>
      <c r="E3049" s="230" t="s">
        <v>1648</v>
      </c>
      <c r="F3049" s="231"/>
      <c r="G3049" s="57" t="s">
        <v>164</v>
      </c>
      <c r="H3049" s="58">
        <v>1</v>
      </c>
      <c r="I3049" s="59">
        <f t="shared" si="762"/>
        <v>1.1200000000000001</v>
      </c>
      <c r="J3049" s="59">
        <f t="shared" si="763"/>
        <v>1.1200000000000001</v>
      </c>
      <c r="Q3049">
        <f t="shared" si="755"/>
        <v>0</v>
      </c>
      <c r="R3049">
        <f t="shared" si="764"/>
        <v>1.0454295128485156</v>
      </c>
      <c r="T3049">
        <v>1.0640978970065247</v>
      </c>
      <c r="W3049">
        <v>1.1399999999999999</v>
      </c>
      <c r="Y3049">
        <v>1.1200000000000001</v>
      </c>
      <c r="AB3049">
        <v>1.1399999999999999</v>
      </c>
      <c r="AD3049" s="196">
        <v>1.1200000000000001</v>
      </c>
    </row>
    <row r="3050" spans="1:30" x14ac:dyDescent="0.25">
      <c r="A3050" s="55" t="s">
        <v>1627</v>
      </c>
      <c r="B3050" s="56" t="s">
        <v>2746</v>
      </c>
      <c r="C3050" s="55" t="s">
        <v>157</v>
      </c>
      <c r="D3050" s="55" t="s">
        <v>2747</v>
      </c>
      <c r="E3050" s="230" t="s">
        <v>1648</v>
      </c>
      <c r="F3050" s="231"/>
      <c r="G3050" s="57" t="s">
        <v>164</v>
      </c>
      <c r="H3050" s="58">
        <v>1</v>
      </c>
      <c r="I3050" s="59">
        <f t="shared" si="762"/>
        <v>8.3000000000000007</v>
      </c>
      <c r="J3050" s="59">
        <f t="shared" si="763"/>
        <v>8.3000000000000007</v>
      </c>
      <c r="Q3050">
        <f t="shared" si="755"/>
        <v>0</v>
      </c>
      <c r="R3050">
        <f t="shared" si="764"/>
        <v>7.7473794255738211</v>
      </c>
      <c r="T3050">
        <v>7.8873923067588887</v>
      </c>
      <c r="W3050">
        <v>8.4499999999999993</v>
      </c>
      <c r="Y3050">
        <v>8.3000000000000007</v>
      </c>
      <c r="AB3050">
        <v>8.4499999999999993</v>
      </c>
      <c r="AD3050" s="196">
        <v>8.3000000000000007</v>
      </c>
    </row>
    <row r="3051" spans="1:30" x14ac:dyDescent="0.25">
      <c r="A3051" s="44"/>
      <c r="B3051" s="44"/>
      <c r="C3051" s="44"/>
      <c r="D3051" s="44"/>
      <c r="E3051" s="44" t="s">
        <v>1629</v>
      </c>
      <c r="F3051" s="45">
        <v>2.34</v>
      </c>
      <c r="G3051" s="44" t="s">
        <v>1630</v>
      </c>
      <c r="H3051" s="45">
        <v>0</v>
      </c>
      <c r="I3051" s="44" t="s">
        <v>1631</v>
      </c>
      <c r="J3051" s="45">
        <f>F3051+H3051</f>
        <v>2.34</v>
      </c>
      <c r="Q3051">
        <f t="shared" si="755"/>
        <v>0</v>
      </c>
      <c r="W3051" t="s">
        <v>1631</v>
      </c>
      <c r="Y3051" t="s">
        <v>1631</v>
      </c>
      <c r="AB3051" t="s">
        <v>1631</v>
      </c>
    </row>
    <row r="3052" spans="1:30" x14ac:dyDescent="0.25">
      <c r="A3052" s="44"/>
      <c r="B3052" s="44"/>
      <c r="C3052" s="44"/>
      <c r="D3052" s="44"/>
      <c r="E3052" s="44" t="s">
        <v>1632</v>
      </c>
      <c r="F3052" s="45">
        <f>J3052-J3046</f>
        <v>2.7525109772131149</v>
      </c>
      <c r="G3052" s="44"/>
      <c r="H3052" s="229" t="s">
        <v>1633</v>
      </c>
      <c r="I3052" s="229"/>
      <c r="J3052" s="45">
        <f>Q3052</f>
        <v>15.263924510000002</v>
      </c>
      <c r="Q3052">
        <f t="shared" si="755"/>
        <v>15.263924510000002</v>
      </c>
      <c r="S3052" s="194"/>
    </row>
    <row r="3053" spans="1:30" ht="15.75" thickBot="1" x14ac:dyDescent="0.3">
      <c r="A3053" s="46"/>
      <c r="B3053" s="46"/>
      <c r="C3053" s="46"/>
      <c r="D3053" s="46"/>
      <c r="E3053" s="46"/>
      <c r="F3053" s="46"/>
      <c r="G3053" s="46" t="s">
        <v>1634</v>
      </c>
      <c r="H3053" s="47">
        <v>2</v>
      </c>
      <c r="I3053" s="46" t="s">
        <v>1635</v>
      </c>
      <c r="J3053" s="48">
        <f>O3053</f>
        <v>30.52</v>
      </c>
      <c r="M3053">
        <f>K3046</f>
        <v>30.52</v>
      </c>
      <c r="N3053">
        <f>L3046</f>
        <v>15.263924510000002</v>
      </c>
      <c r="O3053">
        <v>30.52</v>
      </c>
      <c r="P3053">
        <v>15.263924510000002</v>
      </c>
      <c r="Q3053">
        <f t="shared" si="755"/>
        <v>0</v>
      </c>
      <c r="S3053" s="194"/>
      <c r="W3053" t="s">
        <v>1635</v>
      </c>
      <c r="Y3053" t="s">
        <v>1635</v>
      </c>
      <c r="AB3053" t="s">
        <v>1635</v>
      </c>
    </row>
    <row r="3054" spans="1:30" ht="15.75" thickTop="1" x14ac:dyDescent="0.25">
      <c r="A3054" s="49"/>
      <c r="B3054" s="49"/>
      <c r="C3054" s="49"/>
      <c r="D3054" s="49"/>
      <c r="E3054" s="49"/>
      <c r="F3054" s="49"/>
      <c r="G3054" s="49"/>
      <c r="H3054" s="49"/>
      <c r="I3054" s="49"/>
      <c r="J3054" s="49"/>
      <c r="Q3054">
        <f t="shared" si="755"/>
        <v>0</v>
      </c>
      <c r="S3054" s="194"/>
    </row>
    <row r="3055" spans="1:30" collapsed="1" x14ac:dyDescent="0.25">
      <c r="A3055" s="36" t="s">
        <v>1026</v>
      </c>
      <c r="B3055" s="37" t="s">
        <v>137</v>
      </c>
      <c r="C3055" s="36" t="s">
        <v>138</v>
      </c>
      <c r="D3055" s="36" t="s">
        <v>9</v>
      </c>
      <c r="E3055" s="233" t="s">
        <v>1626</v>
      </c>
      <c r="F3055" s="234"/>
      <c r="G3055" s="38" t="s">
        <v>139</v>
      </c>
      <c r="H3055" s="37" t="s">
        <v>140</v>
      </c>
      <c r="I3055" s="37" t="s">
        <v>141</v>
      </c>
      <c r="J3055" s="37" t="s">
        <v>10</v>
      </c>
      <c r="Q3055">
        <f t="shared" si="755"/>
        <v>0</v>
      </c>
      <c r="S3055" s="194"/>
      <c r="W3055" t="s">
        <v>141</v>
      </c>
      <c r="Y3055" t="s">
        <v>141</v>
      </c>
      <c r="AB3055" t="s">
        <v>141</v>
      </c>
    </row>
    <row r="3056" spans="1:30" ht="25.5" x14ac:dyDescent="0.25">
      <c r="A3056" s="39" t="s">
        <v>1636</v>
      </c>
      <c r="B3056" s="40" t="s">
        <v>1027</v>
      </c>
      <c r="C3056" s="39" t="s">
        <v>157</v>
      </c>
      <c r="D3056" s="39" t="s">
        <v>1028</v>
      </c>
      <c r="E3056" s="235" t="s">
        <v>2578</v>
      </c>
      <c r="F3056" s="236"/>
      <c r="G3056" s="41" t="s">
        <v>164</v>
      </c>
      <c r="H3056" s="42">
        <v>1</v>
      </c>
      <c r="I3056" s="43">
        <f>_xlfn.XLOOKUP(D3056,'Sintético MO EQ MAT'!D:D,'Sintético MO EQ MAT'!G:G)</f>
        <v>12.511413532786888</v>
      </c>
      <c r="J3056" s="43">
        <f>(H3056*I3056)</f>
        <v>12.511413532786888</v>
      </c>
      <c r="K3056">
        <f>_xlfn.XLOOKUP(D3056,'Sintético MO EQ MAT'!D:D,'Sintético MO EQ MAT'!O:O,0)</f>
        <v>15.26</v>
      </c>
      <c r="L3056">
        <f>_xlfn.XLOOKUP(D3056,'Sintético MO EQ MAT'!D:D,'Sintético MO EQ MAT'!K:K,0)</f>
        <v>15.263924510000002</v>
      </c>
      <c r="Q3056">
        <f t="shared" si="755"/>
        <v>0</v>
      </c>
      <c r="S3056" s="194"/>
      <c r="W3056">
        <v>12.511413532786888</v>
      </c>
      <c r="Y3056">
        <v>12.511413532786888</v>
      </c>
      <c r="AB3056">
        <v>12.511413532786888</v>
      </c>
      <c r="AD3056" s="196">
        <v>11.96</v>
      </c>
    </row>
    <row r="3057" spans="1:30" ht="25.5" x14ac:dyDescent="0.25">
      <c r="A3057" s="50" t="s">
        <v>1638</v>
      </c>
      <c r="B3057" s="51" t="s">
        <v>1940</v>
      </c>
      <c r="C3057" s="50" t="s">
        <v>157</v>
      </c>
      <c r="D3057" s="50" t="s">
        <v>1941</v>
      </c>
      <c r="E3057" s="237" t="s">
        <v>1637</v>
      </c>
      <c r="F3057" s="238"/>
      <c r="G3057" s="52" t="s">
        <v>266</v>
      </c>
      <c r="H3057" s="53">
        <v>6.6299999999999998E-2</v>
      </c>
      <c r="I3057" s="54">
        <f t="shared" ref="I3057:I3060" si="765">Y3057</f>
        <v>19.64</v>
      </c>
      <c r="J3057" s="54">
        <f t="shared" ref="J3057:J3060" si="766">TRUNC(H3057*I3057,(2))</f>
        <v>1.3</v>
      </c>
      <c r="Q3057">
        <f t="shared" si="755"/>
        <v>0</v>
      </c>
      <c r="R3057">
        <f t="shared" ref="R3057:R3060" si="767">I3057/1.07133</f>
        <v>18.332353243165041</v>
      </c>
      <c r="T3057">
        <v>18.659049965930198</v>
      </c>
      <c r="W3057">
        <v>19.989999999999998</v>
      </c>
      <c r="Y3057">
        <v>19.64</v>
      </c>
      <c r="AB3057">
        <v>19.989999999999998</v>
      </c>
      <c r="AD3057" s="196">
        <v>19.64</v>
      </c>
    </row>
    <row r="3058" spans="1:30" ht="25.5" x14ac:dyDescent="0.25">
      <c r="A3058" s="50" t="s">
        <v>1638</v>
      </c>
      <c r="B3058" s="51" t="s">
        <v>1942</v>
      </c>
      <c r="C3058" s="50" t="s">
        <v>157</v>
      </c>
      <c r="D3058" s="50" t="s">
        <v>1943</v>
      </c>
      <c r="E3058" s="237" t="s">
        <v>1637</v>
      </c>
      <c r="F3058" s="238"/>
      <c r="G3058" s="52" t="s">
        <v>266</v>
      </c>
      <c r="H3058" s="53">
        <v>6.6299999999999998E-2</v>
      </c>
      <c r="I3058" s="54">
        <f t="shared" si="765"/>
        <v>27.04</v>
      </c>
      <c r="J3058" s="54">
        <f t="shared" si="766"/>
        <v>1.79</v>
      </c>
      <c r="Q3058">
        <f t="shared" si="755"/>
        <v>0</v>
      </c>
      <c r="R3058">
        <f t="shared" si="767"/>
        <v>25.239655381628445</v>
      </c>
      <c r="T3058">
        <v>25.678362409341663</v>
      </c>
      <c r="W3058">
        <v>27.51</v>
      </c>
      <c r="Y3058">
        <v>27.04</v>
      </c>
      <c r="AB3058">
        <v>27.51</v>
      </c>
      <c r="AD3058" s="196">
        <v>27.04</v>
      </c>
    </row>
    <row r="3059" spans="1:30" ht="25.5" x14ac:dyDescent="0.25">
      <c r="A3059" s="55" t="s">
        <v>1627</v>
      </c>
      <c r="B3059" s="56" t="s">
        <v>2729</v>
      </c>
      <c r="C3059" s="55" t="s">
        <v>157</v>
      </c>
      <c r="D3059" s="55" t="s">
        <v>2730</v>
      </c>
      <c r="E3059" s="230" t="s">
        <v>1648</v>
      </c>
      <c r="F3059" s="231"/>
      <c r="G3059" s="57" t="s">
        <v>164</v>
      </c>
      <c r="H3059" s="58">
        <v>1</v>
      </c>
      <c r="I3059" s="59">
        <f t="shared" si="765"/>
        <v>1.1200000000000001</v>
      </c>
      <c r="J3059" s="59">
        <f t="shared" si="766"/>
        <v>1.1200000000000001</v>
      </c>
      <c r="Q3059">
        <f t="shared" si="755"/>
        <v>0</v>
      </c>
      <c r="R3059">
        <f t="shared" si="767"/>
        <v>1.0454295128485156</v>
      </c>
      <c r="T3059">
        <v>1.0640978970065247</v>
      </c>
      <c r="W3059">
        <v>1.1399999999999999</v>
      </c>
      <c r="Y3059">
        <v>1.1200000000000001</v>
      </c>
      <c r="AB3059">
        <v>1.1399999999999999</v>
      </c>
      <c r="AD3059" s="196">
        <v>1.1200000000000001</v>
      </c>
    </row>
    <row r="3060" spans="1:30" x14ac:dyDescent="0.25">
      <c r="A3060" s="55" t="s">
        <v>1627</v>
      </c>
      <c r="B3060" s="56" t="s">
        <v>2746</v>
      </c>
      <c r="C3060" s="55" t="s">
        <v>157</v>
      </c>
      <c r="D3060" s="55" t="s">
        <v>2747</v>
      </c>
      <c r="E3060" s="230" t="s">
        <v>1648</v>
      </c>
      <c r="F3060" s="231"/>
      <c r="G3060" s="57" t="s">
        <v>164</v>
      </c>
      <c r="H3060" s="58">
        <v>1</v>
      </c>
      <c r="I3060" s="59">
        <f t="shared" si="765"/>
        <v>8.3000000000000007</v>
      </c>
      <c r="J3060" s="59">
        <f t="shared" si="766"/>
        <v>8.3000000000000007</v>
      </c>
      <c r="Q3060">
        <f t="shared" si="755"/>
        <v>0</v>
      </c>
      <c r="R3060">
        <f t="shared" si="767"/>
        <v>7.7473794255738211</v>
      </c>
      <c r="T3060">
        <v>7.8873923067588887</v>
      </c>
      <c r="W3060">
        <v>8.4499999999999993</v>
      </c>
      <c r="Y3060">
        <v>8.3000000000000007</v>
      </c>
      <c r="AB3060">
        <v>8.4499999999999993</v>
      </c>
      <c r="AD3060" s="196">
        <v>8.3000000000000007</v>
      </c>
    </row>
    <row r="3061" spans="1:30" x14ac:dyDescent="0.25">
      <c r="A3061" s="44"/>
      <c r="B3061" s="44"/>
      <c r="C3061" s="44"/>
      <c r="D3061" s="44"/>
      <c r="E3061" s="44" t="s">
        <v>1629</v>
      </c>
      <c r="F3061" s="45">
        <v>2.34</v>
      </c>
      <c r="G3061" s="44" t="s">
        <v>1630</v>
      </c>
      <c r="H3061" s="45">
        <v>0</v>
      </c>
      <c r="I3061" s="44" t="s">
        <v>1631</v>
      </c>
      <c r="J3061" s="45">
        <f>F3061+H3061</f>
        <v>2.34</v>
      </c>
      <c r="Q3061">
        <f t="shared" si="755"/>
        <v>0</v>
      </c>
      <c r="W3061" t="s">
        <v>1631</v>
      </c>
      <c r="Y3061" t="s">
        <v>1631</v>
      </c>
      <c r="AB3061" t="s">
        <v>1631</v>
      </c>
    </row>
    <row r="3062" spans="1:30" x14ac:dyDescent="0.25">
      <c r="A3062" s="44"/>
      <c r="B3062" s="44"/>
      <c r="C3062" s="44"/>
      <c r="D3062" s="44"/>
      <c r="E3062" s="44" t="s">
        <v>1632</v>
      </c>
      <c r="F3062" s="45">
        <f>J3062-J3056</f>
        <v>2.7525109772131149</v>
      </c>
      <c r="G3062" s="44"/>
      <c r="H3062" s="229" t="s">
        <v>1633</v>
      </c>
      <c r="I3062" s="229"/>
      <c r="J3062" s="45">
        <f>Q3062</f>
        <v>15.263924510000002</v>
      </c>
      <c r="Q3062">
        <f t="shared" si="755"/>
        <v>15.263924510000002</v>
      </c>
      <c r="S3062" s="194"/>
    </row>
    <row r="3063" spans="1:30" ht="15.75" thickBot="1" x14ac:dyDescent="0.3">
      <c r="A3063" s="46"/>
      <c r="B3063" s="46"/>
      <c r="C3063" s="46"/>
      <c r="D3063" s="46"/>
      <c r="E3063" s="46"/>
      <c r="F3063" s="46"/>
      <c r="G3063" s="46" t="s">
        <v>1634</v>
      </c>
      <c r="H3063" s="47">
        <v>1</v>
      </c>
      <c r="I3063" s="46" t="s">
        <v>1635</v>
      </c>
      <c r="J3063" s="48">
        <f>O3063</f>
        <v>15.26</v>
      </c>
      <c r="M3063">
        <f>K3056</f>
        <v>15.26</v>
      </c>
      <c r="N3063">
        <f>L3056</f>
        <v>15.263924510000002</v>
      </c>
      <c r="O3063">
        <v>15.26</v>
      </c>
      <c r="P3063">
        <v>15.263924510000002</v>
      </c>
      <c r="Q3063">
        <f t="shared" si="755"/>
        <v>0</v>
      </c>
      <c r="S3063" s="194"/>
      <c r="W3063" t="s">
        <v>1635</v>
      </c>
      <c r="Y3063" t="s">
        <v>1635</v>
      </c>
      <c r="AB3063" t="s">
        <v>1635</v>
      </c>
    </row>
    <row r="3064" spans="1:30" ht="15.75" thickTop="1" x14ac:dyDescent="0.25">
      <c r="A3064" s="49"/>
      <c r="B3064" s="49"/>
      <c r="C3064" s="49"/>
      <c r="D3064" s="49"/>
      <c r="E3064" s="49"/>
      <c r="F3064" s="49"/>
      <c r="G3064" s="49"/>
      <c r="H3064" s="49"/>
      <c r="I3064" s="49"/>
      <c r="J3064" s="49"/>
      <c r="Q3064">
        <f t="shared" si="755"/>
        <v>0</v>
      </c>
      <c r="S3064" s="194"/>
    </row>
    <row r="3065" spans="1:30" collapsed="1" x14ac:dyDescent="0.25">
      <c r="A3065" s="36" t="s">
        <v>1029</v>
      </c>
      <c r="B3065" s="37" t="s">
        <v>137</v>
      </c>
      <c r="C3065" s="36" t="s">
        <v>138</v>
      </c>
      <c r="D3065" s="36" t="s">
        <v>9</v>
      </c>
      <c r="E3065" s="233" t="s">
        <v>1626</v>
      </c>
      <c r="F3065" s="234"/>
      <c r="G3065" s="38" t="s">
        <v>139</v>
      </c>
      <c r="H3065" s="37" t="s">
        <v>140</v>
      </c>
      <c r="I3065" s="37" t="s">
        <v>141</v>
      </c>
      <c r="J3065" s="37" t="s">
        <v>10</v>
      </c>
      <c r="Q3065">
        <f t="shared" si="755"/>
        <v>0</v>
      </c>
      <c r="S3065" s="194"/>
      <c r="W3065" t="s">
        <v>141</v>
      </c>
      <c r="Y3065" t="s">
        <v>141</v>
      </c>
      <c r="AB3065" t="s">
        <v>141</v>
      </c>
    </row>
    <row r="3066" spans="1:30" ht="25.5" x14ac:dyDescent="0.25">
      <c r="A3066" s="39" t="s">
        <v>1636</v>
      </c>
      <c r="B3066" s="40" t="s">
        <v>1030</v>
      </c>
      <c r="C3066" s="39" t="s">
        <v>157</v>
      </c>
      <c r="D3066" s="39" t="s">
        <v>1031</v>
      </c>
      <c r="E3066" s="235" t="s">
        <v>2578</v>
      </c>
      <c r="F3066" s="236"/>
      <c r="G3066" s="41" t="s">
        <v>164</v>
      </c>
      <c r="H3066" s="42">
        <v>1</v>
      </c>
      <c r="I3066" s="43">
        <f>_xlfn.XLOOKUP(D3066,'Sintético MO EQ MAT'!D:D,'Sintético MO EQ MAT'!G:G)</f>
        <v>20.060154344262294</v>
      </c>
      <c r="J3066" s="43">
        <f>(H3066*I3066)</f>
        <v>20.060154344262294</v>
      </c>
      <c r="K3066">
        <f>_xlfn.XLOOKUP(D3066,'Sintético MO EQ MAT'!D:D,'Sintético MO EQ MAT'!O:O,0)</f>
        <v>24.47</v>
      </c>
      <c r="L3066">
        <f>_xlfn.XLOOKUP(D3066,'Sintético MO EQ MAT'!D:D,'Sintético MO EQ MAT'!K:K,0)</f>
        <v>24.4733883</v>
      </c>
      <c r="Q3066">
        <f t="shared" si="755"/>
        <v>0</v>
      </c>
      <c r="S3066" s="194"/>
      <c r="W3066">
        <v>20.060154344262294</v>
      </c>
      <c r="Y3066">
        <v>20.060154344262294</v>
      </c>
      <c r="AB3066">
        <v>20.060154344262294</v>
      </c>
      <c r="AD3066" s="196">
        <v>17.8</v>
      </c>
    </row>
    <row r="3067" spans="1:30" ht="25.5" x14ac:dyDescent="0.25">
      <c r="A3067" s="50" t="s">
        <v>1638</v>
      </c>
      <c r="B3067" s="51" t="s">
        <v>1940</v>
      </c>
      <c r="C3067" s="50" t="s">
        <v>157</v>
      </c>
      <c r="D3067" s="50" t="s">
        <v>1941</v>
      </c>
      <c r="E3067" s="237" t="s">
        <v>1637</v>
      </c>
      <c r="F3067" s="238"/>
      <c r="G3067" s="52" t="s">
        <v>266</v>
      </c>
      <c r="H3067" s="53">
        <v>0.13519999999999999</v>
      </c>
      <c r="I3067" s="54">
        <f t="shared" ref="I3067:I3070" si="768">Y3067</f>
        <v>19.64</v>
      </c>
      <c r="J3067" s="54">
        <f t="shared" ref="J3067:J3070" si="769">TRUNC(H3067*I3067,(2))</f>
        <v>2.65</v>
      </c>
      <c r="Q3067">
        <f t="shared" si="755"/>
        <v>0</v>
      </c>
      <c r="R3067">
        <f t="shared" ref="R3067:R3070" si="770">I3067/1.07133</f>
        <v>18.332353243165041</v>
      </c>
      <c r="T3067">
        <v>18.659049965930198</v>
      </c>
      <c r="W3067">
        <v>19.989999999999998</v>
      </c>
      <c r="Y3067">
        <v>19.64</v>
      </c>
      <c r="AB3067">
        <v>19.989999999999998</v>
      </c>
      <c r="AD3067" s="196">
        <v>19.64</v>
      </c>
    </row>
    <row r="3068" spans="1:30" ht="25.5" x14ac:dyDescent="0.25">
      <c r="A3068" s="50" t="s">
        <v>1638</v>
      </c>
      <c r="B3068" s="51" t="s">
        <v>1942</v>
      </c>
      <c r="C3068" s="50" t="s">
        <v>157</v>
      </c>
      <c r="D3068" s="50" t="s">
        <v>1943</v>
      </c>
      <c r="E3068" s="237" t="s">
        <v>1637</v>
      </c>
      <c r="F3068" s="238"/>
      <c r="G3068" s="52" t="s">
        <v>266</v>
      </c>
      <c r="H3068" s="53">
        <v>0.13519999999999999</v>
      </c>
      <c r="I3068" s="54">
        <f t="shared" si="768"/>
        <v>27.04</v>
      </c>
      <c r="J3068" s="54">
        <f t="shared" si="769"/>
        <v>3.65</v>
      </c>
      <c r="Q3068">
        <f t="shared" si="755"/>
        <v>0</v>
      </c>
      <c r="R3068">
        <f t="shared" si="770"/>
        <v>25.239655381628445</v>
      </c>
      <c r="T3068">
        <v>25.678362409341663</v>
      </c>
      <c r="W3068">
        <v>27.51</v>
      </c>
      <c r="Y3068">
        <v>27.04</v>
      </c>
      <c r="AB3068">
        <v>27.51</v>
      </c>
      <c r="AD3068" s="196">
        <v>27.04</v>
      </c>
    </row>
    <row r="3069" spans="1:30" ht="25.5" x14ac:dyDescent="0.25">
      <c r="A3069" s="55" t="s">
        <v>1627</v>
      </c>
      <c r="B3069" s="56" t="s">
        <v>2731</v>
      </c>
      <c r="C3069" s="55" t="s">
        <v>157</v>
      </c>
      <c r="D3069" s="55" t="s">
        <v>2732</v>
      </c>
      <c r="E3069" s="230" t="s">
        <v>1648</v>
      </c>
      <c r="F3069" s="231"/>
      <c r="G3069" s="57" t="s">
        <v>164</v>
      </c>
      <c r="H3069" s="58">
        <v>1</v>
      </c>
      <c r="I3069" s="59">
        <f t="shared" si="768"/>
        <v>1.44</v>
      </c>
      <c r="J3069" s="59">
        <f t="shared" si="769"/>
        <v>1.44</v>
      </c>
      <c r="Q3069">
        <f t="shared" si="755"/>
        <v>0</v>
      </c>
      <c r="R3069">
        <f t="shared" si="770"/>
        <v>1.3441236593766628</v>
      </c>
      <c r="T3069">
        <v>1.3721262356136765</v>
      </c>
      <c r="W3069">
        <v>1.47</v>
      </c>
      <c r="Y3069">
        <v>1.44</v>
      </c>
      <c r="AB3069">
        <v>1.47</v>
      </c>
      <c r="AD3069" s="196">
        <v>1.44</v>
      </c>
    </row>
    <row r="3070" spans="1:30" x14ac:dyDescent="0.25">
      <c r="A3070" s="55" t="s">
        <v>1627</v>
      </c>
      <c r="B3070" s="56" t="s">
        <v>2748</v>
      </c>
      <c r="C3070" s="55" t="s">
        <v>157</v>
      </c>
      <c r="D3070" s="55" t="s">
        <v>2749</v>
      </c>
      <c r="E3070" s="230" t="s">
        <v>1648</v>
      </c>
      <c r="F3070" s="231"/>
      <c r="G3070" s="57" t="s">
        <v>164</v>
      </c>
      <c r="H3070" s="58">
        <v>1</v>
      </c>
      <c r="I3070" s="59">
        <f t="shared" si="768"/>
        <v>12.32</v>
      </c>
      <c r="J3070" s="59">
        <f t="shared" si="769"/>
        <v>12.32</v>
      </c>
      <c r="Q3070">
        <f t="shared" si="755"/>
        <v>0</v>
      </c>
      <c r="R3070">
        <f t="shared" si="770"/>
        <v>11.499724641333671</v>
      </c>
      <c r="T3070">
        <v>11.695742674992767</v>
      </c>
      <c r="W3070">
        <v>12.53</v>
      </c>
      <c r="Y3070">
        <v>12.32</v>
      </c>
      <c r="AB3070">
        <v>12.53</v>
      </c>
      <c r="AD3070" s="196">
        <v>12.31</v>
      </c>
    </row>
    <row r="3071" spans="1:30" x14ac:dyDescent="0.25">
      <c r="A3071" s="44"/>
      <c r="B3071" s="44"/>
      <c r="C3071" s="44"/>
      <c r="D3071" s="44"/>
      <c r="E3071" s="44" t="s">
        <v>1629</v>
      </c>
      <c r="F3071" s="45">
        <v>4.78</v>
      </c>
      <c r="G3071" s="44" t="s">
        <v>1630</v>
      </c>
      <c r="H3071" s="45">
        <v>0</v>
      </c>
      <c r="I3071" s="44" t="s">
        <v>1631</v>
      </c>
      <c r="J3071" s="45">
        <f>F3071+H3071</f>
        <v>4.78</v>
      </c>
      <c r="Q3071">
        <f t="shared" si="755"/>
        <v>0</v>
      </c>
      <c r="W3071" t="s">
        <v>1631</v>
      </c>
      <c r="Y3071" t="s">
        <v>1631</v>
      </c>
      <c r="AB3071" t="s">
        <v>1631</v>
      </c>
    </row>
    <row r="3072" spans="1:30" x14ac:dyDescent="0.25">
      <c r="A3072" s="44"/>
      <c r="B3072" s="44"/>
      <c r="C3072" s="44"/>
      <c r="D3072" s="44"/>
      <c r="E3072" s="44" t="s">
        <v>1632</v>
      </c>
      <c r="F3072" s="45">
        <f>J3072-J3066</f>
        <v>4.4132339557377058</v>
      </c>
      <c r="G3072" s="44"/>
      <c r="H3072" s="229" t="s">
        <v>1633</v>
      </c>
      <c r="I3072" s="229"/>
      <c r="J3072" s="45">
        <f>Q3072</f>
        <v>24.4733883</v>
      </c>
      <c r="Q3072">
        <f t="shared" si="755"/>
        <v>24.4733883</v>
      </c>
      <c r="S3072" s="194"/>
    </row>
    <row r="3073" spans="1:30" ht="15.75" thickBot="1" x14ac:dyDescent="0.3">
      <c r="A3073" s="46"/>
      <c r="B3073" s="46"/>
      <c r="C3073" s="46"/>
      <c r="D3073" s="46"/>
      <c r="E3073" s="46"/>
      <c r="F3073" s="46"/>
      <c r="G3073" s="46" t="s">
        <v>1634</v>
      </c>
      <c r="H3073" s="47">
        <v>1</v>
      </c>
      <c r="I3073" s="46" t="s">
        <v>1635</v>
      </c>
      <c r="J3073" s="48">
        <f>O3073</f>
        <v>24.47</v>
      </c>
      <c r="M3073">
        <f>K3066</f>
        <v>24.47</v>
      </c>
      <c r="N3073">
        <f>L3066</f>
        <v>24.4733883</v>
      </c>
      <c r="O3073">
        <v>24.47</v>
      </c>
      <c r="P3073">
        <v>24.4733883</v>
      </c>
      <c r="Q3073">
        <f t="shared" si="755"/>
        <v>0</v>
      </c>
      <c r="S3073" s="194"/>
      <c r="W3073" t="s">
        <v>1635</v>
      </c>
      <c r="Y3073" t="s">
        <v>1635</v>
      </c>
      <c r="AB3073" t="s">
        <v>1635</v>
      </c>
    </row>
    <row r="3074" spans="1:30" ht="15.75" thickTop="1" x14ac:dyDescent="0.25">
      <c r="A3074" s="49"/>
      <c r="B3074" s="49"/>
      <c r="C3074" s="49"/>
      <c r="D3074" s="49"/>
      <c r="E3074" s="49"/>
      <c r="F3074" s="49"/>
      <c r="G3074" s="49"/>
      <c r="H3074" s="49"/>
      <c r="I3074" s="49"/>
      <c r="J3074" s="49"/>
      <c r="Q3074">
        <f t="shared" si="755"/>
        <v>0</v>
      </c>
      <c r="S3074" s="194"/>
    </row>
    <row r="3075" spans="1:30" collapsed="1" x14ac:dyDescent="0.25">
      <c r="A3075" s="36" t="s">
        <v>1032</v>
      </c>
      <c r="B3075" s="37" t="s">
        <v>137</v>
      </c>
      <c r="C3075" s="36" t="s">
        <v>138</v>
      </c>
      <c r="D3075" s="36" t="s">
        <v>9</v>
      </c>
      <c r="E3075" s="233" t="s">
        <v>1626</v>
      </c>
      <c r="F3075" s="234"/>
      <c r="G3075" s="38" t="s">
        <v>139</v>
      </c>
      <c r="H3075" s="37" t="s">
        <v>140</v>
      </c>
      <c r="I3075" s="37" t="s">
        <v>141</v>
      </c>
      <c r="J3075" s="37" t="s">
        <v>10</v>
      </c>
      <c r="Q3075">
        <f t="shared" si="755"/>
        <v>0</v>
      </c>
      <c r="S3075" s="194"/>
      <c r="W3075" t="s">
        <v>141</v>
      </c>
      <c r="Y3075" t="s">
        <v>141</v>
      </c>
      <c r="AB3075" t="s">
        <v>141</v>
      </c>
    </row>
    <row r="3076" spans="1:30" ht="38.25" x14ac:dyDescent="0.25">
      <c r="A3076" s="39" t="s">
        <v>1636</v>
      </c>
      <c r="B3076" s="40" t="s">
        <v>1033</v>
      </c>
      <c r="C3076" s="39" t="s">
        <v>157</v>
      </c>
      <c r="D3076" s="39" t="s">
        <v>1034</v>
      </c>
      <c r="E3076" s="235" t="s">
        <v>2578</v>
      </c>
      <c r="F3076" s="236"/>
      <c r="G3076" s="41" t="s">
        <v>255</v>
      </c>
      <c r="H3076" s="42">
        <v>1</v>
      </c>
      <c r="I3076" s="43">
        <f>_xlfn.XLOOKUP(D3076,'Sintético MO EQ MAT'!D:D,'Sintético MO EQ MAT'!G:G)</f>
        <v>15.65336541803279</v>
      </c>
      <c r="J3076" s="43">
        <f>(H3076*I3076)</f>
        <v>15.65336541803279</v>
      </c>
      <c r="K3076">
        <f>_xlfn.XLOOKUP(D3076,'Sintético MO EQ MAT'!D:D,'Sintético MO EQ MAT'!O:O,0)</f>
        <v>57.29</v>
      </c>
      <c r="L3076">
        <f>_xlfn.XLOOKUP(D3076,'Sintético MO EQ MAT'!D:D,'Sintético MO EQ MAT'!K:K,0)</f>
        <v>19.097105810000002</v>
      </c>
      <c r="Q3076">
        <f t="shared" si="755"/>
        <v>0</v>
      </c>
      <c r="S3076" s="194"/>
      <c r="W3076">
        <v>15.65336541803279</v>
      </c>
      <c r="Y3076">
        <v>15.65336541803279</v>
      </c>
      <c r="AB3076">
        <v>15.65336541803279</v>
      </c>
      <c r="AD3076" s="196">
        <v>13.59</v>
      </c>
    </row>
    <row r="3077" spans="1:30" ht="25.5" x14ac:dyDescent="0.25">
      <c r="A3077" s="50" t="s">
        <v>1638</v>
      </c>
      <c r="B3077" s="51" t="s">
        <v>1940</v>
      </c>
      <c r="C3077" s="50" t="s">
        <v>157</v>
      </c>
      <c r="D3077" s="50" t="s">
        <v>1941</v>
      </c>
      <c r="E3077" s="237" t="s">
        <v>1637</v>
      </c>
      <c r="F3077" s="238"/>
      <c r="G3077" s="52" t="s">
        <v>266</v>
      </c>
      <c r="H3077" s="53">
        <v>0.11219999999999999</v>
      </c>
      <c r="I3077" s="54">
        <f t="shared" ref="I3077:I3078" si="771">Y3077</f>
        <v>19.64</v>
      </c>
      <c r="J3077" s="54">
        <f t="shared" ref="J3077:J3079" si="772">TRUNC(H3077*I3077,(2))</f>
        <v>2.2000000000000002</v>
      </c>
      <c r="Q3077">
        <f t="shared" si="755"/>
        <v>0</v>
      </c>
      <c r="R3077">
        <f t="shared" ref="R3077:R3079" si="773">I3077/1.07133</f>
        <v>18.332353243165041</v>
      </c>
      <c r="T3077">
        <v>18.659049965930198</v>
      </c>
      <c r="W3077">
        <v>19.989999999999998</v>
      </c>
      <c r="Y3077">
        <v>19.64</v>
      </c>
      <c r="AB3077">
        <v>19.989999999999998</v>
      </c>
      <c r="AD3077" s="196">
        <v>19.64</v>
      </c>
    </row>
    <row r="3078" spans="1:30" ht="25.5" x14ac:dyDescent="0.25">
      <c r="A3078" s="50" t="s">
        <v>1638</v>
      </c>
      <c r="B3078" s="51" t="s">
        <v>1942</v>
      </c>
      <c r="C3078" s="50" t="s">
        <v>157</v>
      </c>
      <c r="D3078" s="50" t="s">
        <v>1943</v>
      </c>
      <c r="E3078" s="237" t="s">
        <v>1637</v>
      </c>
      <c r="F3078" s="238"/>
      <c r="G3078" s="52" t="s">
        <v>266</v>
      </c>
      <c r="H3078" s="53">
        <v>0.11219999999999999</v>
      </c>
      <c r="I3078" s="54">
        <f t="shared" si="771"/>
        <v>27.04</v>
      </c>
      <c r="J3078" s="54">
        <f t="shared" si="772"/>
        <v>3.03</v>
      </c>
      <c r="Q3078">
        <f t="shared" si="755"/>
        <v>0</v>
      </c>
      <c r="R3078">
        <f t="shared" si="773"/>
        <v>25.239655381628445</v>
      </c>
      <c r="T3078">
        <v>25.678362409341663</v>
      </c>
      <c r="W3078">
        <v>27.51</v>
      </c>
      <c r="Y3078">
        <v>27.04</v>
      </c>
      <c r="AB3078">
        <v>27.51</v>
      </c>
      <c r="AD3078" s="196">
        <v>27.04</v>
      </c>
    </row>
    <row r="3079" spans="1:30" x14ac:dyDescent="0.25">
      <c r="A3079" s="55" t="s">
        <v>1627</v>
      </c>
      <c r="B3079" s="56" t="s">
        <v>2750</v>
      </c>
      <c r="C3079" s="55" t="s">
        <v>157</v>
      </c>
      <c r="D3079" s="55" t="s">
        <v>2751</v>
      </c>
      <c r="E3079" s="230" t="s">
        <v>1648</v>
      </c>
      <c r="F3079" s="231"/>
      <c r="G3079" s="57" t="s">
        <v>255</v>
      </c>
      <c r="H3079" s="58">
        <v>1.1000000000000001</v>
      </c>
      <c r="I3079" s="59">
        <f>Y3079</f>
        <v>9.48</v>
      </c>
      <c r="J3079" s="59">
        <f t="shared" si="772"/>
        <v>10.42</v>
      </c>
      <c r="Q3079">
        <f t="shared" si="755"/>
        <v>0</v>
      </c>
      <c r="R3079">
        <f t="shared" si="773"/>
        <v>8.8488140908963633</v>
      </c>
      <c r="T3079">
        <v>9.007495356239442</v>
      </c>
      <c r="W3079">
        <v>9.65</v>
      </c>
      <c r="Y3079">
        <v>9.48</v>
      </c>
      <c r="AB3079">
        <v>9.65</v>
      </c>
      <c r="AD3079" s="196">
        <v>9.48</v>
      </c>
    </row>
    <row r="3080" spans="1:30" x14ac:dyDescent="0.25">
      <c r="A3080" s="44"/>
      <c r="B3080" s="44"/>
      <c r="C3080" s="44"/>
      <c r="D3080" s="44"/>
      <c r="E3080" s="44" t="s">
        <v>1629</v>
      </c>
      <c r="F3080" s="45">
        <v>3.97</v>
      </c>
      <c r="G3080" s="44" t="s">
        <v>1630</v>
      </c>
      <c r="H3080" s="45">
        <v>0</v>
      </c>
      <c r="I3080" s="44" t="s">
        <v>1631</v>
      </c>
      <c r="J3080" s="45">
        <f>F3080+H3080</f>
        <v>3.97</v>
      </c>
      <c r="Q3080">
        <f t="shared" si="755"/>
        <v>0</v>
      </c>
      <c r="W3080" t="s">
        <v>1631</v>
      </c>
      <c r="Y3080" t="s">
        <v>1631</v>
      </c>
      <c r="AB3080" t="s">
        <v>1631</v>
      </c>
    </row>
    <row r="3081" spans="1:30" x14ac:dyDescent="0.25">
      <c r="A3081" s="44"/>
      <c r="B3081" s="44"/>
      <c r="C3081" s="44"/>
      <c r="D3081" s="44"/>
      <c r="E3081" s="44" t="s">
        <v>1632</v>
      </c>
      <c r="F3081" s="45">
        <f>J3081-J3076</f>
        <v>3.4437403919672125</v>
      </c>
      <c r="G3081" s="44"/>
      <c r="H3081" s="229" t="s">
        <v>1633</v>
      </c>
      <c r="I3081" s="229"/>
      <c r="J3081" s="45">
        <f>Q3081</f>
        <v>19.097105810000002</v>
      </c>
      <c r="Q3081">
        <f t="shared" si="755"/>
        <v>19.097105810000002</v>
      </c>
      <c r="S3081" s="194"/>
    </row>
    <row r="3082" spans="1:30" ht="15.75" thickBot="1" x14ac:dyDescent="0.3">
      <c r="A3082" s="46"/>
      <c r="B3082" s="46"/>
      <c r="C3082" s="46"/>
      <c r="D3082" s="46"/>
      <c r="E3082" s="46"/>
      <c r="F3082" s="46"/>
      <c r="G3082" s="46" t="s">
        <v>1634</v>
      </c>
      <c r="H3082" s="47">
        <v>3</v>
      </c>
      <c r="I3082" s="46" t="s">
        <v>1635</v>
      </c>
      <c r="J3082" s="48">
        <f>O3082</f>
        <v>57.29</v>
      </c>
      <c r="M3082">
        <f>K3076</f>
        <v>57.29</v>
      </c>
      <c r="N3082">
        <f>L3076</f>
        <v>19.097105810000002</v>
      </c>
      <c r="O3082">
        <v>57.29</v>
      </c>
      <c r="P3082">
        <v>19.097105810000002</v>
      </c>
      <c r="Q3082">
        <f t="shared" ref="Q3082:Q3145" si="774">P3083</f>
        <v>0</v>
      </c>
      <c r="S3082" s="194"/>
      <c r="W3082" t="s">
        <v>1635</v>
      </c>
      <c r="Y3082" t="s">
        <v>1635</v>
      </c>
      <c r="AB3082" t="s">
        <v>1635</v>
      </c>
    </row>
    <row r="3083" spans="1:30" ht="15.75" thickTop="1" x14ac:dyDescent="0.25">
      <c r="A3083" s="49"/>
      <c r="B3083" s="49"/>
      <c r="C3083" s="49"/>
      <c r="D3083" s="49"/>
      <c r="E3083" s="49"/>
      <c r="F3083" s="49"/>
      <c r="G3083" s="49"/>
      <c r="H3083" s="49"/>
      <c r="I3083" s="49"/>
      <c r="J3083" s="49"/>
      <c r="Q3083">
        <f t="shared" si="774"/>
        <v>0</v>
      </c>
      <c r="S3083" s="194"/>
    </row>
    <row r="3084" spans="1:30" collapsed="1" x14ac:dyDescent="0.25">
      <c r="A3084" s="36" t="s">
        <v>1035</v>
      </c>
      <c r="B3084" s="37" t="s">
        <v>137</v>
      </c>
      <c r="C3084" s="36" t="s">
        <v>138</v>
      </c>
      <c r="D3084" s="36" t="s">
        <v>9</v>
      </c>
      <c r="E3084" s="233" t="s">
        <v>1626</v>
      </c>
      <c r="F3084" s="234"/>
      <c r="G3084" s="38" t="s">
        <v>139</v>
      </c>
      <c r="H3084" s="37" t="s">
        <v>140</v>
      </c>
      <c r="I3084" s="37" t="s">
        <v>141</v>
      </c>
      <c r="J3084" s="37" t="s">
        <v>10</v>
      </c>
      <c r="Q3084">
        <f t="shared" si="774"/>
        <v>0</v>
      </c>
      <c r="S3084" s="194"/>
      <c r="W3084" t="s">
        <v>141</v>
      </c>
      <c r="Y3084" t="s">
        <v>141</v>
      </c>
      <c r="AB3084" t="s">
        <v>141</v>
      </c>
    </row>
    <row r="3085" spans="1:30" x14ac:dyDescent="0.25">
      <c r="A3085" s="39" t="s">
        <v>1636</v>
      </c>
      <c r="B3085" s="40" t="s">
        <v>1036</v>
      </c>
      <c r="C3085" s="39" t="s">
        <v>162</v>
      </c>
      <c r="D3085" s="39" t="s">
        <v>2752</v>
      </c>
      <c r="E3085" s="235" t="s">
        <v>2739</v>
      </c>
      <c r="F3085" s="236"/>
      <c r="G3085" s="41" t="s">
        <v>164</v>
      </c>
      <c r="H3085" s="42">
        <v>1</v>
      </c>
      <c r="I3085" s="43">
        <f>_xlfn.XLOOKUP(D3085,'Sintético MO EQ MAT'!D:D,'Sintético MO EQ MAT'!G:G)</f>
        <v>154.46318845081967</v>
      </c>
      <c r="J3085" s="43">
        <f>(H3085*I3085)</f>
        <v>154.46318845081967</v>
      </c>
      <c r="K3085">
        <f>_xlfn.XLOOKUP(D3085,'Sintético MO EQ MAT'!D:D,'Sintético MO EQ MAT'!O:O,0)</f>
        <v>188.44</v>
      </c>
      <c r="L3085">
        <f>_xlfn.XLOOKUP(D3085,'Sintético MO EQ MAT'!D:D,'Sintético MO EQ MAT'!K:K,0)</f>
        <v>188.44508991000001</v>
      </c>
      <c r="Q3085">
        <f t="shared" si="774"/>
        <v>0</v>
      </c>
      <c r="S3085" s="194"/>
      <c r="W3085">
        <v>154.46318845081967</v>
      </c>
      <c r="Y3085">
        <v>154.46318845081967</v>
      </c>
      <c r="AB3085">
        <v>154.46318845081967</v>
      </c>
      <c r="AD3085" s="196">
        <v>162.49</v>
      </c>
    </row>
    <row r="3086" spans="1:30" ht="25.5" x14ac:dyDescent="0.25">
      <c r="A3086" s="50" t="s">
        <v>1638</v>
      </c>
      <c r="B3086" s="51" t="s">
        <v>1940</v>
      </c>
      <c r="C3086" s="50" t="s">
        <v>157</v>
      </c>
      <c r="D3086" s="50" t="s">
        <v>1941</v>
      </c>
      <c r="E3086" s="237" t="s">
        <v>1637</v>
      </c>
      <c r="F3086" s="238"/>
      <c r="G3086" s="52" t="s">
        <v>266</v>
      </c>
      <c r="H3086" s="53">
        <v>0.49</v>
      </c>
      <c r="I3086" s="54">
        <f t="shared" ref="I3086:I3087" si="775">Y3086</f>
        <v>19.64</v>
      </c>
      <c r="J3086" s="54">
        <f t="shared" ref="J3086:J3088" si="776">TRUNC(H3086*I3086,(2))</f>
        <v>9.6199999999999992</v>
      </c>
      <c r="Q3086">
        <f t="shared" si="774"/>
        <v>0</v>
      </c>
      <c r="R3086">
        <f t="shared" ref="R3086:R3088" si="777">I3086/1.07133</f>
        <v>18.332353243165041</v>
      </c>
      <c r="T3086">
        <v>18.659049965930198</v>
      </c>
      <c r="W3086">
        <v>19.989999999999998</v>
      </c>
      <c r="Y3086">
        <v>19.64</v>
      </c>
      <c r="AB3086">
        <v>19.989999999999998</v>
      </c>
      <c r="AD3086" s="196">
        <v>19.64</v>
      </c>
    </row>
    <row r="3087" spans="1:30" ht="25.5" x14ac:dyDescent="0.25">
      <c r="A3087" s="50" t="s">
        <v>1638</v>
      </c>
      <c r="B3087" s="51" t="s">
        <v>1942</v>
      </c>
      <c r="C3087" s="50" t="s">
        <v>157</v>
      </c>
      <c r="D3087" s="50" t="s">
        <v>1943</v>
      </c>
      <c r="E3087" s="237" t="s">
        <v>1637</v>
      </c>
      <c r="F3087" s="238"/>
      <c r="G3087" s="52" t="s">
        <v>266</v>
      </c>
      <c r="H3087" s="53">
        <v>0.49</v>
      </c>
      <c r="I3087" s="54">
        <f t="shared" si="775"/>
        <v>27.04</v>
      </c>
      <c r="J3087" s="54">
        <f t="shared" si="776"/>
        <v>13.24</v>
      </c>
      <c r="Q3087">
        <f t="shared" si="774"/>
        <v>0</v>
      </c>
      <c r="R3087">
        <f t="shared" si="777"/>
        <v>25.239655381628445</v>
      </c>
      <c r="T3087">
        <v>25.678362409341663</v>
      </c>
      <c r="W3087">
        <v>27.51</v>
      </c>
      <c r="Y3087">
        <v>27.04</v>
      </c>
      <c r="AB3087">
        <v>27.51</v>
      </c>
      <c r="AD3087" s="196">
        <v>27.04</v>
      </c>
    </row>
    <row r="3088" spans="1:30" ht="25.5" x14ac:dyDescent="0.25">
      <c r="A3088" s="55" t="s">
        <v>1627</v>
      </c>
      <c r="B3088" s="56" t="s">
        <v>2753</v>
      </c>
      <c r="C3088" s="55" t="s">
        <v>162</v>
      </c>
      <c r="D3088" s="55" t="s">
        <v>2754</v>
      </c>
      <c r="E3088" s="230" t="s">
        <v>1648</v>
      </c>
      <c r="F3088" s="231"/>
      <c r="G3088" s="57" t="s">
        <v>164</v>
      </c>
      <c r="H3088" s="58">
        <v>1</v>
      </c>
      <c r="I3088" s="59">
        <f>Y3088</f>
        <v>131.6</v>
      </c>
      <c r="J3088" s="59">
        <f t="shared" si="776"/>
        <v>131.6</v>
      </c>
      <c r="Q3088">
        <f t="shared" si="774"/>
        <v>0</v>
      </c>
      <c r="R3088">
        <f t="shared" si="777"/>
        <v>122.83796775970056</v>
      </c>
      <c r="T3088">
        <v>124.98483193787163</v>
      </c>
      <c r="W3088">
        <v>133.9</v>
      </c>
      <c r="Y3088">
        <v>131.6</v>
      </c>
      <c r="AB3088">
        <v>133.9</v>
      </c>
      <c r="AD3088" s="196">
        <v>131.61000000000001</v>
      </c>
    </row>
    <row r="3089" spans="1:30" x14ac:dyDescent="0.25">
      <c r="A3089" s="44"/>
      <c r="B3089" s="44"/>
      <c r="C3089" s="44"/>
      <c r="D3089" s="44"/>
      <c r="E3089" s="44" t="s">
        <v>1629</v>
      </c>
      <c r="F3089" s="45">
        <v>17.36</v>
      </c>
      <c r="G3089" s="44" t="s">
        <v>1630</v>
      </c>
      <c r="H3089" s="45">
        <v>0</v>
      </c>
      <c r="I3089" s="44" t="s">
        <v>1631</v>
      </c>
      <c r="J3089" s="45">
        <f>F3089+H3089</f>
        <v>17.36</v>
      </c>
      <c r="Q3089">
        <f t="shared" si="774"/>
        <v>0</v>
      </c>
      <c r="W3089" t="s">
        <v>1631</v>
      </c>
      <c r="Y3089" t="s">
        <v>1631</v>
      </c>
      <c r="AB3089" t="s">
        <v>1631</v>
      </c>
    </row>
    <row r="3090" spans="1:30" x14ac:dyDescent="0.25">
      <c r="A3090" s="44"/>
      <c r="B3090" s="44"/>
      <c r="C3090" s="44"/>
      <c r="D3090" s="44"/>
      <c r="E3090" s="44" t="s">
        <v>1632</v>
      </c>
      <c r="F3090" s="45">
        <f>J3090-J3085</f>
        <v>33.981901459180335</v>
      </c>
      <c r="G3090" s="44"/>
      <c r="H3090" s="229" t="s">
        <v>1633</v>
      </c>
      <c r="I3090" s="229"/>
      <c r="J3090" s="45">
        <f>Q3090</f>
        <v>188.44508991000001</v>
      </c>
      <c r="Q3090">
        <f t="shared" si="774"/>
        <v>188.44508991000001</v>
      </c>
      <c r="S3090" s="194"/>
    </row>
    <row r="3091" spans="1:30" ht="15.75" thickBot="1" x14ac:dyDescent="0.3">
      <c r="A3091" s="46"/>
      <c r="B3091" s="46"/>
      <c r="C3091" s="46"/>
      <c r="D3091" s="46"/>
      <c r="E3091" s="46"/>
      <c r="F3091" s="46"/>
      <c r="G3091" s="46" t="s">
        <v>1634</v>
      </c>
      <c r="H3091" s="47">
        <v>1</v>
      </c>
      <c r="I3091" s="46" t="s">
        <v>1635</v>
      </c>
      <c r="J3091" s="48">
        <f>O3091</f>
        <v>188.44</v>
      </c>
      <c r="M3091">
        <f>K3085</f>
        <v>188.44</v>
      </c>
      <c r="N3091">
        <f>L3085</f>
        <v>188.44508991000001</v>
      </c>
      <c r="O3091">
        <v>188.44</v>
      </c>
      <c r="P3091">
        <v>188.44508991000001</v>
      </c>
      <c r="Q3091">
        <f t="shared" si="774"/>
        <v>0</v>
      </c>
      <c r="S3091" s="194"/>
      <c r="W3091" t="s">
        <v>1635</v>
      </c>
      <c r="Y3091" t="s">
        <v>1635</v>
      </c>
      <c r="AB3091" t="s">
        <v>1635</v>
      </c>
    </row>
    <row r="3092" spans="1:30" ht="15.75" thickTop="1" x14ac:dyDescent="0.25">
      <c r="A3092" s="49"/>
      <c r="B3092" s="49"/>
      <c r="C3092" s="49"/>
      <c r="D3092" s="49"/>
      <c r="E3092" s="49"/>
      <c r="F3092" s="49"/>
      <c r="G3092" s="49"/>
      <c r="H3092" s="49"/>
      <c r="I3092" s="49"/>
      <c r="J3092" s="49"/>
      <c r="Q3092">
        <f t="shared" si="774"/>
        <v>0</v>
      </c>
      <c r="S3092" s="194"/>
    </row>
    <row r="3093" spans="1:30" collapsed="1" x14ac:dyDescent="0.25">
      <c r="A3093" s="36" t="s">
        <v>1038</v>
      </c>
      <c r="B3093" s="37" t="s">
        <v>137</v>
      </c>
      <c r="C3093" s="36" t="s">
        <v>138</v>
      </c>
      <c r="D3093" s="36" t="s">
        <v>9</v>
      </c>
      <c r="E3093" s="233" t="s">
        <v>1626</v>
      </c>
      <c r="F3093" s="234"/>
      <c r="G3093" s="38" t="s">
        <v>139</v>
      </c>
      <c r="H3093" s="37" t="s">
        <v>140</v>
      </c>
      <c r="I3093" s="37" t="s">
        <v>141</v>
      </c>
      <c r="J3093" s="37" t="s">
        <v>10</v>
      </c>
      <c r="Q3093">
        <f t="shared" si="774"/>
        <v>0</v>
      </c>
      <c r="S3093" s="194"/>
      <c r="W3093" t="s">
        <v>141</v>
      </c>
      <c r="Y3093" t="s">
        <v>141</v>
      </c>
      <c r="AB3093" t="s">
        <v>141</v>
      </c>
    </row>
    <row r="3094" spans="1:30" x14ac:dyDescent="0.25">
      <c r="A3094" s="39" t="s">
        <v>1636</v>
      </c>
      <c r="B3094" s="40" t="s">
        <v>1039</v>
      </c>
      <c r="C3094" s="39" t="s">
        <v>162</v>
      </c>
      <c r="D3094" s="39" t="s">
        <v>1040</v>
      </c>
      <c r="E3094" s="235" t="s">
        <v>2739</v>
      </c>
      <c r="F3094" s="236"/>
      <c r="G3094" s="41" t="s">
        <v>164</v>
      </c>
      <c r="H3094" s="42">
        <v>1</v>
      </c>
      <c r="I3094" s="43">
        <f>_xlfn.XLOOKUP(D3094,'Sintético MO EQ MAT'!D:D,'Sintético MO EQ MAT'!G:G)</f>
        <v>23.9916223442623</v>
      </c>
      <c r="J3094" s="43">
        <f>(H3094*I3094)</f>
        <v>23.9916223442623</v>
      </c>
      <c r="K3094">
        <f>_xlfn.XLOOKUP(D3094,'Sintético MO EQ MAT'!D:D,'Sintético MO EQ MAT'!O:O,0)</f>
        <v>29.26</v>
      </c>
      <c r="L3094">
        <f>_xlfn.XLOOKUP(D3094,'Sintético MO EQ MAT'!D:D,'Sintético MO EQ MAT'!K:K,0)</f>
        <v>29.269779260000004</v>
      </c>
      <c r="Q3094">
        <f t="shared" si="774"/>
        <v>0</v>
      </c>
      <c r="S3094" s="194"/>
      <c r="W3094">
        <v>23.9916223442623</v>
      </c>
      <c r="Y3094">
        <v>23.9916223442623</v>
      </c>
      <c r="AB3094">
        <v>23.9916223442623</v>
      </c>
      <c r="AD3094" s="196">
        <v>16.71</v>
      </c>
    </row>
    <row r="3095" spans="1:30" ht="25.5" x14ac:dyDescent="0.25">
      <c r="A3095" s="50" t="s">
        <v>1638</v>
      </c>
      <c r="B3095" s="51" t="s">
        <v>1940</v>
      </c>
      <c r="C3095" s="50" t="s">
        <v>157</v>
      </c>
      <c r="D3095" s="50" t="s">
        <v>1941</v>
      </c>
      <c r="E3095" s="237" t="s">
        <v>1637</v>
      </c>
      <c r="F3095" s="238"/>
      <c r="G3095" s="52" t="s">
        <v>266</v>
      </c>
      <c r="H3095" s="53">
        <v>0.26</v>
      </c>
      <c r="I3095" s="54">
        <f t="shared" ref="I3095:I3096" si="778">Y3095</f>
        <v>19.64</v>
      </c>
      <c r="J3095" s="54">
        <f t="shared" ref="J3095:J3097" si="779">TRUNC(H3095*I3095,(2))</f>
        <v>5.0999999999999996</v>
      </c>
      <c r="Q3095">
        <f t="shared" si="774"/>
        <v>0</v>
      </c>
      <c r="R3095">
        <f t="shared" ref="R3095:R3097" si="780">I3095/1.07133</f>
        <v>18.332353243165041</v>
      </c>
      <c r="T3095">
        <v>18.659049965930198</v>
      </c>
      <c r="W3095">
        <v>19.989999999999998</v>
      </c>
      <c r="Y3095">
        <v>19.64</v>
      </c>
      <c r="AB3095">
        <v>19.989999999999998</v>
      </c>
      <c r="AD3095" s="196">
        <v>19.64</v>
      </c>
    </row>
    <row r="3096" spans="1:30" ht="25.5" x14ac:dyDescent="0.25">
      <c r="A3096" s="50" t="s">
        <v>1638</v>
      </c>
      <c r="B3096" s="51" t="s">
        <v>1942</v>
      </c>
      <c r="C3096" s="50" t="s">
        <v>157</v>
      </c>
      <c r="D3096" s="50" t="s">
        <v>1943</v>
      </c>
      <c r="E3096" s="237" t="s">
        <v>1637</v>
      </c>
      <c r="F3096" s="238"/>
      <c r="G3096" s="52" t="s">
        <v>266</v>
      </c>
      <c r="H3096" s="53">
        <v>0.26</v>
      </c>
      <c r="I3096" s="54">
        <f t="shared" si="778"/>
        <v>27.04</v>
      </c>
      <c r="J3096" s="54">
        <f t="shared" si="779"/>
        <v>7.03</v>
      </c>
      <c r="Q3096">
        <f t="shared" si="774"/>
        <v>0</v>
      </c>
      <c r="R3096">
        <f t="shared" si="780"/>
        <v>25.239655381628445</v>
      </c>
      <c r="T3096">
        <v>25.678362409341663</v>
      </c>
      <c r="W3096">
        <v>27.51</v>
      </c>
      <c r="Y3096">
        <v>27.04</v>
      </c>
      <c r="AB3096">
        <v>27.51</v>
      </c>
      <c r="AD3096" s="196">
        <v>27.04</v>
      </c>
    </row>
    <row r="3097" spans="1:30" x14ac:dyDescent="0.25">
      <c r="A3097" s="55" t="s">
        <v>1627</v>
      </c>
      <c r="B3097" s="56" t="s">
        <v>2755</v>
      </c>
      <c r="C3097" s="55" t="s">
        <v>162</v>
      </c>
      <c r="D3097" s="55" t="s">
        <v>2756</v>
      </c>
      <c r="E3097" s="230" t="s">
        <v>1648</v>
      </c>
      <c r="F3097" s="231"/>
      <c r="G3097" s="57" t="s">
        <v>164</v>
      </c>
      <c r="H3097" s="58">
        <v>1</v>
      </c>
      <c r="I3097" s="59">
        <f>Y3097</f>
        <v>11.86</v>
      </c>
      <c r="J3097" s="59">
        <f t="shared" si="779"/>
        <v>11.86</v>
      </c>
      <c r="Q3097">
        <f t="shared" si="774"/>
        <v>0</v>
      </c>
      <c r="R3097">
        <f t="shared" si="780"/>
        <v>11.070351805699458</v>
      </c>
      <c r="T3097">
        <v>11.266369839358555</v>
      </c>
      <c r="W3097">
        <v>12.07</v>
      </c>
      <c r="Y3097">
        <v>11.86</v>
      </c>
      <c r="AB3097">
        <v>12.07</v>
      </c>
      <c r="AD3097" s="196">
        <v>11.86</v>
      </c>
    </row>
    <row r="3098" spans="1:30" x14ac:dyDescent="0.25">
      <c r="A3098" s="44"/>
      <c r="B3098" s="44"/>
      <c r="C3098" s="44"/>
      <c r="D3098" s="44"/>
      <c r="E3098" s="44" t="s">
        <v>1629</v>
      </c>
      <c r="F3098" s="45">
        <v>9.1999999999999993</v>
      </c>
      <c r="G3098" s="44" t="s">
        <v>1630</v>
      </c>
      <c r="H3098" s="45">
        <v>0</v>
      </c>
      <c r="I3098" s="44" t="s">
        <v>1631</v>
      </c>
      <c r="J3098" s="45">
        <f>F3098+H3098</f>
        <v>9.1999999999999993</v>
      </c>
      <c r="Q3098">
        <f t="shared" si="774"/>
        <v>0</v>
      </c>
      <c r="W3098" t="s">
        <v>1631</v>
      </c>
      <c r="Y3098" t="s">
        <v>1631</v>
      </c>
      <c r="AB3098" t="s">
        <v>1631</v>
      </c>
    </row>
    <row r="3099" spans="1:30" x14ac:dyDescent="0.25">
      <c r="A3099" s="44"/>
      <c r="B3099" s="44"/>
      <c r="C3099" s="44"/>
      <c r="D3099" s="44"/>
      <c r="E3099" s="44" t="s">
        <v>1632</v>
      </c>
      <c r="F3099" s="45">
        <f>J3099-J3094</f>
        <v>5.2781569157377035</v>
      </c>
      <c r="G3099" s="44"/>
      <c r="H3099" s="229" t="s">
        <v>1633</v>
      </c>
      <c r="I3099" s="229"/>
      <c r="J3099" s="45">
        <f>Q3099</f>
        <v>29.269779260000004</v>
      </c>
      <c r="Q3099">
        <f t="shared" si="774"/>
        <v>29.269779260000004</v>
      </c>
      <c r="S3099" s="194"/>
    </row>
    <row r="3100" spans="1:30" ht="15.75" thickBot="1" x14ac:dyDescent="0.3">
      <c r="A3100" s="46"/>
      <c r="B3100" s="46"/>
      <c r="C3100" s="46"/>
      <c r="D3100" s="46"/>
      <c r="E3100" s="46"/>
      <c r="F3100" s="46"/>
      <c r="G3100" s="46" t="s">
        <v>1634</v>
      </c>
      <c r="H3100" s="47">
        <v>1</v>
      </c>
      <c r="I3100" s="46" t="s">
        <v>1635</v>
      </c>
      <c r="J3100" s="48">
        <f>O3100</f>
        <v>29.26</v>
      </c>
      <c r="M3100">
        <f>K3094</f>
        <v>29.26</v>
      </c>
      <c r="N3100">
        <f>L3094</f>
        <v>29.269779260000004</v>
      </c>
      <c r="O3100">
        <v>29.26</v>
      </c>
      <c r="P3100">
        <v>29.269779260000004</v>
      </c>
      <c r="Q3100">
        <f t="shared" si="774"/>
        <v>0</v>
      </c>
      <c r="S3100" s="194"/>
      <c r="W3100" t="s">
        <v>1635</v>
      </c>
      <c r="Y3100" t="s">
        <v>1635</v>
      </c>
      <c r="AB3100" t="s">
        <v>1635</v>
      </c>
    </row>
    <row r="3101" spans="1:30" ht="15.75" thickTop="1" x14ac:dyDescent="0.25">
      <c r="A3101" s="49"/>
      <c r="B3101" s="49"/>
      <c r="C3101" s="49"/>
      <c r="D3101" s="49"/>
      <c r="E3101" s="49"/>
      <c r="F3101" s="49"/>
      <c r="G3101" s="49"/>
      <c r="H3101" s="49"/>
      <c r="I3101" s="49"/>
      <c r="J3101" s="49"/>
      <c r="Q3101">
        <f t="shared" si="774"/>
        <v>0</v>
      </c>
      <c r="S3101" s="194"/>
    </row>
    <row r="3102" spans="1:30" collapsed="1" x14ac:dyDescent="0.25">
      <c r="A3102" s="36" t="s">
        <v>1041</v>
      </c>
      <c r="B3102" s="37" t="s">
        <v>137</v>
      </c>
      <c r="C3102" s="36" t="s">
        <v>138</v>
      </c>
      <c r="D3102" s="36" t="s">
        <v>9</v>
      </c>
      <c r="E3102" s="233" t="s">
        <v>1626</v>
      </c>
      <c r="F3102" s="234"/>
      <c r="G3102" s="38" t="s">
        <v>139</v>
      </c>
      <c r="H3102" s="37" t="s">
        <v>140</v>
      </c>
      <c r="I3102" s="37" t="s">
        <v>141</v>
      </c>
      <c r="J3102" s="37" t="s">
        <v>10</v>
      </c>
      <c r="Q3102">
        <f t="shared" si="774"/>
        <v>0</v>
      </c>
      <c r="S3102" s="194"/>
      <c r="W3102" t="s">
        <v>141</v>
      </c>
      <c r="Y3102" t="s">
        <v>141</v>
      </c>
      <c r="AB3102" t="s">
        <v>141</v>
      </c>
    </row>
    <row r="3103" spans="1:30" ht="25.5" x14ac:dyDescent="0.25">
      <c r="A3103" s="39" t="s">
        <v>1636</v>
      </c>
      <c r="B3103" s="40" t="s">
        <v>1042</v>
      </c>
      <c r="C3103" s="39" t="s">
        <v>204</v>
      </c>
      <c r="D3103" s="39" t="s">
        <v>2757</v>
      </c>
      <c r="E3103" s="235">
        <v>7</v>
      </c>
      <c r="F3103" s="236"/>
      <c r="G3103" s="41" t="s">
        <v>488</v>
      </c>
      <c r="H3103" s="42">
        <v>1</v>
      </c>
      <c r="I3103" s="43">
        <f>_xlfn.XLOOKUP(D3103,'Sintético MO EQ MAT'!D:D,'Sintético MO EQ MAT'!G:G)</f>
        <v>226.55084349999998</v>
      </c>
      <c r="J3103" s="43">
        <f>(H3103*I3103)</f>
        <v>226.55084349999998</v>
      </c>
      <c r="K3103">
        <f>_xlfn.XLOOKUP(D3103,'Sintético MO EQ MAT'!D:D,'Sintético MO EQ MAT'!O:O,0)</f>
        <v>552.78</v>
      </c>
      <c r="L3103">
        <f>_xlfn.XLOOKUP(D3103,'Sintético MO EQ MAT'!D:D,'Sintético MO EQ MAT'!K:K,0)</f>
        <v>276.39202906999998</v>
      </c>
      <c r="Q3103">
        <f t="shared" si="774"/>
        <v>0</v>
      </c>
      <c r="S3103" s="194"/>
      <c r="W3103">
        <v>226.55084349999998</v>
      </c>
      <c r="Y3103">
        <v>226.55084349999998</v>
      </c>
      <c r="AB3103">
        <v>226.55084349999998</v>
      </c>
      <c r="AD3103" s="196">
        <v>228.07</v>
      </c>
    </row>
    <row r="3104" spans="1:30" ht="25.5" x14ac:dyDescent="0.25">
      <c r="A3104" s="55" t="s">
        <v>1627</v>
      </c>
      <c r="B3104" s="56" t="s">
        <v>2074</v>
      </c>
      <c r="C3104" s="55" t="s">
        <v>204</v>
      </c>
      <c r="D3104" s="55" t="s">
        <v>2075</v>
      </c>
      <c r="E3104" s="230" t="s">
        <v>1665</v>
      </c>
      <c r="F3104" s="231"/>
      <c r="G3104" s="57" t="s">
        <v>1787</v>
      </c>
      <c r="H3104" s="58">
        <v>1</v>
      </c>
      <c r="I3104" s="59">
        <f t="shared" ref="I3104:I3106" si="781">Y3104</f>
        <v>14.45</v>
      </c>
      <c r="J3104" s="59">
        <f t="shared" ref="J3104:J3106" si="782">TRUNC(H3104*I3104,(2))</f>
        <v>14.45</v>
      </c>
      <c r="Q3104">
        <f t="shared" si="774"/>
        <v>0</v>
      </c>
      <c r="R3104">
        <f t="shared" ref="R3104:R3106" si="783">I3104/1.07133</f>
        <v>13.48790755416165</v>
      </c>
      <c r="T3104">
        <v>13.730596548215772</v>
      </c>
      <c r="W3104">
        <v>14.71</v>
      </c>
      <c r="Y3104">
        <v>14.45</v>
      </c>
      <c r="AB3104">
        <v>14.71</v>
      </c>
      <c r="AD3104" s="196">
        <v>14.45</v>
      </c>
    </row>
    <row r="3105" spans="1:30" ht="25.5" x14ac:dyDescent="0.25">
      <c r="A3105" s="55" t="s">
        <v>1627</v>
      </c>
      <c r="B3105" s="56" t="s">
        <v>2758</v>
      </c>
      <c r="C3105" s="55" t="s">
        <v>204</v>
      </c>
      <c r="D3105" s="55" t="s">
        <v>2759</v>
      </c>
      <c r="E3105" s="230" t="s">
        <v>1665</v>
      </c>
      <c r="F3105" s="231"/>
      <c r="G3105" s="57" t="s">
        <v>1787</v>
      </c>
      <c r="H3105" s="58">
        <v>1</v>
      </c>
      <c r="I3105" s="59">
        <f t="shared" si="781"/>
        <v>21.92</v>
      </c>
      <c r="J3105" s="59">
        <f t="shared" si="782"/>
        <v>21.92</v>
      </c>
      <c r="Q3105">
        <f t="shared" si="774"/>
        <v>0</v>
      </c>
      <c r="R3105">
        <f t="shared" si="783"/>
        <v>20.46054903717809</v>
      </c>
      <c r="T3105">
        <v>20.815248336180264</v>
      </c>
      <c r="W3105">
        <v>22.3</v>
      </c>
      <c r="Y3105">
        <v>21.92</v>
      </c>
      <c r="AB3105">
        <v>22.3</v>
      </c>
      <c r="AD3105" s="196">
        <v>21.92</v>
      </c>
    </row>
    <row r="3106" spans="1:30" ht="25.5" x14ac:dyDescent="0.25">
      <c r="A3106" s="55" t="s">
        <v>1627</v>
      </c>
      <c r="B3106" s="56" t="s">
        <v>2760</v>
      </c>
      <c r="C3106" s="55" t="s">
        <v>204</v>
      </c>
      <c r="D3106" s="55" t="s">
        <v>2761</v>
      </c>
      <c r="E3106" s="230" t="s">
        <v>1648</v>
      </c>
      <c r="F3106" s="231"/>
      <c r="G3106" s="57" t="s">
        <v>596</v>
      </c>
      <c r="H3106" s="58">
        <v>1</v>
      </c>
      <c r="I3106" s="59">
        <f t="shared" si="781"/>
        <v>190.18</v>
      </c>
      <c r="J3106" s="59">
        <f t="shared" si="782"/>
        <v>190.18</v>
      </c>
      <c r="Q3106">
        <f t="shared" si="774"/>
        <v>0</v>
      </c>
      <c r="R3106">
        <f t="shared" si="783"/>
        <v>177.51766495850953</v>
      </c>
      <c r="T3106">
        <v>180.60728253666008</v>
      </c>
      <c r="W3106">
        <v>193.49</v>
      </c>
      <c r="Y3106">
        <v>190.18</v>
      </c>
      <c r="AB3106">
        <v>193.49</v>
      </c>
      <c r="AD3106" s="196">
        <v>190.19</v>
      </c>
    </row>
    <row r="3107" spans="1:30" x14ac:dyDescent="0.25">
      <c r="A3107" s="44"/>
      <c r="B3107" s="44"/>
      <c r="C3107" s="44"/>
      <c r="D3107" s="44"/>
      <c r="E3107" s="44" t="s">
        <v>1629</v>
      </c>
      <c r="F3107" s="45">
        <v>37.01</v>
      </c>
      <c r="G3107" s="44" t="s">
        <v>1630</v>
      </c>
      <c r="H3107" s="45">
        <v>0</v>
      </c>
      <c r="I3107" s="44" t="s">
        <v>1631</v>
      </c>
      <c r="J3107" s="45">
        <f>F3107+H3107</f>
        <v>37.01</v>
      </c>
      <c r="Q3107">
        <f t="shared" si="774"/>
        <v>0</v>
      </c>
      <c r="W3107" t="s">
        <v>1631</v>
      </c>
      <c r="Y3107" t="s">
        <v>1631</v>
      </c>
      <c r="AB3107" t="s">
        <v>1631</v>
      </c>
    </row>
    <row r="3108" spans="1:30" x14ac:dyDescent="0.25">
      <c r="A3108" s="44"/>
      <c r="B3108" s="44"/>
      <c r="C3108" s="44"/>
      <c r="D3108" s="44"/>
      <c r="E3108" s="44" t="s">
        <v>1632</v>
      </c>
      <c r="F3108" s="45">
        <f>J3108-J3103</f>
        <v>49.841185569999993</v>
      </c>
      <c r="G3108" s="44"/>
      <c r="H3108" s="229" t="s">
        <v>1633</v>
      </c>
      <c r="I3108" s="229"/>
      <c r="J3108" s="45">
        <f>Q3108</f>
        <v>276.39202906999998</v>
      </c>
      <c r="Q3108">
        <f t="shared" si="774"/>
        <v>276.39202906999998</v>
      </c>
      <c r="S3108" s="194"/>
    </row>
    <row r="3109" spans="1:30" ht="15.75" thickBot="1" x14ac:dyDescent="0.3">
      <c r="A3109" s="46"/>
      <c r="B3109" s="46"/>
      <c r="C3109" s="46"/>
      <c r="D3109" s="46"/>
      <c r="E3109" s="46"/>
      <c r="F3109" s="46"/>
      <c r="G3109" s="46" t="s">
        <v>1634</v>
      </c>
      <c r="H3109" s="47">
        <v>2</v>
      </c>
      <c r="I3109" s="46" t="s">
        <v>1635</v>
      </c>
      <c r="J3109" s="48">
        <f>O3109</f>
        <v>552.78</v>
      </c>
      <c r="M3109">
        <f>K3103</f>
        <v>552.78</v>
      </c>
      <c r="N3109">
        <f>L3103</f>
        <v>276.39202906999998</v>
      </c>
      <c r="O3109">
        <v>552.78</v>
      </c>
      <c r="P3109">
        <v>276.39202906999998</v>
      </c>
      <c r="Q3109">
        <f t="shared" si="774"/>
        <v>0</v>
      </c>
      <c r="S3109" s="194"/>
      <c r="W3109" t="s">
        <v>1635</v>
      </c>
      <c r="Y3109" t="s">
        <v>1635</v>
      </c>
      <c r="AB3109" t="s">
        <v>1635</v>
      </c>
    </row>
    <row r="3110" spans="1:30" ht="15.75" thickTop="1" x14ac:dyDescent="0.25">
      <c r="A3110" s="49"/>
      <c r="B3110" s="49"/>
      <c r="C3110" s="49"/>
      <c r="D3110" s="49"/>
      <c r="E3110" s="49"/>
      <c r="F3110" s="49"/>
      <c r="G3110" s="49"/>
      <c r="H3110" s="49"/>
      <c r="I3110" s="49"/>
      <c r="J3110" s="49"/>
      <c r="Q3110">
        <f t="shared" si="774"/>
        <v>0</v>
      </c>
      <c r="S3110" s="194"/>
    </row>
    <row r="3111" spans="1:30" collapsed="1" x14ac:dyDescent="0.25">
      <c r="A3111" s="36" t="s">
        <v>1044</v>
      </c>
      <c r="B3111" s="37" t="s">
        <v>137</v>
      </c>
      <c r="C3111" s="36" t="s">
        <v>138</v>
      </c>
      <c r="D3111" s="36" t="s">
        <v>9</v>
      </c>
      <c r="E3111" s="233" t="s">
        <v>1626</v>
      </c>
      <c r="F3111" s="234"/>
      <c r="G3111" s="38" t="s">
        <v>139</v>
      </c>
      <c r="H3111" s="37" t="s">
        <v>140</v>
      </c>
      <c r="I3111" s="37" t="s">
        <v>141</v>
      </c>
      <c r="J3111" s="37" t="s">
        <v>10</v>
      </c>
      <c r="Q3111">
        <f t="shared" si="774"/>
        <v>0</v>
      </c>
      <c r="S3111" s="194"/>
      <c r="W3111" t="s">
        <v>141</v>
      </c>
      <c r="Y3111" t="s">
        <v>141</v>
      </c>
      <c r="AB3111" t="s">
        <v>141</v>
      </c>
    </row>
    <row r="3112" spans="1:30" ht="38.25" x14ac:dyDescent="0.25">
      <c r="A3112" s="39" t="s">
        <v>1636</v>
      </c>
      <c r="B3112" s="40" t="s">
        <v>1045</v>
      </c>
      <c r="C3112" s="39" t="s">
        <v>157</v>
      </c>
      <c r="D3112" s="39" t="s">
        <v>1046</v>
      </c>
      <c r="E3112" s="235" t="s">
        <v>2578</v>
      </c>
      <c r="F3112" s="236"/>
      <c r="G3112" s="41" t="s">
        <v>255</v>
      </c>
      <c r="H3112" s="42">
        <v>1</v>
      </c>
      <c r="I3112" s="43">
        <f>_xlfn.XLOOKUP(D3112,'Sintético MO EQ MAT'!D:D,'Sintético MO EQ MAT'!G:G)</f>
        <v>17.772168868852461</v>
      </c>
      <c r="J3112" s="43">
        <f>(H3112*I3112)</f>
        <v>17.772168868852461</v>
      </c>
      <c r="K3112">
        <f>_xlfn.XLOOKUP(D3112,'Sintético MO EQ MAT'!D:D,'Sintético MO EQ MAT'!O:O,0)</f>
        <v>65.040000000000006</v>
      </c>
      <c r="L3112">
        <f>_xlfn.XLOOKUP(D3112,'Sintético MO EQ MAT'!D:D,'Sintético MO EQ MAT'!K:K,0)</f>
        <v>21.682046020000001</v>
      </c>
      <c r="Q3112">
        <f t="shared" si="774"/>
        <v>0</v>
      </c>
      <c r="S3112" s="194"/>
      <c r="W3112">
        <v>17.772168868852461</v>
      </c>
      <c r="Y3112">
        <v>17.772168868852461</v>
      </c>
      <c r="AB3112">
        <v>17.772168868852461</v>
      </c>
      <c r="AD3112" s="196">
        <v>13.15</v>
      </c>
    </row>
    <row r="3113" spans="1:30" ht="25.5" x14ac:dyDescent="0.25">
      <c r="A3113" s="50" t="s">
        <v>1638</v>
      </c>
      <c r="B3113" s="51" t="s">
        <v>1940</v>
      </c>
      <c r="C3113" s="50" t="s">
        <v>157</v>
      </c>
      <c r="D3113" s="50" t="s">
        <v>1941</v>
      </c>
      <c r="E3113" s="237" t="s">
        <v>1637</v>
      </c>
      <c r="F3113" s="238"/>
      <c r="G3113" s="52" t="s">
        <v>266</v>
      </c>
      <c r="H3113" s="53">
        <v>0.13400000000000001</v>
      </c>
      <c r="I3113" s="54">
        <f t="shared" ref="I3113:I3115" si="784">Y3113</f>
        <v>19.64</v>
      </c>
      <c r="J3113" s="54">
        <f t="shared" ref="J3113:J3116" si="785">TRUNC(H3113*I3113,(2))</f>
        <v>2.63</v>
      </c>
      <c r="Q3113">
        <f t="shared" si="774"/>
        <v>0</v>
      </c>
      <c r="R3113">
        <f t="shared" ref="R3113:R3114" si="786">I3113/1.07133</f>
        <v>18.332353243165041</v>
      </c>
      <c r="T3113">
        <v>18.659049965930198</v>
      </c>
      <c r="W3113">
        <v>19.989999999999998</v>
      </c>
      <c r="Y3113">
        <v>19.64</v>
      </c>
      <c r="AB3113">
        <v>19.989999999999998</v>
      </c>
      <c r="AD3113" s="196">
        <v>19.64</v>
      </c>
    </row>
    <row r="3114" spans="1:30" ht="25.5" x14ac:dyDescent="0.25">
      <c r="A3114" s="50" t="s">
        <v>1638</v>
      </c>
      <c r="B3114" s="51" t="s">
        <v>1942</v>
      </c>
      <c r="C3114" s="50" t="s">
        <v>157</v>
      </c>
      <c r="D3114" s="50" t="s">
        <v>1943</v>
      </c>
      <c r="E3114" s="237" t="s">
        <v>1637</v>
      </c>
      <c r="F3114" s="238"/>
      <c r="G3114" s="52" t="s">
        <v>266</v>
      </c>
      <c r="H3114" s="53">
        <v>0.13400000000000001</v>
      </c>
      <c r="I3114" s="54">
        <f t="shared" si="784"/>
        <v>27.04</v>
      </c>
      <c r="J3114" s="54">
        <f t="shared" si="785"/>
        <v>3.62</v>
      </c>
      <c r="Q3114">
        <f t="shared" si="774"/>
        <v>0</v>
      </c>
      <c r="R3114">
        <f t="shared" si="786"/>
        <v>25.239655381628445</v>
      </c>
      <c r="T3114">
        <v>25.678362409341663</v>
      </c>
      <c r="W3114">
        <v>27.51</v>
      </c>
      <c r="Y3114">
        <v>27.04</v>
      </c>
      <c r="AB3114">
        <v>27.51</v>
      </c>
      <c r="AD3114" s="196">
        <v>27.04</v>
      </c>
    </row>
    <row r="3115" spans="1:30" ht="51" x14ac:dyDescent="0.25">
      <c r="A3115" s="50" t="s">
        <v>1638</v>
      </c>
      <c r="B3115" s="51" t="s">
        <v>1168</v>
      </c>
      <c r="C3115" s="50" t="s">
        <v>157</v>
      </c>
      <c r="D3115" s="50" t="s">
        <v>1169</v>
      </c>
      <c r="E3115" s="237" t="s">
        <v>2168</v>
      </c>
      <c r="F3115" s="238"/>
      <c r="G3115" s="52" t="s">
        <v>255</v>
      </c>
      <c r="H3115" s="53">
        <v>1</v>
      </c>
      <c r="I3115" s="54">
        <f t="shared" si="784"/>
        <v>2.77</v>
      </c>
      <c r="J3115" s="54">
        <f t="shared" si="785"/>
        <v>2.77</v>
      </c>
      <c r="K3115">
        <f>_xlfn.XLOOKUP(D3115,'Sintético MO EQ MAT'!D:D,'Sintético MO EQ MAT'!O:O,0)</f>
        <v>939.59</v>
      </c>
      <c r="L3115">
        <f>_xlfn.XLOOKUP(D3115,'Sintético MO EQ MAT'!D:D,'Sintético MO EQ MAT'!K:K,0)</f>
        <v>3.3810624799999998</v>
      </c>
      <c r="Q3115">
        <f t="shared" si="774"/>
        <v>0</v>
      </c>
      <c r="W3115">
        <v>2.82</v>
      </c>
      <c r="Y3115">
        <v>2.77</v>
      </c>
      <c r="AB3115">
        <v>2.82</v>
      </c>
      <c r="AD3115" s="196">
        <v>2.77</v>
      </c>
    </row>
    <row r="3116" spans="1:30" x14ac:dyDescent="0.25">
      <c r="A3116" s="55" t="s">
        <v>1627</v>
      </c>
      <c r="B3116" s="56" t="s">
        <v>2762</v>
      </c>
      <c r="C3116" s="55" t="s">
        <v>157</v>
      </c>
      <c r="D3116" s="55" t="s">
        <v>2763</v>
      </c>
      <c r="E3116" s="230" t="s">
        <v>1648</v>
      </c>
      <c r="F3116" s="231"/>
      <c r="G3116" s="57" t="s">
        <v>255</v>
      </c>
      <c r="H3116" s="58">
        <v>1.0169999999999999</v>
      </c>
      <c r="I3116" s="59">
        <f>Y3116</f>
        <v>8.61</v>
      </c>
      <c r="J3116" s="59">
        <f t="shared" si="785"/>
        <v>8.75</v>
      </c>
      <c r="Q3116">
        <f t="shared" si="774"/>
        <v>0</v>
      </c>
      <c r="R3116">
        <f>I3116/1.07133</f>
        <v>8.0367393800229632</v>
      </c>
      <c r="T3116">
        <v>8.1954206453660401</v>
      </c>
      <c r="W3116">
        <v>8.7799999999999994</v>
      </c>
      <c r="Y3116">
        <v>8.61</v>
      </c>
      <c r="AB3116">
        <v>8.7799999999999994</v>
      </c>
      <c r="AD3116" s="196">
        <v>8.6300000000000008</v>
      </c>
    </row>
    <row r="3117" spans="1:30" x14ac:dyDescent="0.25">
      <c r="A3117" s="44"/>
      <c r="B3117" s="44"/>
      <c r="C3117" s="44"/>
      <c r="D3117" s="44"/>
      <c r="E3117" s="44" t="s">
        <v>1629</v>
      </c>
      <c r="F3117" s="45">
        <v>6.32</v>
      </c>
      <c r="G3117" s="44" t="s">
        <v>1630</v>
      </c>
      <c r="H3117" s="45">
        <v>0</v>
      </c>
      <c r="I3117" s="44" t="s">
        <v>1631</v>
      </c>
      <c r="J3117" s="45">
        <f>F3117+H3117</f>
        <v>6.32</v>
      </c>
      <c r="Q3117">
        <f t="shared" si="774"/>
        <v>0</v>
      </c>
      <c r="W3117" t="s">
        <v>1631</v>
      </c>
      <c r="Y3117" t="s">
        <v>1631</v>
      </c>
      <c r="AB3117" t="s">
        <v>1631</v>
      </c>
    </row>
    <row r="3118" spans="1:30" x14ac:dyDescent="0.25">
      <c r="A3118" s="44"/>
      <c r="B3118" s="44"/>
      <c r="C3118" s="44"/>
      <c r="D3118" s="44"/>
      <c r="E3118" s="44" t="s">
        <v>1632</v>
      </c>
      <c r="F3118" s="45">
        <f>J3118-J3112</f>
        <v>3.9098771511475405</v>
      </c>
      <c r="G3118" s="44"/>
      <c r="H3118" s="229" t="s">
        <v>1633</v>
      </c>
      <c r="I3118" s="229"/>
      <c r="J3118" s="45">
        <f>Q3118</f>
        <v>21.682046020000001</v>
      </c>
      <c r="Q3118">
        <f t="shared" si="774"/>
        <v>21.682046020000001</v>
      </c>
      <c r="S3118" s="194"/>
    </row>
    <row r="3119" spans="1:30" ht="15.75" thickBot="1" x14ac:dyDescent="0.3">
      <c r="A3119" s="46"/>
      <c r="B3119" s="46"/>
      <c r="C3119" s="46"/>
      <c r="D3119" s="46"/>
      <c r="E3119" s="46"/>
      <c r="F3119" s="46"/>
      <c r="G3119" s="46" t="s">
        <v>1634</v>
      </c>
      <c r="H3119" s="47">
        <v>3</v>
      </c>
      <c r="I3119" s="46" t="s">
        <v>1635</v>
      </c>
      <c r="J3119" s="48">
        <f>O3119</f>
        <v>65.040000000000006</v>
      </c>
      <c r="M3119">
        <f>K3112</f>
        <v>65.040000000000006</v>
      </c>
      <c r="N3119">
        <f>L3112</f>
        <v>21.682046020000001</v>
      </c>
      <c r="O3119">
        <v>65.040000000000006</v>
      </c>
      <c r="P3119">
        <v>21.682046020000001</v>
      </c>
      <c r="Q3119">
        <f t="shared" si="774"/>
        <v>0</v>
      </c>
      <c r="S3119" s="194"/>
      <c r="W3119" t="s">
        <v>1635</v>
      </c>
      <c r="Y3119" t="s">
        <v>1635</v>
      </c>
      <c r="AB3119" t="s">
        <v>1635</v>
      </c>
    </row>
    <row r="3120" spans="1:30" ht="15.75" thickTop="1" x14ac:dyDescent="0.25">
      <c r="A3120" s="49"/>
      <c r="B3120" s="49"/>
      <c r="C3120" s="49"/>
      <c r="D3120" s="49"/>
      <c r="E3120" s="49"/>
      <c r="F3120" s="49"/>
      <c r="G3120" s="49"/>
      <c r="H3120" s="49"/>
      <c r="I3120" s="49"/>
      <c r="J3120" s="49"/>
      <c r="Q3120">
        <f t="shared" si="774"/>
        <v>0</v>
      </c>
      <c r="S3120" s="194"/>
    </row>
    <row r="3121" spans="1:30" collapsed="1" x14ac:dyDescent="0.25">
      <c r="A3121" s="36" t="s">
        <v>1047</v>
      </c>
      <c r="B3121" s="37" t="s">
        <v>137</v>
      </c>
      <c r="C3121" s="36" t="s">
        <v>138</v>
      </c>
      <c r="D3121" s="36" t="s">
        <v>9</v>
      </c>
      <c r="E3121" s="233" t="s">
        <v>1626</v>
      </c>
      <c r="F3121" s="234"/>
      <c r="G3121" s="38" t="s">
        <v>139</v>
      </c>
      <c r="H3121" s="37" t="s">
        <v>140</v>
      </c>
      <c r="I3121" s="37" t="s">
        <v>141</v>
      </c>
      <c r="J3121" s="37" t="s">
        <v>10</v>
      </c>
      <c r="Q3121">
        <f t="shared" si="774"/>
        <v>0</v>
      </c>
      <c r="S3121" s="194"/>
      <c r="W3121" t="s">
        <v>141</v>
      </c>
      <c r="Y3121" t="s">
        <v>141</v>
      </c>
      <c r="AB3121" t="s">
        <v>141</v>
      </c>
    </row>
    <row r="3122" spans="1:30" ht="25.5" x14ac:dyDescent="0.25">
      <c r="A3122" s="39" t="s">
        <v>1636</v>
      </c>
      <c r="B3122" s="40" t="s">
        <v>1048</v>
      </c>
      <c r="C3122" s="39" t="s">
        <v>204</v>
      </c>
      <c r="D3122" s="39" t="s">
        <v>2764</v>
      </c>
      <c r="E3122" s="235">
        <v>7</v>
      </c>
      <c r="F3122" s="236"/>
      <c r="G3122" s="41" t="s">
        <v>488</v>
      </c>
      <c r="H3122" s="42">
        <v>1</v>
      </c>
      <c r="I3122" s="43">
        <f>_xlfn.XLOOKUP(D3122,'Sintético MO EQ MAT'!D:D,'Sintético MO EQ MAT'!G:G)</f>
        <v>221.05645584426227</v>
      </c>
      <c r="J3122" s="43">
        <f>(H3122*I3122)</f>
        <v>221.05645584426227</v>
      </c>
      <c r="K3122">
        <f>_xlfn.XLOOKUP(D3122,'Sintético MO EQ MAT'!D:D,'Sintético MO EQ MAT'!O:O,0)</f>
        <v>539.37</v>
      </c>
      <c r="L3122">
        <f>_xlfn.XLOOKUP(D3122,'Sintético MO EQ MAT'!D:D,'Sintético MO EQ MAT'!K:K,0)</f>
        <v>269.68887612999998</v>
      </c>
      <c r="Q3122">
        <f t="shared" si="774"/>
        <v>0</v>
      </c>
      <c r="S3122" s="194"/>
      <c r="W3122">
        <v>221.05645584426227</v>
      </c>
      <c r="Y3122">
        <v>221.05645584426227</v>
      </c>
      <c r="AB3122">
        <v>221.05645584426227</v>
      </c>
      <c r="AD3122" s="196">
        <v>221.48</v>
      </c>
    </row>
    <row r="3123" spans="1:30" ht="25.5" x14ac:dyDescent="0.25">
      <c r="A3123" s="55" t="s">
        <v>1627</v>
      </c>
      <c r="B3123" s="56" t="s">
        <v>2074</v>
      </c>
      <c r="C3123" s="55" t="s">
        <v>204</v>
      </c>
      <c r="D3123" s="55" t="s">
        <v>2075</v>
      </c>
      <c r="E3123" s="230" t="s">
        <v>1665</v>
      </c>
      <c r="F3123" s="231"/>
      <c r="G3123" s="57" t="s">
        <v>1787</v>
      </c>
      <c r="H3123" s="58">
        <v>1</v>
      </c>
      <c r="I3123" s="59">
        <f t="shared" ref="I3123:I3125" si="787">Y3123</f>
        <v>14.45</v>
      </c>
      <c r="J3123" s="59">
        <f t="shared" ref="J3123:J3125" si="788">TRUNC(H3123*I3123,(2))</f>
        <v>14.45</v>
      </c>
      <c r="Q3123">
        <f t="shared" si="774"/>
        <v>0</v>
      </c>
      <c r="R3123">
        <f t="shared" ref="R3123:R3125" si="789">I3123/1.07133</f>
        <v>13.48790755416165</v>
      </c>
      <c r="T3123">
        <v>13.730596548215772</v>
      </c>
      <c r="W3123">
        <v>14.71</v>
      </c>
      <c r="Y3123">
        <v>14.45</v>
      </c>
      <c r="AB3123">
        <v>14.71</v>
      </c>
      <c r="AD3123" s="196">
        <v>14.45</v>
      </c>
    </row>
    <row r="3124" spans="1:30" ht="25.5" x14ac:dyDescent="0.25">
      <c r="A3124" s="55" t="s">
        <v>1627</v>
      </c>
      <c r="B3124" s="56" t="s">
        <v>2758</v>
      </c>
      <c r="C3124" s="55" t="s">
        <v>204</v>
      </c>
      <c r="D3124" s="55" t="s">
        <v>2759</v>
      </c>
      <c r="E3124" s="230" t="s">
        <v>1665</v>
      </c>
      <c r="F3124" s="231"/>
      <c r="G3124" s="57" t="s">
        <v>1787</v>
      </c>
      <c r="H3124" s="58">
        <v>1</v>
      </c>
      <c r="I3124" s="59">
        <f t="shared" si="787"/>
        <v>21.92</v>
      </c>
      <c r="J3124" s="59">
        <f t="shared" si="788"/>
        <v>21.92</v>
      </c>
      <c r="Q3124">
        <f t="shared" si="774"/>
        <v>0</v>
      </c>
      <c r="R3124">
        <f t="shared" si="789"/>
        <v>20.46054903717809</v>
      </c>
      <c r="T3124">
        <v>20.815248336180264</v>
      </c>
      <c r="W3124">
        <v>22.3</v>
      </c>
      <c r="Y3124">
        <v>21.92</v>
      </c>
      <c r="AB3124">
        <v>22.3</v>
      </c>
      <c r="AD3124" s="196">
        <v>21.92</v>
      </c>
    </row>
    <row r="3125" spans="1:30" ht="25.5" x14ac:dyDescent="0.25">
      <c r="A3125" s="55" t="s">
        <v>1627</v>
      </c>
      <c r="B3125" s="56" t="s">
        <v>2765</v>
      </c>
      <c r="C3125" s="55" t="s">
        <v>204</v>
      </c>
      <c r="D3125" s="55" t="s">
        <v>2766</v>
      </c>
      <c r="E3125" s="230" t="s">
        <v>1648</v>
      </c>
      <c r="F3125" s="231"/>
      <c r="G3125" s="57" t="s">
        <v>596</v>
      </c>
      <c r="H3125" s="58">
        <v>1</v>
      </c>
      <c r="I3125" s="59">
        <f t="shared" si="787"/>
        <v>184.69</v>
      </c>
      <c r="J3125" s="59">
        <f t="shared" si="788"/>
        <v>184.69</v>
      </c>
      <c r="Q3125">
        <f t="shared" si="774"/>
        <v>0</v>
      </c>
      <c r="R3125">
        <f t="shared" si="789"/>
        <v>172.393193507136</v>
      </c>
      <c r="T3125">
        <v>175.38946916449649</v>
      </c>
      <c r="W3125">
        <v>187.9</v>
      </c>
      <c r="Y3125">
        <v>184.69</v>
      </c>
      <c r="AB3125">
        <v>187.9</v>
      </c>
      <c r="AD3125" s="196">
        <v>184.69</v>
      </c>
    </row>
    <row r="3126" spans="1:30" x14ac:dyDescent="0.25">
      <c r="A3126" s="44"/>
      <c r="B3126" s="44"/>
      <c r="C3126" s="44"/>
      <c r="D3126" s="44"/>
      <c r="E3126" s="44" t="s">
        <v>1629</v>
      </c>
      <c r="F3126" s="45">
        <v>37.01</v>
      </c>
      <c r="G3126" s="44" t="s">
        <v>1630</v>
      </c>
      <c r="H3126" s="45">
        <v>0</v>
      </c>
      <c r="I3126" s="44" t="s">
        <v>1631</v>
      </c>
      <c r="J3126" s="45">
        <f>F3126+H3126</f>
        <v>37.01</v>
      </c>
      <c r="Q3126">
        <f t="shared" si="774"/>
        <v>0</v>
      </c>
      <c r="W3126" t="s">
        <v>1631</v>
      </c>
      <c r="Y3126" t="s">
        <v>1631</v>
      </c>
      <c r="AB3126" t="s">
        <v>1631</v>
      </c>
    </row>
    <row r="3127" spans="1:30" x14ac:dyDescent="0.25">
      <c r="A3127" s="44"/>
      <c r="B3127" s="44"/>
      <c r="C3127" s="44"/>
      <c r="D3127" s="44"/>
      <c r="E3127" s="44" t="s">
        <v>1632</v>
      </c>
      <c r="F3127" s="45">
        <f>J3127-J3122</f>
        <v>48.632420285737709</v>
      </c>
      <c r="G3127" s="44"/>
      <c r="H3127" s="229" t="s">
        <v>1633</v>
      </c>
      <c r="I3127" s="229"/>
      <c r="J3127" s="45">
        <f>Q3127</f>
        <v>269.68887612999998</v>
      </c>
      <c r="Q3127">
        <f t="shared" si="774"/>
        <v>269.68887612999998</v>
      </c>
      <c r="S3127" s="194"/>
    </row>
    <row r="3128" spans="1:30" ht="15.75" thickBot="1" x14ac:dyDescent="0.3">
      <c r="A3128" s="46"/>
      <c r="B3128" s="46"/>
      <c r="C3128" s="46"/>
      <c r="D3128" s="46"/>
      <c r="E3128" s="46"/>
      <c r="F3128" s="46"/>
      <c r="G3128" s="46" t="s">
        <v>1634</v>
      </c>
      <c r="H3128" s="47">
        <v>2</v>
      </c>
      <c r="I3128" s="46" t="s">
        <v>1635</v>
      </c>
      <c r="J3128" s="48">
        <f>O3128</f>
        <v>539.37</v>
      </c>
      <c r="M3128">
        <f>K3122</f>
        <v>539.37</v>
      </c>
      <c r="N3128">
        <f>L3122</f>
        <v>269.68887612999998</v>
      </c>
      <c r="O3128">
        <v>539.37</v>
      </c>
      <c r="P3128">
        <v>269.68887612999998</v>
      </c>
      <c r="Q3128">
        <f t="shared" si="774"/>
        <v>0</v>
      </c>
      <c r="S3128" s="194"/>
      <c r="W3128" t="s">
        <v>1635</v>
      </c>
      <c r="Y3128" t="s">
        <v>1635</v>
      </c>
      <c r="AB3128" t="s">
        <v>1635</v>
      </c>
    </row>
    <row r="3129" spans="1:30" ht="15.75" thickTop="1" x14ac:dyDescent="0.25">
      <c r="A3129" s="49"/>
      <c r="B3129" s="49"/>
      <c r="C3129" s="49"/>
      <c r="D3129" s="49"/>
      <c r="E3129" s="49"/>
      <c r="F3129" s="49"/>
      <c r="G3129" s="49"/>
      <c r="H3129" s="49"/>
      <c r="I3129" s="49"/>
      <c r="J3129" s="49"/>
      <c r="Q3129">
        <f t="shared" si="774"/>
        <v>0</v>
      </c>
      <c r="S3129" s="194"/>
    </row>
    <row r="3130" spans="1:30" collapsed="1" x14ac:dyDescent="0.25">
      <c r="A3130" s="36" t="s">
        <v>1050</v>
      </c>
      <c r="B3130" s="37" t="s">
        <v>137</v>
      </c>
      <c r="C3130" s="36" t="s">
        <v>138</v>
      </c>
      <c r="D3130" s="36" t="s">
        <v>9</v>
      </c>
      <c r="E3130" s="233" t="s">
        <v>1626</v>
      </c>
      <c r="F3130" s="234"/>
      <c r="G3130" s="38" t="s">
        <v>139</v>
      </c>
      <c r="H3130" s="37" t="s">
        <v>140</v>
      </c>
      <c r="I3130" s="37" t="s">
        <v>141</v>
      </c>
      <c r="J3130" s="37" t="s">
        <v>10</v>
      </c>
      <c r="Q3130">
        <f t="shared" si="774"/>
        <v>0</v>
      </c>
      <c r="S3130" s="194"/>
      <c r="W3130" t="s">
        <v>141</v>
      </c>
      <c r="Y3130" t="s">
        <v>141</v>
      </c>
      <c r="AB3130" t="s">
        <v>141</v>
      </c>
    </row>
    <row r="3131" spans="1:30" x14ac:dyDescent="0.25">
      <c r="A3131" s="39" t="s">
        <v>1636</v>
      </c>
      <c r="B3131" s="40" t="s">
        <v>1051</v>
      </c>
      <c r="C3131" s="39" t="s">
        <v>162</v>
      </c>
      <c r="D3131" s="39" t="s">
        <v>1052</v>
      </c>
      <c r="E3131" s="235" t="s">
        <v>2739</v>
      </c>
      <c r="F3131" s="236"/>
      <c r="G3131" s="41" t="s">
        <v>164</v>
      </c>
      <c r="H3131" s="42">
        <v>1</v>
      </c>
      <c r="I3131" s="43">
        <f>_xlfn.XLOOKUP(D3131,'Sintético MO EQ MAT'!D:D,'Sintético MO EQ MAT'!G:G)</f>
        <v>31.451744000000001</v>
      </c>
      <c r="J3131" s="43">
        <f>(H3131*I3131)</f>
        <v>31.451744000000001</v>
      </c>
      <c r="K3131">
        <f>_xlfn.XLOOKUP(D3131,'Sintético MO EQ MAT'!D:D,'Sintético MO EQ MAT'!O:O,0)</f>
        <v>76.739999999999995</v>
      </c>
      <c r="L3131">
        <f>_xlfn.XLOOKUP(D3131,'Sintético MO EQ MAT'!D:D,'Sintético MO EQ MAT'!K:K,0)</f>
        <v>38.371127680000001</v>
      </c>
      <c r="Q3131">
        <f t="shared" si="774"/>
        <v>0</v>
      </c>
      <c r="S3131" s="194"/>
      <c r="W3131">
        <v>31.451744000000001</v>
      </c>
      <c r="Y3131">
        <v>31.451744000000001</v>
      </c>
      <c r="AB3131">
        <v>31.451744000000001</v>
      </c>
      <c r="AD3131" s="196">
        <v>26</v>
      </c>
    </row>
    <row r="3132" spans="1:30" ht="25.5" x14ac:dyDescent="0.25">
      <c r="A3132" s="50" t="s">
        <v>1638</v>
      </c>
      <c r="B3132" s="51" t="s">
        <v>1940</v>
      </c>
      <c r="C3132" s="50" t="s">
        <v>157</v>
      </c>
      <c r="D3132" s="50" t="s">
        <v>1941</v>
      </c>
      <c r="E3132" s="237" t="s">
        <v>1637</v>
      </c>
      <c r="F3132" s="238"/>
      <c r="G3132" s="52" t="s">
        <v>266</v>
      </c>
      <c r="H3132" s="53">
        <v>0.253</v>
      </c>
      <c r="I3132" s="54">
        <f t="shared" ref="I3132:I3133" si="790">Y3132</f>
        <v>19.64</v>
      </c>
      <c r="J3132" s="54">
        <f t="shared" ref="J3132:J3134" si="791">TRUNC(H3132*I3132,(2))</f>
        <v>4.96</v>
      </c>
      <c r="Q3132">
        <f t="shared" si="774"/>
        <v>0</v>
      </c>
      <c r="R3132">
        <f t="shared" ref="R3132:R3134" si="792">I3132/1.07133</f>
        <v>18.332353243165041</v>
      </c>
      <c r="T3132">
        <v>18.659049965930198</v>
      </c>
      <c r="W3132">
        <v>19.989999999999998</v>
      </c>
      <c r="Y3132">
        <v>19.64</v>
      </c>
      <c r="AB3132">
        <v>19.989999999999998</v>
      </c>
      <c r="AD3132" s="196">
        <v>19.64</v>
      </c>
    </row>
    <row r="3133" spans="1:30" ht="25.5" x14ac:dyDescent="0.25">
      <c r="A3133" s="50" t="s">
        <v>1638</v>
      </c>
      <c r="B3133" s="51" t="s">
        <v>1942</v>
      </c>
      <c r="C3133" s="50" t="s">
        <v>157</v>
      </c>
      <c r="D3133" s="50" t="s">
        <v>1943</v>
      </c>
      <c r="E3133" s="237" t="s">
        <v>1637</v>
      </c>
      <c r="F3133" s="238"/>
      <c r="G3133" s="52" t="s">
        <v>266</v>
      </c>
      <c r="H3133" s="53">
        <v>0.253</v>
      </c>
      <c r="I3133" s="54">
        <f t="shared" si="790"/>
        <v>27.04</v>
      </c>
      <c r="J3133" s="54">
        <f t="shared" si="791"/>
        <v>6.84</v>
      </c>
      <c r="Q3133">
        <f t="shared" si="774"/>
        <v>0</v>
      </c>
      <c r="R3133">
        <f t="shared" si="792"/>
        <v>25.239655381628445</v>
      </c>
      <c r="T3133">
        <v>25.678362409341663</v>
      </c>
      <c r="W3133">
        <v>27.51</v>
      </c>
      <c r="Y3133">
        <v>27.04</v>
      </c>
      <c r="AB3133">
        <v>27.51</v>
      </c>
      <c r="AD3133" s="196">
        <v>27.04</v>
      </c>
    </row>
    <row r="3134" spans="1:30" x14ac:dyDescent="0.25">
      <c r="A3134" s="55" t="s">
        <v>1627</v>
      </c>
      <c r="B3134" s="56" t="s">
        <v>2767</v>
      </c>
      <c r="C3134" s="55" t="s">
        <v>162</v>
      </c>
      <c r="D3134" s="55" t="s">
        <v>2768</v>
      </c>
      <c r="E3134" s="230" t="s">
        <v>1648</v>
      </c>
      <c r="F3134" s="231"/>
      <c r="G3134" s="57" t="s">
        <v>164</v>
      </c>
      <c r="H3134" s="58">
        <v>1</v>
      </c>
      <c r="I3134" s="59">
        <f>Y3134</f>
        <v>19.63</v>
      </c>
      <c r="J3134" s="59">
        <f t="shared" si="791"/>
        <v>19.63</v>
      </c>
      <c r="Q3134">
        <f t="shared" si="774"/>
        <v>0</v>
      </c>
      <c r="R3134">
        <f t="shared" si="792"/>
        <v>18.323019051086035</v>
      </c>
      <c r="T3134">
        <v>18.659049965930198</v>
      </c>
      <c r="W3134">
        <v>19.989999999999998</v>
      </c>
      <c r="Y3134">
        <v>19.63</v>
      </c>
      <c r="AB3134">
        <v>19.989999999999998</v>
      </c>
      <c r="AD3134" s="196">
        <v>19.64</v>
      </c>
    </row>
    <row r="3135" spans="1:30" x14ac:dyDescent="0.25">
      <c r="A3135" s="44"/>
      <c r="B3135" s="44"/>
      <c r="C3135" s="44"/>
      <c r="D3135" s="44"/>
      <c r="E3135" s="44" t="s">
        <v>1629</v>
      </c>
      <c r="F3135" s="45">
        <v>8.9600000000000009</v>
      </c>
      <c r="G3135" s="44" t="s">
        <v>1630</v>
      </c>
      <c r="H3135" s="45">
        <v>0</v>
      </c>
      <c r="I3135" s="44" t="s">
        <v>1631</v>
      </c>
      <c r="J3135" s="45">
        <f>F3135+H3135</f>
        <v>8.9600000000000009</v>
      </c>
      <c r="Q3135">
        <f t="shared" si="774"/>
        <v>0</v>
      </c>
      <c r="W3135" t="s">
        <v>1631</v>
      </c>
      <c r="Y3135" t="s">
        <v>1631</v>
      </c>
      <c r="AB3135" t="s">
        <v>1631</v>
      </c>
    </row>
    <row r="3136" spans="1:30" x14ac:dyDescent="0.25">
      <c r="A3136" s="44"/>
      <c r="B3136" s="44"/>
      <c r="C3136" s="44"/>
      <c r="D3136" s="44"/>
      <c r="E3136" s="44" t="s">
        <v>1632</v>
      </c>
      <c r="F3136" s="45">
        <f>J3136-J3131</f>
        <v>6.9193836799999993</v>
      </c>
      <c r="G3136" s="44"/>
      <c r="H3136" s="229" t="s">
        <v>1633</v>
      </c>
      <c r="I3136" s="229"/>
      <c r="J3136" s="45">
        <f>Q3136</f>
        <v>38.371127680000001</v>
      </c>
      <c r="Q3136">
        <f t="shared" si="774"/>
        <v>38.371127680000001</v>
      </c>
      <c r="S3136" s="194"/>
    </row>
    <row r="3137" spans="1:30" ht="15.75" thickBot="1" x14ac:dyDescent="0.3">
      <c r="A3137" s="46"/>
      <c r="B3137" s="46"/>
      <c r="C3137" s="46"/>
      <c r="D3137" s="46"/>
      <c r="E3137" s="46"/>
      <c r="F3137" s="46"/>
      <c r="G3137" s="46" t="s">
        <v>1634</v>
      </c>
      <c r="H3137" s="47">
        <v>2</v>
      </c>
      <c r="I3137" s="46" t="s">
        <v>1635</v>
      </c>
      <c r="J3137" s="48">
        <f>O3137</f>
        <v>76.739999999999995</v>
      </c>
      <c r="M3137">
        <f>K3131</f>
        <v>76.739999999999995</v>
      </c>
      <c r="N3137">
        <f>L3131</f>
        <v>38.371127680000001</v>
      </c>
      <c r="O3137">
        <v>76.739999999999995</v>
      </c>
      <c r="P3137">
        <v>38.371127680000001</v>
      </c>
      <c r="Q3137">
        <f t="shared" si="774"/>
        <v>0</v>
      </c>
      <c r="S3137" s="194"/>
      <c r="W3137" t="s">
        <v>1635</v>
      </c>
      <c r="Y3137" t="s">
        <v>1635</v>
      </c>
      <c r="AB3137" t="s">
        <v>1635</v>
      </c>
    </row>
    <row r="3138" spans="1:30" ht="15.75" thickTop="1" x14ac:dyDescent="0.25">
      <c r="A3138" s="49"/>
      <c r="B3138" s="49"/>
      <c r="C3138" s="49"/>
      <c r="D3138" s="49"/>
      <c r="E3138" s="49"/>
      <c r="F3138" s="49"/>
      <c r="G3138" s="49"/>
      <c r="H3138" s="49"/>
      <c r="I3138" s="49"/>
      <c r="J3138" s="49"/>
      <c r="Q3138">
        <f t="shared" si="774"/>
        <v>0</v>
      </c>
      <c r="S3138" s="194"/>
    </row>
    <row r="3139" spans="1:30" collapsed="1" x14ac:dyDescent="0.25">
      <c r="A3139" s="36" t="s">
        <v>1053</v>
      </c>
      <c r="B3139" s="37" t="s">
        <v>137</v>
      </c>
      <c r="C3139" s="36" t="s">
        <v>138</v>
      </c>
      <c r="D3139" s="36" t="s">
        <v>9</v>
      </c>
      <c r="E3139" s="233" t="s">
        <v>1626</v>
      </c>
      <c r="F3139" s="234"/>
      <c r="G3139" s="38" t="s">
        <v>139</v>
      </c>
      <c r="H3139" s="37" t="s">
        <v>140</v>
      </c>
      <c r="I3139" s="37" t="s">
        <v>141</v>
      </c>
      <c r="J3139" s="37" t="s">
        <v>10</v>
      </c>
      <c r="Q3139">
        <f t="shared" si="774"/>
        <v>0</v>
      </c>
      <c r="S3139" s="194"/>
      <c r="W3139" t="s">
        <v>141</v>
      </c>
      <c r="Y3139" t="s">
        <v>141</v>
      </c>
      <c r="AB3139" t="s">
        <v>141</v>
      </c>
    </row>
    <row r="3140" spans="1:30" x14ac:dyDescent="0.25">
      <c r="A3140" s="39" t="s">
        <v>1636</v>
      </c>
      <c r="B3140" s="40" t="s">
        <v>1054</v>
      </c>
      <c r="C3140" s="39" t="s">
        <v>162</v>
      </c>
      <c r="D3140" s="39" t="s">
        <v>1055</v>
      </c>
      <c r="E3140" s="235" t="s">
        <v>2769</v>
      </c>
      <c r="F3140" s="236"/>
      <c r="G3140" s="41" t="s">
        <v>164</v>
      </c>
      <c r="H3140" s="42">
        <v>1</v>
      </c>
      <c r="I3140" s="43">
        <f>_xlfn.XLOOKUP(D3140,'Sintético MO EQ MAT'!D:D,'Sintético MO EQ MAT'!G:G)</f>
        <v>29.107364516393446</v>
      </c>
      <c r="J3140" s="43">
        <f>(H3140*I3140)</f>
        <v>29.107364516393446</v>
      </c>
      <c r="K3140">
        <f>_xlfn.XLOOKUP(D3140,'Sintético MO EQ MAT'!D:D,'Sintético MO EQ MAT'!O:O,0)</f>
        <v>3160.47</v>
      </c>
      <c r="L3140">
        <f>_xlfn.XLOOKUP(D3140,'Sintético MO EQ MAT'!D:D,'Sintético MO EQ MAT'!K:K,0)</f>
        <v>35.510984710000002</v>
      </c>
      <c r="Q3140">
        <f t="shared" si="774"/>
        <v>0</v>
      </c>
      <c r="S3140" s="194"/>
      <c r="W3140">
        <v>29.107364516393446</v>
      </c>
      <c r="Y3140">
        <v>29.107364516393446</v>
      </c>
      <c r="AB3140">
        <v>29.107364516393446</v>
      </c>
      <c r="AD3140" s="196">
        <v>7.25</v>
      </c>
    </row>
    <row r="3141" spans="1:30" ht="25.5" x14ac:dyDescent="0.25">
      <c r="A3141" s="50" t="s">
        <v>1638</v>
      </c>
      <c r="B3141" s="51" t="s">
        <v>1940</v>
      </c>
      <c r="C3141" s="50" t="s">
        <v>157</v>
      </c>
      <c r="D3141" s="50" t="s">
        <v>1941</v>
      </c>
      <c r="E3141" s="237" t="s">
        <v>1637</v>
      </c>
      <c r="F3141" s="238"/>
      <c r="G3141" s="52" t="s">
        <v>266</v>
      </c>
      <c r="H3141" s="53">
        <v>0.65600000000000003</v>
      </c>
      <c r="I3141" s="54">
        <f t="shared" ref="I3141:I3142" si="793">Y3141</f>
        <v>19.64</v>
      </c>
      <c r="J3141" s="54">
        <f t="shared" ref="J3141:J3143" si="794">TRUNC(H3141*I3141,(2))</f>
        <v>12.88</v>
      </c>
      <c r="Q3141">
        <f t="shared" si="774"/>
        <v>0</v>
      </c>
      <c r="R3141">
        <f t="shared" ref="R3141:R3143" si="795">I3141/1.07133</f>
        <v>18.332353243165041</v>
      </c>
      <c r="T3141">
        <v>18.659049965930198</v>
      </c>
      <c r="W3141">
        <v>19.989999999999998</v>
      </c>
      <c r="Y3141">
        <v>19.64</v>
      </c>
      <c r="AB3141">
        <v>19.989999999999998</v>
      </c>
      <c r="AD3141" s="196">
        <v>19.64</v>
      </c>
    </row>
    <row r="3142" spans="1:30" ht="25.5" x14ac:dyDescent="0.25">
      <c r="A3142" s="50" t="s">
        <v>1638</v>
      </c>
      <c r="B3142" s="51" t="s">
        <v>1942</v>
      </c>
      <c r="C3142" s="50" t="s">
        <v>157</v>
      </c>
      <c r="D3142" s="50" t="s">
        <v>1943</v>
      </c>
      <c r="E3142" s="237" t="s">
        <v>1637</v>
      </c>
      <c r="F3142" s="238"/>
      <c r="G3142" s="52" t="s">
        <v>266</v>
      </c>
      <c r="H3142" s="53">
        <v>0.55500000000000005</v>
      </c>
      <c r="I3142" s="54">
        <f t="shared" si="793"/>
        <v>27.04</v>
      </c>
      <c r="J3142" s="54">
        <f t="shared" si="794"/>
        <v>15</v>
      </c>
      <c r="Q3142">
        <f t="shared" si="774"/>
        <v>0</v>
      </c>
      <c r="R3142">
        <f t="shared" si="795"/>
        <v>25.239655381628445</v>
      </c>
      <c r="T3142">
        <v>25.678362409341663</v>
      </c>
      <c r="W3142">
        <v>27.51</v>
      </c>
      <c r="Y3142">
        <v>27.04</v>
      </c>
      <c r="AB3142">
        <v>27.51</v>
      </c>
      <c r="AD3142" s="196">
        <v>27.04</v>
      </c>
    </row>
    <row r="3143" spans="1:30" x14ac:dyDescent="0.25">
      <c r="A3143" s="55" t="s">
        <v>1627</v>
      </c>
      <c r="B3143" s="56" t="s">
        <v>2770</v>
      </c>
      <c r="C3143" s="55" t="s">
        <v>162</v>
      </c>
      <c r="D3143" s="55" t="s">
        <v>2771</v>
      </c>
      <c r="E3143" s="230" t="s">
        <v>1648</v>
      </c>
      <c r="F3143" s="231"/>
      <c r="G3143" s="57" t="s">
        <v>164</v>
      </c>
      <c r="H3143" s="58">
        <v>1</v>
      </c>
      <c r="I3143" s="59">
        <f>Y3143</f>
        <v>1.22</v>
      </c>
      <c r="J3143" s="59">
        <f t="shared" si="794"/>
        <v>1.22</v>
      </c>
      <c r="Q3143">
        <f t="shared" si="774"/>
        <v>0</v>
      </c>
      <c r="R3143">
        <f t="shared" si="795"/>
        <v>1.1387714336385615</v>
      </c>
      <c r="T3143">
        <v>1.1667740098755754</v>
      </c>
      <c r="W3143">
        <v>1.25</v>
      </c>
      <c r="Y3143">
        <v>1.22</v>
      </c>
      <c r="AB3143">
        <v>1.25</v>
      </c>
      <c r="AD3143" s="196">
        <v>1.22</v>
      </c>
    </row>
    <row r="3144" spans="1:30" x14ac:dyDescent="0.25">
      <c r="A3144" s="44"/>
      <c r="B3144" s="44"/>
      <c r="C3144" s="44"/>
      <c r="D3144" s="44"/>
      <c r="E3144" s="44" t="s">
        <v>1629</v>
      </c>
      <c r="F3144" s="45">
        <v>21.07</v>
      </c>
      <c r="G3144" s="44" t="s">
        <v>1630</v>
      </c>
      <c r="H3144" s="45">
        <v>0</v>
      </c>
      <c r="I3144" s="44" t="s">
        <v>1631</v>
      </c>
      <c r="J3144" s="45">
        <f>F3144+H3144</f>
        <v>21.07</v>
      </c>
      <c r="Q3144">
        <f t="shared" si="774"/>
        <v>0</v>
      </c>
      <c r="W3144" t="s">
        <v>1631</v>
      </c>
      <c r="Y3144" t="s">
        <v>1631</v>
      </c>
      <c r="AB3144" t="s">
        <v>1631</v>
      </c>
    </row>
    <row r="3145" spans="1:30" x14ac:dyDescent="0.25">
      <c r="A3145" s="44"/>
      <c r="B3145" s="44"/>
      <c r="C3145" s="44"/>
      <c r="D3145" s="44"/>
      <c r="E3145" s="44" t="s">
        <v>1632</v>
      </c>
      <c r="F3145" s="45">
        <f>J3145-J3140</f>
        <v>6.4036201936065567</v>
      </c>
      <c r="G3145" s="44"/>
      <c r="H3145" s="229" t="s">
        <v>1633</v>
      </c>
      <c r="I3145" s="229"/>
      <c r="J3145" s="45">
        <f>Q3145</f>
        <v>35.510984710000002</v>
      </c>
      <c r="Q3145">
        <f t="shared" si="774"/>
        <v>35.510984710000002</v>
      </c>
      <c r="S3145" s="194"/>
    </row>
    <row r="3146" spans="1:30" ht="15.75" thickBot="1" x14ac:dyDescent="0.3">
      <c r="A3146" s="46"/>
      <c r="B3146" s="46"/>
      <c r="C3146" s="46"/>
      <c r="D3146" s="46"/>
      <c r="E3146" s="46"/>
      <c r="F3146" s="46"/>
      <c r="G3146" s="46" t="s">
        <v>1634</v>
      </c>
      <c r="H3146" s="47">
        <v>89</v>
      </c>
      <c r="I3146" s="46" t="s">
        <v>1635</v>
      </c>
      <c r="J3146" s="48">
        <f>O3146</f>
        <v>3160.47</v>
      </c>
      <c r="M3146">
        <f>K3140</f>
        <v>3160.47</v>
      </c>
      <c r="N3146">
        <f>L3140</f>
        <v>35.510984710000002</v>
      </c>
      <c r="O3146">
        <v>3160.47</v>
      </c>
      <c r="P3146">
        <v>35.510984710000002</v>
      </c>
      <c r="Q3146">
        <f t="shared" ref="Q3146:Q3209" si="796">P3147</f>
        <v>0</v>
      </c>
      <c r="S3146" s="194"/>
      <c r="W3146" t="s">
        <v>1635</v>
      </c>
      <c r="Y3146" t="s">
        <v>1635</v>
      </c>
      <c r="AB3146" t="s">
        <v>1635</v>
      </c>
    </row>
    <row r="3147" spans="1:30" ht="15.75" thickTop="1" x14ac:dyDescent="0.25">
      <c r="A3147" s="49"/>
      <c r="B3147" s="49"/>
      <c r="C3147" s="49"/>
      <c r="D3147" s="49"/>
      <c r="E3147" s="49"/>
      <c r="F3147" s="49"/>
      <c r="G3147" s="49"/>
      <c r="H3147" s="49"/>
      <c r="I3147" s="49"/>
      <c r="J3147" s="49"/>
      <c r="Q3147">
        <f t="shared" si="796"/>
        <v>0</v>
      </c>
      <c r="S3147" s="194"/>
    </row>
    <row r="3148" spans="1:30" collapsed="1" x14ac:dyDescent="0.25">
      <c r="A3148" s="36" t="s">
        <v>1056</v>
      </c>
      <c r="B3148" s="37" t="s">
        <v>137</v>
      </c>
      <c r="C3148" s="36" t="s">
        <v>138</v>
      </c>
      <c r="D3148" s="36" t="s">
        <v>9</v>
      </c>
      <c r="E3148" s="233" t="s">
        <v>1626</v>
      </c>
      <c r="F3148" s="234"/>
      <c r="G3148" s="38" t="s">
        <v>139</v>
      </c>
      <c r="H3148" s="37" t="s">
        <v>140</v>
      </c>
      <c r="I3148" s="37" t="s">
        <v>141</v>
      </c>
      <c r="J3148" s="37" t="s">
        <v>10</v>
      </c>
      <c r="Q3148">
        <f t="shared" si="796"/>
        <v>0</v>
      </c>
      <c r="S3148" s="194"/>
      <c r="W3148" t="s">
        <v>141</v>
      </c>
      <c r="Y3148" t="s">
        <v>141</v>
      </c>
      <c r="AB3148" t="s">
        <v>141</v>
      </c>
    </row>
    <row r="3149" spans="1:30" ht="38.25" x14ac:dyDescent="0.25">
      <c r="A3149" s="39" t="s">
        <v>1636</v>
      </c>
      <c r="B3149" s="40" t="s">
        <v>945</v>
      </c>
      <c r="C3149" s="39" t="s">
        <v>157</v>
      </c>
      <c r="D3149" s="39" t="s">
        <v>946</v>
      </c>
      <c r="E3149" s="235" t="s">
        <v>2578</v>
      </c>
      <c r="F3149" s="236"/>
      <c r="G3149" s="41" t="s">
        <v>255</v>
      </c>
      <c r="H3149" s="42">
        <v>1</v>
      </c>
      <c r="I3149" s="43">
        <f>_xlfn.XLOOKUP(D3149,'Sintético MO EQ MAT'!D:D,'Sintético MO EQ MAT'!G:G)</f>
        <v>12.13276804918033</v>
      </c>
      <c r="J3149" s="43">
        <f>(H3149*I3149)</f>
        <v>12.13276804918033</v>
      </c>
      <c r="K3149">
        <f>_xlfn.XLOOKUP(D3149,'Sintético MO EQ MAT'!D:D,'Sintético MO EQ MAT'!O:O,0)</f>
        <v>245.56</v>
      </c>
      <c r="L3149">
        <f>_xlfn.XLOOKUP(D3149,'Sintético MO EQ MAT'!D:D,'Sintético MO EQ MAT'!K:K,0)</f>
        <v>14.801977020000002</v>
      </c>
      <c r="Q3149">
        <f t="shared" si="796"/>
        <v>0</v>
      </c>
      <c r="S3149" s="194"/>
      <c r="W3149">
        <v>12.13276804918033</v>
      </c>
      <c r="Y3149">
        <v>12.13276804918033</v>
      </c>
      <c r="AB3149">
        <v>12.13276804918033</v>
      </c>
      <c r="AD3149" s="196">
        <v>6.66</v>
      </c>
    </row>
    <row r="3150" spans="1:30" ht="25.5" x14ac:dyDescent="0.25">
      <c r="A3150" s="50" t="s">
        <v>1638</v>
      </c>
      <c r="B3150" s="51" t="s">
        <v>1940</v>
      </c>
      <c r="C3150" s="50" t="s">
        <v>157</v>
      </c>
      <c r="D3150" s="50" t="s">
        <v>1941</v>
      </c>
      <c r="E3150" s="237" t="s">
        <v>1637</v>
      </c>
      <c r="F3150" s="238"/>
      <c r="G3150" s="52" t="s">
        <v>266</v>
      </c>
      <c r="H3150" s="53">
        <v>0.17</v>
      </c>
      <c r="I3150" s="54">
        <f t="shared" ref="I3150:I3151" si="797">Y3150</f>
        <v>19.64</v>
      </c>
      <c r="J3150" s="54">
        <f t="shared" ref="J3150:J3152" si="798">TRUNC(H3150*I3150,(2))</f>
        <v>3.33</v>
      </c>
      <c r="Q3150">
        <f t="shared" si="796"/>
        <v>0</v>
      </c>
      <c r="R3150">
        <f t="shared" ref="R3150:R3152" si="799">I3150/1.07133</f>
        <v>18.332353243165041</v>
      </c>
      <c r="T3150">
        <v>18.659049965930198</v>
      </c>
      <c r="W3150">
        <v>19.989999999999998</v>
      </c>
      <c r="Y3150">
        <v>19.64</v>
      </c>
      <c r="AB3150">
        <v>19.989999999999998</v>
      </c>
      <c r="AD3150" s="196">
        <v>19.64</v>
      </c>
    </row>
    <row r="3151" spans="1:30" ht="25.5" x14ac:dyDescent="0.25">
      <c r="A3151" s="50" t="s">
        <v>1638</v>
      </c>
      <c r="B3151" s="51" t="s">
        <v>1942</v>
      </c>
      <c r="C3151" s="50" t="s">
        <v>157</v>
      </c>
      <c r="D3151" s="50" t="s">
        <v>1943</v>
      </c>
      <c r="E3151" s="237" t="s">
        <v>1637</v>
      </c>
      <c r="F3151" s="238"/>
      <c r="G3151" s="52" t="s">
        <v>266</v>
      </c>
      <c r="H3151" s="53">
        <v>0.17</v>
      </c>
      <c r="I3151" s="54">
        <f t="shared" si="797"/>
        <v>27.04</v>
      </c>
      <c r="J3151" s="54">
        <f t="shared" si="798"/>
        <v>4.59</v>
      </c>
      <c r="Q3151">
        <f t="shared" si="796"/>
        <v>0</v>
      </c>
      <c r="R3151">
        <f t="shared" si="799"/>
        <v>25.239655381628445</v>
      </c>
      <c r="T3151">
        <v>25.678362409341663</v>
      </c>
      <c r="W3151">
        <v>27.51</v>
      </c>
      <c r="Y3151">
        <v>27.04</v>
      </c>
      <c r="AB3151">
        <v>27.51</v>
      </c>
      <c r="AD3151" s="196">
        <v>27.04</v>
      </c>
    </row>
    <row r="3152" spans="1:30" x14ac:dyDescent="0.25">
      <c r="A3152" s="55" t="s">
        <v>1627</v>
      </c>
      <c r="B3152" s="56" t="s">
        <v>2681</v>
      </c>
      <c r="C3152" s="55" t="s">
        <v>157</v>
      </c>
      <c r="D3152" s="55" t="s">
        <v>2682</v>
      </c>
      <c r="E3152" s="230" t="s">
        <v>1648</v>
      </c>
      <c r="F3152" s="231"/>
      <c r="G3152" s="57" t="s">
        <v>255</v>
      </c>
      <c r="H3152" s="58">
        <v>1.0169999999999999</v>
      </c>
      <c r="I3152" s="59">
        <f>Y3152</f>
        <v>4.1399999999999997</v>
      </c>
      <c r="J3152" s="59">
        <f t="shared" si="798"/>
        <v>4.21</v>
      </c>
      <c r="Q3152">
        <f t="shared" si="796"/>
        <v>0</v>
      </c>
      <c r="R3152">
        <f t="shared" si="799"/>
        <v>3.864355520707905</v>
      </c>
      <c r="T3152">
        <v>3.9390290573399422</v>
      </c>
      <c r="W3152">
        <v>4.22</v>
      </c>
      <c r="Y3152">
        <v>4.1399999999999997</v>
      </c>
      <c r="AB3152">
        <v>4.22</v>
      </c>
      <c r="AD3152" s="196">
        <v>4.1399999999999997</v>
      </c>
    </row>
    <row r="3153" spans="1:30" x14ac:dyDescent="0.25">
      <c r="A3153" s="44"/>
      <c r="B3153" s="44"/>
      <c r="C3153" s="44"/>
      <c r="D3153" s="44"/>
      <c r="E3153" s="44" t="s">
        <v>1629</v>
      </c>
      <c r="F3153" s="45">
        <v>6.02</v>
      </c>
      <c r="G3153" s="44" t="s">
        <v>1630</v>
      </c>
      <c r="H3153" s="45">
        <v>0</v>
      </c>
      <c r="I3153" s="44" t="s">
        <v>1631</v>
      </c>
      <c r="J3153" s="45">
        <f>F3153+H3153</f>
        <v>6.02</v>
      </c>
      <c r="Q3153">
        <f t="shared" si="796"/>
        <v>0</v>
      </c>
      <c r="W3153" t="s">
        <v>1631</v>
      </c>
      <c r="Y3153" t="s">
        <v>1631</v>
      </c>
      <c r="AB3153" t="s">
        <v>1631</v>
      </c>
    </row>
    <row r="3154" spans="1:30" x14ac:dyDescent="0.25">
      <c r="A3154" s="44"/>
      <c r="B3154" s="44"/>
      <c r="C3154" s="44"/>
      <c r="D3154" s="44"/>
      <c r="E3154" s="44" t="s">
        <v>1632</v>
      </c>
      <c r="F3154" s="45">
        <f>J3154-J3149</f>
        <v>2.6692089708196729</v>
      </c>
      <c r="G3154" s="44"/>
      <c r="H3154" s="229" t="s">
        <v>1633</v>
      </c>
      <c r="I3154" s="229"/>
      <c r="J3154" s="45">
        <f>Q3154</f>
        <v>14.801977020000002</v>
      </c>
      <c r="Q3154">
        <f t="shared" si="796"/>
        <v>14.801977020000002</v>
      </c>
      <c r="S3154" s="194"/>
    </row>
    <row r="3155" spans="1:30" ht="15.75" thickBot="1" x14ac:dyDescent="0.3">
      <c r="A3155" s="46"/>
      <c r="B3155" s="46"/>
      <c r="C3155" s="46"/>
      <c r="D3155" s="46"/>
      <c r="E3155" s="46"/>
      <c r="F3155" s="46"/>
      <c r="G3155" s="46" t="s">
        <v>1634</v>
      </c>
      <c r="H3155" s="47">
        <v>3075.3</v>
      </c>
      <c r="I3155" s="46" t="s">
        <v>1635</v>
      </c>
      <c r="J3155" s="48">
        <f>O3155</f>
        <v>45520.51</v>
      </c>
      <c r="M3155">
        <f>K3149</f>
        <v>245.56</v>
      </c>
      <c r="N3155">
        <f>L3149</f>
        <v>14.801977020000002</v>
      </c>
      <c r="O3155">
        <v>45520.51</v>
      </c>
      <c r="P3155">
        <v>14.801977020000002</v>
      </c>
      <c r="Q3155">
        <f t="shared" si="796"/>
        <v>0</v>
      </c>
      <c r="S3155" s="194"/>
      <c r="W3155" t="s">
        <v>1635</v>
      </c>
      <c r="Y3155" t="s">
        <v>1635</v>
      </c>
      <c r="AB3155" t="s">
        <v>1635</v>
      </c>
    </row>
    <row r="3156" spans="1:30" ht="15.75" thickTop="1" x14ac:dyDescent="0.25">
      <c r="A3156" s="49"/>
      <c r="B3156" s="49"/>
      <c r="C3156" s="49"/>
      <c r="D3156" s="49"/>
      <c r="E3156" s="49"/>
      <c r="F3156" s="49"/>
      <c r="G3156" s="49"/>
      <c r="H3156" s="49"/>
      <c r="I3156" s="49"/>
      <c r="J3156" s="49"/>
      <c r="Q3156">
        <f t="shared" si="796"/>
        <v>0</v>
      </c>
      <c r="S3156" s="194"/>
    </row>
    <row r="3157" spans="1:30" collapsed="1" x14ac:dyDescent="0.25">
      <c r="A3157" s="36" t="s">
        <v>1057</v>
      </c>
      <c r="B3157" s="37" t="s">
        <v>137</v>
      </c>
      <c r="C3157" s="36" t="s">
        <v>138</v>
      </c>
      <c r="D3157" s="36" t="s">
        <v>9</v>
      </c>
      <c r="E3157" s="233" t="s">
        <v>1626</v>
      </c>
      <c r="F3157" s="234"/>
      <c r="G3157" s="38" t="s">
        <v>139</v>
      </c>
      <c r="H3157" s="37" t="s">
        <v>140</v>
      </c>
      <c r="I3157" s="37" t="s">
        <v>141</v>
      </c>
      <c r="J3157" s="37" t="s">
        <v>10</v>
      </c>
      <c r="Q3157">
        <f t="shared" si="796"/>
        <v>0</v>
      </c>
      <c r="S3157" s="194"/>
      <c r="W3157" t="s">
        <v>141</v>
      </c>
      <c r="Y3157" t="s">
        <v>141</v>
      </c>
      <c r="AB3157" t="s">
        <v>141</v>
      </c>
    </row>
    <row r="3158" spans="1:30" ht="38.25" x14ac:dyDescent="0.25">
      <c r="A3158" s="39" t="s">
        <v>1636</v>
      </c>
      <c r="B3158" s="40" t="s">
        <v>1058</v>
      </c>
      <c r="C3158" s="39" t="s">
        <v>157</v>
      </c>
      <c r="D3158" s="39" t="s">
        <v>1059</v>
      </c>
      <c r="E3158" s="235" t="s">
        <v>2578</v>
      </c>
      <c r="F3158" s="236"/>
      <c r="G3158" s="41" t="s">
        <v>255</v>
      </c>
      <c r="H3158" s="42">
        <v>1</v>
      </c>
      <c r="I3158" s="43">
        <f>_xlfn.XLOOKUP(D3158,'Sintético MO EQ MAT'!D:D,'Sintético MO EQ MAT'!G:G)</f>
        <v>15.621140270491802</v>
      </c>
      <c r="J3158" s="43">
        <f>(H3158*I3158)</f>
        <v>15.621140270491802</v>
      </c>
      <c r="K3158">
        <f>_xlfn.XLOOKUP(D3158,'Sintético MO EQ MAT'!D:D,'Sintético MO EQ MAT'!O:O,0)</f>
        <v>1616.1</v>
      </c>
      <c r="L3158">
        <f>_xlfn.XLOOKUP(D3158,'Sintético MO EQ MAT'!D:D,'Sintético MO EQ MAT'!K:K,0)</f>
        <v>19.057791129999998</v>
      </c>
      <c r="Q3158">
        <f t="shared" si="796"/>
        <v>0</v>
      </c>
      <c r="S3158" s="194"/>
      <c r="W3158">
        <v>15.621140270491802</v>
      </c>
      <c r="Y3158">
        <v>15.621140270491802</v>
      </c>
      <c r="AB3158">
        <v>15.621140270491802</v>
      </c>
      <c r="AD3158" s="196">
        <v>9.76</v>
      </c>
    </row>
    <row r="3159" spans="1:30" ht="25.5" x14ac:dyDescent="0.25">
      <c r="A3159" s="50" t="s">
        <v>1638</v>
      </c>
      <c r="B3159" s="51" t="s">
        <v>1940</v>
      </c>
      <c r="C3159" s="50" t="s">
        <v>157</v>
      </c>
      <c r="D3159" s="50" t="s">
        <v>1941</v>
      </c>
      <c r="E3159" s="237" t="s">
        <v>1637</v>
      </c>
      <c r="F3159" s="238"/>
      <c r="G3159" s="52" t="s">
        <v>266</v>
      </c>
      <c r="H3159" s="53">
        <v>0.19400000000000001</v>
      </c>
      <c r="I3159" s="54">
        <f t="shared" ref="I3159:I3160" si="800">Y3159</f>
        <v>19.64</v>
      </c>
      <c r="J3159" s="54">
        <f t="shared" ref="J3159:J3161" si="801">TRUNC(H3159*I3159,(2))</f>
        <v>3.81</v>
      </c>
      <c r="Q3159">
        <f t="shared" si="796"/>
        <v>0</v>
      </c>
      <c r="R3159">
        <f t="shared" ref="R3159:R3161" si="802">I3159/1.07133</f>
        <v>18.332353243165041</v>
      </c>
      <c r="T3159">
        <v>18.659049965930198</v>
      </c>
      <c r="W3159">
        <v>19.989999999999998</v>
      </c>
      <c r="Y3159">
        <v>19.64</v>
      </c>
      <c r="AB3159">
        <v>19.989999999999998</v>
      </c>
      <c r="AD3159" s="196">
        <v>19.64</v>
      </c>
    </row>
    <row r="3160" spans="1:30" ht="25.5" x14ac:dyDescent="0.25">
      <c r="A3160" s="50" t="s">
        <v>1638</v>
      </c>
      <c r="B3160" s="51" t="s">
        <v>1942</v>
      </c>
      <c r="C3160" s="50" t="s">
        <v>157</v>
      </c>
      <c r="D3160" s="50" t="s">
        <v>1943</v>
      </c>
      <c r="E3160" s="237" t="s">
        <v>1637</v>
      </c>
      <c r="F3160" s="238"/>
      <c r="G3160" s="52" t="s">
        <v>266</v>
      </c>
      <c r="H3160" s="53">
        <v>0.19400000000000001</v>
      </c>
      <c r="I3160" s="54">
        <f t="shared" si="800"/>
        <v>27.04</v>
      </c>
      <c r="J3160" s="54">
        <f t="shared" si="801"/>
        <v>5.24</v>
      </c>
      <c r="Q3160">
        <f t="shared" si="796"/>
        <v>0</v>
      </c>
      <c r="R3160">
        <f t="shared" si="802"/>
        <v>25.239655381628445</v>
      </c>
      <c r="T3160">
        <v>25.678362409341663</v>
      </c>
      <c r="W3160">
        <v>27.51</v>
      </c>
      <c r="Y3160">
        <v>27.04</v>
      </c>
      <c r="AB3160">
        <v>27.51</v>
      </c>
      <c r="AD3160" s="196">
        <v>27.04</v>
      </c>
    </row>
    <row r="3161" spans="1:30" x14ac:dyDescent="0.25">
      <c r="A3161" s="55" t="s">
        <v>1627</v>
      </c>
      <c r="B3161" s="56" t="s">
        <v>2772</v>
      </c>
      <c r="C3161" s="55" t="s">
        <v>157</v>
      </c>
      <c r="D3161" s="55" t="s">
        <v>2773</v>
      </c>
      <c r="E3161" s="230" t="s">
        <v>1648</v>
      </c>
      <c r="F3161" s="231"/>
      <c r="G3161" s="57" t="s">
        <v>255</v>
      </c>
      <c r="H3161" s="58">
        <v>1.0169999999999999</v>
      </c>
      <c r="I3161" s="59">
        <f>Y3161</f>
        <v>6.47</v>
      </c>
      <c r="J3161" s="59">
        <f t="shared" si="801"/>
        <v>6.57</v>
      </c>
      <c r="Q3161">
        <f t="shared" si="796"/>
        <v>0</v>
      </c>
      <c r="R3161">
        <f t="shared" si="802"/>
        <v>6.0392222751159776</v>
      </c>
      <c r="T3161">
        <v>6.1512325800640326</v>
      </c>
      <c r="W3161">
        <v>6.59</v>
      </c>
      <c r="Y3161">
        <v>6.47</v>
      </c>
      <c r="AB3161">
        <v>6.59</v>
      </c>
      <c r="AD3161" s="196">
        <v>6.47</v>
      </c>
    </row>
    <row r="3162" spans="1:30" x14ac:dyDescent="0.25">
      <c r="A3162" s="44"/>
      <c r="B3162" s="44"/>
      <c r="C3162" s="44"/>
      <c r="D3162" s="44"/>
      <c r="E3162" s="44" t="s">
        <v>1629</v>
      </c>
      <c r="F3162" s="45">
        <v>6.86</v>
      </c>
      <c r="G3162" s="44" t="s">
        <v>1630</v>
      </c>
      <c r="H3162" s="45">
        <v>0</v>
      </c>
      <c r="I3162" s="44" t="s">
        <v>1631</v>
      </c>
      <c r="J3162" s="45">
        <f>F3162+H3162</f>
        <v>6.86</v>
      </c>
      <c r="Q3162">
        <f t="shared" si="796"/>
        <v>0</v>
      </c>
      <c r="W3162" t="s">
        <v>1631</v>
      </c>
      <c r="Y3162" t="s">
        <v>1631</v>
      </c>
      <c r="AB3162" t="s">
        <v>1631</v>
      </c>
    </row>
    <row r="3163" spans="1:30" x14ac:dyDescent="0.25">
      <c r="A3163" s="44"/>
      <c r="B3163" s="44"/>
      <c r="C3163" s="44"/>
      <c r="D3163" s="44"/>
      <c r="E3163" s="44" t="s">
        <v>1632</v>
      </c>
      <c r="F3163" s="45">
        <f>J3163-J3158</f>
        <v>3.4366508595081964</v>
      </c>
      <c r="G3163" s="44"/>
      <c r="H3163" s="229" t="s">
        <v>1633</v>
      </c>
      <c r="I3163" s="229"/>
      <c r="J3163" s="45">
        <f>Q3163</f>
        <v>19.057791129999998</v>
      </c>
      <c r="Q3163">
        <f t="shared" si="796"/>
        <v>19.057791129999998</v>
      </c>
      <c r="S3163" s="194"/>
    </row>
    <row r="3164" spans="1:30" ht="15.75" thickBot="1" x14ac:dyDescent="0.3">
      <c r="A3164" s="46"/>
      <c r="B3164" s="46"/>
      <c r="C3164" s="46"/>
      <c r="D3164" s="46"/>
      <c r="E3164" s="46"/>
      <c r="F3164" s="46"/>
      <c r="G3164" s="46" t="s">
        <v>1634</v>
      </c>
      <c r="H3164" s="47">
        <v>84.8</v>
      </c>
      <c r="I3164" s="46" t="s">
        <v>1635</v>
      </c>
      <c r="J3164" s="48">
        <f>O3164</f>
        <v>1616.1</v>
      </c>
      <c r="M3164">
        <f>K3158</f>
        <v>1616.1</v>
      </c>
      <c r="N3164">
        <f>L3158</f>
        <v>19.057791129999998</v>
      </c>
      <c r="O3164">
        <v>1616.1</v>
      </c>
      <c r="P3164">
        <v>19.057791129999998</v>
      </c>
      <c r="Q3164">
        <f t="shared" si="796"/>
        <v>0</v>
      </c>
      <c r="S3164" s="194"/>
      <c r="W3164" t="s">
        <v>1635</v>
      </c>
      <c r="Y3164" t="s">
        <v>1635</v>
      </c>
      <c r="AB3164" t="s">
        <v>1635</v>
      </c>
    </row>
    <row r="3165" spans="1:30" ht="15.75" thickTop="1" x14ac:dyDescent="0.25">
      <c r="A3165" s="49"/>
      <c r="B3165" s="49"/>
      <c r="C3165" s="49"/>
      <c r="D3165" s="49"/>
      <c r="E3165" s="49"/>
      <c r="F3165" s="49"/>
      <c r="G3165" s="49"/>
      <c r="H3165" s="49"/>
      <c r="I3165" s="49"/>
      <c r="J3165" s="49"/>
      <c r="Q3165">
        <f t="shared" si="796"/>
        <v>0</v>
      </c>
      <c r="S3165" s="194"/>
    </row>
    <row r="3166" spans="1:30" collapsed="1" x14ac:dyDescent="0.25">
      <c r="A3166" s="36" t="s">
        <v>1060</v>
      </c>
      <c r="B3166" s="37" t="s">
        <v>137</v>
      </c>
      <c r="C3166" s="36" t="s">
        <v>138</v>
      </c>
      <c r="D3166" s="36" t="s">
        <v>9</v>
      </c>
      <c r="E3166" s="233" t="s">
        <v>1626</v>
      </c>
      <c r="F3166" s="234"/>
      <c r="G3166" s="38" t="s">
        <v>139</v>
      </c>
      <c r="H3166" s="37" t="s">
        <v>140</v>
      </c>
      <c r="I3166" s="37" t="s">
        <v>141</v>
      </c>
      <c r="J3166" s="37" t="s">
        <v>10</v>
      </c>
      <c r="Q3166">
        <f t="shared" si="796"/>
        <v>0</v>
      </c>
      <c r="S3166" s="194"/>
      <c r="W3166" t="s">
        <v>141</v>
      </c>
      <c r="Y3166" t="s">
        <v>141</v>
      </c>
      <c r="AB3166" t="s">
        <v>141</v>
      </c>
    </row>
    <row r="3167" spans="1:30" ht="25.5" x14ac:dyDescent="0.25">
      <c r="A3167" s="39" t="s">
        <v>1636</v>
      </c>
      <c r="B3167" s="40" t="s">
        <v>1061</v>
      </c>
      <c r="C3167" s="39" t="s">
        <v>204</v>
      </c>
      <c r="D3167" s="39" t="s">
        <v>1062</v>
      </c>
      <c r="E3167" s="235">
        <v>7</v>
      </c>
      <c r="F3167" s="236"/>
      <c r="G3167" s="41" t="s">
        <v>488</v>
      </c>
      <c r="H3167" s="42">
        <v>1</v>
      </c>
      <c r="I3167" s="43">
        <f>_xlfn.XLOOKUP(D3167,'Sintético MO EQ MAT'!D:D,'Sintético MO EQ MAT'!G:G)</f>
        <v>1.0150921475409835</v>
      </c>
      <c r="J3167" s="43">
        <f>(H3167*I3167)</f>
        <v>1.0150921475409835</v>
      </c>
      <c r="K3167">
        <f>_xlfn.XLOOKUP(D3167,'Sintético MO EQ MAT'!D:D,'Sintético MO EQ MAT'!O:O,0)</f>
        <v>4473.1400000000003</v>
      </c>
      <c r="L3167">
        <f>_xlfn.XLOOKUP(D3167,'Sintético MO EQ MAT'!D:D,'Sintético MO EQ MAT'!K:K,0)</f>
        <v>1.23841242</v>
      </c>
      <c r="Q3167">
        <f t="shared" si="796"/>
        <v>0</v>
      </c>
      <c r="S3167" s="194"/>
      <c r="W3167">
        <v>1.0150921475409835</v>
      </c>
      <c r="Y3167">
        <v>1.0150921475409835</v>
      </c>
      <c r="AB3167">
        <v>1.0150921475409835</v>
      </c>
      <c r="AD3167" s="196">
        <v>0.8</v>
      </c>
    </row>
    <row r="3168" spans="1:30" ht="25.5" x14ac:dyDescent="0.25">
      <c r="A3168" s="55" t="s">
        <v>1627</v>
      </c>
      <c r="B3168" s="56" t="s">
        <v>2074</v>
      </c>
      <c r="C3168" s="55" t="s">
        <v>204</v>
      </c>
      <c r="D3168" s="55" t="s">
        <v>2075</v>
      </c>
      <c r="E3168" s="230" t="s">
        <v>1665</v>
      </c>
      <c r="F3168" s="231"/>
      <c r="G3168" s="57" t="s">
        <v>1787</v>
      </c>
      <c r="H3168" s="58">
        <v>0.01</v>
      </c>
      <c r="I3168" s="59">
        <f t="shared" ref="I3168:I3170" si="803">Y3168</f>
        <v>14.45</v>
      </c>
      <c r="J3168" s="59">
        <f t="shared" ref="J3168:J3170" si="804">TRUNC(H3168*I3168,(2))</f>
        <v>0.14000000000000001</v>
      </c>
      <c r="Q3168">
        <f t="shared" si="796"/>
        <v>0</v>
      </c>
      <c r="R3168">
        <f t="shared" ref="R3168:R3170" si="805">I3168/1.07133</f>
        <v>13.48790755416165</v>
      </c>
      <c r="T3168">
        <v>13.730596548215772</v>
      </c>
      <c r="W3168">
        <v>14.71</v>
      </c>
      <c r="Y3168">
        <v>14.45</v>
      </c>
      <c r="AB3168">
        <v>14.71</v>
      </c>
      <c r="AD3168" s="196">
        <v>14.45</v>
      </c>
    </row>
    <row r="3169" spans="1:30" ht="25.5" x14ac:dyDescent="0.25">
      <c r="A3169" s="55" t="s">
        <v>1627</v>
      </c>
      <c r="B3169" s="56" t="s">
        <v>2758</v>
      </c>
      <c r="C3169" s="55" t="s">
        <v>204</v>
      </c>
      <c r="D3169" s="55" t="s">
        <v>2759</v>
      </c>
      <c r="E3169" s="230" t="s">
        <v>1665</v>
      </c>
      <c r="F3169" s="231"/>
      <c r="G3169" s="57" t="s">
        <v>1787</v>
      </c>
      <c r="H3169" s="58">
        <v>0.01</v>
      </c>
      <c r="I3169" s="59">
        <f t="shared" si="803"/>
        <v>21.92</v>
      </c>
      <c r="J3169" s="59">
        <f t="shared" si="804"/>
        <v>0.21</v>
      </c>
      <c r="Q3169">
        <f t="shared" si="796"/>
        <v>0</v>
      </c>
      <c r="R3169">
        <f t="shared" si="805"/>
        <v>20.46054903717809</v>
      </c>
      <c r="T3169">
        <v>20.815248336180264</v>
      </c>
      <c r="W3169">
        <v>22.3</v>
      </c>
      <c r="Y3169">
        <v>21.92</v>
      </c>
      <c r="AB3169">
        <v>22.3</v>
      </c>
      <c r="AD3169" s="196">
        <v>21.92</v>
      </c>
    </row>
    <row r="3170" spans="1:30" ht="25.5" x14ac:dyDescent="0.25">
      <c r="A3170" s="55" t="s">
        <v>1627</v>
      </c>
      <c r="B3170" s="56" t="s">
        <v>2774</v>
      </c>
      <c r="C3170" s="55" t="s">
        <v>204</v>
      </c>
      <c r="D3170" s="55" t="s">
        <v>2775</v>
      </c>
      <c r="E3170" s="230" t="s">
        <v>1648</v>
      </c>
      <c r="F3170" s="231"/>
      <c r="G3170" s="57" t="s">
        <v>596</v>
      </c>
      <c r="H3170" s="58">
        <v>1</v>
      </c>
      <c r="I3170" s="59">
        <f t="shared" si="803"/>
        <v>0.66</v>
      </c>
      <c r="J3170" s="59">
        <f t="shared" si="804"/>
        <v>0.66</v>
      </c>
      <c r="Q3170">
        <f t="shared" si="796"/>
        <v>0</v>
      </c>
      <c r="R3170">
        <f t="shared" si="805"/>
        <v>0.61605667721430379</v>
      </c>
      <c r="T3170">
        <v>0.63472506137231299</v>
      </c>
      <c r="W3170">
        <v>0.68</v>
      </c>
      <c r="Y3170">
        <v>0.66</v>
      </c>
      <c r="AB3170">
        <v>0.68</v>
      </c>
      <c r="AD3170" s="196">
        <v>0.66</v>
      </c>
    </row>
    <row r="3171" spans="1:30" x14ac:dyDescent="0.25">
      <c r="A3171" s="44"/>
      <c r="B3171" s="44"/>
      <c r="C3171" s="44"/>
      <c r="D3171" s="44"/>
      <c r="E3171" s="44" t="s">
        <v>1629</v>
      </c>
      <c r="F3171" s="45">
        <v>0.36</v>
      </c>
      <c r="G3171" s="44" t="s">
        <v>1630</v>
      </c>
      <c r="H3171" s="45">
        <v>0</v>
      </c>
      <c r="I3171" s="44" t="s">
        <v>1631</v>
      </c>
      <c r="J3171" s="45">
        <f>F3171+H3171</f>
        <v>0.36</v>
      </c>
      <c r="Q3171">
        <f t="shared" si="796"/>
        <v>0</v>
      </c>
      <c r="W3171" t="s">
        <v>1631</v>
      </c>
      <c r="Y3171" t="s">
        <v>1631</v>
      </c>
      <c r="AB3171" t="s">
        <v>1631</v>
      </c>
    </row>
    <row r="3172" spans="1:30" x14ac:dyDescent="0.25">
      <c r="A3172" s="44"/>
      <c r="B3172" s="44"/>
      <c r="C3172" s="44"/>
      <c r="D3172" s="44"/>
      <c r="E3172" s="44" t="s">
        <v>1632</v>
      </c>
      <c r="F3172" s="45">
        <f>J3172-J3167</f>
        <v>0.22332027245901642</v>
      </c>
      <c r="G3172" s="44"/>
      <c r="H3172" s="229" t="s">
        <v>1633</v>
      </c>
      <c r="I3172" s="229"/>
      <c r="J3172" s="45">
        <f>Q3172</f>
        <v>1.23841242</v>
      </c>
      <c r="Q3172">
        <f t="shared" si="796"/>
        <v>1.23841242</v>
      </c>
      <c r="S3172" s="194"/>
    </row>
    <row r="3173" spans="1:30" ht="15.75" thickBot="1" x14ac:dyDescent="0.3">
      <c r="A3173" s="46"/>
      <c r="B3173" s="46"/>
      <c r="C3173" s="46"/>
      <c r="D3173" s="46"/>
      <c r="E3173" s="46"/>
      <c r="F3173" s="46"/>
      <c r="G3173" s="46" t="s">
        <v>1634</v>
      </c>
      <c r="H3173" s="47">
        <v>3612</v>
      </c>
      <c r="I3173" s="46" t="s">
        <v>1635</v>
      </c>
      <c r="J3173" s="48">
        <f>O3173</f>
        <v>4473.1400000000003</v>
      </c>
      <c r="M3173">
        <f>K3167</f>
        <v>4473.1400000000003</v>
      </c>
      <c r="N3173">
        <f>L3167</f>
        <v>1.23841242</v>
      </c>
      <c r="O3173">
        <v>4473.1400000000003</v>
      </c>
      <c r="P3173">
        <v>1.23841242</v>
      </c>
      <c r="Q3173">
        <f t="shared" si="796"/>
        <v>0</v>
      </c>
      <c r="S3173" s="194"/>
      <c r="W3173" t="s">
        <v>1635</v>
      </c>
      <c r="Y3173" t="s">
        <v>1635</v>
      </c>
      <c r="AB3173" t="s">
        <v>1635</v>
      </c>
    </row>
    <row r="3174" spans="1:30" ht="15.75" thickTop="1" x14ac:dyDescent="0.25">
      <c r="A3174" s="49"/>
      <c r="B3174" s="49"/>
      <c r="C3174" s="49"/>
      <c r="D3174" s="49"/>
      <c r="E3174" s="49"/>
      <c r="F3174" s="49"/>
      <c r="G3174" s="49"/>
      <c r="H3174" s="49"/>
      <c r="I3174" s="49"/>
      <c r="J3174" s="49"/>
      <c r="Q3174">
        <f t="shared" si="796"/>
        <v>0</v>
      </c>
      <c r="S3174" s="194"/>
    </row>
    <row r="3175" spans="1:30" collapsed="1" x14ac:dyDescent="0.25">
      <c r="A3175" s="36" t="s">
        <v>1063</v>
      </c>
      <c r="B3175" s="37" t="s">
        <v>137</v>
      </c>
      <c r="C3175" s="36" t="s">
        <v>138</v>
      </c>
      <c r="D3175" s="36" t="s">
        <v>9</v>
      </c>
      <c r="E3175" s="233" t="s">
        <v>1626</v>
      </c>
      <c r="F3175" s="234"/>
      <c r="G3175" s="38" t="s">
        <v>139</v>
      </c>
      <c r="H3175" s="37" t="s">
        <v>140</v>
      </c>
      <c r="I3175" s="37" t="s">
        <v>141</v>
      </c>
      <c r="J3175" s="37" t="s">
        <v>10</v>
      </c>
      <c r="Q3175">
        <f t="shared" si="796"/>
        <v>0</v>
      </c>
      <c r="S3175" s="194"/>
      <c r="W3175" t="s">
        <v>141</v>
      </c>
      <c r="Y3175" t="s">
        <v>141</v>
      </c>
      <c r="AB3175" t="s">
        <v>141</v>
      </c>
    </row>
    <row r="3176" spans="1:30" ht="38.25" x14ac:dyDescent="0.25">
      <c r="A3176" s="39" t="s">
        <v>1636</v>
      </c>
      <c r="B3176" s="40" t="s">
        <v>1064</v>
      </c>
      <c r="C3176" s="39" t="s">
        <v>157</v>
      </c>
      <c r="D3176" s="39" t="s">
        <v>1065</v>
      </c>
      <c r="E3176" s="235" t="s">
        <v>2578</v>
      </c>
      <c r="F3176" s="236"/>
      <c r="G3176" s="41" t="s">
        <v>164</v>
      </c>
      <c r="H3176" s="42">
        <v>1</v>
      </c>
      <c r="I3176" s="43">
        <f>_xlfn.XLOOKUP(D3176,'Sintético MO EQ MAT'!D:D,'Sintético MO EQ MAT'!G:G)</f>
        <v>47.491811188524601</v>
      </c>
      <c r="J3176" s="43">
        <f>(H3176*I3176)</f>
        <v>47.491811188524601</v>
      </c>
      <c r="K3176">
        <f>_xlfn.XLOOKUP(D3176,'Sintético MO EQ MAT'!D:D,'Sintético MO EQ MAT'!O:O,0)</f>
        <v>521.46</v>
      </c>
      <c r="L3176">
        <f>_xlfn.XLOOKUP(D3176,'Sintético MO EQ MAT'!D:D,'Sintético MO EQ MAT'!K:K,0)</f>
        <v>57.940009650000007</v>
      </c>
      <c r="Q3176">
        <f t="shared" si="796"/>
        <v>0</v>
      </c>
      <c r="S3176" s="194"/>
      <c r="W3176">
        <v>47.491811188524601</v>
      </c>
      <c r="Y3176">
        <v>47.491811188524601</v>
      </c>
      <c r="AB3176">
        <v>47.491811188524601</v>
      </c>
      <c r="AD3176" s="196">
        <v>27.39</v>
      </c>
    </row>
    <row r="3177" spans="1:30" ht="25.5" x14ac:dyDescent="0.25">
      <c r="A3177" s="50" t="s">
        <v>1638</v>
      </c>
      <c r="B3177" s="51" t="s">
        <v>1940</v>
      </c>
      <c r="C3177" s="50" t="s">
        <v>157</v>
      </c>
      <c r="D3177" s="50" t="s">
        <v>1941</v>
      </c>
      <c r="E3177" s="237" t="s">
        <v>1637</v>
      </c>
      <c r="F3177" s="238"/>
      <c r="G3177" s="52" t="s">
        <v>266</v>
      </c>
      <c r="H3177" s="53">
        <v>0.63700000000000001</v>
      </c>
      <c r="I3177" s="54">
        <f t="shared" ref="I3177:I3180" si="806">Y3177</f>
        <v>19.64</v>
      </c>
      <c r="J3177" s="54">
        <f t="shared" ref="J3177:J3180" si="807">TRUNC(H3177*I3177,(2))</f>
        <v>12.51</v>
      </c>
      <c r="Q3177">
        <f t="shared" si="796"/>
        <v>0</v>
      </c>
      <c r="R3177">
        <f t="shared" ref="R3177:R3180" si="808">I3177/1.07133</f>
        <v>18.332353243165041</v>
      </c>
      <c r="T3177">
        <v>18.659049965930198</v>
      </c>
      <c r="W3177">
        <v>19.989999999999998</v>
      </c>
      <c r="Y3177">
        <v>19.64</v>
      </c>
      <c r="AB3177">
        <v>19.989999999999998</v>
      </c>
      <c r="AD3177" s="196">
        <v>19.64</v>
      </c>
    </row>
    <row r="3178" spans="1:30" ht="25.5" x14ac:dyDescent="0.25">
      <c r="A3178" s="50" t="s">
        <v>1638</v>
      </c>
      <c r="B3178" s="51" t="s">
        <v>1942</v>
      </c>
      <c r="C3178" s="50" t="s">
        <v>157</v>
      </c>
      <c r="D3178" s="50" t="s">
        <v>1943</v>
      </c>
      <c r="E3178" s="237" t="s">
        <v>1637</v>
      </c>
      <c r="F3178" s="238"/>
      <c r="G3178" s="52" t="s">
        <v>266</v>
      </c>
      <c r="H3178" s="53">
        <v>0.63700000000000001</v>
      </c>
      <c r="I3178" s="54">
        <f t="shared" si="806"/>
        <v>27.04</v>
      </c>
      <c r="J3178" s="54">
        <f t="shared" si="807"/>
        <v>17.22</v>
      </c>
      <c r="Q3178">
        <f t="shared" si="796"/>
        <v>0</v>
      </c>
      <c r="R3178">
        <f t="shared" si="808"/>
        <v>25.239655381628445</v>
      </c>
      <c r="T3178">
        <v>25.678362409341663</v>
      </c>
      <c r="W3178">
        <v>27.51</v>
      </c>
      <c r="Y3178">
        <v>27.04</v>
      </c>
      <c r="AB3178">
        <v>27.51</v>
      </c>
      <c r="AD3178" s="196">
        <v>27.04</v>
      </c>
    </row>
    <row r="3179" spans="1:30" x14ac:dyDescent="0.25">
      <c r="A3179" s="55" t="s">
        <v>1627</v>
      </c>
      <c r="B3179" s="56" t="s">
        <v>2776</v>
      </c>
      <c r="C3179" s="55" t="s">
        <v>157</v>
      </c>
      <c r="D3179" s="55" t="s">
        <v>2777</v>
      </c>
      <c r="E3179" s="230" t="s">
        <v>1648</v>
      </c>
      <c r="F3179" s="231"/>
      <c r="G3179" s="57" t="s">
        <v>164</v>
      </c>
      <c r="H3179" s="58">
        <v>1</v>
      </c>
      <c r="I3179" s="59">
        <f t="shared" si="806"/>
        <v>6.44</v>
      </c>
      <c r="J3179" s="59">
        <f t="shared" si="807"/>
        <v>6.44</v>
      </c>
      <c r="Q3179">
        <f t="shared" si="796"/>
        <v>0</v>
      </c>
      <c r="R3179">
        <f t="shared" si="808"/>
        <v>6.0112196988789641</v>
      </c>
      <c r="T3179">
        <v>6.1138958117480149</v>
      </c>
      <c r="W3179">
        <v>6.55</v>
      </c>
      <c r="Y3179">
        <v>6.44</v>
      </c>
      <c r="AB3179">
        <v>6.55</v>
      </c>
      <c r="AD3179" s="196">
        <v>6.43</v>
      </c>
    </row>
    <row r="3180" spans="1:30" x14ac:dyDescent="0.25">
      <c r="A3180" s="55" t="s">
        <v>1627</v>
      </c>
      <c r="B3180" s="56" t="s">
        <v>2778</v>
      </c>
      <c r="C3180" s="55" t="s">
        <v>157</v>
      </c>
      <c r="D3180" s="55" t="s">
        <v>2779</v>
      </c>
      <c r="E3180" s="230" t="s">
        <v>1648</v>
      </c>
      <c r="F3180" s="231"/>
      <c r="G3180" s="57" t="s">
        <v>164</v>
      </c>
      <c r="H3180" s="58">
        <v>2</v>
      </c>
      <c r="I3180" s="59">
        <f t="shared" si="806"/>
        <v>5.66</v>
      </c>
      <c r="J3180" s="59">
        <f t="shared" si="807"/>
        <v>11.32</v>
      </c>
      <c r="Q3180">
        <f t="shared" si="796"/>
        <v>0</v>
      </c>
      <c r="R3180">
        <f t="shared" si="808"/>
        <v>5.2831527167166055</v>
      </c>
      <c r="T3180">
        <v>5.3764946375066511</v>
      </c>
      <c r="W3180">
        <v>5.76</v>
      </c>
      <c r="Y3180">
        <v>5.66</v>
      </c>
      <c r="AB3180">
        <v>5.76</v>
      </c>
      <c r="AD3180" s="196">
        <v>5.66</v>
      </c>
    </row>
    <row r="3181" spans="1:30" x14ac:dyDescent="0.25">
      <c r="A3181" s="44"/>
      <c r="B3181" s="44"/>
      <c r="C3181" s="44"/>
      <c r="D3181" s="44"/>
      <c r="E3181" s="44" t="s">
        <v>1629</v>
      </c>
      <c r="F3181" s="45">
        <v>22.57</v>
      </c>
      <c r="G3181" s="44" t="s">
        <v>1630</v>
      </c>
      <c r="H3181" s="45">
        <v>0</v>
      </c>
      <c r="I3181" s="44" t="s">
        <v>1631</v>
      </c>
      <c r="J3181" s="45">
        <f>F3181+H3181</f>
        <v>22.57</v>
      </c>
      <c r="Q3181">
        <f t="shared" si="796"/>
        <v>0</v>
      </c>
      <c r="W3181" t="s">
        <v>1631</v>
      </c>
      <c r="Y3181" t="s">
        <v>1631</v>
      </c>
      <c r="AB3181" t="s">
        <v>1631</v>
      </c>
    </row>
    <row r="3182" spans="1:30" x14ac:dyDescent="0.25">
      <c r="A3182" s="44"/>
      <c r="B3182" s="44"/>
      <c r="C3182" s="44"/>
      <c r="D3182" s="44"/>
      <c r="E3182" s="44" t="s">
        <v>1632</v>
      </c>
      <c r="F3182" s="45">
        <f>J3182-J3176</f>
        <v>10.448198461475407</v>
      </c>
      <c r="G3182" s="44"/>
      <c r="H3182" s="229" t="s">
        <v>1633</v>
      </c>
      <c r="I3182" s="229"/>
      <c r="J3182" s="45">
        <f>Q3182</f>
        <v>57.940009650000007</v>
      </c>
      <c r="Q3182">
        <f t="shared" si="796"/>
        <v>57.940009650000007</v>
      </c>
      <c r="S3182" s="194"/>
    </row>
    <row r="3183" spans="1:30" ht="15.75" thickBot="1" x14ac:dyDescent="0.3">
      <c r="A3183" s="46"/>
      <c r="B3183" s="46"/>
      <c r="C3183" s="46"/>
      <c r="D3183" s="46"/>
      <c r="E3183" s="46"/>
      <c r="F3183" s="46"/>
      <c r="G3183" s="46" t="s">
        <v>1634</v>
      </c>
      <c r="H3183" s="47">
        <v>9</v>
      </c>
      <c r="I3183" s="46" t="s">
        <v>1635</v>
      </c>
      <c r="J3183" s="48">
        <f>O3183</f>
        <v>521.46</v>
      </c>
      <c r="M3183">
        <f>K3176</f>
        <v>521.46</v>
      </c>
      <c r="N3183">
        <f>L3176</f>
        <v>57.940009650000007</v>
      </c>
      <c r="O3183">
        <v>521.46</v>
      </c>
      <c r="P3183">
        <v>57.940009650000007</v>
      </c>
      <c r="Q3183">
        <f t="shared" si="796"/>
        <v>0</v>
      </c>
      <c r="S3183" s="194"/>
      <c r="W3183" t="s">
        <v>1635</v>
      </c>
      <c r="Y3183" t="s">
        <v>1635</v>
      </c>
      <c r="AB3183" t="s">
        <v>1635</v>
      </c>
    </row>
    <row r="3184" spans="1:30" ht="15.75" thickTop="1" x14ac:dyDescent="0.25">
      <c r="A3184" s="49"/>
      <c r="B3184" s="49"/>
      <c r="C3184" s="49"/>
      <c r="D3184" s="49"/>
      <c r="E3184" s="49"/>
      <c r="F3184" s="49"/>
      <c r="G3184" s="49"/>
      <c r="H3184" s="49"/>
      <c r="I3184" s="49"/>
      <c r="J3184" s="49"/>
      <c r="Q3184">
        <f t="shared" si="796"/>
        <v>0</v>
      </c>
      <c r="S3184" s="194"/>
    </row>
    <row r="3185" spans="1:30" collapsed="1" x14ac:dyDescent="0.25">
      <c r="A3185" s="36" t="s">
        <v>1066</v>
      </c>
      <c r="B3185" s="37" t="s">
        <v>137</v>
      </c>
      <c r="C3185" s="36" t="s">
        <v>138</v>
      </c>
      <c r="D3185" s="36" t="s">
        <v>9</v>
      </c>
      <c r="E3185" s="233" t="s">
        <v>1626</v>
      </c>
      <c r="F3185" s="234"/>
      <c r="G3185" s="38" t="s">
        <v>139</v>
      </c>
      <c r="H3185" s="37" t="s">
        <v>140</v>
      </c>
      <c r="I3185" s="37" t="s">
        <v>141</v>
      </c>
      <c r="J3185" s="37" t="s">
        <v>10</v>
      </c>
      <c r="Q3185">
        <f t="shared" si="796"/>
        <v>0</v>
      </c>
      <c r="S3185" s="194"/>
      <c r="W3185" t="s">
        <v>141</v>
      </c>
      <c r="Y3185" t="s">
        <v>141</v>
      </c>
      <c r="AB3185" t="s">
        <v>141</v>
      </c>
    </row>
    <row r="3186" spans="1:30" ht="25.5" x14ac:dyDescent="0.25">
      <c r="A3186" s="39" t="s">
        <v>1636</v>
      </c>
      <c r="B3186" s="40" t="s">
        <v>1067</v>
      </c>
      <c r="C3186" s="39" t="s">
        <v>157</v>
      </c>
      <c r="D3186" s="39" t="s">
        <v>1068</v>
      </c>
      <c r="E3186" s="235" t="s">
        <v>2578</v>
      </c>
      <c r="F3186" s="236"/>
      <c r="G3186" s="41" t="s">
        <v>164</v>
      </c>
      <c r="H3186" s="42">
        <v>1</v>
      </c>
      <c r="I3186" s="43">
        <f>_xlfn.XLOOKUP(D3186,'Sintético MO EQ MAT'!D:D,'Sintético MO EQ MAT'!G:G)</f>
        <v>45.759709508196728</v>
      </c>
      <c r="J3186" s="43">
        <f>(H3186*I3186)</f>
        <v>45.759709508196728</v>
      </c>
      <c r="K3186">
        <f>_xlfn.XLOOKUP(D3186,'Sintético MO EQ MAT'!D:D,'Sintético MO EQ MAT'!O:O,0)</f>
        <v>13510.09</v>
      </c>
      <c r="L3186">
        <f>_xlfn.XLOOKUP(D3186,'Sintético MO EQ MAT'!D:D,'Sintético MO EQ MAT'!K:K,0)</f>
        <v>55.826845600000006</v>
      </c>
      <c r="Q3186">
        <f t="shared" si="796"/>
        <v>0</v>
      </c>
      <c r="S3186" s="194"/>
      <c r="W3186">
        <v>45.759709508196728</v>
      </c>
      <c r="Y3186">
        <v>45.759709508196728</v>
      </c>
      <c r="AB3186">
        <v>45.759709508196728</v>
      </c>
      <c r="AD3186" s="196">
        <v>25.71</v>
      </c>
    </row>
    <row r="3187" spans="1:30" ht="38.25" x14ac:dyDescent="0.25">
      <c r="A3187" s="50" t="s">
        <v>1638</v>
      </c>
      <c r="B3187" s="51" t="s">
        <v>2780</v>
      </c>
      <c r="C3187" s="50" t="s">
        <v>157</v>
      </c>
      <c r="D3187" s="50" t="s">
        <v>2781</v>
      </c>
      <c r="E3187" s="237" t="s">
        <v>2578</v>
      </c>
      <c r="F3187" s="238"/>
      <c r="G3187" s="52" t="s">
        <v>164</v>
      </c>
      <c r="H3187" s="53">
        <v>1</v>
      </c>
      <c r="I3187" s="54">
        <f t="shared" ref="I3187:I3188" si="809">Y3187</f>
        <v>6.98</v>
      </c>
      <c r="J3187" s="54">
        <f t="shared" ref="J3187:J3188" si="810">TRUNC(H3187*I3187,(2))</f>
        <v>6.98</v>
      </c>
      <c r="Q3187">
        <f t="shared" si="796"/>
        <v>0</v>
      </c>
      <c r="R3187">
        <f t="shared" ref="R3187:R3188" si="811">I3187/1.07133</f>
        <v>6.5152660711452128</v>
      </c>
      <c r="T3187">
        <v>6.6366105681722729</v>
      </c>
      <c r="W3187">
        <v>7.11</v>
      </c>
      <c r="Y3187">
        <v>6.98</v>
      </c>
      <c r="AB3187">
        <v>7.11</v>
      </c>
      <c r="AD3187" s="196">
        <v>6.98</v>
      </c>
    </row>
    <row r="3188" spans="1:30" ht="25.5" x14ac:dyDescent="0.25">
      <c r="A3188" s="50" t="s">
        <v>1638</v>
      </c>
      <c r="B3188" s="51" t="s">
        <v>2782</v>
      </c>
      <c r="C3188" s="50" t="s">
        <v>157</v>
      </c>
      <c r="D3188" s="50" t="s">
        <v>2783</v>
      </c>
      <c r="E3188" s="237" t="s">
        <v>2578</v>
      </c>
      <c r="F3188" s="238"/>
      <c r="G3188" s="52" t="s">
        <v>164</v>
      </c>
      <c r="H3188" s="53">
        <v>1</v>
      </c>
      <c r="I3188" s="54">
        <f t="shared" si="809"/>
        <v>38.770000000000003</v>
      </c>
      <c r="J3188" s="54">
        <f t="shared" si="810"/>
        <v>38.770000000000003</v>
      </c>
      <c r="Q3188">
        <f t="shared" si="796"/>
        <v>0</v>
      </c>
      <c r="R3188">
        <f t="shared" si="811"/>
        <v>36.188662690300845</v>
      </c>
      <c r="T3188">
        <v>36.82338775167316</v>
      </c>
      <c r="W3188">
        <v>39.450000000000003</v>
      </c>
      <c r="Y3188">
        <v>38.770000000000003</v>
      </c>
      <c r="AB3188">
        <v>39.450000000000003</v>
      </c>
      <c r="AD3188" s="196">
        <v>38.770000000000003</v>
      </c>
    </row>
    <row r="3189" spans="1:30" x14ac:dyDescent="0.25">
      <c r="A3189" s="44"/>
      <c r="B3189" s="44"/>
      <c r="C3189" s="44"/>
      <c r="D3189" s="44"/>
      <c r="E3189" s="44" t="s">
        <v>1629</v>
      </c>
      <c r="F3189" s="45">
        <v>22.32</v>
      </c>
      <c r="G3189" s="44" t="s">
        <v>1630</v>
      </c>
      <c r="H3189" s="45">
        <v>0</v>
      </c>
      <c r="I3189" s="44" t="s">
        <v>1631</v>
      </c>
      <c r="J3189" s="45">
        <f>F3189+H3189</f>
        <v>22.32</v>
      </c>
      <c r="Q3189">
        <f t="shared" si="796"/>
        <v>0</v>
      </c>
      <c r="W3189" t="s">
        <v>1631</v>
      </c>
      <c r="Y3189" t="s">
        <v>1631</v>
      </c>
      <c r="AB3189" t="s">
        <v>1631</v>
      </c>
    </row>
    <row r="3190" spans="1:30" x14ac:dyDescent="0.25">
      <c r="A3190" s="44"/>
      <c r="B3190" s="44"/>
      <c r="C3190" s="44"/>
      <c r="D3190" s="44"/>
      <c r="E3190" s="44" t="s">
        <v>1632</v>
      </c>
      <c r="F3190" s="45">
        <f>J3190-J3186</f>
        <v>10.067136091803278</v>
      </c>
      <c r="G3190" s="44"/>
      <c r="H3190" s="229" t="s">
        <v>1633</v>
      </c>
      <c r="I3190" s="229"/>
      <c r="J3190" s="45">
        <f>Q3190</f>
        <v>55.826845600000006</v>
      </c>
      <c r="Q3190">
        <f t="shared" si="796"/>
        <v>55.826845600000006</v>
      </c>
      <c r="S3190" s="194"/>
    </row>
    <row r="3191" spans="1:30" ht="15.75" thickBot="1" x14ac:dyDescent="0.3">
      <c r="A3191" s="46"/>
      <c r="B3191" s="46"/>
      <c r="C3191" s="46"/>
      <c r="D3191" s="46"/>
      <c r="E3191" s="46"/>
      <c r="F3191" s="46"/>
      <c r="G3191" s="46" t="s">
        <v>1634</v>
      </c>
      <c r="H3191" s="47">
        <v>242</v>
      </c>
      <c r="I3191" s="46" t="s">
        <v>1635</v>
      </c>
      <c r="J3191" s="48">
        <f>O3191</f>
        <v>13510.09</v>
      </c>
      <c r="M3191">
        <f>K3186</f>
        <v>13510.09</v>
      </c>
      <c r="N3191">
        <f>L3186</f>
        <v>55.826845600000006</v>
      </c>
      <c r="O3191">
        <v>13510.09</v>
      </c>
      <c r="P3191">
        <v>55.826845600000006</v>
      </c>
      <c r="Q3191">
        <f t="shared" si="796"/>
        <v>0</v>
      </c>
      <c r="S3191" s="194"/>
      <c r="W3191" t="s">
        <v>1635</v>
      </c>
      <c r="Y3191" t="s">
        <v>1635</v>
      </c>
      <c r="AB3191" t="s">
        <v>1635</v>
      </c>
    </row>
    <row r="3192" spans="1:30" ht="15.75" thickTop="1" x14ac:dyDescent="0.25">
      <c r="A3192" s="49"/>
      <c r="B3192" s="49"/>
      <c r="C3192" s="49"/>
      <c r="D3192" s="49"/>
      <c r="E3192" s="49"/>
      <c r="F3192" s="49"/>
      <c r="G3192" s="49"/>
      <c r="H3192" s="49"/>
      <c r="I3192" s="49"/>
      <c r="J3192" s="49"/>
      <c r="Q3192">
        <f t="shared" si="796"/>
        <v>0</v>
      </c>
      <c r="S3192" s="194"/>
    </row>
    <row r="3193" spans="1:30" collapsed="1" x14ac:dyDescent="0.25">
      <c r="A3193" s="36" t="s">
        <v>1069</v>
      </c>
      <c r="B3193" s="37" t="s">
        <v>137</v>
      </c>
      <c r="C3193" s="36" t="s">
        <v>138</v>
      </c>
      <c r="D3193" s="36" t="s">
        <v>9</v>
      </c>
      <c r="E3193" s="233" t="s">
        <v>1626</v>
      </c>
      <c r="F3193" s="234"/>
      <c r="G3193" s="38" t="s">
        <v>139</v>
      </c>
      <c r="H3193" s="37" t="s">
        <v>140</v>
      </c>
      <c r="I3193" s="37" t="s">
        <v>141</v>
      </c>
      <c r="J3193" s="37" t="s">
        <v>10</v>
      </c>
      <c r="Q3193">
        <f t="shared" si="796"/>
        <v>0</v>
      </c>
      <c r="S3193" s="194"/>
      <c r="W3193" t="s">
        <v>141</v>
      </c>
      <c r="Y3193" t="s">
        <v>141</v>
      </c>
      <c r="AB3193" t="s">
        <v>141</v>
      </c>
    </row>
    <row r="3194" spans="1:30" ht="25.5" x14ac:dyDescent="0.25">
      <c r="A3194" s="39" t="s">
        <v>1636</v>
      </c>
      <c r="B3194" s="40" t="s">
        <v>1070</v>
      </c>
      <c r="C3194" s="39" t="s">
        <v>157</v>
      </c>
      <c r="D3194" s="39" t="s">
        <v>1071</v>
      </c>
      <c r="E3194" s="235" t="s">
        <v>2578</v>
      </c>
      <c r="F3194" s="236"/>
      <c r="G3194" s="41" t="s">
        <v>164</v>
      </c>
      <c r="H3194" s="42">
        <v>1</v>
      </c>
      <c r="I3194" s="43">
        <f>_xlfn.XLOOKUP(D3194,'Sintético MO EQ MAT'!D:D,'Sintético MO EQ MAT'!G:G)</f>
        <v>28.728719032786888</v>
      </c>
      <c r="J3194" s="43">
        <f>(H3194*I3194)</f>
        <v>28.728719032786888</v>
      </c>
      <c r="K3194">
        <f>_xlfn.XLOOKUP(D3194,'Sintético MO EQ MAT'!D:D,'Sintético MO EQ MAT'!O:O,0)</f>
        <v>140.19</v>
      </c>
      <c r="L3194">
        <f>_xlfn.XLOOKUP(D3194,'Sintético MO EQ MAT'!D:D,'Sintético MO EQ MAT'!K:K,0)</f>
        <v>35.049037220000002</v>
      </c>
      <c r="Q3194">
        <f t="shared" si="796"/>
        <v>0</v>
      </c>
      <c r="S3194" s="194"/>
      <c r="W3194">
        <v>28.728719032786888</v>
      </c>
      <c r="Y3194">
        <v>28.728719032786888</v>
      </c>
      <c r="AB3194">
        <v>28.728719032786888</v>
      </c>
      <c r="AD3194" s="196">
        <v>16.77</v>
      </c>
    </row>
    <row r="3195" spans="1:30" ht="38.25" x14ac:dyDescent="0.25">
      <c r="A3195" s="50" t="s">
        <v>1638</v>
      </c>
      <c r="B3195" s="51" t="s">
        <v>2780</v>
      </c>
      <c r="C3195" s="50" t="s">
        <v>157</v>
      </c>
      <c r="D3195" s="50" t="s">
        <v>2781</v>
      </c>
      <c r="E3195" s="237" t="s">
        <v>2578</v>
      </c>
      <c r="F3195" s="238"/>
      <c r="G3195" s="52" t="s">
        <v>164</v>
      </c>
      <c r="H3195" s="53">
        <v>1</v>
      </c>
      <c r="I3195" s="54">
        <f t="shared" ref="I3195:I3196" si="812">Y3195</f>
        <v>6.98</v>
      </c>
      <c r="J3195" s="54">
        <f t="shared" ref="J3195:J3196" si="813">TRUNC(H3195*I3195,(2))</f>
        <v>6.98</v>
      </c>
      <c r="Q3195">
        <f t="shared" si="796"/>
        <v>0</v>
      </c>
      <c r="R3195">
        <f t="shared" ref="R3195:R3196" si="814">I3195/1.07133</f>
        <v>6.5152660711452128</v>
      </c>
      <c r="T3195">
        <v>6.6366105681722729</v>
      </c>
      <c r="W3195">
        <v>7.11</v>
      </c>
      <c r="Y3195">
        <v>6.98</v>
      </c>
      <c r="AB3195">
        <v>7.11</v>
      </c>
      <c r="AD3195" s="196">
        <v>6.98</v>
      </c>
    </row>
    <row r="3196" spans="1:30" ht="25.5" x14ac:dyDescent="0.25">
      <c r="A3196" s="50" t="s">
        <v>1638</v>
      </c>
      <c r="B3196" s="51" t="s">
        <v>2784</v>
      </c>
      <c r="C3196" s="50" t="s">
        <v>157</v>
      </c>
      <c r="D3196" s="50" t="s">
        <v>2785</v>
      </c>
      <c r="E3196" s="237" t="s">
        <v>2578</v>
      </c>
      <c r="F3196" s="238"/>
      <c r="G3196" s="52" t="s">
        <v>164</v>
      </c>
      <c r="H3196" s="53">
        <v>1</v>
      </c>
      <c r="I3196" s="54">
        <f t="shared" si="812"/>
        <v>21.74</v>
      </c>
      <c r="J3196" s="54">
        <f t="shared" si="813"/>
        <v>21.74</v>
      </c>
      <c r="Q3196">
        <f t="shared" si="796"/>
        <v>0</v>
      </c>
      <c r="R3196">
        <f t="shared" si="814"/>
        <v>20.292533579756004</v>
      </c>
      <c r="T3196">
        <v>20.647232878758182</v>
      </c>
      <c r="W3196">
        <v>22.12</v>
      </c>
      <c r="Y3196">
        <v>21.74</v>
      </c>
      <c r="AB3196">
        <v>22.12</v>
      </c>
      <c r="AD3196" s="196">
        <v>21.74</v>
      </c>
    </row>
    <row r="3197" spans="1:30" x14ac:dyDescent="0.25">
      <c r="A3197" s="44"/>
      <c r="B3197" s="44"/>
      <c r="C3197" s="44"/>
      <c r="D3197" s="44"/>
      <c r="E3197" s="44" t="s">
        <v>1629</v>
      </c>
      <c r="F3197" s="45">
        <v>13.56</v>
      </c>
      <c r="G3197" s="44" t="s">
        <v>1630</v>
      </c>
      <c r="H3197" s="45">
        <v>0</v>
      </c>
      <c r="I3197" s="44" t="s">
        <v>1631</v>
      </c>
      <c r="J3197" s="45">
        <f>F3197+H3197</f>
        <v>13.56</v>
      </c>
      <c r="Q3197">
        <f t="shared" si="796"/>
        <v>0</v>
      </c>
      <c r="W3197" t="s">
        <v>1631</v>
      </c>
      <c r="Y3197" t="s">
        <v>1631</v>
      </c>
      <c r="AB3197" t="s">
        <v>1631</v>
      </c>
    </row>
    <row r="3198" spans="1:30" x14ac:dyDescent="0.25">
      <c r="A3198" s="44"/>
      <c r="B3198" s="44"/>
      <c r="C3198" s="44"/>
      <c r="D3198" s="44"/>
      <c r="E3198" s="44" t="s">
        <v>1632</v>
      </c>
      <c r="F3198" s="45">
        <f>J3198-J3194</f>
        <v>6.3203181872131147</v>
      </c>
      <c r="G3198" s="44"/>
      <c r="H3198" s="229" t="s">
        <v>1633</v>
      </c>
      <c r="I3198" s="229"/>
      <c r="J3198" s="45">
        <f>Q3198</f>
        <v>35.049037220000002</v>
      </c>
      <c r="Q3198">
        <f t="shared" si="796"/>
        <v>35.049037220000002</v>
      </c>
      <c r="S3198" s="194"/>
    </row>
    <row r="3199" spans="1:30" ht="15.75" thickBot="1" x14ac:dyDescent="0.3">
      <c r="A3199" s="46"/>
      <c r="B3199" s="46"/>
      <c r="C3199" s="46"/>
      <c r="D3199" s="46"/>
      <c r="E3199" s="46"/>
      <c r="F3199" s="46"/>
      <c r="G3199" s="46" t="s">
        <v>1634</v>
      </c>
      <c r="H3199" s="47">
        <v>4</v>
      </c>
      <c r="I3199" s="46" t="s">
        <v>1635</v>
      </c>
      <c r="J3199" s="48">
        <f>O3199</f>
        <v>140.19</v>
      </c>
      <c r="M3199">
        <f>K3194</f>
        <v>140.19</v>
      </c>
      <c r="N3199">
        <f>L3194</f>
        <v>35.049037220000002</v>
      </c>
      <c r="O3199">
        <v>140.19</v>
      </c>
      <c r="P3199">
        <v>35.049037220000002</v>
      </c>
      <c r="Q3199">
        <f t="shared" si="796"/>
        <v>0</v>
      </c>
      <c r="S3199" s="194"/>
      <c r="W3199" t="s">
        <v>1635</v>
      </c>
      <c r="Y3199" t="s">
        <v>1635</v>
      </c>
      <c r="AB3199" t="s">
        <v>1635</v>
      </c>
    </row>
    <row r="3200" spans="1:30" ht="15.75" thickTop="1" x14ac:dyDescent="0.25">
      <c r="A3200" s="49"/>
      <c r="B3200" s="49"/>
      <c r="C3200" s="49"/>
      <c r="D3200" s="49"/>
      <c r="E3200" s="49"/>
      <c r="F3200" s="49"/>
      <c r="G3200" s="49"/>
      <c r="H3200" s="49"/>
      <c r="I3200" s="49"/>
      <c r="J3200" s="49"/>
      <c r="Q3200">
        <f t="shared" si="796"/>
        <v>0</v>
      </c>
      <c r="S3200" s="194"/>
    </row>
    <row r="3201" spans="1:30" collapsed="1" x14ac:dyDescent="0.25">
      <c r="A3201" s="36" t="s">
        <v>1072</v>
      </c>
      <c r="B3201" s="37" t="s">
        <v>137</v>
      </c>
      <c r="C3201" s="36" t="s">
        <v>138</v>
      </c>
      <c r="D3201" s="36" t="s">
        <v>9</v>
      </c>
      <c r="E3201" s="233" t="s">
        <v>1626</v>
      </c>
      <c r="F3201" s="234"/>
      <c r="G3201" s="38" t="s">
        <v>139</v>
      </c>
      <c r="H3201" s="37" t="s">
        <v>140</v>
      </c>
      <c r="I3201" s="37" t="s">
        <v>141</v>
      </c>
      <c r="J3201" s="37" t="s">
        <v>10</v>
      </c>
      <c r="Q3201">
        <f t="shared" si="796"/>
        <v>0</v>
      </c>
      <c r="S3201" s="194"/>
      <c r="W3201" t="s">
        <v>141</v>
      </c>
      <c r="Y3201" t="s">
        <v>141</v>
      </c>
      <c r="AB3201" t="s">
        <v>141</v>
      </c>
    </row>
    <row r="3202" spans="1:30" ht="25.5" x14ac:dyDescent="0.25">
      <c r="A3202" s="39" t="s">
        <v>1636</v>
      </c>
      <c r="B3202" s="40" t="s">
        <v>1073</v>
      </c>
      <c r="C3202" s="39" t="s">
        <v>157</v>
      </c>
      <c r="D3202" s="39" t="s">
        <v>1074</v>
      </c>
      <c r="E3202" s="235" t="s">
        <v>2578</v>
      </c>
      <c r="F3202" s="236"/>
      <c r="G3202" s="41" t="s">
        <v>164</v>
      </c>
      <c r="H3202" s="42">
        <v>1</v>
      </c>
      <c r="I3202" s="43">
        <f>_xlfn.XLOOKUP(D3202,'Sintético MO EQ MAT'!D:D,'Sintético MO EQ MAT'!G:G)</f>
        <v>49.352813459016396</v>
      </c>
      <c r="J3202" s="43">
        <f>(H3202*I3202)</f>
        <v>49.352813459016396</v>
      </c>
      <c r="K3202">
        <f>_xlfn.XLOOKUP(D3202,'Sintético MO EQ MAT'!D:D,'Sintético MO EQ MAT'!O:O,0)</f>
        <v>1023.57</v>
      </c>
      <c r="L3202">
        <f>_xlfn.XLOOKUP(D3202,'Sintético MO EQ MAT'!D:D,'Sintético MO EQ MAT'!K:K,0)</f>
        <v>60.210432420000004</v>
      </c>
      <c r="Q3202">
        <f t="shared" si="796"/>
        <v>0</v>
      </c>
      <c r="S3202" s="194"/>
      <c r="W3202">
        <v>49.352813459016396</v>
      </c>
      <c r="Y3202">
        <v>49.352813459016396</v>
      </c>
      <c r="AB3202">
        <v>49.352813459016396</v>
      </c>
      <c r="AD3202" s="196">
        <v>30.02</v>
      </c>
    </row>
    <row r="3203" spans="1:30" ht="38.25" x14ac:dyDescent="0.25">
      <c r="A3203" s="50" t="s">
        <v>1638</v>
      </c>
      <c r="B3203" s="51" t="s">
        <v>2780</v>
      </c>
      <c r="C3203" s="50" t="s">
        <v>157</v>
      </c>
      <c r="D3203" s="50" t="s">
        <v>2781</v>
      </c>
      <c r="E3203" s="237" t="s">
        <v>2578</v>
      </c>
      <c r="F3203" s="238"/>
      <c r="G3203" s="52" t="s">
        <v>164</v>
      </c>
      <c r="H3203" s="53">
        <v>1</v>
      </c>
      <c r="I3203" s="54">
        <f t="shared" ref="I3203:I3204" si="815">Y3203</f>
        <v>6.98</v>
      </c>
      <c r="J3203" s="54">
        <f t="shared" ref="J3203:J3204" si="816">TRUNC(H3203*I3203,(2))</f>
        <v>6.98</v>
      </c>
      <c r="Q3203">
        <f t="shared" si="796"/>
        <v>0</v>
      </c>
      <c r="R3203">
        <f t="shared" ref="R3203:R3204" si="817">I3203/1.07133</f>
        <v>6.5152660711452128</v>
      </c>
      <c r="T3203">
        <v>6.6366105681722729</v>
      </c>
      <c r="W3203">
        <v>7.11</v>
      </c>
      <c r="Y3203">
        <v>6.98</v>
      </c>
      <c r="AB3203">
        <v>7.11</v>
      </c>
      <c r="AD3203" s="196">
        <v>6.98</v>
      </c>
    </row>
    <row r="3204" spans="1:30" ht="25.5" x14ac:dyDescent="0.25">
      <c r="A3204" s="50" t="s">
        <v>1638</v>
      </c>
      <c r="B3204" s="51" t="s">
        <v>2786</v>
      </c>
      <c r="C3204" s="50" t="s">
        <v>157</v>
      </c>
      <c r="D3204" s="50" t="s">
        <v>2787</v>
      </c>
      <c r="E3204" s="237" t="s">
        <v>2578</v>
      </c>
      <c r="F3204" s="238"/>
      <c r="G3204" s="52" t="s">
        <v>164</v>
      </c>
      <c r="H3204" s="53">
        <v>1</v>
      </c>
      <c r="I3204" s="54">
        <f t="shared" si="815"/>
        <v>42.37</v>
      </c>
      <c r="J3204" s="54">
        <f t="shared" si="816"/>
        <v>42.37</v>
      </c>
      <c r="Q3204">
        <f t="shared" si="796"/>
        <v>0</v>
      </c>
      <c r="R3204">
        <f t="shared" si="817"/>
        <v>39.548971838742496</v>
      </c>
      <c r="T3204">
        <v>40.239702052588839</v>
      </c>
      <c r="W3204">
        <v>43.11</v>
      </c>
      <c r="Y3204">
        <v>42.37</v>
      </c>
      <c r="AB3204">
        <v>43.11</v>
      </c>
      <c r="AD3204" s="196">
        <v>42.37</v>
      </c>
    </row>
    <row r="3205" spans="1:30" x14ac:dyDescent="0.25">
      <c r="A3205" s="44"/>
      <c r="B3205" s="44"/>
      <c r="C3205" s="44"/>
      <c r="D3205" s="44"/>
      <c r="E3205" s="44" t="s">
        <v>1629</v>
      </c>
      <c r="F3205" s="45">
        <v>22.32</v>
      </c>
      <c r="G3205" s="44" t="s">
        <v>1630</v>
      </c>
      <c r="H3205" s="45">
        <v>0</v>
      </c>
      <c r="I3205" s="44" t="s">
        <v>1631</v>
      </c>
      <c r="J3205" s="45">
        <f>F3205+H3205</f>
        <v>22.32</v>
      </c>
      <c r="Q3205">
        <f t="shared" si="796"/>
        <v>0</v>
      </c>
      <c r="W3205" t="s">
        <v>1631</v>
      </c>
      <c r="Y3205" t="s">
        <v>1631</v>
      </c>
      <c r="AB3205" t="s">
        <v>1631</v>
      </c>
    </row>
    <row r="3206" spans="1:30" x14ac:dyDescent="0.25">
      <c r="A3206" s="44"/>
      <c r="B3206" s="44"/>
      <c r="C3206" s="44"/>
      <c r="D3206" s="44"/>
      <c r="E3206" s="44" t="s">
        <v>1632</v>
      </c>
      <c r="F3206" s="45">
        <f>J3206-J3202</f>
        <v>10.857618960983608</v>
      </c>
      <c r="G3206" s="44"/>
      <c r="H3206" s="229" t="s">
        <v>1633</v>
      </c>
      <c r="I3206" s="229"/>
      <c r="J3206" s="45">
        <f>Q3206</f>
        <v>60.210432420000004</v>
      </c>
      <c r="Q3206">
        <f t="shared" si="796"/>
        <v>60.210432420000004</v>
      </c>
      <c r="S3206" s="194"/>
    </row>
    <row r="3207" spans="1:30" ht="15.75" thickBot="1" x14ac:dyDescent="0.3">
      <c r="A3207" s="46"/>
      <c r="B3207" s="46"/>
      <c r="C3207" s="46"/>
      <c r="D3207" s="46"/>
      <c r="E3207" s="46"/>
      <c r="F3207" s="46"/>
      <c r="G3207" s="46" t="s">
        <v>1634</v>
      </c>
      <c r="H3207" s="47">
        <v>17</v>
      </c>
      <c r="I3207" s="46" t="s">
        <v>1635</v>
      </c>
      <c r="J3207" s="48">
        <f>O3207</f>
        <v>1023.57</v>
      </c>
      <c r="M3207">
        <f>K3202</f>
        <v>1023.57</v>
      </c>
      <c r="N3207">
        <f>L3202</f>
        <v>60.210432420000004</v>
      </c>
      <c r="O3207">
        <v>1023.57</v>
      </c>
      <c r="P3207">
        <v>60.210432420000004</v>
      </c>
      <c r="Q3207">
        <f t="shared" si="796"/>
        <v>0</v>
      </c>
      <c r="S3207" s="194"/>
      <c r="W3207" t="s">
        <v>1635</v>
      </c>
      <c r="Y3207" t="s">
        <v>1635</v>
      </c>
      <c r="AB3207" t="s">
        <v>1635</v>
      </c>
    </row>
    <row r="3208" spans="1:30" ht="15.75" thickTop="1" x14ac:dyDescent="0.25">
      <c r="A3208" s="49"/>
      <c r="B3208" s="49"/>
      <c r="C3208" s="49"/>
      <c r="D3208" s="49"/>
      <c r="E3208" s="49"/>
      <c r="F3208" s="49"/>
      <c r="G3208" s="49"/>
      <c r="H3208" s="49"/>
      <c r="I3208" s="49"/>
      <c r="J3208" s="49"/>
      <c r="Q3208">
        <f t="shared" si="796"/>
        <v>0</v>
      </c>
      <c r="S3208" s="194"/>
    </row>
    <row r="3209" spans="1:30" collapsed="1" x14ac:dyDescent="0.25">
      <c r="A3209" s="36" t="s">
        <v>1075</v>
      </c>
      <c r="B3209" s="37" t="s">
        <v>137</v>
      </c>
      <c r="C3209" s="36" t="s">
        <v>138</v>
      </c>
      <c r="D3209" s="36" t="s">
        <v>9</v>
      </c>
      <c r="E3209" s="233" t="s">
        <v>1626</v>
      </c>
      <c r="F3209" s="234"/>
      <c r="G3209" s="38" t="s">
        <v>139</v>
      </c>
      <c r="H3209" s="37" t="s">
        <v>140</v>
      </c>
      <c r="I3209" s="37" t="s">
        <v>141</v>
      </c>
      <c r="J3209" s="37" t="s">
        <v>10</v>
      </c>
      <c r="Q3209">
        <f t="shared" si="796"/>
        <v>0</v>
      </c>
      <c r="S3209" s="194"/>
      <c r="W3209" t="s">
        <v>141</v>
      </c>
      <c r="Y3209" t="s">
        <v>141</v>
      </c>
      <c r="AB3209" t="s">
        <v>141</v>
      </c>
    </row>
    <row r="3210" spans="1:30" ht="15.75" customHeight="1" x14ac:dyDescent="0.25">
      <c r="A3210" s="39" t="s">
        <v>1636</v>
      </c>
      <c r="B3210" s="40" t="s">
        <v>1076</v>
      </c>
      <c r="C3210" s="39" t="s">
        <v>162</v>
      </c>
      <c r="D3210" s="39" t="s">
        <v>2788</v>
      </c>
      <c r="E3210" s="235" t="s">
        <v>2667</v>
      </c>
      <c r="F3210" s="236"/>
      <c r="G3210" s="41" t="s">
        <v>164</v>
      </c>
      <c r="H3210" s="42">
        <v>1</v>
      </c>
      <c r="I3210" s="199">
        <f>_xlfn.XLOOKUP(D3210,'Sintético MO EQ MAT'!D:D,'Sintético MO EQ MAT'!G:G)</f>
        <v>18.158870639344261</v>
      </c>
      <c r="J3210" s="43">
        <f>(H3210*I3210)</f>
        <v>18.158870639344261</v>
      </c>
      <c r="K3210">
        <f>_xlfn.XLOOKUP(D3210,'Sintético MO EQ MAT'!D:D,'Sintético MO EQ MAT'!O:O,0)</f>
        <v>88.61</v>
      </c>
      <c r="L3210">
        <f>_xlfn.XLOOKUP(D3210,'Sintético MO EQ MAT'!D:D,'Sintético MO EQ MAT'!K:K,0)</f>
        <v>22.153822179999999</v>
      </c>
      <c r="Q3210">
        <f t="shared" ref="Q3210:Q3273" si="818">P3211</f>
        <v>0</v>
      </c>
      <c r="S3210" s="194"/>
      <c r="W3210">
        <v>18.158870639344261</v>
      </c>
      <c r="Y3210">
        <v>18.158870639344261</v>
      </c>
      <c r="AB3210">
        <v>18.158870639344261</v>
      </c>
      <c r="AD3210" s="196">
        <v>12.44</v>
      </c>
    </row>
    <row r="3211" spans="1:30" ht="25.5" x14ac:dyDescent="0.25">
      <c r="A3211" s="50" t="s">
        <v>1638</v>
      </c>
      <c r="B3211" s="51" t="s">
        <v>1940</v>
      </c>
      <c r="C3211" s="50" t="s">
        <v>157</v>
      </c>
      <c r="D3211" s="50" t="s">
        <v>1941</v>
      </c>
      <c r="E3211" s="237" t="s">
        <v>1637</v>
      </c>
      <c r="F3211" s="238"/>
      <c r="G3211" s="52" t="s">
        <v>266</v>
      </c>
      <c r="H3211" s="53">
        <v>0.20200000000000001</v>
      </c>
      <c r="I3211" s="54">
        <v>19.64</v>
      </c>
      <c r="J3211" s="54">
        <f t="shared" ref="J3211:J3213" si="819">TRUNC(H3211*I3211,(2))</f>
        <v>3.96</v>
      </c>
      <c r="Q3211">
        <f t="shared" si="818"/>
        <v>0</v>
      </c>
      <c r="R3211">
        <f t="shared" ref="R3211:R3213" si="820">I3211/1.07133</f>
        <v>18.332353243165041</v>
      </c>
      <c r="T3211">
        <v>18.659049965930198</v>
      </c>
      <c r="W3211">
        <v>19.989999999999998</v>
      </c>
      <c r="Y3211">
        <v>19.989999999999998</v>
      </c>
      <c r="AB3211">
        <v>19.989999999999998</v>
      </c>
      <c r="AD3211" s="196">
        <v>19.64</v>
      </c>
    </row>
    <row r="3212" spans="1:30" ht="25.5" x14ac:dyDescent="0.25">
      <c r="A3212" s="50" t="s">
        <v>1638</v>
      </c>
      <c r="B3212" s="51" t="s">
        <v>1942</v>
      </c>
      <c r="C3212" s="50" t="s">
        <v>157</v>
      </c>
      <c r="D3212" s="50" t="s">
        <v>1943</v>
      </c>
      <c r="E3212" s="237" t="s">
        <v>1637</v>
      </c>
      <c r="F3212" s="238"/>
      <c r="G3212" s="52" t="s">
        <v>266</v>
      </c>
      <c r="H3212" s="53">
        <v>0.20200000000000001</v>
      </c>
      <c r="I3212" s="54">
        <v>27.04</v>
      </c>
      <c r="J3212" s="54">
        <f t="shared" si="819"/>
        <v>5.46</v>
      </c>
      <c r="Q3212">
        <f t="shared" si="818"/>
        <v>0</v>
      </c>
      <c r="R3212">
        <f t="shared" si="820"/>
        <v>25.239655381628445</v>
      </c>
      <c r="T3212">
        <v>25.678362409341663</v>
      </c>
      <c r="W3212">
        <v>27.51</v>
      </c>
      <c r="Y3212">
        <v>27.51</v>
      </c>
      <c r="AB3212">
        <v>27.51</v>
      </c>
      <c r="AD3212" s="196">
        <v>27.04</v>
      </c>
    </row>
    <row r="3213" spans="1:30" x14ac:dyDescent="0.25">
      <c r="A3213" s="55" t="s">
        <v>1627</v>
      </c>
      <c r="B3213" s="56" t="s">
        <v>2789</v>
      </c>
      <c r="C3213" s="55" t="s">
        <v>162</v>
      </c>
      <c r="D3213" s="55" t="s">
        <v>2790</v>
      </c>
      <c r="E3213" s="230" t="s">
        <v>1648</v>
      </c>
      <c r="F3213" s="231"/>
      <c r="G3213" s="57" t="s">
        <v>164</v>
      </c>
      <c r="H3213" s="58">
        <v>1</v>
      </c>
      <c r="I3213" s="59">
        <v>8.74</v>
      </c>
      <c r="J3213" s="59">
        <f t="shared" si="819"/>
        <v>8.74</v>
      </c>
      <c r="Q3213">
        <f t="shared" si="818"/>
        <v>0</v>
      </c>
      <c r="R3213">
        <f t="shared" si="820"/>
        <v>8.1580838770500232</v>
      </c>
      <c r="T3213">
        <v>8.307430950314096</v>
      </c>
      <c r="W3213">
        <v>8.9</v>
      </c>
      <c r="Y3213">
        <v>8.9</v>
      </c>
      <c r="AB3213">
        <v>8.9</v>
      </c>
      <c r="AD3213" s="196">
        <v>8.74</v>
      </c>
    </row>
    <row r="3214" spans="1:30" x14ac:dyDescent="0.25">
      <c r="A3214" s="44"/>
      <c r="B3214" s="44"/>
      <c r="C3214" s="44"/>
      <c r="D3214" s="44"/>
      <c r="E3214" s="44" t="s">
        <v>1629</v>
      </c>
      <c r="F3214" s="45">
        <v>7.14</v>
      </c>
      <c r="G3214" s="44" t="s">
        <v>1630</v>
      </c>
      <c r="H3214" s="45">
        <v>0</v>
      </c>
      <c r="I3214" s="44" t="s">
        <v>1631</v>
      </c>
      <c r="J3214" s="45">
        <f>F3214+H3214</f>
        <v>7.14</v>
      </c>
      <c r="Q3214">
        <f t="shared" si="818"/>
        <v>0</v>
      </c>
      <c r="W3214" t="s">
        <v>1631</v>
      </c>
      <c r="Y3214" t="s">
        <v>1631</v>
      </c>
      <c r="AB3214" t="s">
        <v>1631</v>
      </c>
    </row>
    <row r="3215" spans="1:30" x14ac:dyDescent="0.25">
      <c r="A3215" s="44"/>
      <c r="B3215" s="44"/>
      <c r="C3215" s="44"/>
      <c r="D3215" s="44"/>
      <c r="E3215" s="44" t="s">
        <v>1632</v>
      </c>
      <c r="F3215" s="45">
        <f>J3215-J3210</f>
        <v>3.9949515406557374</v>
      </c>
      <c r="G3215" s="44"/>
      <c r="H3215" s="229" t="s">
        <v>1633</v>
      </c>
      <c r="I3215" s="229"/>
      <c r="J3215" s="45">
        <f>Q3215</f>
        <v>22.153822179999999</v>
      </c>
      <c r="Q3215">
        <f t="shared" si="818"/>
        <v>22.153822179999999</v>
      </c>
      <c r="S3215" s="194"/>
    </row>
    <row r="3216" spans="1:30" ht="15.75" thickBot="1" x14ac:dyDescent="0.3">
      <c r="A3216" s="46"/>
      <c r="B3216" s="46"/>
      <c r="C3216" s="46"/>
      <c r="D3216" s="46"/>
      <c r="E3216" s="46"/>
      <c r="F3216" s="46"/>
      <c r="G3216" s="46" t="s">
        <v>1634</v>
      </c>
      <c r="H3216" s="47">
        <v>4</v>
      </c>
      <c r="I3216" s="46" t="s">
        <v>1635</v>
      </c>
      <c r="J3216" s="48">
        <f>O3216</f>
        <v>88.61</v>
      </c>
      <c r="M3216">
        <f>K3210</f>
        <v>88.61</v>
      </c>
      <c r="N3216">
        <f>L3210</f>
        <v>22.153822179999999</v>
      </c>
      <c r="O3216">
        <v>88.61</v>
      </c>
      <c r="P3216">
        <v>22.153822179999999</v>
      </c>
      <c r="Q3216">
        <f t="shared" si="818"/>
        <v>0</v>
      </c>
      <c r="S3216" s="194"/>
      <c r="W3216" t="s">
        <v>1635</v>
      </c>
      <c r="Y3216" t="s">
        <v>1635</v>
      </c>
      <c r="AB3216" t="s">
        <v>1635</v>
      </c>
    </row>
    <row r="3217" spans="1:30" ht="15.75" thickTop="1" x14ac:dyDescent="0.25">
      <c r="A3217" s="49"/>
      <c r="B3217" s="49"/>
      <c r="C3217" s="49"/>
      <c r="D3217" s="49"/>
      <c r="E3217" s="49"/>
      <c r="F3217" s="49"/>
      <c r="G3217" s="49"/>
      <c r="H3217" s="49"/>
      <c r="I3217" s="49"/>
      <c r="J3217" s="49"/>
      <c r="Q3217">
        <f t="shared" si="818"/>
        <v>0</v>
      </c>
      <c r="S3217" s="194"/>
    </row>
    <row r="3218" spans="1:30" collapsed="1" x14ac:dyDescent="0.25">
      <c r="A3218" s="36" t="s">
        <v>1078</v>
      </c>
      <c r="B3218" s="37" t="s">
        <v>137</v>
      </c>
      <c r="C3218" s="36" t="s">
        <v>138</v>
      </c>
      <c r="D3218" s="36" t="s">
        <v>9</v>
      </c>
      <c r="E3218" s="233" t="s">
        <v>1626</v>
      </c>
      <c r="F3218" s="234"/>
      <c r="G3218" s="38" t="s">
        <v>139</v>
      </c>
      <c r="H3218" s="37" t="s">
        <v>140</v>
      </c>
      <c r="I3218" s="37" t="s">
        <v>141</v>
      </c>
      <c r="J3218" s="37" t="s">
        <v>10</v>
      </c>
      <c r="Q3218">
        <f t="shared" si="818"/>
        <v>0</v>
      </c>
      <c r="S3218" s="194"/>
      <c r="W3218" t="s">
        <v>141</v>
      </c>
      <c r="Y3218" t="s">
        <v>141</v>
      </c>
      <c r="AB3218" t="s">
        <v>141</v>
      </c>
    </row>
    <row r="3219" spans="1:30" ht="38.25" x14ac:dyDescent="0.25">
      <c r="A3219" s="39" t="s">
        <v>1636</v>
      </c>
      <c r="B3219" s="40" t="s">
        <v>1079</v>
      </c>
      <c r="C3219" s="39" t="s">
        <v>157</v>
      </c>
      <c r="D3219" s="39" t="s">
        <v>1080</v>
      </c>
      <c r="E3219" s="235" t="s">
        <v>2578</v>
      </c>
      <c r="F3219" s="236"/>
      <c r="G3219" s="41" t="s">
        <v>164</v>
      </c>
      <c r="H3219" s="42">
        <v>1</v>
      </c>
      <c r="I3219" s="43">
        <f>_xlfn.XLOOKUP(D3219,'Sintético MO EQ MAT'!D:D,'Sintético MO EQ MAT'!G:G)</f>
        <v>42.045761254098366</v>
      </c>
      <c r="J3219" s="43">
        <f>(H3219*I3219)</f>
        <v>42.045761254098366</v>
      </c>
      <c r="K3219">
        <f>_xlfn.XLOOKUP(D3219,'Sintético MO EQ MAT'!D:D,'Sintético MO EQ MAT'!O:O,0)</f>
        <v>51.29</v>
      </c>
      <c r="L3219">
        <f>_xlfn.XLOOKUP(D3219,'Sintético MO EQ MAT'!D:D,'Sintético MO EQ MAT'!K:K,0)</f>
        <v>51.295828730000004</v>
      </c>
      <c r="Q3219">
        <f t="shared" si="818"/>
        <v>0</v>
      </c>
      <c r="S3219" s="194"/>
      <c r="W3219">
        <v>42.045761254098366</v>
      </c>
      <c r="Y3219">
        <v>42.045761254098366</v>
      </c>
      <c r="AB3219">
        <v>42.045761254098366</v>
      </c>
      <c r="AD3219" s="196">
        <v>25.11</v>
      </c>
    </row>
    <row r="3220" spans="1:30" ht="38.25" x14ac:dyDescent="0.25">
      <c r="A3220" s="50" t="s">
        <v>1638</v>
      </c>
      <c r="B3220" s="51" t="s">
        <v>2780</v>
      </c>
      <c r="C3220" s="50" t="s">
        <v>157</v>
      </c>
      <c r="D3220" s="50" t="s">
        <v>2781</v>
      </c>
      <c r="E3220" s="237" t="s">
        <v>2578</v>
      </c>
      <c r="F3220" s="238"/>
      <c r="G3220" s="52" t="s">
        <v>164</v>
      </c>
      <c r="H3220" s="53">
        <v>1</v>
      </c>
      <c r="I3220" s="54">
        <v>6.98</v>
      </c>
      <c r="J3220" s="54">
        <f t="shared" ref="J3220:J3221" si="821">TRUNC(H3220*I3220,(2))</f>
        <v>6.98</v>
      </c>
      <c r="Q3220">
        <f t="shared" si="818"/>
        <v>0</v>
      </c>
      <c r="R3220">
        <f t="shared" ref="R3220:R3221" si="822">I3220/1.07133</f>
        <v>6.5152660711452128</v>
      </c>
      <c r="T3220">
        <v>6.6366105681722729</v>
      </c>
      <c r="W3220">
        <v>7.11</v>
      </c>
      <c r="Y3220">
        <v>7.11</v>
      </c>
      <c r="AB3220">
        <v>7.11</v>
      </c>
      <c r="AD3220" s="196">
        <v>6.98</v>
      </c>
    </row>
    <row r="3221" spans="1:30" ht="38.25" x14ac:dyDescent="0.25">
      <c r="A3221" s="50" t="s">
        <v>1638</v>
      </c>
      <c r="B3221" s="51" t="s">
        <v>2791</v>
      </c>
      <c r="C3221" s="50" t="s">
        <v>157</v>
      </c>
      <c r="D3221" s="50" t="s">
        <v>2792</v>
      </c>
      <c r="E3221" s="237" t="s">
        <v>2578</v>
      </c>
      <c r="F3221" s="238"/>
      <c r="G3221" s="52" t="s">
        <v>164</v>
      </c>
      <c r="H3221" s="53">
        <v>1</v>
      </c>
      <c r="I3221" s="54">
        <v>35.07</v>
      </c>
      <c r="J3221" s="54">
        <f t="shared" si="821"/>
        <v>35.07</v>
      </c>
      <c r="Q3221">
        <f t="shared" si="818"/>
        <v>0</v>
      </c>
      <c r="R3221">
        <f t="shared" si="822"/>
        <v>32.735011621069141</v>
      </c>
      <c r="T3221">
        <v>33.295063145809422</v>
      </c>
      <c r="W3221">
        <v>35.67</v>
      </c>
      <c r="Y3221">
        <v>35.67</v>
      </c>
      <c r="AB3221">
        <v>35.67</v>
      </c>
      <c r="AD3221" s="196">
        <v>35.06</v>
      </c>
    </row>
    <row r="3222" spans="1:30" x14ac:dyDescent="0.25">
      <c r="A3222" s="44"/>
      <c r="B3222" s="44"/>
      <c r="C3222" s="44"/>
      <c r="D3222" s="44"/>
      <c r="E3222" s="44" t="s">
        <v>1629</v>
      </c>
      <c r="F3222" s="45">
        <v>19.37</v>
      </c>
      <c r="G3222" s="44" t="s">
        <v>1630</v>
      </c>
      <c r="H3222" s="45">
        <v>0</v>
      </c>
      <c r="I3222" s="44" t="s">
        <v>1631</v>
      </c>
      <c r="J3222" s="45">
        <f>F3222+H3222</f>
        <v>19.37</v>
      </c>
      <c r="Q3222">
        <f t="shared" si="818"/>
        <v>0</v>
      </c>
      <c r="W3222" t="s">
        <v>1631</v>
      </c>
      <c r="Y3222" t="s">
        <v>1631</v>
      </c>
      <c r="AB3222" t="s">
        <v>1631</v>
      </c>
    </row>
    <row r="3223" spans="1:30" x14ac:dyDescent="0.25">
      <c r="A3223" s="44"/>
      <c r="B3223" s="44"/>
      <c r="C3223" s="44"/>
      <c r="D3223" s="44"/>
      <c r="E3223" s="44" t="s">
        <v>1632</v>
      </c>
      <c r="F3223" s="45">
        <f>J3223-J3219</f>
        <v>9.2500674759016377</v>
      </c>
      <c r="G3223" s="44"/>
      <c r="H3223" s="229" t="s">
        <v>1633</v>
      </c>
      <c r="I3223" s="229"/>
      <c r="J3223" s="45">
        <f>Q3223</f>
        <v>51.295828730000004</v>
      </c>
      <c r="Q3223">
        <f t="shared" si="818"/>
        <v>51.295828730000004</v>
      </c>
      <c r="S3223" s="194"/>
    </row>
    <row r="3224" spans="1:30" ht="15.75" thickBot="1" x14ac:dyDescent="0.3">
      <c r="A3224" s="46"/>
      <c r="B3224" s="46"/>
      <c r="C3224" s="46"/>
      <c r="D3224" s="46"/>
      <c r="E3224" s="46"/>
      <c r="F3224" s="46"/>
      <c r="G3224" s="46" t="s">
        <v>1634</v>
      </c>
      <c r="H3224" s="47">
        <v>1</v>
      </c>
      <c r="I3224" s="46" t="s">
        <v>1635</v>
      </c>
      <c r="J3224" s="48">
        <f>O3224</f>
        <v>51.29</v>
      </c>
      <c r="M3224">
        <f>K3219</f>
        <v>51.29</v>
      </c>
      <c r="N3224">
        <f>L3219</f>
        <v>51.295828730000004</v>
      </c>
      <c r="O3224">
        <v>51.29</v>
      </c>
      <c r="P3224">
        <v>51.295828730000004</v>
      </c>
      <c r="Q3224">
        <f t="shared" si="818"/>
        <v>0</v>
      </c>
      <c r="S3224" s="194"/>
      <c r="W3224" t="s">
        <v>1635</v>
      </c>
      <c r="Y3224" t="s">
        <v>1635</v>
      </c>
      <c r="AB3224" t="s">
        <v>1635</v>
      </c>
    </row>
    <row r="3225" spans="1:30" ht="15.75" thickTop="1" x14ac:dyDescent="0.25">
      <c r="A3225" s="49"/>
      <c r="B3225" s="49"/>
      <c r="C3225" s="49"/>
      <c r="D3225" s="49"/>
      <c r="E3225" s="49"/>
      <c r="F3225" s="49"/>
      <c r="G3225" s="49"/>
      <c r="H3225" s="49"/>
      <c r="I3225" s="49"/>
      <c r="J3225" s="49"/>
      <c r="Q3225">
        <f t="shared" si="818"/>
        <v>0</v>
      </c>
      <c r="S3225" s="194"/>
    </row>
    <row r="3226" spans="1:30" collapsed="1" x14ac:dyDescent="0.25">
      <c r="A3226" s="36" t="s">
        <v>1081</v>
      </c>
      <c r="B3226" s="37" t="s">
        <v>137</v>
      </c>
      <c r="C3226" s="36" t="s">
        <v>138</v>
      </c>
      <c r="D3226" s="36" t="s">
        <v>9</v>
      </c>
      <c r="E3226" s="233" t="s">
        <v>1626</v>
      </c>
      <c r="F3226" s="234"/>
      <c r="G3226" s="38" t="s">
        <v>139</v>
      </c>
      <c r="H3226" s="37" t="s">
        <v>140</v>
      </c>
      <c r="I3226" s="37" t="s">
        <v>141</v>
      </c>
      <c r="J3226" s="37" t="s">
        <v>10</v>
      </c>
      <c r="Q3226">
        <f t="shared" si="818"/>
        <v>0</v>
      </c>
      <c r="S3226" s="194"/>
      <c r="W3226" t="s">
        <v>141</v>
      </c>
      <c r="Y3226" t="s">
        <v>141</v>
      </c>
      <c r="AB3226" t="s">
        <v>141</v>
      </c>
    </row>
    <row r="3227" spans="1:30" ht="25.5" x14ac:dyDescent="0.25">
      <c r="A3227" s="39" t="s">
        <v>1636</v>
      </c>
      <c r="B3227" s="40" t="s">
        <v>1082</v>
      </c>
      <c r="C3227" s="39" t="s">
        <v>157</v>
      </c>
      <c r="D3227" s="39" t="s">
        <v>1083</v>
      </c>
      <c r="E3227" s="235" t="s">
        <v>2578</v>
      </c>
      <c r="F3227" s="236"/>
      <c r="G3227" s="41" t="s">
        <v>164</v>
      </c>
      <c r="H3227" s="42">
        <v>1</v>
      </c>
      <c r="I3227" s="43">
        <f>_xlfn.XLOOKUP(D3227,'Sintético MO EQ MAT'!D:D,'Sintético MO EQ MAT'!G:G)</f>
        <v>49.868415819672137</v>
      </c>
      <c r="J3227" s="43">
        <f>(H3227*I3227)</f>
        <v>49.868415819672137</v>
      </c>
      <c r="K3227">
        <f>_xlfn.XLOOKUP(D3227,'Sintético MO EQ MAT'!D:D,'Sintético MO EQ MAT'!O:O,0)</f>
        <v>60.83</v>
      </c>
      <c r="L3227">
        <f>_xlfn.XLOOKUP(D3227,'Sintético MO EQ MAT'!D:D,'Sintético MO EQ MAT'!K:K,0)</f>
        <v>60.839467300000003</v>
      </c>
      <c r="Q3227">
        <f t="shared" si="818"/>
        <v>0</v>
      </c>
      <c r="S3227" s="194"/>
      <c r="W3227">
        <v>49.868415819672137</v>
      </c>
      <c r="Y3227">
        <v>49.868415819672137</v>
      </c>
      <c r="AB3227">
        <v>49.868415819672137</v>
      </c>
      <c r="AD3227" s="196">
        <v>30.64</v>
      </c>
    </row>
    <row r="3228" spans="1:30" ht="38.25" x14ac:dyDescent="0.25">
      <c r="A3228" s="50" t="s">
        <v>1638</v>
      </c>
      <c r="B3228" s="51" t="s">
        <v>2780</v>
      </c>
      <c r="C3228" s="50" t="s">
        <v>157</v>
      </c>
      <c r="D3228" s="50" t="s">
        <v>2781</v>
      </c>
      <c r="E3228" s="237" t="s">
        <v>2578</v>
      </c>
      <c r="F3228" s="238"/>
      <c r="G3228" s="52" t="s">
        <v>164</v>
      </c>
      <c r="H3228" s="53">
        <v>1</v>
      </c>
      <c r="I3228" s="54">
        <v>6.98</v>
      </c>
      <c r="J3228" s="54">
        <f t="shared" ref="J3228:J3229" si="823">TRUNC(H3228*I3228,(2))</f>
        <v>6.98</v>
      </c>
      <c r="Q3228">
        <f t="shared" si="818"/>
        <v>0</v>
      </c>
      <c r="R3228">
        <f t="shared" ref="R3228:R3229" si="824">I3228/1.07133</f>
        <v>6.5152660711452128</v>
      </c>
      <c r="T3228">
        <v>6.6366105681722729</v>
      </c>
      <c r="W3228">
        <v>7.11</v>
      </c>
      <c r="Y3228">
        <v>7.11</v>
      </c>
      <c r="AB3228">
        <v>7.11</v>
      </c>
      <c r="AD3228" s="196">
        <v>6.98</v>
      </c>
    </row>
    <row r="3229" spans="1:30" ht="25.5" x14ac:dyDescent="0.25">
      <c r="A3229" s="50" t="s">
        <v>1638</v>
      </c>
      <c r="B3229" s="51" t="s">
        <v>2793</v>
      </c>
      <c r="C3229" s="50" t="s">
        <v>157</v>
      </c>
      <c r="D3229" s="50" t="s">
        <v>2794</v>
      </c>
      <c r="E3229" s="237" t="s">
        <v>2578</v>
      </c>
      <c r="F3229" s="238"/>
      <c r="G3229" s="52" t="s">
        <v>164</v>
      </c>
      <c r="H3229" s="53">
        <v>1</v>
      </c>
      <c r="I3229" s="54">
        <v>42.89</v>
      </c>
      <c r="J3229" s="54">
        <f t="shared" si="823"/>
        <v>42.89</v>
      </c>
      <c r="Q3229">
        <f t="shared" si="818"/>
        <v>0</v>
      </c>
      <c r="R3229">
        <f t="shared" si="824"/>
        <v>40.034349826850743</v>
      </c>
      <c r="T3229">
        <v>40.725080040697087</v>
      </c>
      <c r="W3229">
        <v>43.63</v>
      </c>
      <c r="Y3229">
        <v>43.63</v>
      </c>
      <c r="AB3229">
        <v>43.63</v>
      </c>
      <c r="AD3229" s="196">
        <v>42.88</v>
      </c>
    </row>
    <row r="3230" spans="1:30" x14ac:dyDescent="0.25">
      <c r="A3230" s="44"/>
      <c r="B3230" s="44"/>
      <c r="C3230" s="44"/>
      <c r="D3230" s="44"/>
      <c r="E3230" s="44" t="s">
        <v>1629</v>
      </c>
      <c r="F3230" s="45">
        <v>22.32</v>
      </c>
      <c r="G3230" s="44" t="s">
        <v>1630</v>
      </c>
      <c r="H3230" s="45">
        <v>0</v>
      </c>
      <c r="I3230" s="44" t="s">
        <v>1631</v>
      </c>
      <c r="J3230" s="45">
        <f>F3230+H3230</f>
        <v>22.32</v>
      </c>
      <c r="Q3230">
        <f t="shared" si="818"/>
        <v>0</v>
      </c>
      <c r="W3230" t="s">
        <v>1631</v>
      </c>
      <c r="Y3230" t="s">
        <v>1631</v>
      </c>
      <c r="AB3230" t="s">
        <v>1631</v>
      </c>
    </row>
    <row r="3231" spans="1:30" x14ac:dyDescent="0.25">
      <c r="A3231" s="44"/>
      <c r="B3231" s="44"/>
      <c r="C3231" s="44"/>
      <c r="D3231" s="44"/>
      <c r="E3231" s="44" t="s">
        <v>1632</v>
      </c>
      <c r="F3231" s="45">
        <f>J3231-J3227</f>
        <v>10.971051480327866</v>
      </c>
      <c r="G3231" s="44"/>
      <c r="H3231" s="229" t="s">
        <v>1633</v>
      </c>
      <c r="I3231" s="229"/>
      <c r="J3231" s="45">
        <f>Q3231</f>
        <v>60.839467300000003</v>
      </c>
      <c r="Q3231">
        <f t="shared" si="818"/>
        <v>60.839467300000003</v>
      </c>
      <c r="S3231" s="194"/>
    </row>
    <row r="3232" spans="1:30" ht="15.75" thickBot="1" x14ac:dyDescent="0.3">
      <c r="A3232" s="46"/>
      <c r="B3232" s="46"/>
      <c r="C3232" s="46"/>
      <c r="D3232" s="46"/>
      <c r="E3232" s="46"/>
      <c r="F3232" s="46"/>
      <c r="G3232" s="46" t="s">
        <v>1634</v>
      </c>
      <c r="H3232" s="47">
        <v>1</v>
      </c>
      <c r="I3232" s="46" t="s">
        <v>1635</v>
      </c>
      <c r="J3232" s="48">
        <f>O3232</f>
        <v>60.83</v>
      </c>
      <c r="M3232">
        <f>K3227</f>
        <v>60.83</v>
      </c>
      <c r="N3232">
        <f>L3227</f>
        <v>60.839467300000003</v>
      </c>
      <c r="O3232">
        <v>60.83</v>
      </c>
      <c r="P3232">
        <v>60.839467300000003</v>
      </c>
      <c r="Q3232">
        <f t="shared" si="818"/>
        <v>0</v>
      </c>
      <c r="S3232" s="194"/>
      <c r="W3232" t="s">
        <v>1635</v>
      </c>
      <c r="Y3232" t="s">
        <v>1635</v>
      </c>
      <c r="AB3232" t="s">
        <v>1635</v>
      </c>
    </row>
    <row r="3233" spans="1:30" ht="15.75" thickTop="1" x14ac:dyDescent="0.25">
      <c r="A3233" s="49"/>
      <c r="B3233" s="49"/>
      <c r="C3233" s="49"/>
      <c r="D3233" s="49"/>
      <c r="E3233" s="49"/>
      <c r="F3233" s="49"/>
      <c r="G3233" s="49"/>
      <c r="H3233" s="49"/>
      <c r="I3233" s="49"/>
      <c r="J3233" s="49"/>
      <c r="Q3233">
        <f t="shared" si="818"/>
        <v>0</v>
      </c>
      <c r="S3233" s="194"/>
    </row>
    <row r="3234" spans="1:30" collapsed="1" x14ac:dyDescent="0.25">
      <c r="A3234" s="36" t="s">
        <v>1084</v>
      </c>
      <c r="B3234" s="37" t="s">
        <v>137</v>
      </c>
      <c r="C3234" s="36" t="s">
        <v>138</v>
      </c>
      <c r="D3234" s="36" t="s">
        <v>9</v>
      </c>
      <c r="E3234" s="233" t="s">
        <v>1626</v>
      </c>
      <c r="F3234" s="234"/>
      <c r="G3234" s="38" t="s">
        <v>139</v>
      </c>
      <c r="H3234" s="37" t="s">
        <v>140</v>
      </c>
      <c r="I3234" s="37" t="s">
        <v>141</v>
      </c>
      <c r="J3234" s="37" t="s">
        <v>10</v>
      </c>
      <c r="Q3234">
        <f t="shared" si="818"/>
        <v>0</v>
      </c>
      <c r="S3234" s="194"/>
      <c r="W3234" t="s">
        <v>141</v>
      </c>
      <c r="Y3234" t="s">
        <v>141</v>
      </c>
      <c r="AB3234" t="s">
        <v>141</v>
      </c>
    </row>
    <row r="3235" spans="1:30" x14ac:dyDescent="0.25">
      <c r="A3235" s="39" t="s">
        <v>1636</v>
      </c>
      <c r="B3235" s="40" t="s">
        <v>1085</v>
      </c>
      <c r="C3235" s="39" t="s">
        <v>162</v>
      </c>
      <c r="D3235" s="39" t="s">
        <v>2795</v>
      </c>
      <c r="E3235" s="235" t="s">
        <v>2796</v>
      </c>
      <c r="F3235" s="236"/>
      <c r="G3235" s="41" t="s">
        <v>255</v>
      </c>
      <c r="H3235" s="42">
        <v>1</v>
      </c>
      <c r="I3235" s="43">
        <f>_xlfn.XLOOKUP(D3235,'Sintético MO EQ MAT'!D:D,'Sintético MO EQ MAT'!G:G)</f>
        <v>63.088782598360659</v>
      </c>
      <c r="J3235" s="43">
        <f>(H3235*I3235)</f>
        <v>63.088782598360659</v>
      </c>
      <c r="K3235">
        <f>_xlfn.XLOOKUP(D3235,'Sintético MO EQ MAT'!D:D,'Sintético MO EQ MAT'!O:O,0)</f>
        <v>5772.62</v>
      </c>
      <c r="L3235">
        <f>_xlfn.XLOOKUP(D3235,'Sintético MO EQ MAT'!D:D,'Sintético MO EQ MAT'!K:K,0)</f>
        <v>76.968314770000006</v>
      </c>
      <c r="Q3235">
        <f t="shared" si="818"/>
        <v>0</v>
      </c>
      <c r="S3235" s="194"/>
      <c r="W3235">
        <v>63.088782598360659</v>
      </c>
      <c r="Y3235">
        <v>63.088782598360659</v>
      </c>
      <c r="AB3235">
        <v>63.088782598360659</v>
      </c>
      <c r="AD3235" s="196">
        <v>73.88</v>
      </c>
    </row>
    <row r="3236" spans="1:30" ht="25.5" x14ac:dyDescent="0.25">
      <c r="A3236" s="50" t="s">
        <v>1638</v>
      </c>
      <c r="B3236" s="51" t="s">
        <v>1940</v>
      </c>
      <c r="C3236" s="50" t="s">
        <v>157</v>
      </c>
      <c r="D3236" s="50" t="s">
        <v>1941</v>
      </c>
      <c r="E3236" s="237" t="s">
        <v>1637</v>
      </c>
      <c r="F3236" s="238"/>
      <c r="G3236" s="52" t="s">
        <v>266</v>
      </c>
      <c r="H3236" s="53">
        <v>3.9E-2</v>
      </c>
      <c r="I3236" s="54">
        <v>19.64</v>
      </c>
      <c r="J3236" s="54">
        <f t="shared" ref="J3236:J3238" si="825">TRUNC(H3236*I3236,(2))</f>
        <v>0.76</v>
      </c>
      <c r="Q3236">
        <f t="shared" si="818"/>
        <v>0</v>
      </c>
      <c r="R3236">
        <f t="shared" ref="R3236:R3238" si="826">I3236/1.07133</f>
        <v>18.332353243165041</v>
      </c>
      <c r="T3236">
        <v>18.659049965930198</v>
      </c>
      <c r="W3236">
        <v>19.989999999999998</v>
      </c>
      <c r="Y3236">
        <v>19.989999999999998</v>
      </c>
      <c r="AB3236">
        <v>19.989999999999998</v>
      </c>
      <c r="AD3236" s="196">
        <v>19.64</v>
      </c>
    </row>
    <row r="3237" spans="1:30" ht="25.5" x14ac:dyDescent="0.25">
      <c r="A3237" s="50" t="s">
        <v>1638</v>
      </c>
      <c r="B3237" s="51" t="s">
        <v>1942</v>
      </c>
      <c r="C3237" s="50" t="s">
        <v>157</v>
      </c>
      <c r="D3237" s="50" t="s">
        <v>1943</v>
      </c>
      <c r="E3237" s="237" t="s">
        <v>1637</v>
      </c>
      <c r="F3237" s="238"/>
      <c r="G3237" s="52" t="s">
        <v>266</v>
      </c>
      <c r="H3237" s="53">
        <v>3.9E-2</v>
      </c>
      <c r="I3237" s="54">
        <v>27.04</v>
      </c>
      <c r="J3237" s="54">
        <f t="shared" si="825"/>
        <v>1.05</v>
      </c>
      <c r="Q3237">
        <f t="shared" si="818"/>
        <v>0</v>
      </c>
      <c r="R3237">
        <f t="shared" si="826"/>
        <v>25.239655381628445</v>
      </c>
      <c r="T3237">
        <v>25.678362409341663</v>
      </c>
      <c r="W3237">
        <v>27.51</v>
      </c>
      <c r="Y3237">
        <v>27.51</v>
      </c>
      <c r="AB3237">
        <v>27.51</v>
      </c>
      <c r="AD3237" s="196">
        <v>27.04</v>
      </c>
    </row>
    <row r="3238" spans="1:30" x14ac:dyDescent="0.25">
      <c r="A3238" s="55" t="s">
        <v>1627</v>
      </c>
      <c r="B3238" s="56" t="s">
        <v>2797</v>
      </c>
      <c r="C3238" s="55" t="s">
        <v>162</v>
      </c>
      <c r="D3238" s="55" t="s">
        <v>2795</v>
      </c>
      <c r="E3238" s="230" t="s">
        <v>1648</v>
      </c>
      <c r="F3238" s="231"/>
      <c r="G3238" s="57" t="s">
        <v>255</v>
      </c>
      <c r="H3238" s="58">
        <v>1</v>
      </c>
      <c r="I3238" s="59">
        <v>61.28</v>
      </c>
      <c r="J3238" s="59">
        <f t="shared" si="825"/>
        <v>61.28</v>
      </c>
      <c r="Q3238">
        <f t="shared" si="818"/>
        <v>0</v>
      </c>
      <c r="R3238">
        <f t="shared" si="826"/>
        <v>57.199929060140207</v>
      </c>
      <c r="T3238">
        <v>58.198687612593702</v>
      </c>
      <c r="W3238">
        <v>62.35</v>
      </c>
      <c r="Y3238">
        <v>62.35</v>
      </c>
      <c r="AB3238">
        <v>62.35</v>
      </c>
      <c r="AD3238" s="196">
        <v>61.28</v>
      </c>
    </row>
    <row r="3239" spans="1:30" x14ac:dyDescent="0.25">
      <c r="A3239" s="44"/>
      <c r="B3239" s="44"/>
      <c r="C3239" s="44"/>
      <c r="D3239" s="44"/>
      <c r="E3239" s="44" t="s">
        <v>1629</v>
      </c>
      <c r="F3239" s="45">
        <v>1.37</v>
      </c>
      <c r="G3239" s="44" t="s">
        <v>1630</v>
      </c>
      <c r="H3239" s="45">
        <v>0</v>
      </c>
      <c r="I3239" s="44" t="s">
        <v>1631</v>
      </c>
      <c r="J3239" s="45">
        <f>F3239+H3239</f>
        <v>1.37</v>
      </c>
      <c r="Q3239">
        <f t="shared" si="818"/>
        <v>0</v>
      </c>
      <c r="W3239" t="s">
        <v>1631</v>
      </c>
      <c r="Y3239" t="s">
        <v>1631</v>
      </c>
      <c r="AB3239" t="s">
        <v>1631</v>
      </c>
    </row>
    <row r="3240" spans="1:30" x14ac:dyDescent="0.25">
      <c r="A3240" s="44"/>
      <c r="B3240" s="44"/>
      <c r="C3240" s="44"/>
      <c r="D3240" s="44"/>
      <c r="E3240" s="44" t="s">
        <v>1632</v>
      </c>
      <c r="F3240" s="45">
        <f>J3240-J3235</f>
        <v>13.879532171639347</v>
      </c>
      <c r="G3240" s="44"/>
      <c r="H3240" s="229" t="s">
        <v>1633</v>
      </c>
      <c r="I3240" s="229"/>
      <c r="J3240" s="45">
        <f>Q3240</f>
        <v>76.968314770000006</v>
      </c>
      <c r="Q3240">
        <f t="shared" si="818"/>
        <v>76.968314770000006</v>
      </c>
      <c r="S3240" s="194"/>
    </row>
    <row r="3241" spans="1:30" ht="15.75" thickBot="1" x14ac:dyDescent="0.3">
      <c r="A3241" s="46"/>
      <c r="B3241" s="46"/>
      <c r="C3241" s="46"/>
      <c r="D3241" s="46"/>
      <c r="E3241" s="46"/>
      <c r="F3241" s="46"/>
      <c r="G3241" s="46" t="s">
        <v>1634</v>
      </c>
      <c r="H3241" s="47">
        <v>75</v>
      </c>
      <c r="I3241" s="46" t="s">
        <v>1635</v>
      </c>
      <c r="J3241" s="48">
        <f>O3241</f>
        <v>5772.62</v>
      </c>
      <c r="M3241">
        <f>K3235</f>
        <v>5772.62</v>
      </c>
      <c r="N3241">
        <f>L3235</f>
        <v>76.968314770000006</v>
      </c>
      <c r="O3241">
        <v>5772.62</v>
      </c>
      <c r="P3241">
        <v>76.968314770000006</v>
      </c>
      <c r="Q3241">
        <f t="shared" si="818"/>
        <v>0</v>
      </c>
      <c r="S3241" s="194"/>
      <c r="W3241" t="s">
        <v>1635</v>
      </c>
      <c r="Y3241" t="s">
        <v>1635</v>
      </c>
      <c r="AB3241" t="s">
        <v>1635</v>
      </c>
    </row>
    <row r="3242" spans="1:30" ht="15.75" thickTop="1" x14ac:dyDescent="0.25">
      <c r="A3242" s="49"/>
      <c r="B3242" s="49"/>
      <c r="C3242" s="49"/>
      <c r="D3242" s="49"/>
      <c r="E3242" s="49"/>
      <c r="F3242" s="49"/>
      <c r="G3242" s="49"/>
      <c r="H3242" s="49"/>
      <c r="I3242" s="49"/>
      <c r="J3242" s="49"/>
      <c r="Q3242">
        <f t="shared" si="818"/>
        <v>0</v>
      </c>
      <c r="S3242" s="194"/>
    </row>
    <row r="3243" spans="1:30" collapsed="1" x14ac:dyDescent="0.25">
      <c r="A3243" s="36" t="s">
        <v>1087</v>
      </c>
      <c r="B3243" s="37" t="s">
        <v>137</v>
      </c>
      <c r="C3243" s="36" t="s">
        <v>138</v>
      </c>
      <c r="D3243" s="36" t="s">
        <v>9</v>
      </c>
      <c r="E3243" s="233" t="s">
        <v>1626</v>
      </c>
      <c r="F3243" s="234"/>
      <c r="G3243" s="38" t="s">
        <v>139</v>
      </c>
      <c r="H3243" s="37" t="s">
        <v>140</v>
      </c>
      <c r="I3243" s="37" t="s">
        <v>141</v>
      </c>
      <c r="J3243" s="37" t="s">
        <v>10</v>
      </c>
      <c r="Q3243">
        <f t="shared" si="818"/>
        <v>0</v>
      </c>
      <c r="S3243" s="194"/>
      <c r="W3243" t="s">
        <v>141</v>
      </c>
      <c r="Y3243" t="s">
        <v>141</v>
      </c>
      <c r="AB3243" t="s">
        <v>141</v>
      </c>
    </row>
    <row r="3244" spans="1:30" ht="25.5" x14ac:dyDescent="0.25">
      <c r="A3244" s="39" t="s">
        <v>1636</v>
      </c>
      <c r="B3244" s="40" t="s">
        <v>1088</v>
      </c>
      <c r="C3244" s="39" t="s">
        <v>157</v>
      </c>
      <c r="D3244" s="39" t="s">
        <v>1089</v>
      </c>
      <c r="E3244" s="235" t="s">
        <v>2578</v>
      </c>
      <c r="F3244" s="236"/>
      <c r="G3244" s="41" t="s">
        <v>164</v>
      </c>
      <c r="H3244" s="42">
        <v>1</v>
      </c>
      <c r="I3244" s="43">
        <f>_xlfn.XLOOKUP(D3244,'Sintético MO EQ MAT'!D:D,'Sintético MO EQ MAT'!G:G)</f>
        <v>23.129599647540989</v>
      </c>
      <c r="J3244" s="43">
        <f>(H3244*I3244)</f>
        <v>23.129599647540989</v>
      </c>
      <c r="K3244">
        <f>_xlfn.XLOOKUP(D3244,'Sintético MO EQ MAT'!D:D,'Sintético MO EQ MAT'!O:O,0)</f>
        <v>2088.14</v>
      </c>
      <c r="L3244">
        <f>_xlfn.XLOOKUP(D3244,'Sintético MO EQ MAT'!D:D,'Sintético MO EQ MAT'!K:K,0)</f>
        <v>28.218111570000005</v>
      </c>
      <c r="Q3244">
        <f t="shared" si="818"/>
        <v>0</v>
      </c>
      <c r="S3244" s="194"/>
      <c r="W3244">
        <v>23.129599647540989</v>
      </c>
      <c r="Y3244">
        <v>23.129599647540989</v>
      </c>
      <c r="AB3244">
        <v>23.129599647540989</v>
      </c>
      <c r="AD3244" s="196">
        <v>13.89</v>
      </c>
    </row>
    <row r="3245" spans="1:30" ht="38.25" x14ac:dyDescent="0.25">
      <c r="A3245" s="50" t="s">
        <v>1638</v>
      </c>
      <c r="B3245" s="51" t="s">
        <v>2780</v>
      </c>
      <c r="C3245" s="50" t="s">
        <v>157</v>
      </c>
      <c r="D3245" s="50" t="s">
        <v>2781</v>
      </c>
      <c r="E3245" s="237" t="s">
        <v>2578</v>
      </c>
      <c r="F3245" s="238"/>
      <c r="G3245" s="52" t="s">
        <v>164</v>
      </c>
      <c r="H3245" s="53">
        <v>1</v>
      </c>
      <c r="I3245" s="54">
        <v>6.98</v>
      </c>
      <c r="J3245" s="54">
        <f t="shared" ref="J3245:J3246" si="827">TRUNC(H3245*I3245,(2))</f>
        <v>6.98</v>
      </c>
      <c r="Q3245">
        <f t="shared" si="818"/>
        <v>0</v>
      </c>
      <c r="R3245">
        <f t="shared" ref="R3245:R3246" si="828">I3245/1.07133</f>
        <v>6.5152660711452128</v>
      </c>
      <c r="T3245">
        <v>6.6366105681722729</v>
      </c>
      <c r="W3245">
        <v>7.11</v>
      </c>
      <c r="Y3245">
        <v>7.11</v>
      </c>
      <c r="AB3245">
        <v>7.11</v>
      </c>
      <c r="AD3245" s="196">
        <v>6.98</v>
      </c>
    </row>
    <row r="3246" spans="1:30" ht="25.5" x14ac:dyDescent="0.25">
      <c r="A3246" s="50" t="s">
        <v>1638</v>
      </c>
      <c r="B3246" s="51" t="s">
        <v>2798</v>
      </c>
      <c r="C3246" s="50" t="s">
        <v>157</v>
      </c>
      <c r="D3246" s="50" t="s">
        <v>2799</v>
      </c>
      <c r="E3246" s="237" t="s">
        <v>2578</v>
      </c>
      <c r="F3246" s="238"/>
      <c r="G3246" s="52" t="s">
        <v>164</v>
      </c>
      <c r="H3246" s="53">
        <v>1</v>
      </c>
      <c r="I3246" s="54">
        <v>16.149999999999999</v>
      </c>
      <c r="J3246" s="54">
        <f t="shared" si="827"/>
        <v>16.149999999999999</v>
      </c>
      <c r="Q3246">
        <f t="shared" si="818"/>
        <v>0</v>
      </c>
      <c r="R3246">
        <f t="shared" si="828"/>
        <v>15.074720207592431</v>
      </c>
      <c r="T3246">
        <v>15.336077585804562</v>
      </c>
      <c r="W3246">
        <v>16.43</v>
      </c>
      <c r="Y3246">
        <v>16.43</v>
      </c>
      <c r="AB3246">
        <v>16.43</v>
      </c>
      <c r="AD3246" s="196">
        <v>16.149999999999999</v>
      </c>
    </row>
    <row r="3247" spans="1:30" x14ac:dyDescent="0.25">
      <c r="A3247" s="44"/>
      <c r="B3247" s="44"/>
      <c r="C3247" s="44"/>
      <c r="D3247" s="44"/>
      <c r="E3247" s="44" t="s">
        <v>1629</v>
      </c>
      <c r="F3247" s="45">
        <v>10.63</v>
      </c>
      <c r="G3247" s="44" t="s">
        <v>1630</v>
      </c>
      <c r="H3247" s="45">
        <v>0</v>
      </c>
      <c r="I3247" s="44" t="s">
        <v>1631</v>
      </c>
      <c r="J3247" s="45">
        <f>F3247+H3247</f>
        <v>10.63</v>
      </c>
      <c r="Q3247">
        <f t="shared" si="818"/>
        <v>0</v>
      </c>
      <c r="W3247" t="s">
        <v>1631</v>
      </c>
      <c r="Y3247" t="s">
        <v>1631</v>
      </c>
      <c r="AB3247" t="s">
        <v>1631</v>
      </c>
    </row>
    <row r="3248" spans="1:30" x14ac:dyDescent="0.25">
      <c r="A3248" s="44"/>
      <c r="B3248" s="44"/>
      <c r="C3248" s="44"/>
      <c r="D3248" s="44"/>
      <c r="E3248" s="44" t="s">
        <v>1632</v>
      </c>
      <c r="F3248" s="45">
        <f>J3248-J3244</f>
        <v>5.0885119224590163</v>
      </c>
      <c r="G3248" s="44"/>
      <c r="H3248" s="229" t="s">
        <v>1633</v>
      </c>
      <c r="I3248" s="229"/>
      <c r="J3248" s="45">
        <f>Q3248</f>
        <v>28.218111570000005</v>
      </c>
      <c r="Q3248">
        <f t="shared" si="818"/>
        <v>28.218111570000005</v>
      </c>
      <c r="S3248" s="194"/>
    </row>
    <row r="3249" spans="1:30" ht="15.75" thickBot="1" x14ac:dyDescent="0.3">
      <c r="A3249" s="46"/>
      <c r="B3249" s="46"/>
      <c r="C3249" s="46"/>
      <c r="D3249" s="46"/>
      <c r="E3249" s="46"/>
      <c r="F3249" s="46"/>
      <c r="G3249" s="46" t="s">
        <v>1634</v>
      </c>
      <c r="H3249" s="47">
        <v>74</v>
      </c>
      <c r="I3249" s="46" t="s">
        <v>1635</v>
      </c>
      <c r="J3249" s="48">
        <f>O3249</f>
        <v>2088.14</v>
      </c>
      <c r="M3249">
        <f>K3244</f>
        <v>2088.14</v>
      </c>
      <c r="N3249">
        <f>L3244</f>
        <v>28.218111570000005</v>
      </c>
      <c r="O3249">
        <v>2088.14</v>
      </c>
      <c r="P3249">
        <v>28.218111570000005</v>
      </c>
      <c r="Q3249">
        <f t="shared" si="818"/>
        <v>0</v>
      </c>
      <c r="S3249" s="194"/>
      <c r="W3249" t="s">
        <v>1635</v>
      </c>
      <c r="Y3249" t="s">
        <v>1635</v>
      </c>
      <c r="AB3249" t="s">
        <v>1635</v>
      </c>
    </row>
    <row r="3250" spans="1:30" ht="15.75" thickTop="1" x14ac:dyDescent="0.25">
      <c r="A3250" s="49"/>
      <c r="B3250" s="49"/>
      <c r="C3250" s="49"/>
      <c r="D3250" s="49"/>
      <c r="E3250" s="49"/>
      <c r="F3250" s="49"/>
      <c r="G3250" s="49"/>
      <c r="H3250" s="49"/>
      <c r="I3250" s="49"/>
      <c r="J3250" s="49"/>
      <c r="Q3250">
        <f t="shared" si="818"/>
        <v>0</v>
      </c>
      <c r="S3250" s="194"/>
    </row>
    <row r="3251" spans="1:30" collapsed="1" x14ac:dyDescent="0.25">
      <c r="A3251" s="36" t="s">
        <v>1090</v>
      </c>
      <c r="B3251" s="37" t="s">
        <v>137</v>
      </c>
      <c r="C3251" s="36" t="s">
        <v>138</v>
      </c>
      <c r="D3251" s="36" t="s">
        <v>9</v>
      </c>
      <c r="E3251" s="233" t="s">
        <v>1626</v>
      </c>
      <c r="F3251" s="234"/>
      <c r="G3251" s="38" t="s">
        <v>139</v>
      </c>
      <c r="H3251" s="37" t="s">
        <v>140</v>
      </c>
      <c r="I3251" s="37" t="s">
        <v>141</v>
      </c>
      <c r="J3251" s="37" t="s">
        <v>10</v>
      </c>
      <c r="Q3251">
        <f t="shared" si="818"/>
        <v>0</v>
      </c>
      <c r="S3251" s="194"/>
      <c r="W3251" t="s">
        <v>141</v>
      </c>
      <c r="Y3251" t="s">
        <v>141</v>
      </c>
      <c r="AB3251" t="s">
        <v>141</v>
      </c>
    </row>
    <row r="3252" spans="1:30" ht="25.5" x14ac:dyDescent="0.25">
      <c r="A3252" s="39" t="s">
        <v>1636</v>
      </c>
      <c r="B3252" s="40" t="s">
        <v>1091</v>
      </c>
      <c r="C3252" s="39" t="s">
        <v>157</v>
      </c>
      <c r="D3252" s="39" t="s">
        <v>1092</v>
      </c>
      <c r="E3252" s="235" t="s">
        <v>2578</v>
      </c>
      <c r="F3252" s="236"/>
      <c r="G3252" s="41" t="s">
        <v>164</v>
      </c>
      <c r="H3252" s="42">
        <v>1</v>
      </c>
      <c r="I3252" s="43">
        <f>_xlfn.XLOOKUP(D3252,'Sintético MO EQ MAT'!D:D,'Sintético MO EQ MAT'!G:G)</f>
        <v>36.503035877049186</v>
      </c>
      <c r="J3252" s="43">
        <f>(H3252*I3252)</f>
        <v>36.503035877049186</v>
      </c>
      <c r="K3252">
        <f>_xlfn.XLOOKUP(D3252,'Sintético MO EQ MAT'!D:D,'Sintético MO EQ MAT'!O:O,0)</f>
        <v>846.14</v>
      </c>
      <c r="L3252">
        <f>_xlfn.XLOOKUP(D3252,'Sintético MO EQ MAT'!D:D,'Sintético MO EQ MAT'!K:K,0)</f>
        <v>44.533703770000002</v>
      </c>
      <c r="Q3252">
        <f t="shared" si="818"/>
        <v>0</v>
      </c>
      <c r="S3252" s="194"/>
      <c r="W3252">
        <v>36.503035877049186</v>
      </c>
      <c r="Y3252">
        <v>36.503035877049186</v>
      </c>
      <c r="AB3252">
        <v>36.503035877049186</v>
      </c>
      <c r="AD3252" s="196">
        <v>22.27</v>
      </c>
    </row>
    <row r="3253" spans="1:30" ht="38.25" x14ac:dyDescent="0.25">
      <c r="A3253" s="50" t="s">
        <v>1638</v>
      </c>
      <c r="B3253" s="51" t="s">
        <v>2780</v>
      </c>
      <c r="C3253" s="50" t="s">
        <v>157</v>
      </c>
      <c r="D3253" s="50" t="s">
        <v>2781</v>
      </c>
      <c r="E3253" s="237" t="s">
        <v>2578</v>
      </c>
      <c r="F3253" s="238"/>
      <c r="G3253" s="52" t="s">
        <v>164</v>
      </c>
      <c r="H3253" s="53">
        <v>1</v>
      </c>
      <c r="I3253" s="54">
        <v>6.98</v>
      </c>
      <c r="J3253" s="54">
        <f t="shared" ref="J3253:J3254" si="829">TRUNC(H3253*I3253,(2))</f>
        <v>6.98</v>
      </c>
      <c r="Q3253">
        <f t="shared" si="818"/>
        <v>0</v>
      </c>
      <c r="R3253">
        <f>I3253/1.07133</f>
        <v>6.5152660711452128</v>
      </c>
      <c r="T3253">
        <v>6.6366105681722729</v>
      </c>
      <c r="W3253">
        <v>7.11</v>
      </c>
      <c r="Y3253">
        <v>7.11</v>
      </c>
      <c r="AB3253">
        <v>7.11</v>
      </c>
      <c r="AD3253" s="196">
        <v>6.98</v>
      </c>
    </row>
    <row r="3254" spans="1:30" ht="25.5" x14ac:dyDescent="0.25">
      <c r="A3254" s="50" t="s">
        <v>1638</v>
      </c>
      <c r="B3254" s="51" t="s">
        <v>1103</v>
      </c>
      <c r="C3254" s="50" t="s">
        <v>157</v>
      </c>
      <c r="D3254" s="50" t="s">
        <v>1104</v>
      </c>
      <c r="E3254" s="237" t="s">
        <v>2578</v>
      </c>
      <c r="F3254" s="238"/>
      <c r="G3254" s="52" t="s">
        <v>164</v>
      </c>
      <c r="H3254" s="53">
        <v>1</v>
      </c>
      <c r="I3254" s="54">
        <v>29.52</v>
      </c>
      <c r="J3254" s="54">
        <f t="shared" si="829"/>
        <v>29.52</v>
      </c>
      <c r="K3254">
        <f>_xlfn.XLOOKUP(D3254,'Sintético MO EQ MAT'!D:D,'Sintético MO EQ MAT'!O:O,0)</f>
        <v>72</v>
      </c>
      <c r="L3254">
        <f>_xlfn.XLOOKUP(D3254,'Sintético MO EQ MAT'!D:D,'Sintético MO EQ MAT'!K:K,0)</f>
        <v>36.002418210000002</v>
      </c>
      <c r="Q3254">
        <f t="shared" si="818"/>
        <v>0</v>
      </c>
      <c r="W3254">
        <v>30.03</v>
      </c>
      <c r="Y3254">
        <v>30.03</v>
      </c>
      <c r="AB3254">
        <v>30.03</v>
      </c>
      <c r="AD3254" s="196">
        <v>29.51</v>
      </c>
    </row>
    <row r="3255" spans="1:30" x14ac:dyDescent="0.25">
      <c r="A3255" s="44"/>
      <c r="B3255" s="44"/>
      <c r="C3255" s="44"/>
      <c r="D3255" s="44"/>
      <c r="E3255" s="44" t="s">
        <v>1629</v>
      </c>
      <c r="F3255" s="45">
        <v>16.47</v>
      </c>
      <c r="G3255" s="44" t="s">
        <v>1630</v>
      </c>
      <c r="H3255" s="45">
        <v>0</v>
      </c>
      <c r="I3255" s="44" t="s">
        <v>1631</v>
      </c>
      <c r="J3255" s="45">
        <f>F3255+H3255</f>
        <v>16.47</v>
      </c>
      <c r="Q3255">
        <f t="shared" si="818"/>
        <v>0</v>
      </c>
      <c r="W3255" t="s">
        <v>1631</v>
      </c>
      <c r="Y3255" t="s">
        <v>1631</v>
      </c>
      <c r="AB3255" t="s">
        <v>1631</v>
      </c>
    </row>
    <row r="3256" spans="1:30" x14ac:dyDescent="0.25">
      <c r="A3256" s="44"/>
      <c r="B3256" s="44"/>
      <c r="C3256" s="44"/>
      <c r="D3256" s="44"/>
      <c r="E3256" s="44" t="s">
        <v>1632</v>
      </c>
      <c r="F3256" s="45">
        <f>J3256-J3252</f>
        <v>8.0306678929508166</v>
      </c>
      <c r="G3256" s="44"/>
      <c r="H3256" s="229" t="s">
        <v>1633</v>
      </c>
      <c r="I3256" s="229"/>
      <c r="J3256" s="45">
        <f>Q3256</f>
        <v>44.533703770000002</v>
      </c>
      <c r="Q3256">
        <f t="shared" si="818"/>
        <v>44.533703770000002</v>
      </c>
      <c r="S3256" s="194"/>
    </row>
    <row r="3257" spans="1:30" ht="15.75" thickBot="1" x14ac:dyDescent="0.3">
      <c r="A3257" s="46"/>
      <c r="B3257" s="46"/>
      <c r="C3257" s="46"/>
      <c r="D3257" s="46"/>
      <c r="E3257" s="46"/>
      <c r="F3257" s="46"/>
      <c r="G3257" s="46" t="s">
        <v>1634</v>
      </c>
      <c r="H3257" s="47">
        <v>19</v>
      </c>
      <c r="I3257" s="46" t="s">
        <v>1635</v>
      </c>
      <c r="J3257" s="48">
        <f>O3257</f>
        <v>846.14</v>
      </c>
      <c r="M3257">
        <f>K3252</f>
        <v>846.14</v>
      </c>
      <c r="N3257">
        <f>L3252</f>
        <v>44.533703770000002</v>
      </c>
      <c r="O3257">
        <v>846.14</v>
      </c>
      <c r="P3257">
        <v>44.533703770000002</v>
      </c>
      <c r="Q3257">
        <f t="shared" si="818"/>
        <v>0</v>
      </c>
      <c r="S3257" s="194"/>
      <c r="W3257" t="s">
        <v>1635</v>
      </c>
      <c r="Y3257" t="s">
        <v>1635</v>
      </c>
      <c r="AB3257" t="s">
        <v>1635</v>
      </c>
    </row>
    <row r="3258" spans="1:30" ht="15.75" thickTop="1" x14ac:dyDescent="0.25">
      <c r="A3258" s="49"/>
      <c r="B3258" s="49"/>
      <c r="C3258" s="49"/>
      <c r="D3258" s="49"/>
      <c r="E3258" s="49"/>
      <c r="F3258" s="49"/>
      <c r="G3258" s="49"/>
      <c r="H3258" s="49"/>
      <c r="I3258" s="49"/>
      <c r="J3258" s="49"/>
      <c r="Q3258">
        <f t="shared" si="818"/>
        <v>0</v>
      </c>
      <c r="S3258" s="194"/>
    </row>
    <row r="3259" spans="1:30" collapsed="1" x14ac:dyDescent="0.25">
      <c r="A3259" s="36" t="s">
        <v>1093</v>
      </c>
      <c r="B3259" s="37" t="s">
        <v>137</v>
      </c>
      <c r="C3259" s="36" t="s">
        <v>138</v>
      </c>
      <c r="D3259" s="36" t="s">
        <v>9</v>
      </c>
      <c r="E3259" s="233" t="s">
        <v>1626</v>
      </c>
      <c r="F3259" s="234"/>
      <c r="G3259" s="38" t="s">
        <v>139</v>
      </c>
      <c r="H3259" s="37" t="s">
        <v>140</v>
      </c>
      <c r="I3259" s="37" t="s">
        <v>141</v>
      </c>
      <c r="J3259" s="37" t="s">
        <v>10</v>
      </c>
      <c r="Q3259">
        <f t="shared" si="818"/>
        <v>0</v>
      </c>
      <c r="S3259" s="194"/>
      <c r="W3259" t="s">
        <v>141</v>
      </c>
      <c r="Y3259" t="s">
        <v>141</v>
      </c>
      <c r="AB3259" t="s">
        <v>141</v>
      </c>
    </row>
    <row r="3260" spans="1:30" ht="25.5" x14ac:dyDescent="0.25">
      <c r="A3260" s="39" t="s">
        <v>1636</v>
      </c>
      <c r="B3260" s="40" t="s">
        <v>1094</v>
      </c>
      <c r="C3260" s="39" t="s">
        <v>157</v>
      </c>
      <c r="D3260" s="39" t="s">
        <v>1095</v>
      </c>
      <c r="E3260" s="235" t="s">
        <v>2578</v>
      </c>
      <c r="F3260" s="236"/>
      <c r="G3260" s="41" t="s">
        <v>164</v>
      </c>
      <c r="H3260" s="42">
        <v>1</v>
      </c>
      <c r="I3260" s="43">
        <f>_xlfn.XLOOKUP(D3260,'Sintético MO EQ MAT'!D:D,'Sintético MO EQ MAT'!G:G)</f>
        <v>64.168325040983618</v>
      </c>
      <c r="J3260" s="43">
        <f>(H3260*I3260)</f>
        <v>64.168325040983618</v>
      </c>
      <c r="K3260">
        <f>_xlfn.XLOOKUP(D3260,'Sintético MO EQ MAT'!D:D,'Sintético MO EQ MAT'!O:O,0)</f>
        <v>469.71</v>
      </c>
      <c r="L3260">
        <f>_xlfn.XLOOKUP(D3260,'Sintético MO EQ MAT'!D:D,'Sintético MO EQ MAT'!K:K,0)</f>
        <v>78.285356550000017</v>
      </c>
      <c r="Q3260">
        <f t="shared" si="818"/>
        <v>0</v>
      </c>
      <c r="S3260" s="194"/>
      <c r="W3260">
        <v>64.168325040983618</v>
      </c>
      <c r="Y3260">
        <v>64.168325040983618</v>
      </c>
      <c r="AB3260">
        <v>64.168325040983618</v>
      </c>
      <c r="AD3260" s="196">
        <v>56.95</v>
      </c>
    </row>
    <row r="3261" spans="1:30" ht="25.5" x14ac:dyDescent="0.25">
      <c r="A3261" s="50" t="s">
        <v>1638</v>
      </c>
      <c r="B3261" s="51" t="s">
        <v>1940</v>
      </c>
      <c r="C3261" s="50" t="s">
        <v>157</v>
      </c>
      <c r="D3261" s="50" t="s">
        <v>1941</v>
      </c>
      <c r="E3261" s="237" t="s">
        <v>1637</v>
      </c>
      <c r="F3261" s="238"/>
      <c r="G3261" s="52" t="s">
        <v>266</v>
      </c>
      <c r="H3261" s="53">
        <v>0.23519999999999999</v>
      </c>
      <c r="I3261" s="54">
        <v>19.64</v>
      </c>
      <c r="J3261" s="54">
        <f t="shared" ref="J3261:J3263" si="830">TRUNC(H3261*I3261,(2))</f>
        <v>4.6100000000000003</v>
      </c>
      <c r="Q3261">
        <f t="shared" si="818"/>
        <v>0</v>
      </c>
      <c r="R3261">
        <f t="shared" ref="R3261:R3263" si="831">I3261/1.07133</f>
        <v>18.332353243165041</v>
      </c>
      <c r="T3261">
        <v>18.659049965930198</v>
      </c>
      <c r="W3261">
        <v>19.989999999999998</v>
      </c>
      <c r="Y3261">
        <v>19.989999999999998</v>
      </c>
      <c r="AB3261">
        <v>19.989999999999998</v>
      </c>
      <c r="AD3261" s="196">
        <v>19.64</v>
      </c>
    </row>
    <row r="3262" spans="1:30" ht="25.5" x14ac:dyDescent="0.25">
      <c r="A3262" s="50" t="s">
        <v>1638</v>
      </c>
      <c r="B3262" s="51" t="s">
        <v>1942</v>
      </c>
      <c r="C3262" s="50" t="s">
        <v>157</v>
      </c>
      <c r="D3262" s="50" t="s">
        <v>1943</v>
      </c>
      <c r="E3262" s="237" t="s">
        <v>1637</v>
      </c>
      <c r="F3262" s="238"/>
      <c r="G3262" s="52" t="s">
        <v>266</v>
      </c>
      <c r="H3262" s="53">
        <v>0.56440000000000001</v>
      </c>
      <c r="I3262" s="54">
        <v>27.04</v>
      </c>
      <c r="J3262" s="54">
        <f t="shared" si="830"/>
        <v>15.26</v>
      </c>
      <c r="Q3262">
        <f t="shared" si="818"/>
        <v>0</v>
      </c>
      <c r="R3262">
        <f t="shared" si="831"/>
        <v>25.239655381628445</v>
      </c>
      <c r="T3262">
        <v>25.678362409341663</v>
      </c>
      <c r="W3262">
        <v>27.51</v>
      </c>
      <c r="Y3262">
        <v>27.51</v>
      </c>
      <c r="AB3262">
        <v>27.51</v>
      </c>
      <c r="AD3262" s="196">
        <v>27.04</v>
      </c>
    </row>
    <row r="3263" spans="1:30" ht="38.25" x14ac:dyDescent="0.25">
      <c r="A3263" s="55" t="s">
        <v>1627</v>
      </c>
      <c r="B3263" s="56" t="s">
        <v>2800</v>
      </c>
      <c r="C3263" s="55" t="s">
        <v>157</v>
      </c>
      <c r="D3263" s="55" t="s">
        <v>2801</v>
      </c>
      <c r="E3263" s="230" t="s">
        <v>1648</v>
      </c>
      <c r="F3263" s="231"/>
      <c r="G3263" s="57" t="s">
        <v>164</v>
      </c>
      <c r="H3263" s="58">
        <v>1</v>
      </c>
      <c r="I3263" s="59">
        <v>44.3</v>
      </c>
      <c r="J3263" s="59">
        <f t="shared" si="830"/>
        <v>44.3</v>
      </c>
      <c r="Q3263">
        <f t="shared" si="818"/>
        <v>0</v>
      </c>
      <c r="R3263">
        <f t="shared" si="831"/>
        <v>41.350470909990385</v>
      </c>
      <c r="T3263">
        <v>42.069203700073743</v>
      </c>
      <c r="W3263">
        <v>45.07</v>
      </c>
      <c r="Y3263">
        <v>45.07</v>
      </c>
      <c r="AB3263">
        <v>45.07</v>
      </c>
      <c r="AD3263" s="196">
        <v>44.3</v>
      </c>
    </row>
    <row r="3264" spans="1:30" x14ac:dyDescent="0.25">
      <c r="A3264" s="44"/>
      <c r="B3264" s="44"/>
      <c r="C3264" s="44"/>
      <c r="D3264" s="44"/>
      <c r="E3264" s="44" t="s">
        <v>1629</v>
      </c>
      <c r="F3264" s="45">
        <v>15.4</v>
      </c>
      <c r="G3264" s="44" t="s">
        <v>1630</v>
      </c>
      <c r="H3264" s="45">
        <v>0</v>
      </c>
      <c r="I3264" s="44" t="s">
        <v>1631</v>
      </c>
      <c r="J3264" s="45">
        <f>F3264+H3264</f>
        <v>15.4</v>
      </c>
      <c r="Q3264">
        <f t="shared" si="818"/>
        <v>0</v>
      </c>
      <c r="W3264" t="s">
        <v>1631</v>
      </c>
      <c r="Y3264" t="s">
        <v>1631</v>
      </c>
      <c r="AB3264" t="s">
        <v>1631</v>
      </c>
    </row>
    <row r="3265" spans="1:30" x14ac:dyDescent="0.25">
      <c r="A3265" s="44"/>
      <c r="B3265" s="44"/>
      <c r="C3265" s="44"/>
      <c r="D3265" s="44"/>
      <c r="E3265" s="44" t="s">
        <v>1632</v>
      </c>
      <c r="F3265" s="45">
        <f>J3265-J3260</f>
        <v>14.1170315090164</v>
      </c>
      <c r="G3265" s="44"/>
      <c r="H3265" s="229" t="s">
        <v>1633</v>
      </c>
      <c r="I3265" s="229"/>
      <c r="J3265" s="45">
        <f>Q3265</f>
        <v>78.285356550000017</v>
      </c>
      <c r="Q3265">
        <f t="shared" si="818"/>
        <v>78.285356550000017</v>
      </c>
      <c r="S3265" s="194"/>
    </row>
    <row r="3266" spans="1:30" ht="15.75" thickBot="1" x14ac:dyDescent="0.3">
      <c r="A3266" s="46"/>
      <c r="B3266" s="46"/>
      <c r="C3266" s="46"/>
      <c r="D3266" s="46"/>
      <c r="E3266" s="46"/>
      <c r="F3266" s="46"/>
      <c r="G3266" s="46" t="s">
        <v>1634</v>
      </c>
      <c r="H3266" s="47">
        <v>6</v>
      </c>
      <c r="I3266" s="46" t="s">
        <v>1635</v>
      </c>
      <c r="J3266" s="48">
        <f>O3266</f>
        <v>469.71</v>
      </c>
      <c r="M3266">
        <f>K3260</f>
        <v>469.71</v>
      </c>
      <c r="N3266">
        <f>L3260</f>
        <v>78.285356550000017</v>
      </c>
      <c r="O3266">
        <v>469.71</v>
      </c>
      <c r="P3266">
        <v>78.285356550000017</v>
      </c>
      <c r="Q3266">
        <f t="shared" si="818"/>
        <v>0</v>
      </c>
      <c r="S3266" s="194"/>
      <c r="W3266" t="s">
        <v>1635</v>
      </c>
      <c r="Y3266" t="s">
        <v>1635</v>
      </c>
      <c r="AB3266" t="s">
        <v>1635</v>
      </c>
    </row>
    <row r="3267" spans="1:30" ht="15.75" thickTop="1" x14ac:dyDescent="0.25">
      <c r="A3267" s="49"/>
      <c r="B3267" s="49"/>
      <c r="C3267" s="49"/>
      <c r="D3267" s="49"/>
      <c r="E3267" s="49"/>
      <c r="F3267" s="49"/>
      <c r="G3267" s="49"/>
      <c r="H3267" s="49"/>
      <c r="I3267" s="49"/>
      <c r="J3267" s="49"/>
      <c r="Q3267">
        <f t="shared" si="818"/>
        <v>0</v>
      </c>
      <c r="S3267" s="194"/>
    </row>
    <row r="3268" spans="1:30" collapsed="1" x14ac:dyDescent="0.25">
      <c r="A3268" s="36" t="s">
        <v>1096</v>
      </c>
      <c r="B3268" s="37" t="s">
        <v>137</v>
      </c>
      <c r="C3268" s="36" t="s">
        <v>138</v>
      </c>
      <c r="D3268" s="36" t="s">
        <v>9</v>
      </c>
      <c r="E3268" s="233" t="s">
        <v>1626</v>
      </c>
      <c r="F3268" s="234"/>
      <c r="G3268" s="38" t="s">
        <v>139</v>
      </c>
      <c r="H3268" s="37" t="s">
        <v>140</v>
      </c>
      <c r="I3268" s="37" t="s">
        <v>141</v>
      </c>
      <c r="J3268" s="37" t="s">
        <v>10</v>
      </c>
      <c r="Q3268">
        <f t="shared" si="818"/>
        <v>0</v>
      </c>
      <c r="S3268" s="194"/>
      <c r="W3268" t="s">
        <v>141</v>
      </c>
      <c r="Y3268" t="s">
        <v>141</v>
      </c>
      <c r="AB3268" t="s">
        <v>141</v>
      </c>
    </row>
    <row r="3269" spans="1:30" x14ac:dyDescent="0.25">
      <c r="A3269" s="39" t="s">
        <v>1636</v>
      </c>
      <c r="B3269" s="40" t="s">
        <v>1097</v>
      </c>
      <c r="C3269" s="39" t="s">
        <v>162</v>
      </c>
      <c r="D3269" s="39" t="s">
        <v>2802</v>
      </c>
      <c r="E3269" s="235" t="s">
        <v>2796</v>
      </c>
      <c r="F3269" s="236"/>
      <c r="G3269" s="41" t="s">
        <v>255</v>
      </c>
      <c r="H3269" s="42">
        <v>1</v>
      </c>
      <c r="I3269" s="43">
        <f>_xlfn.XLOOKUP(D3269,'Sintético MO EQ MAT'!D:D,'Sintético MO EQ MAT'!G:G)</f>
        <v>110.86256382786884</v>
      </c>
      <c r="J3269" s="43">
        <f>(H3269*I3269)</f>
        <v>110.86256382786884</v>
      </c>
      <c r="K3269">
        <f>_xlfn.XLOOKUP(D3269,'Sintético MO EQ MAT'!D:D,'Sintético MO EQ MAT'!O:O,0)</f>
        <v>40575.69</v>
      </c>
      <c r="L3269">
        <f>_xlfn.XLOOKUP(D3269,'Sintético MO EQ MAT'!D:D,'Sintético MO EQ MAT'!K:K,0)</f>
        <v>135.25232786999999</v>
      </c>
      <c r="Q3269">
        <f t="shared" si="818"/>
        <v>0</v>
      </c>
      <c r="S3269" s="194"/>
      <c r="W3269">
        <v>110.86256382786884</v>
      </c>
      <c r="Y3269">
        <v>110.86256382786884</v>
      </c>
      <c r="AB3269">
        <v>110.86256382786884</v>
      </c>
      <c r="AD3269" s="196">
        <v>131.18</v>
      </c>
    </row>
    <row r="3270" spans="1:30" ht="25.5" x14ac:dyDescent="0.25">
      <c r="A3270" s="50" t="s">
        <v>1638</v>
      </c>
      <c r="B3270" s="51" t="s">
        <v>1940</v>
      </c>
      <c r="C3270" s="50" t="s">
        <v>157</v>
      </c>
      <c r="D3270" s="50" t="s">
        <v>1941</v>
      </c>
      <c r="E3270" s="237" t="s">
        <v>1637</v>
      </c>
      <c r="F3270" s="238"/>
      <c r="G3270" s="52" t="s">
        <v>266</v>
      </c>
      <c r="H3270" s="53">
        <v>3.9E-2</v>
      </c>
      <c r="I3270" s="54">
        <v>19.64</v>
      </c>
      <c r="J3270" s="54">
        <f t="shared" ref="J3270:J3272" si="832">TRUNC(H3270*I3270,(2))</f>
        <v>0.76</v>
      </c>
      <c r="Q3270">
        <f t="shared" si="818"/>
        <v>0</v>
      </c>
      <c r="R3270">
        <f t="shared" ref="R3270:R3272" si="833">I3270/1.07133</f>
        <v>18.332353243165041</v>
      </c>
      <c r="T3270">
        <v>18.659049965930198</v>
      </c>
      <c r="W3270">
        <v>19.989999999999998</v>
      </c>
      <c r="Y3270">
        <v>19.989999999999998</v>
      </c>
      <c r="AB3270">
        <v>19.989999999999998</v>
      </c>
      <c r="AD3270" s="196">
        <v>19.64</v>
      </c>
    </row>
    <row r="3271" spans="1:30" ht="25.5" x14ac:dyDescent="0.25">
      <c r="A3271" s="50" t="s">
        <v>1638</v>
      </c>
      <c r="B3271" s="51" t="s">
        <v>1942</v>
      </c>
      <c r="C3271" s="50" t="s">
        <v>157</v>
      </c>
      <c r="D3271" s="50" t="s">
        <v>1943</v>
      </c>
      <c r="E3271" s="237" t="s">
        <v>1637</v>
      </c>
      <c r="F3271" s="238"/>
      <c r="G3271" s="52" t="s">
        <v>266</v>
      </c>
      <c r="H3271" s="53">
        <v>3.9E-2</v>
      </c>
      <c r="I3271" s="54">
        <v>27.04</v>
      </c>
      <c r="J3271" s="54">
        <f t="shared" si="832"/>
        <v>1.05</v>
      </c>
      <c r="Q3271">
        <f t="shared" si="818"/>
        <v>0</v>
      </c>
      <c r="R3271">
        <f t="shared" si="833"/>
        <v>25.239655381628445</v>
      </c>
      <c r="T3271">
        <v>25.678362409341663</v>
      </c>
      <c r="W3271">
        <v>27.51</v>
      </c>
      <c r="Y3271">
        <v>27.51</v>
      </c>
      <c r="AB3271">
        <v>27.51</v>
      </c>
      <c r="AD3271" s="196">
        <v>27.04</v>
      </c>
    </row>
    <row r="3272" spans="1:30" x14ac:dyDescent="0.25">
      <c r="A3272" s="55" t="s">
        <v>1627</v>
      </c>
      <c r="B3272" s="56" t="s">
        <v>2803</v>
      </c>
      <c r="C3272" s="55" t="s">
        <v>162</v>
      </c>
      <c r="D3272" s="55" t="s">
        <v>2804</v>
      </c>
      <c r="E3272" s="230" t="s">
        <v>1648</v>
      </c>
      <c r="F3272" s="231"/>
      <c r="G3272" s="57" t="s">
        <v>255</v>
      </c>
      <c r="H3272" s="58">
        <v>1.1200000000000001</v>
      </c>
      <c r="I3272" s="59">
        <v>97.37</v>
      </c>
      <c r="J3272" s="59">
        <f t="shared" si="832"/>
        <v>109.05</v>
      </c>
      <c r="Q3272">
        <f t="shared" si="818"/>
        <v>0</v>
      </c>
      <c r="R3272">
        <f t="shared" si="833"/>
        <v>90.887028273267816</v>
      </c>
      <c r="T3272">
        <v>92.483175118777595</v>
      </c>
      <c r="W3272">
        <v>99.08</v>
      </c>
      <c r="Y3272">
        <v>99.08</v>
      </c>
      <c r="AB3272">
        <v>99.08</v>
      </c>
      <c r="AD3272" s="196">
        <v>97.39</v>
      </c>
    </row>
    <row r="3273" spans="1:30" x14ac:dyDescent="0.25">
      <c r="A3273" s="44"/>
      <c r="B3273" s="44"/>
      <c r="C3273" s="44"/>
      <c r="D3273" s="44"/>
      <c r="E3273" s="44" t="s">
        <v>1629</v>
      </c>
      <c r="F3273" s="45">
        <v>1.37</v>
      </c>
      <c r="G3273" s="44" t="s">
        <v>1630</v>
      </c>
      <c r="H3273" s="45">
        <v>0</v>
      </c>
      <c r="I3273" s="44" t="s">
        <v>1631</v>
      </c>
      <c r="J3273" s="45">
        <f>F3273+H3273</f>
        <v>1.37</v>
      </c>
      <c r="Q3273">
        <f t="shared" si="818"/>
        <v>0</v>
      </c>
      <c r="W3273" t="s">
        <v>1631</v>
      </c>
      <c r="Y3273" t="s">
        <v>1631</v>
      </c>
      <c r="AB3273" t="s">
        <v>1631</v>
      </c>
    </row>
    <row r="3274" spans="1:30" x14ac:dyDescent="0.25">
      <c r="A3274" s="44"/>
      <c r="B3274" s="44"/>
      <c r="C3274" s="44"/>
      <c r="D3274" s="44"/>
      <c r="E3274" s="44" t="s">
        <v>1632</v>
      </c>
      <c r="F3274" s="45">
        <f>J3274-J3269</f>
        <v>24.389764042131148</v>
      </c>
      <c r="G3274" s="44"/>
      <c r="H3274" s="229" t="s">
        <v>1633</v>
      </c>
      <c r="I3274" s="229"/>
      <c r="J3274" s="45">
        <f>Q3274</f>
        <v>135.25232786999999</v>
      </c>
      <c r="Q3274">
        <f t="shared" ref="Q3274:Q3337" si="834">P3275</f>
        <v>135.25232786999999</v>
      </c>
      <c r="S3274" s="194"/>
    </row>
    <row r="3275" spans="1:30" ht="15.75" thickBot="1" x14ac:dyDescent="0.3">
      <c r="A3275" s="46"/>
      <c r="B3275" s="46"/>
      <c r="C3275" s="46"/>
      <c r="D3275" s="46"/>
      <c r="E3275" s="46"/>
      <c r="F3275" s="46"/>
      <c r="G3275" s="46" t="s">
        <v>1634</v>
      </c>
      <c r="H3275" s="47">
        <v>300</v>
      </c>
      <c r="I3275" s="46" t="s">
        <v>1635</v>
      </c>
      <c r="J3275" s="48">
        <f>O3275</f>
        <v>40575.69</v>
      </c>
      <c r="M3275">
        <f>K3269</f>
        <v>40575.69</v>
      </c>
      <c r="N3275">
        <f>L3269</f>
        <v>135.25232786999999</v>
      </c>
      <c r="O3275">
        <v>40575.69</v>
      </c>
      <c r="P3275">
        <v>135.25232786999999</v>
      </c>
      <c r="Q3275">
        <f t="shared" si="834"/>
        <v>0</v>
      </c>
      <c r="S3275" s="194"/>
      <c r="W3275" t="s">
        <v>1635</v>
      </c>
      <c r="Y3275" t="s">
        <v>1635</v>
      </c>
      <c r="AB3275" t="s">
        <v>1635</v>
      </c>
    </row>
    <row r="3276" spans="1:30" ht="15.75" thickTop="1" x14ac:dyDescent="0.25">
      <c r="A3276" s="49"/>
      <c r="B3276" s="49"/>
      <c r="C3276" s="49"/>
      <c r="D3276" s="49"/>
      <c r="E3276" s="49"/>
      <c r="F3276" s="49"/>
      <c r="G3276" s="49"/>
      <c r="H3276" s="49"/>
      <c r="I3276" s="49"/>
      <c r="J3276" s="49"/>
      <c r="Q3276">
        <f t="shared" si="834"/>
        <v>0</v>
      </c>
      <c r="S3276" s="194"/>
    </row>
    <row r="3277" spans="1:30" collapsed="1" x14ac:dyDescent="0.25">
      <c r="A3277" s="36" t="s">
        <v>1099</v>
      </c>
      <c r="B3277" s="37" t="s">
        <v>137</v>
      </c>
      <c r="C3277" s="36" t="s">
        <v>138</v>
      </c>
      <c r="D3277" s="36" t="s">
        <v>9</v>
      </c>
      <c r="E3277" s="233" t="s">
        <v>1626</v>
      </c>
      <c r="F3277" s="234"/>
      <c r="G3277" s="38" t="s">
        <v>139</v>
      </c>
      <c r="H3277" s="37" t="s">
        <v>140</v>
      </c>
      <c r="I3277" s="37" t="s">
        <v>141</v>
      </c>
      <c r="J3277" s="37" t="s">
        <v>10</v>
      </c>
      <c r="Q3277">
        <f t="shared" si="834"/>
        <v>0</v>
      </c>
      <c r="S3277" s="194"/>
      <c r="W3277" t="s">
        <v>141</v>
      </c>
      <c r="Y3277" t="s">
        <v>141</v>
      </c>
      <c r="AB3277" t="s">
        <v>141</v>
      </c>
    </row>
    <row r="3278" spans="1:30" ht="25.5" x14ac:dyDescent="0.25">
      <c r="A3278" s="39" t="s">
        <v>1636</v>
      </c>
      <c r="B3278" s="40" t="s">
        <v>1100</v>
      </c>
      <c r="C3278" s="39" t="s">
        <v>204</v>
      </c>
      <c r="D3278" s="39" t="s">
        <v>1101</v>
      </c>
      <c r="E3278" s="235">
        <v>7</v>
      </c>
      <c r="F3278" s="236"/>
      <c r="G3278" s="41" t="s">
        <v>488</v>
      </c>
      <c r="H3278" s="42">
        <v>1</v>
      </c>
      <c r="I3278" s="43">
        <f>_xlfn.XLOOKUP(D3278,'Sintético MO EQ MAT'!D:D,'Sintético MO EQ MAT'!G:G)</f>
        <v>18.432784393442628</v>
      </c>
      <c r="J3278" s="43">
        <f>(H3278*I3278)</f>
        <v>18.432784393442628</v>
      </c>
      <c r="K3278">
        <f>_xlfn.XLOOKUP(D3278,'Sintético MO EQ MAT'!D:D,'Sintético MO EQ MAT'!O:O,0)</f>
        <v>179.9</v>
      </c>
      <c r="L3278">
        <f>_xlfn.XLOOKUP(D3278,'Sintético MO EQ MAT'!D:D,'Sintético MO EQ MAT'!K:K,0)</f>
        <v>22.487996960000004</v>
      </c>
      <c r="Q3278">
        <f t="shared" si="834"/>
        <v>0</v>
      </c>
      <c r="S3278" s="194"/>
      <c r="W3278">
        <v>18.432784393442628</v>
      </c>
      <c r="Y3278">
        <v>18.432784393442628</v>
      </c>
      <c r="AB3278">
        <v>18.432784393442628</v>
      </c>
      <c r="AD3278" s="196">
        <v>9.4700000000000006</v>
      </c>
    </row>
    <row r="3279" spans="1:30" ht="25.5" x14ac:dyDescent="0.25">
      <c r="A3279" s="55" t="s">
        <v>1627</v>
      </c>
      <c r="B3279" s="56" t="s">
        <v>2074</v>
      </c>
      <c r="C3279" s="55" t="s">
        <v>204</v>
      </c>
      <c r="D3279" s="55" t="s">
        <v>2075</v>
      </c>
      <c r="E3279" s="230" t="s">
        <v>1665</v>
      </c>
      <c r="F3279" s="231"/>
      <c r="G3279" s="57" t="s">
        <v>1787</v>
      </c>
      <c r="H3279" s="58">
        <v>0.28999999999999998</v>
      </c>
      <c r="I3279" s="59">
        <v>14.45</v>
      </c>
      <c r="J3279" s="59">
        <f t="shared" ref="J3279:J3281" si="835">TRUNC(H3279*I3279,(2))</f>
        <v>4.1900000000000004</v>
      </c>
      <c r="Q3279">
        <f t="shared" si="834"/>
        <v>0</v>
      </c>
      <c r="R3279">
        <f t="shared" ref="R3279:R3281" si="836">I3279/1.07133</f>
        <v>13.48790755416165</v>
      </c>
      <c r="T3279">
        <v>13.730596548215772</v>
      </c>
      <c r="W3279">
        <v>14.71</v>
      </c>
      <c r="Y3279">
        <v>14.71</v>
      </c>
      <c r="AB3279">
        <v>14.71</v>
      </c>
      <c r="AD3279" s="196">
        <v>14.45</v>
      </c>
    </row>
    <row r="3280" spans="1:30" ht="25.5" x14ac:dyDescent="0.25">
      <c r="A3280" s="55" t="s">
        <v>1627</v>
      </c>
      <c r="B3280" s="56" t="s">
        <v>2758</v>
      </c>
      <c r="C3280" s="55" t="s">
        <v>204</v>
      </c>
      <c r="D3280" s="55" t="s">
        <v>2759</v>
      </c>
      <c r="E3280" s="230" t="s">
        <v>1665</v>
      </c>
      <c r="F3280" s="231"/>
      <c r="G3280" s="57" t="s">
        <v>1787</v>
      </c>
      <c r="H3280" s="58">
        <v>0.28999999999999998</v>
      </c>
      <c r="I3280" s="59">
        <v>21.92</v>
      </c>
      <c r="J3280" s="59">
        <f t="shared" si="835"/>
        <v>6.35</v>
      </c>
      <c r="Q3280">
        <f t="shared" si="834"/>
        <v>0</v>
      </c>
      <c r="R3280">
        <f t="shared" si="836"/>
        <v>20.46054903717809</v>
      </c>
      <c r="T3280">
        <v>20.815248336180264</v>
      </c>
      <c r="W3280">
        <v>22.3</v>
      </c>
      <c r="Y3280">
        <v>22.3</v>
      </c>
      <c r="AB3280">
        <v>22.3</v>
      </c>
      <c r="AD3280" s="196">
        <v>21.92</v>
      </c>
    </row>
    <row r="3281" spans="1:30" ht="25.5" x14ac:dyDescent="0.25">
      <c r="A3281" s="55" t="s">
        <v>1627</v>
      </c>
      <c r="B3281" s="56" t="s">
        <v>2805</v>
      </c>
      <c r="C3281" s="55" t="s">
        <v>204</v>
      </c>
      <c r="D3281" s="55" t="s">
        <v>2806</v>
      </c>
      <c r="E3281" s="230" t="s">
        <v>1648</v>
      </c>
      <c r="F3281" s="231"/>
      <c r="G3281" s="57" t="s">
        <v>596</v>
      </c>
      <c r="H3281" s="58">
        <v>1</v>
      </c>
      <c r="I3281" s="59">
        <v>7.89</v>
      </c>
      <c r="J3281" s="59">
        <f t="shared" si="835"/>
        <v>7.89</v>
      </c>
      <c r="Q3281">
        <f t="shared" si="834"/>
        <v>0</v>
      </c>
      <c r="R3281">
        <f t="shared" si="836"/>
        <v>7.3646775503346316</v>
      </c>
      <c r="T3281">
        <v>7.5046904315197001</v>
      </c>
      <c r="W3281">
        <v>8.0399999999999991</v>
      </c>
      <c r="Y3281">
        <v>8.0399999999999991</v>
      </c>
      <c r="AB3281">
        <v>8.0399999999999991</v>
      </c>
      <c r="AD3281" s="196">
        <v>7.9</v>
      </c>
    </row>
    <row r="3282" spans="1:30" x14ac:dyDescent="0.25">
      <c r="A3282" s="44"/>
      <c r="B3282" s="44"/>
      <c r="C3282" s="44"/>
      <c r="D3282" s="44"/>
      <c r="E3282" s="44" t="s">
        <v>1629</v>
      </c>
      <c r="F3282" s="45">
        <v>10.72</v>
      </c>
      <c r="G3282" s="44" t="s">
        <v>1630</v>
      </c>
      <c r="H3282" s="45">
        <v>0</v>
      </c>
      <c r="I3282" s="44" t="s">
        <v>1631</v>
      </c>
      <c r="J3282" s="45">
        <f>F3282+H3282</f>
        <v>10.72</v>
      </c>
      <c r="Q3282">
        <f t="shared" si="834"/>
        <v>0</v>
      </c>
      <c r="W3282" t="s">
        <v>1631</v>
      </c>
      <c r="Y3282" t="s">
        <v>1631</v>
      </c>
      <c r="AB3282" t="s">
        <v>1631</v>
      </c>
    </row>
    <row r="3283" spans="1:30" x14ac:dyDescent="0.25">
      <c r="A3283" s="44"/>
      <c r="B3283" s="44"/>
      <c r="C3283" s="44"/>
      <c r="D3283" s="44"/>
      <c r="E3283" s="44" t="s">
        <v>1632</v>
      </c>
      <c r="F3283" s="45">
        <f>J3283-J3278</f>
        <v>4.0552125665573762</v>
      </c>
      <c r="G3283" s="44"/>
      <c r="H3283" s="229" t="s">
        <v>1633</v>
      </c>
      <c r="I3283" s="229"/>
      <c r="J3283" s="45">
        <f>Q3283</f>
        <v>22.487996960000004</v>
      </c>
      <c r="Q3283">
        <f t="shared" si="834"/>
        <v>22.487996960000004</v>
      </c>
      <c r="S3283" s="194"/>
    </row>
    <row r="3284" spans="1:30" ht="15.75" thickBot="1" x14ac:dyDescent="0.3">
      <c r="A3284" s="46"/>
      <c r="B3284" s="46"/>
      <c r="C3284" s="46"/>
      <c r="D3284" s="46"/>
      <c r="E3284" s="46"/>
      <c r="F3284" s="46"/>
      <c r="G3284" s="46" t="s">
        <v>1634</v>
      </c>
      <c r="H3284" s="47">
        <v>8</v>
      </c>
      <c r="I3284" s="46" t="s">
        <v>1635</v>
      </c>
      <c r="J3284" s="48">
        <f>O3284</f>
        <v>179.9</v>
      </c>
      <c r="M3284">
        <f>K3278</f>
        <v>179.9</v>
      </c>
      <c r="N3284">
        <f>L3278</f>
        <v>22.487996960000004</v>
      </c>
      <c r="O3284">
        <v>179.9</v>
      </c>
      <c r="P3284">
        <v>22.487996960000004</v>
      </c>
      <c r="Q3284">
        <f t="shared" si="834"/>
        <v>0</v>
      </c>
      <c r="S3284" s="194"/>
      <c r="W3284" t="s">
        <v>1635</v>
      </c>
      <c r="Y3284" t="s">
        <v>1635</v>
      </c>
      <c r="AB3284" t="s">
        <v>1635</v>
      </c>
    </row>
    <row r="3285" spans="1:30" ht="15.75" thickTop="1" x14ac:dyDescent="0.25">
      <c r="A3285" s="49"/>
      <c r="B3285" s="49"/>
      <c r="C3285" s="49"/>
      <c r="D3285" s="49"/>
      <c r="E3285" s="49"/>
      <c r="F3285" s="49"/>
      <c r="G3285" s="49"/>
      <c r="H3285" s="49"/>
      <c r="I3285" s="49"/>
      <c r="J3285" s="49"/>
      <c r="Q3285">
        <f t="shared" si="834"/>
        <v>0</v>
      </c>
      <c r="S3285" s="194"/>
    </row>
    <row r="3286" spans="1:30" collapsed="1" x14ac:dyDescent="0.25">
      <c r="A3286" s="36" t="s">
        <v>1102</v>
      </c>
      <c r="B3286" s="37" t="s">
        <v>137</v>
      </c>
      <c r="C3286" s="36" t="s">
        <v>138</v>
      </c>
      <c r="D3286" s="36" t="s">
        <v>9</v>
      </c>
      <c r="E3286" s="233" t="s">
        <v>1626</v>
      </c>
      <c r="F3286" s="234"/>
      <c r="G3286" s="38" t="s">
        <v>139</v>
      </c>
      <c r="H3286" s="37" t="s">
        <v>140</v>
      </c>
      <c r="I3286" s="37" t="s">
        <v>141</v>
      </c>
      <c r="J3286" s="37" t="s">
        <v>10</v>
      </c>
      <c r="Q3286">
        <f t="shared" si="834"/>
        <v>0</v>
      </c>
      <c r="S3286" s="194"/>
      <c r="W3286" t="s">
        <v>141</v>
      </c>
      <c r="Y3286" t="s">
        <v>141</v>
      </c>
      <c r="AB3286" t="s">
        <v>141</v>
      </c>
    </row>
    <row r="3287" spans="1:30" ht="25.5" x14ac:dyDescent="0.25">
      <c r="A3287" s="39" t="s">
        <v>1636</v>
      </c>
      <c r="B3287" s="40" t="s">
        <v>1103</v>
      </c>
      <c r="C3287" s="39" t="s">
        <v>157</v>
      </c>
      <c r="D3287" s="39" t="s">
        <v>1104</v>
      </c>
      <c r="E3287" s="235" t="s">
        <v>2578</v>
      </c>
      <c r="F3287" s="236"/>
      <c r="G3287" s="41" t="s">
        <v>164</v>
      </c>
      <c r="H3287" s="42">
        <v>1</v>
      </c>
      <c r="I3287" s="43">
        <f>_xlfn.XLOOKUP(D3287,'Sintético MO EQ MAT'!D:D,'Sintético MO EQ MAT'!G:G)</f>
        <v>29.510178860655738</v>
      </c>
      <c r="J3287" s="43">
        <f>(H3287*I3287)</f>
        <v>29.510178860655738</v>
      </c>
      <c r="K3287">
        <f>_xlfn.XLOOKUP(D3287,'Sintético MO EQ MAT'!D:D,'Sintético MO EQ MAT'!O:O,0)</f>
        <v>72</v>
      </c>
      <c r="L3287">
        <f>_xlfn.XLOOKUP(D3287,'Sintético MO EQ MAT'!D:D,'Sintético MO EQ MAT'!K:K,0)</f>
        <v>36.002418210000002</v>
      </c>
      <c r="Q3287">
        <f t="shared" si="834"/>
        <v>0</v>
      </c>
      <c r="S3287" s="194"/>
      <c r="W3287">
        <v>29.510178860655738</v>
      </c>
      <c r="Y3287">
        <v>29.510178860655738</v>
      </c>
      <c r="AB3287">
        <v>29.510178860655738</v>
      </c>
      <c r="AD3287" s="196">
        <v>17.3</v>
      </c>
    </row>
    <row r="3288" spans="1:30" ht="25.5" x14ac:dyDescent="0.25">
      <c r="A3288" s="50" t="s">
        <v>1638</v>
      </c>
      <c r="B3288" s="51" t="s">
        <v>1940</v>
      </c>
      <c r="C3288" s="50" t="s">
        <v>157</v>
      </c>
      <c r="D3288" s="50" t="s">
        <v>1941</v>
      </c>
      <c r="E3288" s="237" t="s">
        <v>1637</v>
      </c>
      <c r="F3288" s="238"/>
      <c r="G3288" s="52" t="s">
        <v>266</v>
      </c>
      <c r="H3288" s="53">
        <v>0.39</v>
      </c>
      <c r="I3288" s="54">
        <v>19.64</v>
      </c>
      <c r="J3288" s="54">
        <f t="shared" ref="J3288:J3290" si="837">TRUNC(H3288*I3288,(2))</f>
        <v>7.65</v>
      </c>
      <c r="Q3288">
        <f t="shared" si="834"/>
        <v>0</v>
      </c>
      <c r="R3288">
        <f t="shared" ref="R3288:R3290" si="838">I3288/1.07133</f>
        <v>18.332353243165041</v>
      </c>
      <c r="T3288">
        <v>18.659049965930198</v>
      </c>
      <c r="W3288">
        <v>19.989999999999998</v>
      </c>
      <c r="Y3288">
        <v>19.989999999999998</v>
      </c>
      <c r="AB3288">
        <v>19.989999999999998</v>
      </c>
      <c r="AD3288" s="196">
        <v>19.64</v>
      </c>
    </row>
    <row r="3289" spans="1:30" ht="25.5" x14ac:dyDescent="0.25">
      <c r="A3289" s="50" t="s">
        <v>1638</v>
      </c>
      <c r="B3289" s="51" t="s">
        <v>1942</v>
      </c>
      <c r="C3289" s="50" t="s">
        <v>157</v>
      </c>
      <c r="D3289" s="50" t="s">
        <v>1943</v>
      </c>
      <c r="E3289" s="237" t="s">
        <v>1637</v>
      </c>
      <c r="F3289" s="238"/>
      <c r="G3289" s="52" t="s">
        <v>266</v>
      </c>
      <c r="H3289" s="53">
        <v>0.39</v>
      </c>
      <c r="I3289" s="54">
        <v>27.04</v>
      </c>
      <c r="J3289" s="54">
        <f t="shared" si="837"/>
        <v>10.54</v>
      </c>
      <c r="Q3289">
        <f t="shared" si="834"/>
        <v>0</v>
      </c>
      <c r="R3289">
        <f t="shared" si="838"/>
        <v>25.239655381628445</v>
      </c>
      <c r="T3289">
        <v>25.678362409341663</v>
      </c>
      <c r="W3289">
        <v>27.51</v>
      </c>
      <c r="Y3289">
        <v>27.51</v>
      </c>
      <c r="AB3289">
        <v>27.51</v>
      </c>
      <c r="AD3289" s="196">
        <v>27.04</v>
      </c>
    </row>
    <row r="3290" spans="1:30" x14ac:dyDescent="0.25">
      <c r="A3290" s="55" t="s">
        <v>1627</v>
      </c>
      <c r="B3290" s="56" t="s">
        <v>2778</v>
      </c>
      <c r="C3290" s="55" t="s">
        <v>157</v>
      </c>
      <c r="D3290" s="55" t="s">
        <v>2779</v>
      </c>
      <c r="E3290" s="230" t="s">
        <v>1648</v>
      </c>
      <c r="F3290" s="231"/>
      <c r="G3290" s="57" t="s">
        <v>164</v>
      </c>
      <c r="H3290" s="58">
        <v>2</v>
      </c>
      <c r="I3290" s="59">
        <v>5.66</v>
      </c>
      <c r="J3290" s="59">
        <f t="shared" si="837"/>
        <v>11.32</v>
      </c>
      <c r="Q3290">
        <f t="shared" si="834"/>
        <v>0</v>
      </c>
      <c r="R3290">
        <f t="shared" si="838"/>
        <v>5.2831527167166055</v>
      </c>
      <c r="T3290">
        <v>5.3764946375066511</v>
      </c>
      <c r="W3290">
        <v>5.76</v>
      </c>
      <c r="Y3290">
        <v>5.76</v>
      </c>
      <c r="AB3290">
        <v>5.76</v>
      </c>
      <c r="AD3290" s="196">
        <v>5.66</v>
      </c>
    </row>
    <row r="3291" spans="1:30" x14ac:dyDescent="0.25">
      <c r="A3291" s="44"/>
      <c r="B3291" s="44"/>
      <c r="C3291" s="44"/>
      <c r="D3291" s="44"/>
      <c r="E3291" s="44" t="s">
        <v>1629</v>
      </c>
      <c r="F3291" s="45">
        <v>13.81</v>
      </c>
      <c r="G3291" s="44" t="s">
        <v>1630</v>
      </c>
      <c r="H3291" s="45">
        <v>0</v>
      </c>
      <c r="I3291" s="44" t="s">
        <v>1631</v>
      </c>
      <c r="J3291" s="45">
        <f>F3291+H3291</f>
        <v>13.81</v>
      </c>
      <c r="Q3291">
        <f t="shared" si="834"/>
        <v>0</v>
      </c>
      <c r="W3291" t="s">
        <v>1631</v>
      </c>
      <c r="Y3291" t="s">
        <v>1631</v>
      </c>
      <c r="AB3291" t="s">
        <v>1631</v>
      </c>
    </row>
    <row r="3292" spans="1:30" x14ac:dyDescent="0.25">
      <c r="A3292" s="44"/>
      <c r="B3292" s="44"/>
      <c r="C3292" s="44"/>
      <c r="D3292" s="44"/>
      <c r="E3292" s="44" t="s">
        <v>1632</v>
      </c>
      <c r="F3292" s="45">
        <f>J3292-J3287</f>
        <v>6.4922393493442634</v>
      </c>
      <c r="G3292" s="44"/>
      <c r="H3292" s="229" t="s">
        <v>1633</v>
      </c>
      <c r="I3292" s="229"/>
      <c r="J3292" s="45">
        <f>Q3292</f>
        <v>36.002418210000002</v>
      </c>
      <c r="Q3292">
        <f t="shared" si="834"/>
        <v>36.002418210000002</v>
      </c>
      <c r="S3292" s="194"/>
    </row>
    <row r="3293" spans="1:30" ht="15.75" thickBot="1" x14ac:dyDescent="0.3">
      <c r="A3293" s="46"/>
      <c r="B3293" s="46"/>
      <c r="C3293" s="46"/>
      <c r="D3293" s="46"/>
      <c r="E3293" s="46"/>
      <c r="F3293" s="46"/>
      <c r="G3293" s="46" t="s">
        <v>1634</v>
      </c>
      <c r="H3293" s="47">
        <v>2</v>
      </c>
      <c r="I3293" s="46" t="s">
        <v>1635</v>
      </c>
      <c r="J3293" s="48">
        <f>O3293</f>
        <v>72</v>
      </c>
      <c r="M3293">
        <f>K3287</f>
        <v>72</v>
      </c>
      <c r="N3293">
        <f>L3287</f>
        <v>36.002418210000002</v>
      </c>
      <c r="O3293">
        <v>72</v>
      </c>
      <c r="P3293">
        <v>36.002418210000002</v>
      </c>
      <c r="Q3293">
        <f t="shared" si="834"/>
        <v>0</v>
      </c>
      <c r="S3293" s="194"/>
      <c r="W3293" t="s">
        <v>1635</v>
      </c>
      <c r="Y3293" t="s">
        <v>1635</v>
      </c>
      <c r="AB3293" t="s">
        <v>1635</v>
      </c>
    </row>
    <row r="3294" spans="1:30" ht="15.75" thickTop="1" x14ac:dyDescent="0.25">
      <c r="A3294" s="49"/>
      <c r="B3294" s="49"/>
      <c r="C3294" s="49"/>
      <c r="D3294" s="49"/>
      <c r="E3294" s="49"/>
      <c r="F3294" s="49"/>
      <c r="G3294" s="49"/>
      <c r="H3294" s="49"/>
      <c r="I3294" s="49"/>
      <c r="J3294" s="49"/>
      <c r="Q3294">
        <f t="shared" si="834"/>
        <v>0</v>
      </c>
      <c r="S3294" s="194"/>
    </row>
    <row r="3295" spans="1:30" collapsed="1" x14ac:dyDescent="0.25">
      <c r="A3295" s="36" t="s">
        <v>1105</v>
      </c>
      <c r="B3295" s="37" t="s">
        <v>137</v>
      </c>
      <c r="C3295" s="36" t="s">
        <v>138</v>
      </c>
      <c r="D3295" s="36" t="s">
        <v>9</v>
      </c>
      <c r="E3295" s="233" t="s">
        <v>1626</v>
      </c>
      <c r="F3295" s="234"/>
      <c r="G3295" s="38" t="s">
        <v>139</v>
      </c>
      <c r="H3295" s="37" t="s">
        <v>140</v>
      </c>
      <c r="I3295" s="37" t="s">
        <v>141</v>
      </c>
      <c r="J3295" s="37" t="s">
        <v>10</v>
      </c>
      <c r="Q3295">
        <f t="shared" si="834"/>
        <v>0</v>
      </c>
      <c r="S3295" s="194"/>
      <c r="W3295" t="s">
        <v>141</v>
      </c>
      <c r="Y3295" t="s">
        <v>141</v>
      </c>
      <c r="AB3295" t="s">
        <v>141</v>
      </c>
    </row>
    <row r="3296" spans="1:30" ht="38.25" x14ac:dyDescent="0.25">
      <c r="A3296" s="39" t="s">
        <v>1636</v>
      </c>
      <c r="B3296" s="40" t="s">
        <v>1106</v>
      </c>
      <c r="C3296" s="39" t="s">
        <v>157</v>
      </c>
      <c r="D3296" s="39" t="s">
        <v>1107</v>
      </c>
      <c r="E3296" s="235" t="s">
        <v>2578</v>
      </c>
      <c r="F3296" s="236"/>
      <c r="G3296" s="41" t="s">
        <v>164</v>
      </c>
      <c r="H3296" s="42">
        <v>1</v>
      </c>
      <c r="I3296" s="43">
        <f>_xlfn.XLOOKUP(D3296,'Sintético MO EQ MAT'!D:D,'Sintético MO EQ MAT'!G:G)</f>
        <v>41.111231975409837</v>
      </c>
      <c r="J3296" s="43">
        <f>(H3296*I3296)</f>
        <v>41.111231975409837</v>
      </c>
      <c r="K3296">
        <f>_xlfn.XLOOKUP(D3296,'Sintético MO EQ MAT'!D:D,'Sintético MO EQ MAT'!O:O,0)</f>
        <v>451.4</v>
      </c>
      <c r="L3296">
        <f>_xlfn.XLOOKUP(D3296,'Sintético MO EQ MAT'!D:D,'Sintético MO EQ MAT'!K:K,0)</f>
        <v>50.155703010000003</v>
      </c>
      <c r="Q3296">
        <f t="shared" si="834"/>
        <v>0</v>
      </c>
      <c r="S3296" s="194"/>
      <c r="W3296">
        <v>41.111231975409837</v>
      </c>
      <c r="Y3296">
        <v>41.111231975409837</v>
      </c>
      <c r="AB3296">
        <v>41.111231975409837</v>
      </c>
      <c r="AD3296" s="196">
        <v>23.99</v>
      </c>
    </row>
    <row r="3297" spans="1:30" ht="38.25" x14ac:dyDescent="0.25">
      <c r="A3297" s="50" t="s">
        <v>1638</v>
      </c>
      <c r="B3297" s="51" t="s">
        <v>2780</v>
      </c>
      <c r="C3297" s="50" t="s">
        <v>157</v>
      </c>
      <c r="D3297" s="50" t="s">
        <v>2781</v>
      </c>
      <c r="E3297" s="237" t="s">
        <v>2578</v>
      </c>
      <c r="F3297" s="238"/>
      <c r="G3297" s="52" t="s">
        <v>164</v>
      </c>
      <c r="H3297" s="53">
        <v>1</v>
      </c>
      <c r="I3297" s="54">
        <v>6.98</v>
      </c>
      <c r="J3297" s="54">
        <f t="shared" ref="J3297:J3298" si="839">TRUNC(H3297*I3297,(2))</f>
        <v>6.98</v>
      </c>
      <c r="Q3297">
        <f t="shared" si="834"/>
        <v>0</v>
      </c>
      <c r="R3297">
        <f t="shared" ref="R3297:R3298" si="840">I3297/1.07133</f>
        <v>6.5152660711452128</v>
      </c>
      <c r="T3297">
        <v>6.6366105681722729</v>
      </c>
      <c r="W3297">
        <v>7.11</v>
      </c>
      <c r="Y3297">
        <v>7.11</v>
      </c>
      <c r="AB3297">
        <v>7.11</v>
      </c>
      <c r="AD3297" s="196">
        <v>6.98</v>
      </c>
    </row>
    <row r="3298" spans="1:30" ht="38.25" x14ac:dyDescent="0.25">
      <c r="A3298" s="50" t="s">
        <v>1638</v>
      </c>
      <c r="B3298" s="51" t="s">
        <v>2807</v>
      </c>
      <c r="C3298" s="50" t="s">
        <v>157</v>
      </c>
      <c r="D3298" s="50" t="s">
        <v>2808</v>
      </c>
      <c r="E3298" s="237" t="s">
        <v>2578</v>
      </c>
      <c r="F3298" s="238"/>
      <c r="G3298" s="52" t="s">
        <v>164</v>
      </c>
      <c r="H3298" s="53">
        <v>1</v>
      </c>
      <c r="I3298" s="54">
        <v>34.130000000000003</v>
      </c>
      <c r="J3298" s="54">
        <f t="shared" si="839"/>
        <v>34.130000000000003</v>
      </c>
      <c r="Q3298">
        <f t="shared" si="834"/>
        <v>0</v>
      </c>
      <c r="R3298">
        <f t="shared" si="840"/>
        <v>31.85759756564271</v>
      </c>
      <c r="T3298">
        <v>32.408314898303978</v>
      </c>
      <c r="W3298">
        <v>34.72</v>
      </c>
      <c r="Y3298">
        <v>34.72</v>
      </c>
      <c r="AB3298">
        <v>34.72</v>
      </c>
      <c r="AD3298" s="196">
        <v>34.119999999999997</v>
      </c>
    </row>
    <row r="3299" spans="1:30" x14ac:dyDescent="0.25">
      <c r="A3299" s="44"/>
      <c r="B3299" s="44"/>
      <c r="C3299" s="44"/>
      <c r="D3299" s="44"/>
      <c r="E3299" s="44" t="s">
        <v>1629</v>
      </c>
      <c r="F3299" s="45">
        <v>19.37</v>
      </c>
      <c r="G3299" s="44" t="s">
        <v>1630</v>
      </c>
      <c r="H3299" s="45">
        <v>0</v>
      </c>
      <c r="I3299" s="44" t="s">
        <v>1631</v>
      </c>
      <c r="J3299" s="45">
        <f>F3299+H3299</f>
        <v>19.37</v>
      </c>
      <c r="Q3299">
        <f t="shared" si="834"/>
        <v>0</v>
      </c>
      <c r="W3299" t="s">
        <v>1631</v>
      </c>
      <c r="Y3299" t="s">
        <v>1631</v>
      </c>
      <c r="AB3299" t="s">
        <v>1631</v>
      </c>
    </row>
    <row r="3300" spans="1:30" x14ac:dyDescent="0.25">
      <c r="A3300" s="44"/>
      <c r="B3300" s="44"/>
      <c r="C3300" s="44"/>
      <c r="D3300" s="44"/>
      <c r="E3300" s="44" t="s">
        <v>1632</v>
      </c>
      <c r="F3300" s="45">
        <f>J3300-J3296</f>
        <v>9.0444710345901669</v>
      </c>
      <c r="G3300" s="44"/>
      <c r="H3300" s="229" t="s">
        <v>1633</v>
      </c>
      <c r="I3300" s="229"/>
      <c r="J3300" s="45">
        <f>Q3300</f>
        <v>50.155703010000003</v>
      </c>
      <c r="Q3300">
        <f t="shared" si="834"/>
        <v>50.155703010000003</v>
      </c>
      <c r="S3300" s="194"/>
    </row>
    <row r="3301" spans="1:30" ht="15.75" thickBot="1" x14ac:dyDescent="0.3">
      <c r="A3301" s="46"/>
      <c r="B3301" s="46"/>
      <c r="C3301" s="46"/>
      <c r="D3301" s="46"/>
      <c r="E3301" s="46"/>
      <c r="F3301" s="46"/>
      <c r="G3301" s="46" t="s">
        <v>1634</v>
      </c>
      <c r="H3301" s="47">
        <v>9</v>
      </c>
      <c r="I3301" s="46" t="s">
        <v>1635</v>
      </c>
      <c r="J3301" s="48">
        <f>O3301</f>
        <v>451.4</v>
      </c>
      <c r="M3301">
        <f>K3296</f>
        <v>451.4</v>
      </c>
      <c r="N3301">
        <f>L3296</f>
        <v>50.155703010000003</v>
      </c>
      <c r="O3301">
        <v>451.4</v>
      </c>
      <c r="P3301">
        <v>50.155703010000003</v>
      </c>
      <c r="Q3301">
        <f t="shared" si="834"/>
        <v>0</v>
      </c>
      <c r="S3301" s="194"/>
      <c r="W3301" t="s">
        <v>1635</v>
      </c>
      <c r="Y3301" t="s">
        <v>1635</v>
      </c>
      <c r="AB3301" t="s">
        <v>1635</v>
      </c>
    </row>
    <row r="3302" spans="1:30" ht="15.75" thickTop="1" x14ac:dyDescent="0.25">
      <c r="A3302" s="49"/>
      <c r="B3302" s="49"/>
      <c r="C3302" s="49"/>
      <c r="D3302" s="49"/>
      <c r="E3302" s="49"/>
      <c r="F3302" s="49"/>
      <c r="G3302" s="49"/>
      <c r="H3302" s="49"/>
      <c r="I3302" s="49"/>
      <c r="J3302" s="49"/>
      <c r="Q3302">
        <f t="shared" si="834"/>
        <v>0</v>
      </c>
      <c r="S3302" s="194"/>
    </row>
    <row r="3303" spans="1:30" collapsed="1" x14ac:dyDescent="0.25">
      <c r="A3303" s="36" t="s">
        <v>1108</v>
      </c>
      <c r="B3303" s="37" t="s">
        <v>137</v>
      </c>
      <c r="C3303" s="36" t="s">
        <v>138</v>
      </c>
      <c r="D3303" s="36" t="s">
        <v>9</v>
      </c>
      <c r="E3303" s="233" t="s">
        <v>1626</v>
      </c>
      <c r="F3303" s="234"/>
      <c r="G3303" s="38" t="s">
        <v>139</v>
      </c>
      <c r="H3303" s="37" t="s">
        <v>140</v>
      </c>
      <c r="I3303" s="37" t="s">
        <v>141</v>
      </c>
      <c r="J3303" s="37" t="s">
        <v>10</v>
      </c>
      <c r="Q3303">
        <f t="shared" si="834"/>
        <v>0</v>
      </c>
      <c r="S3303" s="194"/>
      <c r="W3303" t="s">
        <v>141</v>
      </c>
      <c r="Y3303" t="s">
        <v>141</v>
      </c>
      <c r="AB3303" t="s">
        <v>141</v>
      </c>
    </row>
    <row r="3304" spans="1:30" ht="25.5" x14ac:dyDescent="0.25">
      <c r="A3304" s="39" t="s">
        <v>1636</v>
      </c>
      <c r="B3304" s="40" t="s">
        <v>1109</v>
      </c>
      <c r="C3304" s="39" t="s">
        <v>157</v>
      </c>
      <c r="D3304" s="39" t="s">
        <v>1110</v>
      </c>
      <c r="E3304" s="235" t="s">
        <v>2578</v>
      </c>
      <c r="F3304" s="236"/>
      <c r="G3304" s="41" t="s">
        <v>164</v>
      </c>
      <c r="H3304" s="42">
        <v>1</v>
      </c>
      <c r="I3304" s="43">
        <f>_xlfn.XLOOKUP(D3304,'Sintético MO EQ MAT'!D:D,'Sintético MO EQ MAT'!G:G)</f>
        <v>91.503306442622971</v>
      </c>
      <c r="J3304" s="43">
        <f>(H3304*I3304)</f>
        <v>91.503306442622971</v>
      </c>
      <c r="K3304">
        <f>_xlfn.XLOOKUP(D3304,'Sintético MO EQ MAT'!D:D,'Sintético MO EQ MAT'!O:O,0)</f>
        <v>223.26</v>
      </c>
      <c r="L3304">
        <f>_xlfn.XLOOKUP(D3304,'Sintético MO EQ MAT'!D:D,'Sintético MO EQ MAT'!K:K,0)</f>
        <v>111.63403386000002</v>
      </c>
      <c r="Q3304">
        <f t="shared" si="834"/>
        <v>0</v>
      </c>
      <c r="S3304" s="194"/>
      <c r="W3304">
        <v>91.503306442622971</v>
      </c>
      <c r="Y3304">
        <v>91.503306442622971</v>
      </c>
      <c r="AB3304">
        <v>91.503306442622971</v>
      </c>
      <c r="AD3304" s="196">
        <v>89.73</v>
      </c>
    </row>
    <row r="3305" spans="1:30" ht="25.5" x14ac:dyDescent="0.25">
      <c r="A3305" s="50" t="s">
        <v>1638</v>
      </c>
      <c r="B3305" s="51" t="s">
        <v>1940</v>
      </c>
      <c r="C3305" s="50" t="s">
        <v>157</v>
      </c>
      <c r="D3305" s="50" t="s">
        <v>1941</v>
      </c>
      <c r="E3305" s="237" t="s">
        <v>1637</v>
      </c>
      <c r="F3305" s="238"/>
      <c r="G3305" s="52" t="s">
        <v>266</v>
      </c>
      <c r="H3305" s="53">
        <v>0.23519999999999999</v>
      </c>
      <c r="I3305" s="54">
        <v>19.64</v>
      </c>
      <c r="J3305" s="54">
        <f t="shared" ref="J3305:J3307" si="841">TRUNC(H3305*I3305,(2))</f>
        <v>4.6100000000000003</v>
      </c>
      <c r="Q3305">
        <f t="shared" si="834"/>
        <v>0</v>
      </c>
      <c r="R3305">
        <f t="shared" ref="R3305:R3307" si="842">I3305/1.07133</f>
        <v>18.332353243165041</v>
      </c>
      <c r="T3305">
        <v>18.659049965930198</v>
      </c>
      <c r="W3305">
        <v>19.989999999999998</v>
      </c>
      <c r="Y3305">
        <v>19.989999999999998</v>
      </c>
      <c r="AB3305">
        <v>19.989999999999998</v>
      </c>
      <c r="AD3305" s="196">
        <v>19.64</v>
      </c>
    </row>
    <row r="3306" spans="1:30" ht="25.5" x14ac:dyDescent="0.25">
      <c r="A3306" s="50" t="s">
        <v>1638</v>
      </c>
      <c r="B3306" s="51" t="s">
        <v>1942</v>
      </c>
      <c r="C3306" s="50" t="s">
        <v>157</v>
      </c>
      <c r="D3306" s="50" t="s">
        <v>1943</v>
      </c>
      <c r="E3306" s="237" t="s">
        <v>1637</v>
      </c>
      <c r="F3306" s="238"/>
      <c r="G3306" s="52" t="s">
        <v>266</v>
      </c>
      <c r="H3306" s="53">
        <v>0.56440000000000001</v>
      </c>
      <c r="I3306" s="54">
        <v>27.04</v>
      </c>
      <c r="J3306" s="54">
        <f t="shared" si="841"/>
        <v>15.26</v>
      </c>
      <c r="Q3306">
        <f t="shared" si="834"/>
        <v>0</v>
      </c>
      <c r="R3306">
        <f t="shared" si="842"/>
        <v>25.239655381628445</v>
      </c>
      <c r="T3306">
        <v>25.678362409341663</v>
      </c>
      <c r="W3306">
        <v>27.51</v>
      </c>
      <c r="Y3306">
        <v>27.51</v>
      </c>
      <c r="AB3306">
        <v>27.51</v>
      </c>
      <c r="AD3306" s="196">
        <v>27.04</v>
      </c>
    </row>
    <row r="3307" spans="1:30" ht="38.25" x14ac:dyDescent="0.25">
      <c r="A3307" s="55" t="s">
        <v>1627</v>
      </c>
      <c r="B3307" s="56" t="s">
        <v>2809</v>
      </c>
      <c r="C3307" s="55" t="s">
        <v>157</v>
      </c>
      <c r="D3307" s="55" t="s">
        <v>2810</v>
      </c>
      <c r="E3307" s="230" t="s">
        <v>1648</v>
      </c>
      <c r="F3307" s="231"/>
      <c r="G3307" s="57" t="s">
        <v>164</v>
      </c>
      <c r="H3307" s="58">
        <v>1</v>
      </c>
      <c r="I3307" s="59">
        <v>71.63</v>
      </c>
      <c r="J3307" s="59">
        <f t="shared" si="841"/>
        <v>71.63</v>
      </c>
      <c r="Q3307">
        <f t="shared" si="834"/>
        <v>0</v>
      </c>
      <c r="R3307">
        <f t="shared" si="842"/>
        <v>66.860817861909965</v>
      </c>
      <c r="T3307">
        <v>68.027591871785546</v>
      </c>
      <c r="W3307">
        <v>72.88</v>
      </c>
      <c r="Y3307">
        <v>72.88</v>
      </c>
      <c r="AB3307">
        <v>72.88</v>
      </c>
      <c r="AD3307" s="196">
        <v>71.63</v>
      </c>
    </row>
    <row r="3308" spans="1:30" x14ac:dyDescent="0.25">
      <c r="A3308" s="44"/>
      <c r="B3308" s="44"/>
      <c r="C3308" s="44"/>
      <c r="D3308" s="44"/>
      <c r="E3308" s="44" t="s">
        <v>1629</v>
      </c>
      <c r="F3308" s="45">
        <v>15.4</v>
      </c>
      <c r="G3308" s="44" t="s">
        <v>1630</v>
      </c>
      <c r="H3308" s="45">
        <v>0</v>
      </c>
      <c r="I3308" s="44" t="s">
        <v>1631</v>
      </c>
      <c r="J3308" s="45">
        <f>F3308+H3308</f>
        <v>15.4</v>
      </c>
      <c r="Q3308">
        <f t="shared" si="834"/>
        <v>0</v>
      </c>
      <c r="W3308" t="s">
        <v>1631</v>
      </c>
      <c r="Y3308" t="s">
        <v>1631</v>
      </c>
      <c r="AB3308" t="s">
        <v>1631</v>
      </c>
    </row>
    <row r="3309" spans="1:30" x14ac:dyDescent="0.25">
      <c r="A3309" s="44"/>
      <c r="B3309" s="44"/>
      <c r="C3309" s="44"/>
      <c r="D3309" s="44"/>
      <c r="E3309" s="44" t="s">
        <v>1632</v>
      </c>
      <c r="F3309" s="45">
        <f>J3309-J3304</f>
        <v>20.130727417377045</v>
      </c>
      <c r="G3309" s="44"/>
      <c r="H3309" s="229" t="s">
        <v>1633</v>
      </c>
      <c r="I3309" s="229"/>
      <c r="J3309" s="45">
        <f>Q3309</f>
        <v>111.63403386000002</v>
      </c>
      <c r="Q3309">
        <f t="shared" si="834"/>
        <v>111.63403386000002</v>
      </c>
      <c r="S3309" s="194"/>
    </row>
    <row r="3310" spans="1:30" ht="15.75" thickBot="1" x14ac:dyDescent="0.3">
      <c r="A3310" s="46"/>
      <c r="B3310" s="46"/>
      <c r="C3310" s="46"/>
      <c r="D3310" s="46"/>
      <c r="E3310" s="46"/>
      <c r="F3310" s="46"/>
      <c r="G3310" s="46" t="s">
        <v>1634</v>
      </c>
      <c r="H3310" s="47">
        <v>2</v>
      </c>
      <c r="I3310" s="46" t="s">
        <v>1635</v>
      </c>
      <c r="J3310" s="48">
        <f>O3310</f>
        <v>223.26</v>
      </c>
      <c r="M3310">
        <f>K3304</f>
        <v>223.26</v>
      </c>
      <c r="N3310">
        <f>L3304</f>
        <v>111.63403386000002</v>
      </c>
      <c r="O3310">
        <v>223.26</v>
      </c>
      <c r="P3310">
        <v>111.63403386000002</v>
      </c>
      <c r="Q3310">
        <f t="shared" si="834"/>
        <v>0</v>
      </c>
      <c r="S3310" s="194"/>
      <c r="W3310" t="s">
        <v>1635</v>
      </c>
      <c r="Y3310" t="s">
        <v>1635</v>
      </c>
      <c r="AB3310" t="s">
        <v>1635</v>
      </c>
    </row>
    <row r="3311" spans="1:30" ht="15.75" thickTop="1" x14ac:dyDescent="0.25">
      <c r="A3311" s="49"/>
      <c r="B3311" s="49"/>
      <c r="C3311" s="49"/>
      <c r="D3311" s="49"/>
      <c r="E3311" s="49"/>
      <c r="F3311" s="49"/>
      <c r="G3311" s="49"/>
      <c r="H3311" s="49"/>
      <c r="I3311" s="49"/>
      <c r="J3311" s="49"/>
      <c r="Q3311">
        <f t="shared" si="834"/>
        <v>0</v>
      </c>
      <c r="S3311" s="194"/>
    </row>
    <row r="3312" spans="1:30" collapsed="1" x14ac:dyDescent="0.25">
      <c r="A3312" s="36" t="s">
        <v>1111</v>
      </c>
      <c r="B3312" s="37" t="s">
        <v>137</v>
      </c>
      <c r="C3312" s="36" t="s">
        <v>138</v>
      </c>
      <c r="D3312" s="36" t="s">
        <v>9</v>
      </c>
      <c r="E3312" s="233" t="s">
        <v>1626</v>
      </c>
      <c r="F3312" s="234"/>
      <c r="G3312" s="38" t="s">
        <v>139</v>
      </c>
      <c r="H3312" s="37" t="s">
        <v>140</v>
      </c>
      <c r="I3312" s="37" t="s">
        <v>141</v>
      </c>
      <c r="J3312" s="37" t="s">
        <v>10</v>
      </c>
      <c r="Q3312">
        <f t="shared" si="834"/>
        <v>0</v>
      </c>
      <c r="S3312" s="194"/>
      <c r="W3312" t="s">
        <v>141</v>
      </c>
      <c r="Y3312" t="s">
        <v>141</v>
      </c>
      <c r="AB3312" t="s">
        <v>141</v>
      </c>
    </row>
    <row r="3313" spans="1:30" ht="25.5" x14ac:dyDescent="0.25">
      <c r="A3313" s="39" t="s">
        <v>1636</v>
      </c>
      <c r="B3313" s="40" t="s">
        <v>1112</v>
      </c>
      <c r="C3313" s="39" t="s">
        <v>157</v>
      </c>
      <c r="D3313" s="39" t="s">
        <v>1113</v>
      </c>
      <c r="E3313" s="235" t="s">
        <v>2578</v>
      </c>
      <c r="F3313" s="236"/>
      <c r="G3313" s="41" t="s">
        <v>255</v>
      </c>
      <c r="H3313" s="42">
        <v>1</v>
      </c>
      <c r="I3313" s="43">
        <f>_xlfn.XLOOKUP(D3313,'Sintético MO EQ MAT'!D:D,'Sintético MO EQ MAT'!G:G)</f>
        <v>14.19517749180328</v>
      </c>
      <c r="J3313" s="43">
        <f>(H3313*I3313)</f>
        <v>14.19517749180328</v>
      </c>
      <c r="K3313">
        <f>_xlfn.XLOOKUP(D3313,'Sintético MO EQ MAT'!D:D,'Sintético MO EQ MAT'!O:O,0)</f>
        <v>3080.89</v>
      </c>
      <c r="L3313">
        <f>_xlfn.XLOOKUP(D3313,'Sintético MO EQ MAT'!D:D,'Sintético MO EQ MAT'!K:K,0)</f>
        <v>17.318116540000002</v>
      </c>
      <c r="Q3313">
        <f t="shared" si="834"/>
        <v>0</v>
      </c>
      <c r="S3313" s="194"/>
      <c r="W3313">
        <v>14.19517749180328</v>
      </c>
      <c r="Y3313">
        <v>14.19517749180328</v>
      </c>
      <c r="AB3313">
        <v>14.19517749180328</v>
      </c>
      <c r="AD3313" s="196">
        <v>16.45</v>
      </c>
    </row>
    <row r="3314" spans="1:30" ht="25.5" x14ac:dyDescent="0.25">
      <c r="A3314" s="50" t="s">
        <v>1638</v>
      </c>
      <c r="B3314" s="51" t="s">
        <v>1940</v>
      </c>
      <c r="C3314" s="50" t="s">
        <v>157</v>
      </c>
      <c r="D3314" s="50" t="s">
        <v>1941</v>
      </c>
      <c r="E3314" s="237" t="s">
        <v>1637</v>
      </c>
      <c r="F3314" s="238"/>
      <c r="G3314" s="52" t="s">
        <v>266</v>
      </c>
      <c r="H3314" s="53">
        <v>1.2999999999999999E-2</v>
      </c>
      <c r="I3314" s="54">
        <v>19.64</v>
      </c>
      <c r="J3314" s="54">
        <f t="shared" ref="J3314:J3316" si="843">TRUNC(H3314*I3314,(2))</f>
        <v>0.25</v>
      </c>
      <c r="Q3314">
        <f t="shared" si="834"/>
        <v>0</v>
      </c>
      <c r="R3314">
        <f t="shared" ref="R3314:R3317" si="844">I3314/1.07133</f>
        <v>18.332353243165041</v>
      </c>
      <c r="T3314">
        <v>18.659049965930198</v>
      </c>
      <c r="W3314">
        <v>19.989999999999998</v>
      </c>
      <c r="Y3314">
        <v>19.989999999999998</v>
      </c>
      <c r="AB3314">
        <v>19.989999999999998</v>
      </c>
      <c r="AD3314" s="196">
        <v>19.64</v>
      </c>
    </row>
    <row r="3315" spans="1:30" ht="25.5" x14ac:dyDescent="0.25">
      <c r="A3315" s="50" t="s">
        <v>1638</v>
      </c>
      <c r="B3315" s="51" t="s">
        <v>1942</v>
      </c>
      <c r="C3315" s="50" t="s">
        <v>157</v>
      </c>
      <c r="D3315" s="50" t="s">
        <v>1943</v>
      </c>
      <c r="E3315" s="237" t="s">
        <v>1637</v>
      </c>
      <c r="F3315" s="238"/>
      <c r="G3315" s="52" t="s">
        <v>266</v>
      </c>
      <c r="H3315" s="53">
        <v>1.2999999999999999E-2</v>
      </c>
      <c r="I3315" s="54">
        <v>27.04</v>
      </c>
      <c r="J3315" s="54">
        <f t="shared" si="843"/>
        <v>0.35</v>
      </c>
      <c r="Q3315">
        <f t="shared" si="834"/>
        <v>0</v>
      </c>
      <c r="R3315">
        <f t="shared" si="844"/>
        <v>25.239655381628445</v>
      </c>
      <c r="T3315">
        <v>25.678362409341663</v>
      </c>
      <c r="W3315">
        <v>27.51</v>
      </c>
      <c r="Y3315">
        <v>27.51</v>
      </c>
      <c r="AB3315">
        <v>27.51</v>
      </c>
      <c r="AD3315" s="196">
        <v>27.04</v>
      </c>
    </row>
    <row r="3316" spans="1:30" ht="25.5" x14ac:dyDescent="0.25">
      <c r="A3316" s="55" t="s">
        <v>1627</v>
      </c>
      <c r="B3316" s="56" t="s">
        <v>2811</v>
      </c>
      <c r="C3316" s="55" t="s">
        <v>157</v>
      </c>
      <c r="D3316" s="55" t="s">
        <v>2812</v>
      </c>
      <c r="E3316" s="230" t="s">
        <v>1648</v>
      </c>
      <c r="F3316" s="231"/>
      <c r="G3316" s="57" t="s">
        <v>255</v>
      </c>
      <c r="H3316" s="58">
        <v>1.0269999999999999</v>
      </c>
      <c r="I3316" s="59">
        <v>13.22</v>
      </c>
      <c r="J3316" s="59">
        <f t="shared" si="843"/>
        <v>13.57</v>
      </c>
      <c r="Q3316">
        <f t="shared" si="834"/>
        <v>0</v>
      </c>
      <c r="R3316">
        <f t="shared" si="844"/>
        <v>12.339801928444086</v>
      </c>
      <c r="T3316">
        <v>12.563822538340196</v>
      </c>
      <c r="W3316">
        <v>13.46</v>
      </c>
      <c r="Y3316">
        <v>13.46</v>
      </c>
      <c r="AB3316">
        <v>13.46</v>
      </c>
      <c r="AD3316" s="196">
        <v>13.23</v>
      </c>
    </row>
    <row r="3317" spans="1:30" ht="25.5" x14ac:dyDescent="0.25">
      <c r="A3317" s="55" t="s">
        <v>1627</v>
      </c>
      <c r="B3317" s="56" t="s">
        <v>2587</v>
      </c>
      <c r="C3317" s="55" t="s">
        <v>157</v>
      </c>
      <c r="D3317" s="55" t="s">
        <v>2588</v>
      </c>
      <c r="E3317" s="230" t="s">
        <v>1648</v>
      </c>
      <c r="F3317" s="231"/>
      <c r="G3317" s="57" t="s">
        <v>164</v>
      </c>
      <c r="H3317" s="58">
        <v>0.01</v>
      </c>
      <c r="I3317" s="59">
        <v>3.14</v>
      </c>
      <c r="J3317" s="59">
        <v>0.03</v>
      </c>
      <c r="Q3317">
        <f t="shared" si="834"/>
        <v>0</v>
      </c>
      <c r="R3317">
        <f t="shared" si="844"/>
        <v>2.9309363128074453</v>
      </c>
      <c r="T3317">
        <v>2.9869414652814732</v>
      </c>
      <c r="W3317">
        <v>3.2</v>
      </c>
      <c r="Y3317">
        <v>3.2</v>
      </c>
      <c r="AB3317">
        <v>3.2</v>
      </c>
      <c r="AD3317" s="196">
        <v>3.14</v>
      </c>
    </row>
    <row r="3318" spans="1:30" x14ac:dyDescent="0.25">
      <c r="A3318" s="44"/>
      <c r="B3318" s="44"/>
      <c r="C3318" s="44"/>
      <c r="D3318" s="44"/>
      <c r="E3318" s="44" t="s">
        <v>1629</v>
      </c>
      <c r="F3318" s="45">
        <v>0.45</v>
      </c>
      <c r="G3318" s="44" t="s">
        <v>1630</v>
      </c>
      <c r="H3318" s="45">
        <v>0</v>
      </c>
      <c r="I3318" s="44" t="s">
        <v>1631</v>
      </c>
      <c r="J3318" s="45">
        <f>F3318+H3318</f>
        <v>0.45</v>
      </c>
      <c r="Q3318">
        <f t="shared" si="834"/>
        <v>0</v>
      </c>
      <c r="W3318" t="s">
        <v>1631</v>
      </c>
      <c r="Y3318" t="s">
        <v>1631</v>
      </c>
      <c r="AB3318" t="s">
        <v>1631</v>
      </c>
    </row>
    <row r="3319" spans="1:30" x14ac:dyDescent="0.25">
      <c r="A3319" s="44"/>
      <c r="B3319" s="44"/>
      <c r="C3319" s="44"/>
      <c r="D3319" s="44"/>
      <c r="E3319" s="44" t="s">
        <v>1632</v>
      </c>
      <c r="F3319" s="45">
        <f>J3319-J3313</f>
        <v>3.1229390481967219</v>
      </c>
      <c r="G3319" s="44"/>
      <c r="H3319" s="229" t="s">
        <v>1633</v>
      </c>
      <c r="I3319" s="229"/>
      <c r="J3319" s="45">
        <f>Q3319</f>
        <v>17.318116540000002</v>
      </c>
      <c r="Q3319">
        <f t="shared" si="834"/>
        <v>17.318116540000002</v>
      </c>
      <c r="S3319" s="194"/>
    </row>
    <row r="3320" spans="1:30" ht="15.75" thickBot="1" x14ac:dyDescent="0.3">
      <c r="A3320" s="46"/>
      <c r="B3320" s="46"/>
      <c r="C3320" s="46"/>
      <c r="D3320" s="46"/>
      <c r="E3320" s="46"/>
      <c r="F3320" s="46"/>
      <c r="G3320" s="46" t="s">
        <v>1634</v>
      </c>
      <c r="H3320" s="47">
        <v>177.9</v>
      </c>
      <c r="I3320" s="46" t="s">
        <v>1635</v>
      </c>
      <c r="J3320" s="48">
        <f>O3320</f>
        <v>3080.89</v>
      </c>
      <c r="M3320">
        <f>K3313</f>
        <v>3080.89</v>
      </c>
      <c r="N3320">
        <f>L3313</f>
        <v>17.318116540000002</v>
      </c>
      <c r="O3320">
        <v>3080.89</v>
      </c>
      <c r="P3320">
        <v>17.318116540000002</v>
      </c>
      <c r="Q3320">
        <f t="shared" si="834"/>
        <v>0</v>
      </c>
      <c r="S3320" s="194"/>
      <c r="W3320" t="s">
        <v>1635</v>
      </c>
      <c r="Y3320" t="s">
        <v>1635</v>
      </c>
      <c r="AB3320" t="s">
        <v>1635</v>
      </c>
    </row>
    <row r="3321" spans="1:30" ht="15.75" thickTop="1" x14ac:dyDescent="0.25">
      <c r="A3321" s="49"/>
      <c r="B3321" s="49"/>
      <c r="C3321" s="49"/>
      <c r="D3321" s="49"/>
      <c r="E3321" s="49"/>
      <c r="F3321" s="49"/>
      <c r="G3321" s="49"/>
      <c r="H3321" s="49"/>
      <c r="I3321" s="49"/>
      <c r="J3321" s="49"/>
      <c r="Q3321">
        <f t="shared" si="834"/>
        <v>0</v>
      </c>
      <c r="S3321" s="194"/>
    </row>
    <row r="3322" spans="1:30" collapsed="1" x14ac:dyDescent="0.25">
      <c r="A3322" s="36" t="s">
        <v>1114</v>
      </c>
      <c r="B3322" s="37" t="s">
        <v>137</v>
      </c>
      <c r="C3322" s="36" t="s">
        <v>138</v>
      </c>
      <c r="D3322" s="36" t="s">
        <v>9</v>
      </c>
      <c r="E3322" s="233" t="s">
        <v>1626</v>
      </c>
      <c r="F3322" s="234"/>
      <c r="G3322" s="38" t="s">
        <v>139</v>
      </c>
      <c r="H3322" s="37" t="s">
        <v>140</v>
      </c>
      <c r="I3322" s="37" t="s">
        <v>141</v>
      </c>
      <c r="J3322" s="37" t="s">
        <v>10</v>
      </c>
      <c r="Q3322">
        <f t="shared" si="834"/>
        <v>0</v>
      </c>
      <c r="S3322" s="194"/>
      <c r="W3322" t="s">
        <v>141</v>
      </c>
      <c r="Y3322" t="s">
        <v>141</v>
      </c>
      <c r="AB3322" t="s">
        <v>141</v>
      </c>
    </row>
    <row r="3323" spans="1:30" ht="38.25" x14ac:dyDescent="0.25">
      <c r="A3323" s="39" t="s">
        <v>1636</v>
      </c>
      <c r="B3323" s="40" t="s">
        <v>1115</v>
      </c>
      <c r="C3323" s="39" t="s">
        <v>157</v>
      </c>
      <c r="D3323" s="39" t="s">
        <v>1116</v>
      </c>
      <c r="E3323" s="235" t="s">
        <v>2578</v>
      </c>
      <c r="F3323" s="236"/>
      <c r="G3323" s="41" t="s">
        <v>255</v>
      </c>
      <c r="H3323" s="42">
        <v>1</v>
      </c>
      <c r="I3323" s="43">
        <f>_xlfn.XLOOKUP(D3323,'Sintético MO EQ MAT'!D:D,'Sintético MO EQ MAT'!G:G)</f>
        <v>2.6424620983606557</v>
      </c>
      <c r="J3323" s="43">
        <f>(H3323*I3323)</f>
        <v>2.6424620983606557</v>
      </c>
      <c r="K3323">
        <f>_xlfn.XLOOKUP(D3323,'Sintético MO EQ MAT'!D:D,'Sintético MO EQ MAT'!O:O,0)</f>
        <v>9024.39</v>
      </c>
      <c r="L3323">
        <f>_xlfn.XLOOKUP(D3323,'Sintético MO EQ MAT'!D:D,'Sintético MO EQ MAT'!K:K,0)</f>
        <v>3.22380376</v>
      </c>
      <c r="Q3323">
        <f t="shared" si="834"/>
        <v>0</v>
      </c>
      <c r="S3323" s="194"/>
      <c r="W3323">
        <v>2.6424620983606557</v>
      </c>
      <c r="Y3323">
        <v>2.6424620983606557</v>
      </c>
      <c r="AB3323">
        <v>2.6424620983606557</v>
      </c>
      <c r="AD3323" s="196">
        <v>2.08</v>
      </c>
    </row>
    <row r="3324" spans="1:30" ht="25.5" x14ac:dyDescent="0.25">
      <c r="A3324" s="50" t="s">
        <v>1638</v>
      </c>
      <c r="B3324" s="51" t="s">
        <v>1940</v>
      </c>
      <c r="C3324" s="50" t="s">
        <v>157</v>
      </c>
      <c r="D3324" s="50" t="s">
        <v>1941</v>
      </c>
      <c r="E3324" s="237" t="s">
        <v>1637</v>
      </c>
      <c r="F3324" s="238"/>
      <c r="G3324" s="52" t="s">
        <v>266</v>
      </c>
      <c r="H3324" s="53">
        <v>2.4E-2</v>
      </c>
      <c r="I3324" s="54">
        <v>19.64</v>
      </c>
      <c r="J3324" s="54">
        <f t="shared" ref="J3324:J3327" si="845">TRUNC(H3324*I3324,(2))</f>
        <v>0.47</v>
      </c>
      <c r="Q3324">
        <f t="shared" si="834"/>
        <v>0</v>
      </c>
      <c r="R3324">
        <f t="shared" ref="R3324:R3327" si="846">I3324/1.07133</f>
        <v>18.332353243165041</v>
      </c>
      <c r="T3324">
        <v>18.659049965930198</v>
      </c>
      <c r="W3324">
        <v>19.989999999999998</v>
      </c>
      <c r="Y3324">
        <v>19.989999999999998</v>
      </c>
      <c r="AB3324">
        <v>19.989999999999998</v>
      </c>
      <c r="AD3324" s="196">
        <v>19.64</v>
      </c>
    </row>
    <row r="3325" spans="1:30" ht="25.5" x14ac:dyDescent="0.25">
      <c r="A3325" s="50" t="s">
        <v>1638</v>
      </c>
      <c r="B3325" s="51" t="s">
        <v>1942</v>
      </c>
      <c r="C3325" s="50" t="s">
        <v>157</v>
      </c>
      <c r="D3325" s="50" t="s">
        <v>1943</v>
      </c>
      <c r="E3325" s="237" t="s">
        <v>1637</v>
      </c>
      <c r="F3325" s="238"/>
      <c r="G3325" s="52" t="s">
        <v>266</v>
      </c>
      <c r="H3325" s="53">
        <v>2.4E-2</v>
      </c>
      <c r="I3325" s="54">
        <v>27.04</v>
      </c>
      <c r="J3325" s="54">
        <f t="shared" si="845"/>
        <v>0.64</v>
      </c>
      <c r="Q3325">
        <f t="shared" si="834"/>
        <v>0</v>
      </c>
      <c r="R3325">
        <f t="shared" si="846"/>
        <v>25.239655381628445</v>
      </c>
      <c r="T3325">
        <v>25.678362409341663</v>
      </c>
      <c r="W3325">
        <v>27.51</v>
      </c>
      <c r="Y3325">
        <v>27.51</v>
      </c>
      <c r="AB3325">
        <v>27.51</v>
      </c>
      <c r="AD3325" s="196">
        <v>27.04</v>
      </c>
    </row>
    <row r="3326" spans="1:30" ht="25.5" x14ac:dyDescent="0.25">
      <c r="A3326" s="55" t="s">
        <v>1627</v>
      </c>
      <c r="B3326" s="56" t="s">
        <v>2813</v>
      </c>
      <c r="C3326" s="55" t="s">
        <v>157</v>
      </c>
      <c r="D3326" s="55" t="s">
        <v>2814</v>
      </c>
      <c r="E3326" s="230" t="s">
        <v>1648</v>
      </c>
      <c r="F3326" s="231"/>
      <c r="G3326" s="57" t="s">
        <v>255</v>
      </c>
      <c r="H3326" s="58">
        <v>1.19</v>
      </c>
      <c r="I3326" s="59">
        <v>1.27</v>
      </c>
      <c r="J3326" s="59">
        <f t="shared" si="845"/>
        <v>1.51</v>
      </c>
      <c r="Q3326">
        <f t="shared" si="834"/>
        <v>0</v>
      </c>
      <c r="R3326">
        <f t="shared" si="846"/>
        <v>1.1854423940335845</v>
      </c>
      <c r="T3326">
        <v>1.2134449702705985</v>
      </c>
      <c r="W3326">
        <v>1.3</v>
      </c>
      <c r="Y3326">
        <v>1.3</v>
      </c>
      <c r="AB3326">
        <v>1.3</v>
      </c>
      <c r="AD3326" s="196">
        <v>1.27</v>
      </c>
    </row>
    <row r="3327" spans="1:30" ht="25.5" x14ac:dyDescent="0.25">
      <c r="A3327" s="55" t="s">
        <v>1627</v>
      </c>
      <c r="B3327" s="56" t="s">
        <v>2587</v>
      </c>
      <c r="C3327" s="55" t="s">
        <v>157</v>
      </c>
      <c r="D3327" s="55" t="s">
        <v>2588</v>
      </c>
      <c r="E3327" s="230" t="s">
        <v>1648</v>
      </c>
      <c r="F3327" s="231"/>
      <c r="G3327" s="57" t="s">
        <v>164</v>
      </c>
      <c r="H3327" s="58">
        <v>8.9999999999999993E-3</v>
      </c>
      <c r="I3327" s="59">
        <v>3.14</v>
      </c>
      <c r="J3327" s="59">
        <f t="shared" si="845"/>
        <v>0.02</v>
      </c>
      <c r="Q3327">
        <f t="shared" si="834"/>
        <v>0</v>
      </c>
      <c r="R3327">
        <f t="shared" si="846"/>
        <v>2.9309363128074453</v>
      </c>
      <c r="T3327">
        <v>2.9869414652814732</v>
      </c>
      <c r="W3327">
        <v>3.2</v>
      </c>
      <c r="Y3327">
        <v>3.2</v>
      </c>
      <c r="AB3327">
        <v>3.2</v>
      </c>
      <c r="AD3327" s="196">
        <v>3.14</v>
      </c>
    </row>
    <row r="3328" spans="1:30" x14ac:dyDescent="0.25">
      <c r="A3328" s="44"/>
      <c r="B3328" s="44"/>
      <c r="C3328" s="44"/>
      <c r="D3328" s="44"/>
      <c r="E3328" s="44" t="s">
        <v>1629</v>
      </c>
      <c r="F3328" s="45">
        <v>0.84</v>
      </c>
      <c r="G3328" s="44" t="s">
        <v>1630</v>
      </c>
      <c r="H3328" s="45">
        <v>0</v>
      </c>
      <c r="I3328" s="44" t="s">
        <v>1631</v>
      </c>
      <c r="J3328" s="45">
        <f>F3328+H3328</f>
        <v>0.84</v>
      </c>
      <c r="Q3328">
        <f t="shared" si="834"/>
        <v>0</v>
      </c>
      <c r="W3328" t="s">
        <v>1631</v>
      </c>
      <c r="Y3328" t="s">
        <v>1631</v>
      </c>
      <c r="AB3328" t="s">
        <v>1631</v>
      </c>
    </row>
    <row r="3329" spans="1:30" x14ac:dyDescent="0.25">
      <c r="A3329" s="44"/>
      <c r="B3329" s="44"/>
      <c r="C3329" s="44"/>
      <c r="D3329" s="44"/>
      <c r="E3329" s="44" t="s">
        <v>1632</v>
      </c>
      <c r="F3329" s="45">
        <f>J3329-J3323</f>
        <v>0.58134166163934431</v>
      </c>
      <c r="G3329" s="44"/>
      <c r="H3329" s="229" t="s">
        <v>1633</v>
      </c>
      <c r="I3329" s="229"/>
      <c r="J3329" s="45">
        <f>Q3329</f>
        <v>3.22380376</v>
      </c>
      <c r="Q3329">
        <f t="shared" si="834"/>
        <v>3.22380376</v>
      </c>
      <c r="S3329" s="194"/>
    </row>
    <row r="3330" spans="1:30" ht="15.75" thickBot="1" x14ac:dyDescent="0.3">
      <c r="A3330" s="46"/>
      <c r="B3330" s="46"/>
      <c r="C3330" s="46"/>
      <c r="D3330" s="46"/>
      <c r="E3330" s="46"/>
      <c r="F3330" s="46"/>
      <c r="G3330" s="46" t="s">
        <v>1634</v>
      </c>
      <c r="H3330" s="47">
        <v>2799.3</v>
      </c>
      <c r="I3330" s="46" t="s">
        <v>1635</v>
      </c>
      <c r="J3330" s="48">
        <f>O3330</f>
        <v>9024.39</v>
      </c>
      <c r="M3330">
        <f>K3323</f>
        <v>9024.39</v>
      </c>
      <c r="N3330">
        <f>L3323</f>
        <v>3.22380376</v>
      </c>
      <c r="O3330">
        <v>9024.39</v>
      </c>
      <c r="P3330">
        <v>3.22380376</v>
      </c>
      <c r="Q3330">
        <f t="shared" si="834"/>
        <v>0</v>
      </c>
      <c r="S3330" s="194"/>
      <c r="W3330" t="s">
        <v>1635</v>
      </c>
      <c r="Y3330" t="s">
        <v>1635</v>
      </c>
      <c r="AB3330" t="s">
        <v>1635</v>
      </c>
    </row>
    <row r="3331" spans="1:30" ht="15.75" thickTop="1" x14ac:dyDescent="0.25">
      <c r="A3331" s="49"/>
      <c r="B3331" s="49"/>
      <c r="C3331" s="49"/>
      <c r="D3331" s="49"/>
      <c r="E3331" s="49"/>
      <c r="F3331" s="49"/>
      <c r="G3331" s="49"/>
      <c r="H3331" s="49"/>
      <c r="I3331" s="49"/>
      <c r="J3331" s="49"/>
      <c r="Q3331">
        <f t="shared" si="834"/>
        <v>0</v>
      </c>
      <c r="S3331" s="194"/>
    </row>
    <row r="3332" spans="1:30" collapsed="1" x14ac:dyDescent="0.25">
      <c r="A3332" s="36" t="s">
        <v>1117</v>
      </c>
      <c r="B3332" s="37" t="s">
        <v>137</v>
      </c>
      <c r="C3332" s="36" t="s">
        <v>138</v>
      </c>
      <c r="D3332" s="36" t="s">
        <v>9</v>
      </c>
      <c r="E3332" s="233" t="s">
        <v>1626</v>
      </c>
      <c r="F3332" s="234"/>
      <c r="G3332" s="38" t="s">
        <v>139</v>
      </c>
      <c r="H3332" s="37" t="s">
        <v>140</v>
      </c>
      <c r="I3332" s="37" t="s">
        <v>141</v>
      </c>
      <c r="J3332" s="37" t="s">
        <v>10</v>
      </c>
      <c r="Q3332">
        <f t="shared" si="834"/>
        <v>0</v>
      </c>
      <c r="S3332" s="194"/>
      <c r="W3332" t="s">
        <v>141</v>
      </c>
      <c r="Y3332" t="s">
        <v>141</v>
      </c>
      <c r="AB3332" t="s">
        <v>141</v>
      </c>
    </row>
    <row r="3333" spans="1:30" ht="38.25" x14ac:dyDescent="0.25">
      <c r="A3333" s="39" t="s">
        <v>1636</v>
      </c>
      <c r="B3333" s="40" t="s">
        <v>798</v>
      </c>
      <c r="C3333" s="39" t="s">
        <v>157</v>
      </c>
      <c r="D3333" s="39" t="s">
        <v>799</v>
      </c>
      <c r="E3333" s="235" t="s">
        <v>2578</v>
      </c>
      <c r="F3333" s="236"/>
      <c r="G3333" s="41" t="s">
        <v>255</v>
      </c>
      <c r="H3333" s="42">
        <v>1</v>
      </c>
      <c r="I3333" s="43">
        <f>_xlfn.XLOOKUP(D3333,'Sintético MO EQ MAT'!D:D,'Sintético MO EQ MAT'!G:G)</f>
        <v>3.8186799836065579</v>
      </c>
      <c r="J3333" s="43">
        <f>(H3333*I3333)</f>
        <v>3.8186799836065579</v>
      </c>
      <c r="K3333">
        <f>_xlfn.XLOOKUP(D3333,'Sintético MO EQ MAT'!D:D,'Sintético MO EQ MAT'!O:O,0)</f>
        <v>179.36</v>
      </c>
      <c r="L3333">
        <f>_xlfn.XLOOKUP(D3333,'Sintético MO EQ MAT'!D:D,'Sintético MO EQ MAT'!K:K,0)</f>
        <v>4.6587895800000005</v>
      </c>
      <c r="Q3333">
        <f t="shared" si="834"/>
        <v>0</v>
      </c>
      <c r="S3333" s="194"/>
      <c r="W3333">
        <v>3.8186799836065579</v>
      </c>
      <c r="Y3333">
        <v>3.8186799836065579</v>
      </c>
      <c r="AB3333">
        <v>3.8186799836065579</v>
      </c>
      <c r="AD3333" s="196">
        <v>3.2</v>
      </c>
    </row>
    <row r="3334" spans="1:30" ht="25.5" x14ac:dyDescent="0.25">
      <c r="A3334" s="50" t="s">
        <v>1638</v>
      </c>
      <c r="B3334" s="51" t="s">
        <v>1940</v>
      </c>
      <c r="C3334" s="50" t="s">
        <v>157</v>
      </c>
      <c r="D3334" s="50" t="s">
        <v>1941</v>
      </c>
      <c r="E3334" s="237" t="s">
        <v>1637</v>
      </c>
      <c r="F3334" s="238"/>
      <c r="G3334" s="52" t="s">
        <v>266</v>
      </c>
      <c r="H3334" s="53">
        <v>0.03</v>
      </c>
      <c r="I3334" s="54">
        <v>19.64</v>
      </c>
      <c r="J3334" s="54">
        <f t="shared" ref="J3334:J3337" si="847">TRUNC(H3334*I3334,(2))</f>
        <v>0.57999999999999996</v>
      </c>
      <c r="Q3334">
        <f t="shared" si="834"/>
        <v>0</v>
      </c>
      <c r="R3334">
        <f t="shared" ref="R3334:R3337" si="848">I3334/1.07133</f>
        <v>18.332353243165041</v>
      </c>
      <c r="T3334">
        <v>18.659049965930198</v>
      </c>
      <c r="W3334">
        <v>19.989999999999998</v>
      </c>
      <c r="Y3334">
        <v>19.989999999999998</v>
      </c>
      <c r="AB3334">
        <v>19.989999999999998</v>
      </c>
      <c r="AD3334" s="196">
        <v>19.64</v>
      </c>
    </row>
    <row r="3335" spans="1:30" ht="25.5" x14ac:dyDescent="0.25">
      <c r="A3335" s="50" t="s">
        <v>1638</v>
      </c>
      <c r="B3335" s="51" t="s">
        <v>1942</v>
      </c>
      <c r="C3335" s="50" t="s">
        <v>157</v>
      </c>
      <c r="D3335" s="50" t="s">
        <v>1943</v>
      </c>
      <c r="E3335" s="237" t="s">
        <v>1637</v>
      </c>
      <c r="F3335" s="238"/>
      <c r="G3335" s="52" t="s">
        <v>266</v>
      </c>
      <c r="H3335" s="53">
        <v>0.03</v>
      </c>
      <c r="I3335" s="54">
        <v>27.04</v>
      </c>
      <c r="J3335" s="54">
        <f t="shared" si="847"/>
        <v>0.81</v>
      </c>
      <c r="Q3335">
        <f t="shared" si="834"/>
        <v>0</v>
      </c>
      <c r="R3335">
        <f t="shared" si="848"/>
        <v>25.239655381628445</v>
      </c>
      <c r="T3335">
        <v>25.678362409341663</v>
      </c>
      <c r="W3335">
        <v>27.51</v>
      </c>
      <c r="Y3335">
        <v>27.51</v>
      </c>
      <c r="AB3335">
        <v>27.51</v>
      </c>
      <c r="AD3335" s="196">
        <v>27.04</v>
      </c>
    </row>
    <row r="3336" spans="1:30" ht="25.5" x14ac:dyDescent="0.25">
      <c r="A3336" s="55" t="s">
        <v>1627</v>
      </c>
      <c r="B3336" s="56" t="s">
        <v>2585</v>
      </c>
      <c r="C3336" s="55" t="s">
        <v>157</v>
      </c>
      <c r="D3336" s="55" t="s">
        <v>2586</v>
      </c>
      <c r="E3336" s="230" t="s">
        <v>1648</v>
      </c>
      <c r="F3336" s="231"/>
      <c r="G3336" s="57" t="s">
        <v>255</v>
      </c>
      <c r="H3336" s="58">
        <v>1.19</v>
      </c>
      <c r="I3336" s="59">
        <v>2.0299999999999998</v>
      </c>
      <c r="J3336" s="59">
        <f t="shared" si="847"/>
        <v>2.41</v>
      </c>
      <c r="Q3336">
        <f t="shared" si="834"/>
        <v>0</v>
      </c>
      <c r="R3336">
        <f t="shared" si="848"/>
        <v>1.8948409920379341</v>
      </c>
      <c r="T3336">
        <v>1.9321777603539525</v>
      </c>
      <c r="W3336">
        <v>2.0699999999999998</v>
      </c>
      <c r="Y3336">
        <v>2.0699999999999998</v>
      </c>
      <c r="AB3336">
        <v>2.0699999999999998</v>
      </c>
      <c r="AD3336" s="196">
        <v>2.0299999999999998</v>
      </c>
    </row>
    <row r="3337" spans="1:30" ht="25.5" x14ac:dyDescent="0.25">
      <c r="A3337" s="55" t="s">
        <v>1627</v>
      </c>
      <c r="B3337" s="56" t="s">
        <v>2587</v>
      </c>
      <c r="C3337" s="55" t="s">
        <v>157</v>
      </c>
      <c r="D3337" s="55" t="s">
        <v>2588</v>
      </c>
      <c r="E3337" s="230" t="s">
        <v>1648</v>
      </c>
      <c r="F3337" s="231"/>
      <c r="G3337" s="57" t="s">
        <v>164</v>
      </c>
      <c r="H3337" s="58">
        <v>8.9999999999999993E-3</v>
      </c>
      <c r="I3337" s="59">
        <v>3.14</v>
      </c>
      <c r="J3337" s="59">
        <f t="shared" si="847"/>
        <v>0.02</v>
      </c>
      <c r="Q3337">
        <f t="shared" si="834"/>
        <v>0</v>
      </c>
      <c r="R3337">
        <f t="shared" si="848"/>
        <v>2.9309363128074453</v>
      </c>
      <c r="T3337">
        <v>2.9869414652814732</v>
      </c>
      <c r="W3337">
        <v>3.2</v>
      </c>
      <c r="Y3337">
        <v>3.2</v>
      </c>
      <c r="AB3337">
        <v>3.2</v>
      </c>
      <c r="AD3337" s="196">
        <v>3.14</v>
      </c>
    </row>
    <row r="3338" spans="1:30" x14ac:dyDescent="0.25">
      <c r="A3338" s="44"/>
      <c r="B3338" s="44"/>
      <c r="C3338" s="44"/>
      <c r="D3338" s="44"/>
      <c r="E3338" s="44" t="s">
        <v>1629</v>
      </c>
      <c r="F3338" s="45">
        <v>1.05</v>
      </c>
      <c r="G3338" s="44" t="s">
        <v>1630</v>
      </c>
      <c r="H3338" s="45">
        <v>0</v>
      </c>
      <c r="I3338" s="44" t="s">
        <v>1631</v>
      </c>
      <c r="J3338" s="45">
        <f>F3338+H3338</f>
        <v>1.05</v>
      </c>
      <c r="Q3338">
        <f t="shared" ref="Q3338:Q3401" si="849">P3339</f>
        <v>0</v>
      </c>
      <c r="W3338" t="s">
        <v>1631</v>
      </c>
      <c r="Y3338" t="s">
        <v>1631</v>
      </c>
      <c r="AB3338" t="s">
        <v>1631</v>
      </c>
    </row>
    <row r="3339" spans="1:30" x14ac:dyDescent="0.25">
      <c r="A3339" s="44"/>
      <c r="B3339" s="44"/>
      <c r="C3339" s="44"/>
      <c r="D3339" s="44"/>
      <c r="E3339" s="44" t="s">
        <v>1632</v>
      </c>
      <c r="F3339" s="45">
        <f>J3339-J3333</f>
        <v>0.84010959639344263</v>
      </c>
      <c r="G3339" s="44"/>
      <c r="H3339" s="229" t="s">
        <v>1633</v>
      </c>
      <c r="I3339" s="229"/>
      <c r="J3339" s="45">
        <f>Q3339</f>
        <v>4.6587895800000005</v>
      </c>
      <c r="Q3339">
        <f t="shared" si="849"/>
        <v>4.6587895800000005</v>
      </c>
      <c r="S3339" s="194"/>
    </row>
    <row r="3340" spans="1:30" ht="15.75" thickBot="1" x14ac:dyDescent="0.3">
      <c r="A3340" s="46"/>
      <c r="B3340" s="46"/>
      <c r="C3340" s="46"/>
      <c r="D3340" s="46"/>
      <c r="E3340" s="46"/>
      <c r="F3340" s="46"/>
      <c r="G3340" s="46" t="s">
        <v>1634</v>
      </c>
      <c r="H3340" s="47">
        <v>9211.9</v>
      </c>
      <c r="I3340" s="46" t="s">
        <v>1635</v>
      </c>
      <c r="J3340" s="48">
        <f>O3340</f>
        <v>42916.3</v>
      </c>
      <c r="M3340">
        <f>K3333</f>
        <v>179.36</v>
      </c>
      <c r="N3340">
        <f>L3333</f>
        <v>4.6587895800000005</v>
      </c>
      <c r="O3340">
        <v>42916.3</v>
      </c>
      <c r="P3340">
        <v>4.6587895800000005</v>
      </c>
      <c r="Q3340">
        <f t="shared" si="849"/>
        <v>0</v>
      </c>
      <c r="S3340" s="194"/>
      <c r="W3340" t="s">
        <v>1635</v>
      </c>
      <c r="Y3340" t="s">
        <v>1635</v>
      </c>
      <c r="AB3340" t="s">
        <v>1635</v>
      </c>
    </row>
    <row r="3341" spans="1:30" ht="15.75" thickTop="1" x14ac:dyDescent="0.25">
      <c r="A3341" s="49"/>
      <c r="B3341" s="49"/>
      <c r="C3341" s="49"/>
      <c r="D3341" s="49"/>
      <c r="E3341" s="49"/>
      <c r="F3341" s="49"/>
      <c r="G3341" s="49"/>
      <c r="H3341" s="49"/>
      <c r="I3341" s="49"/>
      <c r="J3341" s="49"/>
      <c r="Q3341">
        <f t="shared" si="849"/>
        <v>0</v>
      </c>
      <c r="S3341" s="194"/>
    </row>
    <row r="3342" spans="1:30" collapsed="1" x14ac:dyDescent="0.25">
      <c r="A3342" s="36" t="s">
        <v>1118</v>
      </c>
      <c r="B3342" s="37" t="s">
        <v>137</v>
      </c>
      <c r="C3342" s="36" t="s">
        <v>138</v>
      </c>
      <c r="D3342" s="36" t="s">
        <v>9</v>
      </c>
      <c r="E3342" s="233" t="s">
        <v>1626</v>
      </c>
      <c r="F3342" s="234"/>
      <c r="G3342" s="38" t="s">
        <v>139</v>
      </c>
      <c r="H3342" s="37" t="s">
        <v>140</v>
      </c>
      <c r="I3342" s="37" t="s">
        <v>141</v>
      </c>
      <c r="J3342" s="37" t="s">
        <v>10</v>
      </c>
      <c r="Q3342">
        <f t="shared" si="849"/>
        <v>0</v>
      </c>
      <c r="S3342" s="194"/>
      <c r="W3342" t="s">
        <v>141</v>
      </c>
      <c r="Y3342" t="s">
        <v>141</v>
      </c>
      <c r="AB3342" t="s">
        <v>141</v>
      </c>
    </row>
    <row r="3343" spans="1:30" ht="38.25" x14ac:dyDescent="0.25">
      <c r="A3343" s="39" t="s">
        <v>1636</v>
      </c>
      <c r="B3343" s="40" t="s">
        <v>1119</v>
      </c>
      <c r="C3343" s="39" t="s">
        <v>157</v>
      </c>
      <c r="D3343" s="39" t="s">
        <v>1120</v>
      </c>
      <c r="E3343" s="235" t="s">
        <v>2578</v>
      </c>
      <c r="F3343" s="236"/>
      <c r="G3343" s="41" t="s">
        <v>255</v>
      </c>
      <c r="H3343" s="42">
        <v>1</v>
      </c>
      <c r="I3343" s="43">
        <f>_xlfn.XLOOKUP(D3343,'Sintético MO EQ MAT'!D:D,'Sintético MO EQ MAT'!G:G)</f>
        <v>5.8810894262295088</v>
      </c>
      <c r="J3343" s="43">
        <f>(H3343*I3343)</f>
        <v>5.8810894262295088</v>
      </c>
      <c r="K3343">
        <f>_xlfn.XLOOKUP(D3343,'Sintético MO EQ MAT'!D:D,'Sintético MO EQ MAT'!O:O,0)</f>
        <v>16602.78</v>
      </c>
      <c r="L3343">
        <f>_xlfn.XLOOKUP(D3343,'Sintético MO EQ MAT'!D:D,'Sintético MO EQ MAT'!K:K,0)</f>
        <v>7.1749291000000008</v>
      </c>
      <c r="Q3343">
        <f t="shared" si="849"/>
        <v>0</v>
      </c>
      <c r="S3343" s="194"/>
      <c r="W3343">
        <v>5.8810894262295088</v>
      </c>
      <c r="Y3343">
        <v>5.8810894262295088</v>
      </c>
      <c r="AB3343">
        <v>5.8810894262295088</v>
      </c>
      <c r="AD3343" s="196">
        <v>5.22</v>
      </c>
    </row>
    <row r="3344" spans="1:30" ht="25.5" x14ac:dyDescent="0.25">
      <c r="A3344" s="50" t="s">
        <v>1638</v>
      </c>
      <c r="B3344" s="51" t="s">
        <v>1940</v>
      </c>
      <c r="C3344" s="50" t="s">
        <v>157</v>
      </c>
      <c r="D3344" s="50" t="s">
        <v>1941</v>
      </c>
      <c r="E3344" s="237" t="s">
        <v>1637</v>
      </c>
      <c r="F3344" s="238"/>
      <c r="G3344" s="52" t="s">
        <v>266</v>
      </c>
      <c r="H3344" s="53">
        <v>0.04</v>
      </c>
      <c r="I3344" s="54">
        <v>19.64</v>
      </c>
      <c r="J3344" s="54">
        <f t="shared" ref="J3344:J3347" si="850">TRUNC(H3344*I3344,(2))</f>
        <v>0.78</v>
      </c>
      <c r="Q3344">
        <f t="shared" si="849"/>
        <v>0</v>
      </c>
      <c r="R3344">
        <f t="shared" ref="R3344:R3347" si="851">I3344/1.07133</f>
        <v>18.332353243165041</v>
      </c>
      <c r="T3344">
        <v>18.659049965930198</v>
      </c>
      <c r="W3344">
        <v>19.989999999999998</v>
      </c>
      <c r="Y3344">
        <v>19.989999999999998</v>
      </c>
      <c r="AB3344">
        <v>19.989999999999998</v>
      </c>
      <c r="AD3344" s="196">
        <v>19.64</v>
      </c>
    </row>
    <row r="3345" spans="1:30" ht="25.5" x14ac:dyDescent="0.25">
      <c r="A3345" s="50" t="s">
        <v>1638</v>
      </c>
      <c r="B3345" s="51" t="s">
        <v>1942</v>
      </c>
      <c r="C3345" s="50" t="s">
        <v>157</v>
      </c>
      <c r="D3345" s="50" t="s">
        <v>1943</v>
      </c>
      <c r="E3345" s="237" t="s">
        <v>1637</v>
      </c>
      <c r="F3345" s="238"/>
      <c r="G3345" s="52" t="s">
        <v>266</v>
      </c>
      <c r="H3345" s="53">
        <v>0.04</v>
      </c>
      <c r="I3345" s="54">
        <v>27.04</v>
      </c>
      <c r="J3345" s="54">
        <f t="shared" si="850"/>
        <v>1.08</v>
      </c>
      <c r="Q3345">
        <f t="shared" si="849"/>
        <v>0</v>
      </c>
      <c r="R3345">
        <f t="shared" si="851"/>
        <v>25.239655381628445</v>
      </c>
      <c r="T3345">
        <v>25.678362409341663</v>
      </c>
      <c r="W3345">
        <v>27.51</v>
      </c>
      <c r="Y3345">
        <v>27.51</v>
      </c>
      <c r="AB3345">
        <v>27.51</v>
      </c>
      <c r="AD3345" s="196">
        <v>27.04</v>
      </c>
    </row>
    <row r="3346" spans="1:30" ht="25.5" x14ac:dyDescent="0.25">
      <c r="A3346" s="55" t="s">
        <v>1627</v>
      </c>
      <c r="B3346" s="56" t="s">
        <v>2815</v>
      </c>
      <c r="C3346" s="55" t="s">
        <v>157</v>
      </c>
      <c r="D3346" s="55" t="s">
        <v>2816</v>
      </c>
      <c r="E3346" s="230" t="s">
        <v>1648</v>
      </c>
      <c r="F3346" s="231"/>
      <c r="G3346" s="57" t="s">
        <v>255</v>
      </c>
      <c r="H3346" s="58">
        <v>1.19</v>
      </c>
      <c r="I3346" s="59">
        <v>3.3650000000000002</v>
      </c>
      <c r="J3346" s="59">
        <f t="shared" si="850"/>
        <v>4</v>
      </c>
      <c r="Q3346">
        <f t="shared" si="849"/>
        <v>0</v>
      </c>
      <c r="R3346">
        <f t="shared" si="851"/>
        <v>3.1409556345850489</v>
      </c>
      <c r="T3346">
        <v>3.2016278830985789</v>
      </c>
      <c r="W3346">
        <v>3.43</v>
      </c>
      <c r="Y3346">
        <v>3.43</v>
      </c>
      <c r="AB3346">
        <v>3.43</v>
      </c>
      <c r="AD3346" s="196">
        <v>3.37</v>
      </c>
    </row>
    <row r="3347" spans="1:30" ht="25.5" x14ac:dyDescent="0.25">
      <c r="A3347" s="55" t="s">
        <v>1627</v>
      </c>
      <c r="B3347" s="56" t="s">
        <v>2587</v>
      </c>
      <c r="C3347" s="55" t="s">
        <v>157</v>
      </c>
      <c r="D3347" s="55" t="s">
        <v>2588</v>
      </c>
      <c r="E3347" s="230" t="s">
        <v>1648</v>
      </c>
      <c r="F3347" s="231"/>
      <c r="G3347" s="57" t="s">
        <v>164</v>
      </c>
      <c r="H3347" s="58">
        <v>8.9999999999999993E-3</v>
      </c>
      <c r="I3347" s="59">
        <v>3.14</v>
      </c>
      <c r="J3347" s="59">
        <f t="shared" si="850"/>
        <v>0.02</v>
      </c>
      <c r="Q3347">
        <f t="shared" si="849"/>
        <v>0</v>
      </c>
      <c r="R3347">
        <f t="shared" si="851"/>
        <v>2.9309363128074453</v>
      </c>
      <c r="T3347">
        <v>2.9869414652814732</v>
      </c>
      <c r="W3347">
        <v>3.2</v>
      </c>
      <c r="Y3347">
        <v>3.2</v>
      </c>
      <c r="AB3347">
        <v>3.2</v>
      </c>
      <c r="AD3347" s="196">
        <v>3.14</v>
      </c>
    </row>
    <row r="3348" spans="1:30" x14ac:dyDescent="0.25">
      <c r="A3348" s="44"/>
      <c r="B3348" s="44"/>
      <c r="C3348" s="44"/>
      <c r="D3348" s="44"/>
      <c r="E3348" s="44" t="s">
        <v>1629</v>
      </c>
      <c r="F3348" s="45">
        <v>1.4</v>
      </c>
      <c r="G3348" s="44" t="s">
        <v>1630</v>
      </c>
      <c r="H3348" s="45">
        <v>0</v>
      </c>
      <c r="I3348" s="44" t="s">
        <v>1631</v>
      </c>
      <c r="J3348" s="45">
        <f>F3348+H3348</f>
        <v>1.4</v>
      </c>
      <c r="Q3348">
        <f t="shared" si="849"/>
        <v>0</v>
      </c>
      <c r="W3348" t="s">
        <v>1631</v>
      </c>
      <c r="Y3348" t="s">
        <v>1631</v>
      </c>
      <c r="AB3348" t="s">
        <v>1631</v>
      </c>
    </row>
    <row r="3349" spans="1:30" x14ac:dyDescent="0.25">
      <c r="A3349" s="44"/>
      <c r="B3349" s="44"/>
      <c r="C3349" s="44"/>
      <c r="D3349" s="44"/>
      <c r="E3349" s="44" t="s">
        <v>1632</v>
      </c>
      <c r="F3349" s="45">
        <f>J3349-J3343</f>
        <v>1.293839673770492</v>
      </c>
      <c r="G3349" s="44"/>
      <c r="H3349" s="229" t="s">
        <v>1633</v>
      </c>
      <c r="I3349" s="229"/>
      <c r="J3349" s="45">
        <f>Q3349</f>
        <v>7.1749291000000008</v>
      </c>
      <c r="Q3349">
        <f t="shared" si="849"/>
        <v>7.1749291000000008</v>
      </c>
      <c r="S3349" s="194"/>
    </row>
    <row r="3350" spans="1:30" ht="15.75" thickBot="1" x14ac:dyDescent="0.3">
      <c r="A3350" s="46"/>
      <c r="B3350" s="46"/>
      <c r="C3350" s="46"/>
      <c r="D3350" s="46"/>
      <c r="E3350" s="46"/>
      <c r="F3350" s="46"/>
      <c r="G3350" s="46" t="s">
        <v>1634</v>
      </c>
      <c r="H3350" s="47">
        <v>2314</v>
      </c>
      <c r="I3350" s="46" t="s">
        <v>1635</v>
      </c>
      <c r="J3350" s="48">
        <f>O3350</f>
        <v>16602.78</v>
      </c>
      <c r="M3350">
        <f>K3343</f>
        <v>16602.78</v>
      </c>
      <c r="N3350">
        <f>L3343</f>
        <v>7.1749291000000008</v>
      </c>
      <c r="O3350">
        <v>16602.78</v>
      </c>
      <c r="P3350">
        <v>7.1749291000000008</v>
      </c>
      <c r="Q3350">
        <f t="shared" si="849"/>
        <v>0</v>
      </c>
      <c r="S3350" s="194"/>
      <c r="W3350" t="s">
        <v>1635</v>
      </c>
      <c r="Y3350" t="s">
        <v>1635</v>
      </c>
      <c r="AB3350" t="s">
        <v>1635</v>
      </c>
    </row>
    <row r="3351" spans="1:30" ht="15.75" thickTop="1" x14ac:dyDescent="0.25">
      <c r="A3351" s="49"/>
      <c r="B3351" s="49"/>
      <c r="C3351" s="49"/>
      <c r="D3351" s="49"/>
      <c r="E3351" s="49"/>
      <c r="F3351" s="49"/>
      <c r="G3351" s="49"/>
      <c r="H3351" s="49"/>
      <c r="I3351" s="49"/>
      <c r="J3351" s="49"/>
      <c r="Q3351">
        <f t="shared" si="849"/>
        <v>0</v>
      </c>
      <c r="S3351" s="194"/>
    </row>
    <row r="3352" spans="1:30" collapsed="1" x14ac:dyDescent="0.25">
      <c r="A3352" s="36" t="s">
        <v>1121</v>
      </c>
      <c r="B3352" s="37" t="s">
        <v>137</v>
      </c>
      <c r="C3352" s="36" t="s">
        <v>138</v>
      </c>
      <c r="D3352" s="36" t="s">
        <v>9</v>
      </c>
      <c r="E3352" s="233" t="s">
        <v>1626</v>
      </c>
      <c r="F3352" s="234"/>
      <c r="G3352" s="38" t="s">
        <v>139</v>
      </c>
      <c r="H3352" s="37" t="s">
        <v>140</v>
      </c>
      <c r="I3352" s="37" t="s">
        <v>141</v>
      </c>
      <c r="J3352" s="37" t="s">
        <v>10</v>
      </c>
      <c r="Q3352">
        <f t="shared" si="849"/>
        <v>0</v>
      </c>
      <c r="S3352" s="194"/>
      <c r="W3352" t="s">
        <v>141</v>
      </c>
      <c r="Y3352" t="s">
        <v>141</v>
      </c>
      <c r="AB3352" t="s">
        <v>141</v>
      </c>
    </row>
    <row r="3353" spans="1:30" ht="38.25" x14ac:dyDescent="0.25">
      <c r="A3353" s="39" t="s">
        <v>1636</v>
      </c>
      <c r="B3353" s="40" t="s">
        <v>1122</v>
      </c>
      <c r="C3353" s="39" t="s">
        <v>157</v>
      </c>
      <c r="D3353" s="39" t="s">
        <v>1123</v>
      </c>
      <c r="E3353" s="235" t="s">
        <v>2578</v>
      </c>
      <c r="F3353" s="236"/>
      <c r="G3353" s="41" t="s">
        <v>255</v>
      </c>
      <c r="H3353" s="42">
        <v>1</v>
      </c>
      <c r="I3353" s="43">
        <f>_xlfn.XLOOKUP(D3353,'Sintético MO EQ MAT'!D:D,'Sintético MO EQ MAT'!G:G)</f>
        <v>8.1932437622950829</v>
      </c>
      <c r="J3353" s="43">
        <f>(H3353*I3353)</f>
        <v>8.1932437622950829</v>
      </c>
      <c r="K3353">
        <f>_xlfn.XLOOKUP(D3353,'Sintético MO EQ MAT'!D:D,'Sintético MO EQ MAT'!O:O,0)</f>
        <v>994.57</v>
      </c>
      <c r="L3353">
        <f>_xlfn.XLOOKUP(D3353,'Sintético MO EQ MAT'!D:D,'Sintético MO EQ MAT'!K:K,0)</f>
        <v>9.9957573900000014</v>
      </c>
      <c r="Q3353">
        <f t="shared" si="849"/>
        <v>0</v>
      </c>
      <c r="S3353" s="194"/>
      <c r="W3353">
        <v>8.1932437622950829</v>
      </c>
      <c r="Y3353">
        <v>8.1932437622950829</v>
      </c>
      <c r="AB3353">
        <v>8.1932437622950829</v>
      </c>
      <c r="AD3353" s="196">
        <v>7.43</v>
      </c>
    </row>
    <row r="3354" spans="1:30" ht="25.5" x14ac:dyDescent="0.25">
      <c r="A3354" s="50" t="s">
        <v>1638</v>
      </c>
      <c r="B3354" s="51" t="s">
        <v>1940</v>
      </c>
      <c r="C3354" s="50" t="s">
        <v>157</v>
      </c>
      <c r="D3354" s="50" t="s">
        <v>1941</v>
      </c>
      <c r="E3354" s="237" t="s">
        <v>1637</v>
      </c>
      <c r="F3354" s="238"/>
      <c r="G3354" s="52" t="s">
        <v>266</v>
      </c>
      <c r="H3354" s="53">
        <v>5.1999999999999998E-2</v>
      </c>
      <c r="I3354" s="54">
        <v>19.64</v>
      </c>
      <c r="J3354" s="54">
        <f t="shared" ref="J3354:J3357" si="852">TRUNC(H3354*I3354,(2))</f>
        <v>1.02</v>
      </c>
      <c r="Q3354">
        <f t="shared" si="849"/>
        <v>0</v>
      </c>
      <c r="R3354">
        <f t="shared" ref="R3354:R3357" si="853">I3354/1.07133</f>
        <v>18.332353243165041</v>
      </c>
      <c r="T3354">
        <v>18.659049965930198</v>
      </c>
      <c r="W3354">
        <v>19.989999999999998</v>
      </c>
      <c r="Y3354">
        <v>19.989999999999998</v>
      </c>
      <c r="AB3354">
        <v>19.989999999999998</v>
      </c>
      <c r="AD3354" s="196">
        <v>19.64</v>
      </c>
    </row>
    <row r="3355" spans="1:30" ht="25.5" x14ac:dyDescent="0.25">
      <c r="A3355" s="50" t="s">
        <v>1638</v>
      </c>
      <c r="B3355" s="51" t="s">
        <v>1942</v>
      </c>
      <c r="C3355" s="50" t="s">
        <v>157</v>
      </c>
      <c r="D3355" s="50" t="s">
        <v>1943</v>
      </c>
      <c r="E3355" s="237" t="s">
        <v>1637</v>
      </c>
      <c r="F3355" s="238"/>
      <c r="G3355" s="52" t="s">
        <v>266</v>
      </c>
      <c r="H3355" s="53">
        <v>5.1999999999999998E-2</v>
      </c>
      <c r="I3355" s="54">
        <v>27.04</v>
      </c>
      <c r="J3355" s="54">
        <f t="shared" si="852"/>
        <v>1.4</v>
      </c>
      <c r="Q3355">
        <f t="shared" si="849"/>
        <v>0</v>
      </c>
      <c r="R3355">
        <f t="shared" si="853"/>
        <v>25.239655381628445</v>
      </c>
      <c r="T3355">
        <v>25.678362409341663</v>
      </c>
      <c r="W3355">
        <v>27.51</v>
      </c>
      <c r="Y3355">
        <v>27.51</v>
      </c>
      <c r="AB3355">
        <v>27.51</v>
      </c>
      <c r="AD3355" s="196">
        <v>27.04</v>
      </c>
    </row>
    <row r="3356" spans="1:30" ht="25.5" x14ac:dyDescent="0.25">
      <c r="A3356" s="55" t="s">
        <v>1627</v>
      </c>
      <c r="B3356" s="56" t="s">
        <v>2817</v>
      </c>
      <c r="C3356" s="55" t="s">
        <v>157</v>
      </c>
      <c r="D3356" s="55" t="s">
        <v>2818</v>
      </c>
      <c r="E3356" s="230" t="s">
        <v>1648</v>
      </c>
      <c r="F3356" s="231"/>
      <c r="G3356" s="57" t="s">
        <v>255</v>
      </c>
      <c r="H3356" s="58">
        <v>1.19</v>
      </c>
      <c r="I3356" s="59">
        <v>4.84</v>
      </c>
      <c r="J3356" s="59">
        <f t="shared" si="852"/>
        <v>5.75</v>
      </c>
      <c r="Q3356">
        <f t="shared" si="849"/>
        <v>0</v>
      </c>
      <c r="R3356">
        <f t="shared" si="853"/>
        <v>4.5177489662382273</v>
      </c>
      <c r="T3356">
        <v>4.6017566949492688</v>
      </c>
      <c r="W3356">
        <v>4.93</v>
      </c>
      <c r="Y3356">
        <v>4.93</v>
      </c>
      <c r="AB3356">
        <v>4.93</v>
      </c>
      <c r="AD3356" s="196">
        <v>4.84</v>
      </c>
    </row>
    <row r="3357" spans="1:30" ht="25.5" x14ac:dyDescent="0.25">
      <c r="A3357" s="55" t="s">
        <v>1627</v>
      </c>
      <c r="B3357" s="56" t="s">
        <v>2587</v>
      </c>
      <c r="C3357" s="55" t="s">
        <v>157</v>
      </c>
      <c r="D3357" s="55" t="s">
        <v>2588</v>
      </c>
      <c r="E3357" s="230" t="s">
        <v>1648</v>
      </c>
      <c r="F3357" s="231"/>
      <c r="G3357" s="57" t="s">
        <v>164</v>
      </c>
      <c r="H3357" s="58">
        <v>8.9999999999999993E-3</v>
      </c>
      <c r="I3357" s="59">
        <v>3.14</v>
      </c>
      <c r="J3357" s="59">
        <f t="shared" si="852"/>
        <v>0.02</v>
      </c>
      <c r="Q3357">
        <f t="shared" si="849"/>
        <v>0</v>
      </c>
      <c r="R3357">
        <f t="shared" si="853"/>
        <v>2.9309363128074453</v>
      </c>
      <c r="T3357">
        <v>2.9869414652814732</v>
      </c>
      <c r="W3357">
        <v>3.2</v>
      </c>
      <c r="Y3357">
        <v>3.2</v>
      </c>
      <c r="AB3357">
        <v>3.2</v>
      </c>
      <c r="AD3357" s="196">
        <v>3.14</v>
      </c>
    </row>
    <row r="3358" spans="1:30" x14ac:dyDescent="0.25">
      <c r="A3358" s="44"/>
      <c r="B3358" s="44"/>
      <c r="C3358" s="44"/>
      <c r="D3358" s="44"/>
      <c r="E3358" s="44" t="s">
        <v>1629</v>
      </c>
      <c r="F3358" s="45">
        <v>1.83</v>
      </c>
      <c r="G3358" s="44" t="s">
        <v>1630</v>
      </c>
      <c r="H3358" s="45">
        <v>0</v>
      </c>
      <c r="I3358" s="44" t="s">
        <v>1631</v>
      </c>
      <c r="J3358" s="45">
        <f>F3358+H3358</f>
        <v>1.83</v>
      </c>
      <c r="Q3358">
        <f t="shared" si="849"/>
        <v>0</v>
      </c>
      <c r="W3358" t="s">
        <v>1631</v>
      </c>
      <c r="Y3358" t="s">
        <v>1631</v>
      </c>
      <c r="AB3358" t="s">
        <v>1631</v>
      </c>
    </row>
    <row r="3359" spans="1:30" x14ac:dyDescent="0.25">
      <c r="A3359" s="44"/>
      <c r="B3359" s="44"/>
      <c r="C3359" s="44"/>
      <c r="D3359" s="44"/>
      <c r="E3359" s="44" t="s">
        <v>1632</v>
      </c>
      <c r="F3359" s="45">
        <f>J3359-J3353</f>
        <v>1.8025136277049185</v>
      </c>
      <c r="G3359" s="44"/>
      <c r="H3359" s="229" t="s">
        <v>1633</v>
      </c>
      <c r="I3359" s="229"/>
      <c r="J3359" s="45">
        <f>Q3359</f>
        <v>9.9957573900000014</v>
      </c>
      <c r="Q3359">
        <f t="shared" si="849"/>
        <v>9.9957573900000014</v>
      </c>
      <c r="S3359" s="194"/>
    </row>
    <row r="3360" spans="1:30" ht="15.75" thickBot="1" x14ac:dyDescent="0.3">
      <c r="A3360" s="46"/>
      <c r="B3360" s="46"/>
      <c r="C3360" s="46"/>
      <c r="D3360" s="46"/>
      <c r="E3360" s="46"/>
      <c r="F3360" s="46"/>
      <c r="G3360" s="46" t="s">
        <v>1634</v>
      </c>
      <c r="H3360" s="47">
        <v>99.5</v>
      </c>
      <c r="I3360" s="46" t="s">
        <v>1635</v>
      </c>
      <c r="J3360" s="48">
        <f>O3360</f>
        <v>994.57</v>
      </c>
      <c r="M3360">
        <f>K3353</f>
        <v>994.57</v>
      </c>
      <c r="N3360">
        <f>L3353</f>
        <v>9.9957573900000014</v>
      </c>
      <c r="O3360">
        <v>994.57</v>
      </c>
      <c r="P3360">
        <v>9.9957573900000014</v>
      </c>
      <c r="Q3360">
        <f t="shared" si="849"/>
        <v>0</v>
      </c>
      <c r="S3360" s="194"/>
      <c r="W3360" t="s">
        <v>1635</v>
      </c>
      <c r="Y3360" t="s">
        <v>1635</v>
      </c>
      <c r="AB3360" t="s">
        <v>1635</v>
      </c>
    </row>
    <row r="3361" spans="1:30" ht="15.75" thickTop="1" x14ac:dyDescent="0.25">
      <c r="A3361" s="49"/>
      <c r="B3361" s="49"/>
      <c r="C3361" s="49"/>
      <c r="D3361" s="49"/>
      <c r="E3361" s="49"/>
      <c r="F3361" s="49"/>
      <c r="G3361" s="49"/>
      <c r="H3361" s="49"/>
      <c r="I3361" s="49"/>
      <c r="J3361" s="49"/>
      <c r="Q3361">
        <f t="shared" si="849"/>
        <v>0</v>
      </c>
      <c r="S3361" s="194"/>
    </row>
    <row r="3362" spans="1:30" collapsed="1" x14ac:dyDescent="0.25">
      <c r="A3362" s="36" t="s">
        <v>1124</v>
      </c>
      <c r="B3362" s="37" t="s">
        <v>137</v>
      </c>
      <c r="C3362" s="36" t="s">
        <v>138</v>
      </c>
      <c r="D3362" s="36" t="s">
        <v>9</v>
      </c>
      <c r="E3362" s="233" t="s">
        <v>1626</v>
      </c>
      <c r="F3362" s="234"/>
      <c r="G3362" s="38" t="s">
        <v>139</v>
      </c>
      <c r="H3362" s="37" t="s">
        <v>140</v>
      </c>
      <c r="I3362" s="37" t="s">
        <v>141</v>
      </c>
      <c r="J3362" s="37" t="s">
        <v>10</v>
      </c>
      <c r="Q3362">
        <f t="shared" si="849"/>
        <v>0</v>
      </c>
      <c r="S3362" s="194"/>
      <c r="W3362" t="s">
        <v>141</v>
      </c>
      <c r="Y3362" t="s">
        <v>141</v>
      </c>
      <c r="AB3362" t="s">
        <v>141</v>
      </c>
    </row>
    <row r="3363" spans="1:30" ht="38.25" x14ac:dyDescent="0.25">
      <c r="A3363" s="39" t="s">
        <v>1636</v>
      </c>
      <c r="B3363" s="40" t="s">
        <v>1125</v>
      </c>
      <c r="C3363" s="39" t="s">
        <v>157</v>
      </c>
      <c r="D3363" s="39" t="s">
        <v>1126</v>
      </c>
      <c r="E3363" s="235" t="s">
        <v>2578</v>
      </c>
      <c r="F3363" s="236"/>
      <c r="G3363" s="41" t="s">
        <v>164</v>
      </c>
      <c r="H3363" s="42">
        <v>1</v>
      </c>
      <c r="I3363" s="43">
        <f>_xlfn.XLOOKUP(D3363,'Sintético MO EQ MAT'!D:D,'Sintético MO EQ MAT'!G:G)</f>
        <v>366.30325209836064</v>
      </c>
      <c r="J3363" s="43">
        <f>(H3363*I3363)</f>
        <v>366.30325209836064</v>
      </c>
      <c r="K3363">
        <f>_xlfn.XLOOKUP(D3363,'Sintético MO EQ MAT'!D:D,'Sintético MO EQ MAT'!O:O,0)</f>
        <v>893.77</v>
      </c>
      <c r="L3363">
        <f>_xlfn.XLOOKUP(D3363,'Sintético MO EQ MAT'!D:D,'Sintético MO EQ MAT'!K:K,0)</f>
        <v>446.88996756</v>
      </c>
      <c r="Q3363">
        <f t="shared" si="849"/>
        <v>0</v>
      </c>
      <c r="S3363" s="194"/>
      <c r="W3363">
        <v>366.30325209836064</v>
      </c>
      <c r="Y3363">
        <v>366.30325209836064</v>
      </c>
      <c r="AB3363">
        <v>366.30325209836064</v>
      </c>
      <c r="AD3363" s="196">
        <v>414.63</v>
      </c>
    </row>
    <row r="3364" spans="1:30" ht="38.25" x14ac:dyDescent="0.25">
      <c r="A3364" s="50" t="s">
        <v>1638</v>
      </c>
      <c r="B3364" s="51" t="s">
        <v>2819</v>
      </c>
      <c r="C3364" s="50" t="s">
        <v>157</v>
      </c>
      <c r="D3364" s="50" t="s">
        <v>2820</v>
      </c>
      <c r="E3364" s="237" t="s">
        <v>1637</v>
      </c>
      <c r="F3364" s="238"/>
      <c r="G3364" s="52" t="s">
        <v>212</v>
      </c>
      <c r="H3364" s="53">
        <v>1.17E-2</v>
      </c>
      <c r="I3364" s="54">
        <v>688.25</v>
      </c>
      <c r="J3364" s="54">
        <f t="shared" ref="J3364:J3367" si="854">TRUNC(H3364*I3364,(2))</f>
        <v>8.0500000000000007</v>
      </c>
      <c r="Q3364">
        <f t="shared" si="849"/>
        <v>0</v>
      </c>
      <c r="R3364">
        <f t="shared" ref="R3364:R3367" si="855">I3364/1.07133</f>
        <v>642.42576983749177</v>
      </c>
      <c r="T3364">
        <v>653.56146098774423</v>
      </c>
      <c r="W3364">
        <v>700.18</v>
      </c>
      <c r="Y3364">
        <v>700.18</v>
      </c>
      <c r="AB3364">
        <v>700.18</v>
      </c>
      <c r="AD3364" s="196">
        <v>688.25</v>
      </c>
    </row>
    <row r="3365" spans="1:30" ht="25.5" x14ac:dyDescent="0.25">
      <c r="A3365" s="50" t="s">
        <v>1638</v>
      </c>
      <c r="B3365" s="51" t="s">
        <v>1940</v>
      </c>
      <c r="C3365" s="50" t="s">
        <v>157</v>
      </c>
      <c r="D3365" s="50" t="s">
        <v>1941</v>
      </c>
      <c r="E3365" s="237" t="s">
        <v>1637</v>
      </c>
      <c r="F3365" s="238"/>
      <c r="G3365" s="52" t="s">
        <v>266</v>
      </c>
      <c r="H3365" s="53">
        <v>0.48110000000000003</v>
      </c>
      <c r="I3365" s="54">
        <v>19.64</v>
      </c>
      <c r="J3365" s="54">
        <f t="shared" si="854"/>
        <v>9.44</v>
      </c>
      <c r="Q3365">
        <f t="shared" si="849"/>
        <v>0</v>
      </c>
      <c r="R3365">
        <f t="shared" si="855"/>
        <v>18.332353243165041</v>
      </c>
      <c r="T3365">
        <v>18.659049965930198</v>
      </c>
      <c r="W3365">
        <v>19.989999999999998</v>
      </c>
      <c r="Y3365">
        <v>19.989999999999998</v>
      </c>
      <c r="AB3365">
        <v>19.989999999999998</v>
      </c>
      <c r="AD3365" s="196">
        <v>19.64</v>
      </c>
    </row>
    <row r="3366" spans="1:30" ht="25.5" x14ac:dyDescent="0.25">
      <c r="A3366" s="50" t="s">
        <v>1638</v>
      </c>
      <c r="B3366" s="51" t="s">
        <v>1942</v>
      </c>
      <c r="C3366" s="50" t="s">
        <v>157</v>
      </c>
      <c r="D3366" s="50" t="s">
        <v>1943</v>
      </c>
      <c r="E3366" s="237" t="s">
        <v>1637</v>
      </c>
      <c r="F3366" s="238"/>
      <c r="G3366" s="52" t="s">
        <v>266</v>
      </c>
      <c r="H3366" s="53">
        <v>0.48110000000000003</v>
      </c>
      <c r="I3366" s="54">
        <v>27.04</v>
      </c>
      <c r="J3366" s="54">
        <f t="shared" si="854"/>
        <v>13</v>
      </c>
      <c r="Q3366">
        <f t="shared" si="849"/>
        <v>0</v>
      </c>
      <c r="R3366">
        <f t="shared" si="855"/>
        <v>25.239655381628445</v>
      </c>
      <c r="T3366">
        <v>25.678362409341663</v>
      </c>
      <c r="W3366">
        <v>27.51</v>
      </c>
      <c r="Y3366">
        <v>27.51</v>
      </c>
      <c r="AB3366">
        <v>27.51</v>
      </c>
      <c r="AD3366" s="196">
        <v>27.04</v>
      </c>
    </row>
    <row r="3367" spans="1:30" ht="38.25" x14ac:dyDescent="0.25">
      <c r="A3367" s="55" t="s">
        <v>1627</v>
      </c>
      <c r="B3367" s="56" t="s">
        <v>2821</v>
      </c>
      <c r="C3367" s="55" t="s">
        <v>157</v>
      </c>
      <c r="D3367" s="55" t="s">
        <v>2822</v>
      </c>
      <c r="E3367" s="230" t="s">
        <v>1648</v>
      </c>
      <c r="F3367" s="231"/>
      <c r="G3367" s="57" t="s">
        <v>164</v>
      </c>
      <c r="H3367" s="58">
        <v>1</v>
      </c>
      <c r="I3367" s="59">
        <v>335.81</v>
      </c>
      <c r="J3367" s="59">
        <f t="shared" si="854"/>
        <v>335.81</v>
      </c>
      <c r="Q3367">
        <f t="shared" si="849"/>
        <v>0</v>
      </c>
      <c r="R3367">
        <f t="shared" si="855"/>
        <v>313.45150420505354</v>
      </c>
      <c r="T3367">
        <v>318.91200657127126</v>
      </c>
      <c r="W3367">
        <v>341.66</v>
      </c>
      <c r="Y3367">
        <v>341.66</v>
      </c>
      <c r="AB3367">
        <v>341.66</v>
      </c>
      <c r="AD3367" s="196">
        <v>335.83</v>
      </c>
    </row>
    <row r="3368" spans="1:30" x14ac:dyDescent="0.25">
      <c r="A3368" s="44"/>
      <c r="B3368" s="44"/>
      <c r="C3368" s="44"/>
      <c r="D3368" s="44"/>
      <c r="E3368" s="44" t="s">
        <v>1629</v>
      </c>
      <c r="F3368" s="45">
        <v>18.78</v>
      </c>
      <c r="G3368" s="44" t="s">
        <v>1630</v>
      </c>
      <c r="H3368" s="45">
        <v>0</v>
      </c>
      <c r="I3368" s="44" t="s">
        <v>1631</v>
      </c>
      <c r="J3368" s="45">
        <f>F3368+H3368</f>
        <v>18.78</v>
      </c>
      <c r="Q3368">
        <f t="shared" si="849"/>
        <v>0</v>
      </c>
      <c r="W3368" t="s">
        <v>1631</v>
      </c>
      <c r="Y3368" t="s">
        <v>1631</v>
      </c>
      <c r="AB3368" t="s">
        <v>1631</v>
      </c>
    </row>
    <row r="3369" spans="1:30" x14ac:dyDescent="0.25">
      <c r="A3369" s="44"/>
      <c r="B3369" s="44"/>
      <c r="C3369" s="44"/>
      <c r="D3369" s="44"/>
      <c r="E3369" s="44" t="s">
        <v>1632</v>
      </c>
      <c r="F3369" s="45">
        <f>J3369-J3363</f>
        <v>80.586715461639358</v>
      </c>
      <c r="G3369" s="44"/>
      <c r="H3369" s="229" t="s">
        <v>1633</v>
      </c>
      <c r="I3369" s="229"/>
      <c r="J3369" s="45">
        <f>Q3369</f>
        <v>446.88996756</v>
      </c>
      <c r="Q3369">
        <f t="shared" si="849"/>
        <v>446.88996756</v>
      </c>
      <c r="S3369" s="194"/>
    </row>
    <row r="3370" spans="1:30" ht="15.75" thickBot="1" x14ac:dyDescent="0.3">
      <c r="A3370" s="46"/>
      <c r="B3370" s="46"/>
      <c r="C3370" s="46"/>
      <c r="D3370" s="46"/>
      <c r="E3370" s="46"/>
      <c r="F3370" s="46"/>
      <c r="G3370" s="46" t="s">
        <v>1634</v>
      </c>
      <c r="H3370" s="47">
        <v>2</v>
      </c>
      <c r="I3370" s="46" t="s">
        <v>1635</v>
      </c>
      <c r="J3370" s="48">
        <f>O3370</f>
        <v>893.77</v>
      </c>
      <c r="M3370">
        <f>K3363</f>
        <v>893.77</v>
      </c>
      <c r="N3370">
        <f>L3363</f>
        <v>446.88996756</v>
      </c>
      <c r="O3370">
        <v>893.77</v>
      </c>
      <c r="P3370">
        <v>446.88996756</v>
      </c>
      <c r="Q3370">
        <f t="shared" si="849"/>
        <v>0</v>
      </c>
      <c r="S3370" s="194"/>
      <c r="W3370" t="s">
        <v>1635</v>
      </c>
      <c r="Y3370" t="s">
        <v>1635</v>
      </c>
      <c r="AB3370" t="s">
        <v>1635</v>
      </c>
    </row>
    <row r="3371" spans="1:30" ht="15.75" thickTop="1" x14ac:dyDescent="0.25">
      <c r="A3371" s="49"/>
      <c r="B3371" s="49"/>
      <c r="C3371" s="49"/>
      <c r="D3371" s="49"/>
      <c r="E3371" s="49"/>
      <c r="F3371" s="49"/>
      <c r="G3371" s="49"/>
      <c r="H3371" s="49"/>
      <c r="I3371" s="49"/>
      <c r="J3371" s="49"/>
      <c r="Q3371">
        <f t="shared" si="849"/>
        <v>0</v>
      </c>
      <c r="S3371" s="194"/>
    </row>
    <row r="3372" spans="1:30" collapsed="1" x14ac:dyDescent="0.25">
      <c r="A3372" s="36" t="s">
        <v>1127</v>
      </c>
      <c r="B3372" s="37" t="s">
        <v>137</v>
      </c>
      <c r="C3372" s="36" t="s">
        <v>138</v>
      </c>
      <c r="D3372" s="36" t="s">
        <v>9</v>
      </c>
      <c r="E3372" s="233" t="s">
        <v>1626</v>
      </c>
      <c r="F3372" s="234"/>
      <c r="G3372" s="38" t="s">
        <v>139</v>
      </c>
      <c r="H3372" s="37" t="s">
        <v>140</v>
      </c>
      <c r="I3372" s="37" t="s">
        <v>141</v>
      </c>
      <c r="J3372" s="37" t="s">
        <v>10</v>
      </c>
      <c r="Q3372">
        <f t="shared" si="849"/>
        <v>0</v>
      </c>
      <c r="S3372" s="194"/>
      <c r="W3372" t="s">
        <v>141</v>
      </c>
      <c r="Y3372" t="s">
        <v>141</v>
      </c>
      <c r="AB3372" t="s">
        <v>141</v>
      </c>
    </row>
    <row r="3373" spans="1:30" ht="38.25" x14ac:dyDescent="0.25">
      <c r="A3373" s="39" t="s">
        <v>1636</v>
      </c>
      <c r="B3373" s="40" t="s">
        <v>1128</v>
      </c>
      <c r="C3373" s="39" t="s">
        <v>157</v>
      </c>
      <c r="D3373" s="39" t="s">
        <v>1129</v>
      </c>
      <c r="E3373" s="235" t="s">
        <v>2578</v>
      </c>
      <c r="F3373" s="236"/>
      <c r="G3373" s="41" t="s">
        <v>164</v>
      </c>
      <c r="H3373" s="42">
        <v>1</v>
      </c>
      <c r="I3373" s="43">
        <f>_xlfn.XLOOKUP(D3373,'Sintético MO EQ MAT'!D:D,'Sintético MO EQ MAT'!G:G)</f>
        <v>875.00137489344263</v>
      </c>
      <c r="J3373" s="43">
        <f>(H3373*I3373)</f>
        <v>875.00137489344263</v>
      </c>
      <c r="K3373">
        <f>_xlfn.XLOOKUP(D3373,'Sintético MO EQ MAT'!D:D,'Sintético MO EQ MAT'!O:O,0)</f>
        <v>9607.51</v>
      </c>
      <c r="L3373">
        <f>_xlfn.XLOOKUP(D3373,'Sintético MO EQ MAT'!D:D,'Sintético MO EQ MAT'!K:K,0)</f>
        <v>1067.5016773699999</v>
      </c>
      <c r="Q3373">
        <f t="shared" si="849"/>
        <v>0</v>
      </c>
      <c r="S3373" s="194"/>
      <c r="W3373">
        <v>875.00137489344263</v>
      </c>
      <c r="Y3373">
        <v>875.00137489344263</v>
      </c>
      <c r="AB3373">
        <v>875.00137489344263</v>
      </c>
      <c r="AD3373" s="196">
        <v>1015.92</v>
      </c>
    </row>
    <row r="3374" spans="1:30" ht="38.25" x14ac:dyDescent="0.25">
      <c r="A3374" s="50" t="s">
        <v>1638</v>
      </c>
      <c r="B3374" s="51" t="s">
        <v>2819</v>
      </c>
      <c r="C3374" s="50" t="s">
        <v>157</v>
      </c>
      <c r="D3374" s="50" t="s">
        <v>2820</v>
      </c>
      <c r="E3374" s="237" t="s">
        <v>1637</v>
      </c>
      <c r="F3374" s="238"/>
      <c r="G3374" s="52" t="s">
        <v>212</v>
      </c>
      <c r="H3374" s="53">
        <v>1.89E-2</v>
      </c>
      <c r="I3374" s="54">
        <v>688.25</v>
      </c>
      <c r="J3374" s="54">
        <f t="shared" ref="J3374:J3377" si="856">TRUNC(H3374*I3374,(2))</f>
        <v>13</v>
      </c>
      <c r="Q3374">
        <f t="shared" si="849"/>
        <v>0</v>
      </c>
      <c r="R3374">
        <f t="shared" ref="R3374:R3377" si="857">I3374/1.07133</f>
        <v>642.42576983749177</v>
      </c>
      <c r="T3374">
        <v>653.56146098774423</v>
      </c>
      <c r="W3374">
        <v>700.18</v>
      </c>
      <c r="Y3374">
        <v>700.18</v>
      </c>
      <c r="AB3374">
        <v>700.18</v>
      </c>
      <c r="AD3374" s="196">
        <v>688.25</v>
      </c>
    </row>
    <row r="3375" spans="1:30" ht="25.5" x14ac:dyDescent="0.25">
      <c r="A3375" s="50" t="s">
        <v>1638</v>
      </c>
      <c r="B3375" s="51" t="s">
        <v>1940</v>
      </c>
      <c r="C3375" s="50" t="s">
        <v>157</v>
      </c>
      <c r="D3375" s="50" t="s">
        <v>1941</v>
      </c>
      <c r="E3375" s="237" t="s">
        <v>1637</v>
      </c>
      <c r="F3375" s="238"/>
      <c r="G3375" s="52" t="s">
        <v>266</v>
      </c>
      <c r="H3375" s="53">
        <v>0.63839999999999997</v>
      </c>
      <c r="I3375" s="54">
        <v>19.64</v>
      </c>
      <c r="J3375" s="54">
        <f t="shared" si="856"/>
        <v>12.53</v>
      </c>
      <c r="Q3375">
        <f t="shared" si="849"/>
        <v>0</v>
      </c>
      <c r="R3375">
        <f t="shared" si="857"/>
        <v>18.332353243165041</v>
      </c>
      <c r="T3375">
        <v>18.659049965930198</v>
      </c>
      <c r="W3375">
        <v>19.989999999999998</v>
      </c>
      <c r="Y3375">
        <v>19.989999999999998</v>
      </c>
      <c r="AB3375">
        <v>19.989999999999998</v>
      </c>
      <c r="AD3375" s="196">
        <v>19.64</v>
      </c>
    </row>
    <row r="3376" spans="1:30" ht="25.5" x14ac:dyDescent="0.25">
      <c r="A3376" s="50" t="s">
        <v>1638</v>
      </c>
      <c r="B3376" s="51" t="s">
        <v>1942</v>
      </c>
      <c r="C3376" s="50" t="s">
        <v>157</v>
      </c>
      <c r="D3376" s="50" t="s">
        <v>1943</v>
      </c>
      <c r="E3376" s="237" t="s">
        <v>1637</v>
      </c>
      <c r="F3376" s="238"/>
      <c r="G3376" s="52" t="s">
        <v>266</v>
      </c>
      <c r="H3376" s="53">
        <v>0.63839999999999997</v>
      </c>
      <c r="I3376" s="54">
        <v>27.04</v>
      </c>
      <c r="J3376" s="54">
        <f t="shared" si="856"/>
        <v>17.260000000000002</v>
      </c>
      <c r="Q3376">
        <f t="shared" si="849"/>
        <v>0</v>
      </c>
      <c r="R3376">
        <f t="shared" si="857"/>
        <v>25.239655381628445</v>
      </c>
      <c r="T3376">
        <v>25.678362409341663</v>
      </c>
      <c r="W3376">
        <v>27.51</v>
      </c>
      <c r="Y3376">
        <v>27.51</v>
      </c>
      <c r="AB3376">
        <v>27.51</v>
      </c>
      <c r="AD3376" s="196">
        <v>27.04</v>
      </c>
    </row>
    <row r="3377" spans="1:30" ht="38.25" x14ac:dyDescent="0.25">
      <c r="A3377" s="55" t="s">
        <v>1627</v>
      </c>
      <c r="B3377" s="56" t="s">
        <v>2823</v>
      </c>
      <c r="C3377" s="55" t="s">
        <v>157</v>
      </c>
      <c r="D3377" s="55" t="s">
        <v>2824</v>
      </c>
      <c r="E3377" s="230" t="s">
        <v>1648</v>
      </c>
      <c r="F3377" s="231"/>
      <c r="G3377" s="57" t="s">
        <v>164</v>
      </c>
      <c r="H3377" s="58">
        <v>1</v>
      </c>
      <c r="I3377" s="59">
        <v>832.21</v>
      </c>
      <c r="J3377" s="59">
        <f t="shared" si="856"/>
        <v>832.21</v>
      </c>
      <c r="Q3377">
        <f t="shared" si="849"/>
        <v>0</v>
      </c>
      <c r="R3377">
        <f t="shared" si="857"/>
        <v>776.80079900684211</v>
      </c>
      <c r="T3377">
        <v>790.33537752139875</v>
      </c>
      <c r="W3377">
        <v>846.71</v>
      </c>
      <c r="Y3377">
        <v>846.71</v>
      </c>
      <c r="AB3377">
        <v>846.71</v>
      </c>
      <c r="AD3377" s="196">
        <v>832.28</v>
      </c>
    </row>
    <row r="3378" spans="1:30" x14ac:dyDescent="0.25">
      <c r="A3378" s="44"/>
      <c r="B3378" s="44"/>
      <c r="C3378" s="44"/>
      <c r="D3378" s="44"/>
      <c r="E3378" s="44" t="s">
        <v>1629</v>
      </c>
      <c r="F3378" s="45">
        <v>25.43</v>
      </c>
      <c r="G3378" s="44" t="s">
        <v>1630</v>
      </c>
      <c r="H3378" s="45">
        <v>0</v>
      </c>
      <c r="I3378" s="44" t="s">
        <v>1631</v>
      </c>
      <c r="J3378" s="45">
        <f>F3378+H3378</f>
        <v>25.43</v>
      </c>
      <c r="Q3378">
        <f t="shared" si="849"/>
        <v>0</v>
      </c>
      <c r="W3378" t="s">
        <v>1631</v>
      </c>
      <c r="Y3378" t="s">
        <v>1631</v>
      </c>
      <c r="AB3378" t="s">
        <v>1631</v>
      </c>
    </row>
    <row r="3379" spans="1:30" x14ac:dyDescent="0.25">
      <c r="A3379" s="44"/>
      <c r="B3379" s="44"/>
      <c r="C3379" s="44"/>
      <c r="D3379" s="44"/>
      <c r="E3379" s="44" t="s">
        <v>1632</v>
      </c>
      <c r="F3379" s="45">
        <f>J3379-J3373</f>
        <v>192.50030247655729</v>
      </c>
      <c r="G3379" s="44"/>
      <c r="H3379" s="229" t="s">
        <v>1633</v>
      </c>
      <c r="I3379" s="229"/>
      <c r="J3379" s="45">
        <f>Q3379</f>
        <v>1067.5016773699999</v>
      </c>
      <c r="Q3379">
        <f t="shared" si="849"/>
        <v>1067.5016773699999</v>
      </c>
      <c r="S3379" s="194"/>
    </row>
    <row r="3380" spans="1:30" ht="15.75" thickBot="1" x14ac:dyDescent="0.3">
      <c r="A3380" s="46"/>
      <c r="B3380" s="46"/>
      <c r="C3380" s="46"/>
      <c r="D3380" s="46"/>
      <c r="E3380" s="46"/>
      <c r="F3380" s="46"/>
      <c r="G3380" s="46" t="s">
        <v>1634</v>
      </c>
      <c r="H3380" s="47">
        <v>9</v>
      </c>
      <c r="I3380" s="46" t="s">
        <v>1635</v>
      </c>
      <c r="J3380" s="48">
        <f>O3380</f>
        <v>9607.51</v>
      </c>
      <c r="M3380">
        <f>K3373</f>
        <v>9607.51</v>
      </c>
      <c r="N3380">
        <f>L3373</f>
        <v>1067.5016773699999</v>
      </c>
      <c r="O3380">
        <v>9607.51</v>
      </c>
      <c r="P3380">
        <v>1067.5016773699999</v>
      </c>
      <c r="Q3380">
        <f t="shared" si="849"/>
        <v>0</v>
      </c>
      <c r="S3380" s="194"/>
      <c r="W3380" t="s">
        <v>1635</v>
      </c>
      <c r="Y3380" t="s">
        <v>1635</v>
      </c>
      <c r="AB3380" t="s">
        <v>1635</v>
      </c>
    </row>
    <row r="3381" spans="1:30" ht="15.75" thickTop="1" x14ac:dyDescent="0.25">
      <c r="A3381" s="49"/>
      <c r="B3381" s="49"/>
      <c r="C3381" s="49"/>
      <c r="D3381" s="49"/>
      <c r="E3381" s="49"/>
      <c r="F3381" s="49"/>
      <c r="G3381" s="49"/>
      <c r="H3381" s="49"/>
      <c r="I3381" s="49"/>
      <c r="J3381" s="49"/>
      <c r="Q3381">
        <f t="shared" si="849"/>
        <v>0</v>
      </c>
      <c r="S3381" s="194"/>
    </row>
    <row r="3382" spans="1:30" collapsed="1" x14ac:dyDescent="0.25">
      <c r="A3382" s="36" t="s">
        <v>5039</v>
      </c>
      <c r="B3382" s="37" t="s">
        <v>137</v>
      </c>
      <c r="C3382" s="36" t="s">
        <v>138</v>
      </c>
      <c r="D3382" s="36" t="s">
        <v>9</v>
      </c>
      <c r="E3382" s="233" t="s">
        <v>1626</v>
      </c>
      <c r="F3382" s="234"/>
      <c r="G3382" s="38" t="s">
        <v>139</v>
      </c>
      <c r="H3382" s="37" t="s">
        <v>140</v>
      </c>
      <c r="I3382" s="37" t="s">
        <v>141</v>
      </c>
      <c r="J3382" s="37" t="s">
        <v>10</v>
      </c>
      <c r="Q3382">
        <f t="shared" si="849"/>
        <v>0</v>
      </c>
      <c r="S3382" s="194"/>
      <c r="W3382" t="s">
        <v>141</v>
      </c>
      <c r="Y3382" t="s">
        <v>141</v>
      </c>
      <c r="AB3382" t="s">
        <v>141</v>
      </c>
    </row>
    <row r="3383" spans="1:30" ht="38.25" x14ac:dyDescent="0.25">
      <c r="A3383" s="39" t="s">
        <v>1627</v>
      </c>
      <c r="B3383" s="40" t="s">
        <v>1131</v>
      </c>
      <c r="C3383" s="39" t="s">
        <v>145</v>
      </c>
      <c r="D3383" s="39" t="s">
        <v>2825</v>
      </c>
      <c r="E3383" s="235" t="s">
        <v>1643</v>
      </c>
      <c r="F3383" s="236"/>
      <c r="G3383" s="41" t="s">
        <v>596</v>
      </c>
      <c r="H3383" s="42">
        <v>1</v>
      </c>
      <c r="I3383" s="43">
        <f>_xlfn.XLOOKUP(D3383,'Sintético MO EQ MAT'!D:D,'Sintético MO EQ MAT'!G:G)</f>
        <v>107323.17919800003</v>
      </c>
      <c r="J3383" s="43">
        <f>(H3383*I3383)</f>
        <v>107323.17919800003</v>
      </c>
      <c r="K3383">
        <f>_xlfn.XLOOKUP(D3383,'Sintético MO EQ MAT'!D:D,'Sintético MO EQ MAT'!O:O,0)</f>
        <v>122348.42</v>
      </c>
      <c r="L3383">
        <f>_xlfn.XLOOKUP(D3383,'Sintético MO EQ MAT'!D:D,'Sintético MO EQ MAT'!K:K,0)</f>
        <v>122348.42428572002</v>
      </c>
      <c r="Q3383">
        <f t="shared" si="849"/>
        <v>0</v>
      </c>
      <c r="S3383" s="194"/>
      <c r="W3383">
        <v>107323.17919800003</v>
      </c>
      <c r="Y3383">
        <v>107323.17919800003</v>
      </c>
      <c r="AB3383">
        <v>107323.17919800003</v>
      </c>
    </row>
    <row r="3384" spans="1:30" x14ac:dyDescent="0.25">
      <c r="A3384" s="44"/>
      <c r="B3384" s="44"/>
      <c r="C3384" s="44"/>
      <c r="D3384" s="44"/>
      <c r="E3384" s="44" t="s">
        <v>1629</v>
      </c>
      <c r="F3384" s="45">
        <v>0</v>
      </c>
      <c r="G3384" s="44" t="s">
        <v>1630</v>
      </c>
      <c r="H3384" s="45">
        <v>0</v>
      </c>
      <c r="I3384" s="44" t="s">
        <v>1631</v>
      </c>
      <c r="J3384" s="45">
        <f>F3384+H3384</f>
        <v>0</v>
      </c>
      <c r="Q3384">
        <f t="shared" si="849"/>
        <v>0</v>
      </c>
      <c r="W3384" t="s">
        <v>1631</v>
      </c>
      <c r="Y3384" t="s">
        <v>1631</v>
      </c>
      <c r="AB3384" t="s">
        <v>1631</v>
      </c>
    </row>
    <row r="3385" spans="1:30" x14ac:dyDescent="0.25">
      <c r="A3385" s="44"/>
      <c r="B3385" s="44"/>
      <c r="C3385" s="44"/>
      <c r="D3385" s="44"/>
      <c r="E3385" s="44" t="s">
        <v>1632</v>
      </c>
      <c r="F3385" s="45">
        <f>J3385-J3383</f>
        <v>15025.245087719988</v>
      </c>
      <c r="G3385" s="44"/>
      <c r="H3385" s="229" t="s">
        <v>1633</v>
      </c>
      <c r="I3385" s="229"/>
      <c r="J3385" s="45">
        <f>Q3385</f>
        <v>122348.42428572002</v>
      </c>
      <c r="Q3385">
        <f t="shared" si="849"/>
        <v>122348.42428572002</v>
      </c>
      <c r="S3385" s="194"/>
    </row>
    <row r="3386" spans="1:30" ht="15.75" thickBot="1" x14ac:dyDescent="0.3">
      <c r="A3386" s="46"/>
      <c r="B3386" s="46"/>
      <c r="C3386" s="46"/>
      <c r="D3386" s="46"/>
      <c r="E3386" s="46"/>
      <c r="F3386" s="46"/>
      <c r="G3386" s="46" t="s">
        <v>1634</v>
      </c>
      <c r="H3386" s="47">
        <v>1</v>
      </c>
      <c r="I3386" s="46" t="s">
        <v>1635</v>
      </c>
      <c r="J3386" s="48">
        <f>O3386</f>
        <v>122348.42</v>
      </c>
      <c r="M3386">
        <f>K3383</f>
        <v>122348.42</v>
      </c>
      <c r="N3386">
        <f>L3383</f>
        <v>122348.42428572002</v>
      </c>
      <c r="O3386">
        <v>122348.42</v>
      </c>
      <c r="P3386">
        <v>122348.42428572002</v>
      </c>
      <c r="Q3386">
        <f t="shared" si="849"/>
        <v>0</v>
      </c>
      <c r="S3386" s="194"/>
      <c r="W3386" t="s">
        <v>1635</v>
      </c>
      <c r="Y3386" t="s">
        <v>1635</v>
      </c>
      <c r="AB3386" t="s">
        <v>1635</v>
      </c>
    </row>
    <row r="3387" spans="1:30" ht="15.75" thickTop="1" x14ac:dyDescent="0.25">
      <c r="A3387" s="49"/>
      <c r="B3387" s="49"/>
      <c r="C3387" s="49"/>
      <c r="D3387" s="49"/>
      <c r="E3387" s="49"/>
      <c r="F3387" s="49"/>
      <c r="G3387" s="49"/>
      <c r="H3387" s="49"/>
      <c r="I3387" s="49"/>
      <c r="J3387" s="49"/>
      <c r="Q3387">
        <f t="shared" si="849"/>
        <v>0</v>
      </c>
      <c r="S3387" s="194"/>
    </row>
    <row r="3388" spans="1:30" x14ac:dyDescent="0.25">
      <c r="A3388" s="33" t="s">
        <v>92</v>
      </c>
      <c r="B3388" s="33"/>
      <c r="C3388" s="33"/>
      <c r="D3388" s="33" t="s">
        <v>93</v>
      </c>
      <c r="E3388" s="33"/>
      <c r="F3388" s="239"/>
      <c r="G3388" s="240"/>
      <c r="H3388" s="34"/>
      <c r="I3388" s="33"/>
      <c r="J3388" s="35">
        <f>J3396+J3406+J3416+J3426+J3436+J3445+J3454+J3463+J3472+J3481+J3493+J3504+J3517+J3529+J3539+J3548+J3554+J3563+J3572+J3579+J3588+J3597+J3605+J3619</f>
        <v>419961.13000000012</v>
      </c>
      <c r="K3388">
        <f>_xlfn.XLOOKUP(D3388,'Sintético MO EQ MAT'!D:D,'Sintético MO EQ MAT'!O:O,0)</f>
        <v>419961.13000000012</v>
      </c>
      <c r="M3388">
        <f>K3388</f>
        <v>419961.13000000012</v>
      </c>
      <c r="N3388">
        <f>L3388</f>
        <v>0</v>
      </c>
      <c r="O3388">
        <v>419961.13000000012</v>
      </c>
      <c r="P3388">
        <v>0</v>
      </c>
      <c r="Q3388">
        <f t="shared" si="849"/>
        <v>0</v>
      </c>
    </row>
    <row r="3389" spans="1:30" collapsed="1" x14ac:dyDescent="0.25">
      <c r="A3389" s="36" t="s">
        <v>1133</v>
      </c>
      <c r="B3389" s="37" t="s">
        <v>137</v>
      </c>
      <c r="C3389" s="36" t="s">
        <v>138</v>
      </c>
      <c r="D3389" s="36" t="s">
        <v>9</v>
      </c>
      <c r="E3389" s="233" t="s">
        <v>1626</v>
      </c>
      <c r="F3389" s="234"/>
      <c r="G3389" s="38" t="s">
        <v>139</v>
      </c>
      <c r="H3389" s="37" t="s">
        <v>140</v>
      </c>
      <c r="I3389" s="37" t="s">
        <v>141</v>
      </c>
      <c r="J3389" s="37" t="s">
        <v>10</v>
      </c>
      <c r="Q3389">
        <f t="shared" si="849"/>
        <v>0</v>
      </c>
      <c r="S3389" s="194"/>
      <c r="W3389" t="s">
        <v>141</v>
      </c>
      <c r="Y3389" t="s">
        <v>141</v>
      </c>
      <c r="AB3389" t="s">
        <v>141</v>
      </c>
    </row>
    <row r="3390" spans="1:30" x14ac:dyDescent="0.25">
      <c r="A3390" s="39" t="s">
        <v>1636</v>
      </c>
      <c r="B3390" s="40" t="s">
        <v>1134</v>
      </c>
      <c r="C3390" s="39" t="s">
        <v>157</v>
      </c>
      <c r="D3390" s="39" t="s">
        <v>1135</v>
      </c>
      <c r="E3390" s="235" t="s">
        <v>2550</v>
      </c>
      <c r="F3390" s="236"/>
      <c r="G3390" s="41" t="s">
        <v>164</v>
      </c>
      <c r="H3390" s="42">
        <v>1</v>
      </c>
      <c r="I3390" s="43">
        <f>_xlfn.XLOOKUP(D3390,'Sintético MO EQ MAT'!D:D,'Sintético MO EQ MAT'!G:G)</f>
        <v>39.056878819672136</v>
      </c>
      <c r="J3390" s="43">
        <f>(H3390*I3390)</f>
        <v>39.056878819672136</v>
      </c>
      <c r="K3390">
        <f>_xlfn.XLOOKUP(D3390,'Sintético MO EQ MAT'!D:D,'Sintético MO EQ MAT'!O:O,0)</f>
        <v>12960.63</v>
      </c>
      <c r="L3390">
        <f>_xlfn.XLOOKUP(D3390,'Sintético MO EQ MAT'!D:D,'Sintético MO EQ MAT'!K:K,0)</f>
        <v>47.649392160000005</v>
      </c>
      <c r="Q3390">
        <f t="shared" si="849"/>
        <v>0</v>
      </c>
      <c r="S3390" s="194"/>
      <c r="W3390">
        <v>39.056878819672136</v>
      </c>
      <c r="Y3390">
        <v>39.056878819672136</v>
      </c>
      <c r="AB3390">
        <v>39.056878819672136</v>
      </c>
      <c r="AD3390" s="196">
        <v>37.299999999999997</v>
      </c>
    </row>
    <row r="3391" spans="1:30" ht="25.5" x14ac:dyDescent="0.25">
      <c r="A3391" s="50" t="s">
        <v>1638</v>
      </c>
      <c r="B3391" s="51" t="s">
        <v>1940</v>
      </c>
      <c r="C3391" s="50" t="s">
        <v>157</v>
      </c>
      <c r="D3391" s="50" t="s">
        <v>1941</v>
      </c>
      <c r="E3391" s="237" t="s">
        <v>1637</v>
      </c>
      <c r="F3391" s="238"/>
      <c r="G3391" s="52" t="s">
        <v>266</v>
      </c>
      <c r="H3391" s="53">
        <v>0.20619999999999999</v>
      </c>
      <c r="I3391" s="54">
        <v>19.64</v>
      </c>
      <c r="J3391" s="54">
        <f t="shared" ref="J3391:J3393" si="858">TRUNC(H3391*I3391,(2))</f>
        <v>4.04</v>
      </c>
      <c r="Q3391">
        <f t="shared" si="849"/>
        <v>0</v>
      </c>
      <c r="R3391">
        <f t="shared" ref="R3391:R3393" si="859">I3391/1.07133</f>
        <v>18.332353243165041</v>
      </c>
      <c r="T3391">
        <v>18.659049965930198</v>
      </c>
      <c r="W3391">
        <v>19.989999999999998</v>
      </c>
      <c r="Y3391">
        <v>19.989999999999998</v>
      </c>
      <c r="AB3391">
        <v>19.989999999999998</v>
      </c>
      <c r="AD3391" s="196">
        <v>19.64</v>
      </c>
    </row>
    <row r="3392" spans="1:30" ht="25.5" x14ac:dyDescent="0.25">
      <c r="A3392" s="50" t="s">
        <v>1638</v>
      </c>
      <c r="B3392" s="51" t="s">
        <v>1942</v>
      </c>
      <c r="C3392" s="50" t="s">
        <v>157</v>
      </c>
      <c r="D3392" s="50" t="s">
        <v>1943</v>
      </c>
      <c r="E3392" s="237" t="s">
        <v>1637</v>
      </c>
      <c r="F3392" s="238"/>
      <c r="G3392" s="52" t="s">
        <v>266</v>
      </c>
      <c r="H3392" s="53">
        <v>0.20619999999999999</v>
      </c>
      <c r="I3392" s="54">
        <v>27.04</v>
      </c>
      <c r="J3392" s="54">
        <f t="shared" si="858"/>
        <v>5.57</v>
      </c>
      <c r="Q3392">
        <f t="shared" si="849"/>
        <v>0</v>
      </c>
      <c r="R3392">
        <f t="shared" si="859"/>
        <v>25.239655381628445</v>
      </c>
      <c r="T3392">
        <v>25.678362409341663</v>
      </c>
      <c r="W3392">
        <v>27.51</v>
      </c>
      <c r="Y3392">
        <v>27.51</v>
      </c>
      <c r="AB3392">
        <v>27.51</v>
      </c>
      <c r="AD3392" s="196">
        <v>27.04</v>
      </c>
    </row>
    <row r="3393" spans="1:30" ht="25.5" x14ac:dyDescent="0.25">
      <c r="A3393" s="55" t="s">
        <v>1627</v>
      </c>
      <c r="B3393" s="56" t="s">
        <v>2826</v>
      </c>
      <c r="C3393" s="55" t="s">
        <v>157</v>
      </c>
      <c r="D3393" s="55" t="s">
        <v>2827</v>
      </c>
      <c r="E3393" s="230" t="s">
        <v>1648</v>
      </c>
      <c r="F3393" s="231"/>
      <c r="G3393" s="57" t="s">
        <v>164</v>
      </c>
      <c r="H3393" s="58">
        <v>1</v>
      </c>
      <c r="I3393" s="59">
        <v>29.45</v>
      </c>
      <c r="J3393" s="59">
        <f t="shared" si="858"/>
        <v>29.45</v>
      </c>
      <c r="Q3393">
        <f t="shared" si="849"/>
        <v>0</v>
      </c>
      <c r="R3393">
        <f t="shared" si="859"/>
        <v>27.489195672668554</v>
      </c>
      <c r="T3393">
        <v>27.955905276618786</v>
      </c>
      <c r="W3393">
        <v>29.95</v>
      </c>
      <c r="Y3393">
        <v>29.95</v>
      </c>
      <c r="AB3393">
        <v>29.95</v>
      </c>
      <c r="AD3393" s="196">
        <v>29.43</v>
      </c>
    </row>
    <row r="3394" spans="1:30" x14ac:dyDescent="0.25">
      <c r="A3394" s="44"/>
      <c r="B3394" s="44"/>
      <c r="C3394" s="44"/>
      <c r="D3394" s="44"/>
      <c r="E3394" s="44" t="s">
        <v>1629</v>
      </c>
      <c r="F3394" s="45">
        <v>7.29</v>
      </c>
      <c r="G3394" s="44" t="s">
        <v>1630</v>
      </c>
      <c r="H3394" s="45">
        <v>0</v>
      </c>
      <c r="I3394" s="44" t="s">
        <v>1631</v>
      </c>
      <c r="J3394" s="45">
        <f>F3394+H3394</f>
        <v>7.29</v>
      </c>
      <c r="Q3394">
        <f t="shared" si="849"/>
        <v>0</v>
      </c>
      <c r="W3394" t="s">
        <v>1631</v>
      </c>
      <c r="Y3394" t="s">
        <v>1631</v>
      </c>
      <c r="AB3394" t="s">
        <v>1631</v>
      </c>
    </row>
    <row r="3395" spans="1:30" x14ac:dyDescent="0.25">
      <c r="A3395" s="44"/>
      <c r="B3395" s="44"/>
      <c r="C3395" s="44"/>
      <c r="D3395" s="44"/>
      <c r="E3395" s="44" t="s">
        <v>1632</v>
      </c>
      <c r="F3395" s="45">
        <f>J3395-J3390</f>
        <v>8.5925133403278693</v>
      </c>
      <c r="G3395" s="44"/>
      <c r="H3395" s="229" t="s">
        <v>1633</v>
      </c>
      <c r="I3395" s="229"/>
      <c r="J3395" s="45">
        <f>Q3395</f>
        <v>47.649392160000005</v>
      </c>
      <c r="Q3395">
        <f t="shared" si="849"/>
        <v>47.649392160000005</v>
      </c>
      <c r="S3395" s="194"/>
    </row>
    <row r="3396" spans="1:30" ht="15.75" thickBot="1" x14ac:dyDescent="0.3">
      <c r="A3396" s="46"/>
      <c r="B3396" s="46"/>
      <c r="C3396" s="46"/>
      <c r="D3396" s="46"/>
      <c r="E3396" s="46"/>
      <c r="F3396" s="46"/>
      <c r="G3396" s="46" t="s">
        <v>1634</v>
      </c>
      <c r="H3396" s="47">
        <v>272</v>
      </c>
      <c r="I3396" s="46" t="s">
        <v>1635</v>
      </c>
      <c r="J3396" s="48">
        <f>O3396</f>
        <v>12960.63</v>
      </c>
      <c r="M3396">
        <f>K3390</f>
        <v>12960.63</v>
      </c>
      <c r="N3396">
        <f>L3390</f>
        <v>47.649392160000005</v>
      </c>
      <c r="O3396">
        <v>12960.63</v>
      </c>
      <c r="P3396">
        <v>47.649392160000005</v>
      </c>
      <c r="Q3396">
        <f t="shared" si="849"/>
        <v>0</v>
      </c>
      <c r="S3396" s="194"/>
      <c r="W3396" t="s">
        <v>1635</v>
      </c>
      <c r="Y3396" t="s">
        <v>1635</v>
      </c>
      <c r="AB3396" t="s">
        <v>1635</v>
      </c>
    </row>
    <row r="3397" spans="1:30" ht="15.75" thickTop="1" x14ac:dyDescent="0.25">
      <c r="A3397" s="49"/>
      <c r="B3397" s="49"/>
      <c r="C3397" s="49"/>
      <c r="D3397" s="49"/>
      <c r="E3397" s="49"/>
      <c r="F3397" s="49"/>
      <c r="G3397" s="49"/>
      <c r="H3397" s="49"/>
      <c r="I3397" s="49"/>
      <c r="J3397" s="49"/>
      <c r="Q3397">
        <f t="shared" si="849"/>
        <v>0</v>
      </c>
      <c r="S3397" s="194"/>
    </row>
    <row r="3398" spans="1:30" collapsed="1" x14ac:dyDescent="0.25">
      <c r="A3398" s="36" t="s">
        <v>1136</v>
      </c>
      <c r="B3398" s="37" t="s">
        <v>137</v>
      </c>
      <c r="C3398" s="36" t="s">
        <v>138</v>
      </c>
      <c r="D3398" s="36" t="s">
        <v>9</v>
      </c>
      <c r="E3398" s="233" t="s">
        <v>1626</v>
      </c>
      <c r="F3398" s="234"/>
      <c r="G3398" s="38" t="s">
        <v>139</v>
      </c>
      <c r="H3398" s="37" t="s">
        <v>140</v>
      </c>
      <c r="I3398" s="37" t="s">
        <v>141</v>
      </c>
      <c r="J3398" s="37" t="s">
        <v>10</v>
      </c>
      <c r="Q3398">
        <f t="shared" si="849"/>
        <v>0</v>
      </c>
      <c r="S3398" s="194"/>
      <c r="W3398" t="s">
        <v>141</v>
      </c>
      <c r="Y3398" t="s">
        <v>141</v>
      </c>
      <c r="AB3398" t="s">
        <v>141</v>
      </c>
    </row>
    <row r="3399" spans="1:30" ht="25.5" x14ac:dyDescent="0.25">
      <c r="A3399" s="39" t="s">
        <v>1636</v>
      </c>
      <c r="B3399" s="40" t="s">
        <v>976</v>
      </c>
      <c r="C3399" s="39" t="s">
        <v>157</v>
      </c>
      <c r="D3399" s="39" t="s">
        <v>977</v>
      </c>
      <c r="E3399" s="235" t="s">
        <v>2578</v>
      </c>
      <c r="F3399" s="236"/>
      <c r="G3399" s="41" t="s">
        <v>164</v>
      </c>
      <c r="H3399" s="42">
        <v>1</v>
      </c>
      <c r="I3399" s="43">
        <f>_xlfn.XLOOKUP(D3399,'Sintético MO EQ MAT'!D:D,'Sintético MO EQ MAT'!G:G)</f>
        <v>17.07932819672131</v>
      </c>
      <c r="J3399" s="43">
        <f>(H3399*I3399)</f>
        <v>17.07932819672131</v>
      </c>
      <c r="K3399">
        <f>_xlfn.XLOOKUP(D3399,'Sintético MO EQ MAT'!D:D,'Sintético MO EQ MAT'!O:O,0)</f>
        <v>7897.13</v>
      </c>
      <c r="L3399">
        <f>_xlfn.XLOOKUP(D3399,'Sintético MO EQ MAT'!D:D,'Sintético MO EQ MAT'!K:K,0)</f>
        <v>20.836780399999999</v>
      </c>
      <c r="Q3399">
        <f t="shared" si="849"/>
        <v>0</v>
      </c>
      <c r="S3399" s="194"/>
      <c r="W3399">
        <v>17.07932819672131</v>
      </c>
      <c r="Y3399">
        <v>17.07932819672131</v>
      </c>
      <c r="AB3399">
        <v>17.07932819672131</v>
      </c>
      <c r="AD3399" s="196">
        <v>7.2</v>
      </c>
    </row>
    <row r="3400" spans="1:30" ht="25.5" x14ac:dyDescent="0.25">
      <c r="A3400" s="50" t="s">
        <v>1638</v>
      </c>
      <c r="B3400" s="51" t="s">
        <v>1940</v>
      </c>
      <c r="C3400" s="50" t="s">
        <v>157</v>
      </c>
      <c r="D3400" s="50" t="s">
        <v>1941</v>
      </c>
      <c r="E3400" s="237" t="s">
        <v>1637</v>
      </c>
      <c r="F3400" s="238"/>
      <c r="G3400" s="52" t="s">
        <v>266</v>
      </c>
      <c r="H3400" s="53">
        <v>0.28299999999999997</v>
      </c>
      <c r="I3400" s="54">
        <v>19.64</v>
      </c>
      <c r="J3400" s="54">
        <f t="shared" ref="J3400:J3403" si="860">TRUNC(H3400*I3400,(2))</f>
        <v>5.55</v>
      </c>
      <c r="Q3400">
        <f t="shared" si="849"/>
        <v>0</v>
      </c>
      <c r="R3400">
        <f t="shared" ref="R3400:R3403" si="861">I3400/1.07133</f>
        <v>18.332353243165041</v>
      </c>
      <c r="T3400">
        <v>18.659049965930198</v>
      </c>
      <c r="W3400">
        <v>19.989999999999998</v>
      </c>
      <c r="Y3400">
        <v>19.989999999999998</v>
      </c>
      <c r="AB3400">
        <v>19.989999999999998</v>
      </c>
      <c r="AD3400" s="196">
        <v>19.64</v>
      </c>
    </row>
    <row r="3401" spans="1:30" ht="25.5" x14ac:dyDescent="0.25">
      <c r="A3401" s="50" t="s">
        <v>1638</v>
      </c>
      <c r="B3401" s="51" t="s">
        <v>1942</v>
      </c>
      <c r="C3401" s="50" t="s">
        <v>157</v>
      </c>
      <c r="D3401" s="50" t="s">
        <v>1943</v>
      </c>
      <c r="E3401" s="237" t="s">
        <v>1637</v>
      </c>
      <c r="F3401" s="238"/>
      <c r="G3401" s="52" t="s">
        <v>266</v>
      </c>
      <c r="H3401" s="53">
        <v>0.28299999999999997</v>
      </c>
      <c r="I3401" s="54">
        <v>27.04</v>
      </c>
      <c r="J3401" s="54">
        <f t="shared" si="860"/>
        <v>7.65</v>
      </c>
      <c r="Q3401">
        <f t="shared" si="849"/>
        <v>0</v>
      </c>
      <c r="R3401">
        <f t="shared" si="861"/>
        <v>25.239655381628445</v>
      </c>
      <c r="T3401">
        <v>25.678362409341663</v>
      </c>
      <c r="W3401">
        <v>27.51</v>
      </c>
      <c r="Y3401">
        <v>27.51</v>
      </c>
      <c r="AB3401">
        <v>27.51</v>
      </c>
      <c r="AD3401" s="196">
        <v>27.04</v>
      </c>
    </row>
    <row r="3402" spans="1:30" ht="25.5" x14ac:dyDescent="0.25">
      <c r="A3402" s="50" t="s">
        <v>1638</v>
      </c>
      <c r="B3402" s="51" t="s">
        <v>1907</v>
      </c>
      <c r="C3402" s="50" t="s">
        <v>157</v>
      </c>
      <c r="D3402" s="50" t="s">
        <v>1908</v>
      </c>
      <c r="E3402" s="237" t="s">
        <v>1637</v>
      </c>
      <c r="F3402" s="238"/>
      <c r="G3402" s="52" t="s">
        <v>212</v>
      </c>
      <c r="H3402" s="53">
        <v>1.1999999999999999E-3</v>
      </c>
      <c r="I3402" s="54">
        <v>629.28</v>
      </c>
      <c r="J3402" s="54">
        <f t="shared" si="860"/>
        <v>0.75</v>
      </c>
      <c r="Q3402">
        <f t="shared" ref="Q3402:Q3465" si="862">P3403</f>
        <v>0</v>
      </c>
      <c r="R3402">
        <f t="shared" si="861"/>
        <v>587.38203914760163</v>
      </c>
      <c r="T3402">
        <v>597.56564270579565</v>
      </c>
      <c r="W3402">
        <v>640.19000000000005</v>
      </c>
      <c r="Y3402">
        <v>640.19000000000005</v>
      </c>
      <c r="AB3402">
        <v>640.19000000000005</v>
      </c>
      <c r="AD3402" s="196">
        <v>629.28</v>
      </c>
    </row>
    <row r="3403" spans="1:30" x14ac:dyDescent="0.25">
      <c r="A3403" s="55" t="s">
        <v>1627</v>
      </c>
      <c r="B3403" s="56" t="s">
        <v>2715</v>
      </c>
      <c r="C3403" s="55" t="s">
        <v>157</v>
      </c>
      <c r="D3403" s="55" t="s">
        <v>2716</v>
      </c>
      <c r="E3403" s="230" t="s">
        <v>1648</v>
      </c>
      <c r="F3403" s="231"/>
      <c r="G3403" s="57" t="s">
        <v>164</v>
      </c>
      <c r="H3403" s="58">
        <v>1</v>
      </c>
      <c r="I3403" s="59">
        <v>3.13</v>
      </c>
      <c r="J3403" s="59">
        <f t="shared" si="860"/>
        <v>3.13</v>
      </c>
      <c r="Q3403">
        <f t="shared" si="862"/>
        <v>0</v>
      </c>
      <c r="R3403">
        <f t="shared" si="861"/>
        <v>2.9216021207284406</v>
      </c>
      <c r="T3403">
        <v>2.9776072732024681</v>
      </c>
      <c r="W3403">
        <v>3.19</v>
      </c>
      <c r="Y3403">
        <v>3.19</v>
      </c>
      <c r="AB3403">
        <v>3.19</v>
      </c>
      <c r="AD3403" s="196">
        <v>3.13</v>
      </c>
    </row>
    <row r="3404" spans="1:30" x14ac:dyDescent="0.25">
      <c r="A3404" s="44"/>
      <c r="B3404" s="44"/>
      <c r="C3404" s="44"/>
      <c r="D3404" s="44"/>
      <c r="E3404" s="44" t="s">
        <v>1629</v>
      </c>
      <c r="F3404" s="45">
        <v>10.15</v>
      </c>
      <c r="G3404" s="44" t="s">
        <v>1630</v>
      </c>
      <c r="H3404" s="45">
        <v>0</v>
      </c>
      <c r="I3404" s="44" t="s">
        <v>1631</v>
      </c>
      <c r="J3404" s="45">
        <f>F3404+H3404</f>
        <v>10.15</v>
      </c>
      <c r="Q3404">
        <f t="shared" si="862"/>
        <v>0</v>
      </c>
      <c r="W3404" t="s">
        <v>1631</v>
      </c>
      <c r="Y3404" t="s">
        <v>1631</v>
      </c>
      <c r="AB3404" t="s">
        <v>1631</v>
      </c>
    </row>
    <row r="3405" spans="1:30" x14ac:dyDescent="0.25">
      <c r="A3405" s="44"/>
      <c r="B3405" s="44"/>
      <c r="C3405" s="44"/>
      <c r="D3405" s="44"/>
      <c r="E3405" s="44" t="s">
        <v>1632</v>
      </c>
      <c r="F3405" s="45">
        <f>J3405-J3399</f>
        <v>3.7574522032786888</v>
      </c>
      <c r="G3405" s="44"/>
      <c r="H3405" s="229" t="s">
        <v>1633</v>
      </c>
      <c r="I3405" s="229"/>
      <c r="J3405" s="45">
        <f>Q3405</f>
        <v>20.836780399999999</v>
      </c>
      <c r="Q3405">
        <f t="shared" si="862"/>
        <v>20.836780399999999</v>
      </c>
      <c r="S3405" s="194"/>
    </row>
    <row r="3406" spans="1:30" ht="15.75" thickBot="1" x14ac:dyDescent="0.3">
      <c r="A3406" s="46"/>
      <c r="B3406" s="46"/>
      <c r="C3406" s="46"/>
      <c r="D3406" s="46"/>
      <c r="E3406" s="46"/>
      <c r="F3406" s="46"/>
      <c r="G3406" s="46" t="s">
        <v>1634</v>
      </c>
      <c r="H3406" s="47">
        <v>7</v>
      </c>
      <c r="I3406" s="46" t="s">
        <v>1635</v>
      </c>
      <c r="J3406" s="48">
        <f>O3406</f>
        <v>145.85</v>
      </c>
      <c r="M3406">
        <f>K3399</f>
        <v>7897.13</v>
      </c>
      <c r="N3406">
        <f>L3399</f>
        <v>20.836780399999999</v>
      </c>
      <c r="O3406">
        <v>145.85</v>
      </c>
      <c r="P3406">
        <v>20.836780399999999</v>
      </c>
      <c r="Q3406">
        <f t="shared" si="862"/>
        <v>0</v>
      </c>
      <c r="S3406" s="194"/>
      <c r="W3406" t="s">
        <v>1635</v>
      </c>
      <c r="Y3406" t="s">
        <v>1635</v>
      </c>
      <c r="AB3406" t="s">
        <v>1635</v>
      </c>
    </row>
    <row r="3407" spans="1:30" ht="15.75" thickTop="1" x14ac:dyDescent="0.25">
      <c r="A3407" s="49"/>
      <c r="B3407" s="49"/>
      <c r="C3407" s="49"/>
      <c r="D3407" s="49"/>
      <c r="E3407" s="49"/>
      <c r="F3407" s="49"/>
      <c r="G3407" s="49"/>
      <c r="H3407" s="49"/>
      <c r="I3407" s="49"/>
      <c r="J3407" s="49"/>
      <c r="Q3407">
        <f t="shared" si="862"/>
        <v>0</v>
      </c>
      <c r="S3407" s="194"/>
    </row>
    <row r="3408" spans="1:30" collapsed="1" x14ac:dyDescent="0.25">
      <c r="A3408" s="36" t="s">
        <v>1137</v>
      </c>
      <c r="B3408" s="37" t="s">
        <v>137</v>
      </c>
      <c r="C3408" s="36" t="s">
        <v>138</v>
      </c>
      <c r="D3408" s="36" t="s">
        <v>9</v>
      </c>
      <c r="E3408" s="233" t="s">
        <v>1626</v>
      </c>
      <c r="F3408" s="234"/>
      <c r="G3408" s="38" t="s">
        <v>139</v>
      </c>
      <c r="H3408" s="37" t="s">
        <v>140</v>
      </c>
      <c r="I3408" s="37" t="s">
        <v>141</v>
      </c>
      <c r="J3408" s="37" t="s">
        <v>10</v>
      </c>
      <c r="Q3408">
        <f t="shared" si="862"/>
        <v>0</v>
      </c>
      <c r="S3408" s="194"/>
      <c r="W3408" t="s">
        <v>141</v>
      </c>
      <c r="Y3408" t="s">
        <v>141</v>
      </c>
      <c r="AB3408" t="s">
        <v>141</v>
      </c>
    </row>
    <row r="3409" spans="1:30" ht="25.5" x14ac:dyDescent="0.25">
      <c r="A3409" s="39" t="s">
        <v>1636</v>
      </c>
      <c r="B3409" s="40" t="s">
        <v>973</v>
      </c>
      <c r="C3409" s="39" t="s">
        <v>157</v>
      </c>
      <c r="D3409" s="39" t="s">
        <v>974</v>
      </c>
      <c r="E3409" s="235" t="s">
        <v>2578</v>
      </c>
      <c r="F3409" s="236"/>
      <c r="G3409" s="41" t="s">
        <v>164</v>
      </c>
      <c r="H3409" s="42">
        <v>1</v>
      </c>
      <c r="I3409" s="43">
        <f>_xlfn.XLOOKUP(D3409,'Sintético MO EQ MAT'!D:D,'Sintético MO EQ MAT'!G:G)</f>
        <v>13.542618254098361</v>
      </c>
      <c r="J3409" s="43">
        <f>(H3409*I3409)</f>
        <v>13.542618254098361</v>
      </c>
      <c r="K3409">
        <f>_xlfn.XLOOKUP(D3409,'Sintético MO EQ MAT'!D:D,'Sintético MO EQ MAT'!O:O,0)</f>
        <v>11268</v>
      </c>
      <c r="L3409">
        <f>_xlfn.XLOOKUP(D3409,'Sintético MO EQ MAT'!D:D,'Sintético MO EQ MAT'!K:K,0)</f>
        <v>16.52199427</v>
      </c>
      <c r="Q3409">
        <f t="shared" si="862"/>
        <v>0</v>
      </c>
      <c r="S3409" s="194"/>
      <c r="W3409">
        <v>13.542618254098361</v>
      </c>
      <c r="Y3409">
        <v>13.542618254098361</v>
      </c>
      <c r="AB3409">
        <v>13.542618254098361</v>
      </c>
      <c r="AD3409" s="196">
        <v>4.67</v>
      </c>
    </row>
    <row r="3410" spans="1:30" ht="25.5" x14ac:dyDescent="0.25">
      <c r="A3410" s="50" t="s">
        <v>1638</v>
      </c>
      <c r="B3410" s="51" t="s">
        <v>1940</v>
      </c>
      <c r="C3410" s="50" t="s">
        <v>157</v>
      </c>
      <c r="D3410" s="50" t="s">
        <v>1941</v>
      </c>
      <c r="E3410" s="237" t="s">
        <v>1637</v>
      </c>
      <c r="F3410" s="238"/>
      <c r="G3410" s="52" t="s">
        <v>266</v>
      </c>
      <c r="H3410" s="53">
        <v>0.247</v>
      </c>
      <c r="I3410" s="54">
        <v>19.64</v>
      </c>
      <c r="J3410" s="54">
        <f t="shared" ref="J3410:J3413" si="863">TRUNC(H3410*I3410,(2))</f>
        <v>4.8499999999999996</v>
      </c>
      <c r="Q3410">
        <f t="shared" si="862"/>
        <v>0</v>
      </c>
      <c r="R3410">
        <f t="shared" ref="R3410:R3413" si="864">I3410/1.07133</f>
        <v>18.332353243165041</v>
      </c>
      <c r="T3410">
        <v>18.659049965930198</v>
      </c>
      <c r="W3410">
        <v>19.989999999999998</v>
      </c>
      <c r="Y3410">
        <v>19.989999999999998</v>
      </c>
      <c r="AB3410">
        <v>19.989999999999998</v>
      </c>
      <c r="AD3410" s="196">
        <v>19.64</v>
      </c>
    </row>
    <row r="3411" spans="1:30" ht="25.5" x14ac:dyDescent="0.25">
      <c r="A3411" s="50" t="s">
        <v>1638</v>
      </c>
      <c r="B3411" s="51" t="s">
        <v>1942</v>
      </c>
      <c r="C3411" s="50" t="s">
        <v>157</v>
      </c>
      <c r="D3411" s="50" t="s">
        <v>1943</v>
      </c>
      <c r="E3411" s="237" t="s">
        <v>1637</v>
      </c>
      <c r="F3411" s="238"/>
      <c r="G3411" s="52" t="s">
        <v>266</v>
      </c>
      <c r="H3411" s="53">
        <v>0.247</v>
      </c>
      <c r="I3411" s="54">
        <v>27.04</v>
      </c>
      <c r="J3411" s="54">
        <f t="shared" si="863"/>
        <v>6.67</v>
      </c>
      <c r="Q3411">
        <f t="shared" si="862"/>
        <v>0</v>
      </c>
      <c r="R3411">
        <f t="shared" si="864"/>
        <v>25.239655381628445</v>
      </c>
      <c r="T3411">
        <v>25.678362409341663</v>
      </c>
      <c r="W3411">
        <v>27.51</v>
      </c>
      <c r="Y3411">
        <v>27.51</v>
      </c>
      <c r="AB3411">
        <v>27.51</v>
      </c>
      <c r="AD3411" s="196">
        <v>27.04</v>
      </c>
    </row>
    <row r="3412" spans="1:30" ht="25.5" x14ac:dyDescent="0.25">
      <c r="A3412" s="50" t="s">
        <v>1638</v>
      </c>
      <c r="B3412" s="51" t="s">
        <v>1907</v>
      </c>
      <c r="C3412" s="50" t="s">
        <v>157</v>
      </c>
      <c r="D3412" s="50" t="s">
        <v>1908</v>
      </c>
      <c r="E3412" s="237" t="s">
        <v>1637</v>
      </c>
      <c r="F3412" s="238"/>
      <c r="G3412" s="52" t="s">
        <v>212</v>
      </c>
      <c r="H3412" s="53">
        <v>8.9999999999999998E-4</v>
      </c>
      <c r="I3412" s="54">
        <v>629.28</v>
      </c>
      <c r="J3412" s="54">
        <f t="shared" si="863"/>
        <v>0.56000000000000005</v>
      </c>
      <c r="Q3412">
        <f t="shared" si="862"/>
        <v>0</v>
      </c>
      <c r="R3412">
        <f t="shared" si="864"/>
        <v>587.38203914760163</v>
      </c>
      <c r="T3412">
        <v>597.56564270579565</v>
      </c>
      <c r="W3412">
        <v>640.19000000000005</v>
      </c>
      <c r="Y3412">
        <v>640.19000000000005</v>
      </c>
      <c r="AB3412">
        <v>640.19000000000005</v>
      </c>
      <c r="AD3412" s="196">
        <v>629.28</v>
      </c>
    </row>
    <row r="3413" spans="1:30" ht="25.5" x14ac:dyDescent="0.25">
      <c r="A3413" s="55" t="s">
        <v>1627</v>
      </c>
      <c r="B3413" s="56" t="s">
        <v>2713</v>
      </c>
      <c r="C3413" s="55" t="s">
        <v>157</v>
      </c>
      <c r="D3413" s="55" t="s">
        <v>2714</v>
      </c>
      <c r="E3413" s="230" t="s">
        <v>1648</v>
      </c>
      <c r="F3413" s="231"/>
      <c r="G3413" s="57" t="s">
        <v>164</v>
      </c>
      <c r="H3413" s="58">
        <v>1</v>
      </c>
      <c r="I3413" s="59">
        <v>1.46</v>
      </c>
      <c r="J3413" s="59">
        <f t="shared" si="863"/>
        <v>1.46</v>
      </c>
      <c r="Q3413">
        <f t="shared" si="862"/>
        <v>0</v>
      </c>
      <c r="R3413">
        <f t="shared" si="864"/>
        <v>1.3627920435346719</v>
      </c>
      <c r="T3413">
        <v>1.3907946197716858</v>
      </c>
      <c r="W3413">
        <v>1.49</v>
      </c>
      <c r="Y3413">
        <v>1.49</v>
      </c>
      <c r="AB3413">
        <v>1.49</v>
      </c>
      <c r="AD3413" s="196">
        <v>1.46</v>
      </c>
    </row>
    <row r="3414" spans="1:30" x14ac:dyDescent="0.25">
      <c r="A3414" s="44"/>
      <c r="B3414" s="44"/>
      <c r="C3414" s="44"/>
      <c r="D3414" s="44"/>
      <c r="E3414" s="44" t="s">
        <v>1629</v>
      </c>
      <c r="F3414" s="45">
        <v>8.84</v>
      </c>
      <c r="G3414" s="44" t="s">
        <v>1630</v>
      </c>
      <c r="H3414" s="45">
        <v>0</v>
      </c>
      <c r="I3414" s="44" t="s">
        <v>1631</v>
      </c>
      <c r="J3414" s="45">
        <f>F3414+H3414</f>
        <v>8.84</v>
      </c>
      <c r="Q3414">
        <f t="shared" si="862"/>
        <v>0</v>
      </c>
      <c r="W3414" t="s">
        <v>1631</v>
      </c>
      <c r="Y3414" t="s">
        <v>1631</v>
      </c>
      <c r="AB3414" t="s">
        <v>1631</v>
      </c>
    </row>
    <row r="3415" spans="1:30" x14ac:dyDescent="0.25">
      <c r="A3415" s="44"/>
      <c r="B3415" s="44"/>
      <c r="C3415" s="44"/>
      <c r="D3415" s="44"/>
      <c r="E3415" s="44" t="s">
        <v>1632</v>
      </c>
      <c r="F3415" s="45">
        <f>J3415-J3409</f>
        <v>2.9793760159016394</v>
      </c>
      <c r="G3415" s="44"/>
      <c r="H3415" s="229" t="s">
        <v>1633</v>
      </c>
      <c r="I3415" s="229"/>
      <c r="J3415" s="45">
        <f>Q3415</f>
        <v>16.52199427</v>
      </c>
      <c r="Q3415">
        <f t="shared" si="862"/>
        <v>16.52199427</v>
      </c>
      <c r="S3415" s="194"/>
    </row>
    <row r="3416" spans="1:30" ht="15.75" thickBot="1" x14ac:dyDescent="0.3">
      <c r="A3416" s="46"/>
      <c r="B3416" s="46"/>
      <c r="C3416" s="46"/>
      <c r="D3416" s="46"/>
      <c r="E3416" s="46"/>
      <c r="F3416" s="46"/>
      <c r="G3416" s="46" t="s">
        <v>1634</v>
      </c>
      <c r="H3416" s="47">
        <v>154</v>
      </c>
      <c r="I3416" s="46" t="s">
        <v>1635</v>
      </c>
      <c r="J3416" s="48">
        <f>O3416</f>
        <v>2544.38</v>
      </c>
      <c r="M3416">
        <f>K3409</f>
        <v>11268</v>
      </c>
      <c r="N3416">
        <f>L3409</f>
        <v>16.52199427</v>
      </c>
      <c r="O3416">
        <v>2544.38</v>
      </c>
      <c r="P3416">
        <v>16.52199427</v>
      </c>
      <c r="Q3416">
        <f t="shared" si="862"/>
        <v>0</v>
      </c>
      <c r="S3416" s="194"/>
      <c r="W3416" t="s">
        <v>1635</v>
      </c>
      <c r="Y3416" t="s">
        <v>1635</v>
      </c>
      <c r="AB3416" t="s">
        <v>1635</v>
      </c>
    </row>
    <row r="3417" spans="1:30" ht="15.75" thickTop="1" x14ac:dyDescent="0.25">
      <c r="A3417" s="49"/>
      <c r="B3417" s="49"/>
      <c r="C3417" s="49"/>
      <c r="D3417" s="49"/>
      <c r="E3417" s="49"/>
      <c r="F3417" s="49"/>
      <c r="G3417" s="49"/>
      <c r="H3417" s="49"/>
      <c r="I3417" s="49"/>
      <c r="J3417" s="49"/>
      <c r="Q3417">
        <f t="shared" si="862"/>
        <v>0</v>
      </c>
      <c r="S3417" s="194"/>
    </row>
    <row r="3418" spans="1:30" collapsed="1" x14ac:dyDescent="0.25">
      <c r="A3418" s="36" t="s">
        <v>1138</v>
      </c>
      <c r="B3418" s="37" t="s">
        <v>137</v>
      </c>
      <c r="C3418" s="36" t="s">
        <v>138</v>
      </c>
      <c r="D3418" s="36" t="s">
        <v>9</v>
      </c>
      <c r="E3418" s="233" t="s">
        <v>1626</v>
      </c>
      <c r="F3418" s="234"/>
      <c r="G3418" s="38" t="s">
        <v>139</v>
      </c>
      <c r="H3418" s="37" t="s">
        <v>140</v>
      </c>
      <c r="I3418" s="37" t="s">
        <v>141</v>
      </c>
      <c r="J3418" s="37" t="s">
        <v>10</v>
      </c>
      <c r="Q3418">
        <f t="shared" si="862"/>
        <v>0</v>
      </c>
      <c r="S3418" s="194"/>
      <c r="W3418" t="s">
        <v>141</v>
      </c>
      <c r="Y3418" t="s">
        <v>141</v>
      </c>
      <c r="AB3418" t="s">
        <v>141</v>
      </c>
    </row>
    <row r="3419" spans="1:30" ht="25.5" x14ac:dyDescent="0.25">
      <c r="A3419" s="39" t="s">
        <v>1636</v>
      </c>
      <c r="B3419" s="40" t="s">
        <v>1139</v>
      </c>
      <c r="C3419" s="39" t="s">
        <v>157</v>
      </c>
      <c r="D3419" s="39" t="s">
        <v>1140</v>
      </c>
      <c r="E3419" s="235" t="s">
        <v>2578</v>
      </c>
      <c r="F3419" s="236"/>
      <c r="G3419" s="41" t="s">
        <v>164</v>
      </c>
      <c r="H3419" s="42">
        <v>1</v>
      </c>
      <c r="I3419" s="43">
        <f>_xlfn.XLOOKUP(D3419,'Sintético MO EQ MAT'!D:D,'Sintético MO EQ MAT'!G:G)</f>
        <v>8.7894089918032794</v>
      </c>
      <c r="J3419" s="43">
        <f>(H3419*I3419)</f>
        <v>8.7894089918032794</v>
      </c>
      <c r="K3419">
        <f>_xlfn.XLOOKUP(D3419,'Sintético MO EQ MAT'!D:D,'Sintético MO EQ MAT'!O:O,0)</f>
        <v>32.159999999999997</v>
      </c>
      <c r="L3419">
        <f>_xlfn.XLOOKUP(D3419,'Sintético MO EQ MAT'!D:D,'Sintético MO EQ MAT'!K:K,0)</f>
        <v>10.72307897</v>
      </c>
      <c r="Q3419">
        <f t="shared" si="862"/>
        <v>0</v>
      </c>
      <c r="S3419" s="194"/>
      <c r="W3419">
        <v>8.7894089918032794</v>
      </c>
      <c r="Y3419">
        <v>8.7894089918032794</v>
      </c>
      <c r="AB3419">
        <v>8.7894089918032794</v>
      </c>
      <c r="AD3419" s="196">
        <v>3.7</v>
      </c>
    </row>
    <row r="3420" spans="1:30" ht="25.5" x14ac:dyDescent="0.25">
      <c r="A3420" s="50" t="s">
        <v>1638</v>
      </c>
      <c r="B3420" s="51" t="s">
        <v>1940</v>
      </c>
      <c r="C3420" s="50" t="s">
        <v>157</v>
      </c>
      <c r="D3420" s="50" t="s">
        <v>1941</v>
      </c>
      <c r="E3420" s="237" t="s">
        <v>1637</v>
      </c>
      <c r="F3420" s="238"/>
      <c r="G3420" s="52" t="s">
        <v>266</v>
      </c>
      <c r="H3420" s="53">
        <v>0.14499999999999999</v>
      </c>
      <c r="I3420" s="54">
        <v>19.64</v>
      </c>
      <c r="J3420" s="54">
        <f t="shared" ref="J3420:J3423" si="865">TRUNC(H3420*I3420,(2))</f>
        <v>2.84</v>
      </c>
      <c r="Q3420">
        <f t="shared" si="862"/>
        <v>0</v>
      </c>
      <c r="R3420">
        <f t="shared" ref="R3420:R3423" si="866">I3420/1.07133</f>
        <v>18.332353243165041</v>
      </c>
      <c r="T3420">
        <v>18.659049965930198</v>
      </c>
      <c r="W3420">
        <v>19.989999999999998</v>
      </c>
      <c r="Y3420">
        <v>19.989999999999998</v>
      </c>
      <c r="AB3420">
        <v>19.989999999999998</v>
      </c>
      <c r="AD3420" s="196">
        <v>19.64</v>
      </c>
    </row>
    <row r="3421" spans="1:30" ht="25.5" x14ac:dyDescent="0.25">
      <c r="A3421" s="50" t="s">
        <v>1638</v>
      </c>
      <c r="B3421" s="51" t="s">
        <v>1942</v>
      </c>
      <c r="C3421" s="50" t="s">
        <v>157</v>
      </c>
      <c r="D3421" s="50" t="s">
        <v>1943</v>
      </c>
      <c r="E3421" s="237" t="s">
        <v>1637</v>
      </c>
      <c r="F3421" s="238"/>
      <c r="G3421" s="52" t="s">
        <v>266</v>
      </c>
      <c r="H3421" s="53">
        <v>0.14499999999999999</v>
      </c>
      <c r="I3421" s="54">
        <v>27.04</v>
      </c>
      <c r="J3421" s="54">
        <f t="shared" si="865"/>
        <v>3.92</v>
      </c>
      <c r="Q3421">
        <f t="shared" si="862"/>
        <v>0</v>
      </c>
      <c r="R3421">
        <f t="shared" si="866"/>
        <v>25.239655381628445</v>
      </c>
      <c r="T3421">
        <v>25.678362409341663</v>
      </c>
      <c r="W3421">
        <v>27.51</v>
      </c>
      <c r="Y3421">
        <v>27.51</v>
      </c>
      <c r="AB3421">
        <v>27.51</v>
      </c>
      <c r="AD3421" s="196">
        <v>27.04</v>
      </c>
    </row>
    <row r="3422" spans="1:30" ht="25.5" x14ac:dyDescent="0.25">
      <c r="A3422" s="50" t="s">
        <v>1638</v>
      </c>
      <c r="B3422" s="51" t="s">
        <v>1907</v>
      </c>
      <c r="C3422" s="50" t="s">
        <v>157</v>
      </c>
      <c r="D3422" s="50" t="s">
        <v>1908</v>
      </c>
      <c r="E3422" s="237" t="s">
        <v>1637</v>
      </c>
      <c r="F3422" s="238"/>
      <c r="G3422" s="52" t="s">
        <v>212</v>
      </c>
      <c r="H3422" s="53">
        <v>8.9999999999999998E-4</v>
      </c>
      <c r="I3422" s="54">
        <v>629.28</v>
      </c>
      <c r="J3422" s="54">
        <f t="shared" si="865"/>
        <v>0.56000000000000005</v>
      </c>
      <c r="Q3422">
        <f t="shared" si="862"/>
        <v>0</v>
      </c>
      <c r="R3422">
        <f t="shared" si="866"/>
        <v>587.38203914760163</v>
      </c>
      <c r="T3422">
        <v>597.56564270579565</v>
      </c>
      <c r="W3422">
        <v>640.19000000000005</v>
      </c>
      <c r="Y3422">
        <v>640.19000000000005</v>
      </c>
      <c r="AB3422">
        <v>640.19000000000005</v>
      </c>
      <c r="AD3422" s="196">
        <v>629.28</v>
      </c>
    </row>
    <row r="3423" spans="1:30" x14ac:dyDescent="0.25">
      <c r="A3423" s="55" t="s">
        <v>1627</v>
      </c>
      <c r="B3423" s="56" t="s">
        <v>2717</v>
      </c>
      <c r="C3423" s="55" t="s">
        <v>157</v>
      </c>
      <c r="D3423" s="55" t="s">
        <v>2718</v>
      </c>
      <c r="E3423" s="230" t="s">
        <v>1648</v>
      </c>
      <c r="F3423" s="231"/>
      <c r="G3423" s="57" t="s">
        <v>164</v>
      </c>
      <c r="H3423" s="58">
        <v>1</v>
      </c>
      <c r="I3423" s="59">
        <v>1.47</v>
      </c>
      <c r="J3423" s="59">
        <f t="shared" si="865"/>
        <v>1.47</v>
      </c>
      <c r="Q3423">
        <f t="shared" si="862"/>
        <v>0</v>
      </c>
      <c r="R3423">
        <f t="shared" si="866"/>
        <v>1.3721262356136765</v>
      </c>
      <c r="T3423">
        <v>1.4094630039296949</v>
      </c>
      <c r="W3423">
        <v>1.51</v>
      </c>
      <c r="Y3423">
        <v>1.51</v>
      </c>
      <c r="AB3423">
        <v>1.51</v>
      </c>
      <c r="AD3423" s="196">
        <v>1.48</v>
      </c>
    </row>
    <row r="3424" spans="1:30" x14ac:dyDescent="0.25">
      <c r="A3424" s="44"/>
      <c r="B3424" s="44"/>
      <c r="C3424" s="44"/>
      <c r="D3424" s="44"/>
      <c r="E3424" s="44" t="s">
        <v>1629</v>
      </c>
      <c r="F3424" s="45">
        <v>5.23</v>
      </c>
      <c r="G3424" s="44" t="s">
        <v>1630</v>
      </c>
      <c r="H3424" s="45">
        <v>0</v>
      </c>
      <c r="I3424" s="44" t="s">
        <v>1631</v>
      </c>
      <c r="J3424" s="45">
        <f>F3424+H3424</f>
        <v>5.23</v>
      </c>
      <c r="Q3424">
        <f t="shared" si="862"/>
        <v>0</v>
      </c>
      <c r="W3424" t="s">
        <v>1631</v>
      </c>
      <c r="Y3424" t="s">
        <v>1631</v>
      </c>
      <c r="AB3424" t="s">
        <v>1631</v>
      </c>
    </row>
    <row r="3425" spans="1:30" x14ac:dyDescent="0.25">
      <c r="A3425" s="44"/>
      <c r="B3425" s="44"/>
      <c r="C3425" s="44"/>
      <c r="D3425" s="44"/>
      <c r="E3425" s="44" t="s">
        <v>1632</v>
      </c>
      <c r="F3425" s="45">
        <f>J3425-J3419</f>
        <v>1.9336699781967202</v>
      </c>
      <c r="G3425" s="44"/>
      <c r="H3425" s="229" t="s">
        <v>1633</v>
      </c>
      <c r="I3425" s="229"/>
      <c r="J3425" s="45">
        <f>Q3425</f>
        <v>10.72307897</v>
      </c>
      <c r="Q3425">
        <f t="shared" si="862"/>
        <v>10.72307897</v>
      </c>
      <c r="S3425" s="194"/>
    </row>
    <row r="3426" spans="1:30" ht="15.75" thickBot="1" x14ac:dyDescent="0.3">
      <c r="A3426" s="46"/>
      <c r="B3426" s="46"/>
      <c r="C3426" s="46"/>
      <c r="D3426" s="46"/>
      <c r="E3426" s="46"/>
      <c r="F3426" s="46"/>
      <c r="G3426" s="46" t="s">
        <v>1634</v>
      </c>
      <c r="H3426" s="47">
        <v>3</v>
      </c>
      <c r="I3426" s="46" t="s">
        <v>1635</v>
      </c>
      <c r="J3426" s="48">
        <f>O3426</f>
        <v>32.159999999999997</v>
      </c>
      <c r="M3426">
        <f>K3419</f>
        <v>32.159999999999997</v>
      </c>
      <c r="N3426">
        <f>L3419</f>
        <v>10.72307897</v>
      </c>
      <c r="O3426">
        <v>32.159999999999997</v>
      </c>
      <c r="P3426">
        <v>10.72307897</v>
      </c>
      <c r="Q3426">
        <f t="shared" si="862"/>
        <v>0</v>
      </c>
      <c r="S3426" s="194"/>
      <c r="W3426" t="s">
        <v>1635</v>
      </c>
      <c r="Y3426" t="s">
        <v>1635</v>
      </c>
      <c r="AB3426" t="s">
        <v>1635</v>
      </c>
    </row>
    <row r="3427" spans="1:30" ht="15.75" thickTop="1" x14ac:dyDescent="0.25">
      <c r="A3427" s="49"/>
      <c r="B3427" s="49"/>
      <c r="C3427" s="49"/>
      <c r="D3427" s="49"/>
      <c r="E3427" s="49"/>
      <c r="F3427" s="49"/>
      <c r="G3427" s="49"/>
      <c r="H3427" s="49"/>
      <c r="I3427" s="49"/>
      <c r="J3427" s="49"/>
      <c r="Q3427">
        <f t="shared" si="862"/>
        <v>0</v>
      </c>
      <c r="S3427" s="194"/>
    </row>
    <row r="3428" spans="1:30" collapsed="1" x14ac:dyDescent="0.25">
      <c r="A3428" s="36" t="s">
        <v>1141</v>
      </c>
      <c r="B3428" s="37" t="s">
        <v>137</v>
      </c>
      <c r="C3428" s="36" t="s">
        <v>138</v>
      </c>
      <c r="D3428" s="36" t="s">
        <v>9</v>
      </c>
      <c r="E3428" s="233" t="s">
        <v>1626</v>
      </c>
      <c r="F3428" s="234"/>
      <c r="G3428" s="38" t="s">
        <v>139</v>
      </c>
      <c r="H3428" s="37" t="s">
        <v>140</v>
      </c>
      <c r="I3428" s="37" t="s">
        <v>141</v>
      </c>
      <c r="J3428" s="37" t="s">
        <v>10</v>
      </c>
      <c r="Q3428">
        <f t="shared" si="862"/>
        <v>0</v>
      </c>
      <c r="S3428" s="194"/>
      <c r="W3428" t="s">
        <v>141</v>
      </c>
      <c r="Y3428" t="s">
        <v>141</v>
      </c>
      <c r="AB3428" t="s">
        <v>141</v>
      </c>
    </row>
    <row r="3429" spans="1:30" ht="25.5" x14ac:dyDescent="0.25">
      <c r="A3429" s="39" t="s">
        <v>1636</v>
      </c>
      <c r="B3429" s="40" t="s">
        <v>979</v>
      </c>
      <c r="C3429" s="39" t="s">
        <v>157</v>
      </c>
      <c r="D3429" s="39" t="s">
        <v>980</v>
      </c>
      <c r="E3429" s="235" t="s">
        <v>2578</v>
      </c>
      <c r="F3429" s="236"/>
      <c r="G3429" s="41" t="s">
        <v>164</v>
      </c>
      <c r="H3429" s="42">
        <v>1</v>
      </c>
      <c r="I3429" s="43">
        <f>_xlfn.XLOOKUP(D3429,'Sintético MO EQ MAT'!D:D,'Sintético MO EQ MAT'!G:G)</f>
        <v>13.558730827868851</v>
      </c>
      <c r="J3429" s="43">
        <f>(H3429*I3429)</f>
        <v>13.558730827868851</v>
      </c>
      <c r="K3429">
        <f>_xlfn.XLOOKUP(D3429,'Sintético MO EQ MAT'!D:D,'Sintético MO EQ MAT'!O:O,0)</f>
        <v>132.33000000000001</v>
      </c>
      <c r="L3429">
        <f>_xlfn.XLOOKUP(D3429,'Sintético MO EQ MAT'!D:D,'Sintético MO EQ MAT'!K:K,0)</f>
        <v>16.541651609999999</v>
      </c>
      <c r="Q3429">
        <f t="shared" si="862"/>
        <v>0</v>
      </c>
      <c r="S3429" s="194"/>
      <c r="W3429">
        <v>13.558730827868851</v>
      </c>
      <c r="Y3429">
        <v>13.558730827868851</v>
      </c>
      <c r="AB3429">
        <v>13.558730827868851</v>
      </c>
      <c r="AD3429" s="196">
        <v>4.6900000000000004</v>
      </c>
    </row>
    <row r="3430" spans="1:30" ht="25.5" x14ac:dyDescent="0.25">
      <c r="A3430" s="50" t="s">
        <v>1638</v>
      </c>
      <c r="B3430" s="51" t="s">
        <v>1940</v>
      </c>
      <c r="C3430" s="50" t="s">
        <v>157</v>
      </c>
      <c r="D3430" s="50" t="s">
        <v>1941</v>
      </c>
      <c r="E3430" s="237" t="s">
        <v>1637</v>
      </c>
      <c r="F3430" s="238"/>
      <c r="G3430" s="52" t="s">
        <v>266</v>
      </c>
      <c r="H3430" s="53">
        <v>0.247</v>
      </c>
      <c r="I3430" s="54">
        <v>19.64</v>
      </c>
      <c r="J3430" s="54">
        <f t="shared" ref="J3430:J3433" si="867">TRUNC(H3430*I3430,(2))</f>
        <v>4.8499999999999996</v>
      </c>
      <c r="Q3430">
        <f t="shared" si="862"/>
        <v>0</v>
      </c>
      <c r="R3430">
        <f t="shared" ref="R3430:R3433" si="868">I3430/1.07133</f>
        <v>18.332353243165041</v>
      </c>
      <c r="T3430">
        <v>18.659049965930198</v>
      </c>
      <c r="W3430">
        <v>19.989999999999998</v>
      </c>
      <c r="Y3430">
        <v>19.989999999999998</v>
      </c>
      <c r="AB3430">
        <v>19.989999999999998</v>
      </c>
      <c r="AD3430" s="196">
        <v>19.64</v>
      </c>
    </row>
    <row r="3431" spans="1:30" ht="25.5" x14ac:dyDescent="0.25">
      <c r="A3431" s="50" t="s">
        <v>1638</v>
      </c>
      <c r="B3431" s="51" t="s">
        <v>1942</v>
      </c>
      <c r="C3431" s="50" t="s">
        <v>157</v>
      </c>
      <c r="D3431" s="50" t="s">
        <v>1943</v>
      </c>
      <c r="E3431" s="237" t="s">
        <v>1637</v>
      </c>
      <c r="F3431" s="238"/>
      <c r="G3431" s="52" t="s">
        <v>266</v>
      </c>
      <c r="H3431" s="53">
        <v>0.247</v>
      </c>
      <c r="I3431" s="54">
        <v>27.04</v>
      </c>
      <c r="J3431" s="54">
        <f t="shared" si="867"/>
        <v>6.67</v>
      </c>
      <c r="Q3431">
        <f t="shared" si="862"/>
        <v>0</v>
      </c>
      <c r="R3431">
        <f t="shared" si="868"/>
        <v>25.239655381628445</v>
      </c>
      <c r="T3431">
        <v>25.678362409341663</v>
      </c>
      <c r="W3431">
        <v>27.51</v>
      </c>
      <c r="Y3431">
        <v>27.51</v>
      </c>
      <c r="AB3431">
        <v>27.51</v>
      </c>
      <c r="AD3431" s="196">
        <v>27.04</v>
      </c>
    </row>
    <row r="3432" spans="1:30" ht="25.5" x14ac:dyDescent="0.25">
      <c r="A3432" s="50" t="s">
        <v>1638</v>
      </c>
      <c r="B3432" s="51" t="s">
        <v>1907</v>
      </c>
      <c r="C3432" s="50" t="s">
        <v>157</v>
      </c>
      <c r="D3432" s="50" t="s">
        <v>1908</v>
      </c>
      <c r="E3432" s="237" t="s">
        <v>1637</v>
      </c>
      <c r="F3432" s="238"/>
      <c r="G3432" s="52" t="s">
        <v>212</v>
      </c>
      <c r="H3432" s="53">
        <v>8.9999999999999998E-4</v>
      </c>
      <c r="I3432" s="54">
        <v>629.28</v>
      </c>
      <c r="J3432" s="54">
        <f t="shared" si="867"/>
        <v>0.56000000000000005</v>
      </c>
      <c r="Q3432">
        <f t="shared" si="862"/>
        <v>0</v>
      </c>
      <c r="R3432">
        <f t="shared" si="868"/>
        <v>587.38203914760163</v>
      </c>
      <c r="T3432">
        <v>597.56564270579565</v>
      </c>
      <c r="W3432">
        <v>640.19000000000005</v>
      </c>
      <c r="Y3432">
        <v>640.19000000000005</v>
      </c>
      <c r="AB3432">
        <v>640.19000000000005</v>
      </c>
      <c r="AD3432" s="196">
        <v>629.28</v>
      </c>
    </row>
    <row r="3433" spans="1:30" x14ac:dyDescent="0.25">
      <c r="A3433" s="55" t="s">
        <v>1627</v>
      </c>
      <c r="B3433" s="56" t="s">
        <v>2717</v>
      </c>
      <c r="C3433" s="55" t="s">
        <v>157</v>
      </c>
      <c r="D3433" s="55" t="s">
        <v>2718</v>
      </c>
      <c r="E3433" s="230" t="s">
        <v>1648</v>
      </c>
      <c r="F3433" s="231"/>
      <c r="G3433" s="57" t="s">
        <v>164</v>
      </c>
      <c r="H3433" s="58">
        <v>1</v>
      </c>
      <c r="I3433" s="59">
        <v>1.48</v>
      </c>
      <c r="J3433" s="59">
        <f t="shared" si="867"/>
        <v>1.48</v>
      </c>
      <c r="Q3433">
        <f t="shared" si="862"/>
        <v>0</v>
      </c>
      <c r="R3433">
        <f t="shared" si="868"/>
        <v>1.3814604276926812</v>
      </c>
      <c r="T3433">
        <v>1.4094630039296949</v>
      </c>
      <c r="W3433">
        <v>1.51</v>
      </c>
      <c r="Y3433">
        <v>1.51</v>
      </c>
      <c r="AB3433">
        <v>1.51</v>
      </c>
      <c r="AD3433" s="196">
        <v>1.48</v>
      </c>
    </row>
    <row r="3434" spans="1:30" x14ac:dyDescent="0.25">
      <c r="A3434" s="44"/>
      <c r="B3434" s="44"/>
      <c r="C3434" s="44"/>
      <c r="D3434" s="44"/>
      <c r="E3434" s="44" t="s">
        <v>1629</v>
      </c>
      <c r="F3434" s="45">
        <v>8.84</v>
      </c>
      <c r="G3434" s="44" t="s">
        <v>1630</v>
      </c>
      <c r="H3434" s="45">
        <v>0</v>
      </c>
      <c r="I3434" s="44" t="s">
        <v>1631</v>
      </c>
      <c r="J3434" s="45">
        <f>F3434+H3434</f>
        <v>8.84</v>
      </c>
      <c r="Q3434">
        <f t="shared" si="862"/>
        <v>0</v>
      </c>
      <c r="W3434" t="s">
        <v>1631</v>
      </c>
      <c r="Y3434" t="s">
        <v>1631</v>
      </c>
      <c r="AB3434" t="s">
        <v>1631</v>
      </c>
    </row>
    <row r="3435" spans="1:30" x14ac:dyDescent="0.25">
      <c r="A3435" s="44"/>
      <c r="B3435" s="44"/>
      <c r="C3435" s="44"/>
      <c r="D3435" s="44"/>
      <c r="E3435" s="44" t="s">
        <v>1632</v>
      </c>
      <c r="F3435" s="45">
        <f>J3435-J3429</f>
        <v>2.9829207821311474</v>
      </c>
      <c r="G3435" s="44"/>
      <c r="H3435" s="229" t="s">
        <v>1633</v>
      </c>
      <c r="I3435" s="229"/>
      <c r="J3435" s="45">
        <f>Q3435</f>
        <v>16.541651609999999</v>
      </c>
      <c r="Q3435">
        <f t="shared" si="862"/>
        <v>16.541651609999999</v>
      </c>
      <c r="S3435" s="194"/>
    </row>
    <row r="3436" spans="1:30" ht="15.75" thickBot="1" x14ac:dyDescent="0.3">
      <c r="A3436" s="46"/>
      <c r="B3436" s="46"/>
      <c r="C3436" s="46"/>
      <c r="D3436" s="46"/>
      <c r="E3436" s="46"/>
      <c r="F3436" s="46"/>
      <c r="G3436" s="46" t="s">
        <v>1634</v>
      </c>
      <c r="H3436" s="47">
        <v>3</v>
      </c>
      <c r="I3436" s="46" t="s">
        <v>1635</v>
      </c>
      <c r="J3436" s="48">
        <f>O3436</f>
        <v>49.62</v>
      </c>
      <c r="M3436">
        <f>K3429</f>
        <v>132.33000000000001</v>
      </c>
      <c r="N3436">
        <f>L3429</f>
        <v>16.541651609999999</v>
      </c>
      <c r="O3436">
        <v>49.62</v>
      </c>
      <c r="P3436">
        <v>16.541651609999999</v>
      </c>
      <c r="Q3436">
        <f t="shared" si="862"/>
        <v>0</v>
      </c>
      <c r="S3436" s="194"/>
      <c r="W3436" t="s">
        <v>1635</v>
      </c>
      <c r="Y3436" t="s">
        <v>1635</v>
      </c>
      <c r="AB3436" t="s">
        <v>1635</v>
      </c>
    </row>
    <row r="3437" spans="1:30" ht="15.75" thickTop="1" x14ac:dyDescent="0.25">
      <c r="A3437" s="49"/>
      <c r="B3437" s="49"/>
      <c r="C3437" s="49"/>
      <c r="D3437" s="49"/>
      <c r="E3437" s="49"/>
      <c r="F3437" s="49"/>
      <c r="G3437" s="49"/>
      <c r="H3437" s="49"/>
      <c r="I3437" s="49"/>
      <c r="J3437" s="49"/>
      <c r="Q3437">
        <f t="shared" si="862"/>
        <v>0</v>
      </c>
      <c r="S3437" s="194"/>
    </row>
    <row r="3438" spans="1:30" collapsed="1" x14ac:dyDescent="0.25">
      <c r="A3438" s="36" t="s">
        <v>1142</v>
      </c>
      <c r="B3438" s="37" t="s">
        <v>137</v>
      </c>
      <c r="C3438" s="36" t="s">
        <v>138</v>
      </c>
      <c r="D3438" s="36" t="s">
        <v>9</v>
      </c>
      <c r="E3438" s="233" t="s">
        <v>1626</v>
      </c>
      <c r="F3438" s="234"/>
      <c r="G3438" s="38" t="s">
        <v>139</v>
      </c>
      <c r="H3438" s="37" t="s">
        <v>140</v>
      </c>
      <c r="I3438" s="37" t="s">
        <v>141</v>
      </c>
      <c r="J3438" s="37" t="s">
        <v>10</v>
      </c>
      <c r="Q3438">
        <f t="shared" si="862"/>
        <v>0</v>
      </c>
      <c r="S3438" s="194"/>
      <c r="W3438" t="s">
        <v>141</v>
      </c>
      <c r="Y3438" t="s">
        <v>141</v>
      </c>
      <c r="AB3438" t="s">
        <v>141</v>
      </c>
    </row>
    <row r="3439" spans="1:30" ht="38.25" x14ac:dyDescent="0.25">
      <c r="A3439" s="39" t="s">
        <v>1636</v>
      </c>
      <c r="B3439" s="40" t="s">
        <v>982</v>
      </c>
      <c r="C3439" s="39" t="s">
        <v>157</v>
      </c>
      <c r="D3439" s="39" t="s">
        <v>983</v>
      </c>
      <c r="E3439" s="235" t="s">
        <v>2578</v>
      </c>
      <c r="F3439" s="236"/>
      <c r="G3439" s="41" t="s">
        <v>164</v>
      </c>
      <c r="H3439" s="42">
        <v>1</v>
      </c>
      <c r="I3439" s="43">
        <f>_xlfn.XLOOKUP(D3439,'Sintético MO EQ MAT'!D:D,'Sintético MO EQ MAT'!G:G)</f>
        <v>7.0250821639344272</v>
      </c>
      <c r="J3439" s="43">
        <f>(H3439*I3439)</f>
        <v>7.0250821639344272</v>
      </c>
      <c r="K3439">
        <f>_xlfn.XLOOKUP(D3439,'Sintético MO EQ MAT'!D:D,'Sintético MO EQ MAT'!O:O,0)</f>
        <v>1979.8</v>
      </c>
      <c r="L3439">
        <f>_xlfn.XLOOKUP(D3439,'Sintético MO EQ MAT'!D:D,'Sintético MO EQ MAT'!K:K,0)</f>
        <v>8.570600240000001</v>
      </c>
      <c r="Q3439">
        <f t="shared" si="862"/>
        <v>0</v>
      </c>
      <c r="S3439" s="194"/>
      <c r="W3439">
        <v>7.0250821639344272</v>
      </c>
      <c r="Y3439">
        <v>7.0250821639344272</v>
      </c>
      <c r="AB3439">
        <v>7.0250821639344272</v>
      </c>
      <c r="AD3439" s="196">
        <v>2.19</v>
      </c>
    </row>
    <row r="3440" spans="1:30" ht="25.5" x14ac:dyDescent="0.25">
      <c r="A3440" s="50" t="s">
        <v>1638</v>
      </c>
      <c r="B3440" s="51" t="s">
        <v>1940</v>
      </c>
      <c r="C3440" s="50" t="s">
        <v>157</v>
      </c>
      <c r="D3440" s="50" t="s">
        <v>1941</v>
      </c>
      <c r="E3440" s="237" t="s">
        <v>1637</v>
      </c>
      <c r="F3440" s="238"/>
      <c r="G3440" s="52" t="s">
        <v>266</v>
      </c>
      <c r="H3440" s="53">
        <v>0.13500000000000001</v>
      </c>
      <c r="I3440" s="54">
        <v>19.64</v>
      </c>
      <c r="J3440" s="54">
        <f t="shared" ref="J3440:J3442" si="869">TRUNC(H3440*I3440,(2))</f>
        <v>2.65</v>
      </c>
      <c r="Q3440">
        <f t="shared" si="862"/>
        <v>0</v>
      </c>
      <c r="R3440">
        <f t="shared" ref="R3440:R3442" si="870">I3440/1.07133</f>
        <v>18.332353243165041</v>
      </c>
      <c r="T3440">
        <v>18.659049965930198</v>
      </c>
      <c r="W3440">
        <v>19.989999999999998</v>
      </c>
      <c r="Y3440">
        <v>19.989999999999998</v>
      </c>
      <c r="AB3440">
        <v>19.989999999999998</v>
      </c>
      <c r="AD3440" s="196">
        <v>19.64</v>
      </c>
    </row>
    <row r="3441" spans="1:30" ht="25.5" x14ac:dyDescent="0.25">
      <c r="A3441" s="50" t="s">
        <v>1638</v>
      </c>
      <c r="B3441" s="51" t="s">
        <v>1942</v>
      </c>
      <c r="C3441" s="50" t="s">
        <v>157</v>
      </c>
      <c r="D3441" s="50" t="s">
        <v>1943</v>
      </c>
      <c r="E3441" s="237" t="s">
        <v>1637</v>
      </c>
      <c r="F3441" s="238"/>
      <c r="G3441" s="52" t="s">
        <v>266</v>
      </c>
      <c r="H3441" s="53">
        <v>0.13500000000000001</v>
      </c>
      <c r="I3441" s="54">
        <v>27.04</v>
      </c>
      <c r="J3441" s="54">
        <f t="shared" si="869"/>
        <v>3.65</v>
      </c>
      <c r="Q3441">
        <f t="shared" si="862"/>
        <v>0</v>
      </c>
      <c r="R3441">
        <f t="shared" si="870"/>
        <v>25.239655381628445</v>
      </c>
      <c r="T3441">
        <v>25.678362409341663</v>
      </c>
      <c r="W3441">
        <v>27.51</v>
      </c>
      <c r="Y3441">
        <v>27.51</v>
      </c>
      <c r="AB3441">
        <v>27.51</v>
      </c>
      <c r="AD3441" s="196">
        <v>27.04</v>
      </c>
    </row>
    <row r="3442" spans="1:30" x14ac:dyDescent="0.25">
      <c r="A3442" s="55" t="s">
        <v>1627</v>
      </c>
      <c r="B3442" s="56" t="s">
        <v>2719</v>
      </c>
      <c r="C3442" s="55" t="s">
        <v>157</v>
      </c>
      <c r="D3442" s="55" t="s">
        <v>2720</v>
      </c>
      <c r="E3442" s="230" t="s">
        <v>1648</v>
      </c>
      <c r="F3442" s="231"/>
      <c r="G3442" s="57" t="s">
        <v>164</v>
      </c>
      <c r="H3442" s="58">
        <v>1</v>
      </c>
      <c r="I3442" s="59">
        <v>0.73</v>
      </c>
      <c r="J3442" s="59">
        <f t="shared" si="869"/>
        <v>0.73</v>
      </c>
      <c r="Q3442">
        <f t="shared" si="862"/>
        <v>0</v>
      </c>
      <c r="R3442">
        <f t="shared" si="870"/>
        <v>0.68139602176733594</v>
      </c>
      <c r="T3442">
        <v>0.70006440592534525</v>
      </c>
      <c r="W3442">
        <v>0.75</v>
      </c>
      <c r="Y3442">
        <v>0.75</v>
      </c>
      <c r="AB3442">
        <v>0.75</v>
      </c>
      <c r="AD3442" s="196">
        <v>0.73</v>
      </c>
    </row>
    <row r="3443" spans="1:30" x14ac:dyDescent="0.25">
      <c r="A3443" s="44"/>
      <c r="B3443" s="44"/>
      <c r="C3443" s="44"/>
      <c r="D3443" s="44"/>
      <c r="E3443" s="44" t="s">
        <v>1629</v>
      </c>
      <c r="F3443" s="45">
        <v>4.7699999999999996</v>
      </c>
      <c r="G3443" s="44" t="s">
        <v>1630</v>
      </c>
      <c r="H3443" s="45">
        <v>0</v>
      </c>
      <c r="I3443" s="44" t="s">
        <v>1631</v>
      </c>
      <c r="J3443" s="45">
        <f>F3443+H3443</f>
        <v>4.7699999999999996</v>
      </c>
      <c r="Q3443">
        <f t="shared" si="862"/>
        <v>0</v>
      </c>
      <c r="W3443" t="s">
        <v>1631</v>
      </c>
      <c r="Y3443" t="s">
        <v>1631</v>
      </c>
      <c r="AB3443" t="s">
        <v>1631</v>
      </c>
    </row>
    <row r="3444" spans="1:30" x14ac:dyDescent="0.25">
      <c r="A3444" s="44"/>
      <c r="B3444" s="44"/>
      <c r="C3444" s="44"/>
      <c r="D3444" s="44"/>
      <c r="E3444" s="44" t="s">
        <v>1632</v>
      </c>
      <c r="F3444" s="45">
        <f>J3444-J3439</f>
        <v>1.5455180760655738</v>
      </c>
      <c r="G3444" s="44"/>
      <c r="H3444" s="229" t="s">
        <v>1633</v>
      </c>
      <c r="I3444" s="229"/>
      <c r="J3444" s="45">
        <f>Q3444</f>
        <v>8.570600240000001</v>
      </c>
      <c r="Q3444">
        <f t="shared" si="862"/>
        <v>8.570600240000001</v>
      </c>
      <c r="S3444" s="194"/>
    </row>
    <row r="3445" spans="1:30" ht="15.75" thickBot="1" x14ac:dyDescent="0.3">
      <c r="A3445" s="46"/>
      <c r="B3445" s="46"/>
      <c r="C3445" s="46"/>
      <c r="D3445" s="46"/>
      <c r="E3445" s="46"/>
      <c r="F3445" s="46"/>
      <c r="G3445" s="46" t="s">
        <v>1634</v>
      </c>
      <c r="H3445" s="47">
        <v>10</v>
      </c>
      <c r="I3445" s="46" t="s">
        <v>1635</v>
      </c>
      <c r="J3445" s="48">
        <f>O3445</f>
        <v>85.7</v>
      </c>
      <c r="M3445">
        <f>K3439</f>
        <v>1979.8</v>
      </c>
      <c r="N3445">
        <f>L3439</f>
        <v>8.570600240000001</v>
      </c>
      <c r="O3445">
        <v>85.7</v>
      </c>
      <c r="P3445">
        <v>8.570600240000001</v>
      </c>
      <c r="Q3445">
        <f t="shared" si="862"/>
        <v>0</v>
      </c>
      <c r="S3445" s="194"/>
      <c r="W3445" t="s">
        <v>1635</v>
      </c>
      <c r="Y3445" t="s">
        <v>1635</v>
      </c>
      <c r="AB3445" t="s">
        <v>1635</v>
      </c>
    </row>
    <row r="3446" spans="1:30" ht="15.75" thickTop="1" x14ac:dyDescent="0.25">
      <c r="A3446" s="49"/>
      <c r="B3446" s="49"/>
      <c r="C3446" s="49"/>
      <c r="D3446" s="49"/>
      <c r="E3446" s="49"/>
      <c r="F3446" s="49"/>
      <c r="G3446" s="49"/>
      <c r="H3446" s="49"/>
      <c r="I3446" s="49"/>
      <c r="J3446" s="49"/>
      <c r="Q3446">
        <f t="shared" si="862"/>
        <v>0</v>
      </c>
      <c r="S3446" s="194"/>
    </row>
    <row r="3447" spans="1:30" collapsed="1" x14ac:dyDescent="0.25">
      <c r="A3447" s="36" t="s">
        <v>1143</v>
      </c>
      <c r="B3447" s="37" t="s">
        <v>137</v>
      </c>
      <c r="C3447" s="36" t="s">
        <v>138</v>
      </c>
      <c r="D3447" s="36" t="s">
        <v>9</v>
      </c>
      <c r="E3447" s="233" t="s">
        <v>1626</v>
      </c>
      <c r="F3447" s="234"/>
      <c r="G3447" s="38" t="s">
        <v>139</v>
      </c>
      <c r="H3447" s="37" t="s">
        <v>140</v>
      </c>
      <c r="I3447" s="37" t="s">
        <v>141</v>
      </c>
      <c r="J3447" s="37" t="s">
        <v>10</v>
      </c>
      <c r="Q3447">
        <f t="shared" si="862"/>
        <v>0</v>
      </c>
      <c r="S3447" s="194"/>
      <c r="W3447" t="s">
        <v>141</v>
      </c>
      <c r="Y3447" t="s">
        <v>141</v>
      </c>
      <c r="AB3447" t="s">
        <v>141</v>
      </c>
    </row>
    <row r="3448" spans="1:30" ht="25.5" x14ac:dyDescent="0.25">
      <c r="A3448" s="39" t="s">
        <v>1636</v>
      </c>
      <c r="B3448" s="40" t="s">
        <v>1144</v>
      </c>
      <c r="C3448" s="39" t="s">
        <v>157</v>
      </c>
      <c r="D3448" s="39" t="s">
        <v>2828</v>
      </c>
      <c r="E3448" s="235" t="s">
        <v>2550</v>
      </c>
      <c r="F3448" s="236"/>
      <c r="G3448" s="41" t="s">
        <v>164</v>
      </c>
      <c r="H3448" s="42">
        <v>1</v>
      </c>
      <c r="I3448" s="43">
        <f>_xlfn.XLOOKUP(D3448,'Sintético MO EQ MAT'!D:D,'Sintético MO EQ MAT'!G:G)</f>
        <v>2646.1599340409839</v>
      </c>
      <c r="J3448" s="43">
        <f>(H3448*I3448)</f>
        <v>2646.1599340409839</v>
      </c>
      <c r="K3448">
        <f>_xlfn.XLOOKUP(D3448,'Sintético MO EQ MAT'!D:D,'Sintético MO EQ MAT'!O:O,0)</f>
        <v>16141.57</v>
      </c>
      <c r="L3448">
        <f>_xlfn.XLOOKUP(D3448,'Sintético MO EQ MAT'!D:D,'Sintético MO EQ MAT'!K:K,0)</f>
        <v>3228.3151195300002</v>
      </c>
      <c r="Q3448">
        <f t="shared" si="862"/>
        <v>0</v>
      </c>
      <c r="S3448" s="194"/>
      <c r="W3448">
        <v>2646.1599340409839</v>
      </c>
      <c r="Y3448">
        <v>2646.1599340409839</v>
      </c>
      <c r="AB3448">
        <v>2646.1599340409839</v>
      </c>
      <c r="AD3448" s="196">
        <v>3125.69</v>
      </c>
    </row>
    <row r="3449" spans="1:30" ht="25.5" x14ac:dyDescent="0.25">
      <c r="A3449" s="50" t="s">
        <v>1638</v>
      </c>
      <c r="B3449" s="51" t="s">
        <v>1940</v>
      </c>
      <c r="C3449" s="50" t="s">
        <v>157</v>
      </c>
      <c r="D3449" s="50" t="s">
        <v>1941</v>
      </c>
      <c r="E3449" s="237" t="s">
        <v>1637</v>
      </c>
      <c r="F3449" s="238"/>
      <c r="G3449" s="52" t="s">
        <v>266</v>
      </c>
      <c r="H3449" s="53">
        <v>1.0259</v>
      </c>
      <c r="I3449" s="54">
        <v>19.64</v>
      </c>
      <c r="J3449" s="54">
        <f t="shared" ref="J3449:J3451" si="871">TRUNC(H3449*I3449,(2))</f>
        <v>20.14</v>
      </c>
      <c r="Q3449">
        <f t="shared" si="862"/>
        <v>0</v>
      </c>
      <c r="R3449">
        <f t="shared" ref="R3449:R3451" si="872">I3449/1.07133</f>
        <v>18.332353243165041</v>
      </c>
      <c r="T3449">
        <v>18.659049965930198</v>
      </c>
      <c r="W3449">
        <v>19.989999999999998</v>
      </c>
      <c r="Y3449">
        <v>19.989999999999998</v>
      </c>
      <c r="AB3449">
        <v>19.989999999999998</v>
      </c>
      <c r="AD3449" s="196">
        <v>19.64</v>
      </c>
    </row>
    <row r="3450" spans="1:30" ht="25.5" x14ac:dyDescent="0.25">
      <c r="A3450" s="50" t="s">
        <v>1638</v>
      </c>
      <c r="B3450" s="51" t="s">
        <v>1942</v>
      </c>
      <c r="C3450" s="50" t="s">
        <v>157</v>
      </c>
      <c r="D3450" s="50" t="s">
        <v>1943</v>
      </c>
      <c r="E3450" s="237" t="s">
        <v>1637</v>
      </c>
      <c r="F3450" s="238"/>
      <c r="G3450" s="52" t="s">
        <v>266</v>
      </c>
      <c r="H3450" s="53">
        <v>1.0259</v>
      </c>
      <c r="I3450" s="54">
        <v>27.04</v>
      </c>
      <c r="J3450" s="54">
        <f t="shared" si="871"/>
        <v>27.74</v>
      </c>
      <c r="Q3450">
        <f t="shared" si="862"/>
        <v>0</v>
      </c>
      <c r="R3450">
        <f t="shared" si="872"/>
        <v>25.239655381628445</v>
      </c>
      <c r="T3450">
        <v>25.678362409341663</v>
      </c>
      <c r="W3450">
        <v>27.51</v>
      </c>
      <c r="Y3450">
        <v>27.51</v>
      </c>
      <c r="AB3450">
        <v>27.51</v>
      </c>
      <c r="AD3450" s="196">
        <v>27.04</v>
      </c>
    </row>
    <row r="3451" spans="1:30" ht="25.5" x14ac:dyDescent="0.25">
      <c r="A3451" s="55" t="s">
        <v>1627</v>
      </c>
      <c r="B3451" s="56" t="s">
        <v>2829</v>
      </c>
      <c r="C3451" s="55" t="s">
        <v>157</v>
      </c>
      <c r="D3451" s="55" t="s">
        <v>2830</v>
      </c>
      <c r="E3451" s="230" t="s">
        <v>1648</v>
      </c>
      <c r="F3451" s="231"/>
      <c r="G3451" s="57" t="s">
        <v>164</v>
      </c>
      <c r="H3451" s="58">
        <v>1</v>
      </c>
      <c r="I3451" s="59">
        <v>2598.2800000000002</v>
      </c>
      <c r="J3451" s="59">
        <f t="shared" si="871"/>
        <v>2598.2800000000002</v>
      </c>
      <c r="Q3451">
        <f t="shared" si="862"/>
        <v>0</v>
      </c>
      <c r="R3451">
        <f t="shared" si="872"/>
        <v>2425.2844595036081</v>
      </c>
      <c r="T3451">
        <v>2467.55901542942</v>
      </c>
      <c r="W3451">
        <v>2643.57</v>
      </c>
      <c r="Y3451">
        <v>2643.57</v>
      </c>
      <c r="AB3451">
        <v>2643.57</v>
      </c>
      <c r="AD3451" s="196">
        <v>2598.5300000000002</v>
      </c>
    </row>
    <row r="3452" spans="1:30" x14ac:dyDescent="0.25">
      <c r="A3452" s="44"/>
      <c r="B3452" s="44"/>
      <c r="C3452" s="44"/>
      <c r="D3452" s="44"/>
      <c r="E3452" s="44" t="s">
        <v>1629</v>
      </c>
      <c r="F3452" s="45">
        <v>36.35</v>
      </c>
      <c r="G3452" s="44" t="s">
        <v>1630</v>
      </c>
      <c r="H3452" s="45">
        <v>0</v>
      </c>
      <c r="I3452" s="44" t="s">
        <v>1631</v>
      </c>
      <c r="J3452" s="45">
        <f>F3452+H3452</f>
        <v>36.35</v>
      </c>
      <c r="Q3452">
        <f t="shared" si="862"/>
        <v>0</v>
      </c>
      <c r="W3452" t="s">
        <v>1631</v>
      </c>
      <c r="Y3452" t="s">
        <v>1631</v>
      </c>
      <c r="AB3452" t="s">
        <v>1631</v>
      </c>
    </row>
    <row r="3453" spans="1:30" x14ac:dyDescent="0.25">
      <c r="A3453" s="44"/>
      <c r="B3453" s="44"/>
      <c r="C3453" s="44"/>
      <c r="D3453" s="44"/>
      <c r="E3453" s="44" t="s">
        <v>1632</v>
      </c>
      <c r="F3453" s="45">
        <f>J3453-J3448</f>
        <v>582.15518548901628</v>
      </c>
      <c r="G3453" s="44"/>
      <c r="H3453" s="229" t="s">
        <v>1633</v>
      </c>
      <c r="I3453" s="229"/>
      <c r="J3453" s="45">
        <f>Q3453</f>
        <v>3228.3151195300002</v>
      </c>
      <c r="Q3453">
        <f t="shared" si="862"/>
        <v>3228.3151195300002</v>
      </c>
      <c r="S3453" s="194"/>
    </row>
    <row r="3454" spans="1:30" ht="15.75" thickBot="1" x14ac:dyDescent="0.3">
      <c r="A3454" s="46"/>
      <c r="B3454" s="46"/>
      <c r="C3454" s="46"/>
      <c r="D3454" s="46"/>
      <c r="E3454" s="46"/>
      <c r="F3454" s="46"/>
      <c r="G3454" s="46" t="s">
        <v>1634</v>
      </c>
      <c r="H3454" s="47">
        <v>5</v>
      </c>
      <c r="I3454" s="46" t="s">
        <v>1635</v>
      </c>
      <c r="J3454" s="48">
        <f>O3454</f>
        <v>16141.57</v>
      </c>
      <c r="M3454">
        <f>K3448</f>
        <v>16141.57</v>
      </c>
      <c r="N3454">
        <f>L3448</f>
        <v>3228.3151195300002</v>
      </c>
      <c r="O3454">
        <v>16141.57</v>
      </c>
      <c r="P3454">
        <v>3228.3151195300002</v>
      </c>
      <c r="Q3454">
        <f t="shared" si="862"/>
        <v>0</v>
      </c>
      <c r="S3454" s="194"/>
      <c r="W3454" t="s">
        <v>1635</v>
      </c>
      <c r="Y3454" t="s">
        <v>1635</v>
      </c>
      <c r="AB3454" t="s">
        <v>1635</v>
      </c>
    </row>
    <row r="3455" spans="1:30" ht="15.75" thickTop="1" x14ac:dyDescent="0.25">
      <c r="A3455" s="49"/>
      <c r="B3455" s="49"/>
      <c r="C3455" s="49"/>
      <c r="D3455" s="49"/>
      <c r="E3455" s="49"/>
      <c r="F3455" s="49"/>
      <c r="G3455" s="49"/>
      <c r="H3455" s="49"/>
      <c r="I3455" s="49"/>
      <c r="J3455" s="49"/>
      <c r="Q3455">
        <f t="shared" si="862"/>
        <v>0</v>
      </c>
      <c r="S3455" s="194"/>
    </row>
    <row r="3456" spans="1:30" collapsed="1" x14ac:dyDescent="0.25">
      <c r="A3456" s="36" t="s">
        <v>1146</v>
      </c>
      <c r="B3456" s="37" t="s">
        <v>137</v>
      </c>
      <c r="C3456" s="36" t="s">
        <v>138</v>
      </c>
      <c r="D3456" s="36" t="s">
        <v>9</v>
      </c>
      <c r="E3456" s="233" t="s">
        <v>1626</v>
      </c>
      <c r="F3456" s="234"/>
      <c r="G3456" s="38" t="s">
        <v>139</v>
      </c>
      <c r="H3456" s="37" t="s">
        <v>140</v>
      </c>
      <c r="I3456" s="37" t="s">
        <v>141</v>
      </c>
      <c r="J3456" s="37" t="s">
        <v>10</v>
      </c>
      <c r="Q3456">
        <f t="shared" si="862"/>
        <v>0</v>
      </c>
      <c r="S3456" s="194"/>
      <c r="W3456" t="s">
        <v>141</v>
      </c>
      <c r="Y3456" t="s">
        <v>141</v>
      </c>
      <c r="AB3456" t="s">
        <v>141</v>
      </c>
    </row>
    <row r="3457" spans="1:30" ht="25.5" x14ac:dyDescent="0.25">
      <c r="A3457" s="39" t="s">
        <v>1636</v>
      </c>
      <c r="B3457" s="40" t="s">
        <v>1147</v>
      </c>
      <c r="C3457" s="39" t="s">
        <v>157</v>
      </c>
      <c r="D3457" s="39" t="s">
        <v>1148</v>
      </c>
      <c r="E3457" s="235" t="s">
        <v>2550</v>
      </c>
      <c r="F3457" s="236"/>
      <c r="G3457" s="41" t="s">
        <v>255</v>
      </c>
      <c r="H3457" s="42">
        <v>1</v>
      </c>
      <c r="I3457" s="43">
        <f>_xlfn.XLOOKUP(D3457,'Sintético MO EQ MAT'!D:D,'Sintético MO EQ MAT'!G:G)</f>
        <v>8.6363395409836077</v>
      </c>
      <c r="J3457" s="43">
        <f>(H3457*I3457)</f>
        <v>8.6363395409836077</v>
      </c>
      <c r="K3457">
        <f>_xlfn.XLOOKUP(D3457,'Sintético MO EQ MAT'!D:D,'Sintético MO EQ MAT'!O:O,0)</f>
        <v>326293.83</v>
      </c>
      <c r="L3457">
        <f>_xlfn.XLOOKUP(D3457,'Sintético MO EQ MAT'!D:D,'Sintético MO EQ MAT'!K:K,0)</f>
        <v>10.53633424</v>
      </c>
      <c r="Q3457">
        <f t="shared" si="862"/>
        <v>0</v>
      </c>
      <c r="S3457" s="194"/>
      <c r="W3457">
        <v>8.6363395409836077</v>
      </c>
      <c r="Y3457">
        <v>8.6363395409836077</v>
      </c>
      <c r="AB3457">
        <v>8.6363395409836077</v>
      </c>
      <c r="AD3457" s="196">
        <v>10.18</v>
      </c>
    </row>
    <row r="3458" spans="1:30" ht="25.5" x14ac:dyDescent="0.25">
      <c r="A3458" s="50" t="s">
        <v>1638</v>
      </c>
      <c r="B3458" s="51" t="s">
        <v>1940</v>
      </c>
      <c r="C3458" s="50" t="s">
        <v>157</v>
      </c>
      <c r="D3458" s="50" t="s">
        <v>1941</v>
      </c>
      <c r="E3458" s="237" t="s">
        <v>1637</v>
      </c>
      <c r="F3458" s="238"/>
      <c r="G3458" s="52" t="s">
        <v>266</v>
      </c>
      <c r="H3458" s="53">
        <v>4.4999999999999997E-3</v>
      </c>
      <c r="I3458" s="54">
        <v>19.64</v>
      </c>
      <c r="J3458" s="54">
        <f t="shared" ref="J3458:J3460" si="873">TRUNC(H3458*I3458,(2))</f>
        <v>0.08</v>
      </c>
      <c r="Q3458">
        <f t="shared" si="862"/>
        <v>0</v>
      </c>
      <c r="R3458">
        <f t="shared" ref="R3458:R3460" si="874">I3458/1.07133</f>
        <v>18.332353243165041</v>
      </c>
      <c r="T3458">
        <v>18.659049965930198</v>
      </c>
      <c r="W3458">
        <v>19.989999999999998</v>
      </c>
      <c r="Y3458">
        <v>19.989999999999998</v>
      </c>
      <c r="AB3458">
        <v>19.989999999999998</v>
      </c>
      <c r="AD3458" s="196">
        <v>19.64</v>
      </c>
    </row>
    <row r="3459" spans="1:30" ht="25.5" x14ac:dyDescent="0.25">
      <c r="A3459" s="50" t="s">
        <v>1638</v>
      </c>
      <c r="B3459" s="51" t="s">
        <v>1942</v>
      </c>
      <c r="C3459" s="50" t="s">
        <v>157</v>
      </c>
      <c r="D3459" s="50" t="s">
        <v>1943</v>
      </c>
      <c r="E3459" s="237" t="s">
        <v>1637</v>
      </c>
      <c r="F3459" s="238"/>
      <c r="G3459" s="52" t="s">
        <v>266</v>
      </c>
      <c r="H3459" s="53">
        <v>4.4999999999999997E-3</v>
      </c>
      <c r="I3459" s="54">
        <v>27.04</v>
      </c>
      <c r="J3459" s="54">
        <f t="shared" si="873"/>
        <v>0.12</v>
      </c>
      <c r="Q3459">
        <f t="shared" si="862"/>
        <v>0</v>
      </c>
      <c r="R3459">
        <f t="shared" si="874"/>
        <v>25.239655381628445</v>
      </c>
      <c r="T3459">
        <v>25.678362409341663</v>
      </c>
      <c r="W3459">
        <v>27.51</v>
      </c>
      <c r="Y3459">
        <v>27.51</v>
      </c>
      <c r="AB3459">
        <v>27.51</v>
      </c>
      <c r="AD3459" s="196">
        <v>27.04</v>
      </c>
    </row>
    <row r="3460" spans="1:30" ht="25.5" x14ac:dyDescent="0.25">
      <c r="A3460" s="55" t="s">
        <v>1627</v>
      </c>
      <c r="B3460" s="56" t="s">
        <v>2831</v>
      </c>
      <c r="C3460" s="55" t="s">
        <v>157</v>
      </c>
      <c r="D3460" s="55" t="s">
        <v>2832</v>
      </c>
      <c r="E3460" s="230" t="s">
        <v>1648</v>
      </c>
      <c r="F3460" s="231"/>
      <c r="G3460" s="57" t="s">
        <v>255</v>
      </c>
      <c r="H3460" s="58">
        <v>1.05</v>
      </c>
      <c r="I3460" s="59">
        <v>8.0399999999999991</v>
      </c>
      <c r="J3460" s="59">
        <f t="shared" si="873"/>
        <v>8.44</v>
      </c>
      <c r="Q3460">
        <f t="shared" si="862"/>
        <v>0</v>
      </c>
      <c r="R3460">
        <f t="shared" si="874"/>
        <v>7.5046904315197001</v>
      </c>
      <c r="T3460">
        <v>7.6447033127047694</v>
      </c>
      <c r="W3460">
        <v>8.19</v>
      </c>
      <c r="Y3460">
        <v>8.19</v>
      </c>
      <c r="AB3460">
        <v>8.19</v>
      </c>
      <c r="AD3460" s="196">
        <v>8.0500000000000007</v>
      </c>
    </row>
    <row r="3461" spans="1:30" x14ac:dyDescent="0.25">
      <c r="A3461" s="44"/>
      <c r="B3461" s="44"/>
      <c r="C3461" s="44"/>
      <c r="D3461" s="44"/>
      <c r="E3461" s="44" t="s">
        <v>1629</v>
      </c>
      <c r="F3461" s="45">
        <v>0.15</v>
      </c>
      <c r="G3461" s="44" t="s">
        <v>1630</v>
      </c>
      <c r="H3461" s="45">
        <v>0</v>
      </c>
      <c r="I3461" s="44" t="s">
        <v>1631</v>
      </c>
      <c r="J3461" s="45">
        <f>F3461+H3461</f>
        <v>0.15</v>
      </c>
      <c r="Q3461">
        <f t="shared" si="862"/>
        <v>0</v>
      </c>
      <c r="W3461" t="s">
        <v>1631</v>
      </c>
      <c r="Y3461" t="s">
        <v>1631</v>
      </c>
      <c r="AB3461" t="s">
        <v>1631</v>
      </c>
    </row>
    <row r="3462" spans="1:30" x14ac:dyDescent="0.25">
      <c r="A3462" s="44"/>
      <c r="B3462" s="44"/>
      <c r="C3462" s="44"/>
      <c r="D3462" s="44"/>
      <c r="E3462" s="44" t="s">
        <v>1632</v>
      </c>
      <c r="F3462" s="45">
        <f>J3462-J3457</f>
        <v>1.8999946990163927</v>
      </c>
      <c r="G3462" s="44"/>
      <c r="H3462" s="229" t="s">
        <v>1633</v>
      </c>
      <c r="I3462" s="229"/>
      <c r="J3462" s="45">
        <f>Q3462</f>
        <v>10.53633424</v>
      </c>
      <c r="Q3462">
        <f t="shared" si="862"/>
        <v>10.53633424</v>
      </c>
      <c r="S3462" s="194"/>
    </row>
    <row r="3463" spans="1:30" ht="15.75" thickBot="1" x14ac:dyDescent="0.3">
      <c r="A3463" s="46"/>
      <c r="B3463" s="46"/>
      <c r="C3463" s="46"/>
      <c r="D3463" s="46"/>
      <c r="E3463" s="46"/>
      <c r="F3463" s="46"/>
      <c r="G3463" s="46" t="s">
        <v>1634</v>
      </c>
      <c r="H3463" s="47">
        <v>30968.44</v>
      </c>
      <c r="I3463" s="46" t="s">
        <v>1635</v>
      </c>
      <c r="J3463" s="48">
        <f>O3463</f>
        <v>326293.83</v>
      </c>
      <c r="M3463">
        <f>K3457</f>
        <v>326293.83</v>
      </c>
      <c r="N3463">
        <f>L3457</f>
        <v>10.53633424</v>
      </c>
      <c r="O3463">
        <v>326293.83</v>
      </c>
      <c r="P3463">
        <v>10.53633424</v>
      </c>
      <c r="Q3463">
        <f t="shared" si="862"/>
        <v>0</v>
      </c>
      <c r="S3463" s="194"/>
      <c r="W3463" t="s">
        <v>1635</v>
      </c>
      <c r="Y3463" t="s">
        <v>1635</v>
      </c>
      <c r="AB3463" t="s">
        <v>1635</v>
      </c>
    </row>
    <row r="3464" spans="1:30" ht="15.75" thickTop="1" x14ac:dyDescent="0.25">
      <c r="A3464" s="49"/>
      <c r="B3464" s="49"/>
      <c r="C3464" s="49"/>
      <c r="D3464" s="49"/>
      <c r="E3464" s="49"/>
      <c r="F3464" s="49"/>
      <c r="G3464" s="49"/>
      <c r="H3464" s="49"/>
      <c r="I3464" s="49"/>
      <c r="J3464" s="49"/>
      <c r="Q3464">
        <f t="shared" si="862"/>
        <v>0</v>
      </c>
      <c r="S3464" s="194"/>
    </row>
    <row r="3465" spans="1:30" collapsed="1" x14ac:dyDescent="0.25">
      <c r="A3465" s="36" t="s">
        <v>1149</v>
      </c>
      <c r="B3465" s="37" t="s">
        <v>137</v>
      </c>
      <c r="C3465" s="36" t="s">
        <v>138</v>
      </c>
      <c r="D3465" s="36" t="s">
        <v>9</v>
      </c>
      <c r="E3465" s="233" t="s">
        <v>1626</v>
      </c>
      <c r="F3465" s="234"/>
      <c r="G3465" s="38" t="s">
        <v>139</v>
      </c>
      <c r="H3465" s="37" t="s">
        <v>140</v>
      </c>
      <c r="I3465" s="37" t="s">
        <v>141</v>
      </c>
      <c r="J3465" s="37" t="s">
        <v>10</v>
      </c>
      <c r="Q3465">
        <f t="shared" si="862"/>
        <v>0</v>
      </c>
      <c r="S3465" s="194"/>
      <c r="W3465" t="s">
        <v>141</v>
      </c>
      <c r="Y3465" t="s">
        <v>141</v>
      </c>
      <c r="AB3465" t="s">
        <v>141</v>
      </c>
    </row>
    <row r="3466" spans="1:30" x14ac:dyDescent="0.25">
      <c r="A3466" s="39" t="s">
        <v>1636</v>
      </c>
      <c r="B3466" s="40" t="s">
        <v>1150</v>
      </c>
      <c r="C3466" s="39" t="s">
        <v>162</v>
      </c>
      <c r="D3466" s="39" t="s">
        <v>1151</v>
      </c>
      <c r="E3466" s="235" t="s">
        <v>2667</v>
      </c>
      <c r="F3466" s="236"/>
      <c r="G3466" s="41" t="s">
        <v>164</v>
      </c>
      <c r="H3466" s="42">
        <v>1</v>
      </c>
      <c r="I3466" s="43">
        <f>_xlfn.XLOOKUP(D3466,'Sintético MO EQ MAT'!D:D,'Sintético MO EQ MAT'!G:G)</f>
        <v>4958.4592832704921</v>
      </c>
      <c r="J3466" s="43">
        <f>(H3466*I3466)</f>
        <v>4958.4592832704921</v>
      </c>
      <c r="K3466">
        <f>_xlfn.XLOOKUP(D3466,'Sintético MO EQ MAT'!D:D,'Sintético MO EQ MAT'!O:O,0)</f>
        <v>6049.32</v>
      </c>
      <c r="L3466">
        <f>_xlfn.XLOOKUP(D3466,'Sintético MO EQ MAT'!D:D,'Sintético MO EQ MAT'!K:K,0)</f>
        <v>6049.3203255900007</v>
      </c>
      <c r="Q3466">
        <f t="shared" ref="Q3466:Q3529" si="875">P3467</f>
        <v>0</v>
      </c>
      <c r="S3466" s="194"/>
      <c r="W3466">
        <v>4958.4592832704921</v>
      </c>
      <c r="Y3466">
        <v>4958.4592832704921</v>
      </c>
      <c r="AB3466">
        <v>4958.4592832704921</v>
      </c>
      <c r="AD3466" s="196">
        <v>5852.55</v>
      </c>
    </row>
    <row r="3467" spans="1:30" ht="25.5" x14ac:dyDescent="0.25">
      <c r="A3467" s="50" t="s">
        <v>1638</v>
      </c>
      <c r="B3467" s="51" t="s">
        <v>1940</v>
      </c>
      <c r="C3467" s="50" t="s">
        <v>157</v>
      </c>
      <c r="D3467" s="50" t="s">
        <v>1941</v>
      </c>
      <c r="E3467" s="237" t="s">
        <v>1637</v>
      </c>
      <c r="F3467" s="238"/>
      <c r="G3467" s="52" t="s">
        <v>266</v>
      </c>
      <c r="H3467" s="53">
        <v>2.0190000000000001</v>
      </c>
      <c r="I3467" s="54">
        <v>19.64</v>
      </c>
      <c r="J3467" s="54">
        <f t="shared" ref="J3467:J3469" si="876">TRUNC(H3467*I3467,(2))</f>
        <v>39.65</v>
      </c>
      <c r="Q3467">
        <f t="shared" si="875"/>
        <v>0</v>
      </c>
      <c r="R3467">
        <f t="shared" ref="R3467:R3469" si="877">I3467/1.07133</f>
        <v>18.332353243165041</v>
      </c>
      <c r="T3467">
        <v>18.659049965930198</v>
      </c>
      <c r="W3467">
        <v>19.989999999999998</v>
      </c>
      <c r="Y3467">
        <v>19.989999999999998</v>
      </c>
      <c r="AB3467">
        <v>19.989999999999998</v>
      </c>
      <c r="AD3467" s="196">
        <v>19.64</v>
      </c>
    </row>
    <row r="3468" spans="1:30" ht="25.5" x14ac:dyDescent="0.25">
      <c r="A3468" s="50" t="s">
        <v>1638</v>
      </c>
      <c r="B3468" s="51" t="s">
        <v>1942</v>
      </c>
      <c r="C3468" s="50" t="s">
        <v>157</v>
      </c>
      <c r="D3468" s="50" t="s">
        <v>1943</v>
      </c>
      <c r="E3468" s="237" t="s">
        <v>1637</v>
      </c>
      <c r="F3468" s="238"/>
      <c r="G3468" s="52" t="s">
        <v>266</v>
      </c>
      <c r="H3468" s="53">
        <v>2.0190000000000001</v>
      </c>
      <c r="I3468" s="54">
        <v>27.04</v>
      </c>
      <c r="J3468" s="54">
        <f t="shared" si="876"/>
        <v>54.59</v>
      </c>
      <c r="Q3468">
        <f t="shared" si="875"/>
        <v>0</v>
      </c>
      <c r="R3468">
        <f t="shared" si="877"/>
        <v>25.239655381628445</v>
      </c>
      <c r="T3468">
        <v>25.678362409341663</v>
      </c>
      <c r="W3468">
        <v>27.51</v>
      </c>
      <c r="Y3468">
        <v>27.51</v>
      </c>
      <c r="AB3468">
        <v>27.51</v>
      </c>
      <c r="AD3468" s="196">
        <v>27.04</v>
      </c>
    </row>
    <row r="3469" spans="1:30" ht="25.5" x14ac:dyDescent="0.25">
      <c r="A3469" s="55" t="s">
        <v>1627</v>
      </c>
      <c r="B3469" s="56" t="s">
        <v>2833</v>
      </c>
      <c r="C3469" s="55" t="s">
        <v>162</v>
      </c>
      <c r="D3469" s="55" t="s">
        <v>2834</v>
      </c>
      <c r="E3469" s="230" t="s">
        <v>1648</v>
      </c>
      <c r="F3469" s="231"/>
      <c r="G3469" s="57" t="s">
        <v>164</v>
      </c>
      <c r="H3469" s="58">
        <v>1</v>
      </c>
      <c r="I3469" s="59">
        <v>4864.22</v>
      </c>
      <c r="J3469" s="59">
        <f t="shared" si="876"/>
        <v>4864.22</v>
      </c>
      <c r="Q3469">
        <f t="shared" si="875"/>
        <v>0</v>
      </c>
      <c r="R3469">
        <f t="shared" si="877"/>
        <v>4540.3563794535767</v>
      </c>
      <c r="T3469">
        <v>4619.500994091457</v>
      </c>
      <c r="W3469">
        <v>4949.01</v>
      </c>
      <c r="Y3469">
        <v>4949.01</v>
      </c>
      <c r="AB3469">
        <v>4949.01</v>
      </c>
      <c r="AD3469" s="196">
        <v>4864.7</v>
      </c>
    </row>
    <row r="3470" spans="1:30" x14ac:dyDescent="0.25">
      <c r="A3470" s="44"/>
      <c r="B3470" s="44"/>
      <c r="C3470" s="44"/>
      <c r="D3470" s="44"/>
      <c r="E3470" s="44" t="s">
        <v>1629</v>
      </c>
      <c r="F3470" s="45">
        <v>71.540000000000006</v>
      </c>
      <c r="G3470" s="44" t="s">
        <v>1630</v>
      </c>
      <c r="H3470" s="45">
        <v>0</v>
      </c>
      <c r="I3470" s="44" t="s">
        <v>1631</v>
      </c>
      <c r="J3470" s="45">
        <f>F3470+H3470</f>
        <v>71.540000000000006</v>
      </c>
      <c r="Q3470">
        <f t="shared" si="875"/>
        <v>0</v>
      </c>
      <c r="W3470" t="s">
        <v>1631</v>
      </c>
      <c r="Y3470" t="s">
        <v>1631</v>
      </c>
      <c r="AB3470" t="s">
        <v>1631</v>
      </c>
    </row>
    <row r="3471" spans="1:30" x14ac:dyDescent="0.25">
      <c r="A3471" s="44"/>
      <c r="B3471" s="44"/>
      <c r="C3471" s="44"/>
      <c r="D3471" s="44"/>
      <c r="E3471" s="44" t="s">
        <v>1632</v>
      </c>
      <c r="F3471" s="45">
        <f>J3471-J3466</f>
        <v>1090.8610423195087</v>
      </c>
      <c r="G3471" s="44"/>
      <c r="H3471" s="229" t="s">
        <v>1633</v>
      </c>
      <c r="I3471" s="229"/>
      <c r="J3471" s="45">
        <f>Q3471</f>
        <v>6049.3203255900007</v>
      </c>
      <c r="Q3471">
        <f t="shared" si="875"/>
        <v>6049.3203255900007</v>
      </c>
      <c r="S3471" s="194"/>
    </row>
    <row r="3472" spans="1:30" ht="15.75" thickBot="1" x14ac:dyDescent="0.3">
      <c r="A3472" s="46"/>
      <c r="B3472" s="46"/>
      <c r="C3472" s="46"/>
      <c r="D3472" s="46"/>
      <c r="E3472" s="46"/>
      <c r="F3472" s="46"/>
      <c r="G3472" s="46" t="s">
        <v>1634</v>
      </c>
      <c r="H3472" s="47">
        <v>1</v>
      </c>
      <c r="I3472" s="46" t="s">
        <v>1635</v>
      </c>
      <c r="J3472" s="48">
        <f>O3472</f>
        <v>6049.32</v>
      </c>
      <c r="M3472">
        <f>K3466</f>
        <v>6049.32</v>
      </c>
      <c r="N3472">
        <f>L3466</f>
        <v>6049.3203255900007</v>
      </c>
      <c r="O3472">
        <v>6049.32</v>
      </c>
      <c r="P3472">
        <v>6049.3203255900007</v>
      </c>
      <c r="Q3472">
        <f t="shared" si="875"/>
        <v>0</v>
      </c>
      <c r="S3472" s="194"/>
      <c r="W3472" t="s">
        <v>1635</v>
      </c>
      <c r="Y3472" t="s">
        <v>1635</v>
      </c>
      <c r="AB3472" t="s">
        <v>1635</v>
      </c>
    </row>
    <row r="3473" spans="1:30" ht="15.75" thickTop="1" x14ac:dyDescent="0.25">
      <c r="A3473" s="49"/>
      <c r="B3473" s="49"/>
      <c r="C3473" s="49"/>
      <c r="D3473" s="49"/>
      <c r="E3473" s="49"/>
      <c r="F3473" s="49"/>
      <c r="G3473" s="49"/>
      <c r="H3473" s="49"/>
      <c r="I3473" s="49"/>
      <c r="J3473" s="49"/>
      <c r="Q3473">
        <f t="shared" si="875"/>
        <v>0</v>
      </c>
      <c r="S3473" s="194"/>
    </row>
    <row r="3474" spans="1:30" collapsed="1" x14ac:dyDescent="0.25">
      <c r="A3474" s="36" t="s">
        <v>1152</v>
      </c>
      <c r="B3474" s="37" t="s">
        <v>137</v>
      </c>
      <c r="C3474" s="36" t="s">
        <v>138</v>
      </c>
      <c r="D3474" s="36" t="s">
        <v>9</v>
      </c>
      <c r="E3474" s="233" t="s">
        <v>1626</v>
      </c>
      <c r="F3474" s="234"/>
      <c r="G3474" s="38" t="s">
        <v>139</v>
      </c>
      <c r="H3474" s="37" t="s">
        <v>140</v>
      </c>
      <c r="I3474" s="37" t="s">
        <v>141</v>
      </c>
      <c r="J3474" s="37" t="s">
        <v>10</v>
      </c>
      <c r="Q3474">
        <f t="shared" si="875"/>
        <v>0</v>
      </c>
      <c r="S3474" s="194"/>
      <c r="W3474" t="s">
        <v>141</v>
      </c>
      <c r="Y3474" t="s">
        <v>141</v>
      </c>
      <c r="AB3474" t="s">
        <v>141</v>
      </c>
    </row>
    <row r="3475" spans="1:30" ht="25.5" x14ac:dyDescent="0.25">
      <c r="A3475" s="39" t="s">
        <v>1636</v>
      </c>
      <c r="B3475" s="40" t="s">
        <v>1153</v>
      </c>
      <c r="C3475" s="39" t="s">
        <v>204</v>
      </c>
      <c r="D3475" s="39" t="s">
        <v>1154</v>
      </c>
      <c r="E3475" s="235">
        <v>7</v>
      </c>
      <c r="F3475" s="236"/>
      <c r="G3475" s="41" t="s">
        <v>596</v>
      </c>
      <c r="H3475" s="42">
        <v>1</v>
      </c>
      <c r="I3475" s="43">
        <f>_xlfn.XLOOKUP(D3475,'Sintético MO EQ MAT'!D:D,'Sintético MO EQ MAT'!G:G)</f>
        <v>2267.2083115327873</v>
      </c>
      <c r="J3475" s="43">
        <f>(H3475*I3475)</f>
        <v>2267.2083115327873</v>
      </c>
      <c r="K3475">
        <f>_xlfn.XLOOKUP(D3475,'Sintético MO EQ MAT'!D:D,'Sintético MO EQ MAT'!O:O,0)</f>
        <v>2765.99</v>
      </c>
      <c r="L3475">
        <f>_xlfn.XLOOKUP(D3475,'Sintético MO EQ MAT'!D:D,'Sintético MO EQ MAT'!K:K,0)</f>
        <v>2765.9941400700004</v>
      </c>
      <c r="Q3475">
        <f t="shared" si="875"/>
        <v>0</v>
      </c>
      <c r="S3475" s="194"/>
      <c r="W3475">
        <v>2267.2083115327873</v>
      </c>
      <c r="Y3475">
        <v>2267.2083115327873</v>
      </c>
      <c r="AB3475">
        <v>2267.2083115327873</v>
      </c>
      <c r="AD3475" s="196">
        <v>2715.27</v>
      </c>
    </row>
    <row r="3476" spans="1:30" ht="25.5" x14ac:dyDescent="0.25">
      <c r="A3476" s="55" t="s">
        <v>1627</v>
      </c>
      <c r="B3476" s="56" t="s">
        <v>2074</v>
      </c>
      <c r="C3476" s="55" t="s">
        <v>204</v>
      </c>
      <c r="D3476" s="55" t="s">
        <v>2075</v>
      </c>
      <c r="E3476" s="230" t="s">
        <v>1665</v>
      </c>
      <c r="F3476" s="231"/>
      <c r="G3476" s="57" t="s">
        <v>1787</v>
      </c>
      <c r="H3476" s="58">
        <v>8.3299999999999999E-2</v>
      </c>
      <c r="I3476" s="59">
        <v>14.45</v>
      </c>
      <c r="J3476" s="59">
        <f t="shared" ref="J3476:J3478" si="878">TRUNC(H3476*I3476,(2))</f>
        <v>1.2</v>
      </c>
      <c r="Q3476">
        <f t="shared" si="875"/>
        <v>0</v>
      </c>
      <c r="R3476">
        <f t="shared" ref="R3476:R3478" si="879">I3476/1.07133</f>
        <v>13.48790755416165</v>
      </c>
      <c r="T3476">
        <v>13.730596548215772</v>
      </c>
      <c r="W3476">
        <v>14.71</v>
      </c>
      <c r="Y3476">
        <v>14.71</v>
      </c>
      <c r="AB3476">
        <v>14.71</v>
      </c>
      <c r="AD3476" s="196">
        <v>14.45</v>
      </c>
    </row>
    <row r="3477" spans="1:30" ht="25.5" x14ac:dyDescent="0.25">
      <c r="A3477" s="55" t="s">
        <v>1627</v>
      </c>
      <c r="B3477" s="56" t="s">
        <v>2758</v>
      </c>
      <c r="C3477" s="55" t="s">
        <v>204</v>
      </c>
      <c r="D3477" s="55" t="s">
        <v>2759</v>
      </c>
      <c r="E3477" s="230" t="s">
        <v>1665</v>
      </c>
      <c r="F3477" s="231"/>
      <c r="G3477" s="57" t="s">
        <v>1787</v>
      </c>
      <c r="H3477" s="58">
        <v>8.3299999999999999E-2</v>
      </c>
      <c r="I3477" s="59">
        <v>21.92</v>
      </c>
      <c r="J3477" s="59">
        <f t="shared" si="878"/>
        <v>1.82</v>
      </c>
      <c r="Q3477">
        <f t="shared" si="875"/>
        <v>0</v>
      </c>
      <c r="R3477">
        <f t="shared" si="879"/>
        <v>20.46054903717809</v>
      </c>
      <c r="T3477">
        <v>20.815248336180264</v>
      </c>
      <c r="W3477">
        <v>22.3</v>
      </c>
      <c r="Y3477">
        <v>22.3</v>
      </c>
      <c r="AB3477">
        <v>22.3</v>
      </c>
      <c r="AD3477" s="196">
        <v>21.92</v>
      </c>
    </row>
    <row r="3478" spans="1:30" ht="25.5" x14ac:dyDescent="0.25">
      <c r="A3478" s="55" t="s">
        <v>1627</v>
      </c>
      <c r="B3478" s="56" t="s">
        <v>2835</v>
      </c>
      <c r="C3478" s="55" t="s">
        <v>204</v>
      </c>
      <c r="D3478" s="55" t="s">
        <v>2836</v>
      </c>
      <c r="E3478" s="230" t="s">
        <v>1648</v>
      </c>
      <c r="F3478" s="231"/>
      <c r="G3478" s="57" t="s">
        <v>596</v>
      </c>
      <c r="H3478" s="58">
        <v>1</v>
      </c>
      <c r="I3478" s="59">
        <v>2264.19</v>
      </c>
      <c r="J3478" s="59">
        <f t="shared" si="878"/>
        <v>2264.19</v>
      </c>
      <c r="Q3478">
        <f t="shared" si="875"/>
        <v>0</v>
      </c>
      <c r="R3478">
        <f t="shared" si="879"/>
        <v>2113.4384363361432</v>
      </c>
      <c r="T3478">
        <v>2150.280492471974</v>
      </c>
      <c r="W3478">
        <v>2303.66</v>
      </c>
      <c r="Y3478">
        <v>2303.66</v>
      </c>
      <c r="AB3478">
        <v>2303.66</v>
      </c>
      <c r="AD3478" s="196">
        <v>2264.41</v>
      </c>
    </row>
    <row r="3479" spans="1:30" x14ac:dyDescent="0.25">
      <c r="A3479" s="44"/>
      <c r="B3479" s="44"/>
      <c r="C3479" s="44"/>
      <c r="D3479" s="44"/>
      <c r="E3479" s="44" t="s">
        <v>1629</v>
      </c>
      <c r="F3479" s="45">
        <v>3.07</v>
      </c>
      <c r="G3479" s="44" t="s">
        <v>1630</v>
      </c>
      <c r="H3479" s="45">
        <v>0</v>
      </c>
      <c r="I3479" s="44" t="s">
        <v>1631</v>
      </c>
      <c r="J3479" s="45">
        <f>F3479+H3479</f>
        <v>3.07</v>
      </c>
      <c r="Q3479">
        <f t="shared" si="875"/>
        <v>0</v>
      </c>
      <c r="W3479" t="s">
        <v>1631</v>
      </c>
      <c r="Y3479" t="s">
        <v>1631</v>
      </c>
      <c r="AB3479" t="s">
        <v>1631</v>
      </c>
    </row>
    <row r="3480" spans="1:30" x14ac:dyDescent="0.25">
      <c r="A3480" s="44"/>
      <c r="B3480" s="44"/>
      <c r="C3480" s="44"/>
      <c r="D3480" s="44"/>
      <c r="E3480" s="44" t="s">
        <v>1632</v>
      </c>
      <c r="F3480" s="45">
        <f>J3480-J3475</f>
        <v>498.78582853721309</v>
      </c>
      <c r="G3480" s="44"/>
      <c r="H3480" s="229" t="s">
        <v>1633</v>
      </c>
      <c r="I3480" s="229"/>
      <c r="J3480" s="45">
        <f>Q3480</f>
        <v>2765.9941400700004</v>
      </c>
      <c r="Q3480">
        <f t="shared" si="875"/>
        <v>2765.9941400700004</v>
      </c>
      <c r="S3480" s="194"/>
    </row>
    <row r="3481" spans="1:30" ht="15.75" thickBot="1" x14ac:dyDescent="0.3">
      <c r="A3481" s="46"/>
      <c r="B3481" s="46"/>
      <c r="C3481" s="46"/>
      <c r="D3481" s="46"/>
      <c r="E3481" s="46"/>
      <c r="F3481" s="46"/>
      <c r="G3481" s="46" t="s">
        <v>1634</v>
      </c>
      <c r="H3481" s="47">
        <v>1</v>
      </c>
      <c r="I3481" s="46" t="s">
        <v>1635</v>
      </c>
      <c r="J3481" s="48">
        <f>O3481</f>
        <v>2765.99</v>
      </c>
      <c r="M3481">
        <f>K3475</f>
        <v>2765.99</v>
      </c>
      <c r="N3481">
        <f>L3475</f>
        <v>2765.9941400700004</v>
      </c>
      <c r="O3481">
        <v>2765.99</v>
      </c>
      <c r="P3481">
        <v>2765.9941400700004</v>
      </c>
      <c r="Q3481">
        <f t="shared" si="875"/>
        <v>0</v>
      </c>
      <c r="S3481" s="194"/>
      <c r="W3481" t="s">
        <v>1635</v>
      </c>
      <c r="Y3481" t="s">
        <v>1635</v>
      </c>
      <c r="AB3481" t="s">
        <v>1635</v>
      </c>
    </row>
    <row r="3482" spans="1:30" ht="15.75" thickTop="1" x14ac:dyDescent="0.25">
      <c r="A3482" s="49"/>
      <c r="B3482" s="49"/>
      <c r="C3482" s="49"/>
      <c r="D3482" s="49"/>
      <c r="E3482" s="49"/>
      <c r="F3482" s="49"/>
      <c r="G3482" s="49"/>
      <c r="H3482" s="49"/>
      <c r="I3482" s="49"/>
      <c r="J3482" s="49"/>
      <c r="Q3482">
        <f t="shared" si="875"/>
        <v>0</v>
      </c>
      <c r="S3482" s="194"/>
    </row>
    <row r="3483" spans="1:30" collapsed="1" x14ac:dyDescent="0.25">
      <c r="A3483" s="36" t="s">
        <v>1155</v>
      </c>
      <c r="B3483" s="37" t="s">
        <v>137</v>
      </c>
      <c r="C3483" s="36" t="s">
        <v>138</v>
      </c>
      <c r="D3483" s="36" t="s">
        <v>9</v>
      </c>
      <c r="E3483" s="233" t="s">
        <v>1626</v>
      </c>
      <c r="F3483" s="234"/>
      <c r="G3483" s="38" t="s">
        <v>139</v>
      </c>
      <c r="H3483" s="37" t="s">
        <v>140</v>
      </c>
      <c r="I3483" s="37" t="s">
        <v>141</v>
      </c>
      <c r="J3483" s="37" t="s">
        <v>10</v>
      </c>
      <c r="Q3483">
        <f t="shared" si="875"/>
        <v>0</v>
      </c>
      <c r="S3483" s="194"/>
      <c r="W3483" t="s">
        <v>141</v>
      </c>
      <c r="Y3483" t="s">
        <v>141</v>
      </c>
      <c r="AB3483" t="s">
        <v>141</v>
      </c>
    </row>
    <row r="3484" spans="1:30" ht="51" x14ac:dyDescent="0.25">
      <c r="A3484" s="39" t="s">
        <v>1636</v>
      </c>
      <c r="B3484" s="40" t="s">
        <v>1156</v>
      </c>
      <c r="C3484" s="39" t="s">
        <v>157</v>
      </c>
      <c r="D3484" s="39" t="s">
        <v>2837</v>
      </c>
      <c r="E3484" s="235" t="s">
        <v>1795</v>
      </c>
      <c r="F3484" s="236"/>
      <c r="G3484" s="41" t="s">
        <v>159</v>
      </c>
      <c r="H3484" s="42">
        <v>1</v>
      </c>
      <c r="I3484" s="43">
        <f>_xlfn.XLOOKUP(D3484,'Sintético MO EQ MAT'!D:D,'Sintético MO EQ MAT'!G:G)</f>
        <v>88.82056290983607</v>
      </c>
      <c r="J3484" s="43">
        <f>(H3484*I3484)</f>
        <v>88.82056290983607</v>
      </c>
      <c r="K3484">
        <f>_xlfn.XLOOKUP(D3484,'Sintético MO EQ MAT'!D:D,'Sintético MO EQ MAT'!O:O,0)</f>
        <v>234.05</v>
      </c>
      <c r="L3484">
        <f>_xlfn.XLOOKUP(D3484,'Sintético MO EQ MAT'!D:D,'Sintético MO EQ MAT'!K:K,0)</f>
        <v>108.36108675</v>
      </c>
      <c r="Q3484">
        <f t="shared" si="875"/>
        <v>0</v>
      </c>
      <c r="S3484" s="194"/>
      <c r="W3484">
        <v>88.82056290983607</v>
      </c>
      <c r="Y3484">
        <v>88.82056290983607</v>
      </c>
      <c r="AB3484">
        <v>88.82056290983607</v>
      </c>
      <c r="AD3484" s="196">
        <v>47.54</v>
      </c>
    </row>
    <row r="3485" spans="1:30" ht="51" x14ac:dyDescent="0.25">
      <c r="A3485" s="50" t="s">
        <v>1638</v>
      </c>
      <c r="B3485" s="51" t="s">
        <v>1796</v>
      </c>
      <c r="C3485" s="50" t="s">
        <v>157</v>
      </c>
      <c r="D3485" s="50" t="s">
        <v>1797</v>
      </c>
      <c r="E3485" s="237" t="s">
        <v>1637</v>
      </c>
      <c r="F3485" s="238"/>
      <c r="G3485" s="52" t="s">
        <v>212</v>
      </c>
      <c r="H3485" s="53">
        <v>9.1000000000000004E-3</v>
      </c>
      <c r="I3485" s="54">
        <v>596.83000000000004</v>
      </c>
      <c r="J3485" s="54">
        <f t="shared" ref="J3485:J3490" si="880">TRUNC(H3485*I3485,(2))</f>
        <v>5.43</v>
      </c>
      <c r="Q3485">
        <f t="shared" si="875"/>
        <v>0</v>
      </c>
      <c r="R3485">
        <f t="shared" ref="R3485:R3490" si="881">I3485/1.07133</f>
        <v>557.09258585123177</v>
      </c>
      <c r="T3485">
        <v>566.75347465300138</v>
      </c>
      <c r="W3485">
        <v>607.17999999999995</v>
      </c>
      <c r="Y3485">
        <v>607.17999999999995</v>
      </c>
      <c r="AB3485">
        <v>607.17999999999995</v>
      </c>
      <c r="AD3485" s="196">
        <v>596.83000000000004</v>
      </c>
    </row>
    <row r="3486" spans="1:30" ht="25.5" x14ac:dyDescent="0.25">
      <c r="A3486" s="50" t="s">
        <v>1638</v>
      </c>
      <c r="B3486" s="51" t="s">
        <v>1792</v>
      </c>
      <c r="C3486" s="50" t="s">
        <v>157</v>
      </c>
      <c r="D3486" s="50" t="s">
        <v>1793</v>
      </c>
      <c r="E3486" s="237" t="s">
        <v>1637</v>
      </c>
      <c r="F3486" s="238"/>
      <c r="G3486" s="52" t="s">
        <v>266</v>
      </c>
      <c r="H3486" s="53">
        <v>1.61</v>
      </c>
      <c r="I3486" s="54">
        <v>26.71</v>
      </c>
      <c r="J3486" s="54">
        <f t="shared" si="880"/>
        <v>43</v>
      </c>
      <c r="Q3486">
        <f t="shared" si="875"/>
        <v>0</v>
      </c>
      <c r="R3486">
        <f t="shared" si="881"/>
        <v>24.931627043021294</v>
      </c>
      <c r="T3486">
        <v>25.370334070734511</v>
      </c>
      <c r="W3486">
        <v>27.18</v>
      </c>
      <c r="Y3486">
        <v>27.18</v>
      </c>
      <c r="AB3486">
        <v>27.18</v>
      </c>
      <c r="AD3486" s="196">
        <v>26.71</v>
      </c>
    </row>
    <row r="3487" spans="1:30" ht="25.5" x14ac:dyDescent="0.25">
      <c r="A3487" s="50" t="s">
        <v>1638</v>
      </c>
      <c r="B3487" s="51" t="s">
        <v>1186</v>
      </c>
      <c r="C3487" s="50" t="s">
        <v>157</v>
      </c>
      <c r="D3487" s="50" t="s">
        <v>1187</v>
      </c>
      <c r="E3487" s="237" t="s">
        <v>1637</v>
      </c>
      <c r="F3487" s="238"/>
      <c r="G3487" s="52" t="s">
        <v>266</v>
      </c>
      <c r="H3487" s="53">
        <v>0.80500000000000005</v>
      </c>
      <c r="I3487" s="54">
        <v>18.82</v>
      </c>
      <c r="J3487" s="54">
        <f t="shared" si="880"/>
        <v>15.15</v>
      </c>
      <c r="Q3487">
        <f t="shared" si="875"/>
        <v>0</v>
      </c>
      <c r="R3487">
        <f t="shared" si="881"/>
        <v>17.566949492686664</v>
      </c>
      <c r="T3487">
        <v>17.874977831293812</v>
      </c>
      <c r="W3487">
        <v>19.149999999999999</v>
      </c>
      <c r="Y3487">
        <v>19.149999999999999</v>
      </c>
      <c r="AB3487">
        <v>19.149999999999999</v>
      </c>
      <c r="AD3487" s="196">
        <v>18.82</v>
      </c>
    </row>
    <row r="3488" spans="1:30" ht="25.5" x14ac:dyDescent="0.25">
      <c r="A3488" s="55" t="s">
        <v>1627</v>
      </c>
      <c r="B3488" s="56" t="s">
        <v>2838</v>
      </c>
      <c r="C3488" s="55" t="s">
        <v>157</v>
      </c>
      <c r="D3488" s="55" t="s">
        <v>2839</v>
      </c>
      <c r="E3488" s="230" t="s">
        <v>1648</v>
      </c>
      <c r="F3488" s="231"/>
      <c r="G3488" s="57" t="s">
        <v>164</v>
      </c>
      <c r="H3488" s="58">
        <v>28.31</v>
      </c>
      <c r="I3488" s="59">
        <v>0.85</v>
      </c>
      <c r="J3488" s="59">
        <f t="shared" si="880"/>
        <v>24.06</v>
      </c>
      <c r="Q3488">
        <f t="shared" si="875"/>
        <v>0</v>
      </c>
      <c r="R3488">
        <f t="shared" si="881"/>
        <v>0.79340632671539124</v>
      </c>
      <c r="T3488">
        <v>0.81207471087340044</v>
      </c>
      <c r="W3488">
        <v>0.87</v>
      </c>
      <c r="Y3488">
        <v>0.87</v>
      </c>
      <c r="AB3488">
        <v>0.87</v>
      </c>
      <c r="AD3488" s="196">
        <v>0.85</v>
      </c>
    </row>
    <row r="3489" spans="1:30" ht="25.5" x14ac:dyDescent="0.25">
      <c r="A3489" s="55" t="s">
        <v>1627</v>
      </c>
      <c r="B3489" s="56" t="s">
        <v>2840</v>
      </c>
      <c r="C3489" s="55" t="s">
        <v>157</v>
      </c>
      <c r="D3489" s="55" t="s">
        <v>2841</v>
      </c>
      <c r="E3489" s="230" t="s">
        <v>1648</v>
      </c>
      <c r="F3489" s="231"/>
      <c r="G3489" s="57" t="s">
        <v>255</v>
      </c>
      <c r="H3489" s="58">
        <v>0.42</v>
      </c>
      <c r="I3489" s="59">
        <v>2.38</v>
      </c>
      <c r="J3489" s="59">
        <f t="shared" si="880"/>
        <v>0.99</v>
      </c>
      <c r="Q3489">
        <f t="shared" si="875"/>
        <v>0</v>
      </c>
      <c r="R3489">
        <f t="shared" si="881"/>
        <v>2.2215377148030955</v>
      </c>
      <c r="T3489">
        <v>1.9415119524329574</v>
      </c>
      <c r="W3489">
        <v>2.08</v>
      </c>
      <c r="Y3489">
        <v>2.08</v>
      </c>
      <c r="AB3489">
        <v>2.08</v>
      </c>
      <c r="AD3489" s="196">
        <v>2.04</v>
      </c>
    </row>
    <row r="3490" spans="1:30" x14ac:dyDescent="0.25">
      <c r="A3490" s="55" t="s">
        <v>1627</v>
      </c>
      <c r="B3490" s="56" t="s">
        <v>1800</v>
      </c>
      <c r="C3490" s="55" t="s">
        <v>157</v>
      </c>
      <c r="D3490" s="55" t="s">
        <v>1801</v>
      </c>
      <c r="E3490" s="230" t="s">
        <v>1648</v>
      </c>
      <c r="F3490" s="231"/>
      <c r="G3490" s="57" t="s">
        <v>1802</v>
      </c>
      <c r="H3490" s="58">
        <v>5.0000000000000001E-3</v>
      </c>
      <c r="I3490" s="59">
        <v>39.35</v>
      </c>
      <c r="J3490" s="59">
        <f t="shared" si="880"/>
        <v>0.19</v>
      </c>
      <c r="Q3490">
        <f t="shared" si="875"/>
        <v>0</v>
      </c>
      <c r="R3490">
        <f t="shared" si="881"/>
        <v>36.730045830883114</v>
      </c>
      <c r="T3490">
        <v>37.374105084334431</v>
      </c>
      <c r="W3490">
        <v>40.04</v>
      </c>
      <c r="Y3490">
        <v>40.04</v>
      </c>
      <c r="AB3490">
        <v>40.04</v>
      </c>
      <c r="AD3490" s="196">
        <v>39.35</v>
      </c>
    </row>
    <row r="3491" spans="1:30" x14ac:dyDescent="0.25">
      <c r="A3491" s="44"/>
      <c r="B3491" s="44"/>
      <c r="C3491" s="44"/>
      <c r="D3491" s="44"/>
      <c r="E3491" s="44" t="s">
        <v>1629</v>
      </c>
      <c r="F3491" s="45">
        <v>45.33</v>
      </c>
      <c r="G3491" s="44" t="s">
        <v>1630</v>
      </c>
      <c r="H3491" s="45">
        <v>0</v>
      </c>
      <c r="I3491" s="44" t="s">
        <v>1631</v>
      </c>
      <c r="J3491" s="45">
        <f>F3491+H3491</f>
        <v>45.33</v>
      </c>
      <c r="Q3491">
        <f t="shared" si="875"/>
        <v>0</v>
      </c>
      <c r="W3491" t="s">
        <v>1631</v>
      </c>
      <c r="Y3491" t="s">
        <v>1631</v>
      </c>
      <c r="AB3491" t="s">
        <v>1631</v>
      </c>
    </row>
    <row r="3492" spans="1:30" x14ac:dyDescent="0.25">
      <c r="A3492" s="44"/>
      <c r="B3492" s="44"/>
      <c r="C3492" s="44"/>
      <c r="D3492" s="44"/>
      <c r="E3492" s="44" t="s">
        <v>1632</v>
      </c>
      <c r="F3492" s="45">
        <f>J3492-J3484</f>
        <v>19.540523840163928</v>
      </c>
      <c r="G3492" s="44"/>
      <c r="H3492" s="229" t="s">
        <v>1633</v>
      </c>
      <c r="I3492" s="229"/>
      <c r="J3492" s="45">
        <f>Q3492</f>
        <v>108.36108675</v>
      </c>
      <c r="Q3492">
        <f t="shared" si="875"/>
        <v>108.36108675</v>
      </c>
      <c r="S3492" s="194"/>
    </row>
    <row r="3493" spans="1:30" ht="15.75" thickBot="1" x14ac:dyDescent="0.3">
      <c r="A3493" s="46"/>
      <c r="B3493" s="46"/>
      <c r="C3493" s="46"/>
      <c r="D3493" s="46"/>
      <c r="E3493" s="46"/>
      <c r="F3493" s="46"/>
      <c r="G3493" s="46" t="s">
        <v>1634</v>
      </c>
      <c r="H3493" s="47">
        <v>2.16</v>
      </c>
      <c r="I3493" s="46" t="s">
        <v>1635</v>
      </c>
      <c r="J3493" s="48">
        <f>O3493</f>
        <v>234.05</v>
      </c>
      <c r="M3493">
        <f>K3484</f>
        <v>234.05</v>
      </c>
      <c r="N3493">
        <f>L3484</f>
        <v>108.36108675</v>
      </c>
      <c r="O3493">
        <v>234.05</v>
      </c>
      <c r="P3493">
        <v>108.36108675</v>
      </c>
      <c r="Q3493">
        <f t="shared" si="875"/>
        <v>0</v>
      </c>
      <c r="S3493" s="194"/>
      <c r="W3493" t="s">
        <v>1635</v>
      </c>
      <c r="Y3493" t="s">
        <v>1635</v>
      </c>
      <c r="AB3493" t="s">
        <v>1635</v>
      </c>
    </row>
    <row r="3494" spans="1:30" ht="15.75" thickTop="1" x14ac:dyDescent="0.25">
      <c r="A3494" s="49"/>
      <c r="B3494" s="49"/>
      <c r="C3494" s="49"/>
      <c r="D3494" s="49"/>
      <c r="E3494" s="49"/>
      <c r="F3494" s="49"/>
      <c r="G3494" s="49"/>
      <c r="H3494" s="49"/>
      <c r="I3494" s="49"/>
      <c r="J3494" s="49"/>
      <c r="Q3494">
        <f t="shared" si="875"/>
        <v>0</v>
      </c>
      <c r="S3494" s="194"/>
    </row>
    <row r="3495" spans="1:30" collapsed="1" x14ac:dyDescent="0.25">
      <c r="A3495" s="36" t="s">
        <v>1158</v>
      </c>
      <c r="B3495" s="37" t="s">
        <v>137</v>
      </c>
      <c r="C3495" s="36" t="s">
        <v>138</v>
      </c>
      <c r="D3495" s="36" t="s">
        <v>9</v>
      </c>
      <c r="E3495" s="233" t="s">
        <v>1626</v>
      </c>
      <c r="F3495" s="234"/>
      <c r="G3495" s="38" t="s">
        <v>139</v>
      </c>
      <c r="H3495" s="37" t="s">
        <v>140</v>
      </c>
      <c r="I3495" s="37" t="s">
        <v>141</v>
      </c>
      <c r="J3495" s="37" t="s">
        <v>10</v>
      </c>
      <c r="Q3495">
        <f t="shared" si="875"/>
        <v>0</v>
      </c>
      <c r="S3495" s="194"/>
      <c r="W3495" t="s">
        <v>141</v>
      </c>
      <c r="Y3495" t="s">
        <v>141</v>
      </c>
      <c r="AB3495" t="s">
        <v>141</v>
      </c>
    </row>
    <row r="3496" spans="1:30" x14ac:dyDescent="0.25">
      <c r="A3496" s="39" t="s">
        <v>1636</v>
      </c>
      <c r="B3496" s="40" t="s">
        <v>1159</v>
      </c>
      <c r="C3496" s="39" t="s">
        <v>594</v>
      </c>
      <c r="D3496" s="39" t="s">
        <v>2842</v>
      </c>
      <c r="E3496" s="235" t="s">
        <v>2843</v>
      </c>
      <c r="F3496" s="236"/>
      <c r="G3496" s="41" t="s">
        <v>596</v>
      </c>
      <c r="H3496" s="42">
        <v>1</v>
      </c>
      <c r="I3496" s="43">
        <f>_xlfn.XLOOKUP(D3496,'Sintético MO EQ MAT'!D:D,'Sintético MO EQ MAT'!G:G)</f>
        <v>39.741663204918041</v>
      </c>
      <c r="J3496" s="43">
        <f>(H3496*I3496)</f>
        <v>39.741663204918041</v>
      </c>
      <c r="K3496">
        <f>_xlfn.XLOOKUP(D3496,'Sintético MO EQ MAT'!D:D,'Sintético MO EQ MAT'!O:O,0)</f>
        <v>3296.96</v>
      </c>
      <c r="L3496">
        <f>_xlfn.XLOOKUP(D3496,'Sintético MO EQ MAT'!D:D,'Sintético MO EQ MAT'!K:K,0)</f>
        <v>48.484829110000007</v>
      </c>
      <c r="Q3496">
        <f t="shared" si="875"/>
        <v>0</v>
      </c>
      <c r="S3496" s="194"/>
      <c r="W3496">
        <v>39.741663204918041</v>
      </c>
      <c r="Y3496">
        <v>39.741663204918041</v>
      </c>
      <c r="AB3496">
        <v>39.741663204918041</v>
      </c>
      <c r="AD3496" s="196">
        <v>31.77</v>
      </c>
    </row>
    <row r="3497" spans="1:30" ht="25.5" x14ac:dyDescent="0.25">
      <c r="A3497" s="50" t="s">
        <v>1638</v>
      </c>
      <c r="B3497" s="51" t="s">
        <v>2532</v>
      </c>
      <c r="C3497" s="50" t="s">
        <v>594</v>
      </c>
      <c r="D3497" s="50" t="s">
        <v>2533</v>
      </c>
      <c r="E3497" s="237" t="s">
        <v>2336</v>
      </c>
      <c r="F3497" s="238"/>
      <c r="G3497" s="52" t="s">
        <v>1787</v>
      </c>
      <c r="H3497" s="53">
        <v>0.4</v>
      </c>
      <c r="I3497" s="54">
        <v>3.64</v>
      </c>
      <c r="J3497" s="54">
        <f t="shared" ref="J3497:J3501" si="882">TRUNC(H3497*I3497,(2))</f>
        <v>1.45</v>
      </c>
      <c r="Q3497">
        <f t="shared" si="875"/>
        <v>0</v>
      </c>
      <c r="R3497">
        <f t="shared" ref="R3497:R3501" si="883">I3497/1.07133</f>
        <v>3.3976459167576754</v>
      </c>
      <c r="T3497">
        <v>3.4629852613107075</v>
      </c>
      <c r="W3497">
        <v>3.71</v>
      </c>
      <c r="Y3497">
        <v>3.71</v>
      </c>
      <c r="AB3497">
        <v>3.71</v>
      </c>
      <c r="AD3497" s="196">
        <v>3.64</v>
      </c>
    </row>
    <row r="3498" spans="1:30" ht="25.5" x14ac:dyDescent="0.25">
      <c r="A3498" s="50" t="s">
        <v>1638</v>
      </c>
      <c r="B3498" s="51" t="s">
        <v>2525</v>
      </c>
      <c r="C3498" s="50" t="s">
        <v>594</v>
      </c>
      <c r="D3498" s="50" t="s">
        <v>2526</v>
      </c>
      <c r="E3498" s="237" t="s">
        <v>2336</v>
      </c>
      <c r="F3498" s="238"/>
      <c r="G3498" s="52" t="s">
        <v>1787</v>
      </c>
      <c r="H3498" s="53">
        <v>0.4</v>
      </c>
      <c r="I3498" s="54">
        <v>3.48</v>
      </c>
      <c r="J3498" s="54">
        <f t="shared" si="882"/>
        <v>1.39</v>
      </c>
      <c r="Q3498">
        <f t="shared" si="875"/>
        <v>0</v>
      </c>
      <c r="R3498">
        <f t="shared" si="883"/>
        <v>3.2482988434936018</v>
      </c>
      <c r="T3498">
        <v>3.3136381880466339</v>
      </c>
      <c r="W3498">
        <v>3.55</v>
      </c>
      <c r="Y3498">
        <v>3.55</v>
      </c>
      <c r="AB3498">
        <v>3.55</v>
      </c>
      <c r="AD3498" s="196">
        <v>3.48</v>
      </c>
    </row>
    <row r="3499" spans="1:30" x14ac:dyDescent="0.25">
      <c r="A3499" s="55" t="s">
        <v>1627</v>
      </c>
      <c r="B3499" s="56" t="s">
        <v>2844</v>
      </c>
      <c r="C3499" s="55" t="s">
        <v>594</v>
      </c>
      <c r="D3499" s="55" t="s">
        <v>2845</v>
      </c>
      <c r="E3499" s="230" t="s">
        <v>1648</v>
      </c>
      <c r="F3499" s="231"/>
      <c r="G3499" s="57" t="s">
        <v>655</v>
      </c>
      <c r="H3499" s="58">
        <v>1</v>
      </c>
      <c r="I3499" s="59">
        <v>23.68</v>
      </c>
      <c r="J3499" s="59">
        <f t="shared" si="882"/>
        <v>23.68</v>
      </c>
      <c r="Q3499">
        <f t="shared" si="875"/>
        <v>0</v>
      </c>
      <c r="R3499">
        <f t="shared" si="883"/>
        <v>22.103366843082899</v>
      </c>
      <c r="T3499">
        <v>22.467400334164079</v>
      </c>
      <c r="W3499">
        <v>24.07</v>
      </c>
      <c r="Y3499">
        <v>24.07</v>
      </c>
      <c r="AB3499">
        <v>24.07</v>
      </c>
      <c r="AD3499" s="196">
        <v>23.65</v>
      </c>
    </row>
    <row r="3500" spans="1:30" x14ac:dyDescent="0.25">
      <c r="A3500" s="55" t="s">
        <v>1627</v>
      </c>
      <c r="B3500" s="56" t="s">
        <v>2529</v>
      </c>
      <c r="C3500" s="55" t="s">
        <v>157</v>
      </c>
      <c r="D3500" s="55" t="s">
        <v>2530</v>
      </c>
      <c r="E3500" s="230" t="s">
        <v>1665</v>
      </c>
      <c r="F3500" s="231"/>
      <c r="G3500" s="57" t="s">
        <v>266</v>
      </c>
      <c r="H3500" s="58">
        <v>0.4</v>
      </c>
      <c r="I3500" s="59">
        <v>20.32</v>
      </c>
      <c r="J3500" s="59">
        <f t="shared" si="882"/>
        <v>8.1199999999999992</v>
      </c>
      <c r="Q3500">
        <f t="shared" si="875"/>
        <v>0</v>
      </c>
      <c r="R3500">
        <f t="shared" si="883"/>
        <v>18.967078304537353</v>
      </c>
      <c r="T3500">
        <v>19.303109219381518</v>
      </c>
      <c r="W3500">
        <v>20.68</v>
      </c>
      <c r="Y3500">
        <v>20.68</v>
      </c>
      <c r="AB3500">
        <v>20.68</v>
      </c>
      <c r="AD3500" s="196">
        <v>20.32</v>
      </c>
    </row>
    <row r="3501" spans="1:30" x14ac:dyDescent="0.25">
      <c r="A3501" s="55" t="s">
        <v>1627</v>
      </c>
      <c r="B3501" s="56" t="s">
        <v>264</v>
      </c>
      <c r="C3501" s="55" t="s">
        <v>157</v>
      </c>
      <c r="D3501" s="55" t="s">
        <v>265</v>
      </c>
      <c r="E3501" s="230" t="s">
        <v>1665</v>
      </c>
      <c r="F3501" s="231"/>
      <c r="G3501" s="57" t="s">
        <v>266</v>
      </c>
      <c r="H3501" s="58">
        <v>0.4</v>
      </c>
      <c r="I3501" s="59">
        <v>12.77</v>
      </c>
      <c r="J3501" s="59">
        <f t="shared" si="882"/>
        <v>5.0999999999999996</v>
      </c>
      <c r="Q3501">
        <f t="shared" si="875"/>
        <v>0</v>
      </c>
      <c r="R3501">
        <f t="shared" si="883"/>
        <v>11.919763284888877</v>
      </c>
      <c r="T3501">
        <v>12.134449702705984</v>
      </c>
      <c r="W3501">
        <v>13</v>
      </c>
      <c r="Y3501">
        <v>13</v>
      </c>
      <c r="AB3501">
        <v>13</v>
      </c>
      <c r="AD3501" s="196">
        <v>12.77</v>
      </c>
    </row>
    <row r="3502" spans="1:30" x14ac:dyDescent="0.25">
      <c r="A3502" s="44"/>
      <c r="B3502" s="44"/>
      <c r="C3502" s="44"/>
      <c r="D3502" s="44"/>
      <c r="E3502" s="44" t="s">
        <v>1629</v>
      </c>
      <c r="F3502" s="45">
        <v>13.47</v>
      </c>
      <c r="G3502" s="44" t="s">
        <v>1630</v>
      </c>
      <c r="H3502" s="45">
        <v>0</v>
      </c>
      <c r="I3502" s="44" t="s">
        <v>1631</v>
      </c>
      <c r="J3502" s="45">
        <f>F3502+H3502</f>
        <v>13.47</v>
      </c>
      <c r="Q3502">
        <f t="shared" si="875"/>
        <v>0</v>
      </c>
      <c r="W3502" t="s">
        <v>1631</v>
      </c>
      <c r="Y3502" t="s">
        <v>1631</v>
      </c>
      <c r="AB3502" t="s">
        <v>1631</v>
      </c>
    </row>
    <row r="3503" spans="1:30" x14ac:dyDescent="0.25">
      <c r="A3503" s="44"/>
      <c r="B3503" s="44"/>
      <c r="C3503" s="44"/>
      <c r="D3503" s="44"/>
      <c r="E3503" s="44" t="s">
        <v>1632</v>
      </c>
      <c r="F3503" s="45">
        <f>J3503-J3496</f>
        <v>8.7431659050819661</v>
      </c>
      <c r="G3503" s="44"/>
      <c r="H3503" s="229" t="s">
        <v>1633</v>
      </c>
      <c r="I3503" s="229"/>
      <c r="J3503" s="45">
        <f>Q3503</f>
        <v>48.484829110000007</v>
      </c>
      <c r="Q3503">
        <f t="shared" si="875"/>
        <v>48.484829110000007</v>
      </c>
      <c r="S3503" s="194"/>
    </row>
    <row r="3504" spans="1:30" ht="15.75" thickBot="1" x14ac:dyDescent="0.3">
      <c r="A3504" s="46"/>
      <c r="B3504" s="46"/>
      <c r="C3504" s="46"/>
      <c r="D3504" s="46"/>
      <c r="E3504" s="46"/>
      <c r="F3504" s="46"/>
      <c r="G3504" s="46" t="s">
        <v>1634</v>
      </c>
      <c r="H3504" s="47">
        <v>68</v>
      </c>
      <c r="I3504" s="46" t="s">
        <v>1635</v>
      </c>
      <c r="J3504" s="48">
        <f>O3504</f>
        <v>3296.96</v>
      </c>
      <c r="M3504">
        <f>K3496</f>
        <v>3296.96</v>
      </c>
      <c r="N3504">
        <f>L3496</f>
        <v>48.484829110000007</v>
      </c>
      <c r="O3504">
        <v>3296.96</v>
      </c>
      <c r="P3504">
        <v>48.484829110000007</v>
      </c>
      <c r="Q3504">
        <f t="shared" si="875"/>
        <v>0</v>
      </c>
      <c r="S3504" s="194"/>
      <c r="W3504" t="s">
        <v>1635</v>
      </c>
      <c r="Y3504" t="s">
        <v>1635</v>
      </c>
      <c r="AB3504" t="s">
        <v>1635</v>
      </c>
    </row>
    <row r="3505" spans="1:30" ht="15.75" thickTop="1" x14ac:dyDescent="0.25">
      <c r="A3505" s="49"/>
      <c r="B3505" s="49"/>
      <c r="C3505" s="49"/>
      <c r="D3505" s="49"/>
      <c r="E3505" s="49"/>
      <c r="F3505" s="49"/>
      <c r="G3505" s="49"/>
      <c r="H3505" s="49"/>
      <c r="I3505" s="49"/>
      <c r="J3505" s="49"/>
      <c r="Q3505">
        <f t="shared" si="875"/>
        <v>0</v>
      </c>
      <c r="S3505" s="194"/>
    </row>
    <row r="3506" spans="1:30" collapsed="1" x14ac:dyDescent="0.25">
      <c r="A3506" s="36" t="s">
        <v>1161</v>
      </c>
      <c r="B3506" s="37" t="s">
        <v>137</v>
      </c>
      <c r="C3506" s="36" t="s">
        <v>138</v>
      </c>
      <c r="D3506" s="36" t="s">
        <v>9</v>
      </c>
      <c r="E3506" s="233" t="s">
        <v>1626</v>
      </c>
      <c r="F3506" s="234"/>
      <c r="G3506" s="38" t="s">
        <v>139</v>
      </c>
      <c r="H3506" s="37" t="s">
        <v>140</v>
      </c>
      <c r="I3506" s="37" t="s">
        <v>141</v>
      </c>
      <c r="J3506" s="37" t="s">
        <v>10</v>
      </c>
      <c r="Q3506">
        <f t="shared" si="875"/>
        <v>0</v>
      </c>
      <c r="S3506" s="194"/>
      <c r="W3506" t="s">
        <v>141</v>
      </c>
      <c r="Y3506" t="s">
        <v>141</v>
      </c>
      <c r="AB3506" t="s">
        <v>141</v>
      </c>
    </row>
    <row r="3507" spans="1:30" ht="51" x14ac:dyDescent="0.25">
      <c r="A3507" s="39" t="s">
        <v>1636</v>
      </c>
      <c r="B3507" s="40" t="s">
        <v>1162</v>
      </c>
      <c r="C3507" s="39" t="s">
        <v>157</v>
      </c>
      <c r="D3507" s="39" t="s">
        <v>1163</v>
      </c>
      <c r="E3507" s="235" t="s">
        <v>2168</v>
      </c>
      <c r="F3507" s="236"/>
      <c r="G3507" s="41" t="s">
        <v>255</v>
      </c>
      <c r="H3507" s="42">
        <v>1</v>
      </c>
      <c r="I3507" s="43">
        <f>_xlfn.XLOOKUP(D3507,'Sintético MO EQ MAT'!D:D,'Sintético MO EQ MAT'!G:G)</f>
        <v>20.446856114754098</v>
      </c>
      <c r="J3507" s="43">
        <f>(H3507*I3507)</f>
        <v>20.446856114754098</v>
      </c>
      <c r="K3507">
        <f>_xlfn.XLOOKUP(D3507,'Sintético MO EQ MAT'!D:D,'Sintético MO EQ MAT'!O:O,0)</f>
        <v>6932.26</v>
      </c>
      <c r="L3507">
        <f>_xlfn.XLOOKUP(D3507,'Sintético MO EQ MAT'!D:D,'Sintético MO EQ MAT'!K:K,0)</f>
        <v>24.945164460000001</v>
      </c>
      <c r="Q3507">
        <f t="shared" si="875"/>
        <v>0</v>
      </c>
      <c r="S3507" s="194"/>
      <c r="W3507">
        <v>20.446856114754098</v>
      </c>
      <c r="Y3507">
        <v>20.446856114754098</v>
      </c>
      <c r="AB3507">
        <v>20.446856114754098</v>
      </c>
      <c r="AD3507" s="196">
        <v>19.89</v>
      </c>
    </row>
    <row r="3508" spans="1:30" ht="25.5" x14ac:dyDescent="0.25">
      <c r="A3508" s="50" t="s">
        <v>1638</v>
      </c>
      <c r="B3508" s="51" t="s">
        <v>2162</v>
      </c>
      <c r="C3508" s="50" t="s">
        <v>157</v>
      </c>
      <c r="D3508" s="50" t="s">
        <v>2163</v>
      </c>
      <c r="E3508" s="237" t="s">
        <v>1637</v>
      </c>
      <c r="F3508" s="238"/>
      <c r="G3508" s="52" t="s">
        <v>266</v>
      </c>
      <c r="H3508" s="53">
        <v>2.3E-2</v>
      </c>
      <c r="I3508" s="54">
        <v>18.72</v>
      </c>
      <c r="J3508" s="54">
        <f t="shared" ref="J3508:J3514" si="884">TRUNC(H3508*I3508,(2))</f>
        <v>0.43</v>
      </c>
      <c r="Q3508">
        <f t="shared" si="875"/>
        <v>0</v>
      </c>
      <c r="R3508">
        <f t="shared" ref="R3508:R3514" si="885">I3508/1.07133</f>
        <v>17.473607571896615</v>
      </c>
      <c r="T3508">
        <v>17.78163591050377</v>
      </c>
      <c r="W3508">
        <v>19.05</v>
      </c>
      <c r="Y3508">
        <v>19.05</v>
      </c>
      <c r="AB3508">
        <v>19.05</v>
      </c>
      <c r="AD3508" s="196">
        <v>18.72</v>
      </c>
    </row>
    <row r="3509" spans="1:30" ht="25.5" x14ac:dyDescent="0.25">
      <c r="A3509" s="50" t="s">
        <v>1638</v>
      </c>
      <c r="B3509" s="51" t="s">
        <v>1658</v>
      </c>
      <c r="C3509" s="50" t="s">
        <v>157</v>
      </c>
      <c r="D3509" s="50" t="s">
        <v>1659</v>
      </c>
      <c r="E3509" s="237" t="s">
        <v>1637</v>
      </c>
      <c r="F3509" s="238"/>
      <c r="G3509" s="52" t="s">
        <v>266</v>
      </c>
      <c r="H3509" s="53">
        <v>0.161</v>
      </c>
      <c r="I3509" s="54">
        <v>25.97</v>
      </c>
      <c r="J3509" s="54">
        <f t="shared" si="884"/>
        <v>4.18</v>
      </c>
      <c r="Q3509">
        <f t="shared" si="875"/>
        <v>0</v>
      </c>
      <c r="R3509">
        <f t="shared" si="885"/>
        <v>24.240896829174954</v>
      </c>
      <c r="T3509">
        <v>24.670269664809165</v>
      </c>
      <c r="W3509">
        <v>26.43</v>
      </c>
      <c r="Y3509">
        <v>26.43</v>
      </c>
      <c r="AB3509">
        <v>26.43</v>
      </c>
      <c r="AD3509" s="196">
        <v>25.97</v>
      </c>
    </row>
    <row r="3510" spans="1:30" ht="38.25" x14ac:dyDescent="0.25">
      <c r="A3510" s="55" t="s">
        <v>1627</v>
      </c>
      <c r="B3510" s="56" t="s">
        <v>2401</v>
      </c>
      <c r="C3510" s="55" t="s">
        <v>157</v>
      </c>
      <c r="D3510" s="55" t="s">
        <v>2402</v>
      </c>
      <c r="E3510" s="230" t="s">
        <v>1648</v>
      </c>
      <c r="F3510" s="231"/>
      <c r="G3510" s="57" t="s">
        <v>164</v>
      </c>
      <c r="H3510" s="58">
        <v>4</v>
      </c>
      <c r="I3510" s="59">
        <v>1.53</v>
      </c>
      <c r="J3510" s="59">
        <f t="shared" si="884"/>
        <v>6.12</v>
      </c>
      <c r="Q3510">
        <f t="shared" si="875"/>
        <v>0</v>
      </c>
      <c r="R3510">
        <f t="shared" si="885"/>
        <v>1.4281313880877042</v>
      </c>
      <c r="T3510">
        <v>1.456133964324718</v>
      </c>
      <c r="W3510">
        <v>1.56</v>
      </c>
      <c r="Y3510">
        <v>1.56</v>
      </c>
      <c r="AB3510">
        <v>1.56</v>
      </c>
      <c r="AD3510" s="196">
        <v>1.53</v>
      </c>
    </row>
    <row r="3511" spans="1:30" x14ac:dyDescent="0.25">
      <c r="A3511" s="55" t="s">
        <v>1627</v>
      </c>
      <c r="B3511" s="56" t="s">
        <v>2555</v>
      </c>
      <c r="C3511" s="55" t="s">
        <v>157</v>
      </c>
      <c r="D3511" s="55" t="s">
        <v>2556</v>
      </c>
      <c r="E3511" s="230" t="s">
        <v>1648</v>
      </c>
      <c r="F3511" s="231"/>
      <c r="G3511" s="57" t="s">
        <v>164</v>
      </c>
      <c r="H3511" s="58">
        <v>1.333</v>
      </c>
      <c r="I3511" s="59">
        <v>1.27</v>
      </c>
      <c r="J3511" s="59">
        <f t="shared" si="884"/>
        <v>1.69</v>
      </c>
      <c r="Q3511">
        <f t="shared" si="875"/>
        <v>0</v>
      </c>
      <c r="R3511">
        <f t="shared" si="885"/>
        <v>1.1854423940335845</v>
      </c>
      <c r="T3511">
        <v>1.1947765861125892</v>
      </c>
      <c r="W3511">
        <v>1.28</v>
      </c>
      <c r="Y3511">
        <v>1.28</v>
      </c>
      <c r="AB3511">
        <v>1.28</v>
      </c>
      <c r="AD3511" s="196">
        <v>1.25</v>
      </c>
    </row>
    <row r="3512" spans="1:30" x14ac:dyDescent="0.25">
      <c r="A3512" s="55" t="s">
        <v>1627</v>
      </c>
      <c r="B3512" s="56" t="s">
        <v>2846</v>
      </c>
      <c r="C3512" s="55" t="s">
        <v>157</v>
      </c>
      <c r="D3512" s="55" t="s">
        <v>2847</v>
      </c>
      <c r="E3512" s="230" t="s">
        <v>1648</v>
      </c>
      <c r="F3512" s="231"/>
      <c r="G3512" s="57" t="s">
        <v>255</v>
      </c>
      <c r="H3512" s="58">
        <v>0.29299999999999998</v>
      </c>
      <c r="I3512" s="59">
        <v>17.11</v>
      </c>
      <c r="J3512" s="59">
        <f t="shared" si="884"/>
        <v>5.01</v>
      </c>
      <c r="Q3512">
        <f t="shared" si="875"/>
        <v>0</v>
      </c>
      <c r="R3512">
        <f t="shared" si="885"/>
        <v>15.970802647176875</v>
      </c>
      <c r="T3512">
        <v>16.250828409547012</v>
      </c>
      <c r="W3512">
        <v>17.41</v>
      </c>
      <c r="Y3512">
        <v>17.41</v>
      </c>
      <c r="AB3512">
        <v>17.41</v>
      </c>
      <c r="AD3512" s="196">
        <v>17.11</v>
      </c>
    </row>
    <row r="3513" spans="1:30" x14ac:dyDescent="0.25">
      <c r="A3513" s="55" t="s">
        <v>1627</v>
      </c>
      <c r="B3513" s="56" t="s">
        <v>2403</v>
      </c>
      <c r="C3513" s="55" t="s">
        <v>157</v>
      </c>
      <c r="D3513" s="55" t="s">
        <v>2404</v>
      </c>
      <c r="E3513" s="230" t="s">
        <v>1648</v>
      </c>
      <c r="F3513" s="231"/>
      <c r="G3513" s="57" t="s">
        <v>255</v>
      </c>
      <c r="H3513" s="58">
        <v>0.46700000000000003</v>
      </c>
      <c r="I3513" s="59">
        <v>3.82</v>
      </c>
      <c r="J3513" s="59">
        <f t="shared" si="884"/>
        <v>1.78</v>
      </c>
      <c r="Q3513">
        <f t="shared" si="875"/>
        <v>0</v>
      </c>
      <c r="R3513">
        <f t="shared" si="885"/>
        <v>3.5656613741797583</v>
      </c>
      <c r="T3513">
        <v>3.6310007187327904</v>
      </c>
      <c r="W3513">
        <v>3.89</v>
      </c>
      <c r="Y3513">
        <v>3.89</v>
      </c>
      <c r="AB3513">
        <v>3.89</v>
      </c>
      <c r="AD3513" s="196">
        <v>3.82</v>
      </c>
    </row>
    <row r="3514" spans="1:30" x14ac:dyDescent="0.25">
      <c r="A3514" s="55" t="s">
        <v>1627</v>
      </c>
      <c r="B3514" s="56" t="s">
        <v>2405</v>
      </c>
      <c r="C3514" s="55" t="s">
        <v>157</v>
      </c>
      <c r="D3514" s="55" t="s">
        <v>2406</v>
      </c>
      <c r="E3514" s="230" t="s">
        <v>1648</v>
      </c>
      <c r="F3514" s="231"/>
      <c r="G3514" s="57" t="s">
        <v>164</v>
      </c>
      <c r="H3514" s="58">
        <v>4</v>
      </c>
      <c r="I3514" s="59">
        <v>0.31</v>
      </c>
      <c r="J3514" s="59">
        <f t="shared" si="884"/>
        <v>1.24</v>
      </c>
      <c r="Q3514">
        <f t="shared" si="875"/>
        <v>0</v>
      </c>
      <c r="R3514">
        <f t="shared" si="885"/>
        <v>0.2893599544491427</v>
      </c>
      <c r="T3514">
        <v>0.2986941465281473</v>
      </c>
      <c r="W3514">
        <v>0.32</v>
      </c>
      <c r="Y3514">
        <v>0.32</v>
      </c>
      <c r="AB3514">
        <v>0.32</v>
      </c>
      <c r="AD3514" s="196">
        <v>0.31</v>
      </c>
    </row>
    <row r="3515" spans="1:30" x14ac:dyDescent="0.25">
      <c r="A3515" s="44"/>
      <c r="B3515" s="44"/>
      <c r="C3515" s="44"/>
      <c r="D3515" s="44"/>
      <c r="E3515" s="44" t="s">
        <v>1629</v>
      </c>
      <c r="F3515" s="45">
        <v>3.7</v>
      </c>
      <c r="G3515" s="44" t="s">
        <v>1630</v>
      </c>
      <c r="H3515" s="45">
        <v>0</v>
      </c>
      <c r="I3515" s="44" t="s">
        <v>1631</v>
      </c>
      <c r="J3515" s="45">
        <f>F3515+H3515</f>
        <v>3.7</v>
      </c>
      <c r="Q3515">
        <f t="shared" si="875"/>
        <v>0</v>
      </c>
      <c r="W3515" t="s">
        <v>1631</v>
      </c>
      <c r="Y3515" t="s">
        <v>1631</v>
      </c>
      <c r="AB3515" t="s">
        <v>1631</v>
      </c>
    </row>
    <row r="3516" spans="1:30" x14ac:dyDescent="0.25">
      <c r="A3516" s="44"/>
      <c r="B3516" s="44"/>
      <c r="C3516" s="44"/>
      <c r="D3516" s="44"/>
      <c r="E3516" s="44" t="s">
        <v>1632</v>
      </c>
      <c r="F3516" s="45">
        <f>J3516-J3507</f>
        <v>4.4983083452459027</v>
      </c>
      <c r="G3516" s="44"/>
      <c r="H3516" s="229" t="s">
        <v>1633</v>
      </c>
      <c r="I3516" s="229"/>
      <c r="J3516" s="45">
        <f>Q3516</f>
        <v>24.945164460000001</v>
      </c>
      <c r="Q3516">
        <f t="shared" si="875"/>
        <v>24.945164460000001</v>
      </c>
      <c r="S3516" s="194"/>
    </row>
    <row r="3517" spans="1:30" ht="15.75" thickBot="1" x14ac:dyDescent="0.3">
      <c r="A3517" s="46"/>
      <c r="B3517" s="46"/>
      <c r="C3517" s="46"/>
      <c r="D3517" s="46"/>
      <c r="E3517" s="46"/>
      <c r="F3517" s="46"/>
      <c r="G3517" s="46" t="s">
        <v>1634</v>
      </c>
      <c r="H3517" s="47">
        <v>277.89999999999998</v>
      </c>
      <c r="I3517" s="46" t="s">
        <v>1635</v>
      </c>
      <c r="J3517" s="48">
        <f>O3517</f>
        <v>6932.26</v>
      </c>
      <c r="M3517">
        <f>K3507</f>
        <v>6932.26</v>
      </c>
      <c r="N3517">
        <f>L3507</f>
        <v>24.945164460000001</v>
      </c>
      <c r="O3517">
        <v>6932.26</v>
      </c>
      <c r="P3517">
        <v>24.945164460000001</v>
      </c>
      <c r="Q3517">
        <f t="shared" si="875"/>
        <v>0</v>
      </c>
      <c r="S3517" s="194"/>
      <c r="W3517" t="s">
        <v>1635</v>
      </c>
      <c r="Y3517" t="s">
        <v>1635</v>
      </c>
      <c r="AB3517" t="s">
        <v>1635</v>
      </c>
    </row>
    <row r="3518" spans="1:30" ht="15.75" thickTop="1" x14ac:dyDescent="0.25">
      <c r="A3518" s="49"/>
      <c r="B3518" s="49"/>
      <c r="C3518" s="49"/>
      <c r="D3518" s="49"/>
      <c r="E3518" s="49"/>
      <c r="F3518" s="49"/>
      <c r="G3518" s="49"/>
      <c r="H3518" s="49"/>
      <c r="I3518" s="49"/>
      <c r="J3518" s="49"/>
      <c r="Q3518">
        <f t="shared" si="875"/>
        <v>0</v>
      </c>
      <c r="S3518" s="194"/>
    </row>
    <row r="3519" spans="1:30" collapsed="1" x14ac:dyDescent="0.25">
      <c r="A3519" s="36" t="s">
        <v>1164</v>
      </c>
      <c r="B3519" s="37" t="s">
        <v>137</v>
      </c>
      <c r="C3519" s="36" t="s">
        <v>138</v>
      </c>
      <c r="D3519" s="36" t="s">
        <v>9</v>
      </c>
      <c r="E3519" s="233" t="s">
        <v>1626</v>
      </c>
      <c r="F3519" s="234"/>
      <c r="G3519" s="38" t="s">
        <v>139</v>
      </c>
      <c r="H3519" s="37" t="s">
        <v>140</v>
      </c>
      <c r="I3519" s="37" t="s">
        <v>141</v>
      </c>
      <c r="J3519" s="37" t="s">
        <v>10</v>
      </c>
      <c r="Q3519">
        <f t="shared" si="875"/>
        <v>0</v>
      </c>
      <c r="S3519" s="194"/>
      <c r="W3519" t="s">
        <v>141</v>
      </c>
      <c r="Y3519" t="s">
        <v>141</v>
      </c>
      <c r="AB3519" t="s">
        <v>141</v>
      </c>
    </row>
    <row r="3520" spans="1:30" ht="51" x14ac:dyDescent="0.25">
      <c r="A3520" s="39" t="s">
        <v>1636</v>
      </c>
      <c r="B3520" s="40" t="s">
        <v>1156</v>
      </c>
      <c r="C3520" s="39" t="s">
        <v>157</v>
      </c>
      <c r="D3520" s="39" t="s">
        <v>2848</v>
      </c>
      <c r="E3520" s="235" t="s">
        <v>1795</v>
      </c>
      <c r="F3520" s="236"/>
      <c r="G3520" s="41" t="s">
        <v>159</v>
      </c>
      <c r="H3520" s="42">
        <v>1</v>
      </c>
      <c r="I3520" s="43">
        <f>_xlfn.XLOOKUP(D3520,'Sintético MO EQ MAT'!D:D,'Sintético MO EQ MAT'!G:G)</f>
        <v>88.82056290983607</v>
      </c>
      <c r="J3520" s="43">
        <f>(H3520*I3520)</f>
        <v>88.82056290983607</v>
      </c>
      <c r="K3520">
        <f>_xlfn.XLOOKUP(D3520,'Sintético MO EQ MAT'!D:D,'Sintético MO EQ MAT'!O:O,0)</f>
        <v>69.349999999999994</v>
      </c>
      <c r="L3520">
        <f>_xlfn.XLOOKUP(D3520,'Sintético MO EQ MAT'!D:D,'Sintético MO EQ MAT'!K:K,0)</f>
        <v>108.36108675</v>
      </c>
      <c r="Q3520">
        <f t="shared" si="875"/>
        <v>0</v>
      </c>
      <c r="S3520" s="194"/>
      <c r="W3520">
        <v>88.82056290983607</v>
      </c>
      <c r="Y3520">
        <v>88.82056290983607</v>
      </c>
      <c r="AB3520">
        <v>88.82056290983607</v>
      </c>
      <c r="AD3520" s="196">
        <v>47.54</v>
      </c>
    </row>
    <row r="3521" spans="1:30" ht="51" x14ac:dyDescent="0.25">
      <c r="A3521" s="50" t="s">
        <v>1638</v>
      </c>
      <c r="B3521" s="51" t="s">
        <v>1796</v>
      </c>
      <c r="C3521" s="50" t="s">
        <v>157</v>
      </c>
      <c r="D3521" s="50" t="s">
        <v>1797</v>
      </c>
      <c r="E3521" s="237" t="s">
        <v>1637</v>
      </c>
      <c r="F3521" s="238"/>
      <c r="G3521" s="52" t="s">
        <v>212</v>
      </c>
      <c r="H3521" s="53">
        <v>9.1000000000000004E-3</v>
      </c>
      <c r="I3521" s="54">
        <v>596.83000000000004</v>
      </c>
      <c r="J3521" s="54">
        <f t="shared" ref="J3521:J3526" si="886">TRUNC(H3521*I3521,(2))</f>
        <v>5.43</v>
      </c>
      <c r="Q3521">
        <f t="shared" si="875"/>
        <v>0</v>
      </c>
      <c r="R3521">
        <f t="shared" ref="R3521:R3526" si="887">I3521/1.07133</f>
        <v>557.09258585123177</v>
      </c>
      <c r="T3521">
        <v>566.75347465300138</v>
      </c>
      <c r="W3521">
        <v>607.17999999999995</v>
      </c>
      <c r="Y3521">
        <v>607.17999999999995</v>
      </c>
      <c r="AB3521">
        <v>607.17999999999995</v>
      </c>
      <c r="AD3521" s="196">
        <v>596.83000000000004</v>
      </c>
    </row>
    <row r="3522" spans="1:30" ht="25.5" x14ac:dyDescent="0.25">
      <c r="A3522" s="50" t="s">
        <v>1638</v>
      </c>
      <c r="B3522" s="51" t="s">
        <v>1792</v>
      </c>
      <c r="C3522" s="50" t="s">
        <v>157</v>
      </c>
      <c r="D3522" s="50" t="s">
        <v>1793</v>
      </c>
      <c r="E3522" s="237" t="s">
        <v>1637</v>
      </c>
      <c r="F3522" s="238"/>
      <c r="G3522" s="52" t="s">
        <v>266</v>
      </c>
      <c r="H3522" s="53">
        <v>1.61</v>
      </c>
      <c r="I3522" s="54">
        <v>26.71</v>
      </c>
      <c r="J3522" s="54">
        <f t="shared" si="886"/>
        <v>43</v>
      </c>
      <c r="Q3522">
        <f t="shared" si="875"/>
        <v>0</v>
      </c>
      <c r="R3522">
        <f t="shared" si="887"/>
        <v>24.931627043021294</v>
      </c>
      <c r="T3522">
        <v>25.370334070734511</v>
      </c>
      <c r="W3522">
        <v>27.18</v>
      </c>
      <c r="Y3522">
        <v>27.18</v>
      </c>
      <c r="AB3522">
        <v>27.18</v>
      </c>
      <c r="AD3522" s="196">
        <v>26.71</v>
      </c>
    </row>
    <row r="3523" spans="1:30" ht="25.5" x14ac:dyDescent="0.25">
      <c r="A3523" s="50" t="s">
        <v>1638</v>
      </c>
      <c r="B3523" s="51" t="s">
        <v>1186</v>
      </c>
      <c r="C3523" s="50" t="s">
        <v>157</v>
      </c>
      <c r="D3523" s="50" t="s">
        <v>1187</v>
      </c>
      <c r="E3523" s="237" t="s">
        <v>1637</v>
      </c>
      <c r="F3523" s="238"/>
      <c r="G3523" s="52" t="s">
        <v>266</v>
      </c>
      <c r="H3523" s="53">
        <v>0.80500000000000005</v>
      </c>
      <c r="I3523" s="54">
        <v>18.82</v>
      </c>
      <c r="J3523" s="54">
        <f t="shared" si="886"/>
        <v>15.15</v>
      </c>
      <c r="Q3523">
        <f t="shared" si="875"/>
        <v>0</v>
      </c>
      <c r="R3523">
        <f t="shared" si="887"/>
        <v>17.566949492686664</v>
      </c>
      <c r="T3523">
        <v>17.874977831293812</v>
      </c>
      <c r="W3523">
        <v>19.149999999999999</v>
      </c>
      <c r="Y3523">
        <v>19.149999999999999</v>
      </c>
      <c r="AB3523">
        <v>19.149999999999999</v>
      </c>
      <c r="AD3523" s="196">
        <v>18.82</v>
      </c>
    </row>
    <row r="3524" spans="1:30" ht="25.5" x14ac:dyDescent="0.25">
      <c r="A3524" s="55" t="s">
        <v>1627</v>
      </c>
      <c r="B3524" s="56" t="s">
        <v>2838</v>
      </c>
      <c r="C3524" s="55" t="s">
        <v>157</v>
      </c>
      <c r="D3524" s="55" t="s">
        <v>2839</v>
      </c>
      <c r="E3524" s="230" t="s">
        <v>1648</v>
      </c>
      <c r="F3524" s="231"/>
      <c r="G3524" s="57" t="s">
        <v>164</v>
      </c>
      <c r="H3524" s="58">
        <v>28.31</v>
      </c>
      <c r="I3524" s="59">
        <v>0.85</v>
      </c>
      <c r="J3524" s="59">
        <f t="shared" si="886"/>
        <v>24.06</v>
      </c>
      <c r="Q3524">
        <f t="shared" si="875"/>
        <v>0</v>
      </c>
      <c r="R3524">
        <f t="shared" si="887"/>
        <v>0.79340632671539124</v>
      </c>
      <c r="T3524">
        <v>0.81207471087340044</v>
      </c>
      <c r="W3524">
        <v>0.87</v>
      </c>
      <c r="Y3524">
        <v>0.87</v>
      </c>
      <c r="AB3524">
        <v>0.87</v>
      </c>
      <c r="AD3524" s="196">
        <v>0.85</v>
      </c>
    </row>
    <row r="3525" spans="1:30" ht="25.5" x14ac:dyDescent="0.25">
      <c r="A3525" s="55" t="s">
        <v>1627</v>
      </c>
      <c r="B3525" s="56" t="s">
        <v>2840</v>
      </c>
      <c r="C3525" s="55" t="s">
        <v>157</v>
      </c>
      <c r="D3525" s="55" t="s">
        <v>2841</v>
      </c>
      <c r="E3525" s="230" t="s">
        <v>1648</v>
      </c>
      <c r="F3525" s="231"/>
      <c r="G3525" s="57" t="s">
        <v>255</v>
      </c>
      <c r="H3525" s="58">
        <v>0.42</v>
      </c>
      <c r="I3525" s="59">
        <v>2.36</v>
      </c>
      <c r="J3525" s="59">
        <f t="shared" si="886"/>
        <v>0.99</v>
      </c>
      <c r="Q3525">
        <f t="shared" si="875"/>
        <v>0</v>
      </c>
      <c r="R3525">
        <f t="shared" si="887"/>
        <v>2.2028693306450862</v>
      </c>
      <c r="T3525">
        <v>1.9415119524329574</v>
      </c>
      <c r="W3525">
        <v>2.08</v>
      </c>
      <c r="Y3525">
        <v>2.08</v>
      </c>
      <c r="AB3525">
        <v>2.08</v>
      </c>
      <c r="AD3525" s="196">
        <v>2.04</v>
      </c>
    </row>
    <row r="3526" spans="1:30" x14ac:dyDescent="0.25">
      <c r="A3526" s="55" t="s">
        <v>1627</v>
      </c>
      <c r="B3526" s="56" t="s">
        <v>1800</v>
      </c>
      <c r="C3526" s="55" t="s">
        <v>157</v>
      </c>
      <c r="D3526" s="55" t="s">
        <v>1801</v>
      </c>
      <c r="E3526" s="230" t="s">
        <v>1648</v>
      </c>
      <c r="F3526" s="231"/>
      <c r="G3526" s="57" t="s">
        <v>1802</v>
      </c>
      <c r="H3526" s="58">
        <v>5.0000000000000001E-3</v>
      </c>
      <c r="I3526" s="59">
        <v>39.35</v>
      </c>
      <c r="J3526" s="59">
        <f t="shared" si="886"/>
        <v>0.19</v>
      </c>
      <c r="Q3526">
        <f t="shared" si="875"/>
        <v>0</v>
      </c>
      <c r="R3526">
        <f t="shared" si="887"/>
        <v>36.730045830883114</v>
      </c>
      <c r="T3526">
        <v>37.374105084334431</v>
      </c>
      <c r="W3526">
        <v>40.04</v>
      </c>
      <c r="Y3526">
        <v>40.04</v>
      </c>
      <c r="AB3526">
        <v>40.04</v>
      </c>
      <c r="AD3526" s="196">
        <v>39.35</v>
      </c>
    </row>
    <row r="3527" spans="1:30" x14ac:dyDescent="0.25">
      <c r="A3527" s="44"/>
      <c r="B3527" s="44"/>
      <c r="C3527" s="44"/>
      <c r="D3527" s="44"/>
      <c r="E3527" s="44" t="s">
        <v>1629</v>
      </c>
      <c r="F3527" s="45">
        <v>45.33</v>
      </c>
      <c r="G3527" s="44" t="s">
        <v>1630</v>
      </c>
      <c r="H3527" s="45">
        <v>0</v>
      </c>
      <c r="I3527" s="44" t="s">
        <v>1631</v>
      </c>
      <c r="J3527" s="45">
        <f>F3527+H3527</f>
        <v>45.33</v>
      </c>
      <c r="Q3527">
        <f t="shared" si="875"/>
        <v>0</v>
      </c>
      <c r="W3527" t="s">
        <v>1631</v>
      </c>
      <c r="Y3527" t="s">
        <v>1631</v>
      </c>
      <c r="AB3527" t="s">
        <v>1631</v>
      </c>
    </row>
    <row r="3528" spans="1:30" x14ac:dyDescent="0.25">
      <c r="A3528" s="44"/>
      <c r="B3528" s="44"/>
      <c r="C3528" s="44"/>
      <c r="D3528" s="44"/>
      <c r="E3528" s="44" t="s">
        <v>1632</v>
      </c>
      <c r="F3528" s="45">
        <f>J3528-J3520</f>
        <v>19.540523840163928</v>
      </c>
      <c r="G3528" s="44"/>
      <c r="H3528" s="229" t="s">
        <v>1633</v>
      </c>
      <c r="I3528" s="229"/>
      <c r="J3528" s="45">
        <f>Q3528</f>
        <v>108.36108675</v>
      </c>
      <c r="Q3528">
        <f t="shared" si="875"/>
        <v>108.36108675</v>
      </c>
      <c r="S3528" s="194"/>
    </row>
    <row r="3529" spans="1:30" ht="15.75" thickBot="1" x14ac:dyDescent="0.3">
      <c r="A3529" s="46"/>
      <c r="B3529" s="46"/>
      <c r="C3529" s="46"/>
      <c r="D3529" s="46"/>
      <c r="E3529" s="46"/>
      <c r="F3529" s="46"/>
      <c r="G3529" s="46" t="s">
        <v>1634</v>
      </c>
      <c r="H3529" s="47">
        <v>0.64</v>
      </c>
      <c r="I3529" s="46" t="s">
        <v>1635</v>
      </c>
      <c r="J3529" s="48">
        <f>O3529</f>
        <v>69.349999999999994</v>
      </c>
      <c r="M3529">
        <f>K3520</f>
        <v>69.349999999999994</v>
      </c>
      <c r="N3529">
        <f>L3520</f>
        <v>108.36108675</v>
      </c>
      <c r="O3529">
        <v>69.349999999999994</v>
      </c>
      <c r="P3529">
        <v>108.36108675</v>
      </c>
      <c r="Q3529">
        <f t="shared" si="875"/>
        <v>0</v>
      </c>
      <c r="S3529" s="194"/>
      <c r="W3529" t="s">
        <v>1635</v>
      </c>
      <c r="Y3529" t="s">
        <v>1635</v>
      </c>
      <c r="AB3529" t="s">
        <v>1635</v>
      </c>
    </row>
    <row r="3530" spans="1:30" ht="15.75" thickTop="1" x14ac:dyDescent="0.25">
      <c r="A3530" s="49"/>
      <c r="B3530" s="49"/>
      <c r="C3530" s="49"/>
      <c r="D3530" s="49"/>
      <c r="E3530" s="49"/>
      <c r="F3530" s="49"/>
      <c r="G3530" s="49"/>
      <c r="H3530" s="49"/>
      <c r="I3530" s="49"/>
      <c r="J3530" s="49"/>
      <c r="Q3530">
        <f t="shared" ref="Q3530:Q3593" si="888">P3531</f>
        <v>0</v>
      </c>
      <c r="S3530" s="194"/>
    </row>
    <row r="3531" spans="1:30" collapsed="1" x14ac:dyDescent="0.25">
      <c r="A3531" s="36" t="s">
        <v>1166</v>
      </c>
      <c r="B3531" s="37" t="s">
        <v>137</v>
      </c>
      <c r="C3531" s="36" t="s">
        <v>138</v>
      </c>
      <c r="D3531" s="36" t="s">
        <v>9</v>
      </c>
      <c r="E3531" s="233" t="s">
        <v>1626</v>
      </c>
      <c r="F3531" s="234"/>
      <c r="G3531" s="38" t="s">
        <v>139</v>
      </c>
      <c r="H3531" s="37" t="s">
        <v>140</v>
      </c>
      <c r="I3531" s="37" t="s">
        <v>141</v>
      </c>
      <c r="J3531" s="37" t="s">
        <v>10</v>
      </c>
      <c r="Q3531">
        <f t="shared" si="888"/>
        <v>0</v>
      </c>
      <c r="S3531" s="194"/>
      <c r="W3531" t="s">
        <v>141</v>
      </c>
      <c r="Y3531" t="s">
        <v>141</v>
      </c>
      <c r="AB3531" t="s">
        <v>141</v>
      </c>
    </row>
    <row r="3532" spans="1:30" ht="25.5" x14ac:dyDescent="0.25">
      <c r="A3532" s="39" t="s">
        <v>1636</v>
      </c>
      <c r="B3532" s="40" t="s">
        <v>951</v>
      </c>
      <c r="C3532" s="39" t="s">
        <v>157</v>
      </c>
      <c r="D3532" s="39" t="s">
        <v>952</v>
      </c>
      <c r="E3532" s="235" t="s">
        <v>2550</v>
      </c>
      <c r="F3532" s="236"/>
      <c r="G3532" s="41" t="s">
        <v>164</v>
      </c>
      <c r="H3532" s="42">
        <v>1</v>
      </c>
      <c r="I3532" s="43">
        <f>_xlfn.XLOOKUP(D3532,'Sintético MO EQ MAT'!D:D,'Sintético MO EQ MAT'!G:G)</f>
        <v>360.34159980327877</v>
      </c>
      <c r="J3532" s="43">
        <f>(H3532*I3532)</f>
        <v>360.34159980327877</v>
      </c>
      <c r="K3532">
        <f>_xlfn.XLOOKUP(D3532,'Sintético MO EQ MAT'!D:D,'Sintético MO EQ MAT'!O:O,0)</f>
        <v>2198.08</v>
      </c>
      <c r="L3532">
        <f>_xlfn.XLOOKUP(D3532,'Sintético MO EQ MAT'!D:D,'Sintético MO EQ MAT'!K:K,0)</f>
        <v>439.61675176000006</v>
      </c>
      <c r="Q3532">
        <f t="shared" si="888"/>
        <v>0</v>
      </c>
      <c r="S3532" s="194"/>
      <c r="W3532">
        <v>360.34159980327877</v>
      </c>
      <c r="Y3532">
        <v>360.34159980327877</v>
      </c>
      <c r="AB3532">
        <v>360.34159980327877</v>
      </c>
      <c r="AD3532" s="196">
        <v>390.28</v>
      </c>
    </row>
    <row r="3533" spans="1:30" ht="25.5" x14ac:dyDescent="0.25">
      <c r="A3533" s="50" t="s">
        <v>1638</v>
      </c>
      <c r="B3533" s="51" t="s">
        <v>1792</v>
      </c>
      <c r="C3533" s="50" t="s">
        <v>157</v>
      </c>
      <c r="D3533" s="50" t="s">
        <v>1793</v>
      </c>
      <c r="E3533" s="237" t="s">
        <v>1637</v>
      </c>
      <c r="F3533" s="238"/>
      <c r="G3533" s="52" t="s">
        <v>266</v>
      </c>
      <c r="H3533" s="53">
        <v>1.0088999999999999</v>
      </c>
      <c r="I3533" s="54">
        <v>26.71</v>
      </c>
      <c r="J3533" s="54">
        <f t="shared" ref="J3533:J3536" si="889">TRUNC(H3533*I3533,(2))</f>
        <v>26.94</v>
      </c>
      <c r="Q3533">
        <f t="shared" si="888"/>
        <v>0</v>
      </c>
      <c r="R3533">
        <f t="shared" ref="R3533:R3536" si="890">I3533/1.07133</f>
        <v>24.931627043021294</v>
      </c>
      <c r="T3533">
        <v>25.370334070734511</v>
      </c>
      <c r="W3533">
        <v>27.18</v>
      </c>
      <c r="Y3533">
        <v>27.18</v>
      </c>
      <c r="AB3533">
        <v>27.18</v>
      </c>
      <c r="AD3533" s="196">
        <v>26.71</v>
      </c>
    </row>
    <row r="3534" spans="1:30" ht="25.5" x14ac:dyDescent="0.25">
      <c r="A3534" s="50" t="s">
        <v>1638</v>
      </c>
      <c r="B3534" s="51" t="s">
        <v>1186</v>
      </c>
      <c r="C3534" s="50" t="s">
        <v>157</v>
      </c>
      <c r="D3534" s="50" t="s">
        <v>1187</v>
      </c>
      <c r="E3534" s="237" t="s">
        <v>1637</v>
      </c>
      <c r="F3534" s="238"/>
      <c r="G3534" s="52" t="s">
        <v>266</v>
      </c>
      <c r="H3534" s="53">
        <v>0.79269999999999996</v>
      </c>
      <c r="I3534" s="54">
        <v>18.82</v>
      </c>
      <c r="J3534" s="54">
        <f t="shared" si="889"/>
        <v>14.91</v>
      </c>
      <c r="Q3534">
        <f t="shared" si="888"/>
        <v>0</v>
      </c>
      <c r="R3534">
        <f t="shared" si="890"/>
        <v>17.566949492686664</v>
      </c>
      <c r="T3534">
        <v>17.874977831293812</v>
      </c>
      <c r="W3534">
        <v>19.149999999999999</v>
      </c>
      <c r="Y3534">
        <v>19.149999999999999</v>
      </c>
      <c r="AB3534">
        <v>19.149999999999999</v>
      </c>
      <c r="AD3534" s="196">
        <v>18.82</v>
      </c>
    </row>
    <row r="3535" spans="1:30" ht="25.5" x14ac:dyDescent="0.25">
      <c r="A3535" s="50" t="s">
        <v>1638</v>
      </c>
      <c r="B3535" s="51" t="s">
        <v>2367</v>
      </c>
      <c r="C3535" s="50" t="s">
        <v>157</v>
      </c>
      <c r="D3535" s="50" t="s">
        <v>2368</v>
      </c>
      <c r="E3535" s="237" t="s">
        <v>1637</v>
      </c>
      <c r="F3535" s="238"/>
      <c r="G3535" s="52" t="s">
        <v>212</v>
      </c>
      <c r="H3535" s="53">
        <v>4.4000000000000003E-3</v>
      </c>
      <c r="I3535" s="54">
        <v>537.34</v>
      </c>
      <c r="J3535" s="54">
        <f t="shared" si="889"/>
        <v>2.36</v>
      </c>
      <c r="Q3535">
        <f t="shared" si="888"/>
        <v>0</v>
      </c>
      <c r="R3535">
        <f t="shared" si="890"/>
        <v>501.56347717323337</v>
      </c>
      <c r="T3535">
        <v>510.2629441908656</v>
      </c>
      <c r="W3535">
        <v>546.66</v>
      </c>
      <c r="Y3535">
        <v>546.66</v>
      </c>
      <c r="AB3535">
        <v>546.66</v>
      </c>
      <c r="AD3535" s="196">
        <v>537.34</v>
      </c>
    </row>
    <row r="3536" spans="1:30" ht="25.5" x14ac:dyDescent="0.25">
      <c r="A3536" s="55" t="s">
        <v>1627</v>
      </c>
      <c r="B3536" s="56" t="s">
        <v>2693</v>
      </c>
      <c r="C3536" s="55" t="s">
        <v>157</v>
      </c>
      <c r="D3536" s="55" t="s">
        <v>2694</v>
      </c>
      <c r="E3536" s="230" t="s">
        <v>1648</v>
      </c>
      <c r="F3536" s="231"/>
      <c r="G3536" s="57" t="s">
        <v>164</v>
      </c>
      <c r="H3536" s="58">
        <v>1</v>
      </c>
      <c r="I3536" s="59">
        <v>316.13</v>
      </c>
      <c r="J3536" s="59">
        <f t="shared" si="889"/>
        <v>316.13</v>
      </c>
      <c r="Q3536">
        <f t="shared" si="888"/>
        <v>0</v>
      </c>
      <c r="R3536">
        <f t="shared" si="890"/>
        <v>295.08181419357248</v>
      </c>
      <c r="T3536">
        <v>300.21561983702503</v>
      </c>
      <c r="W3536">
        <v>321.63</v>
      </c>
      <c r="Y3536">
        <v>321.63</v>
      </c>
      <c r="AB3536">
        <v>321.63</v>
      </c>
      <c r="AD3536" s="196">
        <v>316.14999999999998</v>
      </c>
    </row>
    <row r="3537" spans="1:30" x14ac:dyDescent="0.25">
      <c r="A3537" s="44"/>
      <c r="B3537" s="44"/>
      <c r="C3537" s="44"/>
      <c r="D3537" s="44"/>
      <c r="E3537" s="44" t="s">
        <v>1629</v>
      </c>
      <c r="F3537" s="45">
        <v>32.06</v>
      </c>
      <c r="G3537" s="44" t="s">
        <v>1630</v>
      </c>
      <c r="H3537" s="45">
        <v>0</v>
      </c>
      <c r="I3537" s="44" t="s">
        <v>1631</v>
      </c>
      <c r="J3537" s="45">
        <f>F3537+H3537</f>
        <v>32.06</v>
      </c>
      <c r="Q3537">
        <f t="shared" si="888"/>
        <v>0</v>
      </c>
      <c r="W3537" t="s">
        <v>1631</v>
      </c>
      <c r="Y3537" t="s">
        <v>1631</v>
      </c>
      <c r="AB3537" t="s">
        <v>1631</v>
      </c>
    </row>
    <row r="3538" spans="1:30" x14ac:dyDescent="0.25">
      <c r="A3538" s="44"/>
      <c r="B3538" s="44"/>
      <c r="C3538" s="44"/>
      <c r="D3538" s="44"/>
      <c r="E3538" s="44" t="s">
        <v>1632</v>
      </c>
      <c r="F3538" s="45">
        <f>J3538-J3532</f>
        <v>79.275151956721288</v>
      </c>
      <c r="G3538" s="44"/>
      <c r="H3538" s="229" t="s">
        <v>1633</v>
      </c>
      <c r="I3538" s="229"/>
      <c r="J3538" s="45">
        <f>Q3538</f>
        <v>439.61675176000006</v>
      </c>
      <c r="Q3538">
        <f t="shared" si="888"/>
        <v>439.61675176000006</v>
      </c>
      <c r="S3538" s="194"/>
    </row>
    <row r="3539" spans="1:30" ht="15.75" thickBot="1" x14ac:dyDescent="0.3">
      <c r="A3539" s="46"/>
      <c r="B3539" s="46"/>
      <c r="C3539" s="46"/>
      <c r="D3539" s="46"/>
      <c r="E3539" s="46"/>
      <c r="F3539" s="46"/>
      <c r="G3539" s="46" t="s">
        <v>1634</v>
      </c>
      <c r="H3539" s="47">
        <v>7</v>
      </c>
      <c r="I3539" s="46" t="s">
        <v>1635</v>
      </c>
      <c r="J3539" s="48">
        <f>O3539</f>
        <v>3077.31</v>
      </c>
      <c r="M3539">
        <f>K3532</f>
        <v>2198.08</v>
      </c>
      <c r="N3539">
        <f>L3532</f>
        <v>439.61675176000006</v>
      </c>
      <c r="O3539">
        <v>3077.31</v>
      </c>
      <c r="P3539">
        <v>439.61675176000006</v>
      </c>
      <c r="Q3539">
        <f t="shared" si="888"/>
        <v>0</v>
      </c>
      <c r="S3539" s="194"/>
      <c r="W3539" t="s">
        <v>1635</v>
      </c>
      <c r="Y3539" t="s">
        <v>1635</v>
      </c>
      <c r="AB3539" t="s">
        <v>1635</v>
      </c>
    </row>
    <row r="3540" spans="1:30" ht="15.75" thickTop="1" x14ac:dyDescent="0.25">
      <c r="A3540" s="49"/>
      <c r="B3540" s="49"/>
      <c r="C3540" s="49"/>
      <c r="D3540" s="49"/>
      <c r="E3540" s="49"/>
      <c r="F3540" s="49"/>
      <c r="G3540" s="49"/>
      <c r="H3540" s="49"/>
      <c r="I3540" s="49"/>
      <c r="J3540" s="49"/>
      <c r="Q3540">
        <f t="shared" si="888"/>
        <v>0</v>
      </c>
      <c r="S3540" s="194"/>
    </row>
    <row r="3541" spans="1:30" collapsed="1" x14ac:dyDescent="0.25">
      <c r="A3541" s="36" t="s">
        <v>1167</v>
      </c>
      <c r="B3541" s="37" t="s">
        <v>137</v>
      </c>
      <c r="C3541" s="36" t="s">
        <v>138</v>
      </c>
      <c r="D3541" s="36" t="s">
        <v>9</v>
      </c>
      <c r="E3541" s="233" t="s">
        <v>1626</v>
      </c>
      <c r="F3541" s="234"/>
      <c r="G3541" s="38" t="s">
        <v>139</v>
      </c>
      <c r="H3541" s="37" t="s">
        <v>140</v>
      </c>
      <c r="I3541" s="37" t="s">
        <v>141</v>
      </c>
      <c r="J3541" s="37" t="s">
        <v>10</v>
      </c>
      <c r="Q3541">
        <f t="shared" si="888"/>
        <v>0</v>
      </c>
      <c r="S3541" s="194"/>
      <c r="W3541" t="s">
        <v>141</v>
      </c>
      <c r="Y3541" t="s">
        <v>141</v>
      </c>
      <c r="AB3541" t="s">
        <v>141</v>
      </c>
    </row>
    <row r="3542" spans="1:30" ht="51" x14ac:dyDescent="0.25">
      <c r="A3542" s="39" t="s">
        <v>1636</v>
      </c>
      <c r="B3542" s="40" t="s">
        <v>1168</v>
      </c>
      <c r="C3542" s="39" t="s">
        <v>157</v>
      </c>
      <c r="D3542" s="39" t="s">
        <v>1169</v>
      </c>
      <c r="E3542" s="235" t="s">
        <v>2168</v>
      </c>
      <c r="F3542" s="236"/>
      <c r="G3542" s="41" t="s">
        <v>255</v>
      </c>
      <c r="H3542" s="42">
        <v>1</v>
      </c>
      <c r="I3542" s="43">
        <f>_xlfn.XLOOKUP(D3542,'Sintético MO EQ MAT'!D:D,'Sintético MO EQ MAT'!G:G)</f>
        <v>2.7713626885245901</v>
      </c>
      <c r="J3542" s="43">
        <f>(H3542*I3542)</f>
        <v>2.7713626885245901</v>
      </c>
      <c r="K3542">
        <f>_xlfn.XLOOKUP(D3542,'Sintético MO EQ MAT'!D:D,'Sintético MO EQ MAT'!O:O,0)</f>
        <v>939.59</v>
      </c>
      <c r="L3542">
        <f>_xlfn.XLOOKUP(D3542,'Sintético MO EQ MAT'!D:D,'Sintético MO EQ MAT'!K:K,0)</f>
        <v>3.3810624799999998</v>
      </c>
      <c r="Q3542">
        <f t="shared" si="888"/>
        <v>0</v>
      </c>
      <c r="S3542" s="194"/>
      <c r="W3542">
        <v>2.7713626885245901</v>
      </c>
      <c r="Y3542">
        <v>2.7713626885245901</v>
      </c>
      <c r="AB3542">
        <v>2.7713626885245901</v>
      </c>
      <c r="AD3542" s="196">
        <v>1.35</v>
      </c>
    </row>
    <row r="3543" spans="1:30" ht="25.5" x14ac:dyDescent="0.25">
      <c r="A3543" s="50" t="s">
        <v>1638</v>
      </c>
      <c r="B3543" s="51" t="s">
        <v>2162</v>
      </c>
      <c r="C3543" s="50" t="s">
        <v>157</v>
      </c>
      <c r="D3543" s="50" t="s">
        <v>2163</v>
      </c>
      <c r="E3543" s="237" t="s">
        <v>1637</v>
      </c>
      <c r="F3543" s="238"/>
      <c r="G3543" s="52" t="s">
        <v>266</v>
      </c>
      <c r="H3543" s="53">
        <v>0.01</v>
      </c>
      <c r="I3543" s="54">
        <v>18.72</v>
      </c>
      <c r="J3543" s="54">
        <f t="shared" ref="J3543:J3545" si="891">TRUNC(H3543*I3543,(2))</f>
        <v>0.18</v>
      </c>
      <c r="Q3543">
        <f t="shared" si="888"/>
        <v>0</v>
      </c>
      <c r="R3543">
        <f t="shared" ref="R3543:R3545" si="892">I3543/1.07133</f>
        <v>17.473607571896615</v>
      </c>
      <c r="T3543">
        <v>17.78163591050377</v>
      </c>
      <c r="W3543">
        <v>19.05</v>
      </c>
      <c r="Y3543">
        <v>19.05</v>
      </c>
      <c r="AB3543">
        <v>19.05</v>
      </c>
      <c r="AD3543" s="196">
        <v>18.72</v>
      </c>
    </row>
    <row r="3544" spans="1:30" ht="25.5" x14ac:dyDescent="0.25">
      <c r="A3544" s="50" t="s">
        <v>1638</v>
      </c>
      <c r="B3544" s="51" t="s">
        <v>1658</v>
      </c>
      <c r="C3544" s="50" t="s">
        <v>157</v>
      </c>
      <c r="D3544" s="50" t="s">
        <v>1659</v>
      </c>
      <c r="E3544" s="237" t="s">
        <v>1637</v>
      </c>
      <c r="F3544" s="238"/>
      <c r="G3544" s="52" t="s">
        <v>266</v>
      </c>
      <c r="H3544" s="53">
        <v>6.9000000000000006E-2</v>
      </c>
      <c r="I3544" s="54">
        <v>25.97</v>
      </c>
      <c r="J3544" s="54">
        <f t="shared" si="891"/>
        <v>1.79</v>
      </c>
      <c r="Q3544">
        <f t="shared" si="888"/>
        <v>0</v>
      </c>
      <c r="R3544">
        <f t="shared" si="892"/>
        <v>24.240896829174954</v>
      </c>
      <c r="T3544">
        <v>24.670269664809165</v>
      </c>
      <c r="W3544">
        <v>26.43</v>
      </c>
      <c r="Y3544">
        <v>26.43</v>
      </c>
      <c r="AB3544">
        <v>26.43</v>
      </c>
      <c r="AD3544" s="196">
        <v>25.97</v>
      </c>
    </row>
    <row r="3545" spans="1:30" ht="25.5" x14ac:dyDescent="0.25">
      <c r="A3545" s="55" t="s">
        <v>1627</v>
      </c>
      <c r="B3545" s="56" t="s">
        <v>2849</v>
      </c>
      <c r="C3545" s="55" t="s">
        <v>157</v>
      </c>
      <c r="D3545" s="55" t="s">
        <v>2850</v>
      </c>
      <c r="E3545" s="230" t="s">
        <v>1648</v>
      </c>
      <c r="F3545" s="231"/>
      <c r="G3545" s="57" t="s">
        <v>164</v>
      </c>
      <c r="H3545" s="58">
        <v>0.65</v>
      </c>
      <c r="I3545" s="59">
        <v>1.24</v>
      </c>
      <c r="J3545" s="59">
        <f t="shared" si="891"/>
        <v>0.8</v>
      </c>
      <c r="Q3545">
        <f t="shared" si="888"/>
        <v>0</v>
      </c>
      <c r="R3545">
        <f t="shared" si="892"/>
        <v>1.1574398177965708</v>
      </c>
      <c r="T3545">
        <v>1.1761082019545799</v>
      </c>
      <c r="W3545">
        <v>1.26</v>
      </c>
      <c r="Y3545">
        <v>1.26</v>
      </c>
      <c r="AB3545">
        <v>1.26</v>
      </c>
      <c r="AD3545" s="196">
        <v>1.23</v>
      </c>
    </row>
    <row r="3546" spans="1:30" x14ac:dyDescent="0.25">
      <c r="A3546" s="44"/>
      <c r="B3546" s="44"/>
      <c r="C3546" s="44"/>
      <c r="D3546" s="44"/>
      <c r="E3546" s="44" t="s">
        <v>1629</v>
      </c>
      <c r="F3546" s="45">
        <v>1.58</v>
      </c>
      <c r="G3546" s="44" t="s">
        <v>1630</v>
      </c>
      <c r="H3546" s="45">
        <v>0</v>
      </c>
      <c r="I3546" s="44" t="s">
        <v>1631</v>
      </c>
      <c r="J3546" s="45">
        <f>F3546+H3546</f>
        <v>1.58</v>
      </c>
      <c r="Q3546">
        <f t="shared" si="888"/>
        <v>0</v>
      </c>
      <c r="W3546" t="s">
        <v>1631</v>
      </c>
      <c r="Y3546" t="s">
        <v>1631</v>
      </c>
      <c r="AB3546" t="s">
        <v>1631</v>
      </c>
    </row>
    <row r="3547" spans="1:30" x14ac:dyDescent="0.25">
      <c r="A3547" s="44"/>
      <c r="B3547" s="44"/>
      <c r="C3547" s="44"/>
      <c r="D3547" s="44"/>
      <c r="E3547" s="44" t="s">
        <v>1632</v>
      </c>
      <c r="F3547" s="45">
        <f>J3547-J3542</f>
        <v>0.60969979147540965</v>
      </c>
      <c r="G3547" s="44"/>
      <c r="H3547" s="229" t="s">
        <v>1633</v>
      </c>
      <c r="I3547" s="229"/>
      <c r="J3547" s="45">
        <f>Q3547</f>
        <v>3.3810624799999998</v>
      </c>
      <c r="Q3547">
        <f t="shared" si="888"/>
        <v>3.3810624799999998</v>
      </c>
      <c r="S3547" s="194"/>
    </row>
    <row r="3548" spans="1:30" ht="15.75" thickBot="1" x14ac:dyDescent="0.3">
      <c r="A3548" s="46"/>
      <c r="B3548" s="46"/>
      <c r="C3548" s="46"/>
      <c r="D3548" s="46"/>
      <c r="E3548" s="46"/>
      <c r="F3548" s="46"/>
      <c r="G3548" s="46" t="s">
        <v>1634</v>
      </c>
      <c r="H3548" s="47">
        <v>277.89999999999998</v>
      </c>
      <c r="I3548" s="46" t="s">
        <v>1635</v>
      </c>
      <c r="J3548" s="48">
        <f>O3548</f>
        <v>939.59</v>
      </c>
      <c r="M3548">
        <f>K3542</f>
        <v>939.59</v>
      </c>
      <c r="N3548">
        <f>L3542</f>
        <v>3.3810624799999998</v>
      </c>
      <c r="O3548">
        <v>939.59</v>
      </c>
      <c r="P3548">
        <v>3.3810624799999998</v>
      </c>
      <c r="Q3548">
        <f t="shared" si="888"/>
        <v>0</v>
      </c>
      <c r="S3548" s="194"/>
      <c r="W3548" t="s">
        <v>1635</v>
      </c>
      <c r="Y3548" t="s">
        <v>1635</v>
      </c>
      <c r="AB3548" t="s">
        <v>1635</v>
      </c>
    </row>
    <row r="3549" spans="1:30" ht="15.75" thickTop="1" x14ac:dyDescent="0.25">
      <c r="A3549" s="49"/>
      <c r="B3549" s="49"/>
      <c r="C3549" s="49"/>
      <c r="D3549" s="49"/>
      <c r="E3549" s="49"/>
      <c r="F3549" s="49"/>
      <c r="G3549" s="49"/>
      <c r="H3549" s="49"/>
      <c r="I3549" s="49"/>
      <c r="J3549" s="49"/>
      <c r="Q3549">
        <f t="shared" si="888"/>
        <v>0</v>
      </c>
      <c r="S3549" s="194"/>
    </row>
    <row r="3550" spans="1:30" collapsed="1" x14ac:dyDescent="0.25">
      <c r="A3550" s="36" t="s">
        <v>5080</v>
      </c>
      <c r="B3550" s="37" t="s">
        <v>137</v>
      </c>
      <c r="C3550" s="36" t="s">
        <v>138</v>
      </c>
      <c r="D3550" s="36" t="s">
        <v>9</v>
      </c>
      <c r="E3550" s="233" t="s">
        <v>1626</v>
      </c>
      <c r="F3550" s="234"/>
      <c r="G3550" s="38" t="s">
        <v>139</v>
      </c>
      <c r="H3550" s="37" t="s">
        <v>140</v>
      </c>
      <c r="I3550" s="37" t="s">
        <v>141</v>
      </c>
      <c r="J3550" s="37" t="s">
        <v>10</v>
      </c>
      <c r="Q3550">
        <f t="shared" si="888"/>
        <v>0</v>
      </c>
      <c r="S3550" s="194"/>
      <c r="W3550" t="s">
        <v>141</v>
      </c>
      <c r="Y3550" t="s">
        <v>141</v>
      </c>
      <c r="AB3550" t="s">
        <v>141</v>
      </c>
    </row>
    <row r="3551" spans="1:30" ht="25.5" x14ac:dyDescent="0.25">
      <c r="A3551" s="39" t="s">
        <v>1627</v>
      </c>
      <c r="B3551" s="40" t="s">
        <v>1171</v>
      </c>
      <c r="C3551" s="39" t="s">
        <v>157</v>
      </c>
      <c r="D3551" s="39" t="s">
        <v>1172</v>
      </c>
      <c r="E3551" s="235" t="s">
        <v>1648</v>
      </c>
      <c r="F3551" s="236"/>
      <c r="G3551" s="41" t="s">
        <v>255</v>
      </c>
      <c r="H3551" s="42">
        <v>1</v>
      </c>
      <c r="I3551" s="43">
        <f>_xlfn.XLOOKUP(D3551,'Sintético MO EQ MAT'!D:D,'Sintético MO EQ MAT'!G:G)</f>
        <v>17.409635959016395</v>
      </c>
      <c r="J3551" s="43">
        <f>(H3551*I3551)</f>
        <v>17.409635959016395</v>
      </c>
      <c r="K3551">
        <f>_xlfn.XLOOKUP(D3551,'Sintético MO EQ MAT'!D:D,'Sintético MO EQ MAT'!O:O,0)</f>
        <v>5902.52</v>
      </c>
      <c r="L3551">
        <f>_xlfn.XLOOKUP(D3551,'Sintético MO EQ MAT'!D:D,'Sintético MO EQ MAT'!K:K,0)</f>
        <v>21.23975587</v>
      </c>
      <c r="Q3551">
        <f t="shared" si="888"/>
        <v>0</v>
      </c>
      <c r="S3551" s="194"/>
      <c r="W3551">
        <v>17.409635959016395</v>
      </c>
      <c r="Y3551">
        <v>17.409635959016395</v>
      </c>
      <c r="AB3551">
        <v>17.409635959016395</v>
      </c>
      <c r="AD3551" s="196">
        <v>20.87</v>
      </c>
    </row>
    <row r="3552" spans="1:30" x14ac:dyDescent="0.25">
      <c r="A3552" s="44"/>
      <c r="B3552" s="44"/>
      <c r="C3552" s="44"/>
      <c r="D3552" s="44"/>
      <c r="E3552" s="44" t="s">
        <v>1629</v>
      </c>
      <c r="F3552" s="45">
        <v>0</v>
      </c>
      <c r="G3552" s="44" t="s">
        <v>1630</v>
      </c>
      <c r="H3552" s="45">
        <v>0</v>
      </c>
      <c r="I3552" s="44" t="s">
        <v>1631</v>
      </c>
      <c r="J3552" s="45">
        <f>F3552+H3552</f>
        <v>0</v>
      </c>
      <c r="Q3552">
        <f t="shared" si="888"/>
        <v>0</v>
      </c>
      <c r="W3552" t="s">
        <v>1631</v>
      </c>
      <c r="Y3552" t="s">
        <v>1631</v>
      </c>
      <c r="AB3552" t="s">
        <v>1631</v>
      </c>
    </row>
    <row r="3553" spans="1:30" x14ac:dyDescent="0.25">
      <c r="A3553" s="44"/>
      <c r="B3553" s="44"/>
      <c r="C3553" s="44"/>
      <c r="D3553" s="44"/>
      <c r="E3553" s="44" t="s">
        <v>1632</v>
      </c>
      <c r="F3553" s="45">
        <f>J3553-J3551</f>
        <v>3.8301199109836048</v>
      </c>
      <c r="G3553" s="44"/>
      <c r="H3553" s="229" t="s">
        <v>1633</v>
      </c>
      <c r="I3553" s="229"/>
      <c r="J3553" s="45">
        <f>Q3553</f>
        <v>21.23975587</v>
      </c>
      <c r="Q3553">
        <f t="shared" si="888"/>
        <v>21.23975587</v>
      </c>
      <c r="S3553" s="194"/>
    </row>
    <row r="3554" spans="1:30" ht="15.75" thickBot="1" x14ac:dyDescent="0.3">
      <c r="A3554" s="46"/>
      <c r="B3554" s="46"/>
      <c r="C3554" s="46"/>
      <c r="D3554" s="46"/>
      <c r="E3554" s="46"/>
      <c r="F3554" s="46"/>
      <c r="G3554" s="46" t="s">
        <v>1634</v>
      </c>
      <c r="H3554" s="47">
        <v>277.89999999999998</v>
      </c>
      <c r="I3554" s="46" t="s">
        <v>1635</v>
      </c>
      <c r="J3554" s="48">
        <f>O3554</f>
        <v>5902.52</v>
      </c>
      <c r="M3554">
        <f>K3551</f>
        <v>5902.52</v>
      </c>
      <c r="N3554">
        <f>L3551</f>
        <v>21.23975587</v>
      </c>
      <c r="O3554">
        <v>5902.52</v>
      </c>
      <c r="P3554">
        <v>21.23975587</v>
      </c>
      <c r="Q3554">
        <f t="shared" si="888"/>
        <v>0</v>
      </c>
      <c r="S3554" s="194"/>
      <c r="W3554" t="s">
        <v>1635</v>
      </c>
      <c r="Y3554" t="s">
        <v>1635</v>
      </c>
      <c r="AB3554" t="s">
        <v>1635</v>
      </c>
    </row>
    <row r="3555" spans="1:30" ht="15.75" thickTop="1" x14ac:dyDescent="0.25">
      <c r="A3555" s="49"/>
      <c r="B3555" s="49"/>
      <c r="C3555" s="49"/>
      <c r="D3555" s="49"/>
      <c r="E3555" s="49"/>
      <c r="F3555" s="49"/>
      <c r="G3555" s="49"/>
      <c r="H3555" s="49"/>
      <c r="I3555" s="49"/>
      <c r="J3555" s="49"/>
      <c r="Q3555">
        <f t="shared" si="888"/>
        <v>0</v>
      </c>
      <c r="S3555" s="194"/>
    </row>
    <row r="3556" spans="1:30" collapsed="1" x14ac:dyDescent="0.25">
      <c r="A3556" s="36" t="s">
        <v>5081</v>
      </c>
      <c r="B3556" s="37" t="s">
        <v>137</v>
      </c>
      <c r="C3556" s="36" t="s">
        <v>138</v>
      </c>
      <c r="D3556" s="36" t="s">
        <v>9</v>
      </c>
      <c r="E3556" s="233" t="s">
        <v>1626</v>
      </c>
      <c r="F3556" s="234"/>
      <c r="G3556" s="38" t="s">
        <v>139</v>
      </c>
      <c r="H3556" s="37" t="s">
        <v>140</v>
      </c>
      <c r="I3556" s="37" t="s">
        <v>141</v>
      </c>
      <c r="J3556" s="37" t="s">
        <v>10</v>
      </c>
      <c r="Q3556">
        <f t="shared" si="888"/>
        <v>0</v>
      </c>
      <c r="S3556" s="194"/>
      <c r="W3556" t="s">
        <v>141</v>
      </c>
      <c r="Y3556" t="s">
        <v>141</v>
      </c>
      <c r="AB3556" t="s">
        <v>141</v>
      </c>
    </row>
    <row r="3557" spans="1:30" ht="38.25" x14ac:dyDescent="0.25">
      <c r="A3557" s="39" t="s">
        <v>1636</v>
      </c>
      <c r="B3557" s="40" t="s">
        <v>1174</v>
      </c>
      <c r="C3557" s="39" t="s">
        <v>157</v>
      </c>
      <c r="D3557" s="39" t="s">
        <v>1175</v>
      </c>
      <c r="E3557" s="235" t="s">
        <v>2578</v>
      </c>
      <c r="F3557" s="236"/>
      <c r="G3557" s="41" t="s">
        <v>255</v>
      </c>
      <c r="H3557" s="42">
        <v>1</v>
      </c>
      <c r="I3557" s="43">
        <f>_xlfn.XLOOKUP(D3557,'Sintético MO EQ MAT'!D:D,'Sintético MO EQ MAT'!G:G)</f>
        <v>8.9183095819672147</v>
      </c>
      <c r="J3557" s="43">
        <f>(H3557*I3557)</f>
        <v>8.9183095819672147</v>
      </c>
      <c r="K3557">
        <f>_xlfn.XLOOKUP(D3557,'Sintético MO EQ MAT'!D:D,'Sintético MO EQ MAT'!O:O,0)</f>
        <v>7170.14</v>
      </c>
      <c r="L3557">
        <f>_xlfn.XLOOKUP(D3557,'Sintético MO EQ MAT'!D:D,'Sintético MO EQ MAT'!K:K,0)</f>
        <v>10.880337690000001</v>
      </c>
      <c r="Q3557">
        <f t="shared" si="888"/>
        <v>0</v>
      </c>
      <c r="S3557" s="194"/>
      <c r="W3557">
        <v>8.9183095819672147</v>
      </c>
      <c r="Y3557">
        <v>8.9183095819672147</v>
      </c>
      <c r="AB3557">
        <v>8.9183095819672147</v>
      </c>
      <c r="AD3557" s="196">
        <v>4.03</v>
      </c>
    </row>
    <row r="3558" spans="1:30" ht="25.5" x14ac:dyDescent="0.25">
      <c r="A3558" s="50" t="s">
        <v>1638</v>
      </c>
      <c r="B3558" s="51" t="s">
        <v>1940</v>
      </c>
      <c r="C3558" s="50" t="s">
        <v>157</v>
      </c>
      <c r="D3558" s="50" t="s">
        <v>1941</v>
      </c>
      <c r="E3558" s="237" t="s">
        <v>1637</v>
      </c>
      <c r="F3558" s="238"/>
      <c r="G3558" s="52" t="s">
        <v>266</v>
      </c>
      <c r="H3558" s="53">
        <v>0.14399999999999999</v>
      </c>
      <c r="I3558" s="54">
        <v>19.64</v>
      </c>
      <c r="J3558" s="54">
        <f t="shared" ref="J3558:J3560" si="893">TRUNC(H3558*I3558,(2))</f>
        <v>2.82</v>
      </c>
      <c r="Q3558">
        <f t="shared" si="888"/>
        <v>0</v>
      </c>
      <c r="R3558">
        <f t="shared" ref="R3558:R3560" si="894">I3558/1.07133</f>
        <v>18.332353243165041</v>
      </c>
      <c r="T3558">
        <v>18.659049965930198</v>
      </c>
      <c r="W3558">
        <v>19.989999999999998</v>
      </c>
      <c r="Y3558">
        <v>19.989999999999998</v>
      </c>
      <c r="AB3558">
        <v>19.989999999999998</v>
      </c>
      <c r="AD3558" s="196">
        <v>19.64</v>
      </c>
    </row>
    <row r="3559" spans="1:30" ht="25.5" x14ac:dyDescent="0.25">
      <c r="A3559" s="50" t="s">
        <v>1638</v>
      </c>
      <c r="B3559" s="51" t="s">
        <v>1942</v>
      </c>
      <c r="C3559" s="50" t="s">
        <v>157</v>
      </c>
      <c r="D3559" s="50" t="s">
        <v>1943</v>
      </c>
      <c r="E3559" s="237" t="s">
        <v>1637</v>
      </c>
      <c r="F3559" s="238"/>
      <c r="G3559" s="52" t="s">
        <v>266</v>
      </c>
      <c r="H3559" s="53">
        <v>0.14399999999999999</v>
      </c>
      <c r="I3559" s="54">
        <v>27.04</v>
      </c>
      <c r="J3559" s="54">
        <f t="shared" si="893"/>
        <v>3.89</v>
      </c>
      <c r="Q3559">
        <f t="shared" si="888"/>
        <v>0</v>
      </c>
      <c r="R3559">
        <f t="shared" si="894"/>
        <v>25.239655381628445</v>
      </c>
      <c r="T3559">
        <v>25.678362409341663</v>
      </c>
      <c r="W3559">
        <v>27.51</v>
      </c>
      <c r="Y3559">
        <v>27.51</v>
      </c>
      <c r="AB3559">
        <v>27.51</v>
      </c>
      <c r="AD3559" s="196">
        <v>27.04</v>
      </c>
    </row>
    <row r="3560" spans="1:30" x14ac:dyDescent="0.25">
      <c r="A3560" s="55" t="s">
        <v>1627</v>
      </c>
      <c r="B3560" s="56" t="s">
        <v>2579</v>
      </c>
      <c r="C3560" s="55" t="s">
        <v>157</v>
      </c>
      <c r="D3560" s="55" t="s">
        <v>2580</v>
      </c>
      <c r="E3560" s="230" t="s">
        <v>1648</v>
      </c>
      <c r="F3560" s="231"/>
      <c r="G3560" s="57" t="s">
        <v>255</v>
      </c>
      <c r="H3560" s="58">
        <v>1.0169999999999999</v>
      </c>
      <c r="I3560" s="59">
        <v>2.1800000000000002</v>
      </c>
      <c r="J3560" s="59">
        <f t="shared" si="893"/>
        <v>2.21</v>
      </c>
      <c r="Q3560">
        <f t="shared" si="888"/>
        <v>0</v>
      </c>
      <c r="R3560">
        <f t="shared" si="894"/>
        <v>2.0348538732230037</v>
      </c>
      <c r="T3560">
        <v>2.0721906415390219</v>
      </c>
      <c r="W3560">
        <v>2.2200000000000002</v>
      </c>
      <c r="Y3560">
        <v>2.2200000000000002</v>
      </c>
      <c r="AB3560">
        <v>2.2200000000000002</v>
      </c>
      <c r="AD3560" s="196">
        <v>2.1800000000000002</v>
      </c>
    </row>
    <row r="3561" spans="1:30" x14ac:dyDescent="0.25">
      <c r="A3561" s="44"/>
      <c r="B3561" s="44"/>
      <c r="C3561" s="44"/>
      <c r="D3561" s="44"/>
      <c r="E3561" s="44" t="s">
        <v>1629</v>
      </c>
      <c r="F3561" s="45">
        <v>5.0999999999999996</v>
      </c>
      <c r="G3561" s="44" t="s">
        <v>1630</v>
      </c>
      <c r="H3561" s="45">
        <v>0</v>
      </c>
      <c r="I3561" s="44" t="s">
        <v>1631</v>
      </c>
      <c r="J3561" s="45">
        <f>F3561+H3561</f>
        <v>5.0999999999999996</v>
      </c>
      <c r="Q3561">
        <f t="shared" si="888"/>
        <v>0</v>
      </c>
      <c r="W3561" t="s">
        <v>1631</v>
      </c>
      <c r="Y3561" t="s">
        <v>1631</v>
      </c>
      <c r="AB3561" t="s">
        <v>1631</v>
      </c>
    </row>
    <row r="3562" spans="1:30" x14ac:dyDescent="0.25">
      <c r="A3562" s="44"/>
      <c r="B3562" s="44"/>
      <c r="C3562" s="44"/>
      <c r="D3562" s="44"/>
      <c r="E3562" s="44" t="s">
        <v>1632</v>
      </c>
      <c r="F3562" s="45">
        <f>J3562-J3557</f>
        <v>1.9620281080327864</v>
      </c>
      <c r="G3562" s="44"/>
      <c r="H3562" s="229" t="s">
        <v>1633</v>
      </c>
      <c r="I3562" s="229"/>
      <c r="J3562" s="45">
        <f>Q3562</f>
        <v>10.880337690000001</v>
      </c>
      <c r="Q3562">
        <f t="shared" si="888"/>
        <v>10.880337690000001</v>
      </c>
      <c r="S3562" s="194"/>
    </row>
    <row r="3563" spans="1:30" ht="15.75" thickBot="1" x14ac:dyDescent="0.3">
      <c r="A3563" s="46"/>
      <c r="B3563" s="46"/>
      <c r="C3563" s="46"/>
      <c r="D3563" s="46"/>
      <c r="E3563" s="46"/>
      <c r="F3563" s="46"/>
      <c r="G3563" s="46" t="s">
        <v>1634</v>
      </c>
      <c r="H3563" s="47">
        <v>659</v>
      </c>
      <c r="I3563" s="46" t="s">
        <v>1635</v>
      </c>
      <c r="J3563" s="48">
        <f>O3563</f>
        <v>7170.14</v>
      </c>
      <c r="M3563">
        <f>K3557</f>
        <v>7170.14</v>
      </c>
      <c r="N3563">
        <f>L3557</f>
        <v>10.880337690000001</v>
      </c>
      <c r="O3563">
        <v>7170.14</v>
      </c>
      <c r="P3563">
        <v>10.880337690000001</v>
      </c>
      <c r="Q3563">
        <f t="shared" si="888"/>
        <v>0</v>
      </c>
      <c r="S3563" s="194"/>
      <c r="W3563" t="s">
        <v>1635</v>
      </c>
      <c r="Y3563" t="s">
        <v>1635</v>
      </c>
      <c r="AB3563" t="s">
        <v>1635</v>
      </c>
    </row>
    <row r="3564" spans="1:30" ht="15.75" thickTop="1" x14ac:dyDescent="0.25">
      <c r="A3564" s="49"/>
      <c r="B3564" s="49"/>
      <c r="C3564" s="49"/>
      <c r="D3564" s="49"/>
      <c r="E3564" s="49"/>
      <c r="F3564" s="49"/>
      <c r="G3564" s="49"/>
      <c r="H3564" s="49"/>
      <c r="I3564" s="49"/>
      <c r="J3564" s="49"/>
      <c r="Q3564">
        <f t="shared" si="888"/>
        <v>0</v>
      </c>
      <c r="S3564" s="194"/>
    </row>
    <row r="3565" spans="1:30" collapsed="1" x14ac:dyDescent="0.25">
      <c r="A3565" s="36" t="s">
        <v>5082</v>
      </c>
      <c r="B3565" s="37" t="s">
        <v>137</v>
      </c>
      <c r="C3565" s="36" t="s">
        <v>138</v>
      </c>
      <c r="D3565" s="36" t="s">
        <v>9</v>
      </c>
      <c r="E3565" s="233" t="s">
        <v>1626</v>
      </c>
      <c r="F3565" s="234"/>
      <c r="G3565" s="38" t="s">
        <v>139</v>
      </c>
      <c r="H3565" s="37" t="s">
        <v>140</v>
      </c>
      <c r="I3565" s="37" t="s">
        <v>141</v>
      </c>
      <c r="J3565" s="37" t="s">
        <v>10</v>
      </c>
      <c r="Q3565">
        <f t="shared" si="888"/>
        <v>0</v>
      </c>
      <c r="S3565" s="194"/>
      <c r="W3565" t="s">
        <v>141</v>
      </c>
      <c r="Y3565" t="s">
        <v>141</v>
      </c>
      <c r="AB3565" t="s">
        <v>141</v>
      </c>
    </row>
    <row r="3566" spans="1:30" ht="38.25" x14ac:dyDescent="0.25">
      <c r="A3566" s="39" t="s">
        <v>1636</v>
      </c>
      <c r="B3566" s="40" t="s">
        <v>1058</v>
      </c>
      <c r="C3566" s="39" t="s">
        <v>157</v>
      </c>
      <c r="D3566" s="39" t="s">
        <v>1059</v>
      </c>
      <c r="E3566" s="235" t="s">
        <v>2578</v>
      </c>
      <c r="F3566" s="236"/>
      <c r="G3566" s="41" t="s">
        <v>255</v>
      </c>
      <c r="H3566" s="42">
        <v>1</v>
      </c>
      <c r="I3566" s="43">
        <f>_xlfn.XLOOKUP(D3566,'Sintético MO EQ MAT'!D:D,'Sintético MO EQ MAT'!G:G)</f>
        <v>15.621140270491802</v>
      </c>
      <c r="J3566" s="43">
        <f>(H3566*I3566)</f>
        <v>15.621140270491802</v>
      </c>
      <c r="K3566">
        <f>_xlfn.XLOOKUP(D3566,'Sintético MO EQ MAT'!D:D,'Sintético MO EQ MAT'!O:O,0)</f>
        <v>1616.1</v>
      </c>
      <c r="L3566">
        <f>_xlfn.XLOOKUP(D3566,'Sintético MO EQ MAT'!D:D,'Sintético MO EQ MAT'!K:K,0)</f>
        <v>19.057791129999998</v>
      </c>
      <c r="Q3566">
        <f t="shared" si="888"/>
        <v>0</v>
      </c>
      <c r="S3566" s="194"/>
      <c r="W3566">
        <v>15.621140270491802</v>
      </c>
      <c r="Y3566">
        <v>15.621140270491802</v>
      </c>
      <c r="AB3566">
        <v>15.621140270491802</v>
      </c>
      <c r="AD3566" s="196">
        <v>9.76</v>
      </c>
    </row>
    <row r="3567" spans="1:30" ht="25.5" x14ac:dyDescent="0.25">
      <c r="A3567" s="50" t="s">
        <v>1638</v>
      </c>
      <c r="B3567" s="51" t="s">
        <v>1940</v>
      </c>
      <c r="C3567" s="50" t="s">
        <v>157</v>
      </c>
      <c r="D3567" s="50" t="s">
        <v>1941</v>
      </c>
      <c r="E3567" s="237" t="s">
        <v>1637</v>
      </c>
      <c r="F3567" s="238"/>
      <c r="G3567" s="52" t="s">
        <v>266</v>
      </c>
      <c r="H3567" s="53">
        <v>0.19400000000000001</v>
      </c>
      <c r="I3567" s="54">
        <v>19.64</v>
      </c>
      <c r="J3567" s="54">
        <f t="shared" ref="J3567:J3569" si="895">TRUNC(H3567*I3567,(2))</f>
        <v>3.81</v>
      </c>
      <c r="Q3567">
        <f t="shared" si="888"/>
        <v>0</v>
      </c>
      <c r="R3567">
        <f t="shared" ref="R3567:R3569" si="896">I3567/1.07133</f>
        <v>18.332353243165041</v>
      </c>
      <c r="T3567">
        <v>18.659049965930198</v>
      </c>
      <c r="W3567">
        <v>19.989999999999998</v>
      </c>
      <c r="Y3567">
        <v>19.989999999999998</v>
      </c>
      <c r="AB3567">
        <v>19.989999999999998</v>
      </c>
      <c r="AD3567" s="196">
        <v>19.64</v>
      </c>
    </row>
    <row r="3568" spans="1:30" ht="25.5" x14ac:dyDescent="0.25">
      <c r="A3568" s="50" t="s">
        <v>1638</v>
      </c>
      <c r="B3568" s="51" t="s">
        <v>1942</v>
      </c>
      <c r="C3568" s="50" t="s">
        <v>157</v>
      </c>
      <c r="D3568" s="50" t="s">
        <v>1943</v>
      </c>
      <c r="E3568" s="237" t="s">
        <v>1637</v>
      </c>
      <c r="F3568" s="238"/>
      <c r="G3568" s="52" t="s">
        <v>266</v>
      </c>
      <c r="H3568" s="53">
        <v>0.19400000000000001</v>
      </c>
      <c r="I3568" s="54">
        <v>27.04</v>
      </c>
      <c r="J3568" s="54">
        <f t="shared" si="895"/>
        <v>5.24</v>
      </c>
      <c r="Q3568">
        <f t="shared" si="888"/>
        <v>0</v>
      </c>
      <c r="R3568">
        <f t="shared" si="896"/>
        <v>25.239655381628445</v>
      </c>
      <c r="T3568">
        <v>25.678362409341663</v>
      </c>
      <c r="W3568">
        <v>27.51</v>
      </c>
      <c r="Y3568">
        <v>27.51</v>
      </c>
      <c r="AB3568">
        <v>27.51</v>
      </c>
      <c r="AD3568" s="196">
        <v>27.04</v>
      </c>
    </row>
    <row r="3569" spans="1:30" x14ac:dyDescent="0.25">
      <c r="A3569" s="55" t="s">
        <v>1627</v>
      </c>
      <c r="B3569" s="56" t="s">
        <v>2772</v>
      </c>
      <c r="C3569" s="55" t="s">
        <v>157</v>
      </c>
      <c r="D3569" s="55" t="s">
        <v>2773</v>
      </c>
      <c r="E3569" s="230" t="s">
        <v>1648</v>
      </c>
      <c r="F3569" s="231"/>
      <c r="G3569" s="57" t="s">
        <v>255</v>
      </c>
      <c r="H3569" s="58">
        <v>1.0169999999999999</v>
      </c>
      <c r="I3569" s="59">
        <v>6.47</v>
      </c>
      <c r="J3569" s="59">
        <f t="shared" si="895"/>
        <v>6.57</v>
      </c>
      <c r="Q3569">
        <f t="shared" si="888"/>
        <v>0</v>
      </c>
      <c r="R3569">
        <f t="shared" si="896"/>
        <v>6.0392222751159776</v>
      </c>
      <c r="T3569">
        <v>6.1512325800640326</v>
      </c>
      <c r="W3569">
        <v>6.59</v>
      </c>
      <c r="Y3569">
        <v>6.59</v>
      </c>
      <c r="AB3569">
        <v>6.59</v>
      </c>
      <c r="AD3569" s="196">
        <v>6.47</v>
      </c>
    </row>
    <row r="3570" spans="1:30" x14ac:dyDescent="0.25">
      <c r="A3570" s="44"/>
      <c r="B3570" s="44"/>
      <c r="C3570" s="44"/>
      <c r="D3570" s="44"/>
      <c r="E3570" s="44" t="s">
        <v>1629</v>
      </c>
      <c r="F3570" s="45">
        <v>6.86</v>
      </c>
      <c r="G3570" s="44" t="s">
        <v>1630</v>
      </c>
      <c r="H3570" s="45">
        <v>0</v>
      </c>
      <c r="I3570" s="44" t="s">
        <v>1631</v>
      </c>
      <c r="J3570" s="45">
        <f>F3570+H3570</f>
        <v>6.86</v>
      </c>
      <c r="Q3570">
        <f t="shared" si="888"/>
        <v>0</v>
      </c>
      <c r="W3570" t="s">
        <v>1631</v>
      </c>
      <c r="Y3570" t="s">
        <v>1631</v>
      </c>
      <c r="AB3570" t="s">
        <v>1631</v>
      </c>
    </row>
    <row r="3571" spans="1:30" x14ac:dyDescent="0.25">
      <c r="A3571" s="44"/>
      <c r="B3571" s="44"/>
      <c r="C3571" s="44"/>
      <c r="D3571" s="44"/>
      <c r="E3571" s="44" t="s">
        <v>1632</v>
      </c>
      <c r="F3571" s="45">
        <f>J3571-J3566</f>
        <v>3.4366508595081964</v>
      </c>
      <c r="G3571" s="44"/>
      <c r="H3571" s="229" t="s">
        <v>1633</v>
      </c>
      <c r="I3571" s="229"/>
      <c r="J3571" s="45">
        <f>Q3571</f>
        <v>19.057791129999998</v>
      </c>
      <c r="Q3571">
        <f t="shared" si="888"/>
        <v>19.057791129999998</v>
      </c>
      <c r="S3571" s="194"/>
    </row>
    <row r="3572" spans="1:30" ht="15.75" thickBot="1" x14ac:dyDescent="0.3">
      <c r="A3572" s="46"/>
      <c r="B3572" s="46"/>
      <c r="C3572" s="46"/>
      <c r="D3572" s="46"/>
      <c r="E3572" s="46"/>
      <c r="F3572" s="46"/>
      <c r="G3572" s="46" t="s">
        <v>1634</v>
      </c>
      <c r="H3572" s="47">
        <v>34</v>
      </c>
      <c r="I3572" s="46" t="s">
        <v>1635</v>
      </c>
      <c r="J3572" s="48">
        <f>O3572</f>
        <v>647.96</v>
      </c>
      <c r="M3572">
        <f>K3566</f>
        <v>1616.1</v>
      </c>
      <c r="N3572">
        <f>L3566</f>
        <v>19.057791129999998</v>
      </c>
      <c r="O3572">
        <v>647.96</v>
      </c>
      <c r="P3572">
        <v>19.057791129999998</v>
      </c>
      <c r="Q3572">
        <f t="shared" si="888"/>
        <v>0</v>
      </c>
      <c r="S3572" s="194"/>
      <c r="W3572" t="s">
        <v>1635</v>
      </c>
      <c r="Y3572" t="s">
        <v>1635</v>
      </c>
      <c r="AB3572" t="s">
        <v>1635</v>
      </c>
    </row>
    <row r="3573" spans="1:30" ht="15.75" thickTop="1" x14ac:dyDescent="0.25">
      <c r="A3573" s="49"/>
      <c r="B3573" s="49"/>
      <c r="C3573" s="49"/>
      <c r="D3573" s="49"/>
      <c r="E3573" s="49"/>
      <c r="F3573" s="49"/>
      <c r="G3573" s="49"/>
      <c r="H3573" s="49"/>
      <c r="I3573" s="49"/>
      <c r="J3573" s="49"/>
      <c r="Q3573">
        <f t="shared" si="888"/>
        <v>0</v>
      </c>
      <c r="S3573" s="194"/>
    </row>
    <row r="3574" spans="1:30" collapsed="1" x14ac:dyDescent="0.25">
      <c r="A3574" s="36" t="s">
        <v>1176</v>
      </c>
      <c r="B3574" s="37" t="s">
        <v>137</v>
      </c>
      <c r="C3574" s="36" t="s">
        <v>138</v>
      </c>
      <c r="D3574" s="36" t="s">
        <v>9</v>
      </c>
      <c r="E3574" s="233" t="s">
        <v>1626</v>
      </c>
      <c r="F3574" s="234"/>
      <c r="G3574" s="38" t="s">
        <v>139</v>
      </c>
      <c r="H3574" s="37" t="s">
        <v>140</v>
      </c>
      <c r="I3574" s="37" t="s">
        <v>141</v>
      </c>
      <c r="J3574" s="37" t="s">
        <v>10</v>
      </c>
      <c r="Q3574">
        <f t="shared" si="888"/>
        <v>0</v>
      </c>
      <c r="S3574" s="194"/>
      <c r="W3574" t="s">
        <v>141</v>
      </c>
      <c r="Y3574" t="s">
        <v>141</v>
      </c>
      <c r="AB3574" t="s">
        <v>141</v>
      </c>
    </row>
    <row r="3575" spans="1:30" x14ac:dyDescent="0.25">
      <c r="A3575" s="39" t="s">
        <v>1636</v>
      </c>
      <c r="B3575" s="40" t="s">
        <v>593</v>
      </c>
      <c r="C3575" s="39" t="s">
        <v>594</v>
      </c>
      <c r="D3575" s="39" t="s">
        <v>2335</v>
      </c>
      <c r="E3575" s="235" t="s">
        <v>2336</v>
      </c>
      <c r="F3575" s="236"/>
      <c r="G3575" s="41" t="s">
        <v>596</v>
      </c>
      <c r="H3575" s="42">
        <v>1</v>
      </c>
      <c r="I3575" s="43">
        <f>_xlfn.XLOOKUP(D3575,'Sintético MO EQ MAT'!D:D,'Sintético MO EQ MAT'!G:G)</f>
        <v>63.886355000000002</v>
      </c>
      <c r="J3575" s="43">
        <f>(H3575*I3575)</f>
        <v>63.886355000000002</v>
      </c>
      <c r="K3575">
        <f>_xlfn.XLOOKUP(D3575,'Sintético MO EQ MAT'!D:D,'Sintético MO EQ MAT'!O:O,0)</f>
        <v>623.53</v>
      </c>
      <c r="L3575">
        <f>_xlfn.XLOOKUP(D3575,'Sintético MO EQ MAT'!D:D,'Sintético MO EQ MAT'!K:K,0)</f>
        <v>77.941353100000001</v>
      </c>
      <c r="Q3575">
        <f t="shared" si="888"/>
        <v>0</v>
      </c>
      <c r="S3575" s="194"/>
      <c r="W3575">
        <v>63.886355000000002</v>
      </c>
      <c r="Y3575">
        <v>63.886355000000002</v>
      </c>
      <c r="AB3575">
        <v>63.886355000000002</v>
      </c>
      <c r="AD3575" s="196">
        <v>76.61</v>
      </c>
    </row>
    <row r="3576" spans="1:30" x14ac:dyDescent="0.25">
      <c r="A3576" s="55" t="s">
        <v>1627</v>
      </c>
      <c r="B3576" s="56" t="s">
        <v>2337</v>
      </c>
      <c r="C3576" s="55" t="s">
        <v>594</v>
      </c>
      <c r="D3576" s="55" t="s">
        <v>2338</v>
      </c>
      <c r="E3576" s="230" t="s">
        <v>1656</v>
      </c>
      <c r="F3576" s="231"/>
      <c r="G3576" s="57" t="s">
        <v>596</v>
      </c>
      <c r="H3576" s="58">
        <v>1</v>
      </c>
      <c r="I3576" s="59">
        <v>63.89</v>
      </c>
      <c r="J3576" s="59">
        <f t="shared" ref="J3576" si="897">TRUNC(H3576*I3576,(2))</f>
        <v>63.89</v>
      </c>
      <c r="Q3576">
        <f t="shared" si="888"/>
        <v>0</v>
      </c>
      <c r="R3576">
        <f>I3576/1.07133</f>
        <v>59.63615319276041</v>
      </c>
      <c r="T3576">
        <v>60.672248513529915</v>
      </c>
      <c r="W3576">
        <v>65</v>
      </c>
      <c r="Y3576">
        <v>65</v>
      </c>
      <c r="AB3576">
        <v>65</v>
      </c>
      <c r="AD3576" s="196">
        <v>63.89</v>
      </c>
    </row>
    <row r="3577" spans="1:30" x14ac:dyDescent="0.25">
      <c r="A3577" s="44"/>
      <c r="B3577" s="44"/>
      <c r="C3577" s="44"/>
      <c r="D3577" s="44"/>
      <c r="E3577" s="44" t="s">
        <v>1629</v>
      </c>
      <c r="F3577" s="45">
        <v>0</v>
      </c>
      <c r="G3577" s="44" t="s">
        <v>1630</v>
      </c>
      <c r="H3577" s="45">
        <v>0</v>
      </c>
      <c r="I3577" s="44" t="s">
        <v>1631</v>
      </c>
      <c r="J3577" s="45">
        <f>F3577+H3577</f>
        <v>0</v>
      </c>
      <c r="Q3577">
        <f t="shared" si="888"/>
        <v>0</v>
      </c>
      <c r="W3577" t="s">
        <v>1631</v>
      </c>
      <c r="Y3577" t="s">
        <v>1631</v>
      </c>
      <c r="AB3577" t="s">
        <v>1631</v>
      </c>
    </row>
    <row r="3578" spans="1:30" x14ac:dyDescent="0.25">
      <c r="A3578" s="44"/>
      <c r="B3578" s="44"/>
      <c r="C3578" s="44"/>
      <c r="D3578" s="44"/>
      <c r="E3578" s="44" t="s">
        <v>1632</v>
      </c>
      <c r="F3578" s="45">
        <f>J3578-J3575</f>
        <v>14.054998099999999</v>
      </c>
      <c r="G3578" s="44"/>
      <c r="H3578" s="229" t="s">
        <v>1633</v>
      </c>
      <c r="I3578" s="229"/>
      <c r="J3578" s="45">
        <f>Q3578</f>
        <v>77.941353100000001</v>
      </c>
      <c r="Q3578">
        <f t="shared" si="888"/>
        <v>77.941353100000001</v>
      </c>
      <c r="S3578" s="194"/>
    </row>
    <row r="3579" spans="1:30" ht="15.75" thickBot="1" x14ac:dyDescent="0.3">
      <c r="A3579" s="46"/>
      <c r="B3579" s="46"/>
      <c r="C3579" s="46"/>
      <c r="D3579" s="46"/>
      <c r="E3579" s="46"/>
      <c r="F3579" s="46"/>
      <c r="G3579" s="46" t="s">
        <v>1634</v>
      </c>
      <c r="H3579" s="47">
        <v>25</v>
      </c>
      <c r="I3579" s="46" t="s">
        <v>1635</v>
      </c>
      <c r="J3579" s="48">
        <f>O3579</f>
        <v>1948.53</v>
      </c>
      <c r="M3579">
        <f>K3575</f>
        <v>623.53</v>
      </c>
      <c r="N3579">
        <f>L3575</f>
        <v>77.941353100000001</v>
      </c>
      <c r="O3579">
        <v>1948.53</v>
      </c>
      <c r="P3579">
        <v>77.941353100000001</v>
      </c>
      <c r="Q3579">
        <f t="shared" si="888"/>
        <v>0</v>
      </c>
      <c r="S3579" s="194"/>
      <c r="W3579" t="s">
        <v>1635</v>
      </c>
      <c r="Y3579" t="s">
        <v>1635</v>
      </c>
      <c r="AB3579" t="s">
        <v>1635</v>
      </c>
    </row>
    <row r="3580" spans="1:30" ht="15.75" thickTop="1" x14ac:dyDescent="0.25">
      <c r="A3580" s="49"/>
      <c r="B3580" s="49"/>
      <c r="C3580" s="49"/>
      <c r="D3580" s="49"/>
      <c r="E3580" s="49"/>
      <c r="F3580" s="49"/>
      <c r="G3580" s="49"/>
      <c r="H3580" s="49"/>
      <c r="I3580" s="49"/>
      <c r="J3580" s="49"/>
      <c r="Q3580">
        <f t="shared" si="888"/>
        <v>0</v>
      </c>
      <c r="S3580" s="194"/>
    </row>
    <row r="3581" spans="1:30" collapsed="1" x14ac:dyDescent="0.25">
      <c r="A3581" s="36" t="s">
        <v>1177</v>
      </c>
      <c r="B3581" s="37" t="s">
        <v>137</v>
      </c>
      <c r="C3581" s="36" t="s">
        <v>138</v>
      </c>
      <c r="D3581" s="36" t="s">
        <v>9</v>
      </c>
      <c r="E3581" s="233" t="s">
        <v>1626</v>
      </c>
      <c r="F3581" s="234"/>
      <c r="G3581" s="38" t="s">
        <v>139</v>
      </c>
      <c r="H3581" s="37" t="s">
        <v>140</v>
      </c>
      <c r="I3581" s="37" t="s">
        <v>141</v>
      </c>
      <c r="J3581" s="37" t="s">
        <v>10</v>
      </c>
      <c r="Q3581">
        <f t="shared" si="888"/>
        <v>0</v>
      </c>
      <c r="S3581" s="194"/>
      <c r="W3581" t="s">
        <v>141</v>
      </c>
      <c r="Y3581" t="s">
        <v>141</v>
      </c>
      <c r="AB3581" t="s">
        <v>141</v>
      </c>
    </row>
    <row r="3582" spans="1:30" ht="38.25" x14ac:dyDescent="0.25">
      <c r="A3582" s="39" t="s">
        <v>1636</v>
      </c>
      <c r="B3582" s="40" t="s">
        <v>1178</v>
      </c>
      <c r="C3582" s="39" t="s">
        <v>157</v>
      </c>
      <c r="D3582" s="39" t="s">
        <v>1179</v>
      </c>
      <c r="E3582" s="235" t="s">
        <v>2578</v>
      </c>
      <c r="F3582" s="236"/>
      <c r="G3582" s="41" t="s">
        <v>255</v>
      </c>
      <c r="H3582" s="42">
        <v>1</v>
      </c>
      <c r="I3582" s="43">
        <f>_xlfn.XLOOKUP(D3582,'Sintético MO EQ MAT'!D:D,'Sintético MO EQ MAT'!G:G)</f>
        <v>11.43992737704918</v>
      </c>
      <c r="J3582" s="43">
        <f>(H3582*I3582)</f>
        <v>11.43992737704918</v>
      </c>
      <c r="K3582">
        <f>_xlfn.XLOOKUP(D3582,'Sintético MO EQ MAT'!D:D,'Sintético MO EQ MAT'!O:O,0)</f>
        <v>727.14</v>
      </c>
      <c r="L3582">
        <f>_xlfn.XLOOKUP(D3582,'Sintético MO EQ MAT'!D:D,'Sintético MO EQ MAT'!K:K,0)</f>
        <v>13.9567114</v>
      </c>
      <c r="Q3582">
        <f t="shared" si="888"/>
        <v>0</v>
      </c>
      <c r="S3582" s="194"/>
      <c r="W3582">
        <v>11.43992737704918</v>
      </c>
      <c r="Y3582">
        <v>11.43992737704918</v>
      </c>
      <c r="AB3582">
        <v>11.43992737704918</v>
      </c>
      <c r="AD3582" s="196">
        <v>6.13</v>
      </c>
    </row>
    <row r="3583" spans="1:30" ht="25.5" x14ac:dyDescent="0.25">
      <c r="A3583" s="50" t="s">
        <v>1638</v>
      </c>
      <c r="B3583" s="51" t="s">
        <v>1940</v>
      </c>
      <c r="C3583" s="50" t="s">
        <v>157</v>
      </c>
      <c r="D3583" s="50" t="s">
        <v>1941</v>
      </c>
      <c r="E3583" s="237" t="s">
        <v>1637</v>
      </c>
      <c r="F3583" s="238"/>
      <c r="G3583" s="52" t="s">
        <v>266</v>
      </c>
      <c r="H3583" s="53">
        <v>0.16400000000000001</v>
      </c>
      <c r="I3583" s="54">
        <v>19.64</v>
      </c>
      <c r="J3583" s="54">
        <f t="shared" ref="J3583:J3585" si="898">TRUNC(H3583*I3583,(2))</f>
        <v>3.22</v>
      </c>
      <c r="Q3583">
        <f t="shared" si="888"/>
        <v>0</v>
      </c>
      <c r="R3583">
        <f t="shared" ref="R3583:R3585" si="899">I3583/1.07133</f>
        <v>18.332353243165041</v>
      </c>
      <c r="T3583">
        <v>18.659049965930198</v>
      </c>
      <c r="W3583">
        <v>19.989999999999998</v>
      </c>
      <c r="Y3583">
        <v>19.989999999999998</v>
      </c>
      <c r="AB3583">
        <v>19.989999999999998</v>
      </c>
      <c r="AD3583" s="196">
        <v>19.64</v>
      </c>
    </row>
    <row r="3584" spans="1:30" ht="25.5" x14ac:dyDescent="0.25">
      <c r="A3584" s="50" t="s">
        <v>1638</v>
      </c>
      <c r="B3584" s="51" t="s">
        <v>1942</v>
      </c>
      <c r="C3584" s="50" t="s">
        <v>157</v>
      </c>
      <c r="D3584" s="50" t="s">
        <v>1943</v>
      </c>
      <c r="E3584" s="237" t="s">
        <v>1637</v>
      </c>
      <c r="F3584" s="238"/>
      <c r="G3584" s="52" t="s">
        <v>266</v>
      </c>
      <c r="H3584" s="53">
        <v>0.16400000000000001</v>
      </c>
      <c r="I3584" s="54">
        <v>27.04</v>
      </c>
      <c r="J3584" s="54">
        <f t="shared" si="898"/>
        <v>4.43</v>
      </c>
      <c r="Q3584">
        <f t="shared" si="888"/>
        <v>0</v>
      </c>
      <c r="R3584">
        <f t="shared" si="899"/>
        <v>25.239655381628445</v>
      </c>
      <c r="T3584">
        <v>25.678362409341663</v>
      </c>
      <c r="W3584">
        <v>27.51</v>
      </c>
      <c r="Y3584">
        <v>27.51</v>
      </c>
      <c r="AB3584">
        <v>27.51</v>
      </c>
      <c r="AD3584" s="196">
        <v>27.04</v>
      </c>
    </row>
    <row r="3585" spans="1:30" x14ac:dyDescent="0.25">
      <c r="A3585" s="55" t="s">
        <v>1627</v>
      </c>
      <c r="B3585" s="56" t="s">
        <v>2851</v>
      </c>
      <c r="C3585" s="55" t="s">
        <v>157</v>
      </c>
      <c r="D3585" s="55" t="s">
        <v>2852</v>
      </c>
      <c r="E3585" s="230" t="s">
        <v>1648</v>
      </c>
      <c r="F3585" s="231"/>
      <c r="G3585" s="57" t="s">
        <v>255</v>
      </c>
      <c r="H3585" s="58">
        <v>1.0169999999999999</v>
      </c>
      <c r="I3585" s="59">
        <v>3.73</v>
      </c>
      <c r="J3585" s="59">
        <f t="shared" si="898"/>
        <v>3.79</v>
      </c>
      <c r="Q3585">
        <f t="shared" si="888"/>
        <v>0</v>
      </c>
      <c r="R3585">
        <f t="shared" si="899"/>
        <v>3.4816536454687168</v>
      </c>
      <c r="T3585">
        <v>3.5469929900217489</v>
      </c>
      <c r="W3585">
        <v>3.8</v>
      </c>
      <c r="Y3585">
        <v>3.8</v>
      </c>
      <c r="AB3585">
        <v>3.8</v>
      </c>
      <c r="AD3585" s="196">
        <v>3.73</v>
      </c>
    </row>
    <row r="3586" spans="1:30" x14ac:dyDescent="0.25">
      <c r="A3586" s="44"/>
      <c r="B3586" s="44"/>
      <c r="C3586" s="44"/>
      <c r="D3586" s="44"/>
      <c r="E3586" s="44" t="s">
        <v>1629</v>
      </c>
      <c r="F3586" s="45">
        <v>5.8</v>
      </c>
      <c r="G3586" s="44" t="s">
        <v>1630</v>
      </c>
      <c r="H3586" s="45">
        <v>0</v>
      </c>
      <c r="I3586" s="44" t="s">
        <v>1631</v>
      </c>
      <c r="J3586" s="45">
        <f>F3586+H3586</f>
        <v>5.8</v>
      </c>
      <c r="Q3586">
        <f t="shared" si="888"/>
        <v>0</v>
      </c>
      <c r="W3586" t="s">
        <v>1631</v>
      </c>
      <c r="Y3586" t="s">
        <v>1631</v>
      </c>
      <c r="AB3586" t="s">
        <v>1631</v>
      </c>
    </row>
    <row r="3587" spans="1:30" x14ac:dyDescent="0.25">
      <c r="A3587" s="44"/>
      <c r="B3587" s="44"/>
      <c r="C3587" s="44"/>
      <c r="D3587" s="44"/>
      <c r="E3587" s="44" t="s">
        <v>1632</v>
      </c>
      <c r="F3587" s="45">
        <f>J3587-J3582</f>
        <v>2.5167840229508194</v>
      </c>
      <c r="G3587" s="44"/>
      <c r="H3587" s="229" t="s">
        <v>1633</v>
      </c>
      <c r="I3587" s="229"/>
      <c r="J3587" s="45">
        <f>Q3587</f>
        <v>13.9567114</v>
      </c>
      <c r="Q3587">
        <f t="shared" si="888"/>
        <v>13.9567114</v>
      </c>
      <c r="S3587" s="194"/>
    </row>
    <row r="3588" spans="1:30" ht="15.75" thickBot="1" x14ac:dyDescent="0.3">
      <c r="A3588" s="46"/>
      <c r="B3588" s="46"/>
      <c r="C3588" s="46"/>
      <c r="D3588" s="46"/>
      <c r="E3588" s="46"/>
      <c r="F3588" s="46"/>
      <c r="G3588" s="46" t="s">
        <v>1634</v>
      </c>
      <c r="H3588" s="47">
        <v>52.1</v>
      </c>
      <c r="I3588" s="46" t="s">
        <v>1635</v>
      </c>
      <c r="J3588" s="48">
        <f>O3588</f>
        <v>727.14</v>
      </c>
      <c r="M3588">
        <f>K3582</f>
        <v>727.14</v>
      </c>
      <c r="N3588">
        <f>L3582</f>
        <v>13.9567114</v>
      </c>
      <c r="O3588">
        <v>727.14</v>
      </c>
      <c r="P3588">
        <v>13.9567114</v>
      </c>
      <c r="Q3588">
        <f t="shared" si="888"/>
        <v>0</v>
      </c>
      <c r="S3588" s="194"/>
      <c r="W3588" t="s">
        <v>1635</v>
      </c>
      <c r="Y3588" t="s">
        <v>1635</v>
      </c>
      <c r="AB3588" t="s">
        <v>1635</v>
      </c>
    </row>
    <row r="3589" spans="1:30" ht="15.75" thickTop="1" x14ac:dyDescent="0.25">
      <c r="A3589" s="49"/>
      <c r="B3589" s="49"/>
      <c r="C3589" s="49"/>
      <c r="D3589" s="49"/>
      <c r="E3589" s="49"/>
      <c r="F3589" s="49"/>
      <c r="G3589" s="49"/>
      <c r="H3589" s="49"/>
      <c r="I3589" s="49"/>
      <c r="J3589" s="49"/>
      <c r="Q3589">
        <f t="shared" si="888"/>
        <v>0</v>
      </c>
      <c r="S3589" s="194"/>
    </row>
    <row r="3590" spans="1:30" collapsed="1" x14ac:dyDescent="0.25">
      <c r="A3590" s="36" t="s">
        <v>5083</v>
      </c>
      <c r="B3590" s="37" t="s">
        <v>137</v>
      </c>
      <c r="C3590" s="36" t="s">
        <v>138</v>
      </c>
      <c r="D3590" s="36" t="s">
        <v>9</v>
      </c>
      <c r="E3590" s="233" t="s">
        <v>1626</v>
      </c>
      <c r="F3590" s="234"/>
      <c r="G3590" s="38" t="s">
        <v>139</v>
      </c>
      <c r="H3590" s="37" t="s">
        <v>140</v>
      </c>
      <c r="I3590" s="37" t="s">
        <v>141</v>
      </c>
      <c r="J3590" s="37" t="s">
        <v>10</v>
      </c>
      <c r="Q3590">
        <f t="shared" si="888"/>
        <v>0</v>
      </c>
      <c r="S3590" s="194"/>
      <c r="W3590" t="s">
        <v>141</v>
      </c>
      <c r="Y3590" t="s">
        <v>141</v>
      </c>
      <c r="AB3590" t="s">
        <v>141</v>
      </c>
    </row>
    <row r="3591" spans="1:30" x14ac:dyDescent="0.25">
      <c r="A3591" s="39" t="s">
        <v>1636</v>
      </c>
      <c r="B3591" s="40" t="s">
        <v>1180</v>
      </c>
      <c r="C3591" s="39" t="s">
        <v>162</v>
      </c>
      <c r="D3591" s="39" t="s">
        <v>2853</v>
      </c>
      <c r="E3591" s="235" t="s">
        <v>2667</v>
      </c>
      <c r="F3591" s="236"/>
      <c r="G3591" s="41" t="s">
        <v>164</v>
      </c>
      <c r="H3591" s="42">
        <v>1</v>
      </c>
      <c r="I3591" s="43">
        <f>_xlfn.XLOOKUP(D3591,'Sintético MO EQ MAT'!D:D,'Sintético MO EQ MAT'!G:G)</f>
        <v>1602.4840806311477</v>
      </c>
      <c r="J3591" s="43">
        <f>(H3591*I3591)</f>
        <v>1602.4840806311477</v>
      </c>
      <c r="K3591">
        <f>_xlfn.XLOOKUP(D3591,'Sintético MO EQ MAT'!D:D,'Sintético MO EQ MAT'!O:O,0)</f>
        <v>17595.27</v>
      </c>
      <c r="L3591">
        <f>_xlfn.XLOOKUP(D3591,'Sintético MO EQ MAT'!D:D,'Sintético MO EQ MAT'!K:K,0)</f>
        <v>1955.0305783700001</v>
      </c>
      <c r="Q3591">
        <f t="shared" si="888"/>
        <v>0</v>
      </c>
      <c r="S3591" s="194"/>
      <c r="W3591">
        <v>1602.4840806311477</v>
      </c>
      <c r="Y3591">
        <v>1602.4840806311477</v>
      </c>
      <c r="AB3591">
        <v>1602.4840806311477</v>
      </c>
      <c r="AD3591" s="196">
        <v>1871.51</v>
      </c>
    </row>
    <row r="3592" spans="1:30" ht="25.5" x14ac:dyDescent="0.25">
      <c r="A3592" s="50" t="s">
        <v>1638</v>
      </c>
      <c r="B3592" s="51" t="s">
        <v>1915</v>
      </c>
      <c r="C3592" s="50" t="s">
        <v>157</v>
      </c>
      <c r="D3592" s="50" t="s">
        <v>1916</v>
      </c>
      <c r="E3592" s="237" t="s">
        <v>1637</v>
      </c>
      <c r="F3592" s="238"/>
      <c r="G3592" s="52" t="s">
        <v>266</v>
      </c>
      <c r="H3592" s="53">
        <v>0.97899999999999998</v>
      </c>
      <c r="I3592" s="54">
        <v>19.7</v>
      </c>
      <c r="J3592" s="54">
        <f t="shared" ref="J3592:J3594" si="900">TRUNC(H3592*I3592,(2))</f>
        <v>19.28</v>
      </c>
      <c r="Q3592">
        <f t="shared" si="888"/>
        <v>0</v>
      </c>
      <c r="R3592">
        <f t="shared" ref="R3592:R3594" si="901">I3592/1.07133</f>
        <v>18.388358395639067</v>
      </c>
      <c r="T3592">
        <v>18.71505511840423</v>
      </c>
      <c r="W3592">
        <v>20.05</v>
      </c>
      <c r="Y3592">
        <v>20.05</v>
      </c>
      <c r="AB3592">
        <v>20.05</v>
      </c>
      <c r="AD3592" s="196">
        <v>19.7</v>
      </c>
    </row>
    <row r="3593" spans="1:30" ht="25.5" x14ac:dyDescent="0.25">
      <c r="A3593" s="50" t="s">
        <v>1638</v>
      </c>
      <c r="B3593" s="51" t="s">
        <v>2854</v>
      </c>
      <c r="C3593" s="50" t="s">
        <v>157</v>
      </c>
      <c r="D3593" s="50" t="s">
        <v>2855</v>
      </c>
      <c r="E3593" s="237" t="s">
        <v>1637</v>
      </c>
      <c r="F3593" s="238"/>
      <c r="G3593" s="52" t="s">
        <v>266</v>
      </c>
      <c r="H3593" s="53">
        <v>0.97899999999999998</v>
      </c>
      <c r="I3593" s="54">
        <v>31.04</v>
      </c>
      <c r="J3593" s="54">
        <f t="shared" si="900"/>
        <v>30.38</v>
      </c>
      <c r="Q3593">
        <f t="shared" si="888"/>
        <v>0</v>
      </c>
      <c r="R3593">
        <f t="shared" si="901"/>
        <v>28.973332213230286</v>
      </c>
      <c r="T3593">
        <v>29.477378585496535</v>
      </c>
      <c r="W3593">
        <v>31.58</v>
      </c>
      <c r="Y3593">
        <v>31.58</v>
      </c>
      <c r="AB3593">
        <v>31.58</v>
      </c>
      <c r="AD3593" s="196">
        <v>31.04</v>
      </c>
    </row>
    <row r="3594" spans="1:30" x14ac:dyDescent="0.25">
      <c r="A3594" s="55" t="s">
        <v>1627</v>
      </c>
      <c r="B3594" s="56" t="s">
        <v>2856</v>
      </c>
      <c r="C3594" s="55" t="s">
        <v>162</v>
      </c>
      <c r="D3594" s="55" t="s">
        <v>2857</v>
      </c>
      <c r="E3594" s="230" t="s">
        <v>1648</v>
      </c>
      <c r="F3594" s="231"/>
      <c r="G3594" s="57" t="s">
        <v>164</v>
      </c>
      <c r="H3594" s="58">
        <v>1</v>
      </c>
      <c r="I3594" s="59">
        <v>1552.82</v>
      </c>
      <c r="J3594" s="59">
        <f t="shared" si="900"/>
        <v>1552.82</v>
      </c>
      <c r="Q3594">
        <f t="shared" ref="Q3594:Q3657" si="902">P3595</f>
        <v>0</v>
      </c>
      <c r="R3594">
        <f t="shared" si="901"/>
        <v>1449.4320144119927</v>
      </c>
      <c r="T3594">
        <v>1474.6996723698583</v>
      </c>
      <c r="W3594">
        <v>1579.89</v>
      </c>
      <c r="Y3594">
        <v>1579.89</v>
      </c>
      <c r="AB3594">
        <v>1579.89</v>
      </c>
      <c r="AD3594" s="196">
        <v>1552.97</v>
      </c>
    </row>
    <row r="3595" spans="1:30" x14ac:dyDescent="0.25">
      <c r="A3595" s="44"/>
      <c r="B3595" s="44"/>
      <c r="C3595" s="44"/>
      <c r="D3595" s="44"/>
      <c r="E3595" s="44" t="s">
        <v>1629</v>
      </c>
      <c r="F3595" s="45">
        <v>38.89</v>
      </c>
      <c r="G3595" s="44" t="s">
        <v>1630</v>
      </c>
      <c r="H3595" s="45">
        <v>0</v>
      </c>
      <c r="I3595" s="44" t="s">
        <v>1631</v>
      </c>
      <c r="J3595" s="45">
        <f>F3595+H3595</f>
        <v>38.89</v>
      </c>
      <c r="Q3595">
        <f t="shared" si="902"/>
        <v>0</v>
      </c>
      <c r="W3595" t="s">
        <v>1631</v>
      </c>
      <c r="Y3595" t="s">
        <v>1631</v>
      </c>
      <c r="AB3595" t="s">
        <v>1631</v>
      </c>
    </row>
    <row r="3596" spans="1:30" x14ac:dyDescent="0.25">
      <c r="A3596" s="44"/>
      <c r="B3596" s="44"/>
      <c r="C3596" s="44"/>
      <c r="D3596" s="44"/>
      <c r="E3596" s="44" t="s">
        <v>1632</v>
      </c>
      <c r="F3596" s="45">
        <f>J3596-J3591</f>
        <v>352.54649773885239</v>
      </c>
      <c r="G3596" s="44"/>
      <c r="H3596" s="229" t="s">
        <v>1633</v>
      </c>
      <c r="I3596" s="229"/>
      <c r="J3596" s="45">
        <f>Q3596</f>
        <v>1955.0305783700001</v>
      </c>
      <c r="Q3596">
        <f t="shared" si="902"/>
        <v>1955.0305783700001</v>
      </c>
      <c r="S3596" s="194"/>
    </row>
    <row r="3597" spans="1:30" ht="15.75" thickBot="1" x14ac:dyDescent="0.3">
      <c r="A3597" s="46"/>
      <c r="B3597" s="46"/>
      <c r="C3597" s="46"/>
      <c r="D3597" s="46"/>
      <c r="E3597" s="46"/>
      <c r="F3597" s="46"/>
      <c r="G3597" s="46" t="s">
        <v>1634</v>
      </c>
      <c r="H3597" s="47">
        <v>9</v>
      </c>
      <c r="I3597" s="46" t="s">
        <v>1635</v>
      </c>
      <c r="J3597" s="48">
        <f>O3597</f>
        <v>17595.27</v>
      </c>
      <c r="M3597">
        <f>K3591</f>
        <v>17595.27</v>
      </c>
      <c r="N3597">
        <f>L3591</f>
        <v>1955.0305783700001</v>
      </c>
      <c r="O3597">
        <v>17595.27</v>
      </c>
      <c r="P3597">
        <v>1955.0305783700001</v>
      </c>
      <c r="Q3597">
        <f t="shared" si="902"/>
        <v>0</v>
      </c>
      <c r="S3597" s="194"/>
      <c r="W3597" t="s">
        <v>1635</v>
      </c>
      <c r="Y3597" t="s">
        <v>1635</v>
      </c>
      <c r="AB3597" t="s">
        <v>1635</v>
      </c>
    </row>
    <row r="3598" spans="1:30" ht="15.75" thickTop="1" x14ac:dyDescent="0.25">
      <c r="A3598" s="49"/>
      <c r="B3598" s="49"/>
      <c r="C3598" s="49"/>
      <c r="D3598" s="49"/>
      <c r="E3598" s="49"/>
      <c r="F3598" s="49"/>
      <c r="G3598" s="49"/>
      <c r="H3598" s="49"/>
      <c r="I3598" s="49"/>
      <c r="J3598" s="49"/>
      <c r="Q3598">
        <f t="shared" si="902"/>
        <v>0</v>
      </c>
      <c r="S3598" s="194"/>
    </row>
    <row r="3599" spans="1:30" collapsed="1" x14ac:dyDescent="0.25">
      <c r="A3599" s="36" t="s">
        <v>5105</v>
      </c>
      <c r="B3599" s="37" t="s">
        <v>137</v>
      </c>
      <c r="C3599" s="36" t="s">
        <v>138</v>
      </c>
      <c r="D3599" s="36" t="s">
        <v>9</v>
      </c>
      <c r="E3599" s="233" t="s">
        <v>1626</v>
      </c>
      <c r="F3599" s="234"/>
      <c r="G3599" s="38" t="s">
        <v>139</v>
      </c>
      <c r="H3599" s="37" t="s">
        <v>140</v>
      </c>
      <c r="I3599" s="37" t="s">
        <v>141</v>
      </c>
      <c r="J3599" s="37" t="s">
        <v>10</v>
      </c>
      <c r="Q3599">
        <f t="shared" si="902"/>
        <v>0</v>
      </c>
      <c r="S3599" s="194"/>
      <c r="W3599" t="s">
        <v>141</v>
      </c>
      <c r="Y3599" t="s">
        <v>141</v>
      </c>
      <c r="AB3599" t="s">
        <v>141</v>
      </c>
    </row>
    <row r="3600" spans="1:30" x14ac:dyDescent="0.25">
      <c r="A3600" s="39" t="s">
        <v>1636</v>
      </c>
      <c r="B3600" s="40" t="s">
        <v>1183</v>
      </c>
      <c r="C3600" s="39" t="s">
        <v>162</v>
      </c>
      <c r="D3600" s="39" t="s">
        <v>1184</v>
      </c>
      <c r="E3600" s="235" t="s">
        <v>2667</v>
      </c>
      <c r="F3600" s="236"/>
      <c r="G3600" s="41" t="s">
        <v>164</v>
      </c>
      <c r="H3600" s="42">
        <v>1</v>
      </c>
      <c r="I3600" s="43">
        <f>_xlfn.XLOOKUP(D3600,'Sintético MO EQ MAT'!D:D,'Sintético MO EQ MAT'!G:G)</f>
        <v>312.62421258196724</v>
      </c>
      <c r="J3600" s="43">
        <f>(H3600*I3600)</f>
        <v>312.62421258196724</v>
      </c>
      <c r="K3600">
        <f>_xlfn.XLOOKUP(D3600,'Sintético MO EQ MAT'!D:D,'Sintético MO EQ MAT'!O:O,0)</f>
        <v>3432.61</v>
      </c>
      <c r="L3600">
        <f>_xlfn.XLOOKUP(D3600,'Sintético MO EQ MAT'!D:D,'Sintético MO EQ MAT'!K:K,0)</f>
        <v>381.40153935000001</v>
      </c>
      <c r="Q3600">
        <f t="shared" si="902"/>
        <v>0</v>
      </c>
      <c r="S3600" s="194"/>
      <c r="W3600">
        <v>312.62421258196724</v>
      </c>
      <c r="Y3600">
        <v>312.62421258196724</v>
      </c>
      <c r="AB3600">
        <v>312.62421258196724</v>
      </c>
      <c r="AD3600" s="196">
        <v>331.62</v>
      </c>
    </row>
    <row r="3601" spans="1:30" ht="25.5" x14ac:dyDescent="0.25">
      <c r="A3601" s="50" t="s">
        <v>1638</v>
      </c>
      <c r="B3601" s="51" t="s">
        <v>1942</v>
      </c>
      <c r="C3601" s="50" t="s">
        <v>157</v>
      </c>
      <c r="D3601" s="50" t="s">
        <v>1943</v>
      </c>
      <c r="E3601" s="237" t="s">
        <v>1637</v>
      </c>
      <c r="F3601" s="238"/>
      <c r="G3601" s="52" t="s">
        <v>266</v>
      </c>
      <c r="H3601" s="53">
        <v>1.5660000000000001</v>
      </c>
      <c r="I3601" s="54">
        <v>27.04</v>
      </c>
      <c r="J3601" s="54">
        <f t="shared" ref="J3601:J3602" si="903">TRUNC(H3601*I3601,(2))</f>
        <v>42.34</v>
      </c>
      <c r="Q3601">
        <f t="shared" si="902"/>
        <v>0</v>
      </c>
      <c r="R3601">
        <f t="shared" ref="R3601:R3602" si="904">I3601/1.07133</f>
        <v>25.239655381628445</v>
      </c>
      <c r="T3601">
        <v>25.678362409341663</v>
      </c>
      <c r="W3601">
        <v>27.51</v>
      </c>
      <c r="Y3601">
        <v>27.51</v>
      </c>
      <c r="AB3601">
        <v>27.51</v>
      </c>
      <c r="AD3601" s="196">
        <v>27.04</v>
      </c>
    </row>
    <row r="3602" spans="1:30" x14ac:dyDescent="0.25">
      <c r="A3602" s="55" t="s">
        <v>1627</v>
      </c>
      <c r="B3602" s="56" t="s">
        <v>2858</v>
      </c>
      <c r="C3602" s="55" t="s">
        <v>162</v>
      </c>
      <c r="D3602" s="55" t="s">
        <v>2859</v>
      </c>
      <c r="E3602" s="230" t="s">
        <v>1648</v>
      </c>
      <c r="F3602" s="231"/>
      <c r="G3602" s="57" t="s">
        <v>164</v>
      </c>
      <c r="H3602" s="58">
        <v>1</v>
      </c>
      <c r="I3602" s="59">
        <v>270.27999999999997</v>
      </c>
      <c r="J3602" s="59">
        <f t="shared" si="903"/>
        <v>270.27999999999997</v>
      </c>
      <c r="Q3602">
        <f t="shared" si="902"/>
        <v>0</v>
      </c>
      <c r="R3602">
        <f t="shared" si="904"/>
        <v>252.28454351133638</v>
      </c>
      <c r="T3602">
        <v>256.69028217262655</v>
      </c>
      <c r="W3602">
        <v>275</v>
      </c>
      <c r="Y3602">
        <v>275</v>
      </c>
      <c r="AB3602">
        <v>275</v>
      </c>
      <c r="AD3602" s="196">
        <v>270.31</v>
      </c>
    </row>
    <row r="3603" spans="1:30" x14ac:dyDescent="0.25">
      <c r="A3603" s="44"/>
      <c r="B3603" s="44"/>
      <c r="C3603" s="44"/>
      <c r="D3603" s="44"/>
      <c r="E3603" s="44" t="s">
        <v>1629</v>
      </c>
      <c r="F3603" s="45">
        <v>33.630000000000003</v>
      </c>
      <c r="G3603" s="44" t="s">
        <v>1630</v>
      </c>
      <c r="H3603" s="45">
        <v>0</v>
      </c>
      <c r="I3603" s="44" t="s">
        <v>1631</v>
      </c>
      <c r="J3603" s="45">
        <f>F3603+H3603</f>
        <v>33.630000000000003</v>
      </c>
      <c r="Q3603">
        <f t="shared" si="902"/>
        <v>0</v>
      </c>
      <c r="W3603" t="s">
        <v>1631</v>
      </c>
      <c r="Y3603" t="s">
        <v>1631</v>
      </c>
      <c r="AB3603" t="s">
        <v>1631</v>
      </c>
    </row>
    <row r="3604" spans="1:30" x14ac:dyDescent="0.25">
      <c r="A3604" s="44"/>
      <c r="B3604" s="44"/>
      <c r="C3604" s="44"/>
      <c r="D3604" s="44"/>
      <c r="E3604" s="44" t="s">
        <v>1632</v>
      </c>
      <c r="F3604" s="45">
        <f>J3604-J3600</f>
        <v>68.777326768032765</v>
      </c>
      <c r="G3604" s="44"/>
      <c r="H3604" s="229" t="s">
        <v>1633</v>
      </c>
      <c r="I3604" s="229"/>
      <c r="J3604" s="45">
        <f>Q3604</f>
        <v>381.40153935000001</v>
      </c>
      <c r="Q3604">
        <f t="shared" si="902"/>
        <v>381.40153935000001</v>
      </c>
      <c r="S3604" s="194"/>
    </row>
    <row r="3605" spans="1:30" ht="15.75" thickBot="1" x14ac:dyDescent="0.3">
      <c r="A3605" s="46"/>
      <c r="B3605" s="46"/>
      <c r="C3605" s="46"/>
      <c r="D3605" s="46"/>
      <c r="E3605" s="46"/>
      <c r="F3605" s="46"/>
      <c r="G3605" s="46" t="s">
        <v>1634</v>
      </c>
      <c r="H3605" s="47">
        <v>9</v>
      </c>
      <c r="I3605" s="46" t="s">
        <v>1635</v>
      </c>
      <c r="J3605" s="48">
        <f>O3605</f>
        <v>3432.61</v>
      </c>
      <c r="M3605">
        <f>K3600</f>
        <v>3432.61</v>
      </c>
      <c r="N3605">
        <f>L3600</f>
        <v>381.40153935000001</v>
      </c>
      <c r="O3605">
        <v>3432.61</v>
      </c>
      <c r="P3605">
        <v>381.40153935000001</v>
      </c>
      <c r="Q3605">
        <f t="shared" si="902"/>
        <v>0</v>
      </c>
      <c r="S3605" s="194"/>
      <c r="W3605" t="s">
        <v>1635</v>
      </c>
      <c r="Y3605" t="s">
        <v>1635</v>
      </c>
      <c r="AB3605" t="s">
        <v>1635</v>
      </c>
    </row>
    <row r="3606" spans="1:30" ht="15.75" thickTop="1" x14ac:dyDescent="0.25">
      <c r="A3606" s="49"/>
      <c r="B3606" s="49"/>
      <c r="C3606" s="49"/>
      <c r="D3606" s="49"/>
      <c r="E3606" s="49"/>
      <c r="F3606" s="49"/>
      <c r="G3606" s="49"/>
      <c r="H3606" s="49"/>
      <c r="I3606" s="49"/>
      <c r="J3606" s="49"/>
      <c r="Q3606">
        <f t="shared" si="902"/>
        <v>0</v>
      </c>
      <c r="S3606" s="194"/>
    </row>
    <row r="3607" spans="1:30" collapsed="1" x14ac:dyDescent="0.25">
      <c r="A3607" s="36" t="s">
        <v>5106</v>
      </c>
      <c r="B3607" s="37" t="s">
        <v>137</v>
      </c>
      <c r="C3607" s="36" t="s">
        <v>138</v>
      </c>
      <c r="D3607" s="36" t="s">
        <v>9</v>
      </c>
      <c r="E3607" s="233" t="s">
        <v>1626</v>
      </c>
      <c r="F3607" s="234"/>
      <c r="G3607" s="38" t="s">
        <v>139</v>
      </c>
      <c r="H3607" s="37" t="s">
        <v>140</v>
      </c>
      <c r="I3607" s="37" t="s">
        <v>141</v>
      </c>
      <c r="J3607" s="37" t="s">
        <v>10</v>
      </c>
      <c r="Q3607">
        <f t="shared" si="902"/>
        <v>0</v>
      </c>
      <c r="S3607" s="194"/>
      <c r="W3607" t="s">
        <v>141</v>
      </c>
      <c r="Y3607" t="s">
        <v>141</v>
      </c>
      <c r="AB3607" t="s">
        <v>141</v>
      </c>
    </row>
    <row r="3608" spans="1:30" x14ac:dyDescent="0.25">
      <c r="A3608" s="39" t="s">
        <v>1636</v>
      </c>
      <c r="B3608" s="40" t="s">
        <v>1186</v>
      </c>
      <c r="C3608" s="39" t="s">
        <v>157</v>
      </c>
      <c r="D3608" s="39" t="s">
        <v>1187</v>
      </c>
      <c r="E3608" s="235" t="s">
        <v>1637</v>
      </c>
      <c r="F3608" s="236"/>
      <c r="G3608" s="41" t="s">
        <v>266</v>
      </c>
      <c r="H3608" s="42">
        <v>1</v>
      </c>
      <c r="I3608" s="43">
        <f>_xlfn.XLOOKUP(D3608,'Sintético MO EQ MAT'!D:D,'Sintético MO EQ MAT'!G:G)</f>
        <v>18.819486163934428</v>
      </c>
      <c r="J3608" s="43">
        <f>(H3608*I3608)</f>
        <v>18.819486163934428</v>
      </c>
      <c r="Q3608">
        <f t="shared" si="902"/>
        <v>0</v>
      </c>
      <c r="S3608" s="194"/>
      <c r="T3608">
        <v>17.874977831293812</v>
      </c>
      <c r="W3608">
        <v>18.819486163934428</v>
      </c>
      <c r="Y3608">
        <v>18.819486163934428</v>
      </c>
      <c r="AB3608">
        <v>18.819486163934428</v>
      </c>
      <c r="AD3608" s="196">
        <v>4.76</v>
      </c>
    </row>
    <row r="3609" spans="1:30" ht="25.5" x14ac:dyDescent="0.25">
      <c r="A3609" s="50" t="s">
        <v>1638</v>
      </c>
      <c r="B3609" s="51" t="s">
        <v>2860</v>
      </c>
      <c r="C3609" s="50" t="s">
        <v>157</v>
      </c>
      <c r="D3609" s="50" t="s">
        <v>2861</v>
      </c>
      <c r="E3609" s="237" t="s">
        <v>1637</v>
      </c>
      <c r="F3609" s="238"/>
      <c r="G3609" s="52" t="s">
        <v>266</v>
      </c>
      <c r="H3609" s="53">
        <v>1</v>
      </c>
      <c r="I3609" s="54">
        <v>0.27</v>
      </c>
      <c r="J3609" s="54">
        <f t="shared" ref="J3609:J3616" si="905">TRUNC(H3609*I3609,(2))</f>
        <v>0.27</v>
      </c>
      <c r="Q3609">
        <f t="shared" si="902"/>
        <v>0</v>
      </c>
      <c r="R3609">
        <f t="shared" ref="R3609:R3616" si="906">I3609/1.07133</f>
        <v>0.2520231861331243</v>
      </c>
      <c r="T3609">
        <v>0.2613573782121289</v>
      </c>
      <c r="W3609">
        <v>0.28000000000000003</v>
      </c>
      <c r="Y3609">
        <v>0.28000000000000003</v>
      </c>
      <c r="AB3609">
        <v>0.28000000000000003</v>
      </c>
      <c r="AD3609" s="196">
        <v>0.27</v>
      </c>
    </row>
    <row r="3610" spans="1:30" x14ac:dyDescent="0.25">
      <c r="A3610" s="55" t="s">
        <v>1627</v>
      </c>
      <c r="B3610" s="56" t="s">
        <v>264</v>
      </c>
      <c r="C3610" s="55" t="s">
        <v>157</v>
      </c>
      <c r="D3610" s="55" t="s">
        <v>265</v>
      </c>
      <c r="E3610" s="230" t="s">
        <v>1665</v>
      </c>
      <c r="F3610" s="231"/>
      <c r="G3610" s="57" t="s">
        <v>266</v>
      </c>
      <c r="H3610" s="58">
        <v>1</v>
      </c>
      <c r="I3610" s="59">
        <v>12.77</v>
      </c>
      <c r="J3610" s="59">
        <f t="shared" si="905"/>
        <v>12.77</v>
      </c>
      <c r="Q3610">
        <f t="shared" si="902"/>
        <v>0</v>
      </c>
      <c r="R3610">
        <f t="shared" si="906"/>
        <v>11.919763284888877</v>
      </c>
      <c r="T3610">
        <v>12.134449702705984</v>
      </c>
      <c r="W3610">
        <v>13</v>
      </c>
      <c r="Y3610">
        <v>13</v>
      </c>
      <c r="AB3610">
        <v>13</v>
      </c>
      <c r="AD3610" s="196">
        <v>12.77</v>
      </c>
    </row>
    <row r="3611" spans="1:30" ht="25.5" x14ac:dyDescent="0.25">
      <c r="A3611" s="55" t="s">
        <v>1627</v>
      </c>
      <c r="B3611" s="56" t="s">
        <v>2862</v>
      </c>
      <c r="C3611" s="55" t="s">
        <v>157</v>
      </c>
      <c r="D3611" s="55" t="s">
        <v>2863</v>
      </c>
      <c r="E3611" s="230" t="s">
        <v>2864</v>
      </c>
      <c r="F3611" s="231"/>
      <c r="G3611" s="57" t="s">
        <v>266</v>
      </c>
      <c r="H3611" s="58">
        <v>1</v>
      </c>
      <c r="I3611" s="59">
        <v>2.11</v>
      </c>
      <c r="J3611" s="59">
        <f t="shared" si="905"/>
        <v>2.11</v>
      </c>
      <c r="Q3611">
        <f t="shared" si="902"/>
        <v>0</v>
      </c>
      <c r="R3611">
        <f t="shared" si="906"/>
        <v>1.9695145286699711</v>
      </c>
      <c r="T3611">
        <v>2.0068512969859893</v>
      </c>
      <c r="W3611">
        <v>2.15</v>
      </c>
      <c r="Y3611">
        <v>2.15</v>
      </c>
      <c r="AB3611">
        <v>2.15</v>
      </c>
      <c r="AD3611" s="196">
        <v>2.11</v>
      </c>
    </row>
    <row r="3612" spans="1:30" ht="25.5" x14ac:dyDescent="0.25">
      <c r="A3612" s="55" t="s">
        <v>1627</v>
      </c>
      <c r="B3612" s="56" t="s">
        <v>2865</v>
      </c>
      <c r="C3612" s="55" t="s">
        <v>157</v>
      </c>
      <c r="D3612" s="55" t="s">
        <v>2866</v>
      </c>
      <c r="E3612" s="230" t="s">
        <v>1656</v>
      </c>
      <c r="F3612" s="231"/>
      <c r="G3612" s="57" t="s">
        <v>266</v>
      </c>
      <c r="H3612" s="58">
        <v>1</v>
      </c>
      <c r="I3612" s="59">
        <v>0.65</v>
      </c>
      <c r="J3612" s="59">
        <f t="shared" si="905"/>
        <v>0.65</v>
      </c>
      <c r="Q3612">
        <f t="shared" si="902"/>
        <v>0</v>
      </c>
      <c r="R3612">
        <f t="shared" si="906"/>
        <v>0.60672248513529925</v>
      </c>
      <c r="T3612">
        <v>0.62539086929330845</v>
      </c>
      <c r="W3612">
        <v>0.67</v>
      </c>
      <c r="Y3612">
        <v>0.67</v>
      </c>
      <c r="AB3612">
        <v>0.67</v>
      </c>
      <c r="AD3612" s="196">
        <v>0.65</v>
      </c>
    </row>
    <row r="3613" spans="1:30" ht="25.5" x14ac:dyDescent="0.25">
      <c r="A3613" s="55" t="s">
        <v>1627</v>
      </c>
      <c r="B3613" s="56" t="s">
        <v>2867</v>
      </c>
      <c r="C3613" s="55" t="s">
        <v>157</v>
      </c>
      <c r="D3613" s="55" t="s">
        <v>2868</v>
      </c>
      <c r="E3613" s="230" t="s">
        <v>2864</v>
      </c>
      <c r="F3613" s="231"/>
      <c r="G3613" s="57" t="s">
        <v>266</v>
      </c>
      <c r="H3613" s="58">
        <v>1</v>
      </c>
      <c r="I3613" s="59">
        <v>1.1200000000000001</v>
      </c>
      <c r="J3613" s="59">
        <f t="shared" si="905"/>
        <v>1.1200000000000001</v>
      </c>
      <c r="Q3613">
        <f t="shared" si="902"/>
        <v>0</v>
      </c>
      <c r="R3613">
        <f t="shared" si="906"/>
        <v>1.0454295128485156</v>
      </c>
      <c r="T3613">
        <v>1.0640978970065247</v>
      </c>
      <c r="W3613">
        <v>1.1399999999999999</v>
      </c>
      <c r="Y3613">
        <v>1.1399999999999999</v>
      </c>
      <c r="AB3613">
        <v>1.1399999999999999</v>
      </c>
      <c r="AD3613" s="196">
        <v>1.1200000000000001</v>
      </c>
    </row>
    <row r="3614" spans="1:30" ht="25.5" x14ac:dyDescent="0.25">
      <c r="A3614" s="55" t="s">
        <v>1627</v>
      </c>
      <c r="B3614" s="56" t="s">
        <v>2869</v>
      </c>
      <c r="C3614" s="55" t="s">
        <v>157</v>
      </c>
      <c r="D3614" s="55" t="s">
        <v>2870</v>
      </c>
      <c r="E3614" s="230" t="s">
        <v>1628</v>
      </c>
      <c r="F3614" s="231"/>
      <c r="G3614" s="57" t="s">
        <v>266</v>
      </c>
      <c r="H3614" s="58">
        <v>1</v>
      </c>
      <c r="I3614" s="59">
        <v>0.06</v>
      </c>
      <c r="J3614" s="59">
        <f t="shared" si="905"/>
        <v>0.06</v>
      </c>
      <c r="Q3614">
        <f t="shared" si="902"/>
        <v>0</v>
      </c>
      <c r="R3614">
        <f t="shared" si="906"/>
        <v>5.6005152474027611E-2</v>
      </c>
      <c r="T3614">
        <v>6.5339344553032225E-2</v>
      </c>
      <c r="W3614">
        <v>7.0000000000000007E-2</v>
      </c>
      <c r="Y3614">
        <v>7.0000000000000007E-2</v>
      </c>
      <c r="AB3614">
        <v>7.0000000000000007E-2</v>
      </c>
      <c r="AD3614" s="196">
        <v>0.06</v>
      </c>
    </row>
    <row r="3615" spans="1:30" ht="25.5" x14ac:dyDescent="0.25">
      <c r="A3615" s="55" t="s">
        <v>1627</v>
      </c>
      <c r="B3615" s="56" t="s">
        <v>2871</v>
      </c>
      <c r="C3615" s="55" t="s">
        <v>157</v>
      </c>
      <c r="D3615" s="55" t="s">
        <v>2872</v>
      </c>
      <c r="E3615" s="230" t="s">
        <v>1643</v>
      </c>
      <c r="F3615" s="231"/>
      <c r="G3615" s="57" t="s">
        <v>266</v>
      </c>
      <c r="H3615" s="58">
        <v>1</v>
      </c>
      <c r="I3615" s="59">
        <v>0.56999999999999995</v>
      </c>
      <c r="J3615" s="59">
        <f t="shared" si="905"/>
        <v>0.56999999999999995</v>
      </c>
      <c r="Q3615">
        <f t="shared" si="902"/>
        <v>0</v>
      </c>
      <c r="R3615">
        <f t="shared" si="906"/>
        <v>0.53204894850326234</v>
      </c>
      <c r="T3615">
        <v>0.55071733266127154</v>
      </c>
      <c r="W3615">
        <v>0.59</v>
      </c>
      <c r="Y3615">
        <v>0.59</v>
      </c>
      <c r="AB3615">
        <v>0.59</v>
      </c>
      <c r="AD3615" s="196">
        <v>0.56999999999999995</v>
      </c>
    </row>
    <row r="3616" spans="1:30" ht="25.5" x14ac:dyDescent="0.25">
      <c r="A3616" s="55" t="s">
        <v>1627</v>
      </c>
      <c r="B3616" s="56" t="s">
        <v>2873</v>
      </c>
      <c r="C3616" s="55" t="s">
        <v>157</v>
      </c>
      <c r="D3616" s="55" t="s">
        <v>2874</v>
      </c>
      <c r="E3616" s="230" t="s">
        <v>1643</v>
      </c>
      <c r="F3616" s="231"/>
      <c r="G3616" s="57" t="s">
        <v>266</v>
      </c>
      <c r="H3616" s="58">
        <v>1</v>
      </c>
      <c r="I3616" s="59">
        <v>1.27</v>
      </c>
      <c r="J3616" s="59">
        <f t="shared" si="905"/>
        <v>1.27</v>
      </c>
      <c r="Q3616">
        <f t="shared" si="902"/>
        <v>0</v>
      </c>
      <c r="R3616">
        <f t="shared" si="906"/>
        <v>1.1854423940335845</v>
      </c>
      <c r="T3616">
        <v>1.1667740098755754</v>
      </c>
      <c r="W3616">
        <v>1.25</v>
      </c>
      <c r="Y3616">
        <v>1.25</v>
      </c>
      <c r="AB3616">
        <v>1.25</v>
      </c>
      <c r="AD3616" s="196">
        <v>1.22</v>
      </c>
    </row>
    <row r="3617" spans="1:30" x14ac:dyDescent="0.25">
      <c r="A3617" s="44"/>
      <c r="B3617" s="44"/>
      <c r="C3617" s="44"/>
      <c r="D3617" s="44"/>
      <c r="E3617" s="44" t="s">
        <v>1629</v>
      </c>
      <c r="F3617" s="45">
        <v>13.28</v>
      </c>
      <c r="G3617" s="44" t="s">
        <v>1630</v>
      </c>
      <c r="H3617" s="45">
        <v>0</v>
      </c>
      <c r="I3617" s="44" t="s">
        <v>1631</v>
      </c>
      <c r="J3617" s="45">
        <f>F3617+H3617</f>
        <v>13.28</v>
      </c>
      <c r="Q3617">
        <f t="shared" si="902"/>
        <v>0</v>
      </c>
      <c r="W3617" t="s">
        <v>1631</v>
      </c>
      <c r="Y3617" t="s">
        <v>1631</v>
      </c>
      <c r="AB3617" t="s">
        <v>1631</v>
      </c>
    </row>
    <row r="3618" spans="1:30" x14ac:dyDescent="0.25">
      <c r="A3618" s="44"/>
      <c r="B3618" s="44"/>
      <c r="C3618" s="44"/>
      <c r="D3618" s="44"/>
      <c r="E3618" s="44" t="s">
        <v>1632</v>
      </c>
      <c r="F3618" s="45">
        <f>J3618-J3608</f>
        <v>4.1405138360655727</v>
      </c>
      <c r="G3618" s="44"/>
      <c r="H3618" s="229" t="s">
        <v>1633</v>
      </c>
      <c r="I3618" s="229"/>
      <c r="J3618" s="45">
        <f>Q3618</f>
        <v>22.96</v>
      </c>
      <c r="Q3618">
        <v>22.96</v>
      </c>
      <c r="S3618" s="194"/>
    </row>
    <row r="3619" spans="1:30" ht="15.75" thickBot="1" x14ac:dyDescent="0.3">
      <c r="A3619" s="46"/>
      <c r="B3619" s="46"/>
      <c r="C3619" s="46"/>
      <c r="D3619" s="46"/>
      <c r="E3619" s="46"/>
      <c r="F3619" s="46"/>
      <c r="G3619" s="46" t="s">
        <v>1634</v>
      </c>
      <c r="H3619" s="47">
        <v>40</v>
      </c>
      <c r="I3619" s="46" t="s">
        <v>1635</v>
      </c>
      <c r="J3619" s="48">
        <f>O3619</f>
        <v>918.39</v>
      </c>
      <c r="M3619">
        <f>K3610</f>
        <v>0</v>
      </c>
      <c r="N3619">
        <f>L3610</f>
        <v>0</v>
      </c>
      <c r="O3619">
        <v>918.39</v>
      </c>
      <c r="P3619">
        <v>15.588270619999999</v>
      </c>
      <c r="Q3619">
        <f t="shared" si="902"/>
        <v>0</v>
      </c>
      <c r="S3619" s="194"/>
      <c r="W3619" t="s">
        <v>1635</v>
      </c>
      <c r="Y3619" t="s">
        <v>1635</v>
      </c>
      <c r="AB3619" t="s">
        <v>1635</v>
      </c>
    </row>
    <row r="3620" spans="1:30" ht="15.75" thickTop="1" x14ac:dyDescent="0.25">
      <c r="A3620" s="49"/>
      <c r="B3620" s="49"/>
      <c r="C3620" s="49"/>
      <c r="D3620" s="49"/>
      <c r="E3620" s="49"/>
      <c r="F3620" s="49"/>
      <c r="G3620" s="49"/>
      <c r="H3620" s="49"/>
      <c r="I3620" s="49"/>
      <c r="J3620" s="49"/>
      <c r="Q3620">
        <f t="shared" si="902"/>
        <v>0</v>
      </c>
      <c r="S3620" s="194"/>
    </row>
    <row r="3621" spans="1:30" x14ac:dyDescent="0.25">
      <c r="A3621" s="33" t="s">
        <v>94</v>
      </c>
      <c r="B3621" s="33"/>
      <c r="C3621" s="33"/>
      <c r="D3621" s="33" t="s">
        <v>95</v>
      </c>
      <c r="E3621" s="33"/>
      <c r="F3621" s="239"/>
      <c r="G3621" s="240"/>
      <c r="H3621" s="34"/>
      <c r="I3621" s="33"/>
      <c r="J3621" s="35">
        <f>J3629+J3639+J3648+J3657</f>
        <v>42720.330000000009</v>
      </c>
      <c r="K3621">
        <f>_xlfn.XLOOKUP(D3621,'Sintético MO EQ MAT'!D:D,'Sintético MO EQ MAT'!O:O,0)</f>
        <v>42720.330000000009</v>
      </c>
      <c r="M3621">
        <f>K3621</f>
        <v>42720.330000000009</v>
      </c>
      <c r="N3621">
        <f>L3621</f>
        <v>0</v>
      </c>
      <c r="O3621">
        <v>42720.330000000009</v>
      </c>
      <c r="P3621">
        <v>0</v>
      </c>
      <c r="Q3621">
        <f t="shared" si="902"/>
        <v>0</v>
      </c>
    </row>
    <row r="3622" spans="1:30" collapsed="1" x14ac:dyDescent="0.25">
      <c r="A3622" s="36" t="s">
        <v>1188</v>
      </c>
      <c r="B3622" s="37" t="s">
        <v>137</v>
      </c>
      <c r="C3622" s="36" t="s">
        <v>138</v>
      </c>
      <c r="D3622" s="36" t="s">
        <v>9</v>
      </c>
      <c r="E3622" s="233" t="s">
        <v>1626</v>
      </c>
      <c r="F3622" s="234"/>
      <c r="G3622" s="38" t="s">
        <v>139</v>
      </c>
      <c r="H3622" s="37" t="s">
        <v>140</v>
      </c>
      <c r="I3622" s="37" t="s">
        <v>141</v>
      </c>
      <c r="J3622" s="37" t="s">
        <v>10</v>
      </c>
      <c r="Q3622">
        <f t="shared" si="902"/>
        <v>0</v>
      </c>
      <c r="S3622" s="194"/>
      <c r="W3622" t="s">
        <v>141</v>
      </c>
      <c r="Y3622" t="s">
        <v>141</v>
      </c>
      <c r="AB3622" t="s">
        <v>141</v>
      </c>
    </row>
    <row r="3623" spans="1:30" x14ac:dyDescent="0.25">
      <c r="A3623" s="39" t="s">
        <v>1636</v>
      </c>
      <c r="B3623" s="40" t="s">
        <v>1134</v>
      </c>
      <c r="C3623" s="39" t="s">
        <v>157</v>
      </c>
      <c r="D3623" s="39" t="s">
        <v>1135</v>
      </c>
      <c r="E3623" s="235" t="s">
        <v>2550</v>
      </c>
      <c r="F3623" s="236"/>
      <c r="G3623" s="41" t="s">
        <v>164</v>
      </c>
      <c r="H3623" s="42">
        <v>1</v>
      </c>
      <c r="I3623" s="43">
        <f>_xlfn.XLOOKUP(D3623,'Sintético MO EQ MAT'!D:D,'Sintético MO EQ MAT'!G:G)</f>
        <v>39.056878819672136</v>
      </c>
      <c r="J3623" s="43">
        <f>(H3623*I3623)</f>
        <v>39.056878819672136</v>
      </c>
      <c r="K3623">
        <f>_xlfn.XLOOKUP(D3623,'Sintético MO EQ MAT'!D:D,'Sintético MO EQ MAT'!O:O,0)</f>
        <v>12960.63</v>
      </c>
      <c r="L3623">
        <f>_xlfn.XLOOKUP(D3623,'Sintético MO EQ MAT'!D:D,'Sintético MO EQ MAT'!K:K,0)</f>
        <v>47.649392160000005</v>
      </c>
      <c r="Q3623">
        <f t="shared" si="902"/>
        <v>0</v>
      </c>
      <c r="S3623" s="194"/>
      <c r="W3623">
        <v>39.056878819672136</v>
      </c>
      <c r="Y3623">
        <v>39.056878819672136</v>
      </c>
      <c r="AB3623">
        <v>39.056878819672136</v>
      </c>
      <c r="AD3623" s="196">
        <v>37.299999999999997</v>
      </c>
    </row>
    <row r="3624" spans="1:30" ht="25.5" x14ac:dyDescent="0.25">
      <c r="A3624" s="50" t="s">
        <v>1638</v>
      </c>
      <c r="B3624" s="51" t="s">
        <v>1940</v>
      </c>
      <c r="C3624" s="50" t="s">
        <v>157</v>
      </c>
      <c r="D3624" s="50" t="s">
        <v>1941</v>
      </c>
      <c r="E3624" s="237" t="s">
        <v>1637</v>
      </c>
      <c r="F3624" s="238"/>
      <c r="G3624" s="52" t="s">
        <v>266</v>
      </c>
      <c r="H3624" s="53">
        <v>0.20619999999999999</v>
      </c>
      <c r="I3624" s="54">
        <v>19.64</v>
      </c>
      <c r="J3624" s="54">
        <f t="shared" ref="J3624:J3626" si="907">TRUNC(H3624*I3624,(2))</f>
        <v>4.04</v>
      </c>
      <c r="Q3624">
        <f t="shared" si="902"/>
        <v>0</v>
      </c>
      <c r="R3624">
        <f t="shared" ref="R3624:R3626" si="908">I3624/1.07133</f>
        <v>18.332353243165041</v>
      </c>
      <c r="T3624">
        <v>18.659049965930198</v>
      </c>
      <c r="W3624">
        <v>19.989999999999998</v>
      </c>
      <c r="Y3624">
        <v>19.989999999999998</v>
      </c>
      <c r="AB3624">
        <v>19.989999999999998</v>
      </c>
      <c r="AD3624" s="196">
        <v>19.64</v>
      </c>
    </row>
    <row r="3625" spans="1:30" ht="25.5" x14ac:dyDescent="0.25">
      <c r="A3625" s="50" t="s">
        <v>1638</v>
      </c>
      <c r="B3625" s="51" t="s">
        <v>1942</v>
      </c>
      <c r="C3625" s="50" t="s">
        <v>157</v>
      </c>
      <c r="D3625" s="50" t="s">
        <v>1943</v>
      </c>
      <c r="E3625" s="237" t="s">
        <v>1637</v>
      </c>
      <c r="F3625" s="238"/>
      <c r="G3625" s="52" t="s">
        <v>266</v>
      </c>
      <c r="H3625" s="53">
        <v>0.20619999999999999</v>
      </c>
      <c r="I3625" s="54">
        <v>27.04</v>
      </c>
      <c r="J3625" s="54">
        <f t="shared" si="907"/>
        <v>5.57</v>
      </c>
      <c r="Q3625">
        <f t="shared" si="902"/>
        <v>0</v>
      </c>
      <c r="R3625">
        <f t="shared" si="908"/>
        <v>25.239655381628445</v>
      </c>
      <c r="T3625">
        <v>25.678362409341663</v>
      </c>
      <c r="W3625">
        <v>27.51</v>
      </c>
      <c r="Y3625">
        <v>27.51</v>
      </c>
      <c r="AB3625">
        <v>27.51</v>
      </c>
      <c r="AD3625" s="196">
        <v>27.04</v>
      </c>
    </row>
    <row r="3626" spans="1:30" ht="25.5" x14ac:dyDescent="0.25">
      <c r="A3626" s="55" t="s">
        <v>1627</v>
      </c>
      <c r="B3626" s="56" t="s">
        <v>2826</v>
      </c>
      <c r="C3626" s="55" t="s">
        <v>157</v>
      </c>
      <c r="D3626" s="55" t="s">
        <v>2827</v>
      </c>
      <c r="E3626" s="230" t="s">
        <v>1648</v>
      </c>
      <c r="F3626" s="231"/>
      <c r="G3626" s="57" t="s">
        <v>164</v>
      </c>
      <c r="H3626" s="58">
        <v>1</v>
      </c>
      <c r="I3626" s="59">
        <v>29.45</v>
      </c>
      <c r="J3626" s="59">
        <f t="shared" si="907"/>
        <v>29.45</v>
      </c>
      <c r="Q3626">
        <f t="shared" si="902"/>
        <v>0</v>
      </c>
      <c r="R3626">
        <f t="shared" si="908"/>
        <v>27.489195672668554</v>
      </c>
      <c r="T3626">
        <v>27.955905276618786</v>
      </c>
      <c r="W3626">
        <v>29.95</v>
      </c>
      <c r="Y3626">
        <v>29.95</v>
      </c>
      <c r="AB3626">
        <v>29.95</v>
      </c>
      <c r="AD3626" s="196">
        <v>29.43</v>
      </c>
    </row>
    <row r="3627" spans="1:30" x14ac:dyDescent="0.25">
      <c r="A3627" s="44"/>
      <c r="B3627" s="44"/>
      <c r="C3627" s="44"/>
      <c r="D3627" s="44"/>
      <c r="E3627" s="44" t="s">
        <v>1629</v>
      </c>
      <c r="F3627" s="45">
        <v>7.29</v>
      </c>
      <c r="G3627" s="44" t="s">
        <v>1630</v>
      </c>
      <c r="H3627" s="45">
        <v>0</v>
      </c>
      <c r="I3627" s="44" t="s">
        <v>1631</v>
      </c>
      <c r="J3627" s="45">
        <f>F3627+H3627</f>
        <v>7.29</v>
      </c>
      <c r="Q3627">
        <f t="shared" si="902"/>
        <v>0</v>
      </c>
      <c r="W3627" t="s">
        <v>1631</v>
      </c>
      <c r="Y3627" t="s">
        <v>1631</v>
      </c>
      <c r="AB3627" t="s">
        <v>1631</v>
      </c>
    </row>
    <row r="3628" spans="1:30" x14ac:dyDescent="0.25">
      <c r="A3628" s="44"/>
      <c r="B3628" s="44"/>
      <c r="C3628" s="44"/>
      <c r="D3628" s="44"/>
      <c r="E3628" s="44" t="s">
        <v>1632</v>
      </c>
      <c r="F3628" s="45">
        <f>J3628-J3623</f>
        <v>8.5925133403278693</v>
      </c>
      <c r="G3628" s="44"/>
      <c r="H3628" s="229" t="s">
        <v>1633</v>
      </c>
      <c r="I3628" s="229"/>
      <c r="J3628" s="45">
        <f>Q3628</f>
        <v>47.649392160000005</v>
      </c>
      <c r="Q3628">
        <f t="shared" si="902"/>
        <v>47.649392160000005</v>
      </c>
      <c r="S3628" s="194"/>
    </row>
    <row r="3629" spans="1:30" ht="15.75" thickBot="1" x14ac:dyDescent="0.3">
      <c r="A3629" s="46"/>
      <c r="B3629" s="46"/>
      <c r="C3629" s="46"/>
      <c r="D3629" s="46"/>
      <c r="E3629" s="46"/>
      <c r="F3629" s="46"/>
      <c r="G3629" s="46" t="s">
        <v>1634</v>
      </c>
      <c r="H3629" s="47">
        <v>73</v>
      </c>
      <c r="I3629" s="46" t="s">
        <v>1635</v>
      </c>
      <c r="J3629" s="48">
        <f>O3629</f>
        <v>3478.4</v>
      </c>
      <c r="M3629">
        <f>K3623</f>
        <v>12960.63</v>
      </c>
      <c r="N3629">
        <f>L3623</f>
        <v>47.649392160000005</v>
      </c>
      <c r="O3629">
        <v>3478.4</v>
      </c>
      <c r="P3629">
        <v>47.649392160000005</v>
      </c>
      <c r="Q3629">
        <f t="shared" si="902"/>
        <v>0</v>
      </c>
      <c r="S3629" s="194"/>
      <c r="W3629" t="s">
        <v>1635</v>
      </c>
      <c r="Y3629" t="s">
        <v>1635</v>
      </c>
      <c r="AB3629" t="s">
        <v>1635</v>
      </c>
    </row>
    <row r="3630" spans="1:30" ht="15.75" thickTop="1" x14ac:dyDescent="0.25">
      <c r="A3630" s="49"/>
      <c r="B3630" s="49"/>
      <c r="C3630" s="49"/>
      <c r="D3630" s="49"/>
      <c r="E3630" s="49"/>
      <c r="F3630" s="49"/>
      <c r="G3630" s="49"/>
      <c r="H3630" s="49"/>
      <c r="I3630" s="49"/>
      <c r="J3630" s="49"/>
      <c r="Q3630">
        <f t="shared" si="902"/>
        <v>0</v>
      </c>
      <c r="S3630" s="194"/>
    </row>
    <row r="3631" spans="1:30" collapsed="1" x14ac:dyDescent="0.25">
      <c r="A3631" s="36" t="s">
        <v>1189</v>
      </c>
      <c r="B3631" s="37" t="s">
        <v>137</v>
      </c>
      <c r="C3631" s="36" t="s">
        <v>138</v>
      </c>
      <c r="D3631" s="36" t="s">
        <v>9</v>
      </c>
      <c r="E3631" s="233" t="s">
        <v>1626</v>
      </c>
      <c r="F3631" s="234"/>
      <c r="G3631" s="38" t="s">
        <v>139</v>
      </c>
      <c r="H3631" s="37" t="s">
        <v>140</v>
      </c>
      <c r="I3631" s="37" t="s">
        <v>141</v>
      </c>
      <c r="J3631" s="37" t="s">
        <v>10</v>
      </c>
      <c r="Q3631">
        <f t="shared" si="902"/>
        <v>0</v>
      </c>
      <c r="S3631" s="194"/>
      <c r="W3631" t="s">
        <v>141</v>
      </c>
      <c r="Y3631" t="s">
        <v>141</v>
      </c>
      <c r="AB3631" t="s">
        <v>141</v>
      </c>
    </row>
    <row r="3632" spans="1:30" x14ac:dyDescent="0.25">
      <c r="A3632" s="39" t="s">
        <v>1636</v>
      </c>
      <c r="B3632" s="40" t="s">
        <v>1190</v>
      </c>
      <c r="C3632" s="39" t="s">
        <v>157</v>
      </c>
      <c r="D3632" s="39" t="s">
        <v>1191</v>
      </c>
      <c r="E3632" s="235" t="s">
        <v>2578</v>
      </c>
      <c r="F3632" s="236"/>
      <c r="G3632" s="41" t="s">
        <v>255</v>
      </c>
      <c r="H3632" s="42">
        <v>1</v>
      </c>
      <c r="I3632" s="43">
        <f>_xlfn.XLOOKUP(D3632,'Sintético MO EQ MAT'!D:D,'Sintético MO EQ MAT'!G:G)</f>
        <v>16.160911491803276</v>
      </c>
      <c r="J3632" s="43">
        <f>(H3632*I3632)</f>
        <v>16.160911491803276</v>
      </c>
      <c r="K3632">
        <f>_xlfn.XLOOKUP(D3632,'Sintético MO EQ MAT'!D:D,'Sintético MO EQ MAT'!O:O,0)</f>
        <v>19716.310000000001</v>
      </c>
      <c r="L3632">
        <f>_xlfn.XLOOKUP(D3632,'Sintético MO EQ MAT'!D:D,'Sintético MO EQ MAT'!K:K,0)</f>
        <v>19.716312019999997</v>
      </c>
      <c r="Q3632">
        <f t="shared" si="902"/>
        <v>0</v>
      </c>
      <c r="S3632" s="194"/>
      <c r="W3632">
        <v>16.160911491803276</v>
      </c>
      <c r="Y3632">
        <v>16.160911491803276</v>
      </c>
      <c r="AB3632">
        <v>16.160911491803276</v>
      </c>
      <c r="AD3632" s="196">
        <v>8</v>
      </c>
    </row>
    <row r="3633" spans="1:30" ht="25.5" x14ac:dyDescent="0.25">
      <c r="A3633" s="50" t="s">
        <v>1638</v>
      </c>
      <c r="B3633" s="51" t="s">
        <v>1940</v>
      </c>
      <c r="C3633" s="50" t="s">
        <v>157</v>
      </c>
      <c r="D3633" s="50" t="s">
        <v>1941</v>
      </c>
      <c r="E3633" s="237" t="s">
        <v>1637</v>
      </c>
      <c r="F3633" s="238"/>
      <c r="G3633" s="52" t="s">
        <v>266</v>
      </c>
      <c r="H3633" s="53">
        <v>0.20300000000000001</v>
      </c>
      <c r="I3633" s="54">
        <v>19.64</v>
      </c>
      <c r="J3633" s="54">
        <f t="shared" ref="J3633:J3636" si="909">TRUNC(H3633*I3633,(2))</f>
        <v>3.98</v>
      </c>
      <c r="Q3633">
        <f t="shared" si="902"/>
        <v>0</v>
      </c>
      <c r="R3633">
        <f t="shared" ref="R3633:R3634" si="910">I3633/1.07133</f>
        <v>18.332353243165041</v>
      </c>
      <c r="T3633">
        <v>18.659049965930198</v>
      </c>
      <c r="W3633">
        <v>19.989999999999998</v>
      </c>
      <c r="Y3633">
        <v>19.989999999999998</v>
      </c>
      <c r="AB3633">
        <v>19.989999999999998</v>
      </c>
      <c r="AD3633" s="196">
        <v>19.64</v>
      </c>
    </row>
    <row r="3634" spans="1:30" ht="25.5" x14ac:dyDescent="0.25">
      <c r="A3634" s="50" t="s">
        <v>1638</v>
      </c>
      <c r="B3634" s="51" t="s">
        <v>1942</v>
      </c>
      <c r="C3634" s="50" t="s">
        <v>157</v>
      </c>
      <c r="D3634" s="50" t="s">
        <v>1943</v>
      </c>
      <c r="E3634" s="237" t="s">
        <v>1637</v>
      </c>
      <c r="F3634" s="238"/>
      <c r="G3634" s="52" t="s">
        <v>266</v>
      </c>
      <c r="H3634" s="53">
        <v>0.20300000000000001</v>
      </c>
      <c r="I3634" s="54">
        <v>27.04</v>
      </c>
      <c r="J3634" s="54">
        <f t="shared" si="909"/>
        <v>5.48</v>
      </c>
      <c r="Q3634">
        <f t="shared" si="902"/>
        <v>0</v>
      </c>
      <c r="R3634">
        <f t="shared" si="910"/>
        <v>25.239655381628445</v>
      </c>
      <c r="T3634">
        <v>25.678362409341663</v>
      </c>
      <c r="W3634">
        <v>27.51</v>
      </c>
      <c r="Y3634">
        <v>27.51</v>
      </c>
      <c r="AB3634">
        <v>27.51</v>
      </c>
      <c r="AD3634" s="196">
        <v>27.04</v>
      </c>
    </row>
    <row r="3635" spans="1:30" ht="51" x14ac:dyDescent="0.25">
      <c r="A3635" s="50" t="s">
        <v>1638</v>
      </c>
      <c r="B3635" s="51" t="s">
        <v>1168</v>
      </c>
      <c r="C3635" s="50" t="s">
        <v>157</v>
      </c>
      <c r="D3635" s="50" t="s">
        <v>1169</v>
      </c>
      <c r="E3635" s="237" t="s">
        <v>2168</v>
      </c>
      <c r="F3635" s="238"/>
      <c r="G3635" s="52" t="s">
        <v>255</v>
      </c>
      <c r="H3635" s="53">
        <v>1</v>
      </c>
      <c r="I3635" s="54">
        <v>2.77</v>
      </c>
      <c r="J3635" s="54">
        <f t="shared" si="909"/>
        <v>2.77</v>
      </c>
      <c r="K3635">
        <f>_xlfn.XLOOKUP(D3635,'Sintético MO EQ MAT'!D:D,'Sintético MO EQ MAT'!O:O,0)</f>
        <v>939.59</v>
      </c>
      <c r="L3635">
        <f>_xlfn.XLOOKUP(D3635,'Sintético MO EQ MAT'!D:D,'Sintético MO EQ MAT'!K:K,0)</f>
        <v>3.3810624799999998</v>
      </c>
      <c r="Q3635">
        <f t="shared" si="902"/>
        <v>0</v>
      </c>
      <c r="W3635">
        <v>2.82</v>
      </c>
      <c r="Y3635">
        <v>2.82</v>
      </c>
      <c r="AB3635">
        <v>2.82</v>
      </c>
      <c r="AD3635" s="196">
        <v>2.77</v>
      </c>
    </row>
    <row r="3636" spans="1:30" x14ac:dyDescent="0.25">
      <c r="A3636" s="55" t="s">
        <v>1627</v>
      </c>
      <c r="B3636" s="56" t="s">
        <v>2875</v>
      </c>
      <c r="C3636" s="55" t="s">
        <v>157</v>
      </c>
      <c r="D3636" s="55" t="s">
        <v>2876</v>
      </c>
      <c r="E3636" s="230" t="s">
        <v>1648</v>
      </c>
      <c r="F3636" s="231"/>
      <c r="G3636" s="57" t="s">
        <v>255</v>
      </c>
      <c r="H3636" s="58">
        <v>1.0538000000000001</v>
      </c>
      <c r="I3636" s="59">
        <v>3.73</v>
      </c>
      <c r="J3636" s="59">
        <f t="shared" si="909"/>
        <v>3.93</v>
      </c>
      <c r="Q3636">
        <f t="shared" si="902"/>
        <v>0</v>
      </c>
      <c r="R3636">
        <f>I3636/1.07133</f>
        <v>3.4816536454687168</v>
      </c>
      <c r="T3636">
        <v>3.5469929900217489</v>
      </c>
      <c r="W3636">
        <v>3.8</v>
      </c>
      <c r="Y3636">
        <v>3.8</v>
      </c>
      <c r="AB3636">
        <v>3.8</v>
      </c>
      <c r="AD3636" s="196">
        <v>3.73</v>
      </c>
    </row>
    <row r="3637" spans="1:30" x14ac:dyDescent="0.25">
      <c r="A3637" s="44"/>
      <c r="B3637" s="44"/>
      <c r="C3637" s="44"/>
      <c r="D3637" s="44"/>
      <c r="E3637" s="44" t="s">
        <v>1629</v>
      </c>
      <c r="F3637" s="45">
        <v>8.77</v>
      </c>
      <c r="G3637" s="44" t="s">
        <v>1630</v>
      </c>
      <c r="H3637" s="45">
        <v>0</v>
      </c>
      <c r="I3637" s="44" t="s">
        <v>1631</v>
      </c>
      <c r="J3637" s="45">
        <f>F3637+H3637</f>
        <v>8.77</v>
      </c>
      <c r="Q3637">
        <f t="shared" si="902"/>
        <v>0</v>
      </c>
      <c r="W3637" t="s">
        <v>1631</v>
      </c>
      <c r="Y3637" t="s">
        <v>1631</v>
      </c>
      <c r="AB3637" t="s">
        <v>1631</v>
      </c>
    </row>
    <row r="3638" spans="1:30" x14ac:dyDescent="0.25">
      <c r="A3638" s="44"/>
      <c r="B3638" s="44"/>
      <c r="C3638" s="44"/>
      <c r="D3638" s="44"/>
      <c r="E3638" s="44" t="s">
        <v>1632</v>
      </c>
      <c r="F3638" s="45">
        <f>J3638-J3632</f>
        <v>3.5554005281967207</v>
      </c>
      <c r="G3638" s="44"/>
      <c r="H3638" s="229" t="s">
        <v>1633</v>
      </c>
      <c r="I3638" s="229"/>
      <c r="J3638" s="45">
        <f>Q3638</f>
        <v>19.716312019999997</v>
      </c>
      <c r="Q3638">
        <f t="shared" si="902"/>
        <v>19.716312019999997</v>
      </c>
      <c r="S3638" s="194"/>
    </row>
    <row r="3639" spans="1:30" ht="15.75" thickBot="1" x14ac:dyDescent="0.3">
      <c r="A3639" s="46"/>
      <c r="B3639" s="46"/>
      <c r="C3639" s="46"/>
      <c r="D3639" s="46"/>
      <c r="E3639" s="46"/>
      <c r="F3639" s="46"/>
      <c r="G3639" s="46" t="s">
        <v>1634</v>
      </c>
      <c r="H3639" s="47">
        <v>1000</v>
      </c>
      <c r="I3639" s="46" t="s">
        <v>1635</v>
      </c>
      <c r="J3639" s="48">
        <f>O3639</f>
        <v>19716.310000000001</v>
      </c>
      <c r="M3639">
        <f>K3632</f>
        <v>19716.310000000001</v>
      </c>
      <c r="N3639">
        <f>L3632</f>
        <v>19.716312019999997</v>
      </c>
      <c r="O3639">
        <v>19716.310000000001</v>
      </c>
      <c r="P3639">
        <v>19.716312019999997</v>
      </c>
      <c r="Q3639">
        <f t="shared" si="902"/>
        <v>0</v>
      </c>
      <c r="S3639" s="194"/>
      <c r="W3639" t="s">
        <v>1635</v>
      </c>
      <c r="Y3639" t="s">
        <v>1635</v>
      </c>
      <c r="AB3639" t="s">
        <v>1635</v>
      </c>
    </row>
    <row r="3640" spans="1:30" ht="15.75" thickTop="1" x14ac:dyDescent="0.25">
      <c r="A3640" s="49"/>
      <c r="B3640" s="49"/>
      <c r="C3640" s="49"/>
      <c r="D3640" s="49"/>
      <c r="E3640" s="49"/>
      <c r="F3640" s="49"/>
      <c r="G3640" s="49"/>
      <c r="H3640" s="49"/>
      <c r="I3640" s="49"/>
      <c r="J3640" s="49"/>
      <c r="Q3640">
        <f t="shared" si="902"/>
        <v>0</v>
      </c>
      <c r="S3640" s="194"/>
    </row>
    <row r="3641" spans="1:30" collapsed="1" x14ac:dyDescent="0.25">
      <c r="A3641" s="36" t="s">
        <v>1192</v>
      </c>
      <c r="B3641" s="37" t="s">
        <v>137</v>
      </c>
      <c r="C3641" s="36" t="s">
        <v>138</v>
      </c>
      <c r="D3641" s="36" t="s">
        <v>9</v>
      </c>
      <c r="E3641" s="233" t="s">
        <v>1626</v>
      </c>
      <c r="F3641" s="234"/>
      <c r="G3641" s="38" t="s">
        <v>139</v>
      </c>
      <c r="H3641" s="37" t="s">
        <v>140</v>
      </c>
      <c r="I3641" s="37" t="s">
        <v>141</v>
      </c>
      <c r="J3641" s="37" t="s">
        <v>10</v>
      </c>
      <c r="Q3641">
        <f t="shared" si="902"/>
        <v>0</v>
      </c>
      <c r="S3641" s="194"/>
      <c r="W3641" t="s">
        <v>141</v>
      </c>
      <c r="Y3641" t="s">
        <v>141</v>
      </c>
      <c r="AB3641" t="s">
        <v>141</v>
      </c>
    </row>
    <row r="3642" spans="1:30" ht="25.5" x14ac:dyDescent="0.25">
      <c r="A3642" s="39" t="s">
        <v>1636</v>
      </c>
      <c r="B3642" s="40" t="s">
        <v>1193</v>
      </c>
      <c r="C3642" s="39" t="s">
        <v>157</v>
      </c>
      <c r="D3642" s="39" t="s">
        <v>1194</v>
      </c>
      <c r="E3642" s="235" t="s">
        <v>2550</v>
      </c>
      <c r="F3642" s="236"/>
      <c r="G3642" s="41" t="s">
        <v>255</v>
      </c>
      <c r="H3642" s="42">
        <v>1</v>
      </c>
      <c r="I3642" s="43">
        <f>_xlfn.XLOOKUP(D3642,'Sintético MO EQ MAT'!D:D,'Sintético MO EQ MAT'!G:G)</f>
        <v>6.6383803934426231</v>
      </c>
      <c r="J3642" s="43">
        <f>(H3642*I3642)</f>
        <v>6.6383803934426231</v>
      </c>
      <c r="K3642">
        <f>_xlfn.XLOOKUP(D3642,'Sintético MO EQ MAT'!D:D,'Sintético MO EQ MAT'!O:O,0)</f>
        <v>19461.47</v>
      </c>
      <c r="L3642">
        <f>_xlfn.XLOOKUP(D3642,'Sintético MO EQ MAT'!D:D,'Sintético MO EQ MAT'!K:K,0)</f>
        <v>8.09882408</v>
      </c>
      <c r="Q3642">
        <f t="shared" si="902"/>
        <v>0</v>
      </c>
      <c r="S3642" s="194"/>
      <c r="W3642">
        <v>6.6383803934426231</v>
      </c>
      <c r="Y3642">
        <v>6.6383803934426231</v>
      </c>
      <c r="AB3642">
        <v>6.6383803934426231</v>
      </c>
      <c r="AD3642" s="196">
        <v>7.2</v>
      </c>
    </row>
    <row r="3643" spans="1:30" ht="25.5" x14ac:dyDescent="0.25">
      <c r="A3643" s="50" t="s">
        <v>1638</v>
      </c>
      <c r="B3643" s="51" t="s">
        <v>1940</v>
      </c>
      <c r="C3643" s="50" t="s">
        <v>157</v>
      </c>
      <c r="D3643" s="50" t="s">
        <v>1941</v>
      </c>
      <c r="E3643" s="237" t="s">
        <v>1637</v>
      </c>
      <c r="F3643" s="238"/>
      <c r="G3643" s="52" t="s">
        <v>266</v>
      </c>
      <c r="H3643" s="53">
        <v>1.6899999999999998E-2</v>
      </c>
      <c r="I3643" s="54">
        <v>19.64</v>
      </c>
      <c r="J3643" s="54">
        <f t="shared" ref="J3643:J3645" si="911">TRUNC(H3643*I3643,(2))</f>
        <v>0.33</v>
      </c>
      <c r="Q3643">
        <f t="shared" si="902"/>
        <v>0</v>
      </c>
      <c r="R3643">
        <f t="shared" ref="R3643:R3645" si="912">I3643/1.07133</f>
        <v>18.332353243165041</v>
      </c>
      <c r="T3643">
        <v>18.659049965930198</v>
      </c>
      <c r="W3643">
        <v>19.989999999999998</v>
      </c>
      <c r="Y3643">
        <v>19.989999999999998</v>
      </c>
      <c r="AB3643">
        <v>19.989999999999998</v>
      </c>
      <c r="AD3643" s="196">
        <v>19.64</v>
      </c>
    </row>
    <row r="3644" spans="1:30" ht="25.5" x14ac:dyDescent="0.25">
      <c r="A3644" s="50" t="s">
        <v>1638</v>
      </c>
      <c r="B3644" s="51" t="s">
        <v>1942</v>
      </c>
      <c r="C3644" s="50" t="s">
        <v>157</v>
      </c>
      <c r="D3644" s="50" t="s">
        <v>1943</v>
      </c>
      <c r="E3644" s="237" t="s">
        <v>1637</v>
      </c>
      <c r="F3644" s="238"/>
      <c r="G3644" s="52" t="s">
        <v>266</v>
      </c>
      <c r="H3644" s="53">
        <v>1.6899999999999998E-2</v>
      </c>
      <c r="I3644" s="54">
        <v>27.04</v>
      </c>
      <c r="J3644" s="54">
        <f t="shared" si="911"/>
        <v>0.45</v>
      </c>
      <c r="Q3644">
        <f t="shared" si="902"/>
        <v>0</v>
      </c>
      <c r="R3644">
        <f t="shared" si="912"/>
        <v>25.239655381628445</v>
      </c>
      <c r="T3644">
        <v>25.678362409341663</v>
      </c>
      <c r="W3644">
        <v>27.51</v>
      </c>
      <c r="Y3644">
        <v>27.51</v>
      </c>
      <c r="AB3644">
        <v>27.51</v>
      </c>
      <c r="AD3644" s="196">
        <v>27.04</v>
      </c>
    </row>
    <row r="3645" spans="1:30" ht="25.5" x14ac:dyDescent="0.25">
      <c r="A3645" s="55" t="s">
        <v>1627</v>
      </c>
      <c r="B3645" s="56" t="s">
        <v>2877</v>
      </c>
      <c r="C3645" s="55" t="s">
        <v>157</v>
      </c>
      <c r="D3645" s="55" t="s">
        <v>2878</v>
      </c>
      <c r="E3645" s="230" t="s">
        <v>1648</v>
      </c>
      <c r="F3645" s="231"/>
      <c r="G3645" s="57" t="s">
        <v>255</v>
      </c>
      <c r="H3645" s="58">
        <v>1.05</v>
      </c>
      <c r="I3645" s="59">
        <v>5.59</v>
      </c>
      <c r="J3645" s="59">
        <f t="shared" si="911"/>
        <v>5.86</v>
      </c>
      <c r="Q3645">
        <f t="shared" si="902"/>
        <v>0</v>
      </c>
      <c r="R3645">
        <f t="shared" si="912"/>
        <v>5.2178133721635724</v>
      </c>
      <c r="T3645">
        <v>5.311155292953619</v>
      </c>
      <c r="W3645">
        <v>5.69</v>
      </c>
      <c r="Y3645">
        <v>5.69</v>
      </c>
      <c r="AB3645">
        <v>5.69</v>
      </c>
      <c r="AD3645" s="196">
        <v>5.59</v>
      </c>
    </row>
    <row r="3646" spans="1:30" x14ac:dyDescent="0.25">
      <c r="A3646" s="44"/>
      <c r="B3646" s="44"/>
      <c r="C3646" s="44"/>
      <c r="D3646" s="44"/>
      <c r="E3646" s="44" t="s">
        <v>1629</v>
      </c>
      <c r="F3646" s="45">
        <v>0.59</v>
      </c>
      <c r="G3646" s="44" t="s">
        <v>1630</v>
      </c>
      <c r="H3646" s="45">
        <v>0</v>
      </c>
      <c r="I3646" s="44" t="s">
        <v>1631</v>
      </c>
      <c r="J3646" s="45">
        <f>F3646+H3646</f>
        <v>0.59</v>
      </c>
      <c r="Q3646">
        <f t="shared" si="902"/>
        <v>0</v>
      </c>
      <c r="W3646" t="s">
        <v>1631</v>
      </c>
      <c r="Y3646" t="s">
        <v>1631</v>
      </c>
      <c r="AB3646" t="s">
        <v>1631</v>
      </c>
    </row>
    <row r="3647" spans="1:30" x14ac:dyDescent="0.25">
      <c r="A3647" s="44"/>
      <c r="B3647" s="44"/>
      <c r="C3647" s="44"/>
      <c r="D3647" s="44"/>
      <c r="E3647" s="44" t="s">
        <v>1632</v>
      </c>
      <c r="F3647" s="45">
        <f>J3647-J3642</f>
        <v>1.4604436865573769</v>
      </c>
      <c r="G3647" s="44"/>
      <c r="H3647" s="229" t="s">
        <v>1633</v>
      </c>
      <c r="I3647" s="229"/>
      <c r="J3647" s="45">
        <f>Q3647</f>
        <v>8.09882408</v>
      </c>
      <c r="Q3647">
        <f t="shared" si="902"/>
        <v>8.09882408</v>
      </c>
      <c r="S3647" s="194"/>
    </row>
    <row r="3648" spans="1:30" ht="15.75" thickBot="1" x14ac:dyDescent="0.3">
      <c r="A3648" s="46"/>
      <c r="B3648" s="46"/>
      <c r="C3648" s="46"/>
      <c r="D3648" s="46"/>
      <c r="E3648" s="46"/>
      <c r="F3648" s="46"/>
      <c r="G3648" s="46" t="s">
        <v>1634</v>
      </c>
      <c r="H3648" s="47">
        <v>2403</v>
      </c>
      <c r="I3648" s="46" t="s">
        <v>1635</v>
      </c>
      <c r="J3648" s="48">
        <f>O3648</f>
        <v>19461.47</v>
      </c>
      <c r="M3648">
        <f>K3642</f>
        <v>19461.47</v>
      </c>
      <c r="N3648">
        <f>L3642</f>
        <v>8.09882408</v>
      </c>
      <c r="O3648">
        <v>19461.47</v>
      </c>
      <c r="P3648">
        <v>8.09882408</v>
      </c>
      <c r="Q3648">
        <f t="shared" si="902"/>
        <v>0</v>
      </c>
      <c r="S3648" s="194"/>
      <c r="W3648" t="s">
        <v>1635</v>
      </c>
      <c r="Y3648" t="s">
        <v>1635</v>
      </c>
      <c r="AB3648" t="s">
        <v>1635</v>
      </c>
    </row>
    <row r="3649" spans="1:30" ht="15.75" thickTop="1" x14ac:dyDescent="0.25">
      <c r="A3649" s="49"/>
      <c r="B3649" s="49"/>
      <c r="C3649" s="49"/>
      <c r="D3649" s="49"/>
      <c r="E3649" s="49"/>
      <c r="F3649" s="49"/>
      <c r="G3649" s="49"/>
      <c r="H3649" s="49"/>
      <c r="I3649" s="49"/>
      <c r="J3649" s="49"/>
      <c r="Q3649">
        <f t="shared" si="902"/>
        <v>0</v>
      </c>
      <c r="S3649" s="194"/>
    </row>
    <row r="3650" spans="1:30" collapsed="1" x14ac:dyDescent="0.25">
      <c r="A3650" s="36" t="s">
        <v>1195</v>
      </c>
      <c r="B3650" s="37" t="s">
        <v>137</v>
      </c>
      <c r="C3650" s="36" t="s">
        <v>138</v>
      </c>
      <c r="D3650" s="36" t="s">
        <v>9</v>
      </c>
      <c r="E3650" s="233" t="s">
        <v>1626</v>
      </c>
      <c r="F3650" s="234"/>
      <c r="G3650" s="38" t="s">
        <v>139</v>
      </c>
      <c r="H3650" s="37" t="s">
        <v>140</v>
      </c>
      <c r="I3650" s="37" t="s">
        <v>141</v>
      </c>
      <c r="J3650" s="37" t="s">
        <v>10</v>
      </c>
      <c r="Q3650">
        <f t="shared" si="902"/>
        <v>0</v>
      </c>
      <c r="S3650" s="194"/>
      <c r="W3650" t="s">
        <v>141</v>
      </c>
      <c r="Y3650" t="s">
        <v>141</v>
      </c>
      <c r="AB3650" t="s">
        <v>141</v>
      </c>
    </row>
    <row r="3651" spans="1:30" x14ac:dyDescent="0.25">
      <c r="A3651" s="39" t="s">
        <v>1636</v>
      </c>
      <c r="B3651" s="40" t="s">
        <v>1196</v>
      </c>
      <c r="C3651" s="39" t="s">
        <v>162</v>
      </c>
      <c r="D3651" s="39" t="s">
        <v>1197</v>
      </c>
      <c r="E3651" s="235">
        <v>79</v>
      </c>
      <c r="F3651" s="236"/>
      <c r="G3651" s="41" t="s">
        <v>164</v>
      </c>
      <c r="H3651" s="42">
        <v>1</v>
      </c>
      <c r="I3651" s="43">
        <f>_xlfn.XLOOKUP(D3651,'Sintético MO EQ MAT'!D:D,'Sintético MO EQ MAT'!G:G)</f>
        <v>56.273446570175444</v>
      </c>
      <c r="J3651" s="43">
        <f>(H3651*I3651)</f>
        <v>56.273446570175444</v>
      </c>
      <c r="K3651">
        <f>_xlfn.XLOOKUP(D3651,'Sintético MO EQ MAT'!D:D,'Sintético MO EQ MAT'!O:O,0)</f>
        <v>64.150000000000006</v>
      </c>
      <c r="L3651">
        <f>_xlfn.XLOOKUP(D3651,'Sintético MO EQ MAT'!D:D,'Sintético MO EQ MAT'!K:K,0)</f>
        <v>64.151729090000003</v>
      </c>
      <c r="Q3651">
        <f t="shared" si="902"/>
        <v>0</v>
      </c>
      <c r="S3651" s="194"/>
      <c r="W3651">
        <v>56.273446570175444</v>
      </c>
      <c r="Y3651">
        <v>56.273446570175444</v>
      </c>
      <c r="AB3651">
        <v>56.273446570175444</v>
      </c>
      <c r="AD3651" s="196">
        <v>61.83</v>
      </c>
    </row>
    <row r="3652" spans="1:30" ht="25.5" x14ac:dyDescent="0.25">
      <c r="A3652" s="50" t="s">
        <v>1638</v>
      </c>
      <c r="B3652" s="51" t="s">
        <v>1940</v>
      </c>
      <c r="C3652" s="50" t="s">
        <v>157</v>
      </c>
      <c r="D3652" s="50" t="s">
        <v>1941</v>
      </c>
      <c r="E3652" s="237" t="s">
        <v>1637</v>
      </c>
      <c r="F3652" s="238"/>
      <c r="G3652" s="52" t="s">
        <v>266</v>
      </c>
      <c r="H3652" s="53">
        <v>2.9000000000000001E-2</v>
      </c>
      <c r="I3652" s="54">
        <v>19.64</v>
      </c>
      <c r="J3652" s="54">
        <f t="shared" ref="J3652:J3654" si="913">TRUNC(H3652*I3652,(2))</f>
        <v>0.56000000000000005</v>
      </c>
      <c r="Q3652">
        <f t="shared" si="902"/>
        <v>0</v>
      </c>
      <c r="R3652">
        <f t="shared" ref="R3652:R3654" si="914">I3652/1.07133</f>
        <v>18.332353243165041</v>
      </c>
      <c r="T3652">
        <v>18.659049965930198</v>
      </c>
      <c r="W3652">
        <v>19.989999999999998</v>
      </c>
      <c r="Y3652">
        <v>19.989999999999998</v>
      </c>
      <c r="AB3652">
        <v>19.989999999999998</v>
      </c>
      <c r="AD3652" s="196">
        <v>19.64</v>
      </c>
    </row>
    <row r="3653" spans="1:30" ht="25.5" x14ac:dyDescent="0.25">
      <c r="A3653" s="50" t="s">
        <v>1638</v>
      </c>
      <c r="B3653" s="51" t="s">
        <v>1942</v>
      </c>
      <c r="C3653" s="50" t="s">
        <v>157</v>
      </c>
      <c r="D3653" s="50" t="s">
        <v>1943</v>
      </c>
      <c r="E3653" s="237" t="s">
        <v>1637</v>
      </c>
      <c r="F3653" s="238"/>
      <c r="G3653" s="52" t="s">
        <v>266</v>
      </c>
      <c r="H3653" s="53">
        <v>2.9000000000000001E-2</v>
      </c>
      <c r="I3653" s="54">
        <v>27.04</v>
      </c>
      <c r="J3653" s="54">
        <f t="shared" si="913"/>
        <v>0.78</v>
      </c>
      <c r="Q3653">
        <f t="shared" si="902"/>
        <v>0</v>
      </c>
      <c r="R3653">
        <f t="shared" si="914"/>
        <v>25.239655381628445</v>
      </c>
      <c r="T3653">
        <v>25.678362409341663</v>
      </c>
      <c r="W3653">
        <v>27.51</v>
      </c>
      <c r="Y3653">
        <v>27.51</v>
      </c>
      <c r="AB3653">
        <v>27.51</v>
      </c>
      <c r="AD3653" s="196">
        <v>27.04</v>
      </c>
    </row>
    <row r="3654" spans="1:30" x14ac:dyDescent="0.25">
      <c r="A3654" s="55" t="s">
        <v>1627</v>
      </c>
      <c r="B3654" s="56" t="s">
        <v>2879</v>
      </c>
      <c r="C3654" s="55" t="s">
        <v>162</v>
      </c>
      <c r="D3654" s="55" t="s">
        <v>2880</v>
      </c>
      <c r="E3654" s="230" t="s">
        <v>1648</v>
      </c>
      <c r="F3654" s="231"/>
      <c r="G3654" s="57" t="s">
        <v>164</v>
      </c>
      <c r="H3654" s="58">
        <v>1</v>
      </c>
      <c r="I3654" s="59">
        <v>54.93</v>
      </c>
      <c r="J3654" s="59">
        <f t="shared" si="913"/>
        <v>54.93</v>
      </c>
      <c r="Q3654">
        <f t="shared" si="902"/>
        <v>0</v>
      </c>
      <c r="R3654">
        <f t="shared" si="914"/>
        <v>51.272717089972282</v>
      </c>
      <c r="T3654">
        <v>52.178133721635724</v>
      </c>
      <c r="W3654">
        <v>55.9</v>
      </c>
      <c r="Y3654">
        <v>55.9</v>
      </c>
      <c r="AB3654">
        <v>55.9</v>
      </c>
      <c r="AD3654" s="196">
        <v>54.94</v>
      </c>
    </row>
    <row r="3655" spans="1:30" x14ac:dyDescent="0.25">
      <c r="A3655" s="44"/>
      <c r="B3655" s="44"/>
      <c r="C3655" s="44"/>
      <c r="D3655" s="44"/>
      <c r="E3655" s="44" t="s">
        <v>1629</v>
      </c>
      <c r="F3655" s="45">
        <v>1.02</v>
      </c>
      <c r="G3655" s="44" t="s">
        <v>1630</v>
      </c>
      <c r="H3655" s="45">
        <v>0</v>
      </c>
      <c r="I3655" s="44" t="s">
        <v>1631</v>
      </c>
      <c r="J3655" s="45">
        <f>F3655+H3655</f>
        <v>1.02</v>
      </c>
      <c r="Q3655">
        <f t="shared" si="902"/>
        <v>0</v>
      </c>
      <c r="W3655" t="s">
        <v>1631</v>
      </c>
      <c r="Y3655" t="s">
        <v>1631</v>
      </c>
      <c r="AB3655" t="s">
        <v>1631</v>
      </c>
    </row>
    <row r="3656" spans="1:30" x14ac:dyDescent="0.25">
      <c r="A3656" s="44"/>
      <c r="B3656" s="44"/>
      <c r="C3656" s="44"/>
      <c r="D3656" s="44"/>
      <c r="E3656" s="44" t="s">
        <v>1632</v>
      </c>
      <c r="F3656" s="45">
        <f>J3656-J3651</f>
        <v>7.878282519824559</v>
      </c>
      <c r="G3656" s="44"/>
      <c r="H3656" s="229" t="s">
        <v>1633</v>
      </c>
      <c r="I3656" s="229"/>
      <c r="J3656" s="45">
        <f>Q3656</f>
        <v>64.151729090000003</v>
      </c>
      <c r="Q3656">
        <f t="shared" si="902"/>
        <v>64.151729090000003</v>
      </c>
      <c r="S3656" s="194"/>
    </row>
    <row r="3657" spans="1:30" ht="15.75" thickBot="1" x14ac:dyDescent="0.3">
      <c r="A3657" s="46"/>
      <c r="B3657" s="46"/>
      <c r="C3657" s="46"/>
      <c r="D3657" s="46"/>
      <c r="E3657" s="46"/>
      <c r="F3657" s="46"/>
      <c r="G3657" s="46" t="s">
        <v>1634</v>
      </c>
      <c r="H3657" s="47">
        <v>1</v>
      </c>
      <c r="I3657" s="46" t="s">
        <v>1635</v>
      </c>
      <c r="J3657" s="48">
        <f>O3657</f>
        <v>64.150000000000006</v>
      </c>
      <c r="M3657">
        <f>K3651</f>
        <v>64.150000000000006</v>
      </c>
      <c r="N3657">
        <f>L3651</f>
        <v>64.151729090000003</v>
      </c>
      <c r="O3657">
        <v>64.150000000000006</v>
      </c>
      <c r="P3657">
        <v>64.151729090000003</v>
      </c>
      <c r="Q3657">
        <f t="shared" si="902"/>
        <v>0</v>
      </c>
      <c r="S3657" s="194"/>
      <c r="W3657" t="s">
        <v>1635</v>
      </c>
      <c r="Y3657" t="s">
        <v>1635</v>
      </c>
      <c r="AB3657" t="s">
        <v>1635</v>
      </c>
    </row>
    <row r="3658" spans="1:30" ht="15.75" thickTop="1" x14ac:dyDescent="0.25">
      <c r="A3658" s="49"/>
      <c r="B3658" s="49"/>
      <c r="C3658" s="49"/>
      <c r="D3658" s="49"/>
      <c r="E3658" s="49"/>
      <c r="F3658" s="49"/>
      <c r="G3658" s="49"/>
      <c r="H3658" s="49"/>
      <c r="I3658" s="49"/>
      <c r="J3658" s="49"/>
      <c r="Q3658">
        <f t="shared" ref="Q3658:Q3721" si="915">P3659</f>
        <v>0</v>
      </c>
      <c r="S3658" s="194"/>
    </row>
    <row r="3659" spans="1:30" x14ac:dyDescent="0.25">
      <c r="A3659" s="33" t="s">
        <v>96</v>
      </c>
      <c r="B3659" s="33"/>
      <c r="C3659" s="33"/>
      <c r="D3659" s="33" t="s">
        <v>97</v>
      </c>
      <c r="E3659" s="33"/>
      <c r="F3659" s="239"/>
      <c r="G3659" s="240"/>
      <c r="H3659" s="34"/>
      <c r="I3659" s="33"/>
      <c r="J3659" s="35">
        <f>J3660+J3760</f>
        <v>61487.47</v>
      </c>
      <c r="K3659">
        <f>_xlfn.XLOOKUP(D3659,'Sintético MO EQ MAT'!D:D,'Sintético MO EQ MAT'!O:O,0)</f>
        <v>61487.47</v>
      </c>
      <c r="M3659">
        <f>K3659</f>
        <v>61487.47</v>
      </c>
      <c r="N3659">
        <f>L3659</f>
        <v>0</v>
      </c>
      <c r="O3659">
        <v>61487.47</v>
      </c>
      <c r="P3659">
        <v>0</v>
      </c>
      <c r="Q3659">
        <f t="shared" si="915"/>
        <v>0</v>
      </c>
    </row>
    <row r="3660" spans="1:30" x14ac:dyDescent="0.25">
      <c r="A3660" s="33" t="s">
        <v>1198</v>
      </c>
      <c r="B3660" s="33"/>
      <c r="C3660" s="33"/>
      <c r="D3660" s="33" t="s">
        <v>1199</v>
      </c>
      <c r="E3660" s="33"/>
      <c r="F3660" s="239"/>
      <c r="G3660" s="240"/>
      <c r="H3660" s="34"/>
      <c r="I3660" s="33"/>
      <c r="J3660" s="35">
        <f>J3668+J3677+J3692+J3701+J3710+J3721+J3727+J3736+J3743+J3752+J3758</f>
        <v>39942.68</v>
      </c>
      <c r="K3660">
        <f>_xlfn.XLOOKUP(D3660,'Sintético MO EQ MAT'!D:D,'Sintético MO EQ MAT'!O:O,0)</f>
        <v>39942.68</v>
      </c>
      <c r="M3660">
        <f>K3660</f>
        <v>39942.68</v>
      </c>
      <c r="N3660">
        <f>L3660</f>
        <v>0</v>
      </c>
      <c r="O3660">
        <v>39942.68</v>
      </c>
      <c r="P3660">
        <v>0</v>
      </c>
      <c r="Q3660">
        <f t="shared" si="915"/>
        <v>0</v>
      </c>
    </row>
    <row r="3661" spans="1:30" collapsed="1" x14ac:dyDescent="0.25">
      <c r="A3661" s="36" t="s">
        <v>1200</v>
      </c>
      <c r="B3661" s="37" t="s">
        <v>137</v>
      </c>
      <c r="C3661" s="36" t="s">
        <v>138</v>
      </c>
      <c r="D3661" s="36" t="s">
        <v>9</v>
      </c>
      <c r="E3661" s="233" t="s">
        <v>1626</v>
      </c>
      <c r="F3661" s="234"/>
      <c r="G3661" s="38" t="s">
        <v>139</v>
      </c>
      <c r="H3661" s="37" t="s">
        <v>140</v>
      </c>
      <c r="I3661" s="37" t="s">
        <v>141</v>
      </c>
      <c r="J3661" s="37" t="s">
        <v>10</v>
      </c>
      <c r="Q3661">
        <f t="shared" si="915"/>
        <v>0</v>
      </c>
      <c r="S3661" s="194"/>
      <c r="W3661" t="s">
        <v>141</v>
      </c>
      <c r="Y3661" t="s">
        <v>141</v>
      </c>
      <c r="AB3661" t="s">
        <v>141</v>
      </c>
    </row>
    <row r="3662" spans="1:30" x14ac:dyDescent="0.25">
      <c r="A3662" s="39" t="s">
        <v>1636</v>
      </c>
      <c r="B3662" s="40" t="s">
        <v>1201</v>
      </c>
      <c r="C3662" s="39" t="s">
        <v>162</v>
      </c>
      <c r="D3662" s="39" t="s">
        <v>1202</v>
      </c>
      <c r="E3662" s="235" t="s">
        <v>2881</v>
      </c>
      <c r="F3662" s="236"/>
      <c r="G3662" s="41" t="s">
        <v>164</v>
      </c>
      <c r="H3662" s="42">
        <v>1</v>
      </c>
      <c r="I3662" s="43">
        <f>_xlfn.XLOOKUP(D3662,'Sintético MO EQ MAT'!D:D,'Sintético MO EQ MAT'!G:G)</f>
        <v>967.51171719672141</v>
      </c>
      <c r="J3662" s="43">
        <f>(H3662*I3662)</f>
        <v>967.51171719672141</v>
      </c>
      <c r="K3662">
        <f>_xlfn.XLOOKUP(D3662,'Sintético MO EQ MAT'!D:D,'Sintético MO EQ MAT'!O:O,0)</f>
        <v>7082.18</v>
      </c>
      <c r="L3662">
        <f>_xlfn.XLOOKUP(D3662,'Sintético MO EQ MAT'!D:D,'Sintético MO EQ MAT'!K:K,0)</f>
        <v>1180.3642949800001</v>
      </c>
      <c r="Q3662">
        <f t="shared" si="915"/>
        <v>0</v>
      </c>
      <c r="S3662" s="194"/>
      <c r="W3662">
        <v>984.38</v>
      </c>
      <c r="Y3662">
        <v>984.38</v>
      </c>
      <c r="AB3662">
        <v>984.38</v>
      </c>
      <c r="AD3662" s="196">
        <v>967.61</v>
      </c>
    </row>
    <row r="3663" spans="1:30" ht="25.5" x14ac:dyDescent="0.25">
      <c r="A3663" s="50" t="s">
        <v>1638</v>
      </c>
      <c r="B3663" s="51" t="s">
        <v>1915</v>
      </c>
      <c r="C3663" s="50" t="s">
        <v>157</v>
      </c>
      <c r="D3663" s="50" t="s">
        <v>1916</v>
      </c>
      <c r="E3663" s="237" t="s">
        <v>1637</v>
      </c>
      <c r="F3663" s="238"/>
      <c r="G3663" s="52" t="s">
        <v>266</v>
      </c>
      <c r="H3663" s="53">
        <v>2.448</v>
      </c>
      <c r="I3663" s="54">
        <v>19.7</v>
      </c>
      <c r="J3663" s="54">
        <f t="shared" ref="J3663:J3665" si="916">TRUNC(H3663*I3663,(2))</f>
        <v>48.22</v>
      </c>
      <c r="Q3663">
        <f t="shared" si="915"/>
        <v>0</v>
      </c>
      <c r="R3663">
        <f t="shared" ref="R3663:R3665" si="917">I3663/1.07133</f>
        <v>18.388358395639067</v>
      </c>
      <c r="T3663">
        <v>18.71505511840423</v>
      </c>
      <c r="W3663">
        <v>20.05</v>
      </c>
      <c r="Y3663">
        <v>20.05</v>
      </c>
      <c r="AB3663">
        <v>20.05</v>
      </c>
      <c r="AD3663" s="196">
        <v>19.7</v>
      </c>
    </row>
    <row r="3664" spans="1:30" ht="25.5" x14ac:dyDescent="0.25">
      <c r="A3664" s="50" t="s">
        <v>1638</v>
      </c>
      <c r="B3664" s="51" t="s">
        <v>2854</v>
      </c>
      <c r="C3664" s="50" t="s">
        <v>157</v>
      </c>
      <c r="D3664" s="50" t="s">
        <v>2855</v>
      </c>
      <c r="E3664" s="237" t="s">
        <v>1637</v>
      </c>
      <c r="F3664" s="238"/>
      <c r="G3664" s="52" t="s">
        <v>266</v>
      </c>
      <c r="H3664" s="53">
        <v>2.448</v>
      </c>
      <c r="I3664" s="54">
        <v>31.04</v>
      </c>
      <c r="J3664" s="54">
        <f t="shared" si="916"/>
        <v>75.98</v>
      </c>
      <c r="Q3664">
        <f t="shared" si="915"/>
        <v>0</v>
      </c>
      <c r="R3664">
        <f t="shared" si="917"/>
        <v>28.973332213230286</v>
      </c>
      <c r="T3664">
        <v>29.477378585496535</v>
      </c>
      <c r="W3664">
        <v>31.58</v>
      </c>
      <c r="Y3664">
        <v>31.58</v>
      </c>
      <c r="AB3664">
        <v>31.58</v>
      </c>
      <c r="AD3664" s="196">
        <v>31.04</v>
      </c>
    </row>
    <row r="3665" spans="1:30" ht="25.5" x14ac:dyDescent="0.25">
      <c r="A3665" s="55" t="s">
        <v>1627</v>
      </c>
      <c r="B3665" s="56" t="s">
        <v>2882</v>
      </c>
      <c r="C3665" s="55" t="s">
        <v>162</v>
      </c>
      <c r="D3665" s="55" t="s">
        <v>2883</v>
      </c>
      <c r="E3665" s="230" t="s">
        <v>1648</v>
      </c>
      <c r="F3665" s="231"/>
      <c r="G3665" s="57" t="s">
        <v>164</v>
      </c>
      <c r="H3665" s="58">
        <v>1</v>
      </c>
      <c r="I3665" s="59">
        <v>843.31</v>
      </c>
      <c r="J3665" s="59">
        <f t="shared" si="916"/>
        <v>843.31</v>
      </c>
      <c r="Q3665">
        <f t="shared" si="915"/>
        <v>0</v>
      </c>
      <c r="R3665">
        <f t="shared" si="917"/>
        <v>787.16175221453705</v>
      </c>
      <c r="T3665">
        <v>800.87368037859494</v>
      </c>
      <c r="W3665">
        <v>858</v>
      </c>
      <c r="Y3665">
        <v>858</v>
      </c>
      <c r="AB3665">
        <v>858</v>
      </c>
      <c r="AD3665" s="196">
        <v>843.38</v>
      </c>
    </row>
    <row r="3666" spans="1:30" x14ac:dyDescent="0.25">
      <c r="A3666" s="44"/>
      <c r="B3666" s="44"/>
      <c r="C3666" s="44"/>
      <c r="D3666" s="44"/>
      <c r="E3666" s="44" t="s">
        <v>1629</v>
      </c>
      <c r="F3666" s="45">
        <v>97.25</v>
      </c>
      <c r="G3666" s="44" t="s">
        <v>1630</v>
      </c>
      <c r="H3666" s="45">
        <v>0</v>
      </c>
      <c r="I3666" s="44" t="s">
        <v>1631</v>
      </c>
      <c r="J3666" s="45">
        <f>F3666+H3666</f>
        <v>97.25</v>
      </c>
      <c r="Q3666">
        <f t="shared" si="915"/>
        <v>0</v>
      </c>
      <c r="W3666" t="s">
        <v>1631</v>
      </c>
      <c r="Y3666" t="s">
        <v>1631</v>
      </c>
      <c r="AB3666" t="s">
        <v>1631</v>
      </c>
    </row>
    <row r="3667" spans="1:30" x14ac:dyDescent="0.25">
      <c r="A3667" s="44"/>
      <c r="B3667" s="44"/>
      <c r="C3667" s="44"/>
      <c r="D3667" s="44"/>
      <c r="E3667" s="44" t="s">
        <v>1632</v>
      </c>
      <c r="F3667" s="45">
        <f>J3667-J3662</f>
        <v>212.85257778327866</v>
      </c>
      <c r="G3667" s="44"/>
      <c r="H3667" s="229" t="s">
        <v>1633</v>
      </c>
      <c r="I3667" s="229"/>
      <c r="J3667" s="45">
        <f>Q3667</f>
        <v>1180.3642949800001</v>
      </c>
      <c r="Q3667">
        <f t="shared" si="915"/>
        <v>1180.3642949800001</v>
      </c>
      <c r="S3667" s="194"/>
    </row>
    <row r="3668" spans="1:30" ht="15.75" thickBot="1" x14ac:dyDescent="0.3">
      <c r="A3668" s="46"/>
      <c r="B3668" s="46"/>
      <c r="C3668" s="46"/>
      <c r="D3668" s="46"/>
      <c r="E3668" s="46"/>
      <c r="F3668" s="46"/>
      <c r="G3668" s="46" t="s">
        <v>1634</v>
      </c>
      <c r="H3668" s="47">
        <v>6</v>
      </c>
      <c r="I3668" s="46" t="s">
        <v>1635</v>
      </c>
      <c r="J3668" s="48">
        <f>O3668</f>
        <v>7082.18</v>
      </c>
      <c r="M3668">
        <f>K3662</f>
        <v>7082.18</v>
      </c>
      <c r="N3668">
        <f>L3662</f>
        <v>1180.3642949800001</v>
      </c>
      <c r="O3668">
        <v>7082.18</v>
      </c>
      <c r="P3668">
        <v>1180.3642949800001</v>
      </c>
      <c r="Q3668">
        <f t="shared" si="915"/>
        <v>0</v>
      </c>
      <c r="S3668" s="194"/>
      <c r="W3668" t="s">
        <v>1635</v>
      </c>
      <c r="Y3668" t="s">
        <v>1635</v>
      </c>
      <c r="AB3668" t="s">
        <v>1635</v>
      </c>
    </row>
    <row r="3669" spans="1:30" ht="15.75" thickTop="1" x14ac:dyDescent="0.25">
      <c r="A3669" s="49"/>
      <c r="B3669" s="49"/>
      <c r="C3669" s="49"/>
      <c r="D3669" s="49"/>
      <c r="E3669" s="49"/>
      <c r="F3669" s="49"/>
      <c r="G3669" s="49"/>
      <c r="H3669" s="49"/>
      <c r="I3669" s="49"/>
      <c r="J3669" s="49"/>
      <c r="Q3669">
        <f t="shared" si="915"/>
        <v>0</v>
      </c>
      <c r="S3669" s="194"/>
    </row>
    <row r="3670" spans="1:30" collapsed="1" x14ac:dyDescent="0.25">
      <c r="A3670" s="36" t="s">
        <v>1203</v>
      </c>
      <c r="B3670" s="37" t="s">
        <v>137</v>
      </c>
      <c r="C3670" s="36" t="s">
        <v>138</v>
      </c>
      <c r="D3670" s="36" t="s">
        <v>9</v>
      </c>
      <c r="E3670" s="233" t="s">
        <v>1626</v>
      </c>
      <c r="F3670" s="234"/>
      <c r="G3670" s="38" t="s">
        <v>139</v>
      </c>
      <c r="H3670" s="37" t="s">
        <v>140</v>
      </c>
      <c r="I3670" s="37" t="s">
        <v>141</v>
      </c>
      <c r="J3670" s="37" t="s">
        <v>10</v>
      </c>
      <c r="Q3670">
        <f t="shared" si="915"/>
        <v>0</v>
      </c>
      <c r="S3670" s="194"/>
      <c r="W3670" t="s">
        <v>141</v>
      </c>
      <c r="Y3670" t="s">
        <v>141</v>
      </c>
      <c r="AB3670" t="s">
        <v>141</v>
      </c>
    </row>
    <row r="3671" spans="1:30" x14ac:dyDescent="0.25">
      <c r="A3671" s="39" t="s">
        <v>1636</v>
      </c>
      <c r="B3671" s="40" t="s">
        <v>1204</v>
      </c>
      <c r="C3671" s="39" t="s">
        <v>162</v>
      </c>
      <c r="D3671" s="39" t="s">
        <v>1205</v>
      </c>
      <c r="E3671" s="235" t="s">
        <v>2881</v>
      </c>
      <c r="F3671" s="236"/>
      <c r="G3671" s="41" t="s">
        <v>164</v>
      </c>
      <c r="H3671" s="42">
        <v>1</v>
      </c>
      <c r="I3671" s="43">
        <f>_xlfn.XLOOKUP(D3671,'Sintético MO EQ MAT'!D:D,'Sintético MO EQ MAT'!G:G)</f>
        <v>87.894089918032805</v>
      </c>
      <c r="J3671" s="43">
        <f>(H3671*I3671)</f>
        <v>87.894089918032805</v>
      </c>
      <c r="K3671">
        <f>_xlfn.XLOOKUP(D3671,'Sintético MO EQ MAT'!D:D,'Sintético MO EQ MAT'!O:O,0)</f>
        <v>643.38</v>
      </c>
      <c r="L3671">
        <f>_xlfn.XLOOKUP(D3671,'Sintético MO EQ MAT'!D:D,'Sintético MO EQ MAT'!K:K,0)</f>
        <v>107.23078970000002</v>
      </c>
      <c r="Q3671">
        <f t="shared" si="915"/>
        <v>0</v>
      </c>
      <c r="S3671" s="194"/>
      <c r="W3671">
        <v>87.894089918032805</v>
      </c>
      <c r="Y3671">
        <v>87.894089918032805</v>
      </c>
      <c r="AB3671">
        <v>87.894089918032805</v>
      </c>
      <c r="AD3671" s="196">
        <v>55.19</v>
      </c>
    </row>
    <row r="3672" spans="1:30" ht="25.5" x14ac:dyDescent="0.25">
      <c r="A3672" s="50" t="s">
        <v>1638</v>
      </c>
      <c r="B3672" s="51" t="s">
        <v>1915</v>
      </c>
      <c r="C3672" s="50" t="s">
        <v>157</v>
      </c>
      <c r="D3672" s="50" t="s">
        <v>1916</v>
      </c>
      <c r="E3672" s="237" t="s">
        <v>1637</v>
      </c>
      <c r="F3672" s="238"/>
      <c r="G3672" s="52" t="s">
        <v>266</v>
      </c>
      <c r="H3672" s="53">
        <v>0.97899999999999998</v>
      </c>
      <c r="I3672" s="54">
        <v>19.7</v>
      </c>
      <c r="J3672" s="54">
        <f t="shared" ref="J3672:J3674" si="918">TRUNC(H3672*I3672,(2))</f>
        <v>19.28</v>
      </c>
      <c r="Q3672">
        <f t="shared" si="915"/>
        <v>0</v>
      </c>
      <c r="R3672">
        <f t="shared" ref="R3672:R3674" si="919">I3672/1.07133</f>
        <v>18.388358395639067</v>
      </c>
      <c r="T3672">
        <v>18.71505511840423</v>
      </c>
      <c r="W3672">
        <v>20.05</v>
      </c>
      <c r="Y3672">
        <v>20.05</v>
      </c>
      <c r="AB3672">
        <v>20.05</v>
      </c>
      <c r="AD3672" s="196">
        <v>19.7</v>
      </c>
    </row>
    <row r="3673" spans="1:30" ht="25.5" x14ac:dyDescent="0.25">
      <c r="A3673" s="50" t="s">
        <v>1638</v>
      </c>
      <c r="B3673" s="51" t="s">
        <v>2854</v>
      </c>
      <c r="C3673" s="50" t="s">
        <v>157</v>
      </c>
      <c r="D3673" s="50" t="s">
        <v>2855</v>
      </c>
      <c r="E3673" s="237" t="s">
        <v>1637</v>
      </c>
      <c r="F3673" s="238"/>
      <c r="G3673" s="52" t="s">
        <v>266</v>
      </c>
      <c r="H3673" s="53">
        <v>0.97899999999999998</v>
      </c>
      <c r="I3673" s="54">
        <v>31.04</v>
      </c>
      <c r="J3673" s="54">
        <f t="shared" si="918"/>
        <v>30.38</v>
      </c>
      <c r="Q3673">
        <f t="shared" si="915"/>
        <v>0</v>
      </c>
      <c r="R3673">
        <f t="shared" si="919"/>
        <v>28.973332213230286</v>
      </c>
      <c r="T3673">
        <v>29.477378585496535</v>
      </c>
      <c r="W3673">
        <v>31.58</v>
      </c>
      <c r="Y3673">
        <v>31.58</v>
      </c>
      <c r="AB3673">
        <v>31.58</v>
      </c>
      <c r="AD3673" s="196">
        <v>31.04</v>
      </c>
    </row>
    <row r="3674" spans="1:30" ht="25.5" x14ac:dyDescent="0.25">
      <c r="A3674" s="55" t="s">
        <v>1627</v>
      </c>
      <c r="B3674" s="56" t="s">
        <v>2884</v>
      </c>
      <c r="C3674" s="55" t="s">
        <v>162</v>
      </c>
      <c r="D3674" s="55" t="s">
        <v>2885</v>
      </c>
      <c r="E3674" s="230" t="s">
        <v>1648</v>
      </c>
      <c r="F3674" s="231"/>
      <c r="G3674" s="57" t="s">
        <v>164</v>
      </c>
      <c r="H3674" s="58">
        <v>1</v>
      </c>
      <c r="I3674" s="59">
        <v>38.229999999999997</v>
      </c>
      <c r="J3674" s="59">
        <f t="shared" si="918"/>
        <v>38.229999999999997</v>
      </c>
      <c r="Q3674">
        <f t="shared" si="915"/>
        <v>0</v>
      </c>
      <c r="R3674">
        <f t="shared" si="919"/>
        <v>35.684616318034593</v>
      </c>
      <c r="T3674">
        <v>36.310007187327905</v>
      </c>
      <c r="W3674">
        <v>38.9</v>
      </c>
      <c r="Y3674">
        <v>38.9</v>
      </c>
      <c r="AB3674">
        <v>38.9</v>
      </c>
      <c r="AD3674" s="196">
        <v>38.229999999999997</v>
      </c>
    </row>
    <row r="3675" spans="1:30" x14ac:dyDescent="0.25">
      <c r="A3675" s="44"/>
      <c r="B3675" s="44"/>
      <c r="C3675" s="44"/>
      <c r="D3675" s="44"/>
      <c r="E3675" s="44" t="s">
        <v>1629</v>
      </c>
      <c r="F3675" s="45">
        <v>38.89</v>
      </c>
      <c r="G3675" s="44" t="s">
        <v>1630</v>
      </c>
      <c r="H3675" s="45">
        <v>0</v>
      </c>
      <c r="I3675" s="44" t="s">
        <v>1631</v>
      </c>
      <c r="J3675" s="45">
        <f>F3675+H3675</f>
        <v>38.89</v>
      </c>
      <c r="Q3675">
        <f t="shared" si="915"/>
        <v>0</v>
      </c>
      <c r="W3675" t="s">
        <v>1631</v>
      </c>
      <c r="Y3675" t="s">
        <v>1631</v>
      </c>
      <c r="AB3675" t="s">
        <v>1631</v>
      </c>
    </row>
    <row r="3676" spans="1:30" x14ac:dyDescent="0.25">
      <c r="A3676" s="44"/>
      <c r="B3676" s="44"/>
      <c r="C3676" s="44"/>
      <c r="D3676" s="44"/>
      <c r="E3676" s="44" t="s">
        <v>1632</v>
      </c>
      <c r="F3676" s="45">
        <f>J3676-J3671</f>
        <v>19.336699781967212</v>
      </c>
      <c r="G3676" s="44"/>
      <c r="H3676" s="229" t="s">
        <v>1633</v>
      </c>
      <c r="I3676" s="229"/>
      <c r="J3676" s="45">
        <f>Q3676</f>
        <v>107.23078970000002</v>
      </c>
      <c r="Q3676">
        <f t="shared" si="915"/>
        <v>107.23078970000002</v>
      </c>
      <c r="S3676" s="194"/>
    </row>
    <row r="3677" spans="1:30" ht="15.75" thickBot="1" x14ac:dyDescent="0.3">
      <c r="A3677" s="46"/>
      <c r="B3677" s="46"/>
      <c r="C3677" s="46"/>
      <c r="D3677" s="46"/>
      <c r="E3677" s="46"/>
      <c r="F3677" s="46"/>
      <c r="G3677" s="46" t="s">
        <v>1634</v>
      </c>
      <c r="H3677" s="47">
        <v>6</v>
      </c>
      <c r="I3677" s="46" t="s">
        <v>1635</v>
      </c>
      <c r="J3677" s="48">
        <f>O3677</f>
        <v>643.38</v>
      </c>
      <c r="M3677">
        <f>K3671</f>
        <v>643.38</v>
      </c>
      <c r="N3677">
        <f>L3671</f>
        <v>107.23078970000002</v>
      </c>
      <c r="O3677">
        <v>643.38</v>
      </c>
      <c r="P3677">
        <v>107.23078970000002</v>
      </c>
      <c r="Q3677">
        <f t="shared" si="915"/>
        <v>0</v>
      </c>
      <c r="S3677" s="194"/>
      <c r="W3677" t="s">
        <v>1635</v>
      </c>
      <c r="Y3677" t="s">
        <v>1635</v>
      </c>
      <c r="AB3677" t="s">
        <v>1635</v>
      </c>
    </row>
    <row r="3678" spans="1:30" ht="15.75" thickTop="1" x14ac:dyDescent="0.25">
      <c r="A3678" s="49"/>
      <c r="B3678" s="49"/>
      <c r="C3678" s="49"/>
      <c r="D3678" s="49"/>
      <c r="E3678" s="49"/>
      <c r="F3678" s="49"/>
      <c r="G3678" s="49"/>
      <c r="H3678" s="49"/>
      <c r="I3678" s="49"/>
      <c r="J3678" s="49"/>
      <c r="Q3678">
        <f t="shared" si="915"/>
        <v>0</v>
      </c>
      <c r="S3678" s="194"/>
    </row>
    <row r="3679" spans="1:30" collapsed="1" x14ac:dyDescent="0.25">
      <c r="A3679" s="36" t="s">
        <v>1206</v>
      </c>
      <c r="B3679" s="37" t="s">
        <v>137</v>
      </c>
      <c r="C3679" s="36" t="s">
        <v>138</v>
      </c>
      <c r="D3679" s="36" t="s">
        <v>9</v>
      </c>
      <c r="E3679" s="233" t="s">
        <v>1626</v>
      </c>
      <c r="F3679" s="234"/>
      <c r="G3679" s="38" t="s">
        <v>139</v>
      </c>
      <c r="H3679" s="37" t="s">
        <v>140</v>
      </c>
      <c r="I3679" s="37" t="s">
        <v>141</v>
      </c>
      <c r="J3679" s="37" t="s">
        <v>10</v>
      </c>
      <c r="Q3679">
        <f t="shared" si="915"/>
        <v>0</v>
      </c>
      <c r="S3679" s="194"/>
      <c r="W3679" t="s">
        <v>141</v>
      </c>
      <c r="Y3679" t="s">
        <v>141</v>
      </c>
      <c r="AB3679" t="s">
        <v>141</v>
      </c>
    </row>
    <row r="3680" spans="1:30" x14ac:dyDescent="0.25">
      <c r="A3680" s="39" t="s">
        <v>1636</v>
      </c>
      <c r="B3680" s="40" t="s">
        <v>1207</v>
      </c>
      <c r="C3680" s="39" t="s">
        <v>162</v>
      </c>
      <c r="D3680" s="39" t="s">
        <v>1208</v>
      </c>
      <c r="E3680" s="235" t="s">
        <v>2881</v>
      </c>
      <c r="F3680" s="236"/>
      <c r="G3680" s="41" t="s">
        <v>164</v>
      </c>
      <c r="H3680" s="42">
        <v>1</v>
      </c>
      <c r="I3680" s="43">
        <f>_xlfn.XLOOKUP(D3680,'Sintético MO EQ MAT'!D:D,'Sintético MO EQ MAT'!G:G)</f>
        <v>284.78974139344263</v>
      </c>
      <c r="J3680" s="43">
        <f>(H3680*I3680)</f>
        <v>284.78974139344263</v>
      </c>
      <c r="K3680">
        <f>_xlfn.XLOOKUP(D3680,'Sintético MO EQ MAT'!D:D,'Sintético MO EQ MAT'!O:O,0)</f>
        <v>4169.32</v>
      </c>
      <c r="L3680">
        <f>_xlfn.XLOOKUP(D3680,'Sintético MO EQ MAT'!D:D,'Sintético MO EQ MAT'!K:K,0)</f>
        <v>347.44348450000001</v>
      </c>
      <c r="Q3680">
        <f t="shared" si="915"/>
        <v>0</v>
      </c>
      <c r="S3680" s="194"/>
      <c r="W3680">
        <v>284.78974139344263</v>
      </c>
      <c r="Y3680">
        <v>284.78974139344263</v>
      </c>
      <c r="AB3680">
        <v>284.78974139344263</v>
      </c>
      <c r="AD3680" s="196">
        <v>90.35</v>
      </c>
    </row>
    <row r="3681" spans="1:30" ht="25.5" x14ac:dyDescent="0.25">
      <c r="A3681" s="50" t="s">
        <v>1638</v>
      </c>
      <c r="B3681" s="51" t="s">
        <v>1940</v>
      </c>
      <c r="C3681" s="50" t="s">
        <v>157</v>
      </c>
      <c r="D3681" s="50" t="s">
        <v>1941</v>
      </c>
      <c r="E3681" s="237" t="s">
        <v>1637</v>
      </c>
      <c r="F3681" s="238"/>
      <c r="G3681" s="52" t="s">
        <v>266</v>
      </c>
      <c r="H3681" s="53">
        <v>5.0999999999999996</v>
      </c>
      <c r="I3681" s="54">
        <v>19.64</v>
      </c>
      <c r="J3681" s="54">
        <f t="shared" ref="J3681:J3689" si="920">TRUNC(H3681*I3681,(2))</f>
        <v>100.16</v>
      </c>
      <c r="Q3681">
        <f t="shared" si="915"/>
        <v>0</v>
      </c>
      <c r="R3681">
        <f t="shared" ref="R3681:R3689" si="921">I3681/1.07133</f>
        <v>18.332353243165041</v>
      </c>
      <c r="T3681">
        <v>18.659049965930198</v>
      </c>
      <c r="W3681">
        <v>19.989999999999998</v>
      </c>
      <c r="Y3681">
        <v>19.989999999999998</v>
      </c>
      <c r="AB3681">
        <v>19.989999999999998</v>
      </c>
      <c r="AD3681" s="196">
        <v>19.64</v>
      </c>
    </row>
    <row r="3682" spans="1:30" ht="25.5" x14ac:dyDescent="0.25">
      <c r="A3682" s="50" t="s">
        <v>1638</v>
      </c>
      <c r="B3682" s="51" t="s">
        <v>1942</v>
      </c>
      <c r="C3682" s="50" t="s">
        <v>157</v>
      </c>
      <c r="D3682" s="50" t="s">
        <v>1943</v>
      </c>
      <c r="E3682" s="237" t="s">
        <v>1637</v>
      </c>
      <c r="F3682" s="238"/>
      <c r="G3682" s="52" t="s">
        <v>266</v>
      </c>
      <c r="H3682" s="53">
        <v>5.6189999999999998</v>
      </c>
      <c r="I3682" s="54">
        <v>27.04</v>
      </c>
      <c r="J3682" s="54">
        <f t="shared" si="920"/>
        <v>151.93</v>
      </c>
      <c r="Q3682">
        <f t="shared" si="915"/>
        <v>0</v>
      </c>
      <c r="R3682">
        <f t="shared" si="921"/>
        <v>25.239655381628445</v>
      </c>
      <c r="T3682">
        <v>25.678362409341663</v>
      </c>
      <c r="W3682">
        <v>27.51</v>
      </c>
      <c r="Y3682">
        <v>27.51</v>
      </c>
      <c r="AB3682">
        <v>27.51</v>
      </c>
      <c r="AD3682" s="196">
        <v>27.04</v>
      </c>
    </row>
    <row r="3683" spans="1:30" x14ac:dyDescent="0.25">
      <c r="A3683" s="55" t="s">
        <v>1627</v>
      </c>
      <c r="B3683" s="56" t="s">
        <v>2886</v>
      </c>
      <c r="C3683" s="55" t="s">
        <v>162</v>
      </c>
      <c r="D3683" s="55" t="s">
        <v>2887</v>
      </c>
      <c r="E3683" s="230" t="s">
        <v>1648</v>
      </c>
      <c r="F3683" s="231"/>
      <c r="G3683" s="57" t="s">
        <v>255</v>
      </c>
      <c r="H3683" s="58">
        <v>2.5</v>
      </c>
      <c r="I3683" s="59">
        <v>4.9000000000000004</v>
      </c>
      <c r="J3683" s="59">
        <f t="shared" si="920"/>
        <v>12.25</v>
      </c>
      <c r="Q3683">
        <f t="shared" si="915"/>
        <v>0</v>
      </c>
      <c r="R3683">
        <f t="shared" si="921"/>
        <v>4.5737541187122552</v>
      </c>
      <c r="T3683">
        <v>4.6577618474232967</v>
      </c>
      <c r="W3683">
        <v>4.99</v>
      </c>
      <c r="Y3683">
        <v>4.99</v>
      </c>
      <c r="AB3683">
        <v>4.99</v>
      </c>
      <c r="AD3683" s="196">
        <v>4.9000000000000004</v>
      </c>
    </row>
    <row r="3684" spans="1:30" x14ac:dyDescent="0.25">
      <c r="A3684" s="55" t="s">
        <v>1627</v>
      </c>
      <c r="B3684" s="56" t="s">
        <v>2888</v>
      </c>
      <c r="C3684" s="55" t="s">
        <v>162</v>
      </c>
      <c r="D3684" s="55" t="s">
        <v>2889</v>
      </c>
      <c r="E3684" s="230" t="s">
        <v>1648</v>
      </c>
      <c r="F3684" s="231"/>
      <c r="G3684" s="57" t="s">
        <v>255</v>
      </c>
      <c r="H3684" s="58">
        <v>0.08</v>
      </c>
      <c r="I3684" s="59">
        <v>0.88</v>
      </c>
      <c r="J3684" s="59">
        <f t="shared" si="920"/>
        <v>7.0000000000000007E-2</v>
      </c>
      <c r="Q3684">
        <f t="shared" si="915"/>
        <v>0</v>
      </c>
      <c r="R3684">
        <f t="shared" si="921"/>
        <v>0.8214089029524051</v>
      </c>
      <c r="T3684">
        <v>0.84007728711041429</v>
      </c>
      <c r="W3684">
        <v>0.9</v>
      </c>
      <c r="Y3684">
        <v>0.9</v>
      </c>
      <c r="AB3684">
        <v>0.9</v>
      </c>
      <c r="AD3684" s="196">
        <v>0.88</v>
      </c>
    </row>
    <row r="3685" spans="1:30" x14ac:dyDescent="0.25">
      <c r="A3685" s="55" t="s">
        <v>1627</v>
      </c>
      <c r="B3685" s="56" t="s">
        <v>2350</v>
      </c>
      <c r="C3685" s="55" t="s">
        <v>162</v>
      </c>
      <c r="D3685" s="55" t="s">
        <v>2351</v>
      </c>
      <c r="E3685" s="230" t="s">
        <v>1648</v>
      </c>
      <c r="F3685" s="231"/>
      <c r="G3685" s="57" t="s">
        <v>164</v>
      </c>
      <c r="H3685" s="58">
        <v>2</v>
      </c>
      <c r="I3685" s="59">
        <v>1.0900000000000001</v>
      </c>
      <c r="J3685" s="59">
        <f t="shared" si="920"/>
        <v>2.1800000000000002</v>
      </c>
      <c r="Q3685">
        <f t="shared" si="915"/>
        <v>0</v>
      </c>
      <c r="R3685">
        <f t="shared" si="921"/>
        <v>1.0174269366115019</v>
      </c>
      <c r="T3685">
        <v>1.0360953207695109</v>
      </c>
      <c r="W3685">
        <v>1.1100000000000001</v>
      </c>
      <c r="Y3685">
        <v>1.1100000000000001</v>
      </c>
      <c r="AB3685">
        <v>1.1100000000000001</v>
      </c>
      <c r="AD3685" s="196">
        <v>1.0900000000000001</v>
      </c>
    </row>
    <row r="3686" spans="1:30" x14ac:dyDescent="0.25">
      <c r="A3686" s="55" t="s">
        <v>1627</v>
      </c>
      <c r="B3686" s="56" t="s">
        <v>2352</v>
      </c>
      <c r="C3686" s="55" t="s">
        <v>162</v>
      </c>
      <c r="D3686" s="55" t="s">
        <v>2353</v>
      </c>
      <c r="E3686" s="230" t="s">
        <v>1648</v>
      </c>
      <c r="F3686" s="231"/>
      <c r="G3686" s="57" t="s">
        <v>164</v>
      </c>
      <c r="H3686" s="58">
        <v>1</v>
      </c>
      <c r="I3686" s="59">
        <v>1.63</v>
      </c>
      <c r="J3686" s="59">
        <f t="shared" si="920"/>
        <v>1.63</v>
      </c>
      <c r="Q3686">
        <f t="shared" si="915"/>
        <v>0</v>
      </c>
      <c r="R3686">
        <f t="shared" si="921"/>
        <v>1.5214733088777501</v>
      </c>
      <c r="T3686">
        <v>1.5494758851147639</v>
      </c>
      <c r="W3686">
        <v>1.66</v>
      </c>
      <c r="Y3686">
        <v>1.66</v>
      </c>
      <c r="AB3686">
        <v>1.66</v>
      </c>
      <c r="AD3686" s="196">
        <v>1.63</v>
      </c>
    </row>
    <row r="3687" spans="1:30" x14ac:dyDescent="0.25">
      <c r="A3687" s="55" t="s">
        <v>1627</v>
      </c>
      <c r="B3687" s="56" t="s">
        <v>2354</v>
      </c>
      <c r="C3687" s="55" t="s">
        <v>162</v>
      </c>
      <c r="D3687" s="55" t="s">
        <v>2355</v>
      </c>
      <c r="E3687" s="230" t="s">
        <v>1648</v>
      </c>
      <c r="F3687" s="231"/>
      <c r="G3687" s="57" t="s">
        <v>164</v>
      </c>
      <c r="H3687" s="58">
        <v>1</v>
      </c>
      <c r="I3687" s="59">
        <v>3.65</v>
      </c>
      <c r="J3687" s="59">
        <f t="shared" si="920"/>
        <v>3.65</v>
      </c>
      <c r="Q3687">
        <f t="shared" si="915"/>
        <v>0</v>
      </c>
      <c r="R3687">
        <f t="shared" si="921"/>
        <v>3.40698010883668</v>
      </c>
      <c r="T3687">
        <v>3.4629852613107075</v>
      </c>
      <c r="W3687">
        <v>3.71</v>
      </c>
      <c r="Y3687">
        <v>3.71</v>
      </c>
      <c r="AB3687">
        <v>3.71</v>
      </c>
      <c r="AD3687" s="196">
        <v>3.64</v>
      </c>
    </row>
    <row r="3688" spans="1:30" x14ac:dyDescent="0.25">
      <c r="A3688" s="55" t="s">
        <v>1627</v>
      </c>
      <c r="B3688" s="56" t="s">
        <v>2356</v>
      </c>
      <c r="C3688" s="55" t="s">
        <v>162</v>
      </c>
      <c r="D3688" s="55" t="s">
        <v>2357</v>
      </c>
      <c r="E3688" s="230" t="s">
        <v>1648</v>
      </c>
      <c r="F3688" s="231"/>
      <c r="G3688" s="57" t="s">
        <v>164</v>
      </c>
      <c r="H3688" s="58">
        <v>2</v>
      </c>
      <c r="I3688" s="59">
        <v>0.56999999999999995</v>
      </c>
      <c r="J3688" s="59">
        <f t="shared" si="920"/>
        <v>1.1399999999999999</v>
      </c>
      <c r="Q3688">
        <f t="shared" si="915"/>
        <v>0</v>
      </c>
      <c r="R3688">
        <f t="shared" si="921"/>
        <v>0.53204894850326234</v>
      </c>
      <c r="T3688">
        <v>0.5227147564242578</v>
      </c>
      <c r="W3688">
        <v>0.56000000000000005</v>
      </c>
      <c r="Y3688">
        <v>0.56000000000000005</v>
      </c>
      <c r="AB3688">
        <v>0.56000000000000005</v>
      </c>
      <c r="AD3688" s="196">
        <v>0.55000000000000004</v>
      </c>
    </row>
    <row r="3689" spans="1:30" x14ac:dyDescent="0.25">
      <c r="A3689" s="55" t="s">
        <v>1627</v>
      </c>
      <c r="B3689" s="56" t="s">
        <v>2890</v>
      </c>
      <c r="C3689" s="55" t="s">
        <v>162</v>
      </c>
      <c r="D3689" s="55" t="s">
        <v>2891</v>
      </c>
      <c r="E3689" s="230" t="s">
        <v>1648</v>
      </c>
      <c r="F3689" s="231"/>
      <c r="G3689" s="57" t="s">
        <v>255</v>
      </c>
      <c r="H3689" s="58">
        <v>7.6</v>
      </c>
      <c r="I3689" s="59">
        <v>1.55</v>
      </c>
      <c r="J3689" s="59">
        <f t="shared" si="920"/>
        <v>11.78</v>
      </c>
      <c r="Q3689">
        <f t="shared" si="915"/>
        <v>0</v>
      </c>
      <c r="R3689">
        <f t="shared" si="921"/>
        <v>1.4467997722457135</v>
      </c>
      <c r="T3689">
        <v>1.4748023484827273</v>
      </c>
      <c r="W3689">
        <v>1.58</v>
      </c>
      <c r="Y3689">
        <v>1.58</v>
      </c>
      <c r="AB3689">
        <v>1.58</v>
      </c>
      <c r="AD3689" s="196">
        <v>1.55</v>
      </c>
    </row>
    <row r="3690" spans="1:30" x14ac:dyDescent="0.25">
      <c r="A3690" s="44"/>
      <c r="B3690" s="44"/>
      <c r="C3690" s="44"/>
      <c r="D3690" s="44"/>
      <c r="E3690" s="44" t="s">
        <v>1629</v>
      </c>
      <c r="F3690" s="45">
        <v>191.88</v>
      </c>
      <c r="G3690" s="44" t="s">
        <v>1630</v>
      </c>
      <c r="H3690" s="45">
        <v>0</v>
      </c>
      <c r="I3690" s="44" t="s">
        <v>1631</v>
      </c>
      <c r="J3690" s="45">
        <f>F3690+H3690</f>
        <v>191.88</v>
      </c>
      <c r="Q3690">
        <f t="shared" si="915"/>
        <v>0</v>
      </c>
      <c r="W3690" t="s">
        <v>1631</v>
      </c>
      <c r="Y3690" t="s">
        <v>1631</v>
      </c>
      <c r="AB3690" t="s">
        <v>1631</v>
      </c>
    </row>
    <row r="3691" spans="1:30" x14ac:dyDescent="0.25">
      <c r="A3691" s="44"/>
      <c r="B3691" s="44"/>
      <c r="C3691" s="44"/>
      <c r="D3691" s="44"/>
      <c r="E3691" s="44" t="s">
        <v>1632</v>
      </c>
      <c r="F3691" s="45">
        <f>J3691-J3680</f>
        <v>62.653743106557386</v>
      </c>
      <c r="G3691" s="44"/>
      <c r="H3691" s="229" t="s">
        <v>1633</v>
      </c>
      <c r="I3691" s="229"/>
      <c r="J3691" s="45">
        <f>Q3691</f>
        <v>347.44348450000001</v>
      </c>
      <c r="Q3691">
        <f t="shared" si="915"/>
        <v>347.44348450000001</v>
      </c>
      <c r="S3691" s="194"/>
    </row>
    <row r="3692" spans="1:30" ht="15.75" thickBot="1" x14ac:dyDescent="0.3">
      <c r="A3692" s="46"/>
      <c r="B3692" s="46"/>
      <c r="C3692" s="46"/>
      <c r="D3692" s="46"/>
      <c r="E3692" s="46"/>
      <c r="F3692" s="46"/>
      <c r="G3692" s="46" t="s">
        <v>1634</v>
      </c>
      <c r="H3692" s="47">
        <v>12</v>
      </c>
      <c r="I3692" s="46" t="s">
        <v>1635</v>
      </c>
      <c r="J3692" s="48">
        <f>O3692</f>
        <v>4169.32</v>
      </c>
      <c r="M3692">
        <f>K3680</f>
        <v>4169.32</v>
      </c>
      <c r="N3692">
        <f>L3680</f>
        <v>347.44348450000001</v>
      </c>
      <c r="O3692">
        <v>4169.32</v>
      </c>
      <c r="P3692">
        <v>347.44348450000001</v>
      </c>
      <c r="Q3692">
        <f t="shared" si="915"/>
        <v>0</v>
      </c>
      <c r="S3692" s="194"/>
      <c r="W3692" t="s">
        <v>1635</v>
      </c>
      <c r="Y3692" t="s">
        <v>1635</v>
      </c>
      <c r="AB3692" t="s">
        <v>1635</v>
      </c>
    </row>
    <row r="3693" spans="1:30" ht="15.75" thickTop="1" x14ac:dyDescent="0.25">
      <c r="A3693" s="49"/>
      <c r="B3693" s="49"/>
      <c r="C3693" s="49"/>
      <c r="D3693" s="49"/>
      <c r="E3693" s="49"/>
      <c r="F3693" s="49"/>
      <c r="G3693" s="49"/>
      <c r="H3693" s="49"/>
      <c r="I3693" s="49"/>
      <c r="J3693" s="49"/>
      <c r="Q3693">
        <f t="shared" si="915"/>
        <v>0</v>
      </c>
      <c r="S3693" s="194"/>
    </row>
    <row r="3694" spans="1:30" collapsed="1" x14ac:dyDescent="0.25">
      <c r="A3694" s="36" t="s">
        <v>1209</v>
      </c>
      <c r="B3694" s="37" t="s">
        <v>137</v>
      </c>
      <c r="C3694" s="36" t="s">
        <v>138</v>
      </c>
      <c r="D3694" s="36" t="s">
        <v>9</v>
      </c>
      <c r="E3694" s="233" t="s">
        <v>1626</v>
      </c>
      <c r="F3694" s="234"/>
      <c r="G3694" s="38" t="s">
        <v>139</v>
      </c>
      <c r="H3694" s="37" t="s">
        <v>140</v>
      </c>
      <c r="I3694" s="37" t="s">
        <v>141</v>
      </c>
      <c r="J3694" s="37" t="s">
        <v>10</v>
      </c>
      <c r="Q3694">
        <f t="shared" si="915"/>
        <v>0</v>
      </c>
      <c r="S3694" s="194"/>
      <c r="W3694" t="s">
        <v>141</v>
      </c>
      <c r="Y3694" t="s">
        <v>141</v>
      </c>
      <c r="AB3694" t="s">
        <v>141</v>
      </c>
    </row>
    <row r="3695" spans="1:30" x14ac:dyDescent="0.25">
      <c r="A3695" s="39" t="s">
        <v>1636</v>
      </c>
      <c r="B3695" s="40" t="s">
        <v>1210</v>
      </c>
      <c r="C3695" s="39" t="s">
        <v>162</v>
      </c>
      <c r="D3695" s="39" t="s">
        <v>1211</v>
      </c>
      <c r="E3695" s="235" t="s">
        <v>2881</v>
      </c>
      <c r="F3695" s="236"/>
      <c r="G3695" s="41" t="s">
        <v>255</v>
      </c>
      <c r="H3695" s="42">
        <v>1</v>
      </c>
      <c r="I3695" s="43">
        <f>_xlfn.XLOOKUP(D3695,'Sintético MO EQ MAT'!D:D,'Sintético MO EQ MAT'!G:G)</f>
        <v>170.52742450000002</v>
      </c>
      <c r="J3695" s="43">
        <f>(H3695*I3695)</f>
        <v>170.52742450000002</v>
      </c>
      <c r="K3695">
        <f>_xlfn.XLOOKUP(D3695,'Sintético MO EQ MAT'!D:D,'Sintético MO EQ MAT'!O:O,0)</f>
        <v>208.04</v>
      </c>
      <c r="L3695">
        <f>_xlfn.XLOOKUP(D3695,'Sintético MO EQ MAT'!D:D,'Sintético MO EQ MAT'!K:K,0)</f>
        <v>208.04345789000001</v>
      </c>
      <c r="Q3695">
        <f t="shared" si="915"/>
        <v>0</v>
      </c>
      <c r="S3695" s="194"/>
      <c r="W3695">
        <v>170.52742450000002</v>
      </c>
      <c r="Y3695">
        <v>170.52742450000002</v>
      </c>
      <c r="AB3695">
        <v>170.52742450000002</v>
      </c>
      <c r="AD3695" s="196">
        <v>108.58</v>
      </c>
    </row>
    <row r="3696" spans="1:30" ht="25.5" x14ac:dyDescent="0.25">
      <c r="A3696" s="50" t="s">
        <v>1638</v>
      </c>
      <c r="B3696" s="51" t="s">
        <v>1940</v>
      </c>
      <c r="C3696" s="50" t="s">
        <v>157</v>
      </c>
      <c r="D3696" s="50" t="s">
        <v>1941</v>
      </c>
      <c r="E3696" s="237" t="s">
        <v>1637</v>
      </c>
      <c r="F3696" s="238"/>
      <c r="G3696" s="52" t="s">
        <v>266</v>
      </c>
      <c r="H3696" s="53">
        <v>1.1240000000000001</v>
      </c>
      <c r="I3696" s="54">
        <v>19.64</v>
      </c>
      <c r="J3696" s="54">
        <f t="shared" ref="J3696:J3698" si="922">TRUNC(H3696*I3696,(2))</f>
        <v>22.07</v>
      </c>
      <c r="Q3696">
        <f t="shared" si="915"/>
        <v>0</v>
      </c>
      <c r="R3696">
        <f t="shared" ref="R3696:R3698" si="923">I3696/1.07133</f>
        <v>18.332353243165041</v>
      </c>
      <c r="T3696">
        <v>18.659049965930198</v>
      </c>
      <c r="W3696">
        <v>19.989999999999998</v>
      </c>
      <c r="Y3696">
        <v>19.989999999999998</v>
      </c>
      <c r="AB3696">
        <v>19.989999999999998</v>
      </c>
      <c r="AD3696" s="196">
        <v>19.64</v>
      </c>
    </row>
    <row r="3697" spans="1:30" ht="25.5" x14ac:dyDescent="0.25">
      <c r="A3697" s="50" t="s">
        <v>1638</v>
      </c>
      <c r="B3697" s="51" t="s">
        <v>1942</v>
      </c>
      <c r="C3697" s="50" t="s">
        <v>157</v>
      </c>
      <c r="D3697" s="50" t="s">
        <v>1943</v>
      </c>
      <c r="E3697" s="237" t="s">
        <v>1637</v>
      </c>
      <c r="F3697" s="238"/>
      <c r="G3697" s="52" t="s">
        <v>266</v>
      </c>
      <c r="H3697" s="53">
        <v>2.706</v>
      </c>
      <c r="I3697" s="54">
        <v>27.04</v>
      </c>
      <c r="J3697" s="54">
        <f t="shared" si="922"/>
        <v>73.17</v>
      </c>
      <c r="Q3697">
        <f t="shared" si="915"/>
        <v>0</v>
      </c>
      <c r="R3697">
        <f t="shared" si="923"/>
        <v>25.239655381628445</v>
      </c>
      <c r="T3697">
        <v>25.678362409341663</v>
      </c>
      <c r="W3697">
        <v>27.51</v>
      </c>
      <c r="Y3697">
        <v>27.51</v>
      </c>
      <c r="AB3697">
        <v>27.51</v>
      </c>
      <c r="AD3697" s="196">
        <v>27.04</v>
      </c>
    </row>
    <row r="3698" spans="1:30" x14ac:dyDescent="0.25">
      <c r="A3698" s="55" t="s">
        <v>1627</v>
      </c>
      <c r="B3698" s="56" t="s">
        <v>2892</v>
      </c>
      <c r="C3698" s="55" t="s">
        <v>162</v>
      </c>
      <c r="D3698" s="55" t="s">
        <v>2893</v>
      </c>
      <c r="E3698" s="230" t="s">
        <v>1648</v>
      </c>
      <c r="F3698" s="231"/>
      <c r="G3698" s="57" t="s">
        <v>164</v>
      </c>
      <c r="H3698" s="58">
        <v>1</v>
      </c>
      <c r="I3698" s="59">
        <v>75.290000000000006</v>
      </c>
      <c r="J3698" s="59">
        <f t="shared" si="922"/>
        <v>75.290000000000006</v>
      </c>
      <c r="Q3698">
        <f t="shared" si="915"/>
        <v>0</v>
      </c>
      <c r="R3698">
        <f t="shared" si="923"/>
        <v>70.277132162825666</v>
      </c>
      <c r="T3698">
        <v>71.499911325175248</v>
      </c>
      <c r="W3698">
        <v>76.599999999999994</v>
      </c>
      <c r="Y3698">
        <v>76.599999999999994</v>
      </c>
      <c r="AB3698">
        <v>76.599999999999994</v>
      </c>
      <c r="AD3698" s="196">
        <v>75.290000000000006</v>
      </c>
    </row>
    <row r="3699" spans="1:30" x14ac:dyDescent="0.25">
      <c r="A3699" s="44"/>
      <c r="B3699" s="44"/>
      <c r="C3699" s="44"/>
      <c r="D3699" s="44"/>
      <c r="E3699" s="44" t="s">
        <v>1629</v>
      </c>
      <c r="F3699" s="45">
        <v>73.81</v>
      </c>
      <c r="G3699" s="44" t="s">
        <v>1630</v>
      </c>
      <c r="H3699" s="45">
        <v>0</v>
      </c>
      <c r="I3699" s="44" t="s">
        <v>1631</v>
      </c>
      <c r="J3699" s="45">
        <f>F3699+H3699</f>
        <v>73.81</v>
      </c>
      <c r="Q3699">
        <f t="shared" si="915"/>
        <v>0</v>
      </c>
      <c r="W3699" t="s">
        <v>1631</v>
      </c>
      <c r="Y3699" t="s">
        <v>1631</v>
      </c>
      <c r="AB3699" t="s">
        <v>1631</v>
      </c>
    </row>
    <row r="3700" spans="1:30" x14ac:dyDescent="0.25">
      <c r="A3700" s="44"/>
      <c r="B3700" s="44"/>
      <c r="C3700" s="44"/>
      <c r="D3700" s="44"/>
      <c r="E3700" s="44" t="s">
        <v>1632</v>
      </c>
      <c r="F3700" s="45">
        <f>J3700-J3695</f>
        <v>37.51603338999999</v>
      </c>
      <c r="G3700" s="44"/>
      <c r="H3700" s="229" t="s">
        <v>1633</v>
      </c>
      <c r="I3700" s="229"/>
      <c r="J3700" s="45">
        <f>Q3700</f>
        <v>208.04345789000001</v>
      </c>
      <c r="Q3700">
        <f t="shared" si="915"/>
        <v>208.04345789000001</v>
      </c>
      <c r="S3700" s="194"/>
    </row>
    <row r="3701" spans="1:30" ht="15.75" thickBot="1" x14ac:dyDescent="0.3">
      <c r="A3701" s="46"/>
      <c r="B3701" s="46"/>
      <c r="C3701" s="46"/>
      <c r="D3701" s="46"/>
      <c r="E3701" s="46"/>
      <c r="F3701" s="46"/>
      <c r="G3701" s="46" t="s">
        <v>1634</v>
      </c>
      <c r="H3701" s="47">
        <v>1</v>
      </c>
      <c r="I3701" s="46" t="s">
        <v>1635</v>
      </c>
      <c r="J3701" s="48">
        <f>O3701</f>
        <v>208.04</v>
      </c>
      <c r="M3701">
        <f>K3695</f>
        <v>208.04</v>
      </c>
      <c r="N3701">
        <f>L3695</f>
        <v>208.04345789000001</v>
      </c>
      <c r="O3701">
        <v>208.04</v>
      </c>
      <c r="P3701">
        <v>208.04345789000001</v>
      </c>
      <c r="Q3701">
        <f t="shared" si="915"/>
        <v>0</v>
      </c>
      <c r="S3701" s="194"/>
      <c r="W3701" t="s">
        <v>1635</v>
      </c>
      <c r="Y3701" t="s">
        <v>1635</v>
      </c>
      <c r="AB3701" t="s">
        <v>1635</v>
      </c>
    </row>
    <row r="3702" spans="1:30" ht="15.75" thickTop="1" x14ac:dyDescent="0.25">
      <c r="A3702" s="49"/>
      <c r="B3702" s="49"/>
      <c r="C3702" s="49"/>
      <c r="D3702" s="49"/>
      <c r="E3702" s="49"/>
      <c r="F3702" s="49"/>
      <c r="G3702" s="49"/>
      <c r="H3702" s="49"/>
      <c r="I3702" s="49"/>
      <c r="J3702" s="49"/>
      <c r="Q3702">
        <f t="shared" si="915"/>
        <v>0</v>
      </c>
      <c r="S3702" s="194"/>
    </row>
    <row r="3703" spans="1:30" collapsed="1" x14ac:dyDescent="0.25">
      <c r="A3703" s="36" t="s">
        <v>1212</v>
      </c>
      <c r="B3703" s="37" t="s">
        <v>137</v>
      </c>
      <c r="C3703" s="36" t="s">
        <v>138</v>
      </c>
      <c r="D3703" s="36" t="s">
        <v>9</v>
      </c>
      <c r="E3703" s="233" t="s">
        <v>1626</v>
      </c>
      <c r="F3703" s="234"/>
      <c r="G3703" s="38" t="s">
        <v>139</v>
      </c>
      <c r="H3703" s="37" t="s">
        <v>140</v>
      </c>
      <c r="I3703" s="37" t="s">
        <v>141</v>
      </c>
      <c r="J3703" s="37" t="s">
        <v>10</v>
      </c>
      <c r="Q3703">
        <f t="shared" si="915"/>
        <v>0</v>
      </c>
      <c r="S3703" s="194"/>
      <c r="W3703" t="s">
        <v>141</v>
      </c>
      <c r="Y3703" t="s">
        <v>141</v>
      </c>
      <c r="AB3703" t="s">
        <v>141</v>
      </c>
    </row>
    <row r="3704" spans="1:30" x14ac:dyDescent="0.25">
      <c r="A3704" s="39" t="s">
        <v>1636</v>
      </c>
      <c r="B3704" s="40" t="s">
        <v>1213</v>
      </c>
      <c r="C3704" s="39" t="s">
        <v>162</v>
      </c>
      <c r="D3704" s="39" t="s">
        <v>1214</v>
      </c>
      <c r="E3704" s="235" t="s">
        <v>2881</v>
      </c>
      <c r="F3704" s="236"/>
      <c r="G3704" s="41" t="s">
        <v>255</v>
      </c>
      <c r="H3704" s="42">
        <v>1</v>
      </c>
      <c r="I3704" s="43">
        <f>_xlfn.XLOOKUP(D3704,'Sintético MO EQ MAT'!D:D,'Sintético MO EQ MAT'!G:G)</f>
        <v>28.849563336065579</v>
      </c>
      <c r="J3704" s="43">
        <f>(H3704*I3704)</f>
        <v>28.849563336065579</v>
      </c>
      <c r="K3704">
        <f>_xlfn.XLOOKUP(D3704,'Sintético MO EQ MAT'!D:D,'Sintético MO EQ MAT'!O:O,0)</f>
        <v>5279.47</v>
      </c>
      <c r="L3704">
        <f>_xlfn.XLOOKUP(D3704,'Sintético MO EQ MAT'!D:D,'Sintético MO EQ MAT'!K:K,0)</f>
        <v>35.196467270000007</v>
      </c>
      <c r="Q3704">
        <f t="shared" si="915"/>
        <v>0</v>
      </c>
      <c r="S3704" s="194"/>
      <c r="W3704">
        <v>28.849563336065579</v>
      </c>
      <c r="Y3704">
        <v>28.849563336065579</v>
      </c>
      <c r="AB3704">
        <v>28.849563336065579</v>
      </c>
      <c r="AD3704" s="196">
        <v>33.28</v>
      </c>
    </row>
    <row r="3705" spans="1:30" ht="25.5" x14ac:dyDescent="0.25">
      <c r="A3705" s="50" t="s">
        <v>1638</v>
      </c>
      <c r="B3705" s="51" t="s">
        <v>1940</v>
      </c>
      <c r="C3705" s="50" t="s">
        <v>157</v>
      </c>
      <c r="D3705" s="50" t="s">
        <v>1941</v>
      </c>
      <c r="E3705" s="237" t="s">
        <v>1637</v>
      </c>
      <c r="F3705" s="238"/>
      <c r="G3705" s="52" t="s">
        <v>266</v>
      </c>
      <c r="H3705" s="53">
        <v>2.9000000000000001E-2</v>
      </c>
      <c r="I3705" s="54">
        <v>19.64</v>
      </c>
      <c r="J3705" s="54">
        <f t="shared" ref="J3705:J3707" si="924">TRUNC(H3705*I3705,(2))</f>
        <v>0.56000000000000005</v>
      </c>
      <c r="Q3705">
        <f t="shared" si="915"/>
        <v>0</v>
      </c>
      <c r="R3705">
        <f t="shared" ref="R3705:R3707" si="925">I3705/1.07133</f>
        <v>18.332353243165041</v>
      </c>
      <c r="T3705">
        <v>18.659049965930198</v>
      </c>
      <c r="W3705">
        <v>19.989999999999998</v>
      </c>
      <c r="Y3705">
        <v>19.989999999999998</v>
      </c>
      <c r="AB3705">
        <v>19.989999999999998</v>
      </c>
      <c r="AD3705" s="196">
        <v>19.64</v>
      </c>
    </row>
    <row r="3706" spans="1:30" ht="25.5" x14ac:dyDescent="0.25">
      <c r="A3706" s="50" t="s">
        <v>1638</v>
      </c>
      <c r="B3706" s="51" t="s">
        <v>1942</v>
      </c>
      <c r="C3706" s="50" t="s">
        <v>157</v>
      </c>
      <c r="D3706" s="50" t="s">
        <v>1943</v>
      </c>
      <c r="E3706" s="237" t="s">
        <v>1637</v>
      </c>
      <c r="F3706" s="238"/>
      <c r="G3706" s="52" t="s">
        <v>266</v>
      </c>
      <c r="H3706" s="53">
        <v>2.9000000000000001E-2</v>
      </c>
      <c r="I3706" s="54">
        <v>27.04</v>
      </c>
      <c r="J3706" s="54">
        <f t="shared" si="924"/>
        <v>0.78</v>
      </c>
      <c r="Q3706">
        <f t="shared" si="915"/>
        <v>0</v>
      </c>
      <c r="R3706">
        <f t="shared" si="925"/>
        <v>25.239655381628445</v>
      </c>
      <c r="T3706">
        <v>25.678362409341663</v>
      </c>
      <c r="W3706">
        <v>27.51</v>
      </c>
      <c r="Y3706">
        <v>27.51</v>
      </c>
      <c r="AB3706">
        <v>27.51</v>
      </c>
      <c r="AD3706" s="196">
        <v>27.04</v>
      </c>
    </row>
    <row r="3707" spans="1:30" x14ac:dyDescent="0.25">
      <c r="A3707" s="55" t="s">
        <v>1627</v>
      </c>
      <c r="B3707" s="56" t="s">
        <v>2894</v>
      </c>
      <c r="C3707" s="55" t="s">
        <v>162</v>
      </c>
      <c r="D3707" s="55" t="s">
        <v>2895</v>
      </c>
      <c r="E3707" s="230" t="s">
        <v>1648</v>
      </c>
      <c r="F3707" s="231"/>
      <c r="G3707" s="57" t="s">
        <v>255</v>
      </c>
      <c r="H3707" s="58">
        <v>1</v>
      </c>
      <c r="I3707" s="59">
        <v>27.51</v>
      </c>
      <c r="J3707" s="59">
        <f t="shared" si="924"/>
        <v>27.51</v>
      </c>
      <c r="Q3707">
        <f t="shared" si="915"/>
        <v>0</v>
      </c>
      <c r="R3707">
        <f t="shared" si="925"/>
        <v>25.678362409341663</v>
      </c>
      <c r="T3707">
        <v>26.135737821212889</v>
      </c>
      <c r="W3707">
        <v>28</v>
      </c>
      <c r="Y3707">
        <v>28</v>
      </c>
      <c r="AB3707">
        <v>28</v>
      </c>
      <c r="AD3707" s="196">
        <v>27.52</v>
      </c>
    </row>
    <row r="3708" spans="1:30" x14ac:dyDescent="0.25">
      <c r="A3708" s="44"/>
      <c r="B3708" s="44"/>
      <c r="C3708" s="44"/>
      <c r="D3708" s="44"/>
      <c r="E3708" s="44" t="s">
        <v>1629</v>
      </c>
      <c r="F3708" s="45">
        <v>1.02</v>
      </c>
      <c r="G3708" s="44" t="s">
        <v>1630</v>
      </c>
      <c r="H3708" s="45">
        <v>0</v>
      </c>
      <c r="I3708" s="44" t="s">
        <v>1631</v>
      </c>
      <c r="J3708" s="45">
        <f>F3708+H3708</f>
        <v>1.02</v>
      </c>
      <c r="Q3708">
        <f t="shared" si="915"/>
        <v>0</v>
      </c>
      <c r="W3708" t="s">
        <v>1631</v>
      </c>
      <c r="Y3708" t="s">
        <v>1631</v>
      </c>
      <c r="AB3708" t="s">
        <v>1631</v>
      </c>
    </row>
    <row r="3709" spans="1:30" x14ac:dyDescent="0.25">
      <c r="A3709" s="44"/>
      <c r="B3709" s="44"/>
      <c r="C3709" s="44"/>
      <c r="D3709" s="44"/>
      <c r="E3709" s="44" t="s">
        <v>1632</v>
      </c>
      <c r="F3709" s="45">
        <f>J3709-J3704</f>
        <v>6.3469039339344278</v>
      </c>
      <c r="G3709" s="44"/>
      <c r="H3709" s="229" t="s">
        <v>1633</v>
      </c>
      <c r="I3709" s="229"/>
      <c r="J3709" s="45">
        <f>Q3709</f>
        <v>35.196467270000007</v>
      </c>
      <c r="Q3709">
        <f t="shared" si="915"/>
        <v>35.196467270000007</v>
      </c>
      <c r="S3709" s="194"/>
    </row>
    <row r="3710" spans="1:30" ht="15.75" thickBot="1" x14ac:dyDescent="0.3">
      <c r="A3710" s="46"/>
      <c r="B3710" s="46"/>
      <c r="C3710" s="46"/>
      <c r="D3710" s="46"/>
      <c r="E3710" s="46"/>
      <c r="F3710" s="46"/>
      <c r="G3710" s="46" t="s">
        <v>1634</v>
      </c>
      <c r="H3710" s="47">
        <v>150</v>
      </c>
      <c r="I3710" s="46" t="s">
        <v>1635</v>
      </c>
      <c r="J3710" s="48">
        <f>O3710</f>
        <v>5279.47</v>
      </c>
      <c r="M3710">
        <f>K3704</f>
        <v>5279.47</v>
      </c>
      <c r="N3710">
        <f>L3704</f>
        <v>35.196467270000007</v>
      </c>
      <c r="O3710">
        <v>5279.47</v>
      </c>
      <c r="P3710">
        <v>35.196467270000007</v>
      </c>
      <c r="Q3710">
        <f t="shared" si="915"/>
        <v>0</v>
      </c>
      <c r="S3710" s="194"/>
      <c r="W3710" t="s">
        <v>1635</v>
      </c>
      <c r="Y3710" t="s">
        <v>1635</v>
      </c>
      <c r="AB3710" t="s">
        <v>1635</v>
      </c>
    </row>
    <row r="3711" spans="1:30" ht="15.75" thickTop="1" x14ac:dyDescent="0.25">
      <c r="A3711" s="49"/>
      <c r="B3711" s="49"/>
      <c r="C3711" s="49"/>
      <c r="D3711" s="49"/>
      <c r="E3711" s="49"/>
      <c r="F3711" s="49"/>
      <c r="G3711" s="49"/>
      <c r="H3711" s="49"/>
      <c r="I3711" s="49"/>
      <c r="J3711" s="49"/>
      <c r="Q3711">
        <f t="shared" si="915"/>
        <v>0</v>
      </c>
      <c r="S3711" s="194"/>
    </row>
    <row r="3712" spans="1:30" collapsed="1" x14ac:dyDescent="0.25">
      <c r="A3712" s="36" t="s">
        <v>1215</v>
      </c>
      <c r="B3712" s="37" t="s">
        <v>137</v>
      </c>
      <c r="C3712" s="36" t="s">
        <v>138</v>
      </c>
      <c r="D3712" s="36" t="s">
        <v>9</v>
      </c>
      <c r="E3712" s="233" t="s">
        <v>1626</v>
      </c>
      <c r="F3712" s="234"/>
      <c r="G3712" s="38" t="s">
        <v>139</v>
      </c>
      <c r="H3712" s="37" t="s">
        <v>140</v>
      </c>
      <c r="I3712" s="37" t="s">
        <v>141</v>
      </c>
      <c r="J3712" s="37" t="s">
        <v>10</v>
      </c>
      <c r="Q3712">
        <f t="shared" si="915"/>
        <v>0</v>
      </c>
      <c r="S3712" s="194"/>
      <c r="W3712" t="s">
        <v>141</v>
      </c>
      <c r="Y3712" t="s">
        <v>141</v>
      </c>
      <c r="AB3712" t="s">
        <v>141</v>
      </c>
    </row>
    <row r="3713" spans="1:30" x14ac:dyDescent="0.25">
      <c r="A3713" s="39" t="s">
        <v>1636</v>
      </c>
      <c r="B3713" s="40" t="s">
        <v>1216</v>
      </c>
      <c r="C3713" s="39" t="s">
        <v>594</v>
      </c>
      <c r="D3713" s="39" t="s">
        <v>2896</v>
      </c>
      <c r="E3713" s="235" t="s">
        <v>2897</v>
      </c>
      <c r="F3713" s="236"/>
      <c r="G3713" s="41" t="s">
        <v>808</v>
      </c>
      <c r="H3713" s="42">
        <v>1</v>
      </c>
      <c r="I3713" s="43">
        <f>_xlfn.XLOOKUP(D3713,'Sintético MO EQ MAT'!D:D,'Sintético MO EQ MAT'!G:G)</f>
        <v>11.552715393442623</v>
      </c>
      <c r="J3713" s="43">
        <f>(H3713*I3713)</f>
        <v>11.552715393442623</v>
      </c>
      <c r="K3713">
        <f>_xlfn.XLOOKUP(D3713,'Sintético MO EQ MAT'!D:D,'Sintético MO EQ MAT'!O:O,0)</f>
        <v>8456.58</v>
      </c>
      <c r="L3713">
        <f>_xlfn.XLOOKUP(D3713,'Sintético MO EQ MAT'!D:D,'Sintético MO EQ MAT'!K:K,0)</f>
        <v>14.094312780000001</v>
      </c>
      <c r="Q3713">
        <f t="shared" si="915"/>
        <v>0</v>
      </c>
      <c r="S3713" s="194"/>
      <c r="W3713">
        <v>11.552715393442623</v>
      </c>
      <c r="Y3713">
        <v>11.552715393442623</v>
      </c>
      <c r="AB3713">
        <v>11.552715393442623</v>
      </c>
      <c r="AD3713" s="196">
        <v>8.6999999999999993</v>
      </c>
    </row>
    <row r="3714" spans="1:30" ht="25.5" x14ac:dyDescent="0.25">
      <c r="A3714" s="50" t="s">
        <v>1638</v>
      </c>
      <c r="B3714" s="51" t="s">
        <v>2532</v>
      </c>
      <c r="C3714" s="50" t="s">
        <v>594</v>
      </c>
      <c r="D3714" s="50" t="s">
        <v>2533</v>
      </c>
      <c r="E3714" s="237" t="s">
        <v>2336</v>
      </c>
      <c r="F3714" s="238"/>
      <c r="G3714" s="52" t="s">
        <v>1787</v>
      </c>
      <c r="H3714" s="53">
        <v>0.13</v>
      </c>
      <c r="I3714" s="54">
        <v>3.64</v>
      </c>
      <c r="J3714" s="54">
        <f t="shared" ref="J3714:J3718" si="926">TRUNC(H3714*I3714,(2))</f>
        <v>0.47</v>
      </c>
      <c r="Q3714">
        <f t="shared" si="915"/>
        <v>0</v>
      </c>
      <c r="R3714">
        <f t="shared" ref="R3714:R3718" si="927">I3714/1.07133</f>
        <v>3.3976459167576754</v>
      </c>
      <c r="T3714">
        <v>3.4629852613107075</v>
      </c>
      <c r="W3714">
        <v>3.71</v>
      </c>
      <c r="Y3714">
        <v>3.71</v>
      </c>
      <c r="AB3714">
        <v>3.71</v>
      </c>
      <c r="AD3714" s="196">
        <v>3.64</v>
      </c>
    </row>
    <row r="3715" spans="1:30" ht="25.5" x14ac:dyDescent="0.25">
      <c r="A3715" s="50" t="s">
        <v>1638</v>
      </c>
      <c r="B3715" s="51" t="s">
        <v>2525</v>
      </c>
      <c r="C3715" s="50" t="s">
        <v>594</v>
      </c>
      <c r="D3715" s="50" t="s">
        <v>2526</v>
      </c>
      <c r="E3715" s="237" t="s">
        <v>2336</v>
      </c>
      <c r="F3715" s="238"/>
      <c r="G3715" s="52" t="s">
        <v>1787</v>
      </c>
      <c r="H3715" s="53">
        <v>0.13</v>
      </c>
      <c r="I3715" s="54">
        <v>3.48</v>
      </c>
      <c r="J3715" s="54">
        <f t="shared" si="926"/>
        <v>0.45</v>
      </c>
      <c r="Q3715">
        <f t="shared" si="915"/>
        <v>0</v>
      </c>
      <c r="R3715">
        <f t="shared" si="927"/>
        <v>3.2482988434936018</v>
      </c>
      <c r="T3715">
        <v>3.3136381880466339</v>
      </c>
      <c r="W3715">
        <v>3.55</v>
      </c>
      <c r="Y3715">
        <v>3.55</v>
      </c>
      <c r="AB3715">
        <v>3.55</v>
      </c>
      <c r="AD3715" s="196">
        <v>3.48</v>
      </c>
    </row>
    <row r="3716" spans="1:30" x14ac:dyDescent="0.25">
      <c r="A3716" s="55" t="s">
        <v>1627</v>
      </c>
      <c r="B3716" s="56" t="s">
        <v>2898</v>
      </c>
      <c r="C3716" s="55" t="s">
        <v>594</v>
      </c>
      <c r="D3716" s="55" t="s">
        <v>2899</v>
      </c>
      <c r="E3716" s="230" t="s">
        <v>1648</v>
      </c>
      <c r="F3716" s="231"/>
      <c r="G3716" s="57" t="s">
        <v>808</v>
      </c>
      <c r="H3716" s="58">
        <v>1.02</v>
      </c>
      <c r="I3716" s="59">
        <v>6.21</v>
      </c>
      <c r="J3716" s="59">
        <f t="shared" si="926"/>
        <v>6.33</v>
      </c>
      <c r="Q3716">
        <f t="shared" si="915"/>
        <v>0</v>
      </c>
      <c r="R3716">
        <f t="shared" si="927"/>
        <v>5.7965332810618584</v>
      </c>
      <c r="T3716">
        <v>5.9085435860099134</v>
      </c>
      <c r="W3716">
        <v>6.33</v>
      </c>
      <c r="Y3716">
        <v>6.33</v>
      </c>
      <c r="AB3716">
        <v>6.33</v>
      </c>
      <c r="AD3716" s="196">
        <v>6.22</v>
      </c>
    </row>
    <row r="3717" spans="1:30" x14ac:dyDescent="0.25">
      <c r="A3717" s="55" t="s">
        <v>1627</v>
      </c>
      <c r="B3717" s="56" t="s">
        <v>2529</v>
      </c>
      <c r="C3717" s="55" t="s">
        <v>157</v>
      </c>
      <c r="D3717" s="55" t="s">
        <v>2530</v>
      </c>
      <c r="E3717" s="230" t="s">
        <v>1665</v>
      </c>
      <c r="F3717" s="231"/>
      <c r="G3717" s="57" t="s">
        <v>266</v>
      </c>
      <c r="H3717" s="58">
        <v>0.13</v>
      </c>
      <c r="I3717" s="59">
        <v>20.32</v>
      </c>
      <c r="J3717" s="59">
        <f t="shared" si="926"/>
        <v>2.64</v>
      </c>
      <c r="Q3717">
        <f t="shared" si="915"/>
        <v>0</v>
      </c>
      <c r="R3717">
        <f t="shared" si="927"/>
        <v>18.967078304537353</v>
      </c>
      <c r="T3717">
        <v>19.303109219381518</v>
      </c>
      <c r="W3717">
        <v>20.68</v>
      </c>
      <c r="Y3717">
        <v>20.68</v>
      </c>
      <c r="AB3717">
        <v>20.68</v>
      </c>
      <c r="AD3717" s="196">
        <v>20.32</v>
      </c>
    </row>
    <row r="3718" spans="1:30" x14ac:dyDescent="0.25">
      <c r="A3718" s="55" t="s">
        <v>1627</v>
      </c>
      <c r="B3718" s="56" t="s">
        <v>264</v>
      </c>
      <c r="C3718" s="55" t="s">
        <v>157</v>
      </c>
      <c r="D3718" s="55" t="s">
        <v>265</v>
      </c>
      <c r="E3718" s="230" t="s">
        <v>1665</v>
      </c>
      <c r="F3718" s="231"/>
      <c r="G3718" s="57" t="s">
        <v>266</v>
      </c>
      <c r="H3718" s="58">
        <v>0.13</v>
      </c>
      <c r="I3718" s="59">
        <v>12.77</v>
      </c>
      <c r="J3718" s="59">
        <f t="shared" si="926"/>
        <v>1.66</v>
      </c>
      <c r="Q3718">
        <f t="shared" si="915"/>
        <v>0</v>
      </c>
      <c r="R3718">
        <f t="shared" si="927"/>
        <v>11.919763284888877</v>
      </c>
      <c r="T3718">
        <v>12.134449702705984</v>
      </c>
      <c r="W3718">
        <v>13</v>
      </c>
      <c r="Y3718">
        <v>13</v>
      </c>
      <c r="AB3718">
        <v>13</v>
      </c>
      <c r="AD3718" s="196">
        <v>12.77</v>
      </c>
    </row>
    <row r="3719" spans="1:30" x14ac:dyDescent="0.25">
      <c r="A3719" s="44"/>
      <c r="B3719" s="44"/>
      <c r="C3719" s="44"/>
      <c r="D3719" s="44"/>
      <c r="E3719" s="44" t="s">
        <v>1629</v>
      </c>
      <c r="F3719" s="45">
        <v>4.37</v>
      </c>
      <c r="G3719" s="44" t="s">
        <v>1630</v>
      </c>
      <c r="H3719" s="45">
        <v>0</v>
      </c>
      <c r="I3719" s="44" t="s">
        <v>1631</v>
      </c>
      <c r="J3719" s="45">
        <f>F3719+H3719</f>
        <v>4.37</v>
      </c>
      <c r="Q3719">
        <f t="shared" si="915"/>
        <v>0</v>
      </c>
      <c r="W3719" t="s">
        <v>1631</v>
      </c>
      <c r="Y3719" t="s">
        <v>1631</v>
      </c>
      <c r="AB3719" t="s">
        <v>1631</v>
      </c>
    </row>
    <row r="3720" spans="1:30" x14ac:dyDescent="0.25">
      <c r="A3720" s="44"/>
      <c r="B3720" s="44"/>
      <c r="C3720" s="44"/>
      <c r="D3720" s="44"/>
      <c r="E3720" s="44" t="s">
        <v>1632</v>
      </c>
      <c r="F3720" s="45">
        <f>J3720-J3713</f>
        <v>2.5415973865573775</v>
      </c>
      <c r="G3720" s="44"/>
      <c r="H3720" s="229" t="s">
        <v>1633</v>
      </c>
      <c r="I3720" s="229"/>
      <c r="J3720" s="45">
        <f>Q3720</f>
        <v>14.094312780000001</v>
      </c>
      <c r="Q3720">
        <f t="shared" si="915"/>
        <v>14.094312780000001</v>
      </c>
      <c r="S3720" s="194"/>
    </row>
    <row r="3721" spans="1:30" ht="15.75" thickBot="1" x14ac:dyDescent="0.3">
      <c r="A3721" s="46"/>
      <c r="B3721" s="46"/>
      <c r="C3721" s="46"/>
      <c r="D3721" s="46"/>
      <c r="E3721" s="46"/>
      <c r="F3721" s="46"/>
      <c r="G3721" s="46" t="s">
        <v>1634</v>
      </c>
      <c r="H3721" s="47">
        <v>600</v>
      </c>
      <c r="I3721" s="46" t="s">
        <v>1635</v>
      </c>
      <c r="J3721" s="48">
        <f>O3721</f>
        <v>8456.58</v>
      </c>
      <c r="M3721">
        <f>K3713</f>
        <v>8456.58</v>
      </c>
      <c r="N3721">
        <f>L3713</f>
        <v>14.094312780000001</v>
      </c>
      <c r="O3721">
        <v>8456.58</v>
      </c>
      <c r="P3721">
        <v>14.094312780000001</v>
      </c>
      <c r="Q3721">
        <f t="shared" si="915"/>
        <v>0</v>
      </c>
      <c r="S3721" s="194"/>
      <c r="W3721" t="s">
        <v>1635</v>
      </c>
      <c r="Y3721" t="s">
        <v>1635</v>
      </c>
      <c r="AB3721" t="s">
        <v>1635</v>
      </c>
    </row>
    <row r="3722" spans="1:30" ht="15.75" thickTop="1" x14ac:dyDescent="0.25">
      <c r="A3722" s="49"/>
      <c r="B3722" s="49"/>
      <c r="C3722" s="49"/>
      <c r="D3722" s="49"/>
      <c r="E3722" s="49"/>
      <c r="F3722" s="49"/>
      <c r="G3722" s="49"/>
      <c r="H3722" s="49"/>
      <c r="I3722" s="49"/>
      <c r="J3722" s="49"/>
      <c r="Q3722">
        <f t="shared" ref="Q3722:Q3785" si="928">P3723</f>
        <v>0</v>
      </c>
      <c r="S3722" s="194"/>
    </row>
    <row r="3723" spans="1:30" collapsed="1" x14ac:dyDescent="0.25">
      <c r="A3723" s="36" t="s">
        <v>5041</v>
      </c>
      <c r="B3723" s="37" t="s">
        <v>137</v>
      </c>
      <c r="C3723" s="36" t="s">
        <v>138</v>
      </c>
      <c r="D3723" s="36" t="s">
        <v>9</v>
      </c>
      <c r="E3723" s="233" t="s">
        <v>1626</v>
      </c>
      <c r="F3723" s="234"/>
      <c r="G3723" s="38" t="s">
        <v>139</v>
      </c>
      <c r="H3723" s="37" t="s">
        <v>140</v>
      </c>
      <c r="I3723" s="37" t="s">
        <v>141</v>
      </c>
      <c r="J3723" s="37" t="s">
        <v>10</v>
      </c>
      <c r="Q3723">
        <f t="shared" si="928"/>
        <v>0</v>
      </c>
      <c r="S3723" s="194"/>
      <c r="W3723" t="s">
        <v>141</v>
      </c>
      <c r="Y3723" t="s">
        <v>141</v>
      </c>
      <c r="AB3723" t="s">
        <v>141</v>
      </c>
    </row>
    <row r="3724" spans="1:30" x14ac:dyDescent="0.25">
      <c r="A3724" s="39" t="s">
        <v>1627</v>
      </c>
      <c r="B3724" s="40" t="s">
        <v>1219</v>
      </c>
      <c r="C3724" s="39" t="s">
        <v>145</v>
      </c>
      <c r="D3724" s="39" t="s">
        <v>2900</v>
      </c>
      <c r="E3724" s="235" t="s">
        <v>1643</v>
      </c>
      <c r="F3724" s="236"/>
      <c r="G3724" s="41" t="s">
        <v>164</v>
      </c>
      <c r="H3724" s="42">
        <v>1</v>
      </c>
      <c r="I3724" s="43">
        <f>_xlfn.XLOOKUP(D3724,'Sintético MO EQ MAT'!D:D,'Sintético MO EQ MAT'!G:G)</f>
        <v>566.67116322131153</v>
      </c>
      <c r="J3724" s="43">
        <f>(H3724*I3724)</f>
        <v>566.67116322131153</v>
      </c>
      <c r="K3724">
        <f>_xlfn.XLOOKUP(D3724,'Sintético MO EQ MAT'!D:D,'Sintético MO EQ MAT'!O:O,0)</f>
        <v>4148.03</v>
      </c>
      <c r="L3724">
        <f>_xlfn.XLOOKUP(D3724,'Sintético MO EQ MAT'!D:D,'Sintético MO EQ MAT'!K:K,0)</f>
        <v>691.33881913000005</v>
      </c>
      <c r="Q3724">
        <f t="shared" si="928"/>
        <v>0</v>
      </c>
      <c r="S3724" s="194"/>
      <c r="W3724">
        <v>566.67116322131153</v>
      </c>
      <c r="Y3724">
        <v>566.67116322131153</v>
      </c>
      <c r="AB3724">
        <v>566.67116322131153</v>
      </c>
    </row>
    <row r="3725" spans="1:30" x14ac:dyDescent="0.25">
      <c r="A3725" s="44"/>
      <c r="B3725" s="44"/>
      <c r="C3725" s="44"/>
      <c r="D3725" s="44"/>
      <c r="E3725" s="44" t="s">
        <v>1629</v>
      </c>
      <c r="F3725" s="45">
        <v>0</v>
      </c>
      <c r="G3725" s="44" t="s">
        <v>1630</v>
      </c>
      <c r="H3725" s="45">
        <v>0</v>
      </c>
      <c r="I3725" s="44" t="s">
        <v>1631</v>
      </c>
      <c r="J3725" s="45">
        <f>F3725+H3725</f>
        <v>0</v>
      </c>
      <c r="Q3725">
        <f t="shared" si="928"/>
        <v>0</v>
      </c>
      <c r="W3725" t="s">
        <v>1631</v>
      </c>
      <c r="Y3725" t="s">
        <v>1631</v>
      </c>
      <c r="AB3725" t="s">
        <v>1631</v>
      </c>
    </row>
    <row r="3726" spans="1:30" x14ac:dyDescent="0.25">
      <c r="A3726" s="44"/>
      <c r="B3726" s="44"/>
      <c r="C3726" s="44"/>
      <c r="D3726" s="44"/>
      <c r="E3726" s="44" t="s">
        <v>1632</v>
      </c>
      <c r="F3726" s="45">
        <f>J3726-J3724</f>
        <v>124.66765590868852</v>
      </c>
      <c r="G3726" s="44"/>
      <c r="H3726" s="229" t="s">
        <v>1633</v>
      </c>
      <c r="I3726" s="229"/>
      <c r="J3726" s="45">
        <f>Q3726</f>
        <v>691.33881913000005</v>
      </c>
      <c r="Q3726">
        <f t="shared" si="928"/>
        <v>691.33881913000005</v>
      </c>
      <c r="S3726" s="194"/>
    </row>
    <row r="3727" spans="1:30" ht="15.75" thickBot="1" x14ac:dyDescent="0.3">
      <c r="A3727" s="46"/>
      <c r="B3727" s="46"/>
      <c r="C3727" s="46"/>
      <c r="D3727" s="46"/>
      <c r="E3727" s="46"/>
      <c r="F3727" s="46"/>
      <c r="G3727" s="46" t="s">
        <v>1634</v>
      </c>
      <c r="H3727" s="47">
        <v>6</v>
      </c>
      <c r="I3727" s="46" t="s">
        <v>1635</v>
      </c>
      <c r="J3727" s="48">
        <f>O3727</f>
        <v>4148.03</v>
      </c>
      <c r="M3727">
        <f>K3724</f>
        <v>4148.03</v>
      </c>
      <c r="N3727">
        <f>L3724</f>
        <v>691.33881913000005</v>
      </c>
      <c r="O3727">
        <v>4148.03</v>
      </c>
      <c r="P3727">
        <v>691.33881913000005</v>
      </c>
      <c r="Q3727">
        <f t="shared" si="928"/>
        <v>0</v>
      </c>
      <c r="S3727" s="194"/>
      <c r="W3727" t="s">
        <v>1635</v>
      </c>
      <c r="Y3727" t="s">
        <v>1635</v>
      </c>
      <c r="AB3727" t="s">
        <v>1635</v>
      </c>
    </row>
    <row r="3728" spans="1:30" ht="15.75" thickTop="1" x14ac:dyDescent="0.25">
      <c r="A3728" s="49"/>
      <c r="B3728" s="49"/>
      <c r="C3728" s="49"/>
      <c r="D3728" s="49"/>
      <c r="E3728" s="49"/>
      <c r="F3728" s="49"/>
      <c r="G3728" s="49"/>
      <c r="H3728" s="49"/>
      <c r="I3728" s="49"/>
      <c r="J3728" s="49"/>
      <c r="Q3728">
        <f t="shared" si="928"/>
        <v>0</v>
      </c>
      <c r="S3728" s="194"/>
    </row>
    <row r="3729" spans="1:30" collapsed="1" x14ac:dyDescent="0.25">
      <c r="A3729" s="36" t="s">
        <v>1221</v>
      </c>
      <c r="B3729" s="37" t="s">
        <v>137</v>
      </c>
      <c r="C3729" s="36" t="s">
        <v>138</v>
      </c>
      <c r="D3729" s="36" t="s">
        <v>9</v>
      </c>
      <c r="E3729" s="233" t="s">
        <v>1626</v>
      </c>
      <c r="F3729" s="234"/>
      <c r="G3729" s="38" t="s">
        <v>139</v>
      </c>
      <c r="H3729" s="37" t="s">
        <v>140</v>
      </c>
      <c r="I3729" s="37" t="s">
        <v>141</v>
      </c>
      <c r="J3729" s="37" t="s">
        <v>10</v>
      </c>
      <c r="Q3729">
        <f t="shared" si="928"/>
        <v>0</v>
      </c>
      <c r="S3729" s="194"/>
      <c r="W3729" t="s">
        <v>141</v>
      </c>
      <c r="Y3729" t="s">
        <v>141</v>
      </c>
      <c r="AB3729" t="s">
        <v>141</v>
      </c>
    </row>
    <row r="3730" spans="1:30" x14ac:dyDescent="0.25">
      <c r="A3730" s="39" t="s">
        <v>1636</v>
      </c>
      <c r="B3730" s="40" t="s">
        <v>1222</v>
      </c>
      <c r="C3730" s="39" t="s">
        <v>594</v>
      </c>
      <c r="D3730" s="39" t="s">
        <v>2901</v>
      </c>
      <c r="E3730" s="235" t="s">
        <v>2902</v>
      </c>
      <c r="F3730" s="236"/>
      <c r="G3730" s="41" t="s">
        <v>596</v>
      </c>
      <c r="H3730" s="42">
        <v>1</v>
      </c>
      <c r="I3730" s="43">
        <f>_xlfn.XLOOKUP(D3730,'Sintético MO EQ MAT'!D:D,'Sintético MO EQ MAT'!G:G)</f>
        <v>422.56835970491807</v>
      </c>
      <c r="J3730" s="43">
        <f>(H3730*I3730)</f>
        <v>422.56835970491807</v>
      </c>
      <c r="K3730">
        <f>_xlfn.XLOOKUP(D3730,'Sintético MO EQ MAT'!D:D,'Sintético MO EQ MAT'!O:O,0)</f>
        <v>515.53</v>
      </c>
      <c r="L3730">
        <f>_xlfn.XLOOKUP(D3730,'Sintético MO EQ MAT'!D:D,'Sintético MO EQ MAT'!K:K,0)</f>
        <v>515.53339884000002</v>
      </c>
      <c r="Q3730">
        <f t="shared" si="928"/>
        <v>0</v>
      </c>
      <c r="S3730" s="194"/>
      <c r="W3730">
        <v>422.56835970491807</v>
      </c>
      <c r="Y3730">
        <v>422.56835970491807</v>
      </c>
      <c r="AB3730">
        <v>422.56835970491807</v>
      </c>
      <c r="AD3730" s="196">
        <v>485.33</v>
      </c>
    </row>
    <row r="3731" spans="1:30" ht="25.5" x14ac:dyDescent="0.25">
      <c r="A3731" s="50" t="s">
        <v>1638</v>
      </c>
      <c r="B3731" s="51" t="s">
        <v>2903</v>
      </c>
      <c r="C3731" s="50" t="s">
        <v>594</v>
      </c>
      <c r="D3731" s="50" t="s">
        <v>2904</v>
      </c>
      <c r="E3731" s="237" t="s">
        <v>2336</v>
      </c>
      <c r="F3731" s="238"/>
      <c r="G3731" s="52" t="s">
        <v>1787</v>
      </c>
      <c r="H3731" s="53">
        <v>1</v>
      </c>
      <c r="I3731" s="54">
        <v>3.48</v>
      </c>
      <c r="J3731" s="54">
        <f t="shared" ref="J3731:J3733" si="929">TRUNC(H3731*I3731,(2))</f>
        <v>3.48</v>
      </c>
      <c r="Q3731">
        <f t="shared" si="928"/>
        <v>0</v>
      </c>
      <c r="R3731">
        <f t="shared" ref="R3731:R3733" si="930">I3731/1.07133</f>
        <v>3.2482988434936018</v>
      </c>
      <c r="T3731">
        <v>3.3136381880466339</v>
      </c>
      <c r="W3731">
        <v>3.55</v>
      </c>
      <c r="Y3731">
        <v>3.55</v>
      </c>
      <c r="AB3731">
        <v>3.55</v>
      </c>
      <c r="AD3731" s="196">
        <v>3.48</v>
      </c>
    </row>
    <row r="3732" spans="1:30" x14ac:dyDescent="0.25">
      <c r="A3732" s="55" t="s">
        <v>1627</v>
      </c>
      <c r="B3732" s="56" t="s">
        <v>2905</v>
      </c>
      <c r="C3732" s="55" t="s">
        <v>594</v>
      </c>
      <c r="D3732" s="55" t="s">
        <v>2906</v>
      </c>
      <c r="E3732" s="230" t="s">
        <v>1665</v>
      </c>
      <c r="F3732" s="231"/>
      <c r="G3732" s="57" t="s">
        <v>1787</v>
      </c>
      <c r="H3732" s="58">
        <v>1</v>
      </c>
      <c r="I3732" s="59">
        <v>17.850000000000001</v>
      </c>
      <c r="J3732" s="59">
        <f t="shared" si="929"/>
        <v>17.850000000000001</v>
      </c>
      <c r="Q3732">
        <f t="shared" si="928"/>
        <v>0</v>
      </c>
      <c r="R3732">
        <f t="shared" si="930"/>
        <v>16.661532861023218</v>
      </c>
      <c r="T3732">
        <v>16.953133021571322</v>
      </c>
      <c r="W3732">
        <v>18.162400000000002</v>
      </c>
      <c r="Y3732">
        <v>18.162400000000002</v>
      </c>
      <c r="AB3732">
        <v>18.162400000000002</v>
      </c>
      <c r="AD3732" s="196">
        <v>17.850000000000001</v>
      </c>
    </row>
    <row r="3733" spans="1:30" x14ac:dyDescent="0.25">
      <c r="A3733" s="55" t="s">
        <v>1627</v>
      </c>
      <c r="B3733" s="56" t="s">
        <v>2907</v>
      </c>
      <c r="C3733" s="55" t="s">
        <v>594</v>
      </c>
      <c r="D3733" s="55" t="s">
        <v>2908</v>
      </c>
      <c r="E3733" s="230" t="s">
        <v>1648</v>
      </c>
      <c r="F3733" s="231"/>
      <c r="G3733" s="57" t="s">
        <v>596</v>
      </c>
      <c r="H3733" s="58">
        <v>1</v>
      </c>
      <c r="I3733" s="59">
        <v>401.24</v>
      </c>
      <c r="J3733" s="59">
        <f t="shared" si="929"/>
        <v>401.24</v>
      </c>
      <c r="Q3733">
        <f t="shared" si="928"/>
        <v>0</v>
      </c>
      <c r="R3733">
        <f t="shared" si="930"/>
        <v>374.52512297798069</v>
      </c>
      <c r="T3733">
        <v>381.0497232412049</v>
      </c>
      <c r="W3733">
        <v>408.23</v>
      </c>
      <c r="Y3733">
        <v>408.23</v>
      </c>
      <c r="AB3733">
        <v>408.23</v>
      </c>
      <c r="AD3733" s="196">
        <v>401.27</v>
      </c>
    </row>
    <row r="3734" spans="1:30" x14ac:dyDescent="0.25">
      <c r="A3734" s="44"/>
      <c r="B3734" s="44"/>
      <c r="C3734" s="44"/>
      <c r="D3734" s="44"/>
      <c r="E3734" s="44" t="s">
        <v>1629</v>
      </c>
      <c r="F3734" s="45">
        <v>18.16</v>
      </c>
      <c r="G3734" s="44" t="s">
        <v>1630</v>
      </c>
      <c r="H3734" s="45">
        <v>0</v>
      </c>
      <c r="I3734" s="44" t="s">
        <v>1631</v>
      </c>
      <c r="J3734" s="45">
        <f>F3734+H3734</f>
        <v>18.16</v>
      </c>
      <c r="Q3734">
        <f t="shared" si="928"/>
        <v>0</v>
      </c>
      <c r="W3734" t="s">
        <v>1631</v>
      </c>
      <c r="Y3734" t="s">
        <v>1631</v>
      </c>
      <c r="AB3734" t="s">
        <v>1631</v>
      </c>
    </row>
    <row r="3735" spans="1:30" x14ac:dyDescent="0.25">
      <c r="A3735" s="44"/>
      <c r="B3735" s="44"/>
      <c r="C3735" s="44"/>
      <c r="D3735" s="44"/>
      <c r="E3735" s="44" t="s">
        <v>1632</v>
      </c>
      <c r="F3735" s="45">
        <f>J3735-J3730</f>
        <v>92.965039135081952</v>
      </c>
      <c r="G3735" s="44"/>
      <c r="H3735" s="229" t="s">
        <v>1633</v>
      </c>
      <c r="I3735" s="229"/>
      <c r="J3735" s="45">
        <f>Q3735</f>
        <v>515.53339884000002</v>
      </c>
      <c r="Q3735">
        <f t="shared" si="928"/>
        <v>515.53339884000002</v>
      </c>
      <c r="S3735" s="194"/>
    </row>
    <row r="3736" spans="1:30" ht="15.75" thickBot="1" x14ac:dyDescent="0.3">
      <c r="A3736" s="46"/>
      <c r="B3736" s="46"/>
      <c r="C3736" s="46"/>
      <c r="D3736" s="46"/>
      <c r="E3736" s="46"/>
      <c r="F3736" s="46"/>
      <c r="G3736" s="46" t="s">
        <v>1634</v>
      </c>
      <c r="H3736" s="47">
        <v>1</v>
      </c>
      <c r="I3736" s="46" t="s">
        <v>1635</v>
      </c>
      <c r="J3736" s="48">
        <f>O3736</f>
        <v>515.53</v>
      </c>
      <c r="M3736">
        <f>K3730</f>
        <v>515.53</v>
      </c>
      <c r="N3736">
        <f>L3730</f>
        <v>515.53339884000002</v>
      </c>
      <c r="O3736">
        <v>515.53</v>
      </c>
      <c r="P3736">
        <v>515.53339884000002</v>
      </c>
      <c r="Q3736">
        <f t="shared" si="928"/>
        <v>0</v>
      </c>
      <c r="S3736" s="194"/>
      <c r="W3736" t="s">
        <v>1635</v>
      </c>
      <c r="Y3736" t="s">
        <v>1635</v>
      </c>
      <c r="AB3736" t="s">
        <v>1635</v>
      </c>
    </row>
    <row r="3737" spans="1:30" ht="15.75" thickTop="1" x14ac:dyDescent="0.25">
      <c r="A3737" s="49"/>
      <c r="B3737" s="49"/>
      <c r="C3737" s="49"/>
      <c r="D3737" s="49"/>
      <c r="E3737" s="49"/>
      <c r="F3737" s="49"/>
      <c r="G3737" s="49"/>
      <c r="H3737" s="49"/>
      <c r="I3737" s="49"/>
      <c r="J3737" s="49"/>
      <c r="Q3737">
        <f t="shared" si="928"/>
        <v>0</v>
      </c>
      <c r="S3737" s="194"/>
    </row>
    <row r="3738" spans="1:30" collapsed="1" x14ac:dyDescent="0.25">
      <c r="A3738" s="36" t="s">
        <v>1224</v>
      </c>
      <c r="B3738" s="37" t="s">
        <v>137</v>
      </c>
      <c r="C3738" s="36" t="s">
        <v>138</v>
      </c>
      <c r="D3738" s="36" t="s">
        <v>9</v>
      </c>
      <c r="E3738" s="233" t="s">
        <v>1626</v>
      </c>
      <c r="F3738" s="234"/>
      <c r="G3738" s="38" t="s">
        <v>139</v>
      </c>
      <c r="H3738" s="37" t="s">
        <v>140</v>
      </c>
      <c r="I3738" s="37" t="s">
        <v>141</v>
      </c>
      <c r="J3738" s="37" t="s">
        <v>10</v>
      </c>
      <c r="Q3738">
        <f t="shared" si="928"/>
        <v>0</v>
      </c>
      <c r="S3738" s="194"/>
      <c r="W3738" t="s">
        <v>141</v>
      </c>
      <c r="Y3738" t="s">
        <v>141</v>
      </c>
      <c r="AB3738" t="s">
        <v>141</v>
      </c>
    </row>
    <row r="3739" spans="1:30" x14ac:dyDescent="0.25">
      <c r="A3739" s="39" t="s">
        <v>1636</v>
      </c>
      <c r="B3739" s="40" t="s">
        <v>1225</v>
      </c>
      <c r="C3739" s="39" t="s">
        <v>594</v>
      </c>
      <c r="D3739" s="39" t="s">
        <v>2909</v>
      </c>
      <c r="E3739" s="235" t="s">
        <v>2910</v>
      </c>
      <c r="F3739" s="236"/>
      <c r="G3739" s="41" t="s">
        <v>596</v>
      </c>
      <c r="H3739" s="42">
        <v>1</v>
      </c>
      <c r="I3739" s="43">
        <f>_xlfn.XLOOKUP(D3739,'Sintético MO EQ MAT'!D:D,'Sintético MO EQ MAT'!G:G)</f>
        <v>226.05941000000004</v>
      </c>
      <c r="J3739" s="43">
        <f>(H3739*I3739)</f>
        <v>226.05941000000004</v>
      </c>
      <c r="K3739">
        <f>_xlfn.XLOOKUP(D3739,'Sintético MO EQ MAT'!D:D,'Sintético MO EQ MAT'!O:O,0)</f>
        <v>275.79000000000002</v>
      </c>
      <c r="L3739">
        <f>_xlfn.XLOOKUP(D3739,'Sintético MO EQ MAT'!D:D,'Sintético MO EQ MAT'!K:K,0)</f>
        <v>275.79248020000006</v>
      </c>
      <c r="Q3739">
        <f t="shared" si="928"/>
        <v>0</v>
      </c>
      <c r="S3739" s="194"/>
      <c r="W3739">
        <v>226.05941000000004</v>
      </c>
      <c r="Y3739">
        <v>226.05941000000004</v>
      </c>
      <c r="AB3739">
        <v>226.05941000000004</v>
      </c>
      <c r="AD3739" s="196">
        <v>271.08999999999997</v>
      </c>
    </row>
    <row r="3740" spans="1:30" x14ac:dyDescent="0.25">
      <c r="A3740" s="55" t="s">
        <v>1627</v>
      </c>
      <c r="B3740" s="56" t="s">
        <v>2911</v>
      </c>
      <c r="C3740" s="55" t="s">
        <v>594</v>
      </c>
      <c r="D3740" s="55" t="s">
        <v>2912</v>
      </c>
      <c r="E3740" s="230" t="s">
        <v>1648</v>
      </c>
      <c r="F3740" s="231"/>
      <c r="G3740" s="57" t="s">
        <v>488</v>
      </c>
      <c r="H3740" s="58">
        <v>1</v>
      </c>
      <c r="I3740" s="59">
        <v>226.06</v>
      </c>
      <c r="J3740" s="59">
        <f t="shared" ref="J3740" si="931">TRUNC(H3740*I3740,(2))</f>
        <v>226.06</v>
      </c>
      <c r="Q3740">
        <f t="shared" si="928"/>
        <v>0</v>
      </c>
      <c r="R3740">
        <f>I3740/1.07133</f>
        <v>211.00874613797805</v>
      </c>
      <c r="T3740">
        <v>214.68641781710585</v>
      </c>
      <c r="W3740">
        <v>230</v>
      </c>
      <c r="Y3740">
        <v>230</v>
      </c>
      <c r="AB3740">
        <v>230</v>
      </c>
      <c r="AD3740" s="196">
        <v>226.08</v>
      </c>
    </row>
    <row r="3741" spans="1:30" x14ac:dyDescent="0.25">
      <c r="A3741" s="44"/>
      <c r="B3741" s="44"/>
      <c r="C3741" s="44"/>
      <c r="D3741" s="44"/>
      <c r="E3741" s="44" t="s">
        <v>1629</v>
      </c>
      <c r="F3741" s="45">
        <v>0</v>
      </c>
      <c r="G3741" s="44" t="s">
        <v>1630</v>
      </c>
      <c r="H3741" s="45">
        <v>0</v>
      </c>
      <c r="I3741" s="44" t="s">
        <v>1631</v>
      </c>
      <c r="J3741" s="45">
        <f>F3741+H3741</f>
        <v>0</v>
      </c>
      <c r="Q3741">
        <f t="shared" si="928"/>
        <v>0</v>
      </c>
      <c r="W3741" t="s">
        <v>1631</v>
      </c>
      <c r="Y3741" t="s">
        <v>1631</v>
      </c>
      <c r="AB3741" t="s">
        <v>1631</v>
      </c>
    </row>
    <row r="3742" spans="1:30" x14ac:dyDescent="0.25">
      <c r="A3742" s="44"/>
      <c r="B3742" s="44"/>
      <c r="C3742" s="44"/>
      <c r="D3742" s="44"/>
      <c r="E3742" s="44" t="s">
        <v>1632</v>
      </c>
      <c r="F3742" s="45">
        <f>J3742-J3739</f>
        <v>49.733070200000014</v>
      </c>
      <c r="G3742" s="44"/>
      <c r="H3742" s="229" t="s">
        <v>1633</v>
      </c>
      <c r="I3742" s="229"/>
      <c r="J3742" s="45">
        <f>Q3742</f>
        <v>275.79248020000006</v>
      </c>
      <c r="Q3742">
        <f t="shared" si="928"/>
        <v>275.79248020000006</v>
      </c>
      <c r="S3742" s="194"/>
    </row>
    <row r="3743" spans="1:30" ht="15.75" thickBot="1" x14ac:dyDescent="0.3">
      <c r="A3743" s="46"/>
      <c r="B3743" s="46"/>
      <c r="C3743" s="46"/>
      <c r="D3743" s="46"/>
      <c r="E3743" s="46"/>
      <c r="F3743" s="46"/>
      <c r="G3743" s="46" t="s">
        <v>1634</v>
      </c>
      <c r="H3743" s="47">
        <v>1</v>
      </c>
      <c r="I3743" s="46" t="s">
        <v>1635</v>
      </c>
      <c r="J3743" s="48">
        <f>O3743</f>
        <v>275.79000000000002</v>
      </c>
      <c r="M3743">
        <f>K3739</f>
        <v>275.79000000000002</v>
      </c>
      <c r="N3743">
        <f>L3739</f>
        <v>275.79248020000006</v>
      </c>
      <c r="O3743">
        <v>275.79000000000002</v>
      </c>
      <c r="P3743">
        <v>275.79248020000006</v>
      </c>
      <c r="Q3743">
        <f t="shared" si="928"/>
        <v>0</v>
      </c>
      <c r="S3743" s="194"/>
      <c r="W3743" t="s">
        <v>1635</v>
      </c>
      <c r="Y3743" t="s">
        <v>1635</v>
      </c>
      <c r="AB3743" t="s">
        <v>1635</v>
      </c>
    </row>
    <row r="3744" spans="1:30" ht="15.75" thickTop="1" x14ac:dyDescent="0.25">
      <c r="A3744" s="49"/>
      <c r="B3744" s="49"/>
      <c r="C3744" s="49"/>
      <c r="D3744" s="49"/>
      <c r="E3744" s="49"/>
      <c r="F3744" s="49"/>
      <c r="G3744" s="49"/>
      <c r="H3744" s="49"/>
      <c r="I3744" s="49"/>
      <c r="J3744" s="49"/>
      <c r="Q3744">
        <f t="shared" si="928"/>
        <v>0</v>
      </c>
      <c r="S3744" s="194"/>
    </row>
    <row r="3745" spans="1:30" collapsed="1" x14ac:dyDescent="0.25">
      <c r="A3745" s="36" t="s">
        <v>1227</v>
      </c>
      <c r="B3745" s="37" t="s">
        <v>137</v>
      </c>
      <c r="C3745" s="36" t="s">
        <v>138</v>
      </c>
      <c r="D3745" s="36" t="s">
        <v>9</v>
      </c>
      <c r="E3745" s="233" t="s">
        <v>1626</v>
      </c>
      <c r="F3745" s="234"/>
      <c r="G3745" s="38" t="s">
        <v>139</v>
      </c>
      <c r="H3745" s="37" t="s">
        <v>140</v>
      </c>
      <c r="I3745" s="37" t="s">
        <v>141</v>
      </c>
      <c r="J3745" s="37" t="s">
        <v>10</v>
      </c>
      <c r="Q3745">
        <f t="shared" si="928"/>
        <v>0</v>
      </c>
      <c r="S3745" s="194"/>
      <c r="W3745" t="s">
        <v>141</v>
      </c>
      <c r="Y3745" t="s">
        <v>141</v>
      </c>
      <c r="AB3745" t="s">
        <v>141</v>
      </c>
    </row>
    <row r="3746" spans="1:30" x14ac:dyDescent="0.25">
      <c r="A3746" s="39" t="s">
        <v>1636</v>
      </c>
      <c r="B3746" s="40" t="s">
        <v>1228</v>
      </c>
      <c r="C3746" s="39" t="s">
        <v>162</v>
      </c>
      <c r="D3746" s="39" t="s">
        <v>1229</v>
      </c>
      <c r="E3746" s="235" t="s">
        <v>2667</v>
      </c>
      <c r="F3746" s="236"/>
      <c r="G3746" s="41" t="s">
        <v>164</v>
      </c>
      <c r="H3746" s="42">
        <v>1</v>
      </c>
      <c r="I3746" s="43">
        <f>_xlfn.XLOOKUP(D3746,'Sintético MO EQ MAT'!D:D,'Sintético MO EQ MAT'!G:G)</f>
        <v>40.088083540983611</v>
      </c>
      <c r="J3746" s="43">
        <f>(H3746*I3746)</f>
        <v>40.088083540983611</v>
      </c>
      <c r="K3746">
        <f>_xlfn.XLOOKUP(D3746,'Sintético MO EQ MAT'!D:D,'Sintético MO EQ MAT'!O:O,0)</f>
        <v>293.44</v>
      </c>
      <c r="L3746">
        <f>_xlfn.XLOOKUP(D3746,'Sintético MO EQ MAT'!D:D,'Sintético MO EQ MAT'!K:K,0)</f>
        <v>48.907461920000003</v>
      </c>
      <c r="Q3746">
        <f t="shared" si="928"/>
        <v>0</v>
      </c>
      <c r="S3746" s="194"/>
      <c r="W3746">
        <v>40.088083540983611</v>
      </c>
      <c r="Y3746">
        <v>40.088083540983611</v>
      </c>
      <c r="AB3746">
        <v>40.088083540983611</v>
      </c>
      <c r="AD3746" s="196">
        <v>39.1</v>
      </c>
    </row>
    <row r="3747" spans="1:30" ht="25.5" x14ac:dyDescent="0.25">
      <c r="A3747" s="50" t="s">
        <v>1638</v>
      </c>
      <c r="B3747" s="51" t="s">
        <v>1940</v>
      </c>
      <c r="C3747" s="50" t="s">
        <v>157</v>
      </c>
      <c r="D3747" s="50" t="s">
        <v>1941</v>
      </c>
      <c r="E3747" s="237" t="s">
        <v>1637</v>
      </c>
      <c r="F3747" s="238"/>
      <c r="G3747" s="52" t="s">
        <v>266</v>
      </c>
      <c r="H3747" s="53">
        <v>0.19400000000000001</v>
      </c>
      <c r="I3747" s="54">
        <v>19.64</v>
      </c>
      <c r="J3747" s="54">
        <f t="shared" ref="J3747:J3749" si="932">TRUNC(H3747*I3747,(2))</f>
        <v>3.81</v>
      </c>
      <c r="Q3747">
        <f t="shared" si="928"/>
        <v>0</v>
      </c>
      <c r="R3747">
        <f t="shared" ref="R3747:R3749" si="933">I3747/1.07133</f>
        <v>18.332353243165041</v>
      </c>
      <c r="T3747">
        <v>18.659049965930198</v>
      </c>
      <c r="W3747">
        <v>19.989999999999998</v>
      </c>
      <c r="Y3747">
        <v>19.989999999999998</v>
      </c>
      <c r="AB3747">
        <v>19.989999999999998</v>
      </c>
      <c r="AD3747" s="196">
        <v>19.64</v>
      </c>
    </row>
    <row r="3748" spans="1:30" ht="25.5" x14ac:dyDescent="0.25">
      <c r="A3748" s="50" t="s">
        <v>1638</v>
      </c>
      <c r="B3748" s="51" t="s">
        <v>1942</v>
      </c>
      <c r="C3748" s="50" t="s">
        <v>157</v>
      </c>
      <c r="D3748" s="50" t="s">
        <v>1943</v>
      </c>
      <c r="E3748" s="237" t="s">
        <v>1637</v>
      </c>
      <c r="F3748" s="238"/>
      <c r="G3748" s="52" t="s">
        <v>266</v>
      </c>
      <c r="H3748" s="53">
        <v>0.19400000000000001</v>
      </c>
      <c r="I3748" s="54">
        <v>27.04</v>
      </c>
      <c r="J3748" s="54">
        <f t="shared" si="932"/>
        <v>5.24</v>
      </c>
      <c r="Q3748">
        <f t="shared" si="928"/>
        <v>0</v>
      </c>
      <c r="R3748">
        <f t="shared" si="933"/>
        <v>25.239655381628445</v>
      </c>
      <c r="T3748">
        <v>25.678362409341663</v>
      </c>
      <c r="W3748">
        <v>27.51</v>
      </c>
      <c r="Y3748">
        <v>27.51</v>
      </c>
      <c r="AB3748">
        <v>27.51</v>
      </c>
      <c r="AD3748" s="196">
        <v>27.04</v>
      </c>
    </row>
    <row r="3749" spans="1:30" x14ac:dyDescent="0.25">
      <c r="A3749" s="55" t="s">
        <v>1627</v>
      </c>
      <c r="B3749" s="56" t="s">
        <v>2913</v>
      </c>
      <c r="C3749" s="55" t="s">
        <v>162</v>
      </c>
      <c r="D3749" s="55" t="s">
        <v>2914</v>
      </c>
      <c r="E3749" s="230" t="s">
        <v>1648</v>
      </c>
      <c r="F3749" s="231"/>
      <c r="G3749" s="57" t="s">
        <v>164</v>
      </c>
      <c r="H3749" s="58">
        <v>1</v>
      </c>
      <c r="I3749" s="59">
        <v>31.04</v>
      </c>
      <c r="J3749" s="59">
        <f t="shared" si="932"/>
        <v>31.04</v>
      </c>
      <c r="Q3749">
        <f t="shared" si="928"/>
        <v>0</v>
      </c>
      <c r="R3749">
        <f t="shared" si="933"/>
        <v>28.973332213230286</v>
      </c>
      <c r="T3749">
        <v>29.486712777575541</v>
      </c>
      <c r="W3749">
        <v>31.59</v>
      </c>
      <c r="Y3749">
        <v>31.59</v>
      </c>
      <c r="AB3749">
        <v>31.59</v>
      </c>
      <c r="AD3749" s="196">
        <v>31.05</v>
      </c>
    </row>
    <row r="3750" spans="1:30" x14ac:dyDescent="0.25">
      <c r="A3750" s="44"/>
      <c r="B3750" s="44"/>
      <c r="C3750" s="44"/>
      <c r="D3750" s="44"/>
      <c r="E3750" s="44" t="s">
        <v>1629</v>
      </c>
      <c r="F3750" s="45">
        <v>6.86</v>
      </c>
      <c r="G3750" s="44" t="s">
        <v>1630</v>
      </c>
      <c r="H3750" s="45">
        <v>0</v>
      </c>
      <c r="I3750" s="44" t="s">
        <v>1631</v>
      </c>
      <c r="J3750" s="45">
        <f>F3750+H3750</f>
        <v>6.86</v>
      </c>
      <c r="Q3750">
        <f t="shared" si="928"/>
        <v>0</v>
      </c>
      <c r="W3750" t="s">
        <v>1631</v>
      </c>
      <c r="Y3750" t="s">
        <v>1631</v>
      </c>
      <c r="AB3750" t="s">
        <v>1631</v>
      </c>
    </row>
    <row r="3751" spans="1:30" x14ac:dyDescent="0.25">
      <c r="A3751" s="44"/>
      <c r="B3751" s="44"/>
      <c r="C3751" s="44"/>
      <c r="D3751" s="44"/>
      <c r="E3751" s="44" t="s">
        <v>1632</v>
      </c>
      <c r="F3751" s="45">
        <f>J3751-J3746</f>
        <v>8.819378379016392</v>
      </c>
      <c r="G3751" s="44"/>
      <c r="H3751" s="229" t="s">
        <v>1633</v>
      </c>
      <c r="I3751" s="229"/>
      <c r="J3751" s="45">
        <f>Q3751</f>
        <v>48.907461920000003</v>
      </c>
      <c r="Q3751">
        <f t="shared" si="928"/>
        <v>48.907461920000003</v>
      </c>
      <c r="S3751" s="194"/>
    </row>
    <row r="3752" spans="1:30" ht="15.75" thickBot="1" x14ac:dyDescent="0.3">
      <c r="A3752" s="46"/>
      <c r="B3752" s="46"/>
      <c r="C3752" s="46"/>
      <c r="D3752" s="46"/>
      <c r="E3752" s="46"/>
      <c r="F3752" s="46"/>
      <c r="G3752" s="46" t="s">
        <v>1634</v>
      </c>
      <c r="H3752" s="47">
        <v>6</v>
      </c>
      <c r="I3752" s="46" t="s">
        <v>1635</v>
      </c>
      <c r="J3752" s="48">
        <f>O3752</f>
        <v>293.44</v>
      </c>
      <c r="M3752">
        <f>K3746</f>
        <v>293.44</v>
      </c>
      <c r="N3752">
        <f>L3746</f>
        <v>48.907461920000003</v>
      </c>
      <c r="O3752">
        <v>293.44</v>
      </c>
      <c r="P3752">
        <v>48.907461920000003</v>
      </c>
      <c r="Q3752">
        <f t="shared" si="928"/>
        <v>0</v>
      </c>
      <c r="S3752" s="194"/>
      <c r="W3752" t="s">
        <v>1635</v>
      </c>
      <c r="Y3752" t="s">
        <v>1635</v>
      </c>
      <c r="AB3752" t="s">
        <v>1635</v>
      </c>
    </row>
    <row r="3753" spans="1:30" ht="15.75" thickTop="1" x14ac:dyDescent="0.25">
      <c r="A3753" s="49"/>
      <c r="B3753" s="49"/>
      <c r="C3753" s="49"/>
      <c r="D3753" s="49"/>
      <c r="E3753" s="49"/>
      <c r="F3753" s="49"/>
      <c r="G3753" s="49"/>
      <c r="H3753" s="49"/>
      <c r="I3753" s="49"/>
      <c r="J3753" s="49"/>
      <c r="Q3753">
        <f t="shared" si="928"/>
        <v>0</v>
      </c>
      <c r="S3753" s="194"/>
    </row>
    <row r="3754" spans="1:30" collapsed="1" x14ac:dyDescent="0.25">
      <c r="A3754" s="36" t="s">
        <v>5042</v>
      </c>
      <c r="B3754" s="37" t="s">
        <v>137</v>
      </c>
      <c r="C3754" s="36" t="s">
        <v>138</v>
      </c>
      <c r="D3754" s="36" t="s">
        <v>9</v>
      </c>
      <c r="E3754" s="233" t="s">
        <v>1626</v>
      </c>
      <c r="F3754" s="234"/>
      <c r="G3754" s="38" t="s">
        <v>139</v>
      </c>
      <c r="H3754" s="37" t="s">
        <v>140</v>
      </c>
      <c r="I3754" s="37" t="s">
        <v>141</v>
      </c>
      <c r="J3754" s="37" t="s">
        <v>10</v>
      </c>
      <c r="Q3754">
        <f t="shared" si="928"/>
        <v>0</v>
      </c>
      <c r="S3754" s="194"/>
      <c r="W3754" t="s">
        <v>141</v>
      </c>
      <c r="Y3754" t="s">
        <v>141</v>
      </c>
      <c r="AB3754" t="s">
        <v>141</v>
      </c>
    </row>
    <row r="3755" spans="1:30" x14ac:dyDescent="0.25">
      <c r="A3755" s="39" t="s">
        <v>1627</v>
      </c>
      <c r="B3755" s="40" t="s">
        <v>1231</v>
      </c>
      <c r="C3755" s="39" t="s">
        <v>162</v>
      </c>
      <c r="D3755" s="39" t="s">
        <v>1232</v>
      </c>
      <c r="E3755" s="235" t="s">
        <v>1648</v>
      </c>
      <c r="F3755" s="236"/>
      <c r="G3755" s="41" t="s">
        <v>164</v>
      </c>
      <c r="H3755" s="42">
        <v>1</v>
      </c>
      <c r="I3755" s="43">
        <f>_xlfn.XLOOKUP(D3755,'Sintético MO EQ MAT'!D:D,'Sintético MO EQ MAT'!G:G)</f>
        <v>3635.6250329999998</v>
      </c>
      <c r="J3755" s="43">
        <f>(H3755*I3755)</f>
        <v>3635.6250329999998</v>
      </c>
      <c r="K3755">
        <f>_xlfn.XLOOKUP(D3755,'Sintético MO EQ MAT'!D:D,'Sintético MO EQ MAT'!O:O,0)</f>
        <v>8870.92</v>
      </c>
      <c r="L3755">
        <f>_xlfn.XLOOKUP(D3755,'Sintético MO EQ MAT'!D:D,'Sintético MO EQ MAT'!K:K,0)</f>
        <v>4435.4625402599995</v>
      </c>
      <c r="Q3755">
        <f t="shared" si="928"/>
        <v>0</v>
      </c>
      <c r="S3755" s="194"/>
      <c r="W3755">
        <v>3635.6250329999998</v>
      </c>
      <c r="Y3755">
        <v>3635.6250329999998</v>
      </c>
      <c r="AB3755">
        <v>3635.6250329999998</v>
      </c>
      <c r="AD3755" s="196">
        <v>4359.8999999999996</v>
      </c>
    </row>
    <row r="3756" spans="1:30" x14ac:dyDescent="0.25">
      <c r="A3756" s="44"/>
      <c r="B3756" s="44"/>
      <c r="C3756" s="44"/>
      <c r="D3756" s="44"/>
      <c r="E3756" s="44" t="s">
        <v>1629</v>
      </c>
      <c r="F3756" s="45">
        <v>0</v>
      </c>
      <c r="G3756" s="44" t="s">
        <v>1630</v>
      </c>
      <c r="H3756" s="45">
        <v>0</v>
      </c>
      <c r="I3756" s="44" t="s">
        <v>1631</v>
      </c>
      <c r="J3756" s="45">
        <f>F3756+H3756</f>
        <v>0</v>
      </c>
      <c r="Q3756">
        <f t="shared" si="928"/>
        <v>0</v>
      </c>
      <c r="W3756" t="s">
        <v>1631</v>
      </c>
      <c r="Y3756" t="s">
        <v>1631</v>
      </c>
      <c r="AB3756" t="s">
        <v>1631</v>
      </c>
    </row>
    <row r="3757" spans="1:30" x14ac:dyDescent="0.25">
      <c r="A3757" s="44"/>
      <c r="B3757" s="44"/>
      <c r="C3757" s="44"/>
      <c r="D3757" s="44"/>
      <c r="E3757" s="44" t="s">
        <v>1632</v>
      </c>
      <c r="F3757" s="45">
        <f>J3757-J3755</f>
        <v>799.83750725999971</v>
      </c>
      <c r="G3757" s="44"/>
      <c r="H3757" s="229" t="s">
        <v>1633</v>
      </c>
      <c r="I3757" s="229"/>
      <c r="J3757" s="45">
        <f>Q3757</f>
        <v>4435.4625402599995</v>
      </c>
      <c r="Q3757">
        <f t="shared" si="928"/>
        <v>4435.4625402599995</v>
      </c>
      <c r="S3757" s="194"/>
    </row>
    <row r="3758" spans="1:30" ht="15.75" thickBot="1" x14ac:dyDescent="0.3">
      <c r="A3758" s="46"/>
      <c r="B3758" s="46"/>
      <c r="C3758" s="46"/>
      <c r="D3758" s="46"/>
      <c r="E3758" s="46"/>
      <c r="F3758" s="46"/>
      <c r="G3758" s="46" t="s">
        <v>1634</v>
      </c>
      <c r="H3758" s="47">
        <v>2</v>
      </c>
      <c r="I3758" s="46" t="s">
        <v>1635</v>
      </c>
      <c r="J3758" s="48">
        <f>O3758</f>
        <v>8870.92</v>
      </c>
      <c r="M3758">
        <f>K3755</f>
        <v>8870.92</v>
      </c>
      <c r="N3758">
        <f>L3755</f>
        <v>4435.4625402599995</v>
      </c>
      <c r="O3758">
        <v>8870.92</v>
      </c>
      <c r="P3758">
        <v>4435.4625402599995</v>
      </c>
      <c r="Q3758">
        <f t="shared" si="928"/>
        <v>0</v>
      </c>
      <c r="S3758" s="194"/>
      <c r="W3758" t="s">
        <v>1635</v>
      </c>
      <c r="Y3758" t="s">
        <v>1635</v>
      </c>
      <c r="AB3758" t="s">
        <v>1635</v>
      </c>
    </row>
    <row r="3759" spans="1:30" ht="15.75" thickTop="1" x14ac:dyDescent="0.25">
      <c r="A3759" s="49"/>
      <c r="B3759" s="49"/>
      <c r="C3759" s="49"/>
      <c r="D3759" s="49"/>
      <c r="E3759" s="49"/>
      <c r="F3759" s="49"/>
      <c r="G3759" s="49"/>
      <c r="H3759" s="49"/>
      <c r="I3759" s="49"/>
      <c r="J3759" s="49"/>
      <c r="Q3759">
        <f t="shared" si="928"/>
        <v>0</v>
      </c>
      <c r="S3759" s="194"/>
    </row>
    <row r="3760" spans="1:30" x14ac:dyDescent="0.25">
      <c r="A3760" s="33" t="s">
        <v>1233</v>
      </c>
      <c r="B3760" s="33"/>
      <c r="C3760" s="33"/>
      <c r="D3760" s="33" t="s">
        <v>1234</v>
      </c>
      <c r="E3760" s="33"/>
      <c r="F3760" s="239"/>
      <c r="G3760" s="240"/>
      <c r="H3760" s="34"/>
      <c r="I3760" s="33"/>
      <c r="J3760" s="35">
        <f>J3765+J3771+J3777+J3785+J3794+J3803</f>
        <v>21544.790000000005</v>
      </c>
      <c r="K3760">
        <f>_xlfn.XLOOKUP(D3760,'Sintético MO EQ MAT'!D:D,'Sintético MO EQ MAT'!O:O,0)</f>
        <v>21544.790000000005</v>
      </c>
      <c r="M3760">
        <f>K3760</f>
        <v>21544.790000000005</v>
      </c>
      <c r="N3760">
        <f>L3760</f>
        <v>0</v>
      </c>
      <c r="O3760">
        <v>21544.790000000005</v>
      </c>
      <c r="P3760">
        <v>0</v>
      </c>
      <c r="Q3760">
        <f t="shared" si="928"/>
        <v>0</v>
      </c>
    </row>
    <row r="3761" spans="1:30" collapsed="1" x14ac:dyDescent="0.25">
      <c r="A3761" s="36" t="s">
        <v>5043</v>
      </c>
      <c r="B3761" s="37" t="s">
        <v>137</v>
      </c>
      <c r="C3761" s="36" t="s">
        <v>138</v>
      </c>
      <c r="D3761" s="36" t="s">
        <v>9</v>
      </c>
      <c r="E3761" s="233" t="s">
        <v>1626</v>
      </c>
      <c r="F3761" s="234"/>
      <c r="G3761" s="38" t="s">
        <v>139</v>
      </c>
      <c r="H3761" s="37" t="s">
        <v>140</v>
      </c>
      <c r="I3761" s="37" t="s">
        <v>141</v>
      </c>
      <c r="J3761" s="37" t="s">
        <v>10</v>
      </c>
      <c r="Q3761">
        <f t="shared" si="928"/>
        <v>0</v>
      </c>
      <c r="S3761" s="194"/>
      <c r="W3761" t="s">
        <v>141</v>
      </c>
      <c r="Y3761" t="s">
        <v>141</v>
      </c>
      <c r="AB3761" t="s">
        <v>141</v>
      </c>
    </row>
    <row r="3762" spans="1:30" x14ac:dyDescent="0.25">
      <c r="A3762" s="39" t="s">
        <v>1627</v>
      </c>
      <c r="B3762" s="40" t="s">
        <v>1236</v>
      </c>
      <c r="C3762" s="39" t="s">
        <v>145</v>
      </c>
      <c r="D3762" s="39" t="s">
        <v>2915</v>
      </c>
      <c r="E3762" s="235" t="s">
        <v>1643</v>
      </c>
      <c r="F3762" s="236"/>
      <c r="G3762" s="41" t="s">
        <v>164</v>
      </c>
      <c r="H3762" s="42">
        <v>1</v>
      </c>
      <c r="I3762" s="43">
        <f>_xlfn.XLOOKUP(D3762,'Sintético MO EQ MAT'!D:D,'Sintético MO EQ MAT'!G:G)</f>
        <v>4461.2333130000006</v>
      </c>
      <c r="J3762" s="43">
        <f>(H3762*I3762)</f>
        <v>4461.2333130000006</v>
      </c>
      <c r="K3762">
        <f>_xlfn.XLOOKUP(D3762,'Sintético MO EQ MAT'!D:D,'Sintético MO EQ MAT'!O:O,0)</f>
        <v>5442.7</v>
      </c>
      <c r="L3762">
        <f>_xlfn.XLOOKUP(D3762,'Sintético MO EQ MAT'!D:D,'Sintético MO EQ MAT'!K:K,0)</f>
        <v>5442.7046418600003</v>
      </c>
      <c r="Q3762">
        <f t="shared" si="928"/>
        <v>0</v>
      </c>
      <c r="S3762" s="194"/>
      <c r="W3762">
        <v>4461.2333130000006</v>
      </c>
      <c r="Y3762">
        <v>4461.2333130000006</v>
      </c>
      <c r="AB3762">
        <v>4461.2333130000006</v>
      </c>
    </row>
    <row r="3763" spans="1:30" x14ac:dyDescent="0.25">
      <c r="A3763" s="44"/>
      <c r="B3763" s="44"/>
      <c r="C3763" s="44"/>
      <c r="D3763" s="44"/>
      <c r="E3763" s="44" t="s">
        <v>1629</v>
      </c>
      <c r="F3763" s="45">
        <v>0</v>
      </c>
      <c r="G3763" s="44" t="s">
        <v>1630</v>
      </c>
      <c r="H3763" s="45">
        <v>0</v>
      </c>
      <c r="I3763" s="44" t="s">
        <v>1631</v>
      </c>
      <c r="J3763" s="45">
        <f>F3763+H3763</f>
        <v>0</v>
      </c>
      <c r="Q3763">
        <f t="shared" si="928"/>
        <v>0</v>
      </c>
      <c r="W3763" t="s">
        <v>1631</v>
      </c>
      <c r="Y3763" t="s">
        <v>1631</v>
      </c>
      <c r="AB3763" t="s">
        <v>1631</v>
      </c>
    </row>
    <row r="3764" spans="1:30" x14ac:dyDescent="0.25">
      <c r="A3764" s="44"/>
      <c r="B3764" s="44"/>
      <c r="C3764" s="44"/>
      <c r="D3764" s="44"/>
      <c r="E3764" s="44" t="s">
        <v>1632</v>
      </c>
      <c r="F3764" s="45">
        <f>J3764-J3762</f>
        <v>981.47132885999963</v>
      </c>
      <c r="G3764" s="44"/>
      <c r="H3764" s="229" t="s">
        <v>1633</v>
      </c>
      <c r="I3764" s="229"/>
      <c r="J3764" s="45">
        <f>Q3764</f>
        <v>5442.7046418600003</v>
      </c>
      <c r="Q3764">
        <f t="shared" si="928"/>
        <v>5442.7046418600003</v>
      </c>
      <c r="S3764" s="194"/>
    </row>
    <row r="3765" spans="1:30" ht="15.75" thickBot="1" x14ac:dyDescent="0.3">
      <c r="A3765" s="46"/>
      <c r="B3765" s="46"/>
      <c r="C3765" s="46"/>
      <c r="D3765" s="46"/>
      <c r="E3765" s="46"/>
      <c r="F3765" s="46"/>
      <c r="G3765" s="46" t="s">
        <v>1634</v>
      </c>
      <c r="H3765" s="47">
        <v>1</v>
      </c>
      <c r="I3765" s="46" t="s">
        <v>1635</v>
      </c>
      <c r="J3765" s="48">
        <f>O3765</f>
        <v>5442.7</v>
      </c>
      <c r="M3765">
        <f>K3762</f>
        <v>5442.7</v>
      </c>
      <c r="N3765">
        <f>L3762</f>
        <v>5442.7046418600003</v>
      </c>
      <c r="O3765">
        <v>5442.7</v>
      </c>
      <c r="P3765">
        <v>5442.7046418600003</v>
      </c>
      <c r="Q3765">
        <f t="shared" si="928"/>
        <v>0</v>
      </c>
      <c r="S3765" s="194"/>
      <c r="W3765" t="s">
        <v>1635</v>
      </c>
      <c r="Y3765" t="s">
        <v>1635</v>
      </c>
      <c r="AB3765" t="s">
        <v>1635</v>
      </c>
    </row>
    <row r="3766" spans="1:30" ht="15.75" thickTop="1" x14ac:dyDescent="0.25">
      <c r="A3766" s="49"/>
      <c r="B3766" s="49"/>
      <c r="C3766" s="49"/>
      <c r="D3766" s="49"/>
      <c r="E3766" s="49"/>
      <c r="F3766" s="49"/>
      <c r="G3766" s="49"/>
      <c r="H3766" s="49"/>
      <c r="I3766" s="49"/>
      <c r="J3766" s="49"/>
      <c r="Q3766">
        <f t="shared" si="928"/>
        <v>0</v>
      </c>
      <c r="S3766" s="194"/>
    </row>
    <row r="3767" spans="1:30" collapsed="1" x14ac:dyDescent="0.25">
      <c r="A3767" s="36" t="s">
        <v>5044</v>
      </c>
      <c r="B3767" s="37" t="s">
        <v>137</v>
      </c>
      <c r="C3767" s="36" t="s">
        <v>138</v>
      </c>
      <c r="D3767" s="36" t="s">
        <v>9</v>
      </c>
      <c r="E3767" s="233" t="s">
        <v>1626</v>
      </c>
      <c r="F3767" s="234"/>
      <c r="G3767" s="38" t="s">
        <v>139</v>
      </c>
      <c r="H3767" s="37" t="s">
        <v>140</v>
      </c>
      <c r="I3767" s="37" t="s">
        <v>141</v>
      </c>
      <c r="J3767" s="37" t="s">
        <v>10</v>
      </c>
      <c r="Q3767">
        <f t="shared" si="928"/>
        <v>0</v>
      </c>
      <c r="S3767" s="194"/>
      <c r="W3767" t="s">
        <v>141</v>
      </c>
      <c r="Y3767" t="s">
        <v>141</v>
      </c>
      <c r="AB3767" t="s">
        <v>141</v>
      </c>
    </row>
    <row r="3768" spans="1:30" x14ac:dyDescent="0.25">
      <c r="A3768" s="39" t="s">
        <v>1627</v>
      </c>
      <c r="B3768" s="40" t="s">
        <v>1239</v>
      </c>
      <c r="C3768" s="39" t="s">
        <v>145</v>
      </c>
      <c r="D3768" s="39" t="s">
        <v>2916</v>
      </c>
      <c r="E3768" s="235" t="s">
        <v>1643</v>
      </c>
      <c r="F3768" s="236"/>
      <c r="G3768" s="41" t="s">
        <v>164</v>
      </c>
      <c r="H3768" s="42">
        <v>1</v>
      </c>
      <c r="I3768" s="43">
        <f>_xlfn.XLOOKUP(D3768,'Sintético MO EQ MAT'!D:D,'Sintético MO EQ MAT'!G:G)</f>
        <v>2570.1972050000004</v>
      </c>
      <c r="J3768" s="43">
        <f>(H3768*I3768)</f>
        <v>2570.1972050000004</v>
      </c>
      <c r="K3768">
        <f>_xlfn.XLOOKUP(D3768,'Sintético MO EQ MAT'!D:D,'Sintético MO EQ MAT'!O:O,0)</f>
        <v>3135.64</v>
      </c>
      <c r="L3768">
        <f>_xlfn.XLOOKUP(D3768,'Sintético MO EQ MAT'!D:D,'Sintético MO EQ MAT'!K:K,0)</f>
        <v>3135.6405901000003</v>
      </c>
      <c r="Q3768">
        <f t="shared" si="928"/>
        <v>0</v>
      </c>
      <c r="S3768" s="194"/>
      <c r="W3768">
        <v>2570.1972050000004</v>
      </c>
      <c r="Y3768">
        <v>2570.1972050000004</v>
      </c>
      <c r="AB3768">
        <v>2570.1972050000004</v>
      </c>
    </row>
    <row r="3769" spans="1:30" x14ac:dyDescent="0.25">
      <c r="A3769" s="44"/>
      <c r="B3769" s="44"/>
      <c r="C3769" s="44"/>
      <c r="D3769" s="44"/>
      <c r="E3769" s="44" t="s">
        <v>1629</v>
      </c>
      <c r="F3769" s="45">
        <v>0</v>
      </c>
      <c r="G3769" s="44" t="s">
        <v>1630</v>
      </c>
      <c r="H3769" s="45">
        <v>0</v>
      </c>
      <c r="I3769" s="44" t="s">
        <v>1631</v>
      </c>
      <c r="J3769" s="45">
        <f>F3769+H3769</f>
        <v>0</v>
      </c>
      <c r="Q3769">
        <f t="shared" si="928"/>
        <v>0</v>
      </c>
      <c r="W3769" t="s">
        <v>1631</v>
      </c>
      <c r="Y3769" t="s">
        <v>1631</v>
      </c>
      <c r="AB3769" t="s">
        <v>1631</v>
      </c>
    </row>
    <row r="3770" spans="1:30" x14ac:dyDescent="0.25">
      <c r="A3770" s="44"/>
      <c r="B3770" s="44"/>
      <c r="C3770" s="44"/>
      <c r="D3770" s="44"/>
      <c r="E3770" s="44" t="s">
        <v>1632</v>
      </c>
      <c r="F3770" s="45">
        <f>J3770-J3768</f>
        <v>565.44338509999989</v>
      </c>
      <c r="G3770" s="44"/>
      <c r="H3770" s="229" t="s">
        <v>1633</v>
      </c>
      <c r="I3770" s="229"/>
      <c r="J3770" s="45">
        <f>Q3770</f>
        <v>3135.6405901000003</v>
      </c>
      <c r="Q3770">
        <f t="shared" si="928"/>
        <v>3135.6405901000003</v>
      </c>
      <c r="S3770" s="194"/>
    </row>
    <row r="3771" spans="1:30" ht="15.75" thickBot="1" x14ac:dyDescent="0.3">
      <c r="A3771" s="46"/>
      <c r="B3771" s="46"/>
      <c r="C3771" s="46"/>
      <c r="D3771" s="46"/>
      <c r="E3771" s="46"/>
      <c r="F3771" s="46"/>
      <c r="G3771" s="46" t="s">
        <v>1634</v>
      </c>
      <c r="H3771" s="47">
        <v>1</v>
      </c>
      <c r="I3771" s="46" t="s">
        <v>1635</v>
      </c>
      <c r="J3771" s="48">
        <f>O3771</f>
        <v>3135.64</v>
      </c>
      <c r="M3771">
        <f>K3768</f>
        <v>3135.64</v>
      </c>
      <c r="N3771">
        <f>L3768</f>
        <v>3135.6405901000003</v>
      </c>
      <c r="O3771">
        <v>3135.64</v>
      </c>
      <c r="P3771">
        <v>3135.6405901000003</v>
      </c>
      <c r="Q3771">
        <f t="shared" si="928"/>
        <v>0</v>
      </c>
      <c r="S3771" s="194"/>
      <c r="W3771" t="s">
        <v>1635</v>
      </c>
      <c r="Y3771" t="s">
        <v>1635</v>
      </c>
      <c r="AB3771" t="s">
        <v>1635</v>
      </c>
    </row>
    <row r="3772" spans="1:30" ht="15.75" thickTop="1" x14ac:dyDescent="0.25">
      <c r="A3772" s="49"/>
      <c r="B3772" s="49"/>
      <c r="C3772" s="49"/>
      <c r="D3772" s="49"/>
      <c r="E3772" s="49"/>
      <c r="F3772" s="49"/>
      <c r="G3772" s="49"/>
      <c r="H3772" s="49"/>
      <c r="I3772" s="49"/>
      <c r="J3772" s="49"/>
      <c r="Q3772">
        <f t="shared" si="928"/>
        <v>0</v>
      </c>
      <c r="S3772" s="194"/>
    </row>
    <row r="3773" spans="1:30" collapsed="1" x14ac:dyDescent="0.25">
      <c r="A3773" s="36" t="s">
        <v>5045</v>
      </c>
      <c r="B3773" s="37" t="s">
        <v>137</v>
      </c>
      <c r="C3773" s="36" t="s">
        <v>138</v>
      </c>
      <c r="D3773" s="36" t="s">
        <v>9</v>
      </c>
      <c r="E3773" s="233" t="s">
        <v>1626</v>
      </c>
      <c r="F3773" s="234"/>
      <c r="G3773" s="38" t="s">
        <v>139</v>
      </c>
      <c r="H3773" s="37" t="s">
        <v>140</v>
      </c>
      <c r="I3773" s="37" t="s">
        <v>141</v>
      </c>
      <c r="J3773" s="37" t="s">
        <v>10</v>
      </c>
      <c r="Q3773">
        <f t="shared" si="928"/>
        <v>0</v>
      </c>
      <c r="S3773" s="194"/>
      <c r="W3773" t="s">
        <v>141</v>
      </c>
      <c r="Y3773" t="s">
        <v>141</v>
      </c>
      <c r="AB3773" t="s">
        <v>141</v>
      </c>
    </row>
    <row r="3774" spans="1:30" ht="51" x14ac:dyDescent="0.25">
      <c r="A3774" s="39" t="s">
        <v>1627</v>
      </c>
      <c r="B3774" s="40" t="s">
        <v>1242</v>
      </c>
      <c r="C3774" s="39" t="s">
        <v>594</v>
      </c>
      <c r="D3774" s="39" t="s">
        <v>2917</v>
      </c>
      <c r="E3774" s="235" t="s">
        <v>1648</v>
      </c>
      <c r="F3774" s="236"/>
      <c r="G3774" s="41" t="s">
        <v>596</v>
      </c>
      <c r="H3774" s="42">
        <v>1</v>
      </c>
      <c r="I3774" s="43">
        <f>_xlfn.XLOOKUP(D3774,'Sintético MO EQ MAT'!D:D,'Sintético MO EQ MAT'!G:G)</f>
        <v>2793.1468882622953</v>
      </c>
      <c r="J3774" s="43">
        <f>(H3774*I3774)</f>
        <v>2793.1468882622953</v>
      </c>
      <c r="K3774">
        <f>_xlfn.XLOOKUP(D3774,'Sintético MO EQ MAT'!D:D,'Sintético MO EQ MAT'!O:O,0)</f>
        <v>3407.63</v>
      </c>
      <c r="L3774">
        <f>_xlfn.XLOOKUP(D3774,'Sintético MO EQ MAT'!D:D,'Sintético MO EQ MAT'!K:K,0)</f>
        <v>3407.6392036800003</v>
      </c>
      <c r="Q3774">
        <f t="shared" si="928"/>
        <v>0</v>
      </c>
      <c r="S3774" s="194"/>
      <c r="W3774">
        <v>2793.1468882622953</v>
      </c>
      <c r="Y3774">
        <v>2793.1468882622953</v>
      </c>
      <c r="AB3774">
        <v>2793.1468882622953</v>
      </c>
      <c r="AD3774" s="196">
        <v>3349.59</v>
      </c>
    </row>
    <row r="3775" spans="1:30" x14ac:dyDescent="0.25">
      <c r="A3775" s="44"/>
      <c r="B3775" s="44"/>
      <c r="C3775" s="44"/>
      <c r="D3775" s="44"/>
      <c r="E3775" s="44" t="s">
        <v>1629</v>
      </c>
      <c r="F3775" s="45">
        <v>0</v>
      </c>
      <c r="G3775" s="44" t="s">
        <v>1630</v>
      </c>
      <c r="H3775" s="45">
        <v>0</v>
      </c>
      <c r="I3775" s="44" t="s">
        <v>1631</v>
      </c>
      <c r="J3775" s="45">
        <f>F3775+H3775</f>
        <v>0</v>
      </c>
      <c r="Q3775">
        <f t="shared" si="928"/>
        <v>0</v>
      </c>
      <c r="W3775" t="s">
        <v>1631</v>
      </c>
      <c r="Y3775" t="s">
        <v>1631</v>
      </c>
      <c r="AB3775" t="s">
        <v>1631</v>
      </c>
    </row>
    <row r="3776" spans="1:30" x14ac:dyDescent="0.25">
      <c r="A3776" s="44"/>
      <c r="B3776" s="44"/>
      <c r="C3776" s="44"/>
      <c r="D3776" s="44"/>
      <c r="E3776" s="44" t="s">
        <v>1632</v>
      </c>
      <c r="F3776" s="45">
        <f>J3776-J3774</f>
        <v>614.49231541770496</v>
      </c>
      <c r="G3776" s="44"/>
      <c r="H3776" s="229" t="s">
        <v>1633</v>
      </c>
      <c r="I3776" s="229"/>
      <c r="J3776" s="45">
        <f>Q3776</f>
        <v>3407.6392036800003</v>
      </c>
      <c r="Q3776">
        <f t="shared" si="928"/>
        <v>3407.6392036800003</v>
      </c>
      <c r="S3776" s="194"/>
    </row>
    <row r="3777" spans="1:30" ht="15.75" thickBot="1" x14ac:dyDescent="0.3">
      <c r="A3777" s="46"/>
      <c r="B3777" s="46"/>
      <c r="C3777" s="46"/>
      <c r="D3777" s="46"/>
      <c r="E3777" s="46"/>
      <c r="F3777" s="46"/>
      <c r="G3777" s="46" t="s">
        <v>1634</v>
      </c>
      <c r="H3777" s="47">
        <v>1</v>
      </c>
      <c r="I3777" s="46" t="s">
        <v>1635</v>
      </c>
      <c r="J3777" s="48">
        <f>O3777</f>
        <v>3407.63</v>
      </c>
      <c r="M3777">
        <f>K3774</f>
        <v>3407.63</v>
      </c>
      <c r="N3777">
        <f>L3774</f>
        <v>3407.6392036800003</v>
      </c>
      <c r="O3777">
        <v>3407.63</v>
      </c>
      <c r="P3777">
        <v>3407.6392036800003</v>
      </c>
      <c r="Q3777">
        <f t="shared" si="928"/>
        <v>0</v>
      </c>
      <c r="S3777" s="194"/>
      <c r="W3777" t="s">
        <v>1635</v>
      </c>
      <c r="Y3777" t="s">
        <v>1635</v>
      </c>
      <c r="AB3777" t="s">
        <v>1635</v>
      </c>
    </row>
    <row r="3778" spans="1:30" ht="15.75" thickTop="1" x14ac:dyDescent="0.25">
      <c r="A3778" s="49"/>
      <c r="B3778" s="49"/>
      <c r="C3778" s="49"/>
      <c r="D3778" s="49"/>
      <c r="E3778" s="49"/>
      <c r="F3778" s="49"/>
      <c r="G3778" s="49"/>
      <c r="H3778" s="49"/>
      <c r="I3778" s="49"/>
      <c r="J3778" s="49"/>
      <c r="Q3778">
        <f t="shared" si="928"/>
        <v>0</v>
      </c>
      <c r="S3778" s="194"/>
    </row>
    <row r="3779" spans="1:30" collapsed="1" x14ac:dyDescent="0.25">
      <c r="A3779" s="36" t="s">
        <v>1244</v>
      </c>
      <c r="B3779" s="37" t="s">
        <v>137</v>
      </c>
      <c r="C3779" s="36" t="s">
        <v>138</v>
      </c>
      <c r="D3779" s="36" t="s">
        <v>9</v>
      </c>
      <c r="E3779" s="233" t="s">
        <v>1626</v>
      </c>
      <c r="F3779" s="234"/>
      <c r="G3779" s="38" t="s">
        <v>139</v>
      </c>
      <c r="H3779" s="37" t="s">
        <v>140</v>
      </c>
      <c r="I3779" s="37" t="s">
        <v>141</v>
      </c>
      <c r="J3779" s="37" t="s">
        <v>10</v>
      </c>
      <c r="Q3779">
        <f t="shared" si="928"/>
        <v>0</v>
      </c>
      <c r="S3779" s="194"/>
      <c r="W3779" t="s">
        <v>141</v>
      </c>
      <c r="Y3779" t="s">
        <v>141</v>
      </c>
      <c r="AB3779" t="s">
        <v>141</v>
      </c>
    </row>
    <row r="3780" spans="1:30" ht="38.25" x14ac:dyDescent="0.25">
      <c r="A3780" s="39" t="s">
        <v>1636</v>
      </c>
      <c r="B3780" s="40" t="s">
        <v>1245</v>
      </c>
      <c r="C3780" s="39" t="s">
        <v>594</v>
      </c>
      <c r="D3780" s="39" t="s">
        <v>2918</v>
      </c>
      <c r="E3780" s="235" t="s">
        <v>2919</v>
      </c>
      <c r="F3780" s="236"/>
      <c r="G3780" s="41" t="s">
        <v>596</v>
      </c>
      <c r="H3780" s="42">
        <v>1</v>
      </c>
      <c r="I3780" s="43">
        <f>_xlfn.XLOOKUP(D3780,'Sintético MO EQ MAT'!D:D,'Sintético MO EQ MAT'!G:G)</f>
        <v>6048.6360245819669</v>
      </c>
      <c r="J3780" s="43">
        <f>(H3780*I3780)</f>
        <v>6048.6360245819669</v>
      </c>
      <c r="K3780">
        <f>_xlfn.XLOOKUP(D3780,'Sintético MO EQ MAT'!D:D,'Sintético MO EQ MAT'!O:O,0)</f>
        <v>7379.33</v>
      </c>
      <c r="L3780">
        <f>_xlfn.XLOOKUP(D3780,'Sintético MO EQ MAT'!D:D,'Sintético MO EQ MAT'!K:K,0)</f>
        <v>7379.3359499899998</v>
      </c>
      <c r="Q3780">
        <f t="shared" si="928"/>
        <v>0</v>
      </c>
      <c r="S3780" s="194"/>
      <c r="W3780">
        <v>6048.6360245819669</v>
      </c>
      <c r="Y3780">
        <v>6048.6360245819669</v>
      </c>
      <c r="AB3780">
        <v>6048.6360245819669</v>
      </c>
      <c r="AD3780" s="196">
        <v>7072.07</v>
      </c>
    </row>
    <row r="3781" spans="1:30" x14ac:dyDescent="0.25">
      <c r="A3781" s="55" t="s">
        <v>1627</v>
      </c>
      <c r="B3781" s="56" t="s">
        <v>2920</v>
      </c>
      <c r="C3781" s="55" t="s">
        <v>594</v>
      </c>
      <c r="D3781" s="55" t="s">
        <v>2921</v>
      </c>
      <c r="E3781" s="230" t="s">
        <v>1665</v>
      </c>
      <c r="F3781" s="231"/>
      <c r="G3781" s="57" t="s">
        <v>1787</v>
      </c>
      <c r="H3781" s="58">
        <v>8</v>
      </c>
      <c r="I3781" s="59">
        <v>18.93</v>
      </c>
      <c r="J3781" s="59">
        <f t="shared" ref="J3781:J3782" si="934">TRUNC(H3781*I3781,(2))</f>
        <v>151.44</v>
      </c>
      <c r="Q3781">
        <f t="shared" si="928"/>
        <v>0</v>
      </c>
      <c r="R3781">
        <f t="shared" ref="R3781:R3782" si="935">I3781/1.07133</f>
        <v>17.669625605555712</v>
      </c>
      <c r="T3781">
        <v>17.977653944162867</v>
      </c>
      <c r="W3781">
        <v>19.260000000000002</v>
      </c>
      <c r="Y3781">
        <v>19.260000000000002</v>
      </c>
      <c r="AB3781">
        <v>19.260000000000002</v>
      </c>
      <c r="AD3781" s="196">
        <v>18.93</v>
      </c>
    </row>
    <row r="3782" spans="1:30" ht="38.25" x14ac:dyDescent="0.25">
      <c r="A3782" s="55" t="s">
        <v>1627</v>
      </c>
      <c r="B3782" s="56" t="s">
        <v>2922</v>
      </c>
      <c r="C3782" s="55" t="s">
        <v>594</v>
      </c>
      <c r="D3782" s="55" t="s">
        <v>2923</v>
      </c>
      <c r="E3782" s="230" t="s">
        <v>1648</v>
      </c>
      <c r="F3782" s="231"/>
      <c r="G3782" s="57" t="s">
        <v>596</v>
      </c>
      <c r="H3782" s="58">
        <v>1</v>
      </c>
      <c r="I3782" s="59">
        <v>5897.2</v>
      </c>
      <c r="J3782" s="59">
        <f t="shared" si="934"/>
        <v>5897.2</v>
      </c>
      <c r="Q3782">
        <f t="shared" si="928"/>
        <v>0</v>
      </c>
      <c r="R3782">
        <f t="shared" si="935"/>
        <v>5504.5597528305943</v>
      </c>
      <c r="T3782">
        <v>5600.5152474027618</v>
      </c>
      <c r="W3782">
        <v>6000</v>
      </c>
      <c r="Y3782">
        <v>6000</v>
      </c>
      <c r="AB3782">
        <v>6000</v>
      </c>
      <c r="AD3782" s="196">
        <v>5897.79</v>
      </c>
    </row>
    <row r="3783" spans="1:30" x14ac:dyDescent="0.25">
      <c r="A3783" s="44"/>
      <c r="B3783" s="44"/>
      <c r="C3783" s="44"/>
      <c r="D3783" s="44"/>
      <c r="E3783" s="44" t="s">
        <v>1629</v>
      </c>
      <c r="F3783" s="45">
        <v>154.08000000000001</v>
      </c>
      <c r="G3783" s="44" t="s">
        <v>1630</v>
      </c>
      <c r="H3783" s="45">
        <v>0</v>
      </c>
      <c r="I3783" s="44" t="s">
        <v>1631</v>
      </c>
      <c r="J3783" s="45">
        <f>F3783+H3783</f>
        <v>154.08000000000001</v>
      </c>
      <c r="Q3783">
        <f t="shared" si="928"/>
        <v>0</v>
      </c>
      <c r="W3783" t="s">
        <v>1631</v>
      </c>
      <c r="Y3783" t="s">
        <v>1631</v>
      </c>
      <c r="AB3783" t="s">
        <v>1631</v>
      </c>
    </row>
    <row r="3784" spans="1:30" x14ac:dyDescent="0.25">
      <c r="A3784" s="44"/>
      <c r="B3784" s="44"/>
      <c r="C3784" s="44"/>
      <c r="D3784" s="44"/>
      <c r="E3784" s="44" t="s">
        <v>1632</v>
      </c>
      <c r="F3784" s="45">
        <f>J3784-J3780</f>
        <v>1330.6999254080329</v>
      </c>
      <c r="G3784" s="44"/>
      <c r="H3784" s="229" t="s">
        <v>1633</v>
      </c>
      <c r="I3784" s="229"/>
      <c r="J3784" s="45">
        <f>Q3784</f>
        <v>7379.3359499899998</v>
      </c>
      <c r="Q3784">
        <f t="shared" si="928"/>
        <v>7379.3359499899998</v>
      </c>
      <c r="S3784" s="194"/>
    </row>
    <row r="3785" spans="1:30" ht="15.75" thickBot="1" x14ac:dyDescent="0.3">
      <c r="A3785" s="46"/>
      <c r="B3785" s="46"/>
      <c r="C3785" s="46"/>
      <c r="D3785" s="46"/>
      <c r="E3785" s="46"/>
      <c r="F3785" s="46"/>
      <c r="G3785" s="46" t="s">
        <v>1634</v>
      </c>
      <c r="H3785" s="47">
        <v>1</v>
      </c>
      <c r="I3785" s="46" t="s">
        <v>1635</v>
      </c>
      <c r="J3785" s="48">
        <f>O3785</f>
        <v>7379.33</v>
      </c>
      <c r="M3785">
        <f>K3780</f>
        <v>7379.33</v>
      </c>
      <c r="N3785">
        <f>L3780</f>
        <v>7379.3359499899998</v>
      </c>
      <c r="O3785">
        <v>7379.33</v>
      </c>
      <c r="P3785">
        <v>7379.3359499899998</v>
      </c>
      <c r="Q3785">
        <f t="shared" si="928"/>
        <v>0</v>
      </c>
      <c r="S3785" s="194"/>
      <c r="W3785" t="s">
        <v>1635</v>
      </c>
      <c r="Y3785" t="s">
        <v>1635</v>
      </c>
      <c r="AB3785" t="s">
        <v>1635</v>
      </c>
    </row>
    <row r="3786" spans="1:30" ht="15.75" thickTop="1" x14ac:dyDescent="0.25">
      <c r="A3786" s="49"/>
      <c r="B3786" s="49"/>
      <c r="C3786" s="49"/>
      <c r="D3786" s="49"/>
      <c r="E3786" s="49"/>
      <c r="F3786" s="49"/>
      <c r="G3786" s="49"/>
      <c r="H3786" s="49"/>
      <c r="I3786" s="49"/>
      <c r="J3786" s="49"/>
      <c r="Q3786">
        <f t="shared" ref="Q3786:Q3849" si="936">P3787</f>
        <v>0</v>
      </c>
      <c r="S3786" s="194"/>
    </row>
    <row r="3787" spans="1:30" collapsed="1" x14ac:dyDescent="0.25">
      <c r="A3787" s="36" t="s">
        <v>1247</v>
      </c>
      <c r="B3787" s="37" t="s">
        <v>137</v>
      </c>
      <c r="C3787" s="36" t="s">
        <v>138</v>
      </c>
      <c r="D3787" s="36" t="s">
        <v>9</v>
      </c>
      <c r="E3787" s="233" t="s">
        <v>1626</v>
      </c>
      <c r="F3787" s="234"/>
      <c r="G3787" s="38" t="s">
        <v>139</v>
      </c>
      <c r="H3787" s="37" t="s">
        <v>140</v>
      </c>
      <c r="I3787" s="37" t="s">
        <v>141</v>
      </c>
      <c r="J3787" s="37" t="s">
        <v>10</v>
      </c>
      <c r="Q3787">
        <f t="shared" si="936"/>
        <v>0</v>
      </c>
      <c r="S3787" s="194"/>
      <c r="W3787" t="s">
        <v>141</v>
      </c>
      <c r="Y3787" t="s">
        <v>141</v>
      </c>
      <c r="AB3787" t="s">
        <v>141</v>
      </c>
    </row>
    <row r="3788" spans="1:30" x14ac:dyDescent="0.25">
      <c r="A3788" s="39" t="s">
        <v>1636</v>
      </c>
      <c r="B3788" s="40" t="s">
        <v>1248</v>
      </c>
      <c r="C3788" s="39" t="s">
        <v>594</v>
      </c>
      <c r="D3788" s="39" t="s">
        <v>2924</v>
      </c>
      <c r="E3788" s="235" t="s">
        <v>2919</v>
      </c>
      <c r="F3788" s="236"/>
      <c r="G3788" s="41" t="s">
        <v>596</v>
      </c>
      <c r="H3788" s="42">
        <v>1</v>
      </c>
      <c r="I3788" s="43">
        <f>_xlfn.XLOOKUP(D3788,'Sintético MO EQ MAT'!D:D,'Sintético MO EQ MAT'!G:G)</f>
        <v>422.31055852459014</v>
      </c>
      <c r="J3788" s="43">
        <f>(H3788*I3788)</f>
        <v>422.31055852459014</v>
      </c>
      <c r="K3788">
        <f>_xlfn.XLOOKUP(D3788,'Sintético MO EQ MAT'!D:D,'Sintético MO EQ MAT'!O:O,0)</f>
        <v>1030.43</v>
      </c>
      <c r="L3788">
        <f>_xlfn.XLOOKUP(D3788,'Sintético MO EQ MAT'!D:D,'Sintético MO EQ MAT'!K:K,0)</f>
        <v>515.21888139999999</v>
      </c>
      <c r="Q3788">
        <f t="shared" si="936"/>
        <v>0</v>
      </c>
      <c r="S3788" s="194"/>
      <c r="W3788">
        <v>422.31055852459014</v>
      </c>
      <c r="Y3788">
        <v>422.31055852459014</v>
      </c>
      <c r="AB3788">
        <v>422.31055852459014</v>
      </c>
      <c r="AD3788" s="196">
        <v>461.05</v>
      </c>
    </row>
    <row r="3789" spans="1:30" x14ac:dyDescent="0.25">
      <c r="A3789" s="55" t="s">
        <v>1627</v>
      </c>
      <c r="B3789" s="56" t="s">
        <v>2925</v>
      </c>
      <c r="C3789" s="55" t="s">
        <v>594</v>
      </c>
      <c r="D3789" s="55" t="s">
        <v>2926</v>
      </c>
      <c r="E3789" s="230" t="s">
        <v>1648</v>
      </c>
      <c r="F3789" s="231"/>
      <c r="G3789" s="57" t="s">
        <v>596</v>
      </c>
      <c r="H3789" s="58">
        <v>4</v>
      </c>
      <c r="I3789" s="59">
        <v>0.28000000000000003</v>
      </c>
      <c r="J3789" s="59">
        <f t="shared" ref="J3789:J3791" si="937">TRUNC(H3789*I3789,(2))</f>
        <v>1.1200000000000001</v>
      </c>
      <c r="Q3789">
        <f t="shared" si="936"/>
        <v>0</v>
      </c>
      <c r="R3789">
        <f t="shared" ref="R3789:R3791" si="938">I3789/1.07133</f>
        <v>0.2613573782121289</v>
      </c>
      <c r="T3789">
        <v>0.27069157029113344</v>
      </c>
      <c r="W3789">
        <v>0.28999999999999998</v>
      </c>
      <c r="Y3789">
        <v>0.28999999999999998</v>
      </c>
      <c r="AB3789">
        <v>0.28999999999999998</v>
      </c>
      <c r="AD3789" s="196">
        <v>0.28000000000000003</v>
      </c>
    </row>
    <row r="3790" spans="1:30" x14ac:dyDescent="0.25">
      <c r="A3790" s="55" t="s">
        <v>1627</v>
      </c>
      <c r="B3790" s="56" t="s">
        <v>2920</v>
      </c>
      <c r="C3790" s="55" t="s">
        <v>594</v>
      </c>
      <c r="D3790" s="55" t="s">
        <v>2921</v>
      </c>
      <c r="E3790" s="230" t="s">
        <v>1665</v>
      </c>
      <c r="F3790" s="231"/>
      <c r="G3790" s="57" t="s">
        <v>1787</v>
      </c>
      <c r="H3790" s="58">
        <v>2</v>
      </c>
      <c r="I3790" s="59">
        <v>18.93</v>
      </c>
      <c r="J3790" s="59">
        <f t="shared" si="937"/>
        <v>37.86</v>
      </c>
      <c r="Q3790">
        <f t="shared" si="936"/>
        <v>0</v>
      </c>
      <c r="R3790">
        <f t="shared" si="938"/>
        <v>17.669625605555712</v>
      </c>
      <c r="T3790">
        <v>17.977653944162867</v>
      </c>
      <c r="W3790">
        <v>19.260000000000002</v>
      </c>
      <c r="Y3790">
        <v>19.260000000000002</v>
      </c>
      <c r="AB3790">
        <v>19.260000000000002</v>
      </c>
      <c r="AD3790" s="196">
        <v>18.93</v>
      </c>
    </row>
    <row r="3791" spans="1:30" x14ac:dyDescent="0.25">
      <c r="A3791" s="55" t="s">
        <v>1627</v>
      </c>
      <c r="B3791" s="56" t="s">
        <v>2927</v>
      </c>
      <c r="C3791" s="55" t="s">
        <v>594</v>
      </c>
      <c r="D3791" s="55" t="s">
        <v>2928</v>
      </c>
      <c r="E3791" s="230" t="s">
        <v>1648</v>
      </c>
      <c r="F3791" s="231"/>
      <c r="G3791" s="57" t="s">
        <v>596</v>
      </c>
      <c r="H3791" s="58">
        <v>1</v>
      </c>
      <c r="I3791" s="59">
        <v>383.33</v>
      </c>
      <c r="J3791" s="59">
        <f t="shared" si="937"/>
        <v>383.33</v>
      </c>
      <c r="Q3791">
        <f t="shared" si="936"/>
        <v>0</v>
      </c>
      <c r="R3791">
        <f t="shared" si="938"/>
        <v>357.8075849644834</v>
      </c>
      <c r="T3791">
        <v>364.03349108117948</v>
      </c>
      <c r="W3791">
        <v>390</v>
      </c>
      <c r="Y3791">
        <v>390</v>
      </c>
      <c r="AB3791">
        <v>390</v>
      </c>
      <c r="AD3791" s="196">
        <v>383.35</v>
      </c>
    </row>
    <row r="3792" spans="1:30" x14ac:dyDescent="0.25">
      <c r="A3792" s="44"/>
      <c r="B3792" s="44"/>
      <c r="C3792" s="44"/>
      <c r="D3792" s="44"/>
      <c r="E3792" s="44" t="s">
        <v>1629</v>
      </c>
      <c r="F3792" s="45">
        <v>38.520000000000003</v>
      </c>
      <c r="G3792" s="44" t="s">
        <v>1630</v>
      </c>
      <c r="H3792" s="45">
        <v>0</v>
      </c>
      <c r="I3792" s="44" t="s">
        <v>1631</v>
      </c>
      <c r="J3792" s="45">
        <f>F3792+H3792</f>
        <v>38.520000000000003</v>
      </c>
      <c r="Q3792">
        <f t="shared" si="936"/>
        <v>0</v>
      </c>
      <c r="W3792" t="s">
        <v>1631</v>
      </c>
      <c r="Y3792" t="s">
        <v>1631</v>
      </c>
      <c r="AB3792" t="s">
        <v>1631</v>
      </c>
    </row>
    <row r="3793" spans="1:30" x14ac:dyDescent="0.25">
      <c r="A3793" s="44"/>
      <c r="B3793" s="44"/>
      <c r="C3793" s="44"/>
      <c r="D3793" s="44"/>
      <c r="E3793" s="44" t="s">
        <v>1632</v>
      </c>
      <c r="F3793" s="45">
        <f>J3793-J3788</f>
        <v>92.908322875409851</v>
      </c>
      <c r="G3793" s="44"/>
      <c r="H3793" s="229" t="s">
        <v>1633</v>
      </c>
      <c r="I3793" s="229"/>
      <c r="J3793" s="45">
        <f>Q3793</f>
        <v>515.21888139999999</v>
      </c>
      <c r="Q3793">
        <f t="shared" si="936"/>
        <v>515.21888139999999</v>
      </c>
      <c r="S3793" s="194"/>
    </row>
    <row r="3794" spans="1:30" ht="15.75" thickBot="1" x14ac:dyDescent="0.3">
      <c r="A3794" s="46"/>
      <c r="B3794" s="46"/>
      <c r="C3794" s="46"/>
      <c r="D3794" s="46"/>
      <c r="E3794" s="46"/>
      <c r="F3794" s="46"/>
      <c r="G3794" s="46" t="s">
        <v>1634</v>
      </c>
      <c r="H3794" s="47">
        <v>2</v>
      </c>
      <c r="I3794" s="46" t="s">
        <v>1635</v>
      </c>
      <c r="J3794" s="48">
        <f>O3794</f>
        <v>1030.43</v>
      </c>
      <c r="M3794">
        <f>K3788</f>
        <v>1030.43</v>
      </c>
      <c r="N3794">
        <f>L3788</f>
        <v>515.21888139999999</v>
      </c>
      <c r="O3794">
        <v>1030.43</v>
      </c>
      <c r="P3794">
        <v>515.21888139999999</v>
      </c>
      <c r="Q3794">
        <f t="shared" si="936"/>
        <v>0</v>
      </c>
      <c r="S3794" s="194"/>
      <c r="W3794" t="s">
        <v>1635</v>
      </c>
      <c r="Y3794" t="s">
        <v>1635</v>
      </c>
      <c r="AB3794" t="s">
        <v>1635</v>
      </c>
    </row>
    <row r="3795" spans="1:30" ht="15.75" thickTop="1" x14ac:dyDescent="0.25">
      <c r="A3795" s="49"/>
      <c r="B3795" s="49"/>
      <c r="C3795" s="49"/>
      <c r="D3795" s="49"/>
      <c r="E3795" s="49"/>
      <c r="F3795" s="49"/>
      <c r="G3795" s="49"/>
      <c r="H3795" s="49"/>
      <c r="I3795" s="49"/>
      <c r="J3795" s="49"/>
      <c r="Q3795">
        <f t="shared" si="936"/>
        <v>0</v>
      </c>
      <c r="S3795" s="194"/>
    </row>
    <row r="3796" spans="1:30" collapsed="1" x14ac:dyDescent="0.25">
      <c r="A3796" s="36" t="s">
        <v>1250</v>
      </c>
      <c r="B3796" s="37" t="s">
        <v>137</v>
      </c>
      <c r="C3796" s="36" t="s">
        <v>138</v>
      </c>
      <c r="D3796" s="36" t="s">
        <v>9</v>
      </c>
      <c r="E3796" s="233" t="s">
        <v>1626</v>
      </c>
      <c r="F3796" s="234"/>
      <c r="G3796" s="38" t="s">
        <v>139</v>
      </c>
      <c r="H3796" s="37" t="s">
        <v>140</v>
      </c>
      <c r="I3796" s="37" t="s">
        <v>141</v>
      </c>
      <c r="J3796" s="37" t="s">
        <v>10</v>
      </c>
      <c r="Q3796">
        <f t="shared" si="936"/>
        <v>0</v>
      </c>
      <c r="S3796" s="194"/>
      <c r="W3796" t="s">
        <v>141</v>
      </c>
      <c r="Y3796" t="s">
        <v>141</v>
      </c>
      <c r="AB3796" t="s">
        <v>141</v>
      </c>
    </row>
    <row r="3797" spans="1:30" x14ac:dyDescent="0.25">
      <c r="A3797" s="39" t="s">
        <v>1636</v>
      </c>
      <c r="B3797" s="40" t="s">
        <v>1251</v>
      </c>
      <c r="C3797" s="39" t="s">
        <v>594</v>
      </c>
      <c r="D3797" s="39" t="s">
        <v>2929</v>
      </c>
      <c r="E3797" s="235" t="s">
        <v>2902</v>
      </c>
      <c r="F3797" s="236"/>
      <c r="G3797" s="41" t="s">
        <v>808</v>
      </c>
      <c r="H3797" s="42">
        <v>1</v>
      </c>
      <c r="I3797" s="43">
        <f>_xlfn.XLOOKUP(D3797,'Sintético MO EQ MAT'!D:D,'Sintético MO EQ MAT'!G:G)</f>
        <v>20.930233327868855</v>
      </c>
      <c r="J3797" s="43">
        <f>(H3797*I3797)</f>
        <v>20.930233327868855</v>
      </c>
      <c r="K3797">
        <f>_xlfn.XLOOKUP(D3797,'Sintético MO EQ MAT'!D:D,'Sintético MO EQ MAT'!O:O,0)</f>
        <v>1149.06</v>
      </c>
      <c r="L3797">
        <f>_xlfn.XLOOKUP(D3797,'Sintético MO EQ MAT'!D:D,'Sintético MO EQ MAT'!K:K,0)</f>
        <v>25.534884660000003</v>
      </c>
      <c r="Q3797">
        <f t="shared" si="936"/>
        <v>0</v>
      </c>
      <c r="S3797" s="194"/>
      <c r="W3797">
        <v>20.930233327868855</v>
      </c>
      <c r="Y3797">
        <v>20.930233327868855</v>
      </c>
      <c r="AB3797">
        <v>20.930233327868855</v>
      </c>
      <c r="AD3797" s="196">
        <v>19.010000000000002</v>
      </c>
    </row>
    <row r="3798" spans="1:30" ht="25.5" x14ac:dyDescent="0.25">
      <c r="A3798" s="50" t="s">
        <v>1638</v>
      </c>
      <c r="B3798" s="51" t="s">
        <v>2525</v>
      </c>
      <c r="C3798" s="50" t="s">
        <v>594</v>
      </c>
      <c r="D3798" s="50" t="s">
        <v>2526</v>
      </c>
      <c r="E3798" s="237" t="s">
        <v>2336</v>
      </c>
      <c r="F3798" s="238"/>
      <c r="G3798" s="52" t="s">
        <v>1787</v>
      </c>
      <c r="H3798" s="53">
        <v>0.25</v>
      </c>
      <c r="I3798" s="54">
        <v>3.48</v>
      </c>
      <c r="J3798" s="54">
        <f t="shared" ref="J3798:J3800" si="939">TRUNC(H3798*I3798,(2))</f>
        <v>0.87</v>
      </c>
      <c r="Q3798">
        <f t="shared" si="936"/>
        <v>0</v>
      </c>
      <c r="R3798">
        <f t="shared" ref="R3798:R3800" si="940">I3798/1.07133</f>
        <v>3.2482988434936018</v>
      </c>
      <c r="T3798">
        <v>3.3136381880466339</v>
      </c>
      <c r="W3798">
        <v>3.55</v>
      </c>
      <c r="Y3798">
        <v>3.55</v>
      </c>
      <c r="AB3798">
        <v>3.55</v>
      </c>
      <c r="AD3798" s="196">
        <v>3.48</v>
      </c>
    </row>
    <row r="3799" spans="1:30" x14ac:dyDescent="0.25">
      <c r="A3799" s="55" t="s">
        <v>1627</v>
      </c>
      <c r="B3799" s="56" t="s">
        <v>2930</v>
      </c>
      <c r="C3799" s="55" t="s">
        <v>594</v>
      </c>
      <c r="D3799" s="55" t="s">
        <v>2931</v>
      </c>
      <c r="E3799" s="230" t="s">
        <v>1648</v>
      </c>
      <c r="F3799" s="231"/>
      <c r="G3799" s="57" t="s">
        <v>596</v>
      </c>
      <c r="H3799" s="58">
        <v>1</v>
      </c>
      <c r="I3799" s="59">
        <v>14.98</v>
      </c>
      <c r="J3799" s="59">
        <f t="shared" si="939"/>
        <v>14.98</v>
      </c>
      <c r="Q3799">
        <f t="shared" si="936"/>
        <v>0</v>
      </c>
      <c r="R3799">
        <f t="shared" si="940"/>
        <v>13.982619734348896</v>
      </c>
      <c r="T3799">
        <v>14.234642920482019</v>
      </c>
      <c r="W3799">
        <v>15.25</v>
      </c>
      <c r="Y3799">
        <v>15.25</v>
      </c>
      <c r="AB3799">
        <v>15.25</v>
      </c>
      <c r="AD3799" s="196">
        <v>14.99</v>
      </c>
    </row>
    <row r="3800" spans="1:30" x14ac:dyDescent="0.25">
      <c r="A3800" s="55" t="s">
        <v>1627</v>
      </c>
      <c r="B3800" s="56" t="s">
        <v>2529</v>
      </c>
      <c r="C3800" s="55" t="s">
        <v>157</v>
      </c>
      <c r="D3800" s="55" t="s">
        <v>2530</v>
      </c>
      <c r="E3800" s="230" t="s">
        <v>1665</v>
      </c>
      <c r="F3800" s="231"/>
      <c r="G3800" s="57" t="s">
        <v>266</v>
      </c>
      <c r="H3800" s="58">
        <v>0.25</v>
      </c>
      <c r="I3800" s="59">
        <v>20.32</v>
      </c>
      <c r="J3800" s="59">
        <f t="shared" si="939"/>
        <v>5.08</v>
      </c>
      <c r="Q3800">
        <f t="shared" si="936"/>
        <v>0</v>
      </c>
      <c r="R3800">
        <f t="shared" si="940"/>
        <v>18.967078304537353</v>
      </c>
      <c r="T3800">
        <v>19.303109219381518</v>
      </c>
      <c r="W3800">
        <v>20.68</v>
      </c>
      <c r="Y3800">
        <v>20.68</v>
      </c>
      <c r="AB3800">
        <v>20.68</v>
      </c>
      <c r="AD3800" s="196">
        <v>20.32</v>
      </c>
    </row>
    <row r="3801" spans="1:30" x14ac:dyDescent="0.25">
      <c r="A3801" s="44"/>
      <c r="B3801" s="44"/>
      <c r="C3801" s="44"/>
      <c r="D3801" s="44"/>
      <c r="E3801" s="44" t="s">
        <v>1629</v>
      </c>
      <c r="F3801" s="45">
        <v>5.17</v>
      </c>
      <c r="G3801" s="44" t="s">
        <v>1630</v>
      </c>
      <c r="H3801" s="45">
        <v>0</v>
      </c>
      <c r="I3801" s="44" t="s">
        <v>1631</v>
      </c>
      <c r="J3801" s="45">
        <f>F3801+H3801</f>
        <v>5.17</v>
      </c>
      <c r="Q3801">
        <f t="shared" si="936"/>
        <v>0</v>
      </c>
      <c r="W3801" t="s">
        <v>1631</v>
      </c>
      <c r="Y3801" t="s">
        <v>1631</v>
      </c>
      <c r="AB3801" t="s">
        <v>1631</v>
      </c>
    </row>
    <row r="3802" spans="1:30" x14ac:dyDescent="0.25">
      <c r="A3802" s="44"/>
      <c r="B3802" s="44"/>
      <c r="C3802" s="44"/>
      <c r="D3802" s="44"/>
      <c r="E3802" s="44" t="s">
        <v>1632</v>
      </c>
      <c r="F3802" s="45">
        <f>J3802-J3800</f>
        <v>20.454884660000005</v>
      </c>
      <c r="G3802" s="44"/>
      <c r="H3802" s="229" t="s">
        <v>1633</v>
      </c>
      <c r="I3802" s="229"/>
      <c r="J3802" s="45">
        <f>Q3802</f>
        <v>25.534884660000003</v>
      </c>
      <c r="Q3802">
        <f t="shared" si="936"/>
        <v>25.534884660000003</v>
      </c>
      <c r="S3802" s="194"/>
    </row>
    <row r="3803" spans="1:30" ht="15.75" thickBot="1" x14ac:dyDescent="0.3">
      <c r="A3803" s="46"/>
      <c r="B3803" s="46"/>
      <c r="C3803" s="46"/>
      <c r="D3803" s="46"/>
      <c r="E3803" s="46"/>
      <c r="F3803" s="46"/>
      <c r="G3803" s="46" t="s">
        <v>1634</v>
      </c>
      <c r="H3803" s="47">
        <v>45</v>
      </c>
      <c r="I3803" s="46" t="s">
        <v>1635</v>
      </c>
      <c r="J3803" s="48">
        <f>O3803</f>
        <v>1149.06</v>
      </c>
      <c r="M3803">
        <f>K3797</f>
        <v>1149.06</v>
      </c>
      <c r="N3803">
        <f>L3797</f>
        <v>25.534884660000003</v>
      </c>
      <c r="O3803">
        <v>1149.06</v>
      </c>
      <c r="P3803">
        <v>25.534884660000003</v>
      </c>
      <c r="Q3803">
        <f t="shared" si="936"/>
        <v>0</v>
      </c>
      <c r="S3803" s="194"/>
      <c r="W3803" t="s">
        <v>1635</v>
      </c>
      <c r="Y3803" t="s">
        <v>1635</v>
      </c>
      <c r="AB3803" t="s">
        <v>1635</v>
      </c>
    </row>
    <row r="3804" spans="1:30" ht="15.75" thickTop="1" x14ac:dyDescent="0.25">
      <c r="A3804" s="49"/>
      <c r="B3804" s="49"/>
      <c r="C3804" s="49"/>
      <c r="D3804" s="49"/>
      <c r="E3804" s="49"/>
      <c r="F3804" s="49"/>
      <c r="G3804" s="49"/>
      <c r="H3804" s="49"/>
      <c r="I3804" s="49"/>
      <c r="J3804" s="49"/>
      <c r="Q3804">
        <f t="shared" si="936"/>
        <v>0</v>
      </c>
      <c r="S3804" s="194"/>
    </row>
    <row r="3805" spans="1:30" x14ac:dyDescent="0.25">
      <c r="A3805" s="33" t="s">
        <v>98</v>
      </c>
      <c r="B3805" s="33"/>
      <c r="C3805" s="33"/>
      <c r="D3805" s="33" t="s">
        <v>99</v>
      </c>
      <c r="E3805" s="33"/>
      <c r="F3805" s="239"/>
      <c r="G3805" s="240"/>
      <c r="H3805" s="34"/>
      <c r="I3805" s="33"/>
      <c r="J3805" s="35">
        <f>J3813+J3824+J3834+J3845+J3855+J3867+J3877+J3887+J3897+J3906+J3916+J3927+J3941+J3951+J3960+J3969+J3979+J3989+J3997+J4006+J4015+J4024+J4033+J4042+J4051</f>
        <v>39991.939999999988</v>
      </c>
      <c r="K3805">
        <f>_xlfn.XLOOKUP(D3805,'Sintético MO EQ MAT'!D:D,'Sintético MO EQ MAT'!O:O,0)</f>
        <v>39991.939999999988</v>
      </c>
      <c r="M3805">
        <f>K3805</f>
        <v>39991.939999999988</v>
      </c>
      <c r="N3805">
        <f>L3805</f>
        <v>0</v>
      </c>
      <c r="O3805">
        <v>39991.939999999988</v>
      </c>
      <c r="P3805">
        <v>0</v>
      </c>
      <c r="Q3805">
        <f t="shared" si="936"/>
        <v>0</v>
      </c>
    </row>
    <row r="3806" spans="1:30" collapsed="1" x14ac:dyDescent="0.25">
      <c r="A3806" s="36" t="s">
        <v>1253</v>
      </c>
      <c r="B3806" s="37" t="s">
        <v>137</v>
      </c>
      <c r="C3806" s="36" t="s">
        <v>138</v>
      </c>
      <c r="D3806" s="36" t="s">
        <v>9</v>
      </c>
      <c r="E3806" s="233" t="s">
        <v>1626</v>
      </c>
      <c r="F3806" s="234"/>
      <c r="G3806" s="38" t="s">
        <v>139</v>
      </c>
      <c r="H3806" s="37" t="s">
        <v>140</v>
      </c>
      <c r="I3806" s="37" t="s">
        <v>141</v>
      </c>
      <c r="J3806" s="37" t="s">
        <v>10</v>
      </c>
      <c r="Q3806">
        <f t="shared" si="936"/>
        <v>0</v>
      </c>
      <c r="S3806" s="194"/>
      <c r="W3806" t="s">
        <v>141</v>
      </c>
      <c r="Y3806" t="s">
        <v>141</v>
      </c>
      <c r="AB3806" t="s">
        <v>141</v>
      </c>
    </row>
    <row r="3807" spans="1:30" x14ac:dyDescent="0.25">
      <c r="A3807" s="39" t="s">
        <v>1636</v>
      </c>
      <c r="B3807" s="40" t="s">
        <v>1254</v>
      </c>
      <c r="C3807" s="39" t="s">
        <v>162</v>
      </c>
      <c r="D3807" s="39" t="s">
        <v>1255</v>
      </c>
      <c r="E3807" s="235" t="s">
        <v>2932</v>
      </c>
      <c r="F3807" s="236"/>
      <c r="G3807" s="41" t="s">
        <v>164</v>
      </c>
      <c r="H3807" s="42">
        <v>1</v>
      </c>
      <c r="I3807" s="43">
        <f>_xlfn.XLOOKUP(D3807,'Sintético MO EQ MAT'!D:D,'Sintético MO EQ MAT'!G:G)</f>
        <v>3451.3938645081967</v>
      </c>
      <c r="J3807" s="43">
        <f>(H3807*I3807)</f>
        <v>3451.3938645081967</v>
      </c>
      <c r="K3807">
        <f>_xlfn.XLOOKUP(D3807,'Sintético MO EQ MAT'!D:D,'Sintético MO EQ MAT'!O:O,0)</f>
        <v>8421.4</v>
      </c>
      <c r="L3807">
        <f>_xlfn.XLOOKUP(D3807,'Sintético MO EQ MAT'!D:D,'Sintético MO EQ MAT'!K:K,0)</f>
        <v>4210.7005147</v>
      </c>
      <c r="Q3807">
        <f t="shared" si="936"/>
        <v>0</v>
      </c>
      <c r="S3807" s="194"/>
      <c r="W3807">
        <v>3451.3938645081967</v>
      </c>
      <c r="Y3807">
        <v>3451.3938645081967</v>
      </c>
      <c r="AB3807">
        <v>3451.3938645081967</v>
      </c>
      <c r="AD3807" s="196">
        <v>3831.92</v>
      </c>
    </row>
    <row r="3808" spans="1:30" ht="25.5" x14ac:dyDescent="0.25">
      <c r="A3808" s="50" t="s">
        <v>1638</v>
      </c>
      <c r="B3808" s="51" t="s">
        <v>2162</v>
      </c>
      <c r="C3808" s="50" t="s">
        <v>157</v>
      </c>
      <c r="D3808" s="50" t="s">
        <v>2163</v>
      </c>
      <c r="E3808" s="237" t="s">
        <v>1637</v>
      </c>
      <c r="F3808" s="238"/>
      <c r="G3808" s="52" t="s">
        <v>266</v>
      </c>
      <c r="H3808" s="53">
        <v>5.3849999999999998</v>
      </c>
      <c r="I3808" s="54">
        <v>18.72</v>
      </c>
      <c r="J3808" s="54">
        <f t="shared" ref="J3808:J3810" si="941">TRUNC(H3808*I3808,(2))</f>
        <v>100.8</v>
      </c>
      <c r="Q3808">
        <f t="shared" si="936"/>
        <v>0</v>
      </c>
      <c r="R3808">
        <f t="shared" ref="R3808:R3810" si="942">I3808/1.07133</f>
        <v>17.473607571896615</v>
      </c>
      <c r="T3808">
        <v>17.78163591050377</v>
      </c>
      <c r="W3808">
        <v>19.05</v>
      </c>
      <c r="Y3808">
        <v>19.05</v>
      </c>
      <c r="AB3808">
        <v>19.05</v>
      </c>
      <c r="AD3808" s="196">
        <v>18.72</v>
      </c>
    </row>
    <row r="3809" spans="1:30" ht="25.5" x14ac:dyDescent="0.25">
      <c r="A3809" s="50" t="s">
        <v>1638</v>
      </c>
      <c r="B3809" s="51" t="s">
        <v>1658</v>
      </c>
      <c r="C3809" s="50" t="s">
        <v>157</v>
      </c>
      <c r="D3809" s="50" t="s">
        <v>1659</v>
      </c>
      <c r="E3809" s="237" t="s">
        <v>1637</v>
      </c>
      <c r="F3809" s="238"/>
      <c r="G3809" s="52" t="s">
        <v>266</v>
      </c>
      <c r="H3809" s="53">
        <v>8.0280000000000005</v>
      </c>
      <c r="I3809" s="54">
        <v>25.97</v>
      </c>
      <c r="J3809" s="54">
        <f t="shared" si="941"/>
        <v>208.48</v>
      </c>
      <c r="Q3809">
        <f t="shared" si="936"/>
        <v>0</v>
      </c>
      <c r="R3809">
        <f t="shared" si="942"/>
        <v>24.240896829174954</v>
      </c>
      <c r="T3809">
        <v>24.670269664809165</v>
      </c>
      <c r="W3809">
        <v>26.43</v>
      </c>
      <c r="Y3809">
        <v>26.43</v>
      </c>
      <c r="AB3809">
        <v>26.43</v>
      </c>
      <c r="AD3809" s="196">
        <v>25.97</v>
      </c>
    </row>
    <row r="3810" spans="1:30" x14ac:dyDescent="0.25">
      <c r="A3810" s="55" t="s">
        <v>1627</v>
      </c>
      <c r="B3810" s="56" t="s">
        <v>2933</v>
      </c>
      <c r="C3810" s="55" t="s">
        <v>162</v>
      </c>
      <c r="D3810" s="55" t="s">
        <v>1255</v>
      </c>
      <c r="E3810" s="230" t="s">
        <v>1648</v>
      </c>
      <c r="F3810" s="231"/>
      <c r="G3810" s="57" t="s">
        <v>164</v>
      </c>
      <c r="H3810" s="58">
        <v>1</v>
      </c>
      <c r="I3810" s="59">
        <v>3142.11</v>
      </c>
      <c r="J3810" s="59">
        <f t="shared" si="941"/>
        <v>3142.11</v>
      </c>
      <c r="Q3810">
        <f t="shared" si="936"/>
        <v>0</v>
      </c>
      <c r="R3810">
        <f t="shared" si="942"/>
        <v>2932.9058273361152</v>
      </c>
      <c r="T3810">
        <v>2983.9545238161913</v>
      </c>
      <c r="W3810">
        <v>3196.8</v>
      </c>
      <c r="Y3810">
        <v>3196.8</v>
      </c>
      <c r="AB3810">
        <v>3196.8</v>
      </c>
      <c r="AD3810" s="196">
        <v>3142.34</v>
      </c>
    </row>
    <row r="3811" spans="1:30" x14ac:dyDescent="0.25">
      <c r="A3811" s="44"/>
      <c r="B3811" s="44"/>
      <c r="C3811" s="44"/>
      <c r="D3811" s="44"/>
      <c r="E3811" s="44" t="s">
        <v>1629</v>
      </c>
      <c r="F3811" s="45">
        <v>242.86</v>
      </c>
      <c r="G3811" s="44" t="s">
        <v>1630</v>
      </c>
      <c r="H3811" s="45">
        <v>0</v>
      </c>
      <c r="I3811" s="44" t="s">
        <v>1631</v>
      </c>
      <c r="J3811" s="45">
        <f>F3811+H3811</f>
        <v>242.86</v>
      </c>
      <c r="Q3811">
        <f t="shared" si="936"/>
        <v>0</v>
      </c>
      <c r="W3811" t="s">
        <v>1631</v>
      </c>
      <c r="Y3811" t="s">
        <v>1631</v>
      </c>
      <c r="AB3811" t="s">
        <v>1631</v>
      </c>
    </row>
    <row r="3812" spans="1:30" x14ac:dyDescent="0.25">
      <c r="A3812" s="44"/>
      <c r="B3812" s="44"/>
      <c r="C3812" s="44"/>
      <c r="D3812" s="44"/>
      <c r="E3812" s="44" t="s">
        <v>1632</v>
      </c>
      <c r="F3812" s="45">
        <f>J3812-J3807</f>
        <v>759.30665019180333</v>
      </c>
      <c r="G3812" s="44"/>
      <c r="H3812" s="229" t="s">
        <v>1633</v>
      </c>
      <c r="I3812" s="229"/>
      <c r="J3812" s="45">
        <f>Q3812</f>
        <v>4210.7005147</v>
      </c>
      <c r="Q3812">
        <f t="shared" si="936"/>
        <v>4210.7005147</v>
      </c>
      <c r="S3812" s="194"/>
    </row>
    <row r="3813" spans="1:30" ht="15.75" thickBot="1" x14ac:dyDescent="0.3">
      <c r="A3813" s="46"/>
      <c r="B3813" s="46"/>
      <c r="C3813" s="46"/>
      <c r="D3813" s="46"/>
      <c r="E3813" s="46"/>
      <c r="F3813" s="46"/>
      <c r="G3813" s="46" t="s">
        <v>1634</v>
      </c>
      <c r="H3813" s="47">
        <v>2</v>
      </c>
      <c r="I3813" s="46" t="s">
        <v>1635</v>
      </c>
      <c r="J3813" s="48">
        <f>O3813</f>
        <v>8421.4</v>
      </c>
      <c r="M3813">
        <f>K3807</f>
        <v>8421.4</v>
      </c>
      <c r="N3813">
        <f>L3807</f>
        <v>4210.7005147</v>
      </c>
      <c r="O3813">
        <v>8421.4</v>
      </c>
      <c r="P3813">
        <v>4210.7005147</v>
      </c>
      <c r="Q3813">
        <f t="shared" si="936"/>
        <v>0</v>
      </c>
      <c r="S3813" s="194"/>
      <c r="W3813" t="s">
        <v>1635</v>
      </c>
      <c r="Y3813" t="s">
        <v>1635</v>
      </c>
      <c r="AB3813" t="s">
        <v>1635</v>
      </c>
    </row>
    <row r="3814" spans="1:30" ht="15.75" thickTop="1" x14ac:dyDescent="0.25">
      <c r="A3814" s="49"/>
      <c r="B3814" s="49"/>
      <c r="C3814" s="49"/>
      <c r="D3814" s="49"/>
      <c r="E3814" s="49"/>
      <c r="F3814" s="49"/>
      <c r="G3814" s="49"/>
      <c r="H3814" s="49"/>
      <c r="I3814" s="49"/>
      <c r="J3814" s="49"/>
      <c r="Q3814">
        <f t="shared" si="936"/>
        <v>0</v>
      </c>
      <c r="S3814" s="194"/>
    </row>
    <row r="3815" spans="1:30" collapsed="1" x14ac:dyDescent="0.25">
      <c r="A3815" s="36" t="s">
        <v>1256</v>
      </c>
      <c r="B3815" s="37" t="s">
        <v>137</v>
      </c>
      <c r="C3815" s="36" t="s">
        <v>138</v>
      </c>
      <c r="D3815" s="36" t="s">
        <v>9</v>
      </c>
      <c r="E3815" s="233" t="s">
        <v>1626</v>
      </c>
      <c r="F3815" s="234"/>
      <c r="G3815" s="38" t="s">
        <v>139</v>
      </c>
      <c r="H3815" s="37" t="s">
        <v>140</v>
      </c>
      <c r="I3815" s="37" t="s">
        <v>141</v>
      </c>
      <c r="J3815" s="37" t="s">
        <v>10</v>
      </c>
      <c r="Q3815">
        <f t="shared" si="936"/>
        <v>0</v>
      </c>
      <c r="S3815" s="194"/>
      <c r="W3815" t="s">
        <v>141</v>
      </c>
      <c r="Y3815" t="s">
        <v>141</v>
      </c>
      <c r="AB3815" t="s">
        <v>141</v>
      </c>
    </row>
    <row r="3816" spans="1:30" ht="38.25" x14ac:dyDescent="0.25">
      <c r="A3816" s="39" t="s">
        <v>1636</v>
      </c>
      <c r="B3816" s="40" t="s">
        <v>1257</v>
      </c>
      <c r="C3816" s="39" t="s">
        <v>157</v>
      </c>
      <c r="D3816" s="39" t="s">
        <v>1258</v>
      </c>
      <c r="E3816" s="235" t="s">
        <v>2168</v>
      </c>
      <c r="F3816" s="236"/>
      <c r="G3816" s="41" t="s">
        <v>164</v>
      </c>
      <c r="H3816" s="42">
        <v>1</v>
      </c>
      <c r="I3816" s="43">
        <f>_xlfn.XLOOKUP(D3816,'Sintético MO EQ MAT'!D:D,'Sintético MO EQ MAT'!G:G)</f>
        <v>95.442830729508202</v>
      </c>
      <c r="J3816" s="43">
        <f>(H3816*I3816)</f>
        <v>95.442830729508202</v>
      </c>
      <c r="K3816">
        <f>_xlfn.XLOOKUP(D3816,'Sintético MO EQ MAT'!D:D,'Sintético MO EQ MAT'!O:O,0)</f>
        <v>232.88</v>
      </c>
      <c r="L3816">
        <f>_xlfn.XLOOKUP(D3816,'Sintético MO EQ MAT'!D:D,'Sintético MO EQ MAT'!K:K,0)</f>
        <v>116.44025349</v>
      </c>
      <c r="Q3816">
        <f t="shared" si="936"/>
        <v>0</v>
      </c>
      <c r="S3816" s="194"/>
      <c r="W3816">
        <v>95.442830729508202</v>
      </c>
      <c r="Y3816">
        <v>95.442830729508202</v>
      </c>
      <c r="AB3816">
        <v>95.442830729508202</v>
      </c>
      <c r="AD3816" s="196">
        <v>63.2</v>
      </c>
    </row>
    <row r="3817" spans="1:30" ht="25.5" x14ac:dyDescent="0.25">
      <c r="A3817" s="50" t="s">
        <v>1638</v>
      </c>
      <c r="B3817" s="51" t="s">
        <v>2162</v>
      </c>
      <c r="C3817" s="50" t="s">
        <v>157</v>
      </c>
      <c r="D3817" s="50" t="s">
        <v>2163</v>
      </c>
      <c r="E3817" s="237" t="s">
        <v>1637</v>
      </c>
      <c r="F3817" s="238"/>
      <c r="G3817" s="52" t="s">
        <v>266</v>
      </c>
      <c r="H3817" s="53">
        <v>1.1639999999999999</v>
      </c>
      <c r="I3817" s="54">
        <v>18.72</v>
      </c>
      <c r="J3817" s="54">
        <f t="shared" ref="J3817:J3821" si="943">TRUNC(H3817*I3817,(2))</f>
        <v>21.79</v>
      </c>
      <c r="Q3817">
        <f t="shared" si="936"/>
        <v>0</v>
      </c>
      <c r="R3817">
        <f t="shared" ref="R3817:R3821" si="944">I3817/1.07133</f>
        <v>17.473607571896615</v>
      </c>
      <c r="T3817">
        <v>17.78163591050377</v>
      </c>
      <c r="W3817">
        <v>19.05</v>
      </c>
      <c r="Y3817">
        <v>19.05</v>
      </c>
      <c r="AB3817">
        <v>19.05</v>
      </c>
      <c r="AD3817" s="196">
        <v>18.72</v>
      </c>
    </row>
    <row r="3818" spans="1:30" ht="25.5" x14ac:dyDescent="0.25">
      <c r="A3818" s="50" t="s">
        <v>1638</v>
      </c>
      <c r="B3818" s="51" t="s">
        <v>1658</v>
      </c>
      <c r="C3818" s="50" t="s">
        <v>157</v>
      </c>
      <c r="D3818" s="50" t="s">
        <v>1659</v>
      </c>
      <c r="E3818" s="237" t="s">
        <v>1637</v>
      </c>
      <c r="F3818" s="238"/>
      <c r="G3818" s="52" t="s">
        <v>266</v>
      </c>
      <c r="H3818" s="53">
        <v>1.1639999999999999</v>
      </c>
      <c r="I3818" s="54">
        <v>25.97</v>
      </c>
      <c r="J3818" s="54">
        <f t="shared" si="943"/>
        <v>30.22</v>
      </c>
      <c r="Q3818">
        <f t="shared" si="936"/>
        <v>0</v>
      </c>
      <c r="R3818">
        <f t="shared" si="944"/>
        <v>24.240896829174954</v>
      </c>
      <c r="T3818">
        <v>24.670269664809165</v>
      </c>
      <c r="W3818">
        <v>26.43</v>
      </c>
      <c r="Y3818">
        <v>26.43</v>
      </c>
      <c r="AB3818">
        <v>26.43</v>
      </c>
      <c r="AD3818" s="196">
        <v>25.97</v>
      </c>
    </row>
    <row r="3819" spans="1:30" x14ac:dyDescent="0.25">
      <c r="A3819" s="55" t="s">
        <v>1627</v>
      </c>
      <c r="B3819" s="56" t="s">
        <v>2241</v>
      </c>
      <c r="C3819" s="55" t="s">
        <v>157</v>
      </c>
      <c r="D3819" s="55" t="s">
        <v>2242</v>
      </c>
      <c r="E3819" s="230" t="s">
        <v>1648</v>
      </c>
      <c r="F3819" s="231"/>
      <c r="G3819" s="57" t="s">
        <v>164</v>
      </c>
      <c r="H3819" s="58">
        <v>2.9000000000000001E-2</v>
      </c>
      <c r="I3819" s="59">
        <v>13.81</v>
      </c>
      <c r="J3819" s="59">
        <f t="shared" si="943"/>
        <v>0.4</v>
      </c>
      <c r="Q3819">
        <f t="shared" si="936"/>
        <v>0</v>
      </c>
      <c r="R3819">
        <f t="shared" si="944"/>
        <v>12.890519261105357</v>
      </c>
      <c r="T3819">
        <v>13.114539871001467</v>
      </c>
      <c r="W3819">
        <v>14.05</v>
      </c>
      <c r="Y3819">
        <v>14.05</v>
      </c>
      <c r="AB3819">
        <v>14.05</v>
      </c>
      <c r="AD3819" s="196">
        <v>13.81</v>
      </c>
    </row>
    <row r="3820" spans="1:30" x14ac:dyDescent="0.25">
      <c r="A3820" s="55" t="s">
        <v>1627</v>
      </c>
      <c r="B3820" s="56" t="s">
        <v>2934</v>
      </c>
      <c r="C3820" s="55" t="s">
        <v>157</v>
      </c>
      <c r="D3820" s="55" t="s">
        <v>2935</v>
      </c>
      <c r="E3820" s="230" t="s">
        <v>1648</v>
      </c>
      <c r="F3820" s="231"/>
      <c r="G3820" s="57" t="s">
        <v>164</v>
      </c>
      <c r="H3820" s="58">
        <v>1</v>
      </c>
      <c r="I3820" s="59">
        <v>42.79</v>
      </c>
      <c r="J3820" s="59">
        <f t="shared" si="943"/>
        <v>42.79</v>
      </c>
      <c r="Q3820">
        <f t="shared" si="936"/>
        <v>0</v>
      </c>
      <c r="R3820">
        <f t="shared" si="944"/>
        <v>39.941007906060698</v>
      </c>
      <c r="T3820">
        <v>40.631738119907034</v>
      </c>
      <c r="W3820">
        <v>43.53</v>
      </c>
      <c r="Y3820">
        <v>43.53</v>
      </c>
      <c r="AB3820">
        <v>43.53</v>
      </c>
      <c r="AD3820" s="196">
        <v>42.78</v>
      </c>
    </row>
    <row r="3821" spans="1:30" x14ac:dyDescent="0.25">
      <c r="A3821" s="55" t="s">
        <v>1627</v>
      </c>
      <c r="B3821" s="56" t="s">
        <v>2321</v>
      </c>
      <c r="C3821" s="55" t="s">
        <v>157</v>
      </c>
      <c r="D3821" s="55" t="s">
        <v>2322</v>
      </c>
      <c r="E3821" s="230" t="s">
        <v>1648</v>
      </c>
      <c r="F3821" s="231"/>
      <c r="G3821" s="57" t="s">
        <v>1724</v>
      </c>
      <c r="H3821" s="58">
        <v>7.0000000000000001E-3</v>
      </c>
      <c r="I3821" s="59">
        <v>35.340000000000003</v>
      </c>
      <c r="J3821" s="59">
        <f t="shared" si="943"/>
        <v>0.24</v>
      </c>
      <c r="Q3821">
        <f t="shared" si="936"/>
        <v>0</v>
      </c>
      <c r="R3821">
        <f t="shared" si="944"/>
        <v>32.987034807202271</v>
      </c>
      <c r="T3821">
        <v>33.56575471610055</v>
      </c>
      <c r="W3821">
        <v>35.96</v>
      </c>
      <c r="Y3821">
        <v>35.96</v>
      </c>
      <c r="AB3821">
        <v>35.96</v>
      </c>
      <c r="AD3821" s="196">
        <v>35.340000000000003</v>
      </c>
    </row>
    <row r="3822" spans="1:30" x14ac:dyDescent="0.25">
      <c r="A3822" s="44"/>
      <c r="B3822" s="44"/>
      <c r="C3822" s="44"/>
      <c r="D3822" s="44"/>
      <c r="E3822" s="44" t="s">
        <v>1629</v>
      </c>
      <c r="F3822" s="45">
        <v>40.450000000000003</v>
      </c>
      <c r="G3822" s="44" t="s">
        <v>1630</v>
      </c>
      <c r="H3822" s="45">
        <v>0</v>
      </c>
      <c r="I3822" s="44" t="s">
        <v>1631</v>
      </c>
      <c r="J3822" s="45">
        <f>F3822+H3822</f>
        <v>40.450000000000003</v>
      </c>
      <c r="Q3822">
        <f t="shared" si="936"/>
        <v>0</v>
      </c>
      <c r="W3822" t="s">
        <v>1631</v>
      </c>
      <c r="Y3822" t="s">
        <v>1631</v>
      </c>
      <c r="AB3822" t="s">
        <v>1631</v>
      </c>
    </row>
    <row r="3823" spans="1:30" x14ac:dyDescent="0.25">
      <c r="A3823" s="44"/>
      <c r="B3823" s="44"/>
      <c r="C3823" s="44"/>
      <c r="D3823" s="44"/>
      <c r="E3823" s="44" t="s">
        <v>1632</v>
      </c>
      <c r="F3823" s="45">
        <f>J3823-J3816</f>
        <v>20.997422760491801</v>
      </c>
      <c r="G3823" s="44"/>
      <c r="H3823" s="229" t="s">
        <v>1633</v>
      </c>
      <c r="I3823" s="229"/>
      <c r="J3823" s="45">
        <f>Q3823</f>
        <v>116.44025349</v>
      </c>
      <c r="Q3823">
        <f t="shared" si="936"/>
        <v>116.44025349</v>
      </c>
      <c r="S3823" s="194"/>
    </row>
    <row r="3824" spans="1:30" ht="15.75" thickBot="1" x14ac:dyDescent="0.3">
      <c r="A3824" s="46"/>
      <c r="B3824" s="46"/>
      <c r="C3824" s="46"/>
      <c r="D3824" s="46"/>
      <c r="E3824" s="46"/>
      <c r="F3824" s="46"/>
      <c r="G3824" s="46" t="s">
        <v>1634</v>
      </c>
      <c r="H3824" s="47">
        <v>2</v>
      </c>
      <c r="I3824" s="46" t="s">
        <v>1635</v>
      </c>
      <c r="J3824" s="48">
        <f>O3824</f>
        <v>232.88</v>
      </c>
      <c r="M3824">
        <f>K3816</f>
        <v>232.88</v>
      </c>
      <c r="N3824">
        <f>L3816</f>
        <v>116.44025349</v>
      </c>
      <c r="O3824">
        <v>232.88</v>
      </c>
      <c r="P3824">
        <v>116.44025349</v>
      </c>
      <c r="Q3824">
        <f t="shared" si="936"/>
        <v>0</v>
      </c>
      <c r="S3824" s="194"/>
      <c r="W3824" t="s">
        <v>1635</v>
      </c>
      <c r="Y3824" t="s">
        <v>1635</v>
      </c>
      <c r="AB3824" t="s">
        <v>1635</v>
      </c>
    </row>
    <row r="3825" spans="1:30" ht="15.75" thickTop="1" x14ac:dyDescent="0.25">
      <c r="A3825" s="49"/>
      <c r="B3825" s="49"/>
      <c r="C3825" s="49"/>
      <c r="D3825" s="49"/>
      <c r="E3825" s="49"/>
      <c r="F3825" s="49"/>
      <c r="G3825" s="49"/>
      <c r="H3825" s="49"/>
      <c r="I3825" s="49"/>
      <c r="J3825" s="49"/>
      <c r="Q3825">
        <f t="shared" si="936"/>
        <v>0</v>
      </c>
      <c r="S3825" s="194"/>
    </row>
    <row r="3826" spans="1:30" collapsed="1" x14ac:dyDescent="0.25">
      <c r="A3826" s="36" t="s">
        <v>1259</v>
      </c>
      <c r="B3826" s="37" t="s">
        <v>137</v>
      </c>
      <c r="C3826" s="36" t="s">
        <v>138</v>
      </c>
      <c r="D3826" s="36" t="s">
        <v>9</v>
      </c>
      <c r="E3826" s="233" t="s">
        <v>1626</v>
      </c>
      <c r="F3826" s="234"/>
      <c r="G3826" s="38" t="s">
        <v>139</v>
      </c>
      <c r="H3826" s="37" t="s">
        <v>140</v>
      </c>
      <c r="I3826" s="37" t="s">
        <v>141</v>
      </c>
      <c r="J3826" s="37" t="s">
        <v>10</v>
      </c>
      <c r="Q3826">
        <f t="shared" si="936"/>
        <v>0</v>
      </c>
      <c r="S3826" s="194"/>
      <c r="W3826" t="s">
        <v>141</v>
      </c>
      <c r="Y3826" t="s">
        <v>141</v>
      </c>
      <c r="AB3826" t="s">
        <v>141</v>
      </c>
    </row>
    <row r="3827" spans="1:30" ht="25.5" x14ac:dyDescent="0.25">
      <c r="A3827" s="39" t="s">
        <v>1636</v>
      </c>
      <c r="B3827" s="40" t="s">
        <v>1260</v>
      </c>
      <c r="C3827" s="39" t="s">
        <v>157</v>
      </c>
      <c r="D3827" s="39" t="s">
        <v>1261</v>
      </c>
      <c r="E3827" s="235" t="s">
        <v>2168</v>
      </c>
      <c r="F3827" s="236"/>
      <c r="G3827" s="41" t="s">
        <v>164</v>
      </c>
      <c r="H3827" s="42">
        <v>1</v>
      </c>
      <c r="I3827" s="43">
        <f>_xlfn.XLOOKUP(D3827,'Sintético MO EQ MAT'!D:D,'Sintético MO EQ MAT'!G:G)</f>
        <v>259.90387120491806</v>
      </c>
      <c r="J3827" s="43">
        <f>(H3827*I3827)</f>
        <v>259.90387120491806</v>
      </c>
      <c r="K3827">
        <f>_xlfn.XLOOKUP(D3827,'Sintético MO EQ MAT'!D:D,'Sintético MO EQ MAT'!O:O,0)</f>
        <v>951.24</v>
      </c>
      <c r="L3827">
        <f>_xlfn.XLOOKUP(D3827,'Sintético MO EQ MAT'!D:D,'Sintético MO EQ MAT'!K:K,0)</f>
        <v>317.08272287</v>
      </c>
      <c r="Q3827">
        <f t="shared" si="936"/>
        <v>0</v>
      </c>
      <c r="S3827" s="194"/>
      <c r="W3827">
        <v>259.90387120491806</v>
      </c>
      <c r="Y3827">
        <v>259.90387120491806</v>
      </c>
      <c r="AB3827">
        <v>259.90387120491806</v>
      </c>
      <c r="AD3827" s="196">
        <v>291.67</v>
      </c>
    </row>
    <row r="3828" spans="1:30" ht="25.5" x14ac:dyDescent="0.25">
      <c r="A3828" s="50" t="s">
        <v>1638</v>
      </c>
      <c r="B3828" s="51" t="s">
        <v>2162</v>
      </c>
      <c r="C3828" s="50" t="s">
        <v>157</v>
      </c>
      <c r="D3828" s="50" t="s">
        <v>2163</v>
      </c>
      <c r="E3828" s="237" t="s">
        <v>1637</v>
      </c>
      <c r="F3828" s="238"/>
      <c r="G3828" s="52" t="s">
        <v>266</v>
      </c>
      <c r="H3828" s="53">
        <v>0.4546</v>
      </c>
      <c r="I3828" s="54">
        <v>18.72</v>
      </c>
      <c r="J3828" s="54">
        <f t="shared" ref="J3828:J3831" si="945">TRUNC(H3828*I3828,(2))</f>
        <v>8.51</v>
      </c>
      <c r="Q3828">
        <f t="shared" si="936"/>
        <v>0</v>
      </c>
      <c r="R3828">
        <f t="shared" ref="R3828:R3831" si="946">I3828/1.07133</f>
        <v>17.473607571896615</v>
      </c>
      <c r="T3828">
        <v>17.78163591050377</v>
      </c>
      <c r="W3828">
        <v>19.05</v>
      </c>
      <c r="Y3828">
        <v>19.05</v>
      </c>
      <c r="AB3828">
        <v>19.05</v>
      </c>
      <c r="AD3828" s="196">
        <v>18.72</v>
      </c>
    </row>
    <row r="3829" spans="1:30" ht="25.5" x14ac:dyDescent="0.25">
      <c r="A3829" s="50" t="s">
        <v>1638</v>
      </c>
      <c r="B3829" s="51" t="s">
        <v>1658</v>
      </c>
      <c r="C3829" s="50" t="s">
        <v>157</v>
      </c>
      <c r="D3829" s="50" t="s">
        <v>1659</v>
      </c>
      <c r="E3829" s="237" t="s">
        <v>1637</v>
      </c>
      <c r="F3829" s="238"/>
      <c r="G3829" s="52" t="s">
        <v>266</v>
      </c>
      <c r="H3829" s="53">
        <v>0.4546</v>
      </c>
      <c r="I3829" s="54">
        <v>25.97</v>
      </c>
      <c r="J3829" s="54">
        <f t="shared" si="945"/>
        <v>11.8</v>
      </c>
      <c r="Q3829">
        <f t="shared" si="936"/>
        <v>0</v>
      </c>
      <c r="R3829">
        <f t="shared" si="946"/>
        <v>24.240896829174954</v>
      </c>
      <c r="T3829">
        <v>24.670269664809165</v>
      </c>
      <c r="W3829">
        <v>26.43</v>
      </c>
      <c r="Y3829">
        <v>26.43</v>
      </c>
      <c r="AB3829">
        <v>26.43</v>
      </c>
      <c r="AD3829" s="196">
        <v>25.97</v>
      </c>
    </row>
    <row r="3830" spans="1:30" x14ac:dyDescent="0.25">
      <c r="A3830" s="55" t="s">
        <v>1627</v>
      </c>
      <c r="B3830" s="56" t="s">
        <v>2241</v>
      </c>
      <c r="C3830" s="55" t="s">
        <v>157</v>
      </c>
      <c r="D3830" s="55" t="s">
        <v>2242</v>
      </c>
      <c r="E3830" s="230" t="s">
        <v>1648</v>
      </c>
      <c r="F3830" s="231"/>
      <c r="G3830" s="57" t="s">
        <v>164</v>
      </c>
      <c r="H3830" s="58">
        <v>3.0200000000000001E-2</v>
      </c>
      <c r="I3830" s="59">
        <v>13.81</v>
      </c>
      <c r="J3830" s="59">
        <f t="shared" si="945"/>
        <v>0.41</v>
      </c>
      <c r="Q3830">
        <f t="shared" si="936"/>
        <v>0</v>
      </c>
      <c r="R3830">
        <f t="shared" si="946"/>
        <v>12.890519261105357</v>
      </c>
      <c r="T3830">
        <v>13.114539871001467</v>
      </c>
      <c r="W3830">
        <v>14.05</v>
      </c>
      <c r="Y3830">
        <v>14.05</v>
      </c>
      <c r="AB3830">
        <v>14.05</v>
      </c>
      <c r="AD3830" s="196">
        <v>13.81</v>
      </c>
    </row>
    <row r="3831" spans="1:30" ht="25.5" x14ac:dyDescent="0.25">
      <c r="A3831" s="55" t="s">
        <v>1627</v>
      </c>
      <c r="B3831" s="56" t="s">
        <v>2936</v>
      </c>
      <c r="C3831" s="55" t="s">
        <v>157</v>
      </c>
      <c r="D3831" s="55" t="s">
        <v>2937</v>
      </c>
      <c r="E3831" s="230" t="s">
        <v>1648</v>
      </c>
      <c r="F3831" s="231"/>
      <c r="G3831" s="57" t="s">
        <v>164</v>
      </c>
      <c r="H3831" s="58">
        <v>1</v>
      </c>
      <c r="I3831" s="59">
        <v>239.18</v>
      </c>
      <c r="J3831" s="59">
        <f t="shared" si="945"/>
        <v>239.18</v>
      </c>
      <c r="Q3831">
        <f t="shared" si="936"/>
        <v>0</v>
      </c>
      <c r="R3831">
        <f t="shared" si="946"/>
        <v>223.25520614563209</v>
      </c>
      <c r="T3831">
        <v>227.147564242577</v>
      </c>
      <c r="W3831">
        <v>243.35</v>
      </c>
      <c r="Y3831">
        <v>243.35</v>
      </c>
      <c r="AB3831">
        <v>243.35</v>
      </c>
      <c r="AD3831" s="196">
        <v>239.2</v>
      </c>
    </row>
    <row r="3832" spans="1:30" x14ac:dyDescent="0.25">
      <c r="A3832" s="44"/>
      <c r="B3832" s="44"/>
      <c r="C3832" s="44"/>
      <c r="D3832" s="44"/>
      <c r="E3832" s="44" t="s">
        <v>1629</v>
      </c>
      <c r="F3832" s="45">
        <v>15.79</v>
      </c>
      <c r="G3832" s="44" t="s">
        <v>1630</v>
      </c>
      <c r="H3832" s="45">
        <v>0</v>
      </c>
      <c r="I3832" s="44" t="s">
        <v>1631</v>
      </c>
      <c r="J3832" s="45">
        <f>F3832+H3832</f>
        <v>15.79</v>
      </c>
      <c r="Q3832">
        <f t="shared" si="936"/>
        <v>0</v>
      </c>
      <c r="W3832" t="s">
        <v>1631</v>
      </c>
      <c r="Y3832" t="s">
        <v>1631</v>
      </c>
      <c r="AB3832" t="s">
        <v>1631</v>
      </c>
    </row>
    <row r="3833" spans="1:30" x14ac:dyDescent="0.25">
      <c r="A3833" s="44"/>
      <c r="B3833" s="44"/>
      <c r="C3833" s="44"/>
      <c r="D3833" s="44"/>
      <c r="E3833" s="44" t="s">
        <v>1632</v>
      </c>
      <c r="F3833" s="45">
        <f>J3833-J3827</f>
        <v>57.178851665081936</v>
      </c>
      <c r="G3833" s="44"/>
      <c r="H3833" s="229" t="s">
        <v>1633</v>
      </c>
      <c r="I3833" s="229"/>
      <c r="J3833" s="45">
        <f>Q3833</f>
        <v>317.08272287</v>
      </c>
      <c r="Q3833">
        <f t="shared" si="936"/>
        <v>317.08272287</v>
      </c>
      <c r="S3833" s="194"/>
    </row>
    <row r="3834" spans="1:30" ht="15.75" thickBot="1" x14ac:dyDescent="0.3">
      <c r="A3834" s="46"/>
      <c r="B3834" s="46"/>
      <c r="C3834" s="46"/>
      <c r="D3834" s="46"/>
      <c r="E3834" s="46"/>
      <c r="F3834" s="46"/>
      <c r="G3834" s="46" t="s">
        <v>1634</v>
      </c>
      <c r="H3834" s="47">
        <v>3</v>
      </c>
      <c r="I3834" s="46" t="s">
        <v>1635</v>
      </c>
      <c r="J3834" s="48">
        <f>O3834</f>
        <v>951.24</v>
      </c>
      <c r="M3834">
        <f>K3827</f>
        <v>951.24</v>
      </c>
      <c r="N3834">
        <f>L3827</f>
        <v>317.08272287</v>
      </c>
      <c r="O3834">
        <v>951.24</v>
      </c>
      <c r="P3834">
        <v>317.08272287</v>
      </c>
      <c r="Q3834">
        <f t="shared" si="936"/>
        <v>0</v>
      </c>
      <c r="S3834" s="194"/>
      <c r="W3834" t="s">
        <v>1635</v>
      </c>
      <c r="Y3834" t="s">
        <v>1635</v>
      </c>
      <c r="AB3834" t="s">
        <v>1635</v>
      </c>
    </row>
    <row r="3835" spans="1:30" ht="15.75" thickTop="1" x14ac:dyDescent="0.25">
      <c r="A3835" s="49"/>
      <c r="B3835" s="49"/>
      <c r="C3835" s="49"/>
      <c r="D3835" s="49"/>
      <c r="E3835" s="49"/>
      <c r="F3835" s="49"/>
      <c r="G3835" s="49"/>
      <c r="H3835" s="49"/>
      <c r="I3835" s="49"/>
      <c r="J3835" s="49"/>
      <c r="Q3835">
        <f t="shared" si="936"/>
        <v>0</v>
      </c>
      <c r="S3835" s="194"/>
    </row>
    <row r="3836" spans="1:30" collapsed="1" x14ac:dyDescent="0.25">
      <c r="A3836" s="36" t="s">
        <v>1262</v>
      </c>
      <c r="B3836" s="37" t="s">
        <v>137</v>
      </c>
      <c r="C3836" s="36" t="s">
        <v>138</v>
      </c>
      <c r="D3836" s="36" t="s">
        <v>9</v>
      </c>
      <c r="E3836" s="233" t="s">
        <v>1626</v>
      </c>
      <c r="F3836" s="234"/>
      <c r="G3836" s="38" t="s">
        <v>139</v>
      </c>
      <c r="H3836" s="37" t="s">
        <v>140</v>
      </c>
      <c r="I3836" s="37" t="s">
        <v>141</v>
      </c>
      <c r="J3836" s="37" t="s">
        <v>10</v>
      </c>
      <c r="Q3836">
        <f t="shared" si="936"/>
        <v>0</v>
      </c>
      <c r="S3836" s="194"/>
      <c r="W3836" t="s">
        <v>141</v>
      </c>
      <c r="Y3836" t="s">
        <v>141</v>
      </c>
      <c r="AB3836" t="s">
        <v>141</v>
      </c>
    </row>
    <row r="3837" spans="1:30" ht="38.25" x14ac:dyDescent="0.25">
      <c r="A3837" s="39" t="s">
        <v>1636</v>
      </c>
      <c r="B3837" s="40" t="s">
        <v>1263</v>
      </c>
      <c r="C3837" s="39" t="s">
        <v>157</v>
      </c>
      <c r="D3837" s="39" t="s">
        <v>1264</v>
      </c>
      <c r="E3837" s="235" t="s">
        <v>2168</v>
      </c>
      <c r="F3837" s="236"/>
      <c r="G3837" s="41" t="s">
        <v>164</v>
      </c>
      <c r="H3837" s="42">
        <v>1</v>
      </c>
      <c r="I3837" s="43">
        <f>_xlfn.XLOOKUP(D3837,'Sintético MO EQ MAT'!D:D,'Sintético MO EQ MAT'!G:G)</f>
        <v>99.011765819672135</v>
      </c>
      <c r="J3837" s="43">
        <f>(H3837*I3837)</f>
        <v>99.011765819672135</v>
      </c>
      <c r="K3837">
        <f>_xlfn.XLOOKUP(D3837,'Sintético MO EQ MAT'!D:D,'Sintético MO EQ MAT'!O:O,0)</f>
        <v>362.38</v>
      </c>
      <c r="L3837">
        <f>_xlfn.XLOOKUP(D3837,'Sintético MO EQ MAT'!D:D,'Sintético MO EQ MAT'!K:K,0)</f>
        <v>120.79435430000001</v>
      </c>
      <c r="Q3837">
        <f t="shared" si="936"/>
        <v>0</v>
      </c>
      <c r="S3837" s="194"/>
      <c r="W3837">
        <v>99.011765819672135</v>
      </c>
      <c r="Y3837">
        <v>99.011765819672135</v>
      </c>
      <c r="AB3837">
        <v>99.011765819672135</v>
      </c>
      <c r="AD3837" s="196">
        <v>86.34</v>
      </c>
    </row>
    <row r="3838" spans="1:30" ht="25.5" x14ac:dyDescent="0.25">
      <c r="A3838" s="50" t="s">
        <v>1638</v>
      </c>
      <c r="B3838" s="51" t="s">
        <v>2162</v>
      </c>
      <c r="C3838" s="50" t="s">
        <v>157</v>
      </c>
      <c r="D3838" s="50" t="s">
        <v>2163</v>
      </c>
      <c r="E3838" s="237" t="s">
        <v>1637</v>
      </c>
      <c r="F3838" s="238"/>
      <c r="G3838" s="52" t="s">
        <v>266</v>
      </c>
      <c r="H3838" s="53">
        <v>0.73599999999999999</v>
      </c>
      <c r="I3838" s="54">
        <v>18.72</v>
      </c>
      <c r="J3838" s="54">
        <f t="shared" ref="J3838:J3842" si="947">TRUNC(H3838*I3838,(2))</f>
        <v>13.77</v>
      </c>
      <c r="Q3838">
        <f t="shared" si="936"/>
        <v>0</v>
      </c>
      <c r="R3838">
        <f t="shared" ref="R3838:R3842" si="948">I3838/1.07133</f>
        <v>17.473607571896615</v>
      </c>
      <c r="T3838">
        <v>17.78163591050377</v>
      </c>
      <c r="W3838">
        <v>19.05</v>
      </c>
      <c r="Y3838">
        <v>19.05</v>
      </c>
      <c r="AB3838">
        <v>19.05</v>
      </c>
      <c r="AD3838" s="196">
        <v>18.72</v>
      </c>
    </row>
    <row r="3839" spans="1:30" ht="25.5" x14ac:dyDescent="0.25">
      <c r="A3839" s="50" t="s">
        <v>1638</v>
      </c>
      <c r="B3839" s="51" t="s">
        <v>1658</v>
      </c>
      <c r="C3839" s="50" t="s">
        <v>157</v>
      </c>
      <c r="D3839" s="50" t="s">
        <v>1659</v>
      </c>
      <c r="E3839" s="237" t="s">
        <v>1637</v>
      </c>
      <c r="F3839" s="238"/>
      <c r="G3839" s="52" t="s">
        <v>266</v>
      </c>
      <c r="H3839" s="53">
        <v>0.73599999999999999</v>
      </c>
      <c r="I3839" s="54">
        <v>25.97</v>
      </c>
      <c r="J3839" s="54">
        <f t="shared" si="947"/>
        <v>19.11</v>
      </c>
      <c r="Q3839">
        <f t="shared" si="936"/>
        <v>0</v>
      </c>
      <c r="R3839">
        <f t="shared" si="948"/>
        <v>24.240896829174954</v>
      </c>
      <c r="T3839">
        <v>24.670269664809165</v>
      </c>
      <c r="W3839">
        <v>26.43</v>
      </c>
      <c r="Y3839">
        <v>26.43</v>
      </c>
      <c r="AB3839">
        <v>26.43</v>
      </c>
      <c r="AD3839" s="196">
        <v>25.97</v>
      </c>
    </row>
    <row r="3840" spans="1:30" x14ac:dyDescent="0.25">
      <c r="A3840" s="55" t="s">
        <v>1627</v>
      </c>
      <c r="B3840" s="56" t="s">
        <v>2241</v>
      </c>
      <c r="C3840" s="55" t="s">
        <v>157</v>
      </c>
      <c r="D3840" s="55" t="s">
        <v>2242</v>
      </c>
      <c r="E3840" s="230" t="s">
        <v>1648</v>
      </c>
      <c r="F3840" s="231"/>
      <c r="G3840" s="57" t="s">
        <v>164</v>
      </c>
      <c r="H3840" s="58">
        <v>0.03</v>
      </c>
      <c r="I3840" s="59">
        <v>13.81</v>
      </c>
      <c r="J3840" s="59">
        <f t="shared" si="947"/>
        <v>0.41</v>
      </c>
      <c r="Q3840">
        <f t="shared" si="936"/>
        <v>0</v>
      </c>
      <c r="R3840">
        <f t="shared" si="948"/>
        <v>12.890519261105357</v>
      </c>
      <c r="T3840">
        <v>13.114539871001467</v>
      </c>
      <c r="W3840">
        <v>14.05</v>
      </c>
      <c r="Y3840">
        <v>14.05</v>
      </c>
      <c r="AB3840">
        <v>14.05</v>
      </c>
      <c r="AD3840" s="196">
        <v>13.81</v>
      </c>
    </row>
    <row r="3841" spans="1:30" x14ac:dyDescent="0.25">
      <c r="A3841" s="55" t="s">
        <v>1627</v>
      </c>
      <c r="B3841" s="56" t="s">
        <v>2938</v>
      </c>
      <c r="C3841" s="55" t="s">
        <v>157</v>
      </c>
      <c r="D3841" s="55" t="s">
        <v>2939</v>
      </c>
      <c r="E3841" s="230" t="s">
        <v>1648</v>
      </c>
      <c r="F3841" s="231"/>
      <c r="G3841" s="57" t="s">
        <v>164</v>
      </c>
      <c r="H3841" s="58">
        <v>1</v>
      </c>
      <c r="I3841" s="59">
        <v>65.48</v>
      </c>
      <c r="J3841" s="59">
        <f t="shared" si="947"/>
        <v>65.48</v>
      </c>
      <c r="Q3841">
        <f t="shared" si="936"/>
        <v>0</v>
      </c>
      <c r="R3841">
        <f t="shared" si="948"/>
        <v>61.120289733322139</v>
      </c>
      <c r="T3841">
        <v>62.165719246170646</v>
      </c>
      <c r="W3841">
        <v>66.599999999999994</v>
      </c>
      <c r="Y3841">
        <v>66.599999999999994</v>
      </c>
      <c r="AB3841">
        <v>66.599999999999994</v>
      </c>
      <c r="AD3841" s="196">
        <v>65.459999999999994</v>
      </c>
    </row>
    <row r="3842" spans="1:30" x14ac:dyDescent="0.25">
      <c r="A3842" s="55" t="s">
        <v>1627</v>
      </c>
      <c r="B3842" s="56" t="s">
        <v>2321</v>
      </c>
      <c r="C3842" s="55" t="s">
        <v>157</v>
      </c>
      <c r="D3842" s="55" t="s">
        <v>2322</v>
      </c>
      <c r="E3842" s="230" t="s">
        <v>1648</v>
      </c>
      <c r="F3842" s="231"/>
      <c r="G3842" s="57" t="s">
        <v>1724</v>
      </c>
      <c r="H3842" s="58">
        <v>7.0000000000000001E-3</v>
      </c>
      <c r="I3842" s="59">
        <v>35.340000000000003</v>
      </c>
      <c r="J3842" s="59">
        <f t="shared" si="947"/>
        <v>0.24</v>
      </c>
      <c r="Q3842">
        <f t="shared" si="936"/>
        <v>0</v>
      </c>
      <c r="R3842">
        <f t="shared" si="948"/>
        <v>32.987034807202271</v>
      </c>
      <c r="T3842">
        <v>33.56575471610055</v>
      </c>
      <c r="W3842">
        <v>35.96</v>
      </c>
      <c r="Y3842">
        <v>35.96</v>
      </c>
      <c r="AB3842">
        <v>35.96</v>
      </c>
      <c r="AD3842" s="196">
        <v>35.340000000000003</v>
      </c>
    </row>
    <row r="3843" spans="1:30" x14ac:dyDescent="0.25">
      <c r="A3843" s="44"/>
      <c r="B3843" s="44"/>
      <c r="C3843" s="44"/>
      <c r="D3843" s="44"/>
      <c r="E3843" s="44" t="s">
        <v>1629</v>
      </c>
      <c r="F3843" s="45">
        <v>25.57</v>
      </c>
      <c r="G3843" s="44" t="s">
        <v>1630</v>
      </c>
      <c r="H3843" s="45">
        <v>0</v>
      </c>
      <c r="I3843" s="44" t="s">
        <v>1631</v>
      </c>
      <c r="J3843" s="45">
        <f>F3843+H3843</f>
        <v>25.57</v>
      </c>
      <c r="Q3843">
        <f t="shared" si="936"/>
        <v>0</v>
      </c>
      <c r="W3843" t="s">
        <v>1631</v>
      </c>
      <c r="Y3843" t="s">
        <v>1631</v>
      </c>
      <c r="AB3843" t="s">
        <v>1631</v>
      </c>
    </row>
    <row r="3844" spans="1:30" x14ac:dyDescent="0.25">
      <c r="A3844" s="44"/>
      <c r="B3844" s="44"/>
      <c r="C3844" s="44"/>
      <c r="D3844" s="44"/>
      <c r="E3844" s="44" t="s">
        <v>1632</v>
      </c>
      <c r="F3844" s="45">
        <f>J3844-J3837</f>
        <v>21.782588480327874</v>
      </c>
      <c r="G3844" s="44"/>
      <c r="H3844" s="229" t="s">
        <v>1633</v>
      </c>
      <c r="I3844" s="229"/>
      <c r="J3844" s="45">
        <f>Q3844</f>
        <v>120.79435430000001</v>
      </c>
      <c r="Q3844">
        <f t="shared" si="936"/>
        <v>120.79435430000001</v>
      </c>
      <c r="S3844" s="194"/>
    </row>
    <row r="3845" spans="1:30" ht="15.75" thickBot="1" x14ac:dyDescent="0.3">
      <c r="A3845" s="46"/>
      <c r="B3845" s="46"/>
      <c r="C3845" s="46"/>
      <c r="D3845" s="46"/>
      <c r="E3845" s="46"/>
      <c r="F3845" s="46"/>
      <c r="G3845" s="46" t="s">
        <v>1634</v>
      </c>
      <c r="H3845" s="47">
        <v>3</v>
      </c>
      <c r="I3845" s="46" t="s">
        <v>1635</v>
      </c>
      <c r="J3845" s="48">
        <f>O3845</f>
        <v>362.38</v>
      </c>
      <c r="M3845">
        <f>K3837</f>
        <v>362.38</v>
      </c>
      <c r="N3845">
        <f>L3837</f>
        <v>120.79435430000001</v>
      </c>
      <c r="O3845">
        <v>362.38</v>
      </c>
      <c r="P3845">
        <v>120.79435430000001</v>
      </c>
      <c r="Q3845">
        <f t="shared" si="936"/>
        <v>0</v>
      </c>
      <c r="S3845" s="194"/>
      <c r="W3845" t="s">
        <v>1635</v>
      </c>
      <c r="Y3845" t="s">
        <v>1635</v>
      </c>
      <c r="AB3845" t="s">
        <v>1635</v>
      </c>
    </row>
    <row r="3846" spans="1:30" ht="15.75" thickTop="1" x14ac:dyDescent="0.25">
      <c r="A3846" s="49"/>
      <c r="B3846" s="49"/>
      <c r="C3846" s="49"/>
      <c r="D3846" s="49"/>
      <c r="E3846" s="49"/>
      <c r="F3846" s="49"/>
      <c r="G3846" s="49"/>
      <c r="H3846" s="49"/>
      <c r="I3846" s="49"/>
      <c r="J3846" s="49"/>
      <c r="Q3846">
        <f t="shared" si="936"/>
        <v>0</v>
      </c>
      <c r="S3846" s="194"/>
    </row>
    <row r="3847" spans="1:30" collapsed="1" x14ac:dyDescent="0.25">
      <c r="A3847" s="36" t="s">
        <v>1265</v>
      </c>
      <c r="B3847" s="37" t="s">
        <v>137</v>
      </c>
      <c r="C3847" s="36" t="s">
        <v>138</v>
      </c>
      <c r="D3847" s="36" t="s">
        <v>9</v>
      </c>
      <c r="E3847" s="233" t="s">
        <v>1626</v>
      </c>
      <c r="F3847" s="234"/>
      <c r="G3847" s="38" t="s">
        <v>139</v>
      </c>
      <c r="H3847" s="37" t="s">
        <v>140</v>
      </c>
      <c r="I3847" s="37" t="s">
        <v>141</v>
      </c>
      <c r="J3847" s="37" t="s">
        <v>10</v>
      </c>
      <c r="Q3847">
        <f t="shared" si="936"/>
        <v>0</v>
      </c>
      <c r="S3847" s="194"/>
      <c r="W3847" t="s">
        <v>141</v>
      </c>
      <c r="Y3847" t="s">
        <v>141</v>
      </c>
      <c r="AB3847" t="s">
        <v>141</v>
      </c>
    </row>
    <row r="3848" spans="1:30" ht="38.25" x14ac:dyDescent="0.25">
      <c r="A3848" s="39" t="s">
        <v>1636</v>
      </c>
      <c r="B3848" s="40" t="s">
        <v>1266</v>
      </c>
      <c r="C3848" s="39" t="s">
        <v>157</v>
      </c>
      <c r="D3848" s="39" t="s">
        <v>1267</v>
      </c>
      <c r="E3848" s="235" t="s">
        <v>2168</v>
      </c>
      <c r="F3848" s="236"/>
      <c r="G3848" s="41" t="s">
        <v>164</v>
      </c>
      <c r="H3848" s="42">
        <v>1</v>
      </c>
      <c r="I3848" s="43">
        <f>_xlfn.XLOOKUP(D3848,'Sintético MO EQ MAT'!D:D,'Sintético MO EQ MAT'!G:G)</f>
        <v>310.66653486885252</v>
      </c>
      <c r="J3848" s="43">
        <f>(H3848*I3848)</f>
        <v>310.66653486885252</v>
      </c>
      <c r="K3848">
        <f>_xlfn.XLOOKUP(D3848,'Sintético MO EQ MAT'!D:D,'Sintético MO EQ MAT'!O:O,0)</f>
        <v>2653.09</v>
      </c>
      <c r="L3848">
        <f>_xlfn.XLOOKUP(D3848,'Sintético MO EQ MAT'!D:D,'Sintético MO EQ MAT'!K:K,0)</f>
        <v>379.01317254000008</v>
      </c>
      <c r="Q3848">
        <f t="shared" si="936"/>
        <v>0</v>
      </c>
      <c r="S3848" s="194"/>
      <c r="W3848">
        <v>310.66653486885252</v>
      </c>
      <c r="Y3848">
        <v>310.66653486885252</v>
      </c>
      <c r="AB3848">
        <v>310.66653486885252</v>
      </c>
      <c r="AD3848" s="196">
        <v>352.54</v>
      </c>
    </row>
    <row r="3849" spans="1:30" ht="25.5" x14ac:dyDescent="0.25">
      <c r="A3849" s="50" t="s">
        <v>1638</v>
      </c>
      <c r="B3849" s="51" t="s">
        <v>2162</v>
      </c>
      <c r="C3849" s="50" t="s">
        <v>157</v>
      </c>
      <c r="D3849" s="50" t="s">
        <v>2163</v>
      </c>
      <c r="E3849" s="237" t="s">
        <v>1637</v>
      </c>
      <c r="F3849" s="238"/>
      <c r="G3849" s="52" t="s">
        <v>266</v>
      </c>
      <c r="H3849" s="53">
        <v>0.4546</v>
      </c>
      <c r="I3849" s="54">
        <v>18.72</v>
      </c>
      <c r="J3849" s="54">
        <f t="shared" ref="J3849:J3852" si="949">TRUNC(H3849*I3849,(2))</f>
        <v>8.51</v>
      </c>
      <c r="Q3849">
        <f t="shared" si="936"/>
        <v>0</v>
      </c>
      <c r="R3849">
        <f t="shared" ref="R3849:R3852" si="950">I3849/1.07133</f>
        <v>17.473607571896615</v>
      </c>
      <c r="T3849">
        <v>17.78163591050377</v>
      </c>
      <c r="W3849">
        <v>19.05</v>
      </c>
      <c r="Y3849">
        <v>19.05</v>
      </c>
      <c r="AB3849">
        <v>19.05</v>
      </c>
      <c r="AD3849" s="196">
        <v>18.72</v>
      </c>
    </row>
    <row r="3850" spans="1:30" ht="25.5" x14ac:dyDescent="0.25">
      <c r="A3850" s="50" t="s">
        <v>1638</v>
      </c>
      <c r="B3850" s="51" t="s">
        <v>1658</v>
      </c>
      <c r="C3850" s="50" t="s">
        <v>157</v>
      </c>
      <c r="D3850" s="50" t="s">
        <v>1659</v>
      </c>
      <c r="E3850" s="237" t="s">
        <v>1637</v>
      </c>
      <c r="F3850" s="238"/>
      <c r="G3850" s="52" t="s">
        <v>266</v>
      </c>
      <c r="H3850" s="53">
        <v>0.4546</v>
      </c>
      <c r="I3850" s="54">
        <v>25.97</v>
      </c>
      <c r="J3850" s="54">
        <f t="shared" si="949"/>
        <v>11.8</v>
      </c>
      <c r="Q3850">
        <f t="shared" ref="Q3850:Q3913" si="951">P3851</f>
        <v>0</v>
      </c>
      <c r="R3850">
        <f t="shared" si="950"/>
        <v>24.240896829174954</v>
      </c>
      <c r="T3850">
        <v>24.670269664809165</v>
      </c>
      <c r="W3850">
        <v>26.43</v>
      </c>
      <c r="Y3850">
        <v>26.43</v>
      </c>
      <c r="AB3850">
        <v>26.43</v>
      </c>
      <c r="AD3850" s="196">
        <v>25.97</v>
      </c>
    </row>
    <row r="3851" spans="1:30" x14ac:dyDescent="0.25">
      <c r="A3851" s="55" t="s">
        <v>1627</v>
      </c>
      <c r="B3851" s="56" t="s">
        <v>2241</v>
      </c>
      <c r="C3851" s="55" t="s">
        <v>157</v>
      </c>
      <c r="D3851" s="55" t="s">
        <v>2242</v>
      </c>
      <c r="E3851" s="230" t="s">
        <v>1648</v>
      </c>
      <c r="F3851" s="231"/>
      <c r="G3851" s="57" t="s">
        <v>164</v>
      </c>
      <c r="H3851" s="58">
        <v>3.0200000000000001E-2</v>
      </c>
      <c r="I3851" s="59">
        <v>13.81</v>
      </c>
      <c r="J3851" s="59">
        <f t="shared" si="949"/>
        <v>0.41</v>
      </c>
      <c r="Q3851">
        <f t="shared" si="951"/>
        <v>0</v>
      </c>
      <c r="R3851">
        <f t="shared" si="950"/>
        <v>12.890519261105357</v>
      </c>
      <c r="T3851">
        <v>13.114539871001467</v>
      </c>
      <c r="W3851">
        <v>14.05</v>
      </c>
      <c r="Y3851">
        <v>14.05</v>
      </c>
      <c r="AB3851">
        <v>14.05</v>
      </c>
      <c r="AD3851" s="196">
        <v>13.81</v>
      </c>
    </row>
    <row r="3852" spans="1:30" ht="51" x14ac:dyDescent="0.25">
      <c r="A3852" s="55" t="s">
        <v>1627</v>
      </c>
      <c r="B3852" s="56" t="s">
        <v>2940</v>
      </c>
      <c r="C3852" s="55" t="s">
        <v>157</v>
      </c>
      <c r="D3852" s="55" t="s">
        <v>2941</v>
      </c>
      <c r="E3852" s="230" t="s">
        <v>1648</v>
      </c>
      <c r="F3852" s="231"/>
      <c r="G3852" s="57" t="s">
        <v>164</v>
      </c>
      <c r="H3852" s="58">
        <v>1</v>
      </c>
      <c r="I3852" s="59">
        <v>289.95</v>
      </c>
      <c r="J3852" s="59">
        <f t="shared" si="949"/>
        <v>289.95</v>
      </c>
      <c r="Q3852">
        <f t="shared" si="951"/>
        <v>0</v>
      </c>
      <c r="R3852">
        <f t="shared" si="950"/>
        <v>270.64489933073844</v>
      </c>
      <c r="T3852">
        <v>275.3586663306358</v>
      </c>
      <c r="W3852">
        <v>295</v>
      </c>
      <c r="Y3852">
        <v>295</v>
      </c>
      <c r="AB3852">
        <v>295</v>
      </c>
      <c r="AD3852" s="196">
        <v>289.97000000000003</v>
      </c>
    </row>
    <row r="3853" spans="1:30" x14ac:dyDescent="0.25">
      <c r="A3853" s="44"/>
      <c r="B3853" s="44"/>
      <c r="C3853" s="44"/>
      <c r="D3853" s="44"/>
      <c r="E3853" s="44" t="s">
        <v>1629</v>
      </c>
      <c r="F3853" s="45">
        <v>15.79</v>
      </c>
      <c r="G3853" s="44" t="s">
        <v>1630</v>
      </c>
      <c r="H3853" s="45">
        <v>0</v>
      </c>
      <c r="I3853" s="44" t="s">
        <v>1631</v>
      </c>
      <c r="J3853" s="45">
        <f>F3853+H3853</f>
        <v>15.79</v>
      </c>
      <c r="Q3853">
        <f t="shared" si="951"/>
        <v>0</v>
      </c>
      <c r="W3853" t="s">
        <v>1631</v>
      </c>
      <c r="Y3853" t="s">
        <v>1631</v>
      </c>
      <c r="AB3853" t="s">
        <v>1631</v>
      </c>
    </row>
    <row r="3854" spans="1:30" x14ac:dyDescent="0.25">
      <c r="A3854" s="44"/>
      <c r="B3854" s="44"/>
      <c r="C3854" s="44"/>
      <c r="D3854" s="44"/>
      <c r="E3854" s="44" t="s">
        <v>1632</v>
      </c>
      <c r="F3854" s="45">
        <f>J3854-J3848</f>
        <v>68.346637671147562</v>
      </c>
      <c r="G3854" s="44"/>
      <c r="H3854" s="229" t="s">
        <v>1633</v>
      </c>
      <c r="I3854" s="229"/>
      <c r="J3854" s="45">
        <f>Q3854</f>
        <v>379.01317254000008</v>
      </c>
      <c r="Q3854">
        <f t="shared" si="951"/>
        <v>379.01317254000008</v>
      </c>
      <c r="S3854" s="194"/>
    </row>
    <row r="3855" spans="1:30" ht="15.75" thickBot="1" x14ac:dyDescent="0.3">
      <c r="A3855" s="46"/>
      <c r="B3855" s="46"/>
      <c r="C3855" s="46"/>
      <c r="D3855" s="46"/>
      <c r="E3855" s="46"/>
      <c r="F3855" s="46"/>
      <c r="G3855" s="46" t="s">
        <v>1634</v>
      </c>
      <c r="H3855" s="47">
        <v>7</v>
      </c>
      <c r="I3855" s="46" t="s">
        <v>1635</v>
      </c>
      <c r="J3855" s="48">
        <f>O3855</f>
        <v>2653.09</v>
      </c>
      <c r="M3855">
        <f>K3848</f>
        <v>2653.09</v>
      </c>
      <c r="N3855">
        <f>L3848</f>
        <v>379.01317254000008</v>
      </c>
      <c r="O3855">
        <v>2653.09</v>
      </c>
      <c r="P3855">
        <v>379.01317254000008</v>
      </c>
      <c r="Q3855">
        <f t="shared" si="951"/>
        <v>0</v>
      </c>
      <c r="S3855" s="194"/>
      <c r="W3855" t="s">
        <v>1635</v>
      </c>
      <c r="Y3855" t="s">
        <v>1635</v>
      </c>
      <c r="AB3855" t="s">
        <v>1635</v>
      </c>
    </row>
    <row r="3856" spans="1:30" ht="15.75" thickTop="1" x14ac:dyDescent="0.25">
      <c r="A3856" s="49"/>
      <c r="B3856" s="49"/>
      <c r="C3856" s="49"/>
      <c r="D3856" s="49"/>
      <c r="E3856" s="49"/>
      <c r="F3856" s="49"/>
      <c r="G3856" s="49"/>
      <c r="H3856" s="49"/>
      <c r="I3856" s="49"/>
      <c r="J3856" s="49"/>
      <c r="Q3856">
        <f t="shared" si="951"/>
        <v>0</v>
      </c>
      <c r="S3856" s="194"/>
    </row>
    <row r="3857" spans="1:30" collapsed="1" x14ac:dyDescent="0.25">
      <c r="A3857" s="36" t="s">
        <v>1268</v>
      </c>
      <c r="B3857" s="37" t="s">
        <v>137</v>
      </c>
      <c r="C3857" s="36" t="s">
        <v>138</v>
      </c>
      <c r="D3857" s="36" t="s">
        <v>9</v>
      </c>
      <c r="E3857" s="233" t="s">
        <v>1626</v>
      </c>
      <c r="F3857" s="234"/>
      <c r="G3857" s="38" t="s">
        <v>139</v>
      </c>
      <c r="H3857" s="37" t="s">
        <v>140</v>
      </c>
      <c r="I3857" s="37" t="s">
        <v>141</v>
      </c>
      <c r="J3857" s="37" t="s">
        <v>10</v>
      </c>
      <c r="Q3857">
        <f t="shared" si="951"/>
        <v>0</v>
      </c>
      <c r="S3857" s="194"/>
      <c r="W3857" t="s">
        <v>141</v>
      </c>
      <c r="Y3857" t="s">
        <v>141</v>
      </c>
      <c r="AB3857" t="s">
        <v>141</v>
      </c>
    </row>
    <row r="3858" spans="1:30" ht="38.25" x14ac:dyDescent="0.25">
      <c r="A3858" s="39" t="s">
        <v>1636</v>
      </c>
      <c r="B3858" s="40" t="s">
        <v>1269</v>
      </c>
      <c r="C3858" s="39" t="s">
        <v>157</v>
      </c>
      <c r="D3858" s="39" t="s">
        <v>1270</v>
      </c>
      <c r="E3858" s="235" t="s">
        <v>2168</v>
      </c>
      <c r="F3858" s="236"/>
      <c r="G3858" s="41" t="s">
        <v>164</v>
      </c>
      <c r="H3858" s="42">
        <v>1</v>
      </c>
      <c r="I3858" s="43">
        <f>_xlfn.XLOOKUP(D3858,'Sintético MO EQ MAT'!D:D,'Sintético MO EQ MAT'!G:G)</f>
        <v>5.4057685000000006</v>
      </c>
      <c r="J3858" s="43">
        <f>(H3858*I3858)</f>
        <v>5.4057685000000006</v>
      </c>
      <c r="K3858">
        <f>_xlfn.XLOOKUP(D3858,'Sintético MO EQ MAT'!D:D,'Sintético MO EQ MAT'!O:O,0)</f>
        <v>13.19</v>
      </c>
      <c r="L3858">
        <f>_xlfn.XLOOKUP(D3858,'Sintético MO EQ MAT'!D:D,'Sintético MO EQ MAT'!K:K,0)</f>
        <v>6.5950375700000006</v>
      </c>
      <c r="Q3858">
        <f t="shared" si="951"/>
        <v>0</v>
      </c>
      <c r="S3858" s="194"/>
      <c r="W3858">
        <v>5.4057685000000006</v>
      </c>
      <c r="Y3858">
        <v>5.4057685000000006</v>
      </c>
      <c r="AB3858">
        <v>5.4057685000000006</v>
      </c>
      <c r="AD3858" s="196">
        <v>2.79</v>
      </c>
    </row>
    <row r="3859" spans="1:30" ht="25.5" x14ac:dyDescent="0.25">
      <c r="A3859" s="50" t="s">
        <v>1638</v>
      </c>
      <c r="B3859" s="51" t="s">
        <v>2162</v>
      </c>
      <c r="C3859" s="50" t="s">
        <v>157</v>
      </c>
      <c r="D3859" s="50" t="s">
        <v>2163</v>
      </c>
      <c r="E3859" s="237" t="s">
        <v>1637</v>
      </c>
      <c r="F3859" s="238"/>
      <c r="G3859" s="52" t="s">
        <v>266</v>
      </c>
      <c r="H3859" s="53">
        <v>8.4400000000000003E-2</v>
      </c>
      <c r="I3859" s="54">
        <v>18.72</v>
      </c>
      <c r="J3859" s="54">
        <f t="shared" ref="J3859:J3864" si="952">TRUNC(H3859*I3859,(2))</f>
        <v>1.57</v>
      </c>
      <c r="Q3859">
        <f t="shared" si="951"/>
        <v>0</v>
      </c>
      <c r="R3859">
        <f t="shared" ref="R3859:R3864" si="953">I3859/1.07133</f>
        <v>17.473607571896615</v>
      </c>
      <c r="T3859">
        <v>17.78163591050377</v>
      </c>
      <c r="W3859">
        <v>19.05</v>
      </c>
      <c r="Y3859">
        <v>19.05</v>
      </c>
      <c r="AB3859">
        <v>19.05</v>
      </c>
      <c r="AD3859" s="196">
        <v>18.72</v>
      </c>
    </row>
    <row r="3860" spans="1:30" ht="25.5" x14ac:dyDescent="0.25">
      <c r="A3860" s="50" t="s">
        <v>1638</v>
      </c>
      <c r="B3860" s="51" t="s">
        <v>1658</v>
      </c>
      <c r="C3860" s="50" t="s">
        <v>157</v>
      </c>
      <c r="D3860" s="50" t="s">
        <v>1659</v>
      </c>
      <c r="E3860" s="237" t="s">
        <v>1637</v>
      </c>
      <c r="F3860" s="238"/>
      <c r="G3860" s="52" t="s">
        <v>266</v>
      </c>
      <c r="H3860" s="53">
        <v>8.4400000000000003E-2</v>
      </c>
      <c r="I3860" s="54">
        <v>25.97</v>
      </c>
      <c r="J3860" s="54">
        <f t="shared" si="952"/>
        <v>2.19</v>
      </c>
      <c r="Q3860">
        <f t="shared" si="951"/>
        <v>0</v>
      </c>
      <c r="R3860">
        <f t="shared" si="953"/>
        <v>24.240896829174954</v>
      </c>
      <c r="T3860">
        <v>24.670269664809165</v>
      </c>
      <c r="W3860">
        <v>26.43</v>
      </c>
      <c r="Y3860">
        <v>26.43</v>
      </c>
      <c r="AB3860">
        <v>26.43</v>
      </c>
      <c r="AD3860" s="196">
        <v>25.97</v>
      </c>
    </row>
    <row r="3861" spans="1:30" x14ac:dyDescent="0.25">
      <c r="A3861" s="55" t="s">
        <v>1627</v>
      </c>
      <c r="B3861" s="56" t="s">
        <v>2231</v>
      </c>
      <c r="C3861" s="55" t="s">
        <v>157</v>
      </c>
      <c r="D3861" s="55" t="s">
        <v>2232</v>
      </c>
      <c r="E3861" s="230" t="s">
        <v>1648</v>
      </c>
      <c r="F3861" s="231"/>
      <c r="G3861" s="57" t="s">
        <v>164</v>
      </c>
      <c r="H3861" s="58">
        <v>5.8999999999999999E-3</v>
      </c>
      <c r="I3861" s="59">
        <v>60.5</v>
      </c>
      <c r="J3861" s="59">
        <f t="shared" si="952"/>
        <v>0.35</v>
      </c>
      <c r="Q3861">
        <f t="shared" si="951"/>
        <v>0</v>
      </c>
      <c r="R3861">
        <f t="shared" si="953"/>
        <v>56.471862077977846</v>
      </c>
      <c r="T3861">
        <v>57.451952246273329</v>
      </c>
      <c r="W3861">
        <v>61.55</v>
      </c>
      <c r="Y3861">
        <v>61.55</v>
      </c>
      <c r="AB3861">
        <v>61.55</v>
      </c>
      <c r="AD3861" s="196">
        <v>60.5</v>
      </c>
    </row>
    <row r="3862" spans="1:30" ht="25.5" x14ac:dyDescent="0.25">
      <c r="A3862" s="55" t="s">
        <v>1627</v>
      </c>
      <c r="B3862" s="56" t="s">
        <v>2942</v>
      </c>
      <c r="C3862" s="55" t="s">
        <v>157</v>
      </c>
      <c r="D3862" s="55" t="s">
        <v>2943</v>
      </c>
      <c r="E3862" s="230" t="s">
        <v>1648</v>
      </c>
      <c r="F3862" s="231"/>
      <c r="G3862" s="57" t="s">
        <v>164</v>
      </c>
      <c r="H3862" s="58">
        <v>1</v>
      </c>
      <c r="I3862" s="59">
        <v>0.78</v>
      </c>
      <c r="J3862" s="59">
        <f t="shared" si="952"/>
        <v>0.78</v>
      </c>
      <c r="Q3862">
        <f t="shared" si="951"/>
        <v>0</v>
      </c>
      <c r="R3862">
        <f t="shared" si="953"/>
        <v>0.72806698216235899</v>
      </c>
      <c r="T3862">
        <v>0.72806698216235899</v>
      </c>
      <c r="W3862">
        <v>0.78</v>
      </c>
      <c r="Y3862">
        <v>0.78</v>
      </c>
      <c r="AB3862">
        <v>0.78</v>
      </c>
      <c r="AD3862" s="196">
        <v>0.76</v>
      </c>
    </row>
    <row r="3863" spans="1:30" ht="25.5" x14ac:dyDescent="0.25">
      <c r="A3863" s="55" t="s">
        <v>1627</v>
      </c>
      <c r="B3863" s="56" t="s">
        <v>2235</v>
      </c>
      <c r="C3863" s="55" t="s">
        <v>157</v>
      </c>
      <c r="D3863" s="55" t="s">
        <v>2236</v>
      </c>
      <c r="E3863" s="230" t="s">
        <v>1648</v>
      </c>
      <c r="F3863" s="231"/>
      <c r="G3863" s="57" t="s">
        <v>164</v>
      </c>
      <c r="H3863" s="58">
        <v>7.0000000000000001E-3</v>
      </c>
      <c r="I3863" s="59">
        <v>68.55</v>
      </c>
      <c r="J3863" s="59">
        <f t="shared" si="952"/>
        <v>0.47</v>
      </c>
      <c r="Q3863">
        <f t="shared" si="951"/>
        <v>0</v>
      </c>
      <c r="R3863">
        <f t="shared" si="953"/>
        <v>63.985886701576547</v>
      </c>
      <c r="T3863">
        <v>65.0966555589781</v>
      </c>
      <c r="W3863">
        <v>69.739999999999995</v>
      </c>
      <c r="Y3863">
        <v>69.739999999999995</v>
      </c>
      <c r="AB3863">
        <v>69.739999999999995</v>
      </c>
      <c r="AD3863" s="196">
        <v>68.55</v>
      </c>
    </row>
    <row r="3864" spans="1:30" x14ac:dyDescent="0.25">
      <c r="A3864" s="55" t="s">
        <v>1627</v>
      </c>
      <c r="B3864" s="56" t="s">
        <v>2237</v>
      </c>
      <c r="C3864" s="55" t="s">
        <v>157</v>
      </c>
      <c r="D3864" s="55" t="s">
        <v>2238</v>
      </c>
      <c r="E3864" s="230" t="s">
        <v>1648</v>
      </c>
      <c r="F3864" s="231"/>
      <c r="G3864" s="57" t="s">
        <v>164</v>
      </c>
      <c r="H3864" s="58">
        <v>2.81E-2</v>
      </c>
      <c r="I3864" s="59">
        <v>1.95</v>
      </c>
      <c r="J3864" s="59">
        <f t="shared" si="952"/>
        <v>0.05</v>
      </c>
      <c r="Q3864">
        <f t="shared" si="951"/>
        <v>0</v>
      </c>
      <c r="R3864">
        <f t="shared" si="953"/>
        <v>1.8201674554058975</v>
      </c>
      <c r="T3864">
        <v>1.8575042237219159</v>
      </c>
      <c r="W3864">
        <v>1.99</v>
      </c>
      <c r="Y3864">
        <v>1.99</v>
      </c>
      <c r="AB3864">
        <v>1.99</v>
      </c>
      <c r="AD3864" s="196">
        <v>1.95</v>
      </c>
    </row>
    <row r="3865" spans="1:30" x14ac:dyDescent="0.25">
      <c r="A3865" s="44"/>
      <c r="B3865" s="44"/>
      <c r="C3865" s="44"/>
      <c r="D3865" s="44"/>
      <c r="E3865" s="44" t="s">
        <v>1629</v>
      </c>
      <c r="F3865" s="45">
        <v>2.92</v>
      </c>
      <c r="G3865" s="44" t="s">
        <v>1630</v>
      </c>
      <c r="H3865" s="45">
        <v>0</v>
      </c>
      <c r="I3865" s="44" t="s">
        <v>1631</v>
      </c>
      <c r="J3865" s="45">
        <f>F3865+H3865</f>
        <v>2.92</v>
      </c>
      <c r="Q3865">
        <f t="shared" si="951"/>
        <v>0</v>
      </c>
      <c r="W3865" t="s">
        <v>1631</v>
      </c>
      <c r="Y3865" t="s">
        <v>1631</v>
      </c>
      <c r="AB3865" t="s">
        <v>1631</v>
      </c>
    </row>
    <row r="3866" spans="1:30" x14ac:dyDescent="0.25">
      <c r="A3866" s="44"/>
      <c r="B3866" s="44"/>
      <c r="C3866" s="44"/>
      <c r="D3866" s="44"/>
      <c r="E3866" s="44" t="s">
        <v>1632</v>
      </c>
      <c r="F3866" s="45">
        <f>J3866-J3858</f>
        <v>1.1892690699999999</v>
      </c>
      <c r="G3866" s="44"/>
      <c r="H3866" s="229" t="s">
        <v>1633</v>
      </c>
      <c r="I3866" s="229"/>
      <c r="J3866" s="45">
        <f>Q3866</f>
        <v>6.5950375700000006</v>
      </c>
      <c r="Q3866">
        <f t="shared" si="951"/>
        <v>6.5950375700000006</v>
      </c>
      <c r="S3866" s="194"/>
    </row>
    <row r="3867" spans="1:30" ht="15.75" thickBot="1" x14ac:dyDescent="0.3">
      <c r="A3867" s="46"/>
      <c r="B3867" s="46"/>
      <c r="C3867" s="46"/>
      <c r="D3867" s="46"/>
      <c r="E3867" s="46"/>
      <c r="F3867" s="46"/>
      <c r="G3867" s="46" t="s">
        <v>1634</v>
      </c>
      <c r="H3867" s="47">
        <v>2</v>
      </c>
      <c r="I3867" s="46" t="s">
        <v>1635</v>
      </c>
      <c r="J3867" s="48">
        <f>O3867</f>
        <v>13.19</v>
      </c>
      <c r="M3867">
        <f>K3858</f>
        <v>13.19</v>
      </c>
      <c r="N3867">
        <f>L3858</f>
        <v>6.5950375700000006</v>
      </c>
      <c r="O3867">
        <v>13.19</v>
      </c>
      <c r="P3867">
        <v>6.5950375700000006</v>
      </c>
      <c r="Q3867">
        <f t="shared" si="951"/>
        <v>0</v>
      </c>
      <c r="S3867" s="194"/>
      <c r="W3867" t="s">
        <v>1635</v>
      </c>
      <c r="Y3867" t="s">
        <v>1635</v>
      </c>
      <c r="AB3867" t="s">
        <v>1635</v>
      </c>
    </row>
    <row r="3868" spans="1:30" ht="15.75" thickTop="1" x14ac:dyDescent="0.25">
      <c r="A3868" s="49"/>
      <c r="B3868" s="49"/>
      <c r="C3868" s="49"/>
      <c r="D3868" s="49"/>
      <c r="E3868" s="49"/>
      <c r="F3868" s="49"/>
      <c r="G3868" s="49"/>
      <c r="H3868" s="49"/>
      <c r="I3868" s="49"/>
      <c r="J3868" s="49"/>
      <c r="Q3868">
        <f t="shared" si="951"/>
        <v>0</v>
      </c>
      <c r="S3868" s="194"/>
    </row>
    <row r="3869" spans="1:30" collapsed="1" x14ac:dyDescent="0.25">
      <c r="A3869" s="36" t="s">
        <v>1271</v>
      </c>
      <c r="B3869" s="37" t="s">
        <v>137</v>
      </c>
      <c r="C3869" s="36" t="s">
        <v>138</v>
      </c>
      <c r="D3869" s="36" t="s">
        <v>9</v>
      </c>
      <c r="E3869" s="233" t="s">
        <v>1626</v>
      </c>
      <c r="F3869" s="234"/>
      <c r="G3869" s="38" t="s">
        <v>139</v>
      </c>
      <c r="H3869" s="37" t="s">
        <v>140</v>
      </c>
      <c r="I3869" s="37" t="s">
        <v>141</v>
      </c>
      <c r="J3869" s="37" t="s">
        <v>10</v>
      </c>
      <c r="Q3869">
        <f t="shared" si="951"/>
        <v>0</v>
      </c>
      <c r="S3869" s="194"/>
      <c r="W3869" t="s">
        <v>141</v>
      </c>
      <c r="Y3869" t="s">
        <v>141</v>
      </c>
      <c r="AB3869" t="s">
        <v>141</v>
      </c>
    </row>
    <row r="3870" spans="1:30" ht="25.5" x14ac:dyDescent="0.25">
      <c r="A3870" s="39" t="s">
        <v>1636</v>
      </c>
      <c r="B3870" s="40" t="s">
        <v>1272</v>
      </c>
      <c r="C3870" s="39" t="s">
        <v>157</v>
      </c>
      <c r="D3870" s="39" t="s">
        <v>1273</v>
      </c>
      <c r="E3870" s="235" t="s">
        <v>2168</v>
      </c>
      <c r="F3870" s="236"/>
      <c r="G3870" s="41" t="s">
        <v>164</v>
      </c>
      <c r="H3870" s="42">
        <v>1</v>
      </c>
      <c r="I3870" s="43">
        <f>_xlfn.XLOOKUP(D3870,'Sintético MO EQ MAT'!D:D,'Sintético MO EQ MAT'!G:G)</f>
        <v>271.15044769672136</v>
      </c>
      <c r="J3870" s="43">
        <f>(H3870*I3870)</f>
        <v>271.15044769672136</v>
      </c>
      <c r="K3870">
        <f>_xlfn.XLOOKUP(D3870,'Sintético MO EQ MAT'!D:D,'Sintético MO EQ MAT'!O:O,0)</f>
        <v>1323.21</v>
      </c>
      <c r="L3870">
        <f>_xlfn.XLOOKUP(D3870,'Sintético MO EQ MAT'!D:D,'Sintético MO EQ MAT'!K:K,0)</f>
        <v>330.80354619000008</v>
      </c>
      <c r="Q3870">
        <f t="shared" si="951"/>
        <v>0</v>
      </c>
      <c r="S3870" s="194"/>
      <c r="W3870">
        <v>271.15044769672136</v>
      </c>
      <c r="Y3870">
        <v>271.15044769672136</v>
      </c>
      <c r="AB3870">
        <v>271.15044769672136</v>
      </c>
      <c r="AD3870" s="196">
        <v>305.14999999999998</v>
      </c>
    </row>
    <row r="3871" spans="1:30" ht="25.5" x14ac:dyDescent="0.25">
      <c r="A3871" s="50" t="s">
        <v>1638</v>
      </c>
      <c r="B3871" s="51" t="s">
        <v>2162</v>
      </c>
      <c r="C3871" s="50" t="s">
        <v>157</v>
      </c>
      <c r="D3871" s="50" t="s">
        <v>2163</v>
      </c>
      <c r="E3871" s="237" t="s">
        <v>1637</v>
      </c>
      <c r="F3871" s="238"/>
      <c r="G3871" s="52" t="s">
        <v>266</v>
      </c>
      <c r="H3871" s="53">
        <v>0.4546</v>
      </c>
      <c r="I3871" s="54">
        <v>18.72</v>
      </c>
      <c r="J3871" s="54">
        <f t="shared" ref="J3871:J3874" si="954">TRUNC(H3871*I3871,(2))</f>
        <v>8.51</v>
      </c>
      <c r="Q3871">
        <f t="shared" si="951"/>
        <v>0</v>
      </c>
      <c r="R3871">
        <f t="shared" ref="R3871:R3874" si="955">I3871/1.07133</f>
        <v>17.473607571896615</v>
      </c>
      <c r="T3871">
        <v>17.78163591050377</v>
      </c>
      <c r="W3871">
        <v>19.05</v>
      </c>
      <c r="Y3871">
        <v>19.05</v>
      </c>
      <c r="AB3871">
        <v>19.05</v>
      </c>
      <c r="AD3871" s="196">
        <v>18.72</v>
      </c>
    </row>
    <row r="3872" spans="1:30" ht="25.5" x14ac:dyDescent="0.25">
      <c r="A3872" s="50" t="s">
        <v>1638</v>
      </c>
      <c r="B3872" s="51" t="s">
        <v>1658</v>
      </c>
      <c r="C3872" s="50" t="s">
        <v>157</v>
      </c>
      <c r="D3872" s="50" t="s">
        <v>1659</v>
      </c>
      <c r="E3872" s="237" t="s">
        <v>1637</v>
      </c>
      <c r="F3872" s="238"/>
      <c r="G3872" s="52" t="s">
        <v>266</v>
      </c>
      <c r="H3872" s="53">
        <v>0.4546</v>
      </c>
      <c r="I3872" s="54">
        <v>25.97</v>
      </c>
      <c r="J3872" s="54">
        <f t="shared" si="954"/>
        <v>11.8</v>
      </c>
      <c r="Q3872">
        <f t="shared" si="951"/>
        <v>0</v>
      </c>
      <c r="R3872">
        <f t="shared" si="955"/>
        <v>24.240896829174954</v>
      </c>
      <c r="T3872">
        <v>24.670269664809165</v>
      </c>
      <c r="W3872">
        <v>26.43</v>
      </c>
      <c r="Y3872">
        <v>26.43</v>
      </c>
      <c r="AB3872">
        <v>26.43</v>
      </c>
      <c r="AD3872" s="196">
        <v>25.97</v>
      </c>
    </row>
    <row r="3873" spans="1:30" x14ac:dyDescent="0.25">
      <c r="A3873" s="55" t="s">
        <v>1627</v>
      </c>
      <c r="B3873" s="56" t="s">
        <v>2241</v>
      </c>
      <c r="C3873" s="55" t="s">
        <v>157</v>
      </c>
      <c r="D3873" s="55" t="s">
        <v>2242</v>
      </c>
      <c r="E3873" s="230" t="s">
        <v>1648</v>
      </c>
      <c r="F3873" s="231"/>
      <c r="G3873" s="57" t="s">
        <v>164</v>
      </c>
      <c r="H3873" s="58">
        <v>3.0200000000000001E-2</v>
      </c>
      <c r="I3873" s="59">
        <v>13.81</v>
      </c>
      <c r="J3873" s="59">
        <f t="shared" si="954"/>
        <v>0.41</v>
      </c>
      <c r="Q3873">
        <f t="shared" si="951"/>
        <v>0</v>
      </c>
      <c r="R3873">
        <f t="shared" si="955"/>
        <v>12.890519261105357</v>
      </c>
      <c r="T3873">
        <v>13.114539871001467</v>
      </c>
      <c r="W3873">
        <v>14.05</v>
      </c>
      <c r="Y3873">
        <v>14.05</v>
      </c>
      <c r="AB3873">
        <v>14.05</v>
      </c>
      <c r="AD3873" s="196">
        <v>13.81</v>
      </c>
    </row>
    <row r="3874" spans="1:30" ht="25.5" x14ac:dyDescent="0.25">
      <c r="A3874" s="55" t="s">
        <v>1627</v>
      </c>
      <c r="B3874" s="56" t="s">
        <v>2944</v>
      </c>
      <c r="C3874" s="55" t="s">
        <v>157</v>
      </c>
      <c r="D3874" s="55" t="s">
        <v>2945</v>
      </c>
      <c r="E3874" s="230" t="s">
        <v>1648</v>
      </c>
      <c r="F3874" s="231"/>
      <c r="G3874" s="57" t="s">
        <v>164</v>
      </c>
      <c r="H3874" s="58">
        <v>1</v>
      </c>
      <c r="I3874" s="59">
        <v>250.43</v>
      </c>
      <c r="J3874" s="59">
        <f t="shared" si="954"/>
        <v>250.43</v>
      </c>
      <c r="Q3874">
        <f t="shared" si="951"/>
        <v>0</v>
      </c>
      <c r="R3874">
        <f t="shared" si="955"/>
        <v>233.75617223451226</v>
      </c>
      <c r="T3874">
        <v>237.82587998095826</v>
      </c>
      <c r="W3874">
        <v>254.79</v>
      </c>
      <c r="Y3874">
        <v>254.79</v>
      </c>
      <c r="AB3874">
        <v>254.79</v>
      </c>
      <c r="AD3874" s="196">
        <v>250.44</v>
      </c>
    </row>
    <row r="3875" spans="1:30" x14ac:dyDescent="0.25">
      <c r="A3875" s="44"/>
      <c r="B3875" s="44"/>
      <c r="C3875" s="44"/>
      <c r="D3875" s="44"/>
      <c r="E3875" s="44" t="s">
        <v>1629</v>
      </c>
      <c r="F3875" s="45">
        <v>15.79</v>
      </c>
      <c r="G3875" s="44" t="s">
        <v>1630</v>
      </c>
      <c r="H3875" s="45">
        <v>0</v>
      </c>
      <c r="I3875" s="44" t="s">
        <v>1631</v>
      </c>
      <c r="J3875" s="45">
        <f>F3875+H3875</f>
        <v>15.79</v>
      </c>
      <c r="Q3875">
        <f t="shared" si="951"/>
        <v>0</v>
      </c>
      <c r="W3875" t="s">
        <v>1631</v>
      </c>
      <c r="Y3875" t="s">
        <v>1631</v>
      </c>
      <c r="AB3875" t="s">
        <v>1631</v>
      </c>
    </row>
    <row r="3876" spans="1:30" x14ac:dyDescent="0.25">
      <c r="A3876" s="44"/>
      <c r="B3876" s="44"/>
      <c r="C3876" s="44"/>
      <c r="D3876" s="44"/>
      <c r="E3876" s="44" t="s">
        <v>1632</v>
      </c>
      <c r="F3876" s="45">
        <f>J3876-J3870</f>
        <v>59.653098493278719</v>
      </c>
      <c r="G3876" s="44"/>
      <c r="H3876" s="229" t="s">
        <v>1633</v>
      </c>
      <c r="I3876" s="229"/>
      <c r="J3876" s="45">
        <f>Q3876</f>
        <v>330.80354619000008</v>
      </c>
      <c r="Q3876">
        <f t="shared" si="951"/>
        <v>330.80354619000008</v>
      </c>
      <c r="S3876" s="194"/>
    </row>
    <row r="3877" spans="1:30" ht="15.75" thickBot="1" x14ac:dyDescent="0.3">
      <c r="A3877" s="46"/>
      <c r="B3877" s="46"/>
      <c r="C3877" s="46"/>
      <c r="D3877" s="46"/>
      <c r="E3877" s="46"/>
      <c r="F3877" s="46"/>
      <c r="G3877" s="46" t="s">
        <v>1634</v>
      </c>
      <c r="H3877" s="47">
        <v>4</v>
      </c>
      <c r="I3877" s="46" t="s">
        <v>1635</v>
      </c>
      <c r="J3877" s="48">
        <f>O3877</f>
        <v>1323.21</v>
      </c>
      <c r="M3877">
        <f>K3870</f>
        <v>1323.21</v>
      </c>
      <c r="N3877">
        <f>L3870</f>
        <v>330.80354619000008</v>
      </c>
      <c r="O3877">
        <v>1323.21</v>
      </c>
      <c r="P3877">
        <v>330.80354619000008</v>
      </c>
      <c r="Q3877">
        <f t="shared" si="951"/>
        <v>0</v>
      </c>
      <c r="S3877" s="194"/>
      <c r="W3877" t="s">
        <v>1635</v>
      </c>
      <c r="Y3877" t="s">
        <v>1635</v>
      </c>
      <c r="AB3877" t="s">
        <v>1635</v>
      </c>
    </row>
    <row r="3878" spans="1:30" ht="15.75" thickTop="1" x14ac:dyDescent="0.25">
      <c r="A3878" s="49"/>
      <c r="B3878" s="49"/>
      <c r="C3878" s="49"/>
      <c r="D3878" s="49"/>
      <c r="E3878" s="49"/>
      <c r="F3878" s="49"/>
      <c r="G3878" s="49"/>
      <c r="H3878" s="49"/>
      <c r="I3878" s="49"/>
      <c r="J3878" s="49"/>
      <c r="Q3878">
        <f t="shared" si="951"/>
        <v>0</v>
      </c>
      <c r="S3878" s="194"/>
    </row>
    <row r="3879" spans="1:30" collapsed="1" x14ac:dyDescent="0.25">
      <c r="A3879" s="36" t="s">
        <v>1274</v>
      </c>
      <c r="B3879" s="37" t="s">
        <v>137</v>
      </c>
      <c r="C3879" s="36" t="s">
        <v>138</v>
      </c>
      <c r="D3879" s="36" t="s">
        <v>9</v>
      </c>
      <c r="E3879" s="233" t="s">
        <v>1626</v>
      </c>
      <c r="F3879" s="234"/>
      <c r="G3879" s="38" t="s">
        <v>139</v>
      </c>
      <c r="H3879" s="37" t="s">
        <v>140</v>
      </c>
      <c r="I3879" s="37" t="s">
        <v>141</v>
      </c>
      <c r="J3879" s="37" t="s">
        <v>10</v>
      </c>
      <c r="Q3879">
        <f t="shared" si="951"/>
        <v>0</v>
      </c>
      <c r="S3879" s="194"/>
      <c r="W3879" t="s">
        <v>141</v>
      </c>
      <c r="Y3879" t="s">
        <v>141</v>
      </c>
      <c r="AB3879" t="s">
        <v>141</v>
      </c>
    </row>
    <row r="3880" spans="1:30" ht="25.5" x14ac:dyDescent="0.25">
      <c r="A3880" s="39" t="s">
        <v>1636</v>
      </c>
      <c r="B3880" s="40" t="s">
        <v>1275</v>
      </c>
      <c r="C3880" s="39" t="s">
        <v>157</v>
      </c>
      <c r="D3880" s="39" t="s">
        <v>1276</v>
      </c>
      <c r="E3880" s="235" t="s">
        <v>2168</v>
      </c>
      <c r="F3880" s="236"/>
      <c r="G3880" s="41" t="s">
        <v>164</v>
      </c>
      <c r="H3880" s="42">
        <v>1</v>
      </c>
      <c r="I3880" s="43">
        <f>_xlfn.XLOOKUP(D3880,'Sintético MO EQ MAT'!D:D,'Sintético MO EQ MAT'!G:G)</f>
        <v>57.175468024590167</v>
      </c>
      <c r="J3880" s="43">
        <f>(H3880*I3880)</f>
        <v>57.175468024590167</v>
      </c>
      <c r="K3880">
        <f>_xlfn.XLOOKUP(D3880,'Sintético MO EQ MAT'!D:D,'Sintético MO EQ MAT'!O:O,0)</f>
        <v>69.75</v>
      </c>
      <c r="L3880">
        <f>_xlfn.XLOOKUP(D3880,'Sintético MO EQ MAT'!D:D,'Sintético MO EQ MAT'!K:K,0)</f>
        <v>69.754070990000002</v>
      </c>
      <c r="Q3880">
        <f t="shared" si="951"/>
        <v>0</v>
      </c>
      <c r="S3880" s="194"/>
      <c r="W3880">
        <v>310.66653486885252</v>
      </c>
      <c r="Y3880">
        <v>310.66653486885252</v>
      </c>
      <c r="AB3880">
        <v>310.66653486885252</v>
      </c>
      <c r="AD3880" s="196">
        <v>352.54</v>
      </c>
    </row>
    <row r="3881" spans="1:30" ht="25.5" x14ac:dyDescent="0.25">
      <c r="A3881" s="50" t="s">
        <v>1638</v>
      </c>
      <c r="B3881" s="51" t="s">
        <v>2162</v>
      </c>
      <c r="C3881" s="50" t="s">
        <v>157</v>
      </c>
      <c r="D3881" s="50" t="s">
        <v>2163</v>
      </c>
      <c r="E3881" s="237" t="s">
        <v>1637</v>
      </c>
      <c r="F3881" s="238"/>
      <c r="G3881" s="52" t="s">
        <v>266</v>
      </c>
      <c r="H3881" s="53">
        <v>0.14849999999999999</v>
      </c>
      <c r="I3881" s="54">
        <v>18.72</v>
      </c>
      <c r="J3881" s="54">
        <f t="shared" ref="J3881:J3884" si="956">TRUNC(H3881*I3881,(2))</f>
        <v>2.77</v>
      </c>
      <c r="Q3881">
        <f t="shared" si="951"/>
        <v>0</v>
      </c>
      <c r="R3881">
        <f t="shared" ref="R3881:R3884" si="957">I3881/1.07133</f>
        <v>17.473607571896615</v>
      </c>
      <c r="T3881">
        <v>17.78163591050377</v>
      </c>
      <c r="W3881">
        <v>19.05</v>
      </c>
      <c r="Y3881">
        <v>19.05</v>
      </c>
      <c r="AB3881">
        <v>19.05</v>
      </c>
      <c r="AD3881" s="196">
        <v>18.72</v>
      </c>
    </row>
    <row r="3882" spans="1:30" ht="25.5" x14ac:dyDescent="0.25">
      <c r="A3882" s="50" t="s">
        <v>1638</v>
      </c>
      <c r="B3882" s="51" t="s">
        <v>1658</v>
      </c>
      <c r="C3882" s="50" t="s">
        <v>157</v>
      </c>
      <c r="D3882" s="50" t="s">
        <v>1659</v>
      </c>
      <c r="E3882" s="237" t="s">
        <v>1637</v>
      </c>
      <c r="F3882" s="238"/>
      <c r="G3882" s="52" t="s">
        <v>266</v>
      </c>
      <c r="H3882" s="53">
        <v>0.14849999999999999</v>
      </c>
      <c r="I3882" s="54">
        <v>25.97</v>
      </c>
      <c r="J3882" s="54">
        <f t="shared" si="956"/>
        <v>3.85</v>
      </c>
      <c r="Q3882">
        <f t="shared" si="951"/>
        <v>0</v>
      </c>
      <c r="R3882">
        <f t="shared" si="957"/>
        <v>24.240896829174954</v>
      </c>
      <c r="T3882">
        <v>24.670269664809165</v>
      </c>
      <c r="W3882">
        <v>26.43</v>
      </c>
      <c r="Y3882">
        <v>26.43</v>
      </c>
      <c r="AB3882">
        <v>26.43</v>
      </c>
      <c r="AD3882" s="196">
        <v>25.97</v>
      </c>
    </row>
    <row r="3883" spans="1:30" x14ac:dyDescent="0.25">
      <c r="A3883" s="55" t="s">
        <v>1627</v>
      </c>
      <c r="B3883" s="56" t="s">
        <v>2241</v>
      </c>
      <c r="C3883" s="55" t="s">
        <v>157</v>
      </c>
      <c r="D3883" s="55" t="s">
        <v>2242</v>
      </c>
      <c r="E3883" s="230" t="s">
        <v>1648</v>
      </c>
      <c r="F3883" s="231"/>
      <c r="G3883" s="57" t="s">
        <v>164</v>
      </c>
      <c r="H3883" s="58">
        <v>1.32E-2</v>
      </c>
      <c r="I3883" s="59">
        <v>13.81</v>
      </c>
      <c r="J3883" s="59">
        <f t="shared" si="956"/>
        <v>0.18</v>
      </c>
      <c r="Q3883">
        <f t="shared" si="951"/>
        <v>0</v>
      </c>
      <c r="R3883">
        <f t="shared" si="957"/>
        <v>12.890519261105357</v>
      </c>
      <c r="T3883">
        <v>13.114539871001467</v>
      </c>
      <c r="W3883">
        <v>14.05</v>
      </c>
      <c r="Y3883">
        <v>14.05</v>
      </c>
      <c r="AB3883">
        <v>14.05</v>
      </c>
      <c r="AD3883" s="196">
        <v>13.81</v>
      </c>
    </row>
    <row r="3884" spans="1:30" x14ac:dyDescent="0.25">
      <c r="A3884" s="55" t="s">
        <v>1627</v>
      </c>
      <c r="B3884" s="56" t="s">
        <v>2946</v>
      </c>
      <c r="C3884" s="55" t="s">
        <v>157</v>
      </c>
      <c r="D3884" s="55" t="s">
        <v>2947</v>
      </c>
      <c r="E3884" s="230" t="s">
        <v>1648</v>
      </c>
      <c r="F3884" s="231"/>
      <c r="G3884" s="57" t="s">
        <v>164</v>
      </c>
      <c r="H3884" s="58">
        <v>1</v>
      </c>
      <c r="I3884" s="59">
        <v>50.38</v>
      </c>
      <c r="J3884" s="59">
        <f t="shared" si="956"/>
        <v>50.38</v>
      </c>
      <c r="Q3884">
        <f t="shared" si="951"/>
        <v>0</v>
      </c>
      <c r="R3884">
        <f t="shared" si="957"/>
        <v>47.025659694025194</v>
      </c>
      <c r="T3884">
        <v>47.847068596977593</v>
      </c>
      <c r="W3884">
        <v>51.26</v>
      </c>
      <c r="Y3884">
        <v>51.26</v>
      </c>
      <c r="AB3884">
        <v>51.26</v>
      </c>
      <c r="AD3884" s="196">
        <v>50.38</v>
      </c>
    </row>
    <row r="3885" spans="1:30" x14ac:dyDescent="0.25">
      <c r="A3885" s="44"/>
      <c r="B3885" s="44"/>
      <c r="C3885" s="44"/>
      <c r="D3885" s="44"/>
      <c r="E3885" s="44" t="s">
        <v>1629</v>
      </c>
      <c r="F3885" s="45">
        <v>5.15</v>
      </c>
      <c r="G3885" s="44" t="s">
        <v>1630</v>
      </c>
      <c r="H3885" s="45">
        <v>0</v>
      </c>
      <c r="I3885" s="44" t="s">
        <v>1631</v>
      </c>
      <c r="J3885" s="45">
        <f>F3885+H3885</f>
        <v>5.15</v>
      </c>
      <c r="Q3885">
        <f t="shared" si="951"/>
        <v>0</v>
      </c>
      <c r="W3885" t="s">
        <v>1631</v>
      </c>
      <c r="Y3885" t="s">
        <v>1631</v>
      </c>
      <c r="AB3885" t="s">
        <v>1631</v>
      </c>
    </row>
    <row r="3886" spans="1:30" x14ac:dyDescent="0.25">
      <c r="A3886" s="44"/>
      <c r="B3886" s="44"/>
      <c r="C3886" s="44"/>
      <c r="D3886" s="44"/>
      <c r="E3886" s="44" t="s">
        <v>1632</v>
      </c>
      <c r="F3886" s="45">
        <f>J3886-J3880</f>
        <v>12.578602965409836</v>
      </c>
      <c r="G3886" s="44"/>
      <c r="H3886" s="229" t="s">
        <v>1633</v>
      </c>
      <c r="I3886" s="229"/>
      <c r="J3886" s="45">
        <f>Q3886</f>
        <v>69.754070990000002</v>
      </c>
      <c r="Q3886">
        <f t="shared" si="951"/>
        <v>69.754070990000002</v>
      </c>
      <c r="S3886" s="194"/>
    </row>
    <row r="3887" spans="1:30" ht="15.75" thickBot="1" x14ac:dyDescent="0.3">
      <c r="A3887" s="46"/>
      <c r="B3887" s="46"/>
      <c r="C3887" s="46"/>
      <c r="D3887" s="46"/>
      <c r="E3887" s="46"/>
      <c r="F3887" s="46"/>
      <c r="G3887" s="46" t="s">
        <v>1634</v>
      </c>
      <c r="H3887" s="47">
        <v>1</v>
      </c>
      <c r="I3887" s="46" t="s">
        <v>1635</v>
      </c>
      <c r="J3887" s="48">
        <f>O3887</f>
        <v>69.75</v>
      </c>
      <c r="M3887">
        <f>K3880</f>
        <v>69.75</v>
      </c>
      <c r="N3887">
        <f>L3880</f>
        <v>69.754070990000002</v>
      </c>
      <c r="O3887">
        <v>69.75</v>
      </c>
      <c r="P3887">
        <v>69.754070990000002</v>
      </c>
      <c r="Q3887">
        <f t="shared" si="951"/>
        <v>0</v>
      </c>
      <c r="S3887" s="194"/>
      <c r="W3887" t="s">
        <v>1635</v>
      </c>
      <c r="Y3887" t="s">
        <v>1635</v>
      </c>
      <c r="AB3887" t="s">
        <v>1635</v>
      </c>
    </row>
    <row r="3888" spans="1:30" ht="15.75" thickTop="1" x14ac:dyDescent="0.25">
      <c r="A3888" s="49"/>
      <c r="B3888" s="49"/>
      <c r="C3888" s="49"/>
      <c r="D3888" s="49"/>
      <c r="E3888" s="49"/>
      <c r="F3888" s="49"/>
      <c r="G3888" s="49"/>
      <c r="H3888" s="49"/>
      <c r="I3888" s="49"/>
      <c r="J3888" s="49"/>
      <c r="Q3888">
        <f t="shared" si="951"/>
        <v>0</v>
      </c>
      <c r="S3888" s="194"/>
    </row>
    <row r="3889" spans="1:30" collapsed="1" x14ac:dyDescent="0.25">
      <c r="A3889" s="36" t="s">
        <v>1277</v>
      </c>
      <c r="B3889" s="37" t="s">
        <v>137</v>
      </c>
      <c r="C3889" s="36" t="s">
        <v>138</v>
      </c>
      <c r="D3889" s="36" t="s">
        <v>9</v>
      </c>
      <c r="E3889" s="233" t="s">
        <v>1626</v>
      </c>
      <c r="F3889" s="234"/>
      <c r="G3889" s="38" t="s">
        <v>139</v>
      </c>
      <c r="H3889" s="37" t="s">
        <v>140</v>
      </c>
      <c r="I3889" s="37" t="s">
        <v>141</v>
      </c>
      <c r="J3889" s="37" t="s">
        <v>10</v>
      </c>
      <c r="Q3889">
        <f t="shared" si="951"/>
        <v>0</v>
      </c>
      <c r="S3889" s="194"/>
      <c r="W3889" t="s">
        <v>141</v>
      </c>
      <c r="Y3889" t="s">
        <v>141</v>
      </c>
      <c r="AB3889" t="s">
        <v>141</v>
      </c>
    </row>
    <row r="3890" spans="1:30" ht="25.5" x14ac:dyDescent="0.25">
      <c r="A3890" s="39" t="s">
        <v>1636</v>
      </c>
      <c r="B3890" s="40" t="s">
        <v>1278</v>
      </c>
      <c r="C3890" s="39" t="s">
        <v>157</v>
      </c>
      <c r="D3890" s="39" t="s">
        <v>1279</v>
      </c>
      <c r="E3890" s="235" t="s">
        <v>2550</v>
      </c>
      <c r="F3890" s="236"/>
      <c r="G3890" s="41" t="s">
        <v>164</v>
      </c>
      <c r="H3890" s="42">
        <v>1</v>
      </c>
      <c r="I3890" s="43">
        <f>_xlfn.XLOOKUP(D3890,'Sintético MO EQ MAT'!D:D,'Sintético MO EQ MAT'!G:G)</f>
        <v>151.0150976639344</v>
      </c>
      <c r="J3890" s="43">
        <f>(H3890*I3890)</f>
        <v>151.0150976639344</v>
      </c>
      <c r="K3890">
        <f>_xlfn.XLOOKUP(D3890,'Sintético MO EQ MAT'!D:D,'Sintético MO EQ MAT'!O:O,0)</f>
        <v>184.23</v>
      </c>
      <c r="L3890">
        <f>_xlfn.XLOOKUP(D3890,'Sintético MO EQ MAT'!D:D,'Sintético MO EQ MAT'!K:K,0)</f>
        <v>184.23841914999997</v>
      </c>
      <c r="Q3890">
        <f t="shared" si="951"/>
        <v>0</v>
      </c>
      <c r="S3890" s="194"/>
      <c r="W3890">
        <v>151.0150976639344</v>
      </c>
      <c r="Y3890">
        <v>151.0150976639344</v>
      </c>
      <c r="AB3890">
        <v>151.0150976639344</v>
      </c>
      <c r="AD3890" s="196">
        <v>143.96</v>
      </c>
    </row>
    <row r="3891" spans="1:30" ht="25.5" x14ac:dyDescent="0.25">
      <c r="A3891" s="50" t="s">
        <v>1638</v>
      </c>
      <c r="B3891" s="51" t="s">
        <v>2162</v>
      </c>
      <c r="C3891" s="50" t="s">
        <v>157</v>
      </c>
      <c r="D3891" s="50" t="s">
        <v>2163</v>
      </c>
      <c r="E3891" s="237" t="s">
        <v>1637</v>
      </c>
      <c r="F3891" s="238"/>
      <c r="G3891" s="52" t="s">
        <v>266</v>
      </c>
      <c r="H3891" s="53">
        <v>0.84299999999999997</v>
      </c>
      <c r="I3891" s="54">
        <v>18.72</v>
      </c>
      <c r="J3891" s="54">
        <f t="shared" ref="J3891:J3894" si="958">TRUNC(H3891*I3891,(2))</f>
        <v>15.78</v>
      </c>
      <c r="Q3891">
        <f t="shared" si="951"/>
        <v>0</v>
      </c>
      <c r="R3891">
        <f t="shared" ref="R3891:R3894" si="959">I3891/1.07133</f>
        <v>17.473607571896615</v>
      </c>
      <c r="T3891">
        <v>17.78163591050377</v>
      </c>
      <c r="W3891">
        <v>19.05</v>
      </c>
      <c r="Y3891">
        <v>19.05</v>
      </c>
      <c r="AB3891">
        <v>19.05</v>
      </c>
      <c r="AD3891" s="196">
        <v>18.72</v>
      </c>
    </row>
    <row r="3892" spans="1:30" ht="25.5" x14ac:dyDescent="0.25">
      <c r="A3892" s="50" t="s">
        <v>1638</v>
      </c>
      <c r="B3892" s="51" t="s">
        <v>1658</v>
      </c>
      <c r="C3892" s="50" t="s">
        <v>157</v>
      </c>
      <c r="D3892" s="50" t="s">
        <v>1659</v>
      </c>
      <c r="E3892" s="237" t="s">
        <v>1637</v>
      </c>
      <c r="F3892" s="238"/>
      <c r="G3892" s="52" t="s">
        <v>266</v>
      </c>
      <c r="H3892" s="53">
        <v>0.84299999999999997</v>
      </c>
      <c r="I3892" s="54">
        <v>25.97</v>
      </c>
      <c r="J3892" s="54">
        <f t="shared" si="958"/>
        <v>21.89</v>
      </c>
      <c r="Q3892">
        <f t="shared" si="951"/>
        <v>0</v>
      </c>
      <c r="R3892">
        <f t="shared" si="959"/>
        <v>24.240896829174954</v>
      </c>
      <c r="T3892">
        <v>24.670269664809165</v>
      </c>
      <c r="W3892">
        <v>26.43</v>
      </c>
      <c r="Y3892">
        <v>26.43</v>
      </c>
      <c r="AB3892">
        <v>26.43</v>
      </c>
      <c r="AD3892" s="196">
        <v>25.97</v>
      </c>
    </row>
    <row r="3893" spans="1:30" x14ac:dyDescent="0.25">
      <c r="A3893" s="55" t="s">
        <v>1627</v>
      </c>
      <c r="B3893" s="56" t="s">
        <v>2199</v>
      </c>
      <c r="C3893" s="55" t="s">
        <v>157</v>
      </c>
      <c r="D3893" s="55" t="s">
        <v>2200</v>
      </c>
      <c r="E3893" s="230" t="s">
        <v>1648</v>
      </c>
      <c r="F3893" s="231"/>
      <c r="G3893" s="57" t="s">
        <v>164</v>
      </c>
      <c r="H3893" s="58">
        <v>1.2E-2</v>
      </c>
      <c r="I3893" s="59">
        <v>3.74</v>
      </c>
      <c r="J3893" s="59">
        <f t="shared" si="958"/>
        <v>0.04</v>
      </c>
      <c r="Q3893">
        <f t="shared" si="951"/>
        <v>0</v>
      </c>
      <c r="R3893">
        <f t="shared" si="959"/>
        <v>3.4909878375477215</v>
      </c>
      <c r="T3893">
        <v>3.5563271821007536</v>
      </c>
      <c r="W3893">
        <v>3.81</v>
      </c>
      <c r="Y3893">
        <v>3.81</v>
      </c>
      <c r="AB3893">
        <v>3.81</v>
      </c>
      <c r="AD3893" s="196">
        <v>3.74</v>
      </c>
    </row>
    <row r="3894" spans="1:30" ht="25.5" x14ac:dyDescent="0.25">
      <c r="A3894" s="55" t="s">
        <v>1627</v>
      </c>
      <c r="B3894" s="56" t="s">
        <v>2948</v>
      </c>
      <c r="C3894" s="55" t="s">
        <v>157</v>
      </c>
      <c r="D3894" s="55" t="s">
        <v>2949</v>
      </c>
      <c r="E3894" s="230" t="s">
        <v>1648</v>
      </c>
      <c r="F3894" s="231"/>
      <c r="G3894" s="57" t="s">
        <v>164</v>
      </c>
      <c r="H3894" s="58">
        <v>1</v>
      </c>
      <c r="I3894" s="59">
        <v>113.31</v>
      </c>
      <c r="J3894" s="59">
        <f t="shared" si="958"/>
        <v>113.31</v>
      </c>
      <c r="Q3894">
        <f t="shared" si="951"/>
        <v>0</v>
      </c>
      <c r="R3894">
        <f t="shared" si="959"/>
        <v>105.76573044720115</v>
      </c>
      <c r="T3894">
        <v>107.60456628676506</v>
      </c>
      <c r="W3894">
        <v>115.28</v>
      </c>
      <c r="Y3894">
        <v>115.28</v>
      </c>
      <c r="AB3894">
        <v>115.28</v>
      </c>
      <c r="AD3894" s="196">
        <v>113.31</v>
      </c>
    </row>
    <row r="3895" spans="1:30" x14ac:dyDescent="0.25">
      <c r="A3895" s="44"/>
      <c r="B3895" s="44"/>
      <c r="C3895" s="44"/>
      <c r="D3895" s="44"/>
      <c r="E3895" s="44" t="s">
        <v>1629</v>
      </c>
      <c r="F3895" s="45">
        <v>29.3</v>
      </c>
      <c r="G3895" s="44" t="s">
        <v>1630</v>
      </c>
      <c r="H3895" s="45">
        <v>0</v>
      </c>
      <c r="I3895" s="44" t="s">
        <v>1631</v>
      </c>
      <c r="J3895" s="45">
        <f>F3895+H3895</f>
        <v>29.3</v>
      </c>
      <c r="Q3895">
        <f t="shared" si="951"/>
        <v>0</v>
      </c>
      <c r="W3895" t="s">
        <v>1631</v>
      </c>
      <c r="Y3895" t="s">
        <v>1631</v>
      </c>
      <c r="AB3895" t="s">
        <v>1631</v>
      </c>
    </row>
    <row r="3896" spans="1:30" x14ac:dyDescent="0.25">
      <c r="A3896" s="44"/>
      <c r="B3896" s="44"/>
      <c r="C3896" s="44"/>
      <c r="D3896" s="44"/>
      <c r="E3896" s="44" t="s">
        <v>1632</v>
      </c>
      <c r="F3896" s="45">
        <f>J3896-J3890</f>
        <v>33.223321486065572</v>
      </c>
      <c r="G3896" s="44"/>
      <c r="H3896" s="229" t="s">
        <v>1633</v>
      </c>
      <c r="I3896" s="229"/>
      <c r="J3896" s="45">
        <f>Q3896</f>
        <v>184.23841914999997</v>
      </c>
      <c r="Q3896">
        <f t="shared" si="951"/>
        <v>184.23841914999997</v>
      </c>
      <c r="S3896" s="194"/>
    </row>
    <row r="3897" spans="1:30" ht="15.75" thickBot="1" x14ac:dyDescent="0.3">
      <c r="A3897" s="46"/>
      <c r="B3897" s="46"/>
      <c r="C3897" s="46"/>
      <c r="D3897" s="46"/>
      <c r="E3897" s="46"/>
      <c r="F3897" s="46"/>
      <c r="G3897" s="46" t="s">
        <v>1634</v>
      </c>
      <c r="H3897" s="47">
        <v>1</v>
      </c>
      <c r="I3897" s="46" t="s">
        <v>1635</v>
      </c>
      <c r="J3897" s="48">
        <f>O3897</f>
        <v>184.23</v>
      </c>
      <c r="M3897">
        <f>K3890</f>
        <v>184.23</v>
      </c>
      <c r="N3897">
        <f>L3890</f>
        <v>184.23841914999997</v>
      </c>
      <c r="O3897">
        <v>184.23</v>
      </c>
      <c r="P3897">
        <v>184.23841914999997</v>
      </c>
      <c r="Q3897">
        <f t="shared" si="951"/>
        <v>0</v>
      </c>
      <c r="S3897" s="194"/>
      <c r="W3897" t="s">
        <v>1635</v>
      </c>
      <c r="Y3897" t="s">
        <v>1635</v>
      </c>
      <c r="AB3897" t="s">
        <v>1635</v>
      </c>
    </row>
    <row r="3898" spans="1:30" ht="15.75" thickTop="1" x14ac:dyDescent="0.25">
      <c r="A3898" s="49"/>
      <c r="B3898" s="49"/>
      <c r="C3898" s="49"/>
      <c r="D3898" s="49"/>
      <c r="E3898" s="49"/>
      <c r="F3898" s="49"/>
      <c r="G3898" s="49"/>
      <c r="H3898" s="49"/>
      <c r="I3898" s="49"/>
      <c r="J3898" s="49"/>
      <c r="Q3898">
        <f t="shared" si="951"/>
        <v>0</v>
      </c>
      <c r="S3898" s="194"/>
    </row>
    <row r="3899" spans="1:30" collapsed="1" x14ac:dyDescent="0.25">
      <c r="A3899" s="36" t="s">
        <v>1280</v>
      </c>
      <c r="B3899" s="37" t="s">
        <v>137</v>
      </c>
      <c r="C3899" s="36" t="s">
        <v>138</v>
      </c>
      <c r="D3899" s="36" t="s">
        <v>9</v>
      </c>
      <c r="E3899" s="233" t="s">
        <v>1626</v>
      </c>
      <c r="F3899" s="234"/>
      <c r="G3899" s="38" t="s">
        <v>139</v>
      </c>
      <c r="H3899" s="37" t="s">
        <v>140</v>
      </c>
      <c r="I3899" s="37" t="s">
        <v>141</v>
      </c>
      <c r="J3899" s="37" t="s">
        <v>10</v>
      </c>
      <c r="Q3899">
        <f t="shared" si="951"/>
        <v>0</v>
      </c>
      <c r="S3899" s="194"/>
      <c r="W3899" t="s">
        <v>141</v>
      </c>
      <c r="Y3899" t="s">
        <v>141</v>
      </c>
      <c r="AB3899" t="s">
        <v>141</v>
      </c>
    </row>
    <row r="3900" spans="1:30" x14ac:dyDescent="0.25">
      <c r="A3900" s="39" t="s">
        <v>1636</v>
      </c>
      <c r="B3900" s="40" t="s">
        <v>1281</v>
      </c>
      <c r="C3900" s="39" t="s">
        <v>162</v>
      </c>
      <c r="D3900" s="39" t="s">
        <v>1282</v>
      </c>
      <c r="E3900" s="235" t="s">
        <v>2932</v>
      </c>
      <c r="F3900" s="236"/>
      <c r="G3900" s="41" t="s">
        <v>164</v>
      </c>
      <c r="H3900" s="42">
        <v>1</v>
      </c>
      <c r="I3900" s="43">
        <f>_xlfn.XLOOKUP(D3900,'Sintético MO EQ MAT'!D:D,'Sintético MO EQ MAT'!G:G)</f>
        <v>542.08337564754106</v>
      </c>
      <c r="J3900" s="43">
        <f>(H3900*I3900)</f>
        <v>542.08337564754106</v>
      </c>
      <c r="K3900">
        <f>_xlfn.XLOOKUP(D3900,'Sintético MO EQ MAT'!D:D,'Sintético MO EQ MAT'!O:O,0)</f>
        <v>661.34</v>
      </c>
      <c r="L3900">
        <f>_xlfn.XLOOKUP(D3900,'Sintético MO EQ MAT'!D:D,'Sintético MO EQ MAT'!K:K,0)</f>
        <v>661.34171829000013</v>
      </c>
      <c r="Q3900">
        <f t="shared" si="951"/>
        <v>0</v>
      </c>
      <c r="S3900" s="194"/>
      <c r="W3900">
        <v>542.08337564754106</v>
      </c>
      <c r="Y3900">
        <v>542.08337564754106</v>
      </c>
      <c r="AB3900">
        <v>542.08337564754106</v>
      </c>
      <c r="AD3900" s="196">
        <v>576.71</v>
      </c>
    </row>
    <row r="3901" spans="1:30" ht="25.5" x14ac:dyDescent="0.25">
      <c r="A3901" s="50" t="s">
        <v>1638</v>
      </c>
      <c r="B3901" s="51" t="s">
        <v>2162</v>
      </c>
      <c r="C3901" s="50" t="s">
        <v>157</v>
      </c>
      <c r="D3901" s="50" t="s">
        <v>2163</v>
      </c>
      <c r="E3901" s="237" t="s">
        <v>1637</v>
      </c>
      <c r="F3901" s="238"/>
      <c r="G3901" s="52" t="s">
        <v>266</v>
      </c>
      <c r="H3901" s="53">
        <v>1.665</v>
      </c>
      <c r="I3901" s="54">
        <v>18.72</v>
      </c>
      <c r="J3901" s="54">
        <f t="shared" ref="J3901:J3903" si="960">TRUNC(H3901*I3901,(2))</f>
        <v>31.16</v>
      </c>
      <c r="Q3901">
        <f t="shared" si="951"/>
        <v>0</v>
      </c>
      <c r="R3901">
        <f t="shared" ref="R3901:R3903" si="961">I3901/1.07133</f>
        <v>17.473607571896615</v>
      </c>
      <c r="T3901">
        <v>17.78163591050377</v>
      </c>
      <c r="W3901">
        <v>19.05</v>
      </c>
      <c r="Y3901">
        <v>19.05</v>
      </c>
      <c r="AB3901">
        <v>19.05</v>
      </c>
      <c r="AD3901" s="196">
        <v>18.72</v>
      </c>
    </row>
    <row r="3902" spans="1:30" ht="25.5" x14ac:dyDescent="0.25">
      <c r="A3902" s="50" t="s">
        <v>1638</v>
      </c>
      <c r="B3902" s="51" t="s">
        <v>1658</v>
      </c>
      <c r="C3902" s="50" t="s">
        <v>157</v>
      </c>
      <c r="D3902" s="50" t="s">
        <v>1659</v>
      </c>
      <c r="E3902" s="237" t="s">
        <v>1637</v>
      </c>
      <c r="F3902" s="238"/>
      <c r="G3902" s="52" t="s">
        <v>266</v>
      </c>
      <c r="H3902" s="53">
        <v>1.665</v>
      </c>
      <c r="I3902" s="54">
        <v>25.97</v>
      </c>
      <c r="J3902" s="54">
        <f t="shared" si="960"/>
        <v>43.24</v>
      </c>
      <c r="Q3902">
        <f t="shared" si="951"/>
        <v>0</v>
      </c>
      <c r="R3902">
        <f t="shared" si="961"/>
        <v>24.240896829174954</v>
      </c>
      <c r="T3902">
        <v>24.670269664809165</v>
      </c>
      <c r="W3902">
        <v>26.43</v>
      </c>
      <c r="Y3902">
        <v>26.43</v>
      </c>
      <c r="AB3902">
        <v>26.43</v>
      </c>
      <c r="AD3902" s="196">
        <v>25.97</v>
      </c>
    </row>
    <row r="3903" spans="1:30" x14ac:dyDescent="0.25">
      <c r="A3903" s="55" t="s">
        <v>1627</v>
      </c>
      <c r="B3903" s="56" t="s">
        <v>2950</v>
      </c>
      <c r="C3903" s="55" t="s">
        <v>162</v>
      </c>
      <c r="D3903" s="55" t="s">
        <v>1282</v>
      </c>
      <c r="E3903" s="230" t="s">
        <v>1648</v>
      </c>
      <c r="F3903" s="231"/>
      <c r="G3903" s="57" t="s">
        <v>164</v>
      </c>
      <c r="H3903" s="58">
        <v>1</v>
      </c>
      <c r="I3903" s="59">
        <v>467.68</v>
      </c>
      <c r="J3903" s="59">
        <f t="shared" si="960"/>
        <v>467.68</v>
      </c>
      <c r="Q3903">
        <f t="shared" si="951"/>
        <v>0</v>
      </c>
      <c r="R3903">
        <f t="shared" si="961"/>
        <v>436.54149515088727</v>
      </c>
      <c r="T3903">
        <v>444.14886169527597</v>
      </c>
      <c r="W3903">
        <v>475.83</v>
      </c>
      <c r="Y3903">
        <v>475.83</v>
      </c>
      <c r="AB3903">
        <v>475.83</v>
      </c>
      <c r="AD3903" s="196">
        <v>467.72</v>
      </c>
    </row>
    <row r="3904" spans="1:30" x14ac:dyDescent="0.25">
      <c r="A3904" s="44"/>
      <c r="B3904" s="44"/>
      <c r="C3904" s="44"/>
      <c r="D3904" s="44"/>
      <c r="E3904" s="44" t="s">
        <v>1629</v>
      </c>
      <c r="F3904" s="45">
        <v>57.87</v>
      </c>
      <c r="G3904" s="44" t="s">
        <v>1630</v>
      </c>
      <c r="H3904" s="45">
        <v>0</v>
      </c>
      <c r="I3904" s="44" t="s">
        <v>1631</v>
      </c>
      <c r="J3904" s="45">
        <f>F3904+H3904</f>
        <v>57.87</v>
      </c>
      <c r="Q3904">
        <f t="shared" si="951"/>
        <v>0</v>
      </c>
      <c r="W3904" t="s">
        <v>1631</v>
      </c>
      <c r="Y3904" t="s">
        <v>1631</v>
      </c>
      <c r="AB3904" t="s">
        <v>1631</v>
      </c>
    </row>
    <row r="3905" spans="1:30" x14ac:dyDescent="0.25">
      <c r="A3905" s="44"/>
      <c r="B3905" s="44"/>
      <c r="C3905" s="44"/>
      <c r="D3905" s="44"/>
      <c r="E3905" s="44" t="s">
        <v>1632</v>
      </c>
      <c r="F3905" s="45">
        <f>J3905-J3900</f>
        <v>119.25834264245907</v>
      </c>
      <c r="G3905" s="44"/>
      <c r="H3905" s="229" t="s">
        <v>1633</v>
      </c>
      <c r="I3905" s="229"/>
      <c r="J3905" s="45">
        <f>Q3905</f>
        <v>661.34171829000013</v>
      </c>
      <c r="Q3905">
        <f t="shared" si="951"/>
        <v>661.34171829000013</v>
      </c>
      <c r="S3905" s="194"/>
    </row>
    <row r="3906" spans="1:30" ht="15.75" thickBot="1" x14ac:dyDescent="0.3">
      <c r="A3906" s="46"/>
      <c r="B3906" s="46"/>
      <c r="C3906" s="46"/>
      <c r="D3906" s="46"/>
      <c r="E3906" s="46"/>
      <c r="F3906" s="46"/>
      <c r="G3906" s="46" t="s">
        <v>1634</v>
      </c>
      <c r="H3906" s="47">
        <v>1</v>
      </c>
      <c r="I3906" s="46" t="s">
        <v>1635</v>
      </c>
      <c r="J3906" s="48">
        <f>O3906</f>
        <v>661.34</v>
      </c>
      <c r="M3906">
        <f>K3900</f>
        <v>661.34</v>
      </c>
      <c r="N3906">
        <f>L3900</f>
        <v>661.34171829000013</v>
      </c>
      <c r="O3906">
        <v>661.34</v>
      </c>
      <c r="P3906">
        <v>661.34171829000013</v>
      </c>
      <c r="Q3906">
        <f t="shared" si="951"/>
        <v>0</v>
      </c>
      <c r="S3906" s="194"/>
      <c r="W3906" t="s">
        <v>1635</v>
      </c>
      <c r="Y3906" t="s">
        <v>1635</v>
      </c>
      <c r="AB3906" t="s">
        <v>1635</v>
      </c>
    </row>
    <row r="3907" spans="1:30" ht="15.75" thickTop="1" x14ac:dyDescent="0.25">
      <c r="A3907" s="49"/>
      <c r="B3907" s="49"/>
      <c r="C3907" s="49"/>
      <c r="D3907" s="49"/>
      <c r="E3907" s="49"/>
      <c r="F3907" s="49"/>
      <c r="G3907" s="49"/>
      <c r="H3907" s="49"/>
      <c r="I3907" s="49"/>
      <c r="J3907" s="49"/>
      <c r="Q3907">
        <f t="shared" si="951"/>
        <v>0</v>
      </c>
      <c r="S3907" s="194"/>
    </row>
    <row r="3908" spans="1:30" collapsed="1" x14ac:dyDescent="0.25">
      <c r="A3908" s="36" t="s">
        <v>1283</v>
      </c>
      <c r="B3908" s="37" t="s">
        <v>137</v>
      </c>
      <c r="C3908" s="36" t="s">
        <v>138</v>
      </c>
      <c r="D3908" s="36" t="s">
        <v>9</v>
      </c>
      <c r="E3908" s="233" t="s">
        <v>1626</v>
      </c>
      <c r="F3908" s="234"/>
      <c r="G3908" s="38" t="s">
        <v>139</v>
      </c>
      <c r="H3908" s="37" t="s">
        <v>140</v>
      </c>
      <c r="I3908" s="37" t="s">
        <v>141</v>
      </c>
      <c r="J3908" s="37" t="s">
        <v>10</v>
      </c>
      <c r="Q3908">
        <f t="shared" si="951"/>
        <v>0</v>
      </c>
      <c r="S3908" s="194"/>
      <c r="W3908" t="s">
        <v>141</v>
      </c>
      <c r="Y3908" t="s">
        <v>141</v>
      </c>
      <c r="AB3908" t="s">
        <v>141</v>
      </c>
    </row>
    <row r="3909" spans="1:30" ht="25.5" x14ac:dyDescent="0.25">
      <c r="A3909" s="39" t="s">
        <v>1636</v>
      </c>
      <c r="B3909" s="40" t="s">
        <v>1284</v>
      </c>
      <c r="C3909" s="39" t="s">
        <v>204</v>
      </c>
      <c r="D3909" s="39" t="s">
        <v>1285</v>
      </c>
      <c r="E3909" s="235">
        <v>8</v>
      </c>
      <c r="F3909" s="236"/>
      <c r="G3909" s="41" t="s">
        <v>488</v>
      </c>
      <c r="H3909" s="42">
        <v>1</v>
      </c>
      <c r="I3909" s="43">
        <f>_xlfn.XLOOKUP(D3909,'Sintético MO EQ MAT'!D:D,'Sintético MO EQ MAT'!G:G)</f>
        <v>158.39465645081967</v>
      </c>
      <c r="J3909" s="43">
        <f>(H3909*I3909)</f>
        <v>158.39465645081967</v>
      </c>
      <c r="K3909">
        <f>_xlfn.XLOOKUP(D3909,'Sintético MO EQ MAT'!D:D,'Sintético MO EQ MAT'!O:O,0)</f>
        <v>193.24</v>
      </c>
      <c r="L3909">
        <f>_xlfn.XLOOKUP(D3909,'Sintético MO EQ MAT'!D:D,'Sintético MO EQ MAT'!K:K,0)</f>
        <v>193.24148087</v>
      </c>
      <c r="Q3909">
        <f t="shared" si="951"/>
        <v>0</v>
      </c>
      <c r="S3909" s="194"/>
      <c r="W3909">
        <v>158.39465645081967</v>
      </c>
      <c r="Y3909">
        <v>158.39465645081967</v>
      </c>
      <c r="AB3909">
        <v>158.39465645081967</v>
      </c>
      <c r="AD3909" s="196">
        <v>166.41</v>
      </c>
    </row>
    <row r="3910" spans="1:30" ht="25.5" x14ac:dyDescent="0.25">
      <c r="A3910" s="55" t="s">
        <v>1627</v>
      </c>
      <c r="B3910" s="56" t="s">
        <v>2074</v>
      </c>
      <c r="C3910" s="55" t="s">
        <v>204</v>
      </c>
      <c r="D3910" s="55" t="s">
        <v>2075</v>
      </c>
      <c r="E3910" s="230" t="s">
        <v>1665</v>
      </c>
      <c r="F3910" s="231"/>
      <c r="G3910" s="57" t="s">
        <v>1787</v>
      </c>
      <c r="H3910" s="58">
        <v>0.54</v>
      </c>
      <c r="I3910" s="59">
        <v>14.45</v>
      </c>
      <c r="J3910" s="59">
        <f t="shared" ref="J3910:J3913" si="962">TRUNC(H3910*I3910,(2))</f>
        <v>7.8</v>
      </c>
      <c r="Q3910">
        <f t="shared" si="951"/>
        <v>0</v>
      </c>
      <c r="R3910">
        <f t="shared" ref="R3910:R3913" si="963">I3910/1.07133</f>
        <v>13.48790755416165</v>
      </c>
      <c r="T3910">
        <v>13.730596548215772</v>
      </c>
      <c r="W3910">
        <v>14.71</v>
      </c>
      <c r="Y3910">
        <v>14.71</v>
      </c>
      <c r="AB3910">
        <v>14.71</v>
      </c>
      <c r="AD3910" s="196">
        <v>14.45</v>
      </c>
    </row>
    <row r="3911" spans="1:30" ht="25.5" x14ac:dyDescent="0.25">
      <c r="A3911" s="55" t="s">
        <v>1627</v>
      </c>
      <c r="B3911" s="56" t="s">
        <v>2225</v>
      </c>
      <c r="C3911" s="55" t="s">
        <v>204</v>
      </c>
      <c r="D3911" s="55" t="s">
        <v>2226</v>
      </c>
      <c r="E3911" s="230" t="s">
        <v>1665</v>
      </c>
      <c r="F3911" s="231"/>
      <c r="G3911" s="57" t="s">
        <v>1787</v>
      </c>
      <c r="H3911" s="58">
        <v>0.54</v>
      </c>
      <c r="I3911" s="59">
        <v>21.92</v>
      </c>
      <c r="J3911" s="59">
        <f t="shared" si="962"/>
        <v>11.83</v>
      </c>
      <c r="Q3911">
        <f t="shared" si="951"/>
        <v>0</v>
      </c>
      <c r="R3911">
        <f t="shared" si="963"/>
        <v>20.46054903717809</v>
      </c>
      <c r="T3911">
        <v>20.815248336180264</v>
      </c>
      <c r="W3911">
        <v>22.3</v>
      </c>
      <c r="Y3911">
        <v>22.3</v>
      </c>
      <c r="AB3911">
        <v>22.3</v>
      </c>
      <c r="AD3911" s="196">
        <v>21.92</v>
      </c>
    </row>
    <row r="3912" spans="1:30" ht="25.5" x14ac:dyDescent="0.25">
      <c r="A3912" s="55" t="s">
        <v>1627</v>
      </c>
      <c r="B3912" s="56" t="s">
        <v>2951</v>
      </c>
      <c r="C3912" s="55" t="s">
        <v>204</v>
      </c>
      <c r="D3912" s="55" t="s">
        <v>1285</v>
      </c>
      <c r="E3912" s="230" t="s">
        <v>1648</v>
      </c>
      <c r="F3912" s="231"/>
      <c r="G3912" s="57" t="s">
        <v>596</v>
      </c>
      <c r="H3912" s="58">
        <v>1</v>
      </c>
      <c r="I3912" s="59">
        <v>138.58000000000001</v>
      </c>
      <c r="J3912" s="59">
        <f t="shared" si="962"/>
        <v>138.58000000000001</v>
      </c>
      <c r="Q3912">
        <f t="shared" si="951"/>
        <v>0</v>
      </c>
      <c r="R3912">
        <f t="shared" si="963"/>
        <v>129.3532338308458</v>
      </c>
      <c r="T3912">
        <v>131.61210831396491</v>
      </c>
      <c r="W3912">
        <v>141</v>
      </c>
      <c r="Y3912">
        <v>141</v>
      </c>
      <c r="AB3912">
        <v>141</v>
      </c>
      <c r="AD3912" s="196">
        <v>138.59</v>
      </c>
    </row>
    <row r="3913" spans="1:30" ht="25.5" x14ac:dyDescent="0.25">
      <c r="A3913" s="55" t="s">
        <v>1627</v>
      </c>
      <c r="B3913" s="56" t="s">
        <v>2952</v>
      </c>
      <c r="C3913" s="55" t="s">
        <v>204</v>
      </c>
      <c r="D3913" s="55" t="s">
        <v>2953</v>
      </c>
      <c r="E3913" s="230" t="s">
        <v>1648</v>
      </c>
      <c r="F3913" s="231"/>
      <c r="G3913" s="57" t="s">
        <v>808</v>
      </c>
      <c r="H3913" s="58">
        <v>0.4</v>
      </c>
      <c r="I3913" s="59">
        <v>0.45</v>
      </c>
      <c r="J3913" s="59">
        <f t="shared" si="962"/>
        <v>0.18</v>
      </c>
      <c r="Q3913">
        <f t="shared" si="951"/>
        <v>0</v>
      </c>
      <c r="R3913">
        <f t="shared" si="963"/>
        <v>0.42003864355520715</v>
      </c>
      <c r="T3913">
        <v>0.42937283563421175</v>
      </c>
      <c r="W3913">
        <v>0.46</v>
      </c>
      <c r="Y3913">
        <v>0.46</v>
      </c>
      <c r="AB3913">
        <v>0.46</v>
      </c>
      <c r="AD3913" s="196">
        <v>0.45</v>
      </c>
    </row>
    <row r="3914" spans="1:30" x14ac:dyDescent="0.25">
      <c r="A3914" s="44"/>
      <c r="B3914" s="44"/>
      <c r="C3914" s="44"/>
      <c r="D3914" s="44"/>
      <c r="E3914" s="44" t="s">
        <v>1629</v>
      </c>
      <c r="F3914" s="45">
        <v>19.98</v>
      </c>
      <c r="G3914" s="44" t="s">
        <v>1630</v>
      </c>
      <c r="H3914" s="45">
        <v>0</v>
      </c>
      <c r="I3914" s="44" t="s">
        <v>1631</v>
      </c>
      <c r="J3914" s="45">
        <f>F3914+H3914</f>
        <v>19.98</v>
      </c>
      <c r="Q3914">
        <f t="shared" ref="Q3914:Q3977" si="964">P3915</f>
        <v>0</v>
      </c>
      <c r="W3914" t="s">
        <v>1631</v>
      </c>
      <c r="Y3914" t="s">
        <v>1631</v>
      </c>
      <c r="AB3914" t="s">
        <v>1631</v>
      </c>
    </row>
    <row r="3915" spans="1:30" x14ac:dyDescent="0.25">
      <c r="A3915" s="44"/>
      <c r="B3915" s="44"/>
      <c r="C3915" s="44"/>
      <c r="D3915" s="44"/>
      <c r="E3915" s="44" t="s">
        <v>1632</v>
      </c>
      <c r="F3915" s="45">
        <f>J3915-J3909</f>
        <v>34.846824419180336</v>
      </c>
      <c r="G3915" s="44"/>
      <c r="H3915" s="229" t="s">
        <v>1633</v>
      </c>
      <c r="I3915" s="229"/>
      <c r="J3915" s="45">
        <f>Q3915</f>
        <v>193.24148087</v>
      </c>
      <c r="Q3915">
        <f t="shared" si="964"/>
        <v>193.24148087</v>
      </c>
      <c r="S3915" s="194"/>
    </row>
    <row r="3916" spans="1:30" ht="15.75" thickBot="1" x14ac:dyDescent="0.3">
      <c r="A3916" s="46"/>
      <c r="B3916" s="46"/>
      <c r="C3916" s="46"/>
      <c r="D3916" s="46"/>
      <c r="E3916" s="46"/>
      <c r="F3916" s="46"/>
      <c r="G3916" s="46" t="s">
        <v>1634</v>
      </c>
      <c r="H3916" s="47">
        <v>1</v>
      </c>
      <c r="I3916" s="46" t="s">
        <v>1635</v>
      </c>
      <c r="J3916" s="48">
        <f>O3916</f>
        <v>193.24</v>
      </c>
      <c r="M3916">
        <f>K3909</f>
        <v>193.24</v>
      </c>
      <c r="N3916">
        <f>L3909</f>
        <v>193.24148087</v>
      </c>
      <c r="O3916">
        <v>193.24</v>
      </c>
      <c r="P3916">
        <v>193.24148087</v>
      </c>
      <c r="Q3916">
        <f t="shared" si="964"/>
        <v>0</v>
      </c>
      <c r="S3916" s="194"/>
      <c r="W3916" t="s">
        <v>1635</v>
      </c>
      <c r="Y3916" t="s">
        <v>1635</v>
      </c>
      <c r="AB3916" t="s">
        <v>1635</v>
      </c>
    </row>
    <row r="3917" spans="1:30" ht="15.75" thickTop="1" x14ac:dyDescent="0.25">
      <c r="A3917" s="49"/>
      <c r="B3917" s="49"/>
      <c r="C3917" s="49"/>
      <c r="D3917" s="49"/>
      <c r="E3917" s="49"/>
      <c r="F3917" s="49"/>
      <c r="G3917" s="49"/>
      <c r="H3917" s="49"/>
      <c r="I3917" s="49"/>
      <c r="J3917" s="49"/>
      <c r="Q3917">
        <f t="shared" si="964"/>
        <v>0</v>
      </c>
      <c r="S3917" s="194"/>
    </row>
    <row r="3918" spans="1:30" collapsed="1" x14ac:dyDescent="0.25">
      <c r="A3918" s="36" t="s">
        <v>1286</v>
      </c>
      <c r="B3918" s="37" t="s">
        <v>137</v>
      </c>
      <c r="C3918" s="36" t="s">
        <v>138</v>
      </c>
      <c r="D3918" s="36" t="s">
        <v>9</v>
      </c>
      <c r="E3918" s="233" t="s">
        <v>1626</v>
      </c>
      <c r="F3918" s="234"/>
      <c r="G3918" s="38" t="s">
        <v>139</v>
      </c>
      <c r="H3918" s="37" t="s">
        <v>140</v>
      </c>
      <c r="I3918" s="37" t="s">
        <v>141</v>
      </c>
      <c r="J3918" s="37" t="s">
        <v>10</v>
      </c>
      <c r="Q3918">
        <f t="shared" si="964"/>
        <v>0</v>
      </c>
      <c r="S3918" s="194"/>
      <c r="W3918" t="s">
        <v>141</v>
      </c>
      <c r="Y3918" t="s">
        <v>141</v>
      </c>
      <c r="AB3918" t="s">
        <v>141</v>
      </c>
    </row>
    <row r="3919" spans="1:30" ht="38.25" x14ac:dyDescent="0.25">
      <c r="A3919" s="39" t="s">
        <v>1636</v>
      </c>
      <c r="B3919" s="40" t="s">
        <v>1287</v>
      </c>
      <c r="C3919" s="39" t="s">
        <v>157</v>
      </c>
      <c r="D3919" s="39" t="s">
        <v>1288</v>
      </c>
      <c r="E3919" s="235" t="s">
        <v>2168</v>
      </c>
      <c r="F3919" s="236"/>
      <c r="G3919" s="41" t="s">
        <v>164</v>
      </c>
      <c r="H3919" s="42">
        <v>1</v>
      </c>
      <c r="I3919" s="43">
        <f>_xlfn.XLOOKUP(D3919,'Sintético MO EQ MAT'!D:D,'Sintético MO EQ MAT'!G:G)</f>
        <v>43.310598295081967</v>
      </c>
      <c r="J3919" s="43">
        <f>(H3919*I3919)</f>
        <v>43.310598295081967</v>
      </c>
      <c r="K3919">
        <f>_xlfn.XLOOKUP(D3919,'Sintético MO EQ MAT'!D:D,'Sintético MO EQ MAT'!O:O,0)</f>
        <v>52.83</v>
      </c>
      <c r="L3919">
        <f>_xlfn.XLOOKUP(D3919,'Sintético MO EQ MAT'!D:D,'Sintético MO EQ MAT'!K:K,0)</f>
        <v>52.838929919999998</v>
      </c>
      <c r="Q3919">
        <f t="shared" si="964"/>
        <v>0</v>
      </c>
      <c r="S3919" s="194"/>
      <c r="W3919">
        <v>43.310598295081967</v>
      </c>
      <c r="Y3919">
        <v>43.310598295081967</v>
      </c>
      <c r="AB3919">
        <v>43.310598295081967</v>
      </c>
      <c r="AD3919" s="196">
        <v>28.48</v>
      </c>
    </row>
    <row r="3920" spans="1:30" ht="25.5" x14ac:dyDescent="0.25">
      <c r="A3920" s="50" t="s">
        <v>1638</v>
      </c>
      <c r="B3920" s="51" t="s">
        <v>2162</v>
      </c>
      <c r="C3920" s="50" t="s">
        <v>157</v>
      </c>
      <c r="D3920" s="50" t="s">
        <v>2163</v>
      </c>
      <c r="E3920" s="237" t="s">
        <v>1637</v>
      </c>
      <c r="F3920" s="238"/>
      <c r="G3920" s="52" t="s">
        <v>266</v>
      </c>
      <c r="H3920" s="53">
        <v>0.53300000000000003</v>
      </c>
      <c r="I3920" s="54">
        <v>18.72</v>
      </c>
      <c r="J3920" s="54">
        <f t="shared" ref="J3920:J3924" si="965">TRUNC(H3920*I3920,(2))</f>
        <v>9.9700000000000006</v>
      </c>
      <c r="Q3920">
        <f t="shared" si="964"/>
        <v>0</v>
      </c>
      <c r="R3920">
        <f t="shared" ref="R3920:R3924" si="966">I3920/1.07133</f>
        <v>17.473607571896615</v>
      </c>
      <c r="T3920">
        <v>17.78163591050377</v>
      </c>
      <c r="W3920">
        <v>19.05</v>
      </c>
      <c r="Y3920">
        <v>19.05</v>
      </c>
      <c r="AB3920">
        <v>19.05</v>
      </c>
      <c r="AD3920" s="196">
        <v>18.72</v>
      </c>
    </row>
    <row r="3921" spans="1:30" ht="25.5" x14ac:dyDescent="0.25">
      <c r="A3921" s="50" t="s">
        <v>1638</v>
      </c>
      <c r="B3921" s="51" t="s">
        <v>1658</v>
      </c>
      <c r="C3921" s="50" t="s">
        <v>157</v>
      </c>
      <c r="D3921" s="50" t="s">
        <v>1659</v>
      </c>
      <c r="E3921" s="237" t="s">
        <v>1637</v>
      </c>
      <c r="F3921" s="238"/>
      <c r="G3921" s="52" t="s">
        <v>266</v>
      </c>
      <c r="H3921" s="53">
        <v>0.53300000000000003</v>
      </c>
      <c r="I3921" s="54">
        <v>25.97</v>
      </c>
      <c r="J3921" s="54">
        <f t="shared" si="965"/>
        <v>13.84</v>
      </c>
      <c r="Q3921">
        <f t="shared" si="964"/>
        <v>0</v>
      </c>
      <c r="R3921">
        <f t="shared" si="966"/>
        <v>24.240896829174954</v>
      </c>
      <c r="T3921">
        <v>24.670269664809165</v>
      </c>
      <c r="W3921">
        <v>26.43</v>
      </c>
      <c r="Y3921">
        <v>26.43</v>
      </c>
      <c r="AB3921">
        <v>26.43</v>
      </c>
      <c r="AD3921" s="196">
        <v>25.97</v>
      </c>
    </row>
    <row r="3922" spans="1:30" x14ac:dyDescent="0.25">
      <c r="A3922" s="55" t="s">
        <v>1627</v>
      </c>
      <c r="B3922" s="56" t="s">
        <v>2241</v>
      </c>
      <c r="C3922" s="55" t="s">
        <v>157</v>
      </c>
      <c r="D3922" s="55" t="s">
        <v>2242</v>
      </c>
      <c r="E3922" s="230" t="s">
        <v>1648</v>
      </c>
      <c r="F3922" s="231"/>
      <c r="G3922" s="57" t="s">
        <v>164</v>
      </c>
      <c r="H3922" s="58">
        <v>1.7000000000000001E-2</v>
      </c>
      <c r="I3922" s="59">
        <v>13.81</v>
      </c>
      <c r="J3922" s="59">
        <f t="shared" si="965"/>
        <v>0.23</v>
      </c>
      <c r="Q3922">
        <f t="shared" si="964"/>
        <v>0</v>
      </c>
      <c r="R3922">
        <f t="shared" si="966"/>
        <v>12.890519261105357</v>
      </c>
      <c r="T3922">
        <v>13.114539871001467</v>
      </c>
      <c r="W3922">
        <v>14.05</v>
      </c>
      <c r="Y3922">
        <v>14.05</v>
      </c>
      <c r="AB3922">
        <v>14.05</v>
      </c>
      <c r="AD3922" s="196">
        <v>13.81</v>
      </c>
    </row>
    <row r="3923" spans="1:30" x14ac:dyDescent="0.25">
      <c r="A3923" s="55" t="s">
        <v>1627</v>
      </c>
      <c r="B3923" s="56" t="s">
        <v>2954</v>
      </c>
      <c r="C3923" s="55" t="s">
        <v>157</v>
      </c>
      <c r="D3923" s="55" t="s">
        <v>2955</v>
      </c>
      <c r="E3923" s="230" t="s">
        <v>1648</v>
      </c>
      <c r="F3923" s="231"/>
      <c r="G3923" s="57" t="s">
        <v>164</v>
      </c>
      <c r="H3923" s="58">
        <v>1</v>
      </c>
      <c r="I3923" s="59">
        <v>19.13</v>
      </c>
      <c r="J3923" s="59">
        <f t="shared" si="965"/>
        <v>19.13</v>
      </c>
      <c r="Q3923">
        <f t="shared" si="964"/>
        <v>0</v>
      </c>
      <c r="R3923">
        <f t="shared" si="966"/>
        <v>17.856309447135803</v>
      </c>
      <c r="T3923">
        <v>18.173671977821961</v>
      </c>
      <c r="W3923">
        <v>19.47</v>
      </c>
      <c r="Y3923">
        <v>19.47</v>
      </c>
      <c r="AB3923">
        <v>19.47</v>
      </c>
      <c r="AD3923" s="196">
        <v>19.13</v>
      </c>
    </row>
    <row r="3924" spans="1:30" x14ac:dyDescent="0.25">
      <c r="A3924" s="55" t="s">
        <v>1627</v>
      </c>
      <c r="B3924" s="56" t="s">
        <v>2321</v>
      </c>
      <c r="C3924" s="55" t="s">
        <v>157</v>
      </c>
      <c r="D3924" s="55" t="s">
        <v>2322</v>
      </c>
      <c r="E3924" s="230" t="s">
        <v>1648</v>
      </c>
      <c r="F3924" s="231"/>
      <c r="G3924" s="57" t="s">
        <v>1724</v>
      </c>
      <c r="H3924" s="58">
        <v>4.0000000000000001E-3</v>
      </c>
      <c r="I3924" s="59">
        <v>35.340000000000003</v>
      </c>
      <c r="J3924" s="59">
        <f t="shared" si="965"/>
        <v>0.14000000000000001</v>
      </c>
      <c r="Q3924">
        <f t="shared" si="964"/>
        <v>0</v>
      </c>
      <c r="R3924">
        <f t="shared" si="966"/>
        <v>32.987034807202271</v>
      </c>
      <c r="T3924">
        <v>33.56575471610055</v>
      </c>
      <c r="W3924">
        <v>35.96</v>
      </c>
      <c r="Y3924">
        <v>35.96</v>
      </c>
      <c r="AB3924">
        <v>35.96</v>
      </c>
      <c r="AD3924" s="196">
        <v>35.340000000000003</v>
      </c>
    </row>
    <row r="3925" spans="1:30" x14ac:dyDescent="0.25">
      <c r="A3925" s="44"/>
      <c r="B3925" s="44"/>
      <c r="C3925" s="44"/>
      <c r="D3925" s="44"/>
      <c r="E3925" s="44" t="s">
        <v>1629</v>
      </c>
      <c r="F3925" s="45">
        <v>18.52</v>
      </c>
      <c r="G3925" s="44" t="s">
        <v>1630</v>
      </c>
      <c r="H3925" s="45">
        <v>0</v>
      </c>
      <c r="I3925" s="44" t="s">
        <v>1631</v>
      </c>
      <c r="J3925" s="45">
        <f>F3925+H3925</f>
        <v>18.52</v>
      </c>
      <c r="Q3925">
        <f t="shared" si="964"/>
        <v>0</v>
      </c>
      <c r="W3925" t="s">
        <v>1631</v>
      </c>
      <c r="Y3925" t="s">
        <v>1631</v>
      </c>
      <c r="AB3925" t="s">
        <v>1631</v>
      </c>
    </row>
    <row r="3926" spans="1:30" x14ac:dyDescent="0.25">
      <c r="A3926" s="44"/>
      <c r="B3926" s="44"/>
      <c r="C3926" s="44"/>
      <c r="D3926" s="44"/>
      <c r="E3926" s="44" t="s">
        <v>1632</v>
      </c>
      <c r="F3926" s="45">
        <f>J3926-J3919</f>
        <v>9.5283316249180317</v>
      </c>
      <c r="G3926" s="44"/>
      <c r="H3926" s="229" t="s">
        <v>1633</v>
      </c>
      <c r="I3926" s="229"/>
      <c r="J3926" s="45">
        <f>Q3926</f>
        <v>52.838929919999998</v>
      </c>
      <c r="Q3926">
        <f t="shared" si="964"/>
        <v>52.838929919999998</v>
      </c>
      <c r="S3926" s="194"/>
    </row>
    <row r="3927" spans="1:30" ht="15.75" thickBot="1" x14ac:dyDescent="0.3">
      <c r="A3927" s="46"/>
      <c r="B3927" s="46"/>
      <c r="C3927" s="46"/>
      <c r="D3927" s="46"/>
      <c r="E3927" s="46"/>
      <c r="F3927" s="46"/>
      <c r="G3927" s="46" t="s">
        <v>1634</v>
      </c>
      <c r="H3927" s="47">
        <v>1</v>
      </c>
      <c r="I3927" s="46" t="s">
        <v>1635</v>
      </c>
      <c r="J3927" s="48">
        <f>O3927</f>
        <v>52.83</v>
      </c>
      <c r="M3927">
        <f>K3919</f>
        <v>52.83</v>
      </c>
      <c r="N3927">
        <f>L3919</f>
        <v>52.838929919999998</v>
      </c>
      <c r="O3927">
        <v>52.83</v>
      </c>
      <c r="P3927">
        <v>52.838929919999998</v>
      </c>
      <c r="Q3927">
        <f t="shared" si="964"/>
        <v>0</v>
      </c>
      <c r="S3927" s="194"/>
      <c r="W3927" t="s">
        <v>1635</v>
      </c>
      <c r="Y3927" t="s">
        <v>1635</v>
      </c>
      <c r="AB3927" t="s">
        <v>1635</v>
      </c>
    </row>
    <row r="3928" spans="1:30" ht="15.75" thickTop="1" x14ac:dyDescent="0.25">
      <c r="A3928" s="49"/>
      <c r="B3928" s="49"/>
      <c r="C3928" s="49"/>
      <c r="D3928" s="49"/>
      <c r="E3928" s="49"/>
      <c r="F3928" s="49"/>
      <c r="G3928" s="49"/>
      <c r="H3928" s="49"/>
      <c r="I3928" s="49"/>
      <c r="J3928" s="49"/>
      <c r="Q3928">
        <f t="shared" si="964"/>
        <v>0</v>
      </c>
      <c r="S3928" s="194"/>
    </row>
    <row r="3929" spans="1:30" collapsed="1" x14ac:dyDescent="0.25">
      <c r="A3929" s="36" t="s">
        <v>1289</v>
      </c>
      <c r="B3929" s="37" t="s">
        <v>137</v>
      </c>
      <c r="C3929" s="36" t="s">
        <v>138</v>
      </c>
      <c r="D3929" s="36" t="s">
        <v>9</v>
      </c>
      <c r="E3929" s="233" t="s">
        <v>1626</v>
      </c>
      <c r="F3929" s="234"/>
      <c r="G3929" s="38" t="s">
        <v>139</v>
      </c>
      <c r="H3929" s="37" t="s">
        <v>140</v>
      </c>
      <c r="I3929" s="37" t="s">
        <v>141</v>
      </c>
      <c r="J3929" s="37" t="s">
        <v>10</v>
      </c>
      <c r="Q3929">
        <f t="shared" si="964"/>
        <v>0</v>
      </c>
      <c r="S3929" s="194"/>
      <c r="W3929" t="s">
        <v>141</v>
      </c>
      <c r="Y3929" t="s">
        <v>141</v>
      </c>
      <c r="AB3929" t="s">
        <v>141</v>
      </c>
    </row>
    <row r="3930" spans="1:30" ht="63.75" x14ac:dyDescent="0.25">
      <c r="A3930" s="39" t="s">
        <v>1636</v>
      </c>
      <c r="B3930" s="40" t="s">
        <v>1290</v>
      </c>
      <c r="C3930" s="39" t="s">
        <v>157</v>
      </c>
      <c r="D3930" s="39" t="s">
        <v>1291</v>
      </c>
      <c r="E3930" s="235" t="s">
        <v>2550</v>
      </c>
      <c r="F3930" s="236"/>
      <c r="G3930" s="41" t="s">
        <v>164</v>
      </c>
      <c r="H3930" s="42">
        <v>1</v>
      </c>
      <c r="I3930" s="43">
        <f>_xlfn.XLOOKUP(D3930,'Sintético MO EQ MAT'!D:D,'Sintético MO EQ MAT'!G:G)</f>
        <v>1259.3426533278691</v>
      </c>
      <c r="J3930" s="43">
        <f>(H3930*I3930)</f>
        <v>1259.3426533278691</v>
      </c>
      <c r="K3930">
        <f>_xlfn.XLOOKUP(D3930,'Sintético MO EQ MAT'!D:D,'Sintético MO EQ MAT'!O:O,0)</f>
        <v>9218.3799999999992</v>
      </c>
      <c r="L3930">
        <f>_xlfn.XLOOKUP(D3930,'Sintético MO EQ MAT'!D:D,'Sintético MO EQ MAT'!K:K,0)</f>
        <v>1536.3980370600002</v>
      </c>
      <c r="Q3930">
        <f t="shared" si="964"/>
        <v>0</v>
      </c>
      <c r="S3930" s="194"/>
      <c r="W3930">
        <v>1259.3426533278691</v>
      </c>
      <c r="Y3930">
        <v>1259.3426533278691</v>
      </c>
      <c r="AB3930">
        <v>1259.3426533278691</v>
      </c>
      <c r="AD3930" s="196">
        <v>1376.4</v>
      </c>
    </row>
    <row r="3931" spans="1:30" ht="25.5" x14ac:dyDescent="0.25">
      <c r="A3931" s="50" t="s">
        <v>1638</v>
      </c>
      <c r="B3931" s="51" t="s">
        <v>2162</v>
      </c>
      <c r="C3931" s="50" t="s">
        <v>157</v>
      </c>
      <c r="D3931" s="50" t="s">
        <v>2163</v>
      </c>
      <c r="E3931" s="237" t="s">
        <v>1637</v>
      </c>
      <c r="F3931" s="238"/>
      <c r="G3931" s="52" t="s">
        <v>266</v>
      </c>
      <c r="H3931" s="53">
        <v>3.0369999999999999</v>
      </c>
      <c r="I3931" s="54">
        <v>18.72</v>
      </c>
      <c r="J3931" s="54">
        <f t="shared" ref="J3931:J3938" si="967">TRUNC(H3931*I3931,(2))</f>
        <v>56.85</v>
      </c>
      <c r="Q3931">
        <f t="shared" si="964"/>
        <v>0</v>
      </c>
      <c r="R3931">
        <f t="shared" ref="R3931:R3938" si="968">I3931/1.07133</f>
        <v>17.473607571896615</v>
      </c>
      <c r="T3931">
        <v>17.78163591050377</v>
      </c>
      <c r="W3931">
        <v>19.05</v>
      </c>
      <c r="Y3931">
        <v>19.05</v>
      </c>
      <c r="AB3931">
        <v>19.05</v>
      </c>
      <c r="AD3931" s="196">
        <v>18.72</v>
      </c>
    </row>
    <row r="3932" spans="1:30" ht="25.5" x14ac:dyDescent="0.25">
      <c r="A3932" s="50" t="s">
        <v>1638</v>
      </c>
      <c r="B3932" s="51" t="s">
        <v>1658</v>
      </c>
      <c r="C3932" s="50" t="s">
        <v>157</v>
      </c>
      <c r="D3932" s="50" t="s">
        <v>1659</v>
      </c>
      <c r="E3932" s="237" t="s">
        <v>1637</v>
      </c>
      <c r="F3932" s="238"/>
      <c r="G3932" s="52" t="s">
        <v>266</v>
      </c>
      <c r="H3932" s="53">
        <v>3.0369999999999999</v>
      </c>
      <c r="I3932" s="54">
        <v>25.97</v>
      </c>
      <c r="J3932" s="54">
        <f t="shared" si="967"/>
        <v>78.87</v>
      </c>
      <c r="Q3932">
        <f t="shared" si="964"/>
        <v>0</v>
      </c>
      <c r="R3932">
        <f t="shared" si="968"/>
        <v>24.240896829174954</v>
      </c>
      <c r="T3932">
        <v>24.670269664809165</v>
      </c>
      <c r="W3932">
        <v>26.43</v>
      </c>
      <c r="Y3932">
        <v>26.43</v>
      </c>
      <c r="AB3932">
        <v>26.43</v>
      </c>
      <c r="AD3932" s="196">
        <v>25.97</v>
      </c>
    </row>
    <row r="3933" spans="1:30" ht="38.25" x14ac:dyDescent="0.25">
      <c r="A3933" s="55" t="s">
        <v>1627</v>
      </c>
      <c r="B3933" s="56" t="s">
        <v>2956</v>
      </c>
      <c r="C3933" s="55" t="s">
        <v>157</v>
      </c>
      <c r="D3933" s="55" t="s">
        <v>2957</v>
      </c>
      <c r="E3933" s="230" t="s">
        <v>1648</v>
      </c>
      <c r="F3933" s="231"/>
      <c r="G3933" s="57" t="s">
        <v>164</v>
      </c>
      <c r="H3933" s="58">
        <v>4</v>
      </c>
      <c r="I3933" s="59">
        <v>0.66</v>
      </c>
      <c r="J3933" s="59">
        <f t="shared" si="967"/>
        <v>2.64</v>
      </c>
      <c r="Q3933">
        <f t="shared" si="964"/>
        <v>0</v>
      </c>
      <c r="R3933">
        <f t="shared" si="968"/>
        <v>0.61605667721430379</v>
      </c>
      <c r="T3933">
        <v>0.63472506137231299</v>
      </c>
      <c r="W3933">
        <v>0.68</v>
      </c>
      <c r="Y3933">
        <v>0.68</v>
      </c>
      <c r="AB3933">
        <v>0.68</v>
      </c>
      <c r="AD3933" s="196">
        <v>0.66</v>
      </c>
    </row>
    <row r="3934" spans="1:30" ht="25.5" x14ac:dyDescent="0.25">
      <c r="A3934" s="55" t="s">
        <v>1627</v>
      </c>
      <c r="B3934" s="56" t="s">
        <v>2958</v>
      </c>
      <c r="C3934" s="55" t="s">
        <v>157</v>
      </c>
      <c r="D3934" s="55" t="s">
        <v>2959</v>
      </c>
      <c r="E3934" s="230" t="s">
        <v>1648</v>
      </c>
      <c r="F3934" s="231"/>
      <c r="G3934" s="57" t="s">
        <v>164</v>
      </c>
      <c r="H3934" s="58">
        <v>1</v>
      </c>
      <c r="I3934" s="59">
        <v>99.41</v>
      </c>
      <c r="J3934" s="59">
        <f t="shared" si="967"/>
        <v>99.41</v>
      </c>
      <c r="Q3934">
        <f t="shared" si="964"/>
        <v>0</v>
      </c>
      <c r="R3934">
        <f t="shared" si="968"/>
        <v>92.791203457384754</v>
      </c>
      <c r="T3934">
        <v>94.406018687052551</v>
      </c>
      <c r="W3934">
        <v>101.14</v>
      </c>
      <c r="Y3934">
        <v>101.14</v>
      </c>
      <c r="AB3934">
        <v>101.14</v>
      </c>
      <c r="AD3934" s="196">
        <v>99.41</v>
      </c>
    </row>
    <row r="3935" spans="1:30" ht="51" x14ac:dyDescent="0.25">
      <c r="A3935" s="55" t="s">
        <v>1627</v>
      </c>
      <c r="B3935" s="56" t="s">
        <v>2940</v>
      </c>
      <c r="C3935" s="55" t="s">
        <v>157</v>
      </c>
      <c r="D3935" s="55" t="s">
        <v>2941</v>
      </c>
      <c r="E3935" s="230" t="s">
        <v>1648</v>
      </c>
      <c r="F3935" s="231"/>
      <c r="G3935" s="57" t="s">
        <v>164</v>
      </c>
      <c r="H3935" s="58">
        <v>1</v>
      </c>
      <c r="I3935" s="59">
        <v>289.97000000000003</v>
      </c>
      <c r="J3935" s="59">
        <f t="shared" si="967"/>
        <v>289.97000000000003</v>
      </c>
      <c r="Q3935">
        <f t="shared" si="964"/>
        <v>0</v>
      </c>
      <c r="R3935">
        <f t="shared" si="968"/>
        <v>270.66356771489649</v>
      </c>
      <c r="T3935">
        <v>275.3586663306358</v>
      </c>
      <c r="W3935">
        <v>295</v>
      </c>
      <c r="Y3935">
        <v>295</v>
      </c>
      <c r="AB3935">
        <v>295</v>
      </c>
      <c r="AD3935" s="196">
        <v>289.97000000000003</v>
      </c>
    </row>
    <row r="3936" spans="1:30" ht="25.5" x14ac:dyDescent="0.25">
      <c r="A3936" s="55" t="s">
        <v>1627</v>
      </c>
      <c r="B3936" s="56" t="s">
        <v>2960</v>
      </c>
      <c r="C3936" s="55" t="s">
        <v>157</v>
      </c>
      <c r="D3936" s="55" t="s">
        <v>2961</v>
      </c>
      <c r="E3936" s="230" t="s">
        <v>1648</v>
      </c>
      <c r="F3936" s="231"/>
      <c r="G3936" s="57" t="s">
        <v>164</v>
      </c>
      <c r="H3936" s="58">
        <v>1</v>
      </c>
      <c r="I3936" s="59">
        <v>27.61</v>
      </c>
      <c r="J3936" s="59">
        <f t="shared" si="967"/>
        <v>27.61</v>
      </c>
      <c r="Q3936">
        <f t="shared" si="964"/>
        <v>0</v>
      </c>
      <c r="R3936">
        <f t="shared" si="968"/>
        <v>25.771704330131708</v>
      </c>
      <c r="T3936">
        <v>26.219745549923928</v>
      </c>
      <c r="W3936">
        <v>28.09</v>
      </c>
      <c r="Y3936">
        <v>28.09</v>
      </c>
      <c r="AB3936">
        <v>28.09</v>
      </c>
      <c r="AD3936" s="196">
        <v>27.61</v>
      </c>
    </row>
    <row r="3937" spans="1:30" ht="38.25" x14ac:dyDescent="0.25">
      <c r="A3937" s="55" t="s">
        <v>1627</v>
      </c>
      <c r="B3937" s="56" t="s">
        <v>2962</v>
      </c>
      <c r="C3937" s="55" t="s">
        <v>157</v>
      </c>
      <c r="D3937" s="55" t="s">
        <v>2963</v>
      </c>
      <c r="E3937" s="230" t="s">
        <v>1648</v>
      </c>
      <c r="F3937" s="231"/>
      <c r="G3937" s="57" t="s">
        <v>164</v>
      </c>
      <c r="H3937" s="58">
        <v>1</v>
      </c>
      <c r="I3937" s="59">
        <v>363.5</v>
      </c>
      <c r="J3937" s="59">
        <f t="shared" si="967"/>
        <v>363.5</v>
      </c>
      <c r="Q3937">
        <f t="shared" si="964"/>
        <v>0</v>
      </c>
      <c r="R3937">
        <f t="shared" si="968"/>
        <v>339.2978820718173</v>
      </c>
      <c r="T3937">
        <v>345.17842308159021</v>
      </c>
      <c r="W3937">
        <v>369.8</v>
      </c>
      <c r="Y3937">
        <v>369.8</v>
      </c>
      <c r="AB3937">
        <v>369.8</v>
      </c>
      <c r="AD3937" s="196">
        <v>363.5</v>
      </c>
    </row>
    <row r="3938" spans="1:30" ht="25.5" x14ac:dyDescent="0.25">
      <c r="A3938" s="55" t="s">
        <v>1627</v>
      </c>
      <c r="B3938" s="56" t="s">
        <v>2964</v>
      </c>
      <c r="C3938" s="55" t="s">
        <v>157</v>
      </c>
      <c r="D3938" s="55" t="s">
        <v>2965</v>
      </c>
      <c r="E3938" s="230" t="s">
        <v>1648</v>
      </c>
      <c r="F3938" s="231"/>
      <c r="G3938" s="57" t="s">
        <v>164</v>
      </c>
      <c r="H3938" s="58">
        <v>1</v>
      </c>
      <c r="I3938" s="59">
        <v>340.49</v>
      </c>
      <c r="J3938" s="59">
        <f t="shared" si="967"/>
        <v>340.49</v>
      </c>
      <c r="Q3938">
        <f t="shared" si="964"/>
        <v>0</v>
      </c>
      <c r="R3938">
        <f t="shared" si="968"/>
        <v>317.81990609802773</v>
      </c>
      <c r="T3938">
        <v>323.37375038503546</v>
      </c>
      <c r="W3938">
        <v>346.44</v>
      </c>
      <c r="Y3938">
        <v>346.44</v>
      </c>
      <c r="AB3938">
        <v>346.44</v>
      </c>
      <c r="AD3938" s="196">
        <v>340.53</v>
      </c>
    </row>
    <row r="3939" spans="1:30" x14ac:dyDescent="0.25">
      <c r="A3939" s="44"/>
      <c r="B3939" s="44"/>
      <c r="C3939" s="44"/>
      <c r="D3939" s="44"/>
      <c r="E3939" s="44" t="s">
        <v>1629</v>
      </c>
      <c r="F3939" s="45">
        <v>105.55</v>
      </c>
      <c r="G3939" s="44" t="s">
        <v>1630</v>
      </c>
      <c r="H3939" s="45">
        <v>0</v>
      </c>
      <c r="I3939" s="44" t="s">
        <v>1631</v>
      </c>
      <c r="J3939" s="45">
        <f>F3939+H3939</f>
        <v>105.55</v>
      </c>
      <c r="Q3939">
        <f t="shared" si="964"/>
        <v>0</v>
      </c>
      <c r="W3939" t="s">
        <v>1631</v>
      </c>
      <c r="Y3939" t="s">
        <v>1631</v>
      </c>
      <c r="AB3939" t="s">
        <v>1631</v>
      </c>
    </row>
    <row r="3940" spans="1:30" x14ac:dyDescent="0.25">
      <c r="A3940" s="44"/>
      <c r="B3940" s="44"/>
      <c r="C3940" s="44"/>
      <c r="D3940" s="44"/>
      <c r="E3940" s="44" t="s">
        <v>1632</v>
      </c>
      <c r="F3940" s="45">
        <f>J3940-J3930</f>
        <v>277.05538373213108</v>
      </c>
      <c r="G3940" s="44"/>
      <c r="H3940" s="229" t="s">
        <v>1633</v>
      </c>
      <c r="I3940" s="229"/>
      <c r="J3940" s="45">
        <f>Q3940</f>
        <v>1536.3980370600002</v>
      </c>
      <c r="Q3940">
        <f t="shared" si="964"/>
        <v>1536.3980370600002</v>
      </c>
      <c r="S3940" s="194"/>
    </row>
    <row r="3941" spans="1:30" ht="15.75" thickBot="1" x14ac:dyDescent="0.3">
      <c r="A3941" s="46"/>
      <c r="B3941" s="46"/>
      <c r="C3941" s="46"/>
      <c r="D3941" s="46"/>
      <c r="E3941" s="46"/>
      <c r="F3941" s="46"/>
      <c r="G3941" s="46" t="s">
        <v>1634</v>
      </c>
      <c r="H3941" s="47">
        <v>6</v>
      </c>
      <c r="I3941" s="46" t="s">
        <v>1635</v>
      </c>
      <c r="J3941" s="48">
        <f>O3941</f>
        <v>9218.3799999999992</v>
      </c>
      <c r="M3941">
        <f>K3930</f>
        <v>9218.3799999999992</v>
      </c>
      <c r="N3941">
        <f>L3930</f>
        <v>1536.3980370600002</v>
      </c>
      <c r="O3941">
        <v>9218.3799999999992</v>
      </c>
      <c r="P3941">
        <v>1536.3980370600002</v>
      </c>
      <c r="Q3941">
        <f t="shared" si="964"/>
        <v>0</v>
      </c>
      <c r="S3941" s="194"/>
      <c r="W3941" t="s">
        <v>1635</v>
      </c>
      <c r="Y3941" t="s">
        <v>1635</v>
      </c>
      <c r="AB3941" t="s">
        <v>1635</v>
      </c>
    </row>
    <row r="3942" spans="1:30" ht="15.75" thickTop="1" x14ac:dyDescent="0.25">
      <c r="A3942" s="49"/>
      <c r="B3942" s="49"/>
      <c r="C3942" s="49"/>
      <c r="D3942" s="49"/>
      <c r="E3942" s="49"/>
      <c r="F3942" s="49"/>
      <c r="G3942" s="49"/>
      <c r="H3942" s="49"/>
      <c r="I3942" s="49"/>
      <c r="J3942" s="49"/>
      <c r="Q3942">
        <f t="shared" si="964"/>
        <v>0</v>
      </c>
      <c r="S3942" s="194"/>
    </row>
    <row r="3943" spans="1:30" collapsed="1" x14ac:dyDescent="0.25">
      <c r="A3943" s="36" t="s">
        <v>1292</v>
      </c>
      <c r="B3943" s="37" t="s">
        <v>137</v>
      </c>
      <c r="C3943" s="36" t="s">
        <v>138</v>
      </c>
      <c r="D3943" s="36" t="s">
        <v>9</v>
      </c>
      <c r="E3943" s="233" t="s">
        <v>1626</v>
      </c>
      <c r="F3943" s="234"/>
      <c r="G3943" s="38" t="s">
        <v>139</v>
      </c>
      <c r="H3943" s="37" t="s">
        <v>140</v>
      </c>
      <c r="I3943" s="37" t="s">
        <v>141</v>
      </c>
      <c r="J3943" s="37" t="s">
        <v>10</v>
      </c>
      <c r="Q3943">
        <f t="shared" si="964"/>
        <v>0</v>
      </c>
      <c r="S3943" s="194"/>
      <c r="W3943" t="s">
        <v>141</v>
      </c>
      <c r="Y3943" t="s">
        <v>141</v>
      </c>
      <c r="AB3943" t="s">
        <v>141</v>
      </c>
    </row>
    <row r="3944" spans="1:30" ht="25.5" x14ac:dyDescent="0.25">
      <c r="A3944" s="39" t="s">
        <v>1636</v>
      </c>
      <c r="B3944" s="40" t="s">
        <v>951</v>
      </c>
      <c r="C3944" s="39" t="s">
        <v>157</v>
      </c>
      <c r="D3944" s="39" t="s">
        <v>952</v>
      </c>
      <c r="E3944" s="235" t="s">
        <v>2550</v>
      </c>
      <c r="F3944" s="236"/>
      <c r="G3944" s="41" t="s">
        <v>164</v>
      </c>
      <c r="H3944" s="42">
        <v>1</v>
      </c>
      <c r="I3944" s="43">
        <f>_xlfn.XLOOKUP(D3944,'Sintético MO EQ MAT'!D:D,'Sintético MO EQ MAT'!G:G)</f>
        <v>360.34159980327877</v>
      </c>
      <c r="J3944" s="43">
        <f>(H3944*I3944)</f>
        <v>360.34159980327877</v>
      </c>
      <c r="K3944">
        <f>_xlfn.XLOOKUP(D3944,'Sintético MO EQ MAT'!D:D,'Sintético MO EQ MAT'!O:O,0)</f>
        <v>2198.08</v>
      </c>
      <c r="L3944">
        <f>_xlfn.XLOOKUP(D3944,'Sintético MO EQ MAT'!D:D,'Sintético MO EQ MAT'!K:K,0)</f>
        <v>439.61675176000006</v>
      </c>
      <c r="Q3944">
        <f t="shared" si="964"/>
        <v>0</v>
      </c>
      <c r="S3944" s="194"/>
      <c r="W3944">
        <v>360.34159980327877</v>
      </c>
      <c r="Y3944">
        <v>360.34159980327877</v>
      </c>
      <c r="AB3944">
        <v>360.34159980327877</v>
      </c>
      <c r="AD3944" s="196">
        <v>390.28</v>
      </c>
    </row>
    <row r="3945" spans="1:30" ht="25.5" x14ac:dyDescent="0.25">
      <c r="A3945" s="50" t="s">
        <v>1638</v>
      </c>
      <c r="B3945" s="51" t="s">
        <v>1792</v>
      </c>
      <c r="C3945" s="50" t="s">
        <v>157</v>
      </c>
      <c r="D3945" s="50" t="s">
        <v>1793</v>
      </c>
      <c r="E3945" s="237" t="s">
        <v>1637</v>
      </c>
      <c r="F3945" s="238"/>
      <c r="G3945" s="52" t="s">
        <v>266</v>
      </c>
      <c r="H3945" s="53">
        <v>1.0088999999999999</v>
      </c>
      <c r="I3945" s="54">
        <v>26.71</v>
      </c>
      <c r="J3945" s="54">
        <f t="shared" ref="J3945:J3948" si="969">TRUNC(H3945*I3945,(2))</f>
        <v>26.94</v>
      </c>
      <c r="Q3945">
        <f t="shared" si="964"/>
        <v>0</v>
      </c>
      <c r="R3945">
        <f t="shared" ref="R3945:R3948" si="970">I3945/1.07133</f>
        <v>24.931627043021294</v>
      </c>
      <c r="T3945">
        <v>25.370334070734511</v>
      </c>
      <c r="W3945">
        <v>27.18</v>
      </c>
      <c r="Y3945">
        <v>27.18</v>
      </c>
      <c r="AB3945">
        <v>27.18</v>
      </c>
      <c r="AD3945" s="196">
        <v>26.71</v>
      </c>
    </row>
    <row r="3946" spans="1:30" ht="25.5" x14ac:dyDescent="0.25">
      <c r="A3946" s="50" t="s">
        <v>1638</v>
      </c>
      <c r="B3946" s="51" t="s">
        <v>1186</v>
      </c>
      <c r="C3946" s="50" t="s">
        <v>157</v>
      </c>
      <c r="D3946" s="50" t="s">
        <v>1187</v>
      </c>
      <c r="E3946" s="237" t="s">
        <v>1637</v>
      </c>
      <c r="F3946" s="238"/>
      <c r="G3946" s="52" t="s">
        <v>266</v>
      </c>
      <c r="H3946" s="53">
        <v>0.79269999999999996</v>
      </c>
      <c r="I3946" s="54">
        <v>18.82</v>
      </c>
      <c r="J3946" s="54">
        <f t="shared" si="969"/>
        <v>14.91</v>
      </c>
      <c r="Q3946">
        <f t="shared" si="964"/>
        <v>0</v>
      </c>
      <c r="R3946">
        <f t="shared" si="970"/>
        <v>17.566949492686664</v>
      </c>
      <c r="T3946">
        <v>17.874977831293812</v>
      </c>
      <c r="W3946">
        <v>19.149999999999999</v>
      </c>
      <c r="Y3946">
        <v>19.149999999999999</v>
      </c>
      <c r="AB3946">
        <v>19.149999999999999</v>
      </c>
      <c r="AD3946" s="196">
        <v>18.82</v>
      </c>
    </row>
    <row r="3947" spans="1:30" ht="25.5" x14ac:dyDescent="0.25">
      <c r="A3947" s="50" t="s">
        <v>1638</v>
      </c>
      <c r="B3947" s="51" t="s">
        <v>2367</v>
      </c>
      <c r="C3947" s="50" t="s">
        <v>157</v>
      </c>
      <c r="D3947" s="50" t="s">
        <v>2368</v>
      </c>
      <c r="E3947" s="237" t="s">
        <v>1637</v>
      </c>
      <c r="F3947" s="238"/>
      <c r="G3947" s="52" t="s">
        <v>212</v>
      </c>
      <c r="H3947" s="53">
        <v>4.4000000000000003E-3</v>
      </c>
      <c r="I3947" s="54">
        <v>537.34</v>
      </c>
      <c r="J3947" s="54">
        <f t="shared" si="969"/>
        <v>2.36</v>
      </c>
      <c r="Q3947">
        <f t="shared" si="964"/>
        <v>0</v>
      </c>
      <c r="R3947">
        <f t="shared" si="970"/>
        <v>501.56347717323337</v>
      </c>
      <c r="T3947">
        <v>510.2629441908656</v>
      </c>
      <c r="W3947">
        <v>546.66</v>
      </c>
      <c r="Y3947">
        <v>546.66</v>
      </c>
      <c r="AB3947">
        <v>546.66</v>
      </c>
      <c r="AD3947" s="196">
        <v>537.34</v>
      </c>
    </row>
    <row r="3948" spans="1:30" ht="25.5" x14ac:dyDescent="0.25">
      <c r="A3948" s="55" t="s">
        <v>1627</v>
      </c>
      <c r="B3948" s="56" t="s">
        <v>2693</v>
      </c>
      <c r="C3948" s="55" t="s">
        <v>157</v>
      </c>
      <c r="D3948" s="55" t="s">
        <v>2694</v>
      </c>
      <c r="E3948" s="230" t="s">
        <v>1648</v>
      </c>
      <c r="F3948" s="231"/>
      <c r="G3948" s="57" t="s">
        <v>164</v>
      </c>
      <c r="H3948" s="58">
        <v>1</v>
      </c>
      <c r="I3948" s="59">
        <v>316.13</v>
      </c>
      <c r="J3948" s="59">
        <f t="shared" si="969"/>
        <v>316.13</v>
      </c>
      <c r="Q3948">
        <f t="shared" si="964"/>
        <v>0</v>
      </c>
      <c r="R3948">
        <f t="shared" si="970"/>
        <v>295.08181419357248</v>
      </c>
      <c r="T3948">
        <v>300.21561983702503</v>
      </c>
      <c r="W3948">
        <v>321.63</v>
      </c>
      <c r="Y3948">
        <v>321.63</v>
      </c>
      <c r="AB3948">
        <v>321.63</v>
      </c>
      <c r="AD3948" s="196">
        <v>316.14999999999998</v>
      </c>
    </row>
    <row r="3949" spans="1:30" x14ac:dyDescent="0.25">
      <c r="A3949" s="44"/>
      <c r="B3949" s="44"/>
      <c r="C3949" s="44"/>
      <c r="D3949" s="44"/>
      <c r="E3949" s="44" t="s">
        <v>1629</v>
      </c>
      <c r="F3949" s="45">
        <v>32.06</v>
      </c>
      <c r="G3949" s="44" t="s">
        <v>1630</v>
      </c>
      <c r="H3949" s="45">
        <v>0</v>
      </c>
      <c r="I3949" s="44" t="s">
        <v>1631</v>
      </c>
      <c r="J3949" s="45">
        <f>F3949+H3949</f>
        <v>32.06</v>
      </c>
      <c r="Q3949">
        <f t="shared" si="964"/>
        <v>0</v>
      </c>
      <c r="W3949" t="s">
        <v>1631</v>
      </c>
      <c r="Y3949" t="s">
        <v>1631</v>
      </c>
      <c r="AB3949" t="s">
        <v>1631</v>
      </c>
    </row>
    <row r="3950" spans="1:30" x14ac:dyDescent="0.25">
      <c r="A3950" s="44"/>
      <c r="B3950" s="44"/>
      <c r="C3950" s="44"/>
      <c r="D3950" s="44"/>
      <c r="E3950" s="44" t="s">
        <v>1632</v>
      </c>
      <c r="F3950" s="45">
        <f>J3950-J3944</f>
        <v>79.275151956721288</v>
      </c>
      <c r="G3950" s="44"/>
      <c r="H3950" s="229" t="s">
        <v>1633</v>
      </c>
      <c r="I3950" s="229"/>
      <c r="J3950" s="45">
        <f>Q3950</f>
        <v>439.61675176000006</v>
      </c>
      <c r="Q3950">
        <f t="shared" si="964"/>
        <v>439.61675176000006</v>
      </c>
      <c r="S3950" s="194"/>
    </row>
    <row r="3951" spans="1:30" ht="15.75" thickBot="1" x14ac:dyDescent="0.3">
      <c r="A3951" s="46"/>
      <c r="B3951" s="46"/>
      <c r="C3951" s="46"/>
      <c r="D3951" s="46"/>
      <c r="E3951" s="46"/>
      <c r="F3951" s="46"/>
      <c r="G3951" s="46" t="s">
        <v>1634</v>
      </c>
      <c r="H3951" s="47">
        <v>1</v>
      </c>
      <c r="I3951" s="46" t="s">
        <v>1635</v>
      </c>
      <c r="J3951" s="48">
        <f>O3951</f>
        <v>439.61</v>
      </c>
      <c r="M3951">
        <f>K3944</f>
        <v>2198.08</v>
      </c>
      <c r="N3951">
        <f>L3944</f>
        <v>439.61675176000006</v>
      </c>
      <c r="O3951">
        <v>439.61</v>
      </c>
      <c r="P3951">
        <v>439.61675176000006</v>
      </c>
      <c r="Q3951">
        <f t="shared" si="964"/>
        <v>0</v>
      </c>
      <c r="S3951" s="194"/>
      <c r="W3951" t="s">
        <v>1635</v>
      </c>
      <c r="Y3951" t="s">
        <v>1635</v>
      </c>
      <c r="AB3951" t="s">
        <v>1635</v>
      </c>
    </row>
    <row r="3952" spans="1:30" ht="15.75" thickTop="1" x14ac:dyDescent="0.25">
      <c r="A3952" s="49"/>
      <c r="B3952" s="49"/>
      <c r="C3952" s="49"/>
      <c r="D3952" s="49"/>
      <c r="E3952" s="49"/>
      <c r="F3952" s="49"/>
      <c r="G3952" s="49"/>
      <c r="H3952" s="49"/>
      <c r="I3952" s="49"/>
      <c r="J3952" s="49"/>
      <c r="Q3952">
        <f t="shared" si="964"/>
        <v>0</v>
      </c>
      <c r="S3952" s="194"/>
    </row>
    <row r="3953" spans="1:30" collapsed="1" x14ac:dyDescent="0.25">
      <c r="A3953" s="36" t="s">
        <v>1293</v>
      </c>
      <c r="B3953" s="37" t="s">
        <v>137</v>
      </c>
      <c r="C3953" s="36" t="s">
        <v>138</v>
      </c>
      <c r="D3953" s="36" t="s">
        <v>9</v>
      </c>
      <c r="E3953" s="233" t="s">
        <v>1626</v>
      </c>
      <c r="F3953" s="234"/>
      <c r="G3953" s="38" t="s">
        <v>139</v>
      </c>
      <c r="H3953" s="37" t="s">
        <v>140</v>
      </c>
      <c r="I3953" s="37" t="s">
        <v>141</v>
      </c>
      <c r="J3953" s="37" t="s">
        <v>10</v>
      </c>
      <c r="Q3953">
        <f t="shared" si="964"/>
        <v>0</v>
      </c>
      <c r="S3953" s="194"/>
      <c r="W3953" t="s">
        <v>141</v>
      </c>
      <c r="Y3953" t="s">
        <v>141</v>
      </c>
      <c r="AB3953" t="s">
        <v>141</v>
      </c>
    </row>
    <row r="3954" spans="1:30" ht="25.5" x14ac:dyDescent="0.25">
      <c r="A3954" s="39" t="s">
        <v>1636</v>
      </c>
      <c r="B3954" s="40" t="s">
        <v>1294</v>
      </c>
      <c r="C3954" s="39" t="s">
        <v>157</v>
      </c>
      <c r="D3954" s="39" t="s">
        <v>1295</v>
      </c>
      <c r="E3954" s="235" t="s">
        <v>2578</v>
      </c>
      <c r="F3954" s="236"/>
      <c r="G3954" s="41" t="s">
        <v>164</v>
      </c>
      <c r="H3954" s="42">
        <v>1</v>
      </c>
      <c r="I3954" s="43">
        <f>_xlfn.XLOOKUP(D3954,'Sintético MO EQ MAT'!D:D,'Sintético MO EQ MAT'!G:G)</f>
        <v>24.773082172131151</v>
      </c>
      <c r="J3954" s="43">
        <f>(H3954*I3954)</f>
        <v>24.773082172131151</v>
      </c>
      <c r="K3954">
        <f>_xlfn.XLOOKUP(D3954,'Sintético MO EQ MAT'!D:D,'Sintético MO EQ MAT'!O:O,0)</f>
        <v>3294.32</v>
      </c>
      <c r="L3954">
        <f>_xlfn.XLOOKUP(D3954,'Sintético MO EQ MAT'!D:D,'Sintético MO EQ MAT'!K:K,0)</f>
        <v>30.223160250000003</v>
      </c>
      <c r="Q3954">
        <f t="shared" si="964"/>
        <v>0</v>
      </c>
      <c r="S3954" s="194"/>
      <c r="W3954">
        <v>24.773082172131151</v>
      </c>
      <c r="Y3954">
        <v>24.773082172131151</v>
      </c>
      <c r="AB3954">
        <v>24.773082172131151</v>
      </c>
      <c r="AD3954" s="196">
        <v>23.38</v>
      </c>
    </row>
    <row r="3955" spans="1:30" ht="25.5" x14ac:dyDescent="0.25">
      <c r="A3955" s="50" t="s">
        <v>1638</v>
      </c>
      <c r="B3955" s="51" t="s">
        <v>1940</v>
      </c>
      <c r="C3955" s="50" t="s">
        <v>157</v>
      </c>
      <c r="D3955" s="50" t="s">
        <v>1941</v>
      </c>
      <c r="E3955" s="237" t="s">
        <v>1637</v>
      </c>
      <c r="F3955" s="238"/>
      <c r="G3955" s="52" t="s">
        <v>266</v>
      </c>
      <c r="H3955" s="53">
        <v>7.4800000000000005E-2</v>
      </c>
      <c r="I3955" s="54">
        <v>19.64</v>
      </c>
      <c r="J3955" s="54">
        <f t="shared" ref="J3955:J3957" si="971">TRUNC(H3955*I3955,(2))</f>
        <v>1.46</v>
      </c>
      <c r="Q3955">
        <f t="shared" si="964"/>
        <v>0</v>
      </c>
      <c r="R3955">
        <f t="shared" ref="R3955:R3957" si="972">I3955/1.07133</f>
        <v>18.332353243165041</v>
      </c>
      <c r="T3955">
        <v>18.659049965930198</v>
      </c>
      <c r="W3955">
        <v>19.989999999999998</v>
      </c>
      <c r="Y3955">
        <v>19.989999999999998</v>
      </c>
      <c r="AB3955">
        <v>19.989999999999998</v>
      </c>
      <c r="AD3955" s="196">
        <v>19.64</v>
      </c>
    </row>
    <row r="3956" spans="1:30" ht="25.5" x14ac:dyDescent="0.25">
      <c r="A3956" s="50" t="s">
        <v>1638</v>
      </c>
      <c r="B3956" s="51" t="s">
        <v>1942</v>
      </c>
      <c r="C3956" s="50" t="s">
        <v>157</v>
      </c>
      <c r="D3956" s="50" t="s">
        <v>1943</v>
      </c>
      <c r="E3956" s="237" t="s">
        <v>1637</v>
      </c>
      <c r="F3956" s="238"/>
      <c r="G3956" s="52" t="s">
        <v>266</v>
      </c>
      <c r="H3956" s="53">
        <v>0.17949999999999999</v>
      </c>
      <c r="I3956" s="54">
        <v>27.04</v>
      </c>
      <c r="J3956" s="54">
        <f t="shared" si="971"/>
        <v>4.8499999999999996</v>
      </c>
      <c r="Q3956">
        <f t="shared" si="964"/>
        <v>0</v>
      </c>
      <c r="R3956">
        <f t="shared" si="972"/>
        <v>25.239655381628445</v>
      </c>
      <c r="T3956">
        <v>25.678362409341663</v>
      </c>
      <c r="W3956">
        <v>27.51</v>
      </c>
      <c r="Y3956">
        <v>27.51</v>
      </c>
      <c r="AB3956">
        <v>27.51</v>
      </c>
      <c r="AD3956" s="196">
        <v>27.04</v>
      </c>
    </row>
    <row r="3957" spans="1:30" ht="25.5" x14ac:dyDescent="0.25">
      <c r="A3957" s="55" t="s">
        <v>1627</v>
      </c>
      <c r="B3957" s="56" t="s">
        <v>2966</v>
      </c>
      <c r="C3957" s="55" t="s">
        <v>157</v>
      </c>
      <c r="D3957" s="55" t="s">
        <v>2967</v>
      </c>
      <c r="E3957" s="230" t="s">
        <v>1648</v>
      </c>
      <c r="F3957" s="231"/>
      <c r="G3957" s="57" t="s">
        <v>164</v>
      </c>
      <c r="H3957" s="58">
        <v>1</v>
      </c>
      <c r="I3957" s="59">
        <v>18.46</v>
      </c>
      <c r="J3957" s="59">
        <f t="shared" si="971"/>
        <v>18.46</v>
      </c>
      <c r="Q3957">
        <f t="shared" si="964"/>
        <v>0</v>
      </c>
      <c r="R3957">
        <f t="shared" si="972"/>
        <v>17.230918577842498</v>
      </c>
      <c r="T3957">
        <v>17.538946916449646</v>
      </c>
      <c r="W3957">
        <v>18.79</v>
      </c>
      <c r="Y3957">
        <v>18.79</v>
      </c>
      <c r="AB3957">
        <v>18.79</v>
      </c>
      <c r="AD3957" s="196">
        <v>18.46</v>
      </c>
    </row>
    <row r="3958" spans="1:30" x14ac:dyDescent="0.25">
      <c r="A3958" s="44"/>
      <c r="B3958" s="44"/>
      <c r="C3958" s="44"/>
      <c r="D3958" s="44"/>
      <c r="E3958" s="44" t="s">
        <v>1629</v>
      </c>
      <c r="F3958" s="45">
        <v>4.8899999999999997</v>
      </c>
      <c r="G3958" s="44" t="s">
        <v>1630</v>
      </c>
      <c r="H3958" s="45">
        <v>0</v>
      </c>
      <c r="I3958" s="44" t="s">
        <v>1631</v>
      </c>
      <c r="J3958" s="45">
        <f>F3958+H3958</f>
        <v>4.8899999999999997</v>
      </c>
      <c r="Q3958">
        <f t="shared" si="964"/>
        <v>0</v>
      </c>
      <c r="W3958" t="s">
        <v>1631</v>
      </c>
      <c r="Y3958" t="s">
        <v>1631</v>
      </c>
      <c r="AB3958" t="s">
        <v>1631</v>
      </c>
    </row>
    <row r="3959" spans="1:30" x14ac:dyDescent="0.25">
      <c r="A3959" s="44"/>
      <c r="B3959" s="44"/>
      <c r="C3959" s="44"/>
      <c r="D3959" s="44"/>
      <c r="E3959" s="44" t="s">
        <v>1632</v>
      </c>
      <c r="F3959" s="45">
        <f>J3959-J3954</f>
        <v>5.4500780778688522</v>
      </c>
      <c r="G3959" s="44"/>
      <c r="H3959" s="229" t="s">
        <v>1633</v>
      </c>
      <c r="I3959" s="229"/>
      <c r="J3959" s="45">
        <f>Q3959</f>
        <v>30.223160250000003</v>
      </c>
      <c r="Q3959">
        <f t="shared" si="964"/>
        <v>30.223160250000003</v>
      </c>
      <c r="S3959" s="194"/>
    </row>
    <row r="3960" spans="1:30" ht="15.75" thickBot="1" x14ac:dyDescent="0.3">
      <c r="A3960" s="46"/>
      <c r="B3960" s="46"/>
      <c r="C3960" s="46"/>
      <c r="D3960" s="46"/>
      <c r="E3960" s="46"/>
      <c r="F3960" s="46"/>
      <c r="G3960" s="46" t="s">
        <v>1634</v>
      </c>
      <c r="H3960" s="47">
        <v>109</v>
      </c>
      <c r="I3960" s="46" t="s">
        <v>1635</v>
      </c>
      <c r="J3960" s="48">
        <f>O3960</f>
        <v>3294.32</v>
      </c>
      <c r="M3960">
        <f>K3954</f>
        <v>3294.32</v>
      </c>
      <c r="N3960">
        <f>L3954</f>
        <v>30.223160250000003</v>
      </c>
      <c r="O3960">
        <v>3294.32</v>
      </c>
      <c r="P3960">
        <v>30.223160250000003</v>
      </c>
      <c r="Q3960">
        <f t="shared" si="964"/>
        <v>0</v>
      </c>
      <c r="S3960" s="194"/>
      <c r="W3960" t="s">
        <v>1635</v>
      </c>
      <c r="Y3960" t="s">
        <v>1635</v>
      </c>
      <c r="AB3960" t="s">
        <v>1635</v>
      </c>
    </row>
    <row r="3961" spans="1:30" ht="15.75" thickTop="1" x14ac:dyDescent="0.25">
      <c r="A3961" s="49"/>
      <c r="B3961" s="49"/>
      <c r="C3961" s="49"/>
      <c r="D3961" s="49"/>
      <c r="E3961" s="49"/>
      <c r="F3961" s="49"/>
      <c r="G3961" s="49"/>
      <c r="H3961" s="49"/>
      <c r="I3961" s="49"/>
      <c r="J3961" s="49"/>
      <c r="Q3961">
        <f t="shared" si="964"/>
        <v>0</v>
      </c>
      <c r="S3961" s="194"/>
    </row>
    <row r="3962" spans="1:30" collapsed="1" x14ac:dyDescent="0.25">
      <c r="A3962" s="36" t="s">
        <v>1296</v>
      </c>
      <c r="B3962" s="37" t="s">
        <v>137</v>
      </c>
      <c r="C3962" s="36" t="s">
        <v>138</v>
      </c>
      <c r="D3962" s="36" t="s">
        <v>9</v>
      </c>
      <c r="E3962" s="233" t="s">
        <v>1626</v>
      </c>
      <c r="F3962" s="234"/>
      <c r="G3962" s="38" t="s">
        <v>139</v>
      </c>
      <c r="H3962" s="37" t="s">
        <v>140</v>
      </c>
      <c r="I3962" s="37" t="s">
        <v>141</v>
      </c>
      <c r="J3962" s="37" t="s">
        <v>10</v>
      </c>
      <c r="Q3962">
        <f t="shared" si="964"/>
        <v>0</v>
      </c>
      <c r="S3962" s="194"/>
      <c r="W3962" t="s">
        <v>141</v>
      </c>
      <c r="Y3962" t="s">
        <v>141</v>
      </c>
      <c r="AB3962" t="s">
        <v>141</v>
      </c>
    </row>
    <row r="3963" spans="1:30" ht="38.25" x14ac:dyDescent="0.25">
      <c r="A3963" s="39" t="s">
        <v>1636</v>
      </c>
      <c r="B3963" s="40" t="s">
        <v>1297</v>
      </c>
      <c r="C3963" s="39" t="s">
        <v>157</v>
      </c>
      <c r="D3963" s="39" t="s">
        <v>1298</v>
      </c>
      <c r="E3963" s="235" t="s">
        <v>1955</v>
      </c>
      <c r="F3963" s="236"/>
      <c r="G3963" s="41" t="s">
        <v>159</v>
      </c>
      <c r="H3963" s="42">
        <v>1</v>
      </c>
      <c r="I3963" s="43">
        <f>_xlfn.XLOOKUP(D3963,'Sintético MO EQ MAT'!D:D,'Sintético MO EQ MAT'!G:G)</f>
        <v>45.332726303278697</v>
      </c>
      <c r="J3963" s="43">
        <f>(H3963*I3963)</f>
        <v>45.332726303278697</v>
      </c>
      <c r="K3963">
        <f>_xlfn.XLOOKUP(D3963,'Sintético MO EQ MAT'!D:D,'Sintético MO EQ MAT'!O:O,0)</f>
        <v>624.95000000000005</v>
      </c>
      <c r="L3963">
        <f>_xlfn.XLOOKUP(D3963,'Sintético MO EQ MAT'!D:D,'Sintético MO EQ MAT'!K:K,0)</f>
        <v>55.305926090000007</v>
      </c>
      <c r="Q3963">
        <f t="shared" si="964"/>
        <v>0</v>
      </c>
      <c r="S3963" s="194"/>
      <c r="W3963">
        <v>45.332726303278697</v>
      </c>
      <c r="Y3963">
        <v>45.332726303278697</v>
      </c>
      <c r="AB3963">
        <v>45.332726303278697</v>
      </c>
      <c r="AD3963" s="196">
        <v>24.18</v>
      </c>
    </row>
    <row r="3964" spans="1:30" ht="25.5" x14ac:dyDescent="0.25">
      <c r="A3964" s="50" t="s">
        <v>1638</v>
      </c>
      <c r="B3964" s="51" t="s">
        <v>1956</v>
      </c>
      <c r="C3964" s="50" t="s">
        <v>157</v>
      </c>
      <c r="D3964" s="50" t="s">
        <v>1957</v>
      </c>
      <c r="E3964" s="237" t="s">
        <v>1637</v>
      </c>
      <c r="F3964" s="238"/>
      <c r="G3964" s="52" t="s">
        <v>266</v>
      </c>
      <c r="H3964" s="53">
        <v>1.0530999999999999</v>
      </c>
      <c r="I3964" s="54">
        <v>27.9</v>
      </c>
      <c r="J3964" s="54">
        <f t="shared" ref="J3964:J3966" si="973">TRUNC(H3964*I3964,(2))</f>
        <v>29.38</v>
      </c>
      <c r="Q3964">
        <f t="shared" si="964"/>
        <v>0</v>
      </c>
      <c r="R3964">
        <f t="shared" ref="R3964:R3966" si="974">I3964/1.07133</f>
        <v>26.042395900422839</v>
      </c>
      <c r="T3964">
        <v>26.499771312294069</v>
      </c>
      <c r="W3964">
        <v>28.39</v>
      </c>
      <c r="Y3964">
        <v>28.39</v>
      </c>
      <c r="AB3964">
        <v>28.39</v>
      </c>
      <c r="AD3964" s="196">
        <v>27.9</v>
      </c>
    </row>
    <row r="3965" spans="1:30" x14ac:dyDescent="0.25">
      <c r="A3965" s="55" t="s">
        <v>1627</v>
      </c>
      <c r="B3965" s="56" t="s">
        <v>2497</v>
      </c>
      <c r="C3965" s="55" t="s">
        <v>157</v>
      </c>
      <c r="D3965" s="55" t="s">
        <v>2498</v>
      </c>
      <c r="E3965" s="230" t="s">
        <v>1648</v>
      </c>
      <c r="F3965" s="231"/>
      <c r="G3965" s="57" t="s">
        <v>1724</v>
      </c>
      <c r="H3965" s="58">
        <v>0.124</v>
      </c>
      <c r="I3965" s="59">
        <v>19.559999999999999</v>
      </c>
      <c r="J3965" s="59">
        <f t="shared" si="973"/>
        <v>2.42</v>
      </c>
      <c r="Q3965">
        <f t="shared" si="964"/>
        <v>0</v>
      </c>
      <c r="R3965">
        <f t="shared" si="974"/>
        <v>18.257679706533001</v>
      </c>
      <c r="T3965">
        <v>18.575042237219158</v>
      </c>
      <c r="W3965">
        <v>19.899999999999999</v>
      </c>
      <c r="Y3965">
        <v>19.899999999999999</v>
      </c>
      <c r="AB3965">
        <v>19.899999999999999</v>
      </c>
      <c r="AD3965" s="196">
        <v>19.559999999999999</v>
      </c>
    </row>
    <row r="3966" spans="1:30" x14ac:dyDescent="0.25">
      <c r="A3966" s="55" t="s">
        <v>1627</v>
      </c>
      <c r="B3966" s="56" t="s">
        <v>2968</v>
      </c>
      <c r="C3966" s="55" t="s">
        <v>157</v>
      </c>
      <c r="D3966" s="55" t="s">
        <v>2969</v>
      </c>
      <c r="E3966" s="230" t="s">
        <v>1648</v>
      </c>
      <c r="F3966" s="231"/>
      <c r="G3966" s="57" t="s">
        <v>1724</v>
      </c>
      <c r="H3966" s="58">
        <v>0.41339999999999999</v>
      </c>
      <c r="I3966" s="59">
        <v>32.75</v>
      </c>
      <c r="J3966" s="59">
        <f t="shared" si="973"/>
        <v>13.53</v>
      </c>
      <c r="Q3966">
        <f t="shared" si="964"/>
        <v>0</v>
      </c>
      <c r="R3966">
        <f t="shared" si="974"/>
        <v>30.569479058740075</v>
      </c>
      <c r="T3966">
        <v>31.120196391401347</v>
      </c>
      <c r="W3966">
        <v>33.340000000000003</v>
      </c>
      <c r="Y3966">
        <v>33.340000000000003</v>
      </c>
      <c r="AB3966">
        <v>33.340000000000003</v>
      </c>
      <c r="AD3966" s="196">
        <v>32.770000000000003</v>
      </c>
    </row>
    <row r="3967" spans="1:30" x14ac:dyDescent="0.25">
      <c r="A3967" s="44"/>
      <c r="B3967" s="44"/>
      <c r="C3967" s="44"/>
      <c r="D3967" s="44"/>
      <c r="E3967" s="44" t="s">
        <v>1629</v>
      </c>
      <c r="F3967" s="45">
        <v>22.11</v>
      </c>
      <c r="G3967" s="44" t="s">
        <v>1630</v>
      </c>
      <c r="H3967" s="45">
        <v>0</v>
      </c>
      <c r="I3967" s="44" t="s">
        <v>1631</v>
      </c>
      <c r="J3967" s="45">
        <f>F3967+H3967</f>
        <v>22.11</v>
      </c>
      <c r="Q3967">
        <f t="shared" si="964"/>
        <v>0</v>
      </c>
      <c r="W3967" t="s">
        <v>1631</v>
      </c>
      <c r="Y3967" t="s">
        <v>1631</v>
      </c>
      <c r="AB3967" t="s">
        <v>1631</v>
      </c>
    </row>
    <row r="3968" spans="1:30" x14ac:dyDescent="0.25">
      <c r="A3968" s="44"/>
      <c r="B3968" s="44"/>
      <c r="C3968" s="44"/>
      <c r="D3968" s="44"/>
      <c r="E3968" s="44" t="s">
        <v>1632</v>
      </c>
      <c r="F3968" s="45">
        <f>J3968-J3963</f>
        <v>9.9731997867213096</v>
      </c>
      <c r="G3968" s="44"/>
      <c r="H3968" s="229" t="s">
        <v>1633</v>
      </c>
      <c r="I3968" s="229"/>
      <c r="J3968" s="45">
        <f>Q3968</f>
        <v>55.305926090000007</v>
      </c>
      <c r="Q3968">
        <f t="shared" si="964"/>
        <v>55.305926090000007</v>
      </c>
      <c r="S3968" s="194"/>
    </row>
    <row r="3969" spans="1:30" ht="15.75" thickBot="1" x14ac:dyDescent="0.3">
      <c r="A3969" s="46"/>
      <c r="B3969" s="46"/>
      <c r="C3969" s="46"/>
      <c r="D3969" s="46"/>
      <c r="E3969" s="46"/>
      <c r="F3969" s="46"/>
      <c r="G3969" s="46" t="s">
        <v>1634</v>
      </c>
      <c r="H3969" s="47">
        <v>11.3</v>
      </c>
      <c r="I3969" s="46" t="s">
        <v>1635</v>
      </c>
      <c r="J3969" s="48">
        <f>O3969</f>
        <v>624.95000000000005</v>
      </c>
      <c r="M3969">
        <f>K3963</f>
        <v>624.95000000000005</v>
      </c>
      <c r="N3969">
        <f>L3963</f>
        <v>55.305926090000007</v>
      </c>
      <c r="O3969">
        <v>624.95000000000005</v>
      </c>
      <c r="P3969">
        <v>55.305926090000007</v>
      </c>
      <c r="Q3969">
        <f t="shared" si="964"/>
        <v>0</v>
      </c>
      <c r="S3969" s="194"/>
      <c r="W3969" t="s">
        <v>1635</v>
      </c>
      <c r="Y3969" t="s">
        <v>1635</v>
      </c>
      <c r="AB3969" t="s">
        <v>1635</v>
      </c>
    </row>
    <row r="3970" spans="1:30" ht="15.75" thickTop="1" x14ac:dyDescent="0.25">
      <c r="A3970" s="49"/>
      <c r="B3970" s="49"/>
      <c r="C3970" s="49"/>
      <c r="D3970" s="49"/>
      <c r="E3970" s="49"/>
      <c r="F3970" s="49"/>
      <c r="G3970" s="49"/>
      <c r="H3970" s="49"/>
      <c r="I3970" s="49"/>
      <c r="J3970" s="49"/>
      <c r="Q3970">
        <f t="shared" si="964"/>
        <v>0</v>
      </c>
      <c r="S3970" s="194"/>
    </row>
    <row r="3971" spans="1:30" collapsed="1" x14ac:dyDescent="0.25">
      <c r="A3971" s="36" t="s">
        <v>1299</v>
      </c>
      <c r="B3971" s="37" t="s">
        <v>137</v>
      </c>
      <c r="C3971" s="36" t="s">
        <v>138</v>
      </c>
      <c r="D3971" s="36" t="s">
        <v>9</v>
      </c>
      <c r="E3971" s="233" t="s">
        <v>1626</v>
      </c>
      <c r="F3971" s="234"/>
      <c r="G3971" s="38" t="s">
        <v>139</v>
      </c>
      <c r="H3971" s="37" t="s">
        <v>140</v>
      </c>
      <c r="I3971" s="37" t="s">
        <v>141</v>
      </c>
      <c r="J3971" s="37" t="s">
        <v>10</v>
      </c>
      <c r="Q3971">
        <f t="shared" si="964"/>
        <v>0</v>
      </c>
      <c r="S3971" s="194"/>
      <c r="W3971" t="s">
        <v>141</v>
      </c>
      <c r="Y3971" t="s">
        <v>141</v>
      </c>
      <c r="AB3971" t="s">
        <v>141</v>
      </c>
    </row>
    <row r="3972" spans="1:30" ht="25.5" x14ac:dyDescent="0.25">
      <c r="A3972" s="39" t="s">
        <v>1636</v>
      </c>
      <c r="B3972" s="40" t="s">
        <v>1300</v>
      </c>
      <c r="C3972" s="39" t="s">
        <v>157</v>
      </c>
      <c r="D3972" s="39" t="s">
        <v>1301</v>
      </c>
      <c r="E3972" s="235" t="s">
        <v>2550</v>
      </c>
      <c r="F3972" s="236"/>
      <c r="G3972" s="41" t="s">
        <v>164</v>
      </c>
      <c r="H3972" s="42">
        <v>1</v>
      </c>
      <c r="I3972" s="43">
        <f>_xlfn.XLOOKUP(D3972,'Sintético MO EQ MAT'!D:D,'Sintético MO EQ MAT'!G:G)</f>
        <v>208.88340636065573</v>
      </c>
      <c r="J3972" s="43">
        <f>(H3972*I3972)</f>
        <v>208.88340636065573</v>
      </c>
      <c r="K3972">
        <f>_xlfn.XLOOKUP(D3972,'Sintético MO EQ MAT'!D:D,'Sintético MO EQ MAT'!O:O,0)</f>
        <v>3822.56</v>
      </c>
      <c r="L3972">
        <f>_xlfn.XLOOKUP(D3972,'Sintético MO EQ MAT'!D:D,'Sintético MO EQ MAT'!K:K,0)</f>
        <v>254.83775575999999</v>
      </c>
      <c r="Q3972">
        <f t="shared" si="964"/>
        <v>0</v>
      </c>
      <c r="S3972" s="194"/>
      <c r="W3972">
        <v>208.88340636065573</v>
      </c>
      <c r="Y3972">
        <v>208.88340636065573</v>
      </c>
      <c r="AB3972">
        <v>208.88340636065573</v>
      </c>
      <c r="AD3972" s="196">
        <v>230.37</v>
      </c>
    </row>
    <row r="3973" spans="1:30" ht="25.5" x14ac:dyDescent="0.25">
      <c r="A3973" s="50" t="s">
        <v>1638</v>
      </c>
      <c r="B3973" s="51" t="s">
        <v>2162</v>
      </c>
      <c r="C3973" s="50" t="s">
        <v>157</v>
      </c>
      <c r="D3973" s="50" t="s">
        <v>2163</v>
      </c>
      <c r="E3973" s="237" t="s">
        <v>1637</v>
      </c>
      <c r="F3973" s="238"/>
      <c r="G3973" s="52" t="s">
        <v>266</v>
      </c>
      <c r="H3973" s="53">
        <v>0.45739999999999997</v>
      </c>
      <c r="I3973" s="54">
        <v>18.72</v>
      </c>
      <c r="J3973" s="54">
        <f t="shared" ref="J3973:J3976" si="975">TRUNC(H3973*I3973,(2))</f>
        <v>8.56</v>
      </c>
      <c r="Q3973">
        <f t="shared" si="964"/>
        <v>0</v>
      </c>
      <c r="R3973">
        <f t="shared" ref="R3973:R3976" si="976">I3973/1.07133</f>
        <v>17.473607571896615</v>
      </c>
      <c r="T3973">
        <v>17.78163591050377</v>
      </c>
      <c r="W3973">
        <v>19.05</v>
      </c>
      <c r="Y3973">
        <v>19.05</v>
      </c>
      <c r="AB3973">
        <v>19.05</v>
      </c>
      <c r="AD3973" s="196">
        <v>18.72</v>
      </c>
    </row>
    <row r="3974" spans="1:30" ht="25.5" x14ac:dyDescent="0.25">
      <c r="A3974" s="50" t="s">
        <v>1638</v>
      </c>
      <c r="B3974" s="51" t="s">
        <v>1658</v>
      </c>
      <c r="C3974" s="50" t="s">
        <v>157</v>
      </c>
      <c r="D3974" s="50" t="s">
        <v>1659</v>
      </c>
      <c r="E3974" s="237" t="s">
        <v>1637</v>
      </c>
      <c r="F3974" s="238"/>
      <c r="G3974" s="52" t="s">
        <v>266</v>
      </c>
      <c r="H3974" s="53">
        <v>0.45739999999999997</v>
      </c>
      <c r="I3974" s="54">
        <v>25.97</v>
      </c>
      <c r="J3974" s="54">
        <f t="shared" si="975"/>
        <v>11.87</v>
      </c>
      <c r="Q3974">
        <f t="shared" si="964"/>
        <v>0</v>
      </c>
      <c r="R3974">
        <f t="shared" si="976"/>
        <v>24.240896829174954</v>
      </c>
      <c r="T3974">
        <v>24.670269664809165</v>
      </c>
      <c r="W3974">
        <v>26.43</v>
      </c>
      <c r="Y3974">
        <v>26.43</v>
      </c>
      <c r="AB3974">
        <v>26.43</v>
      </c>
      <c r="AD3974" s="196">
        <v>25.97</v>
      </c>
    </row>
    <row r="3975" spans="1:30" ht="38.25" x14ac:dyDescent="0.25">
      <c r="A3975" s="55" t="s">
        <v>1627</v>
      </c>
      <c r="B3975" s="56" t="s">
        <v>2956</v>
      </c>
      <c r="C3975" s="55" t="s">
        <v>157</v>
      </c>
      <c r="D3975" s="55" t="s">
        <v>2957</v>
      </c>
      <c r="E3975" s="230" t="s">
        <v>1648</v>
      </c>
      <c r="F3975" s="231"/>
      <c r="G3975" s="57" t="s">
        <v>164</v>
      </c>
      <c r="H3975" s="58">
        <v>2</v>
      </c>
      <c r="I3975" s="59">
        <v>0.66</v>
      </c>
      <c r="J3975" s="59">
        <f t="shared" si="975"/>
        <v>1.32</v>
      </c>
      <c r="Q3975">
        <f t="shared" si="964"/>
        <v>0</v>
      </c>
      <c r="R3975">
        <f t="shared" si="976"/>
        <v>0.61605667721430379</v>
      </c>
      <c r="T3975">
        <v>0.63472506137231299</v>
      </c>
      <c r="W3975">
        <v>0.68</v>
      </c>
      <c r="Y3975">
        <v>0.68</v>
      </c>
      <c r="AB3975">
        <v>0.68</v>
      </c>
      <c r="AD3975" s="196">
        <v>0.66</v>
      </c>
    </row>
    <row r="3976" spans="1:30" ht="25.5" x14ac:dyDescent="0.25">
      <c r="A3976" s="55" t="s">
        <v>1627</v>
      </c>
      <c r="B3976" s="56" t="s">
        <v>2970</v>
      </c>
      <c r="C3976" s="55" t="s">
        <v>157</v>
      </c>
      <c r="D3976" s="55" t="s">
        <v>2971</v>
      </c>
      <c r="E3976" s="230" t="s">
        <v>1648</v>
      </c>
      <c r="F3976" s="231"/>
      <c r="G3976" s="57" t="s">
        <v>164</v>
      </c>
      <c r="H3976" s="58">
        <v>1</v>
      </c>
      <c r="I3976" s="59">
        <v>187.13</v>
      </c>
      <c r="J3976" s="59">
        <f t="shared" si="975"/>
        <v>187.13</v>
      </c>
      <c r="Q3976">
        <f t="shared" si="964"/>
        <v>0</v>
      </c>
      <c r="R3976">
        <f t="shared" si="976"/>
        <v>174.67073637441314</v>
      </c>
      <c r="T3976">
        <v>177.70434880008963</v>
      </c>
      <c r="W3976">
        <v>190.38</v>
      </c>
      <c r="Y3976">
        <v>190.38</v>
      </c>
      <c r="AB3976">
        <v>190.38</v>
      </c>
      <c r="AD3976" s="196">
        <v>187.13</v>
      </c>
    </row>
    <row r="3977" spans="1:30" x14ac:dyDescent="0.25">
      <c r="A3977" s="44"/>
      <c r="B3977" s="44"/>
      <c r="C3977" s="44"/>
      <c r="D3977" s="44"/>
      <c r="E3977" s="44" t="s">
        <v>1629</v>
      </c>
      <c r="F3977" s="45">
        <v>15.89</v>
      </c>
      <c r="G3977" s="44" t="s">
        <v>1630</v>
      </c>
      <c r="H3977" s="45">
        <v>0</v>
      </c>
      <c r="I3977" s="44" t="s">
        <v>1631</v>
      </c>
      <c r="J3977" s="45">
        <f>F3977+H3977</f>
        <v>15.89</v>
      </c>
      <c r="Q3977">
        <f t="shared" si="964"/>
        <v>0</v>
      </c>
      <c r="W3977" t="s">
        <v>1631</v>
      </c>
      <c r="Y3977" t="s">
        <v>1631</v>
      </c>
      <c r="AB3977" t="s">
        <v>1631</v>
      </c>
    </row>
    <row r="3978" spans="1:30" x14ac:dyDescent="0.25">
      <c r="A3978" s="44"/>
      <c r="B3978" s="44"/>
      <c r="C3978" s="44"/>
      <c r="D3978" s="44"/>
      <c r="E3978" s="44" t="s">
        <v>1632</v>
      </c>
      <c r="F3978" s="45">
        <f>J3978-J3972</f>
        <v>45.954349399344267</v>
      </c>
      <c r="G3978" s="44"/>
      <c r="H3978" s="229" t="s">
        <v>1633</v>
      </c>
      <c r="I3978" s="229"/>
      <c r="J3978" s="45">
        <f>Q3978</f>
        <v>254.83775575999999</v>
      </c>
      <c r="Q3978">
        <f t="shared" ref="Q3978:Q4041" si="977">P3979</f>
        <v>254.83775575999999</v>
      </c>
      <c r="S3978" s="194"/>
    </row>
    <row r="3979" spans="1:30" ht="15.75" thickBot="1" x14ac:dyDescent="0.3">
      <c r="A3979" s="46"/>
      <c r="B3979" s="46"/>
      <c r="C3979" s="46"/>
      <c r="D3979" s="46"/>
      <c r="E3979" s="46"/>
      <c r="F3979" s="46"/>
      <c r="G3979" s="46" t="s">
        <v>1634</v>
      </c>
      <c r="H3979" s="47">
        <v>15</v>
      </c>
      <c r="I3979" s="46" t="s">
        <v>1635</v>
      </c>
      <c r="J3979" s="48">
        <f>O3979</f>
        <v>3822.56</v>
      </c>
      <c r="M3979">
        <f>K3972</f>
        <v>3822.56</v>
      </c>
      <c r="N3979">
        <f>L3972</f>
        <v>254.83775575999999</v>
      </c>
      <c r="O3979">
        <v>3822.56</v>
      </c>
      <c r="P3979">
        <v>254.83775575999999</v>
      </c>
      <c r="Q3979">
        <f t="shared" si="977"/>
        <v>0</v>
      </c>
      <c r="S3979" s="194"/>
      <c r="W3979" t="s">
        <v>1635</v>
      </c>
      <c r="Y3979" t="s">
        <v>1635</v>
      </c>
      <c r="AB3979" t="s">
        <v>1635</v>
      </c>
    </row>
    <row r="3980" spans="1:30" ht="15.75" thickTop="1" x14ac:dyDescent="0.25">
      <c r="A3980" s="49"/>
      <c r="B3980" s="49"/>
      <c r="C3980" s="49"/>
      <c r="D3980" s="49"/>
      <c r="E3980" s="49"/>
      <c r="F3980" s="49"/>
      <c r="G3980" s="49"/>
      <c r="H3980" s="49"/>
      <c r="I3980" s="49"/>
      <c r="J3980" s="49"/>
      <c r="Q3980">
        <f t="shared" si="977"/>
        <v>0</v>
      </c>
      <c r="S3980" s="194"/>
    </row>
    <row r="3981" spans="1:30" collapsed="1" x14ac:dyDescent="0.25">
      <c r="A3981" s="36" t="s">
        <v>1302</v>
      </c>
      <c r="B3981" s="37" t="s">
        <v>137</v>
      </c>
      <c r="C3981" s="36" t="s">
        <v>138</v>
      </c>
      <c r="D3981" s="36" t="s">
        <v>9</v>
      </c>
      <c r="E3981" s="233" t="s">
        <v>1626</v>
      </c>
      <c r="F3981" s="234"/>
      <c r="G3981" s="38" t="s">
        <v>139</v>
      </c>
      <c r="H3981" s="37" t="s">
        <v>140</v>
      </c>
      <c r="I3981" s="37" t="s">
        <v>141</v>
      </c>
      <c r="J3981" s="37" t="s">
        <v>10</v>
      </c>
      <c r="Q3981">
        <f t="shared" si="977"/>
        <v>0</v>
      </c>
      <c r="S3981" s="194"/>
      <c r="W3981" t="s">
        <v>141</v>
      </c>
      <c r="Y3981" t="s">
        <v>141</v>
      </c>
      <c r="AB3981" t="s">
        <v>141</v>
      </c>
    </row>
    <row r="3982" spans="1:30" ht="25.5" x14ac:dyDescent="0.25">
      <c r="A3982" s="39" t="s">
        <v>1636</v>
      </c>
      <c r="B3982" s="40" t="s">
        <v>1303</v>
      </c>
      <c r="C3982" s="39" t="s">
        <v>157</v>
      </c>
      <c r="D3982" s="39" t="s">
        <v>1304</v>
      </c>
      <c r="E3982" s="235" t="s">
        <v>2550</v>
      </c>
      <c r="F3982" s="236"/>
      <c r="G3982" s="41" t="s">
        <v>164</v>
      </c>
      <c r="H3982" s="42">
        <v>1</v>
      </c>
      <c r="I3982" s="43">
        <f>_xlfn.XLOOKUP(D3982,'Sintético MO EQ MAT'!D:D,'Sintético MO EQ MAT'!G:G)</f>
        <v>685.20331216393447</v>
      </c>
      <c r="J3982" s="43">
        <f>(H3982*I3982)</f>
        <v>685.20331216393447</v>
      </c>
      <c r="K3982">
        <f>_xlfn.XLOOKUP(D3982,'Sintético MO EQ MAT'!D:D,'Sintético MO EQ MAT'!O:O,0)</f>
        <v>2507.84</v>
      </c>
      <c r="L3982">
        <f>_xlfn.XLOOKUP(D3982,'Sintético MO EQ MAT'!D:D,'Sintético MO EQ MAT'!K:K,0)</f>
        <v>835.94804084000009</v>
      </c>
      <c r="Q3982">
        <f t="shared" si="977"/>
        <v>0</v>
      </c>
      <c r="S3982" s="194"/>
      <c r="W3982">
        <v>685.20331216393447</v>
      </c>
      <c r="Y3982">
        <v>685.20331216393447</v>
      </c>
      <c r="AB3982">
        <v>685.20331216393447</v>
      </c>
      <c r="AD3982" s="196">
        <v>801.58</v>
      </c>
    </row>
    <row r="3983" spans="1:30" ht="25.5" x14ac:dyDescent="0.25">
      <c r="A3983" s="50" t="s">
        <v>1638</v>
      </c>
      <c r="B3983" s="51" t="s">
        <v>2162</v>
      </c>
      <c r="C3983" s="50" t="s">
        <v>157</v>
      </c>
      <c r="D3983" s="50" t="s">
        <v>2163</v>
      </c>
      <c r="E3983" s="237" t="s">
        <v>1637</v>
      </c>
      <c r="F3983" s="238"/>
      <c r="G3983" s="52" t="s">
        <v>266</v>
      </c>
      <c r="H3983" s="53">
        <v>0.45739999999999997</v>
      </c>
      <c r="I3983" s="54">
        <v>18.72</v>
      </c>
      <c r="J3983" s="54">
        <f t="shared" ref="J3983:J3986" si="978">TRUNC(H3983*I3983,(2))</f>
        <v>8.56</v>
      </c>
      <c r="Q3983">
        <f t="shared" si="977"/>
        <v>0</v>
      </c>
      <c r="R3983">
        <f t="shared" ref="R3983:R3986" si="979">I3983/1.07133</f>
        <v>17.473607571896615</v>
      </c>
      <c r="T3983">
        <v>17.78163591050377</v>
      </c>
      <c r="W3983">
        <v>19.05</v>
      </c>
      <c r="Y3983">
        <v>19.05</v>
      </c>
      <c r="AB3983">
        <v>19.05</v>
      </c>
      <c r="AD3983" s="196">
        <v>18.72</v>
      </c>
    </row>
    <row r="3984" spans="1:30" ht="25.5" x14ac:dyDescent="0.25">
      <c r="A3984" s="50" t="s">
        <v>1638</v>
      </c>
      <c r="B3984" s="51" t="s">
        <v>1658</v>
      </c>
      <c r="C3984" s="50" t="s">
        <v>157</v>
      </c>
      <c r="D3984" s="50" t="s">
        <v>1659</v>
      </c>
      <c r="E3984" s="237" t="s">
        <v>1637</v>
      </c>
      <c r="F3984" s="238"/>
      <c r="G3984" s="52" t="s">
        <v>266</v>
      </c>
      <c r="H3984" s="53">
        <v>0.45739999999999997</v>
      </c>
      <c r="I3984" s="54">
        <v>25.97</v>
      </c>
      <c r="J3984" s="54">
        <f t="shared" si="978"/>
        <v>11.87</v>
      </c>
      <c r="Q3984">
        <f t="shared" si="977"/>
        <v>0</v>
      </c>
      <c r="R3984">
        <f t="shared" si="979"/>
        <v>24.240896829174954</v>
      </c>
      <c r="T3984">
        <v>24.670269664809165</v>
      </c>
      <c r="W3984">
        <v>26.43</v>
      </c>
      <c r="Y3984">
        <v>26.43</v>
      </c>
      <c r="AB3984">
        <v>26.43</v>
      </c>
      <c r="AD3984" s="196">
        <v>25.97</v>
      </c>
    </row>
    <row r="3985" spans="1:30" ht="38.25" x14ac:dyDescent="0.25">
      <c r="A3985" s="55" t="s">
        <v>1627</v>
      </c>
      <c r="B3985" s="56" t="s">
        <v>2956</v>
      </c>
      <c r="C3985" s="55" t="s">
        <v>157</v>
      </c>
      <c r="D3985" s="55" t="s">
        <v>2957</v>
      </c>
      <c r="E3985" s="230" t="s">
        <v>1648</v>
      </c>
      <c r="F3985" s="231"/>
      <c r="G3985" s="57" t="s">
        <v>164</v>
      </c>
      <c r="H3985" s="58">
        <v>2</v>
      </c>
      <c r="I3985" s="59">
        <v>0.66</v>
      </c>
      <c r="J3985" s="59">
        <f t="shared" si="978"/>
        <v>1.32</v>
      </c>
      <c r="Q3985">
        <f t="shared" si="977"/>
        <v>0</v>
      </c>
      <c r="R3985">
        <f t="shared" si="979"/>
        <v>0.61605667721430379</v>
      </c>
      <c r="T3985">
        <v>0.63472506137231299</v>
      </c>
      <c r="W3985">
        <v>0.68</v>
      </c>
      <c r="Y3985">
        <v>0.68</v>
      </c>
      <c r="AB3985">
        <v>0.68</v>
      </c>
      <c r="AD3985" s="196">
        <v>0.66</v>
      </c>
    </row>
    <row r="3986" spans="1:30" ht="25.5" x14ac:dyDescent="0.25">
      <c r="A3986" s="55" t="s">
        <v>1627</v>
      </c>
      <c r="B3986" s="56" t="s">
        <v>2972</v>
      </c>
      <c r="C3986" s="55" t="s">
        <v>157</v>
      </c>
      <c r="D3986" s="55" t="s">
        <v>2973</v>
      </c>
      <c r="E3986" s="230" t="s">
        <v>1648</v>
      </c>
      <c r="F3986" s="231"/>
      <c r="G3986" s="57" t="s">
        <v>164</v>
      </c>
      <c r="H3986" s="58">
        <v>1</v>
      </c>
      <c r="I3986" s="59">
        <v>663.45</v>
      </c>
      <c r="J3986" s="59">
        <f t="shared" si="978"/>
        <v>663.45</v>
      </c>
      <c r="Q3986">
        <f t="shared" si="977"/>
        <v>0</v>
      </c>
      <c r="R3986">
        <f t="shared" si="979"/>
        <v>619.27697348156039</v>
      </c>
      <c r="T3986">
        <v>630.05796533281068</v>
      </c>
      <c r="W3986">
        <v>675</v>
      </c>
      <c r="Y3986">
        <v>675</v>
      </c>
      <c r="AB3986">
        <v>675</v>
      </c>
      <c r="AD3986" s="196">
        <v>663.5</v>
      </c>
    </row>
    <row r="3987" spans="1:30" x14ac:dyDescent="0.25">
      <c r="A3987" s="44"/>
      <c r="B3987" s="44"/>
      <c r="C3987" s="44"/>
      <c r="D3987" s="44"/>
      <c r="E3987" s="44" t="s">
        <v>1629</v>
      </c>
      <c r="F3987" s="45">
        <v>15.89</v>
      </c>
      <c r="G3987" s="44" t="s">
        <v>1630</v>
      </c>
      <c r="H3987" s="45">
        <v>0</v>
      </c>
      <c r="I3987" s="44" t="s">
        <v>1631</v>
      </c>
      <c r="J3987" s="45">
        <f>F3987+H3987</f>
        <v>15.89</v>
      </c>
      <c r="Q3987">
        <f t="shared" si="977"/>
        <v>0</v>
      </c>
      <c r="W3987" t="s">
        <v>1631</v>
      </c>
      <c r="Y3987" t="s">
        <v>1631</v>
      </c>
      <c r="AB3987" t="s">
        <v>1631</v>
      </c>
    </row>
    <row r="3988" spans="1:30" x14ac:dyDescent="0.25">
      <c r="A3988" s="44"/>
      <c r="B3988" s="44"/>
      <c r="C3988" s="44"/>
      <c r="D3988" s="44"/>
      <c r="E3988" s="44" t="s">
        <v>1632</v>
      </c>
      <c r="F3988" s="45">
        <f>J3988-J3982</f>
        <v>150.74472867606562</v>
      </c>
      <c r="G3988" s="44"/>
      <c r="H3988" s="229" t="s">
        <v>1633</v>
      </c>
      <c r="I3988" s="229"/>
      <c r="J3988" s="45">
        <f>Q3988</f>
        <v>835.94804084000009</v>
      </c>
      <c r="Q3988">
        <f t="shared" si="977"/>
        <v>835.94804084000009</v>
      </c>
      <c r="S3988" s="194"/>
    </row>
    <row r="3989" spans="1:30" ht="15.75" thickBot="1" x14ac:dyDescent="0.3">
      <c r="A3989" s="46"/>
      <c r="B3989" s="46"/>
      <c r="C3989" s="46"/>
      <c r="D3989" s="46"/>
      <c r="E3989" s="46"/>
      <c r="F3989" s="46"/>
      <c r="G3989" s="46" t="s">
        <v>1634</v>
      </c>
      <c r="H3989" s="47">
        <v>3</v>
      </c>
      <c r="I3989" s="46" t="s">
        <v>1635</v>
      </c>
      <c r="J3989" s="48">
        <f>O3989</f>
        <v>2507.84</v>
      </c>
      <c r="M3989">
        <f>K3982</f>
        <v>2507.84</v>
      </c>
      <c r="N3989">
        <f>L3982</f>
        <v>835.94804084000009</v>
      </c>
      <c r="O3989">
        <v>2507.84</v>
      </c>
      <c r="P3989">
        <v>835.94804084000009</v>
      </c>
      <c r="Q3989">
        <f t="shared" si="977"/>
        <v>0</v>
      </c>
      <c r="S3989" s="194"/>
      <c r="W3989" t="s">
        <v>1635</v>
      </c>
      <c r="Y3989" t="s">
        <v>1635</v>
      </c>
      <c r="AB3989" t="s">
        <v>1635</v>
      </c>
    </row>
    <row r="3990" spans="1:30" ht="15.75" thickTop="1" x14ac:dyDescent="0.25">
      <c r="A3990" s="49"/>
      <c r="B3990" s="49"/>
      <c r="C3990" s="49"/>
      <c r="D3990" s="49"/>
      <c r="E3990" s="49"/>
      <c r="F3990" s="49"/>
      <c r="G3990" s="49"/>
      <c r="H3990" s="49"/>
      <c r="I3990" s="49"/>
      <c r="J3990" s="49"/>
      <c r="Q3990">
        <f t="shared" si="977"/>
        <v>0</v>
      </c>
      <c r="S3990" s="194"/>
    </row>
    <row r="3991" spans="1:30" collapsed="1" x14ac:dyDescent="0.25">
      <c r="A3991" s="36" t="s">
        <v>1305</v>
      </c>
      <c r="B3991" s="37" t="s">
        <v>137</v>
      </c>
      <c r="C3991" s="36" t="s">
        <v>138</v>
      </c>
      <c r="D3991" s="36" t="s">
        <v>9</v>
      </c>
      <c r="E3991" s="233" t="s">
        <v>1626</v>
      </c>
      <c r="F3991" s="234"/>
      <c r="G3991" s="38" t="s">
        <v>139</v>
      </c>
      <c r="H3991" s="37" t="s">
        <v>140</v>
      </c>
      <c r="I3991" s="37" t="s">
        <v>141</v>
      </c>
      <c r="J3991" s="37" t="s">
        <v>10</v>
      </c>
      <c r="Q3991">
        <f t="shared" si="977"/>
        <v>0</v>
      </c>
      <c r="S3991" s="194"/>
      <c r="W3991" t="s">
        <v>141</v>
      </c>
      <c r="Y3991" t="s">
        <v>141</v>
      </c>
      <c r="AB3991" t="s">
        <v>141</v>
      </c>
    </row>
    <row r="3992" spans="1:30" x14ac:dyDescent="0.25">
      <c r="A3992" s="39" t="s">
        <v>1636</v>
      </c>
      <c r="B3992" s="40" t="s">
        <v>1306</v>
      </c>
      <c r="C3992" s="39" t="s">
        <v>162</v>
      </c>
      <c r="D3992" s="39" t="s">
        <v>1307</v>
      </c>
      <c r="E3992" s="235" t="s">
        <v>2974</v>
      </c>
      <c r="F3992" s="236"/>
      <c r="G3992" s="41" t="s">
        <v>164</v>
      </c>
      <c r="H3992" s="42">
        <v>1</v>
      </c>
      <c r="I3992" s="43">
        <f>_xlfn.XLOOKUP(D3992,'Sintético MO EQ MAT'!D:D,'Sintético MO EQ MAT'!G:G)</f>
        <v>36.196896975409842</v>
      </c>
      <c r="J3992" s="43">
        <f>(H3992*I3992)</f>
        <v>36.196896975409842</v>
      </c>
      <c r="K3992">
        <f>_xlfn.XLOOKUP(D3992,'Sintético MO EQ MAT'!D:D,'Sintético MO EQ MAT'!O:O,0)</f>
        <v>794.88</v>
      </c>
      <c r="L3992">
        <f>_xlfn.XLOOKUP(D3992,'Sintético MO EQ MAT'!D:D,'Sintético MO EQ MAT'!K:K,0)</f>
        <v>44.160214310000008</v>
      </c>
      <c r="Q3992">
        <f t="shared" si="977"/>
        <v>0</v>
      </c>
      <c r="S3992" s="194"/>
      <c r="W3992">
        <v>36.196896975409842</v>
      </c>
      <c r="Y3992">
        <v>36.196896975409842</v>
      </c>
      <c r="AB3992">
        <v>36.196896975409842</v>
      </c>
      <c r="AD3992" s="196">
        <v>41.67</v>
      </c>
    </row>
    <row r="3993" spans="1:30" ht="25.5" x14ac:dyDescent="0.25">
      <c r="A3993" s="50" t="s">
        <v>1638</v>
      </c>
      <c r="B3993" s="51" t="s">
        <v>1186</v>
      </c>
      <c r="C3993" s="50" t="s">
        <v>157</v>
      </c>
      <c r="D3993" s="50" t="s">
        <v>1187</v>
      </c>
      <c r="E3993" s="237" t="s">
        <v>1637</v>
      </c>
      <c r="F3993" s="238"/>
      <c r="G3993" s="52" t="s">
        <v>266</v>
      </c>
      <c r="H3993" s="53">
        <v>9.8000000000000004E-2</v>
      </c>
      <c r="I3993" s="54">
        <v>18.82</v>
      </c>
      <c r="J3993" s="54">
        <f t="shared" ref="J3993:J3994" si="980">TRUNC(H3993*I3993,(2))</f>
        <v>1.84</v>
      </c>
      <c r="Q3993">
        <f t="shared" si="977"/>
        <v>0</v>
      </c>
      <c r="R3993">
        <f t="shared" ref="R3993:R3994" si="981">I3993/1.07133</f>
        <v>17.566949492686664</v>
      </c>
      <c r="T3993">
        <v>17.874977831293812</v>
      </c>
      <c r="W3993">
        <v>19.149999999999999</v>
      </c>
      <c r="Y3993">
        <v>19.149999999999999</v>
      </c>
      <c r="AB3993">
        <v>19.149999999999999</v>
      </c>
      <c r="AD3993" s="196">
        <v>18.82</v>
      </c>
    </row>
    <row r="3994" spans="1:30" x14ac:dyDescent="0.25">
      <c r="A3994" s="55" t="s">
        <v>1627</v>
      </c>
      <c r="B3994" s="56" t="s">
        <v>2975</v>
      </c>
      <c r="C3994" s="55" t="s">
        <v>162</v>
      </c>
      <c r="D3994" s="55" t="s">
        <v>2976</v>
      </c>
      <c r="E3994" s="230" t="s">
        <v>1648</v>
      </c>
      <c r="F3994" s="231"/>
      <c r="G3994" s="57" t="s">
        <v>164</v>
      </c>
      <c r="H3994" s="58">
        <v>1</v>
      </c>
      <c r="I3994" s="59">
        <v>34.36</v>
      </c>
      <c r="J3994" s="59">
        <f t="shared" si="980"/>
        <v>34.36</v>
      </c>
      <c r="Q3994">
        <f t="shared" si="977"/>
        <v>0</v>
      </c>
      <c r="R3994">
        <f t="shared" si="981"/>
        <v>32.072283983459812</v>
      </c>
      <c r="T3994">
        <v>32.632335508200093</v>
      </c>
      <c r="W3994">
        <v>34.96</v>
      </c>
      <c r="Y3994">
        <v>34.96</v>
      </c>
      <c r="AB3994">
        <v>34.96</v>
      </c>
      <c r="AD3994" s="196">
        <v>34.36</v>
      </c>
    </row>
    <row r="3995" spans="1:30" x14ac:dyDescent="0.25">
      <c r="A3995" s="44"/>
      <c r="B3995" s="44"/>
      <c r="C3995" s="44"/>
      <c r="D3995" s="44"/>
      <c r="E3995" s="44" t="s">
        <v>1629</v>
      </c>
      <c r="F3995" s="45">
        <v>1.3</v>
      </c>
      <c r="G3995" s="44" t="s">
        <v>1630</v>
      </c>
      <c r="H3995" s="45">
        <v>0</v>
      </c>
      <c r="I3995" s="44" t="s">
        <v>1631</v>
      </c>
      <c r="J3995" s="45">
        <f>F3995+H3995</f>
        <v>1.3</v>
      </c>
      <c r="Q3995">
        <f t="shared" si="977"/>
        <v>0</v>
      </c>
      <c r="W3995" t="s">
        <v>1631</v>
      </c>
      <c r="Y3995" t="s">
        <v>1631</v>
      </c>
      <c r="AB3995" t="s">
        <v>1631</v>
      </c>
    </row>
    <row r="3996" spans="1:30" x14ac:dyDescent="0.25">
      <c r="A3996" s="44"/>
      <c r="B3996" s="44"/>
      <c r="C3996" s="44"/>
      <c r="D3996" s="44"/>
      <c r="E3996" s="44" t="s">
        <v>1632</v>
      </c>
      <c r="F3996" s="45">
        <f>J3996-J3992</f>
        <v>7.9633173345901653</v>
      </c>
      <c r="G3996" s="44"/>
      <c r="H3996" s="229" t="s">
        <v>1633</v>
      </c>
      <c r="I3996" s="229"/>
      <c r="J3996" s="45">
        <f>Q3996</f>
        <v>44.160214310000008</v>
      </c>
      <c r="Q3996">
        <f t="shared" si="977"/>
        <v>44.160214310000008</v>
      </c>
      <c r="S3996" s="194"/>
    </row>
    <row r="3997" spans="1:30" ht="15.75" thickBot="1" x14ac:dyDescent="0.3">
      <c r="A3997" s="46"/>
      <c r="B3997" s="46"/>
      <c r="C3997" s="46"/>
      <c r="D3997" s="46"/>
      <c r="E3997" s="46"/>
      <c r="F3997" s="46"/>
      <c r="G3997" s="46" t="s">
        <v>1634</v>
      </c>
      <c r="H3997" s="47">
        <v>18</v>
      </c>
      <c r="I3997" s="46" t="s">
        <v>1635</v>
      </c>
      <c r="J3997" s="48">
        <f>O3997</f>
        <v>794.88</v>
      </c>
      <c r="M3997">
        <f>K3992</f>
        <v>794.88</v>
      </c>
      <c r="N3997">
        <f>L3992</f>
        <v>44.160214310000008</v>
      </c>
      <c r="O3997">
        <v>794.88</v>
      </c>
      <c r="P3997">
        <v>44.160214310000008</v>
      </c>
      <c r="Q3997">
        <f t="shared" si="977"/>
        <v>0</v>
      </c>
      <c r="S3997" s="194"/>
      <c r="W3997" t="s">
        <v>1635</v>
      </c>
      <c r="Y3997" t="s">
        <v>1635</v>
      </c>
      <c r="AB3997" t="s">
        <v>1635</v>
      </c>
    </row>
    <row r="3998" spans="1:30" ht="15.75" thickTop="1" x14ac:dyDescent="0.25">
      <c r="A3998" s="49"/>
      <c r="B3998" s="49"/>
      <c r="C3998" s="49"/>
      <c r="D3998" s="49"/>
      <c r="E3998" s="49"/>
      <c r="F3998" s="49"/>
      <c r="G3998" s="49"/>
      <c r="H3998" s="49"/>
      <c r="I3998" s="49"/>
      <c r="J3998" s="49"/>
      <c r="Q3998">
        <f t="shared" si="977"/>
        <v>0</v>
      </c>
      <c r="S3998" s="194"/>
    </row>
    <row r="3999" spans="1:30" collapsed="1" x14ac:dyDescent="0.25">
      <c r="A3999" s="36" t="s">
        <v>1308</v>
      </c>
      <c r="B3999" s="37" t="s">
        <v>137</v>
      </c>
      <c r="C3999" s="36" t="s">
        <v>138</v>
      </c>
      <c r="D3999" s="36" t="s">
        <v>9</v>
      </c>
      <c r="E3999" s="233" t="s">
        <v>1626</v>
      </c>
      <c r="F3999" s="234"/>
      <c r="G3999" s="38" t="s">
        <v>139</v>
      </c>
      <c r="H3999" s="37" t="s">
        <v>140</v>
      </c>
      <c r="I3999" s="37" t="s">
        <v>141</v>
      </c>
      <c r="J3999" s="37" t="s">
        <v>10</v>
      </c>
      <c r="Q3999">
        <f t="shared" si="977"/>
        <v>0</v>
      </c>
      <c r="S3999" s="194"/>
      <c r="W3999" t="s">
        <v>141</v>
      </c>
      <c r="Y3999" t="s">
        <v>141</v>
      </c>
      <c r="AB3999" t="s">
        <v>141</v>
      </c>
    </row>
    <row r="4000" spans="1:30" ht="25.5" x14ac:dyDescent="0.25">
      <c r="A4000" s="39" t="s">
        <v>1636</v>
      </c>
      <c r="B4000" s="40" t="s">
        <v>1309</v>
      </c>
      <c r="C4000" s="39" t="s">
        <v>196</v>
      </c>
      <c r="D4000" s="39" t="s">
        <v>2977</v>
      </c>
      <c r="E4000" s="235">
        <v>97.02</v>
      </c>
      <c r="F4000" s="236"/>
      <c r="G4000" s="41" t="s">
        <v>164</v>
      </c>
      <c r="H4000" s="42">
        <v>1</v>
      </c>
      <c r="I4000" s="43">
        <f>_xlfn.XLOOKUP(D4000,'Sintético MO EQ MAT'!D:D,'Sintético MO EQ MAT'!G:G)</f>
        <v>13.558730827868855</v>
      </c>
      <c r="J4000" s="43">
        <f>(H4000*I4000)</f>
        <v>13.558730827868855</v>
      </c>
      <c r="K4000">
        <f>_xlfn.XLOOKUP(D4000,'Sintético MO EQ MAT'!D:D,'Sintético MO EQ MAT'!O:O,0)</f>
        <v>297.74</v>
      </c>
      <c r="L4000">
        <f>_xlfn.XLOOKUP(D4000,'Sintético MO EQ MAT'!D:D,'Sintético MO EQ MAT'!K:K,0)</f>
        <v>16.541651610000002</v>
      </c>
      <c r="Q4000">
        <f t="shared" si="977"/>
        <v>0</v>
      </c>
      <c r="S4000" s="194"/>
      <c r="W4000">
        <v>13.558730827868855</v>
      </c>
      <c r="Y4000">
        <v>13.558730827868855</v>
      </c>
      <c r="AB4000">
        <v>13.558730827868855</v>
      </c>
      <c r="AD4000" s="196">
        <v>8.5500000000000007</v>
      </c>
    </row>
    <row r="4001" spans="1:30" ht="38.25" x14ac:dyDescent="0.25">
      <c r="A4001" s="55" t="s">
        <v>1627</v>
      </c>
      <c r="B4001" s="56" t="s">
        <v>1663</v>
      </c>
      <c r="C4001" s="55" t="s">
        <v>196</v>
      </c>
      <c r="D4001" s="55" t="s">
        <v>1664</v>
      </c>
      <c r="E4001" s="230" t="s">
        <v>1665</v>
      </c>
      <c r="F4001" s="231"/>
      <c r="G4001" s="57" t="s">
        <v>266</v>
      </c>
      <c r="H4001" s="58">
        <v>0.2</v>
      </c>
      <c r="I4001" s="59">
        <v>20.010000000000002</v>
      </c>
      <c r="J4001" s="59">
        <f t="shared" ref="J4001:J4003" si="982">TRUNC(H4001*I4001,(2))</f>
        <v>4</v>
      </c>
      <c r="Q4001">
        <f t="shared" si="977"/>
        <v>0</v>
      </c>
      <c r="R4001">
        <f t="shared" ref="R4001:R4003" si="983">I4001/1.07133</f>
        <v>18.677718350088213</v>
      </c>
      <c r="T4001">
        <v>19.004415072853369</v>
      </c>
      <c r="W4001">
        <v>20.36</v>
      </c>
      <c r="Y4001">
        <v>20.36</v>
      </c>
      <c r="AB4001">
        <v>20.36</v>
      </c>
      <c r="AD4001" s="196">
        <v>20.010000000000002</v>
      </c>
    </row>
    <row r="4002" spans="1:30" ht="38.25" x14ac:dyDescent="0.25">
      <c r="A4002" s="55" t="s">
        <v>1627</v>
      </c>
      <c r="B4002" s="56" t="s">
        <v>1725</v>
      </c>
      <c r="C4002" s="55" t="s">
        <v>196</v>
      </c>
      <c r="D4002" s="55" t="s">
        <v>1726</v>
      </c>
      <c r="E4002" s="230" t="s">
        <v>1665</v>
      </c>
      <c r="F4002" s="231"/>
      <c r="G4002" s="57" t="s">
        <v>266</v>
      </c>
      <c r="H4002" s="58">
        <v>0.1</v>
      </c>
      <c r="I4002" s="59">
        <v>24.36</v>
      </c>
      <c r="J4002" s="59">
        <f t="shared" si="982"/>
        <v>2.4300000000000002</v>
      </c>
      <c r="Q4002">
        <f t="shared" si="977"/>
        <v>0</v>
      </c>
      <c r="R4002">
        <f t="shared" si="983"/>
        <v>22.73809190445521</v>
      </c>
      <c r="T4002">
        <v>23.139462163852411</v>
      </c>
      <c r="W4002">
        <v>24.79</v>
      </c>
      <c r="Y4002">
        <v>24.79</v>
      </c>
      <c r="AB4002">
        <v>24.79</v>
      </c>
      <c r="AD4002" s="196">
        <v>24.36</v>
      </c>
    </row>
    <row r="4003" spans="1:30" ht="38.25" x14ac:dyDescent="0.25">
      <c r="A4003" s="55" t="s">
        <v>1627</v>
      </c>
      <c r="B4003" s="56" t="s">
        <v>2978</v>
      </c>
      <c r="C4003" s="55" t="s">
        <v>196</v>
      </c>
      <c r="D4003" s="55" t="s">
        <v>2979</v>
      </c>
      <c r="E4003" s="230" t="s">
        <v>1648</v>
      </c>
      <c r="F4003" s="231"/>
      <c r="G4003" s="57" t="s">
        <v>164</v>
      </c>
      <c r="H4003" s="58">
        <v>1</v>
      </c>
      <c r="I4003" s="59">
        <v>7.13</v>
      </c>
      <c r="J4003" s="59">
        <f t="shared" si="982"/>
        <v>7.13</v>
      </c>
      <c r="Q4003">
        <f t="shared" si="977"/>
        <v>0</v>
      </c>
      <c r="R4003">
        <f t="shared" si="983"/>
        <v>6.6552789523302813</v>
      </c>
      <c r="T4003">
        <v>6.7766234493573414</v>
      </c>
      <c r="W4003">
        <v>7.26</v>
      </c>
      <c r="Y4003">
        <v>7.26</v>
      </c>
      <c r="AB4003">
        <v>7.26</v>
      </c>
      <c r="AD4003" s="196">
        <v>7.13</v>
      </c>
    </row>
    <row r="4004" spans="1:30" x14ac:dyDescent="0.25">
      <c r="A4004" s="44"/>
      <c r="B4004" s="44"/>
      <c r="C4004" s="44"/>
      <c r="D4004" s="44"/>
      <c r="E4004" s="44" t="s">
        <v>1629</v>
      </c>
      <c r="F4004" s="45">
        <v>6.54</v>
      </c>
      <c r="G4004" s="44" t="s">
        <v>1630</v>
      </c>
      <c r="H4004" s="45">
        <v>0</v>
      </c>
      <c r="I4004" s="44" t="s">
        <v>1631</v>
      </c>
      <c r="J4004" s="45">
        <f>F4004+H4004</f>
        <v>6.54</v>
      </c>
      <c r="Q4004">
        <f t="shared" si="977"/>
        <v>0</v>
      </c>
      <c r="W4004" t="s">
        <v>1631</v>
      </c>
      <c r="Y4004" t="s">
        <v>1631</v>
      </c>
      <c r="AB4004" t="s">
        <v>1631</v>
      </c>
    </row>
    <row r="4005" spans="1:30" x14ac:dyDescent="0.25">
      <c r="A4005" s="44"/>
      <c r="B4005" s="44"/>
      <c r="C4005" s="44"/>
      <c r="D4005" s="44"/>
      <c r="E4005" s="44" t="s">
        <v>1632</v>
      </c>
      <c r="F4005" s="45">
        <f>J4005-J4000</f>
        <v>2.9829207821311474</v>
      </c>
      <c r="G4005" s="44"/>
      <c r="H4005" s="229" t="s">
        <v>1633</v>
      </c>
      <c r="I4005" s="229"/>
      <c r="J4005" s="45">
        <f>Q4005</f>
        <v>16.541651610000002</v>
      </c>
      <c r="Q4005">
        <f t="shared" si="977"/>
        <v>16.541651610000002</v>
      </c>
      <c r="S4005" s="194"/>
    </row>
    <row r="4006" spans="1:30" ht="15.75" thickBot="1" x14ac:dyDescent="0.3">
      <c r="A4006" s="46"/>
      <c r="B4006" s="46"/>
      <c r="C4006" s="46"/>
      <c r="D4006" s="46"/>
      <c r="E4006" s="46"/>
      <c r="F4006" s="46"/>
      <c r="G4006" s="46" t="s">
        <v>1634</v>
      </c>
      <c r="H4006" s="47">
        <v>18</v>
      </c>
      <c r="I4006" s="46" t="s">
        <v>1635</v>
      </c>
      <c r="J4006" s="48">
        <f>O4006</f>
        <v>297.74</v>
      </c>
      <c r="M4006">
        <f>K4000</f>
        <v>297.74</v>
      </c>
      <c r="N4006">
        <f>L4000</f>
        <v>16.541651610000002</v>
      </c>
      <c r="O4006">
        <v>297.74</v>
      </c>
      <c r="P4006">
        <v>16.541651610000002</v>
      </c>
      <c r="Q4006">
        <f t="shared" si="977"/>
        <v>0</v>
      </c>
      <c r="S4006" s="194"/>
      <c r="W4006" t="s">
        <v>1635</v>
      </c>
      <c r="Y4006" t="s">
        <v>1635</v>
      </c>
      <c r="AB4006" t="s">
        <v>1635</v>
      </c>
    </row>
    <row r="4007" spans="1:30" ht="15.75" thickTop="1" x14ac:dyDescent="0.25">
      <c r="A4007" s="49"/>
      <c r="B4007" s="49"/>
      <c r="C4007" s="49"/>
      <c r="D4007" s="49"/>
      <c r="E4007" s="49"/>
      <c r="F4007" s="49"/>
      <c r="G4007" s="49"/>
      <c r="H4007" s="49"/>
      <c r="I4007" s="49"/>
      <c r="J4007" s="49"/>
      <c r="Q4007">
        <f t="shared" si="977"/>
        <v>0</v>
      </c>
      <c r="S4007" s="194"/>
    </row>
    <row r="4008" spans="1:30" collapsed="1" x14ac:dyDescent="0.25">
      <c r="A4008" s="36" t="s">
        <v>1311</v>
      </c>
      <c r="B4008" s="37" t="s">
        <v>137</v>
      </c>
      <c r="C4008" s="36" t="s">
        <v>138</v>
      </c>
      <c r="D4008" s="36" t="s">
        <v>9</v>
      </c>
      <c r="E4008" s="233" t="s">
        <v>1626</v>
      </c>
      <c r="F4008" s="234"/>
      <c r="G4008" s="38" t="s">
        <v>139</v>
      </c>
      <c r="H4008" s="37" t="s">
        <v>140</v>
      </c>
      <c r="I4008" s="37" t="s">
        <v>141</v>
      </c>
      <c r="J4008" s="37" t="s">
        <v>10</v>
      </c>
      <c r="Q4008">
        <f t="shared" si="977"/>
        <v>0</v>
      </c>
      <c r="S4008" s="194"/>
      <c r="W4008" t="s">
        <v>141</v>
      </c>
      <c r="Y4008" t="s">
        <v>141</v>
      </c>
      <c r="AB4008" t="s">
        <v>141</v>
      </c>
    </row>
    <row r="4009" spans="1:30" ht="25.5" x14ac:dyDescent="0.25">
      <c r="A4009" s="39" t="s">
        <v>1636</v>
      </c>
      <c r="B4009" s="40" t="s">
        <v>1312</v>
      </c>
      <c r="C4009" s="39" t="s">
        <v>594</v>
      </c>
      <c r="D4009" s="39" t="s">
        <v>2980</v>
      </c>
      <c r="E4009" s="235" t="s">
        <v>2981</v>
      </c>
      <c r="F4009" s="236"/>
      <c r="G4009" s="41" t="s">
        <v>596</v>
      </c>
      <c r="H4009" s="42">
        <v>1</v>
      </c>
      <c r="I4009" s="43">
        <f>_xlfn.XLOOKUP(D4009,'Sintético MO EQ MAT'!D:D,'Sintético MO EQ MAT'!G:G)</f>
        <v>23.121543360655739</v>
      </c>
      <c r="J4009" s="43">
        <f>(H4009*I4009)</f>
        <v>23.121543360655739</v>
      </c>
      <c r="K4009">
        <f>_xlfn.XLOOKUP(D4009,'Sintético MO EQ MAT'!D:D,'Sintético MO EQ MAT'!O:O,0)</f>
        <v>2990.07</v>
      </c>
      <c r="L4009">
        <f>_xlfn.XLOOKUP(D4009,'Sintético MO EQ MAT'!D:D,'Sintético MO EQ MAT'!K:K,0)</f>
        <v>28.2082829</v>
      </c>
      <c r="Q4009">
        <f t="shared" si="977"/>
        <v>0</v>
      </c>
      <c r="S4009" s="194"/>
      <c r="W4009">
        <v>23.121543360655739</v>
      </c>
      <c r="Y4009">
        <v>23.121543360655739</v>
      </c>
      <c r="AB4009">
        <v>23.121543360655739</v>
      </c>
      <c r="AD4009" s="196">
        <v>24.65</v>
      </c>
    </row>
    <row r="4010" spans="1:30" ht="25.5" x14ac:dyDescent="0.25">
      <c r="A4010" s="50" t="s">
        <v>1638</v>
      </c>
      <c r="B4010" s="51" t="s">
        <v>2532</v>
      </c>
      <c r="C4010" s="50" t="s">
        <v>594</v>
      </c>
      <c r="D4010" s="50" t="s">
        <v>2533</v>
      </c>
      <c r="E4010" s="237" t="s">
        <v>2336</v>
      </c>
      <c r="F4010" s="238"/>
      <c r="G4010" s="52" t="s">
        <v>1787</v>
      </c>
      <c r="H4010" s="53">
        <v>0.2</v>
      </c>
      <c r="I4010" s="54">
        <v>3.64</v>
      </c>
      <c r="J4010" s="54">
        <f t="shared" ref="J4010:J4012" si="984">TRUNC(H4010*I4010,(2))</f>
        <v>0.72</v>
      </c>
      <c r="Q4010">
        <f t="shared" si="977"/>
        <v>0</v>
      </c>
      <c r="R4010">
        <f t="shared" ref="R4010:R4012" si="985">I4010/1.07133</f>
        <v>3.3976459167576754</v>
      </c>
      <c r="T4010">
        <v>3.4629852613107075</v>
      </c>
      <c r="W4010">
        <v>3.71</v>
      </c>
      <c r="Y4010">
        <v>3.71</v>
      </c>
      <c r="AB4010">
        <v>3.71</v>
      </c>
      <c r="AD4010" s="196">
        <v>3.64</v>
      </c>
    </row>
    <row r="4011" spans="1:30" ht="63.75" x14ac:dyDescent="0.25">
      <c r="A4011" s="55" t="s">
        <v>1627</v>
      </c>
      <c r="B4011" s="56" t="s">
        <v>2982</v>
      </c>
      <c r="C4011" s="55" t="s">
        <v>594</v>
      </c>
      <c r="D4011" s="55" t="s">
        <v>2983</v>
      </c>
      <c r="E4011" s="230" t="s">
        <v>1648</v>
      </c>
      <c r="F4011" s="231"/>
      <c r="G4011" s="57" t="s">
        <v>596</v>
      </c>
      <c r="H4011" s="58">
        <v>1</v>
      </c>
      <c r="I4011" s="59">
        <v>19.850000000000001</v>
      </c>
      <c r="J4011" s="59">
        <f t="shared" si="984"/>
        <v>19.850000000000001</v>
      </c>
      <c r="Q4011">
        <f t="shared" si="977"/>
        <v>0</v>
      </c>
      <c r="R4011">
        <f t="shared" si="985"/>
        <v>18.528371276824139</v>
      </c>
      <c r="T4011">
        <v>18.845733807510292</v>
      </c>
      <c r="W4011">
        <v>20.190000000000001</v>
      </c>
      <c r="Y4011">
        <v>20.190000000000001</v>
      </c>
      <c r="AB4011">
        <v>20.190000000000001</v>
      </c>
      <c r="AD4011" s="196">
        <v>19.84</v>
      </c>
    </row>
    <row r="4012" spans="1:30" x14ac:dyDescent="0.25">
      <c r="A4012" s="55" t="s">
        <v>1627</v>
      </c>
      <c r="B4012" s="56" t="s">
        <v>264</v>
      </c>
      <c r="C4012" s="55" t="s">
        <v>157</v>
      </c>
      <c r="D4012" s="55" t="s">
        <v>265</v>
      </c>
      <c r="E4012" s="230" t="s">
        <v>1665</v>
      </c>
      <c r="F4012" s="231"/>
      <c r="G4012" s="57" t="s">
        <v>266</v>
      </c>
      <c r="H4012" s="58">
        <v>0.2</v>
      </c>
      <c r="I4012" s="59">
        <v>12.77</v>
      </c>
      <c r="J4012" s="59">
        <f t="shared" si="984"/>
        <v>2.5499999999999998</v>
      </c>
      <c r="Q4012">
        <f t="shared" si="977"/>
        <v>0</v>
      </c>
      <c r="R4012">
        <f t="shared" si="985"/>
        <v>11.919763284888877</v>
      </c>
      <c r="T4012">
        <v>12.134449702705984</v>
      </c>
      <c r="W4012">
        <v>13</v>
      </c>
      <c r="Y4012">
        <v>13</v>
      </c>
      <c r="AB4012">
        <v>13</v>
      </c>
      <c r="AD4012" s="196">
        <v>12.77</v>
      </c>
    </row>
    <row r="4013" spans="1:30" x14ac:dyDescent="0.25">
      <c r="A4013" s="44"/>
      <c r="B4013" s="44"/>
      <c r="C4013" s="44"/>
      <c r="D4013" s="44"/>
      <c r="E4013" s="44" t="s">
        <v>1629</v>
      </c>
      <c r="F4013" s="45">
        <v>2.6</v>
      </c>
      <c r="G4013" s="44" t="s">
        <v>1630</v>
      </c>
      <c r="H4013" s="45">
        <v>0</v>
      </c>
      <c r="I4013" s="44" t="s">
        <v>1631</v>
      </c>
      <c r="J4013" s="45">
        <f>F4013+H4013</f>
        <v>2.6</v>
      </c>
      <c r="Q4013">
        <f t="shared" si="977"/>
        <v>0</v>
      </c>
      <c r="W4013" t="s">
        <v>1631</v>
      </c>
      <c r="Y4013" t="s">
        <v>1631</v>
      </c>
      <c r="AB4013" t="s">
        <v>1631</v>
      </c>
    </row>
    <row r="4014" spans="1:30" x14ac:dyDescent="0.25">
      <c r="A4014" s="44"/>
      <c r="B4014" s="44"/>
      <c r="C4014" s="44"/>
      <c r="D4014" s="44"/>
      <c r="E4014" s="44" t="s">
        <v>1632</v>
      </c>
      <c r="F4014" s="45">
        <f>J4014-J4009</f>
        <v>5.0867395393442614</v>
      </c>
      <c r="G4014" s="44"/>
      <c r="H4014" s="229" t="s">
        <v>1633</v>
      </c>
      <c r="I4014" s="229"/>
      <c r="J4014" s="45">
        <f>Q4014</f>
        <v>28.2082829</v>
      </c>
      <c r="Q4014">
        <f t="shared" si="977"/>
        <v>28.2082829</v>
      </c>
      <c r="S4014" s="194"/>
    </row>
    <row r="4015" spans="1:30" ht="15.75" thickBot="1" x14ac:dyDescent="0.3">
      <c r="A4015" s="46"/>
      <c r="B4015" s="46"/>
      <c r="C4015" s="46"/>
      <c r="D4015" s="46"/>
      <c r="E4015" s="46"/>
      <c r="F4015" s="46"/>
      <c r="G4015" s="46" t="s">
        <v>1634</v>
      </c>
      <c r="H4015" s="47">
        <v>106</v>
      </c>
      <c r="I4015" s="46" t="s">
        <v>1635</v>
      </c>
      <c r="J4015" s="48">
        <f>O4015</f>
        <v>2990.07</v>
      </c>
      <c r="M4015">
        <f>K4009</f>
        <v>2990.07</v>
      </c>
      <c r="N4015">
        <f>L4009</f>
        <v>28.2082829</v>
      </c>
      <c r="O4015">
        <v>2990.07</v>
      </c>
      <c r="P4015">
        <v>28.2082829</v>
      </c>
      <c r="Q4015">
        <f t="shared" si="977"/>
        <v>0</v>
      </c>
      <c r="S4015" s="194"/>
      <c r="W4015" t="s">
        <v>1635</v>
      </c>
      <c r="Y4015" t="s">
        <v>1635</v>
      </c>
      <c r="AB4015" t="s">
        <v>1635</v>
      </c>
    </row>
    <row r="4016" spans="1:30" ht="15.75" thickTop="1" x14ac:dyDescent="0.25">
      <c r="A4016" s="49"/>
      <c r="B4016" s="49"/>
      <c r="C4016" s="49"/>
      <c r="D4016" s="49"/>
      <c r="E4016" s="49"/>
      <c r="F4016" s="49"/>
      <c r="G4016" s="49"/>
      <c r="H4016" s="49"/>
      <c r="I4016" s="49"/>
      <c r="J4016" s="49"/>
      <c r="Q4016">
        <f t="shared" si="977"/>
        <v>0</v>
      </c>
      <c r="S4016" s="194"/>
    </row>
    <row r="4017" spans="1:30" collapsed="1" x14ac:dyDescent="0.25">
      <c r="A4017" s="36" t="s">
        <v>1314</v>
      </c>
      <c r="B4017" s="37" t="s">
        <v>137</v>
      </c>
      <c r="C4017" s="36" t="s">
        <v>138</v>
      </c>
      <c r="D4017" s="36" t="s">
        <v>9</v>
      </c>
      <c r="E4017" s="233" t="s">
        <v>1626</v>
      </c>
      <c r="F4017" s="234"/>
      <c r="G4017" s="38" t="s">
        <v>139</v>
      </c>
      <c r="H4017" s="37" t="s">
        <v>140</v>
      </c>
      <c r="I4017" s="37" t="s">
        <v>141</v>
      </c>
      <c r="J4017" s="37" t="s">
        <v>10</v>
      </c>
      <c r="Q4017">
        <f t="shared" si="977"/>
        <v>0</v>
      </c>
      <c r="S4017" s="194"/>
      <c r="W4017" t="s">
        <v>141</v>
      </c>
      <c r="Y4017" t="s">
        <v>141</v>
      </c>
      <c r="AB4017" t="s">
        <v>141</v>
      </c>
    </row>
    <row r="4018" spans="1:30" ht="25.5" x14ac:dyDescent="0.25">
      <c r="A4018" s="39" t="s">
        <v>1636</v>
      </c>
      <c r="B4018" s="40" t="s">
        <v>1315</v>
      </c>
      <c r="C4018" s="39" t="s">
        <v>594</v>
      </c>
      <c r="D4018" s="39" t="s">
        <v>2984</v>
      </c>
      <c r="E4018" s="235" t="s">
        <v>2981</v>
      </c>
      <c r="F4018" s="236"/>
      <c r="G4018" s="41" t="s">
        <v>596</v>
      </c>
      <c r="H4018" s="42">
        <v>1</v>
      </c>
      <c r="I4018" s="43">
        <f>_xlfn.XLOOKUP(D4018,'Sintético MO EQ MAT'!D:D,'Sintético MO EQ MAT'!G:G)</f>
        <v>23.121543360655739</v>
      </c>
      <c r="J4018" s="43">
        <f>(H4018*I4018)</f>
        <v>23.121543360655739</v>
      </c>
      <c r="K4018">
        <f>_xlfn.XLOOKUP(D4018,'Sintético MO EQ MAT'!D:D,'Sintético MO EQ MAT'!O:O,0)</f>
        <v>28.2</v>
      </c>
      <c r="L4018">
        <f>_xlfn.XLOOKUP(D4018,'Sintético MO EQ MAT'!D:D,'Sintético MO EQ MAT'!K:K,0)</f>
        <v>28.2082829</v>
      </c>
      <c r="Q4018">
        <f t="shared" si="977"/>
        <v>0</v>
      </c>
      <c r="S4018" s="194"/>
      <c r="W4018">
        <v>23.121543360655739</v>
      </c>
      <c r="Y4018">
        <v>23.121543360655739</v>
      </c>
      <c r="AB4018">
        <v>23.121543360655739</v>
      </c>
      <c r="AD4018" s="196">
        <v>24.65</v>
      </c>
    </row>
    <row r="4019" spans="1:30" ht="25.5" x14ac:dyDescent="0.25">
      <c r="A4019" s="50" t="s">
        <v>1638</v>
      </c>
      <c r="B4019" s="51" t="s">
        <v>2532</v>
      </c>
      <c r="C4019" s="50" t="s">
        <v>594</v>
      </c>
      <c r="D4019" s="50" t="s">
        <v>2533</v>
      </c>
      <c r="E4019" s="237" t="s">
        <v>2336</v>
      </c>
      <c r="F4019" s="238"/>
      <c r="G4019" s="52" t="s">
        <v>1787</v>
      </c>
      <c r="H4019" s="53">
        <v>0.2</v>
      </c>
      <c r="I4019" s="54">
        <v>3.64</v>
      </c>
      <c r="J4019" s="54">
        <f t="shared" ref="J4019:J4021" si="986">TRUNC(H4019*I4019,(2))</f>
        <v>0.72</v>
      </c>
      <c r="Q4019">
        <f t="shared" si="977"/>
        <v>0</v>
      </c>
      <c r="R4019">
        <f t="shared" ref="R4019:R4021" si="987">I4019/1.07133</f>
        <v>3.3976459167576754</v>
      </c>
      <c r="T4019">
        <v>3.4629852613107075</v>
      </c>
      <c r="W4019">
        <v>3.71</v>
      </c>
      <c r="Y4019">
        <v>3.71</v>
      </c>
      <c r="AB4019">
        <v>3.71</v>
      </c>
      <c r="AD4019" s="196">
        <v>3.64</v>
      </c>
    </row>
    <row r="4020" spans="1:30" ht="25.5" x14ac:dyDescent="0.25">
      <c r="A4020" s="55" t="s">
        <v>1627</v>
      </c>
      <c r="B4020" s="56" t="s">
        <v>2985</v>
      </c>
      <c r="C4020" s="55" t="s">
        <v>594</v>
      </c>
      <c r="D4020" s="55" t="s">
        <v>2986</v>
      </c>
      <c r="E4020" s="230" t="s">
        <v>1648</v>
      </c>
      <c r="F4020" s="231"/>
      <c r="G4020" s="57" t="s">
        <v>596</v>
      </c>
      <c r="H4020" s="58">
        <v>1</v>
      </c>
      <c r="I4020" s="59">
        <v>19.850000000000001</v>
      </c>
      <c r="J4020" s="59">
        <f t="shared" si="986"/>
        <v>19.850000000000001</v>
      </c>
      <c r="Q4020">
        <f t="shared" si="977"/>
        <v>0</v>
      </c>
      <c r="R4020">
        <f t="shared" si="987"/>
        <v>18.528371276824139</v>
      </c>
      <c r="T4020">
        <v>18.845733807510292</v>
      </c>
      <c r="W4020">
        <v>20.190000000000001</v>
      </c>
      <c r="Y4020">
        <v>20.190000000000001</v>
      </c>
      <c r="AB4020">
        <v>20.190000000000001</v>
      </c>
      <c r="AD4020" s="196">
        <v>19.84</v>
      </c>
    </row>
    <row r="4021" spans="1:30" x14ac:dyDescent="0.25">
      <c r="A4021" s="55" t="s">
        <v>1627</v>
      </c>
      <c r="B4021" s="56" t="s">
        <v>264</v>
      </c>
      <c r="C4021" s="55" t="s">
        <v>157</v>
      </c>
      <c r="D4021" s="55" t="s">
        <v>265</v>
      </c>
      <c r="E4021" s="230" t="s">
        <v>1665</v>
      </c>
      <c r="F4021" s="231"/>
      <c r="G4021" s="57" t="s">
        <v>266</v>
      </c>
      <c r="H4021" s="58">
        <v>0.2</v>
      </c>
      <c r="I4021" s="59">
        <v>12.77</v>
      </c>
      <c r="J4021" s="59">
        <f t="shared" si="986"/>
        <v>2.5499999999999998</v>
      </c>
      <c r="Q4021">
        <f t="shared" si="977"/>
        <v>0</v>
      </c>
      <c r="R4021">
        <f t="shared" si="987"/>
        <v>11.919763284888877</v>
      </c>
      <c r="T4021">
        <v>12.134449702705984</v>
      </c>
      <c r="W4021">
        <v>13</v>
      </c>
      <c r="Y4021">
        <v>13</v>
      </c>
      <c r="AB4021">
        <v>13</v>
      </c>
      <c r="AD4021" s="196">
        <v>12.77</v>
      </c>
    </row>
    <row r="4022" spans="1:30" x14ac:dyDescent="0.25">
      <c r="A4022" s="44"/>
      <c r="B4022" s="44"/>
      <c r="C4022" s="44"/>
      <c r="D4022" s="44"/>
      <c r="E4022" s="44" t="s">
        <v>1629</v>
      </c>
      <c r="F4022" s="45">
        <v>2.6</v>
      </c>
      <c r="G4022" s="44" t="s">
        <v>1630</v>
      </c>
      <c r="H4022" s="45">
        <v>0</v>
      </c>
      <c r="I4022" s="44" t="s">
        <v>1631</v>
      </c>
      <c r="J4022" s="45">
        <f>F4022+H4022</f>
        <v>2.6</v>
      </c>
      <c r="Q4022">
        <f t="shared" si="977"/>
        <v>0</v>
      </c>
      <c r="W4022" t="s">
        <v>1631</v>
      </c>
      <c r="Y4022" t="s">
        <v>1631</v>
      </c>
      <c r="AB4022" t="s">
        <v>1631</v>
      </c>
    </row>
    <row r="4023" spans="1:30" x14ac:dyDescent="0.25">
      <c r="A4023" s="44"/>
      <c r="B4023" s="44"/>
      <c r="C4023" s="44"/>
      <c r="D4023" s="44"/>
      <c r="E4023" s="44" t="s">
        <v>1632</v>
      </c>
      <c r="F4023" s="45">
        <f>J4023-J4018</f>
        <v>5.0867395393442614</v>
      </c>
      <c r="G4023" s="44"/>
      <c r="H4023" s="229" t="s">
        <v>1633</v>
      </c>
      <c r="I4023" s="229"/>
      <c r="J4023" s="45">
        <f>Q4023</f>
        <v>28.2082829</v>
      </c>
      <c r="Q4023">
        <f t="shared" si="977"/>
        <v>28.2082829</v>
      </c>
      <c r="S4023" s="194"/>
    </row>
    <row r="4024" spans="1:30" ht="15.75" thickBot="1" x14ac:dyDescent="0.3">
      <c r="A4024" s="46"/>
      <c r="B4024" s="46"/>
      <c r="C4024" s="46"/>
      <c r="D4024" s="46"/>
      <c r="E4024" s="46"/>
      <c r="F4024" s="46"/>
      <c r="G4024" s="46" t="s">
        <v>1634</v>
      </c>
      <c r="H4024" s="47">
        <v>1</v>
      </c>
      <c r="I4024" s="46" t="s">
        <v>1635</v>
      </c>
      <c r="J4024" s="48">
        <f>O4024</f>
        <v>28.2</v>
      </c>
      <c r="M4024">
        <f>K4018</f>
        <v>28.2</v>
      </c>
      <c r="N4024">
        <f>L4018</f>
        <v>28.2082829</v>
      </c>
      <c r="O4024">
        <v>28.2</v>
      </c>
      <c r="P4024">
        <v>28.2082829</v>
      </c>
      <c r="Q4024">
        <f t="shared" si="977"/>
        <v>0</v>
      </c>
      <c r="S4024" s="194"/>
      <c r="W4024" t="s">
        <v>1635</v>
      </c>
      <c r="Y4024" t="s">
        <v>1635</v>
      </c>
      <c r="AB4024" t="s">
        <v>1635</v>
      </c>
    </row>
    <row r="4025" spans="1:30" ht="15.75" thickTop="1" x14ac:dyDescent="0.25">
      <c r="A4025" s="49"/>
      <c r="B4025" s="49"/>
      <c r="C4025" s="49"/>
      <c r="D4025" s="49"/>
      <c r="E4025" s="49"/>
      <c r="F4025" s="49"/>
      <c r="G4025" s="49"/>
      <c r="H4025" s="49"/>
      <c r="I4025" s="49"/>
      <c r="J4025" s="49"/>
      <c r="Q4025">
        <f t="shared" si="977"/>
        <v>0</v>
      </c>
      <c r="S4025" s="194"/>
    </row>
    <row r="4026" spans="1:30" collapsed="1" x14ac:dyDescent="0.25">
      <c r="A4026" s="36" t="s">
        <v>1317</v>
      </c>
      <c r="B4026" s="37" t="s">
        <v>137</v>
      </c>
      <c r="C4026" s="36" t="s">
        <v>138</v>
      </c>
      <c r="D4026" s="36" t="s">
        <v>9</v>
      </c>
      <c r="E4026" s="233" t="s">
        <v>1626</v>
      </c>
      <c r="F4026" s="234"/>
      <c r="G4026" s="38" t="s">
        <v>139</v>
      </c>
      <c r="H4026" s="37" t="s">
        <v>140</v>
      </c>
      <c r="I4026" s="37" t="s">
        <v>141</v>
      </c>
      <c r="J4026" s="37" t="s">
        <v>10</v>
      </c>
      <c r="Q4026">
        <f t="shared" si="977"/>
        <v>0</v>
      </c>
      <c r="S4026" s="194"/>
      <c r="W4026" t="s">
        <v>141</v>
      </c>
      <c r="Y4026" t="s">
        <v>141</v>
      </c>
      <c r="AB4026" t="s">
        <v>141</v>
      </c>
    </row>
    <row r="4027" spans="1:30" ht="25.5" x14ac:dyDescent="0.25">
      <c r="A4027" s="39" t="s">
        <v>1636</v>
      </c>
      <c r="B4027" s="40" t="s">
        <v>1318</v>
      </c>
      <c r="C4027" s="39" t="s">
        <v>594</v>
      </c>
      <c r="D4027" s="39" t="s">
        <v>2987</v>
      </c>
      <c r="E4027" s="235" t="s">
        <v>2981</v>
      </c>
      <c r="F4027" s="236"/>
      <c r="G4027" s="41" t="s">
        <v>596</v>
      </c>
      <c r="H4027" s="42">
        <v>1</v>
      </c>
      <c r="I4027" s="43">
        <f>_xlfn.XLOOKUP(D4027,'Sintético MO EQ MAT'!D:D,'Sintético MO EQ MAT'!G:G)</f>
        <v>20.720769868852457</v>
      </c>
      <c r="J4027" s="43">
        <f>(H4027*I4027)</f>
        <v>20.720769868852457</v>
      </c>
      <c r="K4027">
        <f>_xlfn.XLOOKUP(D4027,'Sintético MO EQ MAT'!D:D,'Sintético MO EQ MAT'!O:O,0)</f>
        <v>151.66999999999999</v>
      </c>
      <c r="L4027">
        <f>_xlfn.XLOOKUP(D4027,'Sintético MO EQ MAT'!D:D,'Sintético MO EQ MAT'!K:K,0)</f>
        <v>25.279339239999999</v>
      </c>
      <c r="Q4027">
        <f t="shared" si="977"/>
        <v>0</v>
      </c>
      <c r="S4027" s="194"/>
      <c r="W4027">
        <v>20.720769868852457</v>
      </c>
      <c r="Y4027">
        <v>20.720769868852457</v>
      </c>
      <c r="AB4027">
        <v>20.720769868852457</v>
      </c>
      <c r="AD4027" s="196">
        <v>21.77</v>
      </c>
    </row>
    <row r="4028" spans="1:30" ht="25.5" x14ac:dyDescent="0.25">
      <c r="A4028" s="50" t="s">
        <v>1638</v>
      </c>
      <c r="B4028" s="51" t="s">
        <v>2532</v>
      </c>
      <c r="C4028" s="50" t="s">
        <v>594</v>
      </c>
      <c r="D4028" s="50" t="s">
        <v>2533</v>
      </c>
      <c r="E4028" s="237" t="s">
        <v>2336</v>
      </c>
      <c r="F4028" s="238"/>
      <c r="G4028" s="52" t="s">
        <v>1787</v>
      </c>
      <c r="H4028" s="53">
        <v>0.2</v>
      </c>
      <c r="I4028" s="54">
        <v>3.64</v>
      </c>
      <c r="J4028" s="54">
        <f t="shared" ref="J4028:J4030" si="988">TRUNC(H4028*I4028,(2))</f>
        <v>0.72</v>
      </c>
      <c r="Q4028">
        <f t="shared" si="977"/>
        <v>0</v>
      </c>
      <c r="R4028">
        <f t="shared" ref="R4028:R4030" si="989">I4028/1.07133</f>
        <v>3.3976459167576754</v>
      </c>
      <c r="T4028">
        <v>3.4629852613107075</v>
      </c>
      <c r="W4028">
        <v>3.71</v>
      </c>
      <c r="Y4028">
        <v>3.71</v>
      </c>
      <c r="AB4028">
        <v>3.71</v>
      </c>
      <c r="AD4028" s="196">
        <v>3.64</v>
      </c>
    </row>
    <row r="4029" spans="1:30" ht="25.5" x14ac:dyDescent="0.25">
      <c r="A4029" s="55" t="s">
        <v>1627</v>
      </c>
      <c r="B4029" s="56" t="s">
        <v>2988</v>
      </c>
      <c r="C4029" s="55" t="s">
        <v>594</v>
      </c>
      <c r="D4029" s="55" t="s">
        <v>2989</v>
      </c>
      <c r="E4029" s="230" t="s">
        <v>1648</v>
      </c>
      <c r="F4029" s="231"/>
      <c r="G4029" s="57" t="s">
        <v>596</v>
      </c>
      <c r="H4029" s="58">
        <v>1</v>
      </c>
      <c r="I4029" s="59">
        <v>17.45</v>
      </c>
      <c r="J4029" s="59">
        <f t="shared" si="988"/>
        <v>17.45</v>
      </c>
      <c r="Q4029">
        <f t="shared" si="977"/>
        <v>0</v>
      </c>
      <c r="R4029">
        <f t="shared" si="989"/>
        <v>16.288165177863032</v>
      </c>
      <c r="T4029">
        <v>16.568190940233169</v>
      </c>
      <c r="W4029">
        <v>17.75</v>
      </c>
      <c r="Y4029">
        <v>17.75</v>
      </c>
      <c r="AB4029">
        <v>17.75</v>
      </c>
      <c r="AD4029" s="196">
        <v>17.440000000000001</v>
      </c>
    </row>
    <row r="4030" spans="1:30" x14ac:dyDescent="0.25">
      <c r="A4030" s="55" t="s">
        <v>1627</v>
      </c>
      <c r="B4030" s="56" t="s">
        <v>264</v>
      </c>
      <c r="C4030" s="55" t="s">
        <v>157</v>
      </c>
      <c r="D4030" s="55" t="s">
        <v>265</v>
      </c>
      <c r="E4030" s="230" t="s">
        <v>1665</v>
      </c>
      <c r="F4030" s="231"/>
      <c r="G4030" s="57" t="s">
        <v>266</v>
      </c>
      <c r="H4030" s="58">
        <v>0.2</v>
      </c>
      <c r="I4030" s="59">
        <v>12.77</v>
      </c>
      <c r="J4030" s="59">
        <f t="shared" si="988"/>
        <v>2.5499999999999998</v>
      </c>
      <c r="Q4030">
        <f t="shared" si="977"/>
        <v>0</v>
      </c>
      <c r="R4030">
        <f t="shared" si="989"/>
        <v>11.919763284888877</v>
      </c>
      <c r="T4030">
        <v>12.134449702705984</v>
      </c>
      <c r="W4030">
        <v>13</v>
      </c>
      <c r="Y4030">
        <v>13</v>
      </c>
      <c r="AB4030">
        <v>13</v>
      </c>
      <c r="AD4030" s="196">
        <v>12.77</v>
      </c>
    </row>
    <row r="4031" spans="1:30" x14ac:dyDescent="0.25">
      <c r="A4031" s="44"/>
      <c r="B4031" s="44"/>
      <c r="C4031" s="44"/>
      <c r="D4031" s="44"/>
      <c r="E4031" s="44" t="s">
        <v>1629</v>
      </c>
      <c r="F4031" s="45">
        <v>2.6</v>
      </c>
      <c r="G4031" s="44" t="s">
        <v>1630</v>
      </c>
      <c r="H4031" s="45">
        <v>0</v>
      </c>
      <c r="I4031" s="44" t="s">
        <v>1631</v>
      </c>
      <c r="J4031" s="45">
        <f>F4031+H4031</f>
        <v>2.6</v>
      </c>
      <c r="Q4031">
        <f t="shared" si="977"/>
        <v>0</v>
      </c>
      <c r="W4031" t="s">
        <v>1631</v>
      </c>
      <c r="Y4031" t="s">
        <v>1631</v>
      </c>
      <c r="AB4031" t="s">
        <v>1631</v>
      </c>
    </row>
    <row r="4032" spans="1:30" x14ac:dyDescent="0.25">
      <c r="A4032" s="44"/>
      <c r="B4032" s="44"/>
      <c r="C4032" s="44"/>
      <c r="D4032" s="44"/>
      <c r="E4032" s="44" t="s">
        <v>1632</v>
      </c>
      <c r="F4032" s="45">
        <f>J4032-J4027</f>
        <v>4.5585693711475415</v>
      </c>
      <c r="G4032" s="44"/>
      <c r="H4032" s="229" t="s">
        <v>1633</v>
      </c>
      <c r="I4032" s="229"/>
      <c r="J4032" s="45">
        <f>Q4032</f>
        <v>25.279339239999999</v>
      </c>
      <c r="Q4032">
        <f t="shared" si="977"/>
        <v>25.279339239999999</v>
      </c>
      <c r="S4032" s="194"/>
    </row>
    <row r="4033" spans="1:30" ht="15.75" thickBot="1" x14ac:dyDescent="0.3">
      <c r="A4033" s="46"/>
      <c r="B4033" s="46"/>
      <c r="C4033" s="46"/>
      <c r="D4033" s="46"/>
      <c r="E4033" s="46"/>
      <c r="F4033" s="46"/>
      <c r="G4033" s="46" t="s">
        <v>1634</v>
      </c>
      <c r="H4033" s="47">
        <v>6</v>
      </c>
      <c r="I4033" s="46" t="s">
        <v>1635</v>
      </c>
      <c r="J4033" s="48">
        <f>O4033</f>
        <v>151.66999999999999</v>
      </c>
      <c r="M4033">
        <f>K4027</f>
        <v>151.66999999999999</v>
      </c>
      <c r="N4033">
        <f>L4027</f>
        <v>25.279339239999999</v>
      </c>
      <c r="O4033">
        <v>151.66999999999999</v>
      </c>
      <c r="P4033">
        <v>25.279339239999999</v>
      </c>
      <c r="Q4033">
        <f t="shared" si="977"/>
        <v>0</v>
      </c>
      <c r="S4033" s="194"/>
      <c r="W4033" t="s">
        <v>1635</v>
      </c>
      <c r="Y4033" t="s">
        <v>1635</v>
      </c>
      <c r="AB4033" t="s">
        <v>1635</v>
      </c>
    </row>
    <row r="4034" spans="1:30" ht="15.75" thickTop="1" x14ac:dyDescent="0.25">
      <c r="A4034" s="49"/>
      <c r="B4034" s="49"/>
      <c r="C4034" s="49"/>
      <c r="D4034" s="49"/>
      <c r="E4034" s="49"/>
      <c r="F4034" s="49"/>
      <c r="G4034" s="49"/>
      <c r="H4034" s="49"/>
      <c r="I4034" s="49"/>
      <c r="J4034" s="49"/>
      <c r="Q4034">
        <f t="shared" si="977"/>
        <v>0</v>
      </c>
      <c r="S4034" s="194"/>
    </row>
    <row r="4035" spans="1:30" collapsed="1" x14ac:dyDescent="0.25">
      <c r="A4035" s="36" t="s">
        <v>1320</v>
      </c>
      <c r="B4035" s="37" t="s">
        <v>137</v>
      </c>
      <c r="C4035" s="36" t="s">
        <v>138</v>
      </c>
      <c r="D4035" s="36" t="s">
        <v>9</v>
      </c>
      <c r="E4035" s="233" t="s">
        <v>1626</v>
      </c>
      <c r="F4035" s="234"/>
      <c r="G4035" s="38" t="s">
        <v>139</v>
      </c>
      <c r="H4035" s="37" t="s">
        <v>140</v>
      </c>
      <c r="I4035" s="37" t="s">
        <v>141</v>
      </c>
      <c r="J4035" s="37" t="s">
        <v>10</v>
      </c>
      <c r="Q4035">
        <f t="shared" si="977"/>
        <v>0</v>
      </c>
      <c r="S4035" s="194"/>
      <c r="W4035" t="s">
        <v>141</v>
      </c>
      <c r="Y4035" t="s">
        <v>141</v>
      </c>
      <c r="AB4035" t="s">
        <v>141</v>
      </c>
    </row>
    <row r="4036" spans="1:30" ht="25.5" x14ac:dyDescent="0.25">
      <c r="A4036" s="39" t="s">
        <v>1636</v>
      </c>
      <c r="B4036" s="40" t="s">
        <v>1321</v>
      </c>
      <c r="C4036" s="39" t="s">
        <v>594</v>
      </c>
      <c r="D4036" s="39" t="s">
        <v>2990</v>
      </c>
      <c r="E4036" s="235" t="s">
        <v>2981</v>
      </c>
      <c r="F4036" s="236"/>
      <c r="G4036" s="41" t="s">
        <v>596</v>
      </c>
      <c r="H4036" s="42">
        <v>1</v>
      </c>
      <c r="I4036" s="43">
        <f>_xlfn.XLOOKUP(D4036,'Sintético MO EQ MAT'!D:D,'Sintético MO EQ MAT'!G:G)</f>
        <v>20.720769868852457</v>
      </c>
      <c r="J4036" s="43">
        <f>(H4036*I4036)</f>
        <v>20.720769868852457</v>
      </c>
      <c r="K4036">
        <f>_xlfn.XLOOKUP(D4036,'Sintético MO EQ MAT'!D:D,'Sintético MO EQ MAT'!O:O,0)</f>
        <v>151.66999999999999</v>
      </c>
      <c r="L4036">
        <f>_xlfn.XLOOKUP(D4036,'Sintético MO EQ MAT'!D:D,'Sintético MO EQ MAT'!K:K,0)</f>
        <v>25.279339239999999</v>
      </c>
      <c r="Q4036">
        <f t="shared" si="977"/>
        <v>0</v>
      </c>
      <c r="S4036" s="194"/>
      <c r="W4036">
        <v>20.720769868852457</v>
      </c>
      <c r="Y4036">
        <v>20.720769868852457</v>
      </c>
      <c r="AB4036">
        <v>20.720769868852457</v>
      </c>
      <c r="AD4036" s="196">
        <v>21.77</v>
      </c>
    </row>
    <row r="4037" spans="1:30" ht="25.5" x14ac:dyDescent="0.25">
      <c r="A4037" s="50" t="s">
        <v>1638</v>
      </c>
      <c r="B4037" s="51" t="s">
        <v>2532</v>
      </c>
      <c r="C4037" s="50" t="s">
        <v>594</v>
      </c>
      <c r="D4037" s="50" t="s">
        <v>2533</v>
      </c>
      <c r="E4037" s="237" t="s">
        <v>2336</v>
      </c>
      <c r="F4037" s="238"/>
      <c r="G4037" s="52" t="s">
        <v>1787</v>
      </c>
      <c r="H4037" s="53">
        <v>0.2</v>
      </c>
      <c r="I4037" s="54">
        <v>3.64</v>
      </c>
      <c r="J4037" s="54">
        <f t="shared" ref="J4037:J4039" si="990">TRUNC(H4037*I4037,(2))</f>
        <v>0.72</v>
      </c>
      <c r="Q4037">
        <f t="shared" si="977"/>
        <v>0</v>
      </c>
      <c r="R4037">
        <f t="shared" ref="R4037:R4039" si="991">I4037/1.07133</f>
        <v>3.3976459167576754</v>
      </c>
      <c r="T4037">
        <v>3.4629852613107075</v>
      </c>
      <c r="W4037">
        <v>3.71</v>
      </c>
      <c r="Y4037">
        <v>3.71</v>
      </c>
      <c r="AB4037">
        <v>3.71</v>
      </c>
      <c r="AD4037" s="196">
        <v>3.64</v>
      </c>
    </row>
    <row r="4038" spans="1:30" ht="25.5" x14ac:dyDescent="0.25">
      <c r="A4038" s="55" t="s">
        <v>1627</v>
      </c>
      <c r="B4038" s="56" t="s">
        <v>2991</v>
      </c>
      <c r="C4038" s="55" t="s">
        <v>594</v>
      </c>
      <c r="D4038" s="55" t="s">
        <v>2992</v>
      </c>
      <c r="E4038" s="230" t="s">
        <v>1648</v>
      </c>
      <c r="F4038" s="231"/>
      <c r="G4038" s="57" t="s">
        <v>596</v>
      </c>
      <c r="H4038" s="58">
        <v>1</v>
      </c>
      <c r="I4038" s="59">
        <v>17.45</v>
      </c>
      <c r="J4038" s="59">
        <f t="shared" si="990"/>
        <v>17.45</v>
      </c>
      <c r="Q4038">
        <f t="shared" si="977"/>
        <v>0</v>
      </c>
      <c r="R4038">
        <f t="shared" si="991"/>
        <v>16.288165177863032</v>
      </c>
      <c r="T4038">
        <v>16.568190940233169</v>
      </c>
      <c r="W4038">
        <v>17.75</v>
      </c>
      <c r="Y4038">
        <v>17.75</v>
      </c>
      <c r="AB4038">
        <v>17.75</v>
      </c>
      <c r="AD4038" s="196">
        <v>17.440000000000001</v>
      </c>
    </row>
    <row r="4039" spans="1:30" x14ac:dyDescent="0.25">
      <c r="A4039" s="55" t="s">
        <v>1627</v>
      </c>
      <c r="B4039" s="56" t="s">
        <v>264</v>
      </c>
      <c r="C4039" s="55" t="s">
        <v>157</v>
      </c>
      <c r="D4039" s="55" t="s">
        <v>265</v>
      </c>
      <c r="E4039" s="230" t="s">
        <v>1665</v>
      </c>
      <c r="F4039" s="231"/>
      <c r="G4039" s="57" t="s">
        <v>266</v>
      </c>
      <c r="H4039" s="58">
        <v>0.2</v>
      </c>
      <c r="I4039" s="59">
        <v>12.77</v>
      </c>
      <c r="J4039" s="59">
        <f t="shared" si="990"/>
        <v>2.5499999999999998</v>
      </c>
      <c r="Q4039">
        <f t="shared" si="977"/>
        <v>0</v>
      </c>
      <c r="R4039">
        <f t="shared" si="991"/>
        <v>11.919763284888877</v>
      </c>
      <c r="T4039">
        <v>12.134449702705984</v>
      </c>
      <c r="W4039">
        <v>13</v>
      </c>
      <c r="Y4039">
        <v>13</v>
      </c>
      <c r="AB4039">
        <v>13</v>
      </c>
      <c r="AD4039" s="196">
        <v>12.77</v>
      </c>
    </row>
    <row r="4040" spans="1:30" x14ac:dyDescent="0.25">
      <c r="A4040" s="44"/>
      <c r="B4040" s="44"/>
      <c r="C4040" s="44"/>
      <c r="D4040" s="44"/>
      <c r="E4040" s="44" t="s">
        <v>1629</v>
      </c>
      <c r="F4040" s="45">
        <v>2.6</v>
      </c>
      <c r="G4040" s="44" t="s">
        <v>1630</v>
      </c>
      <c r="H4040" s="45">
        <v>0</v>
      </c>
      <c r="I4040" s="44" t="s">
        <v>1631</v>
      </c>
      <c r="J4040" s="45">
        <f>F4040+H4040</f>
        <v>2.6</v>
      </c>
      <c r="Q4040">
        <f t="shared" si="977"/>
        <v>0</v>
      </c>
      <c r="W4040" t="s">
        <v>1631</v>
      </c>
      <c r="Y4040" t="s">
        <v>1631</v>
      </c>
      <c r="AB4040" t="s">
        <v>1631</v>
      </c>
    </row>
    <row r="4041" spans="1:30" x14ac:dyDescent="0.25">
      <c r="A4041" s="44"/>
      <c r="B4041" s="44"/>
      <c r="C4041" s="44"/>
      <c r="D4041" s="44"/>
      <c r="E4041" s="44" t="s">
        <v>1632</v>
      </c>
      <c r="F4041" s="45">
        <f>J4041-J4036</f>
        <v>4.5585693711475415</v>
      </c>
      <c r="G4041" s="44"/>
      <c r="H4041" s="229" t="s">
        <v>1633</v>
      </c>
      <c r="I4041" s="229"/>
      <c r="J4041" s="45">
        <f>Q4041</f>
        <v>25.279339239999999</v>
      </c>
      <c r="Q4041">
        <f t="shared" si="977"/>
        <v>25.279339239999999</v>
      </c>
      <c r="S4041" s="194"/>
    </row>
    <row r="4042" spans="1:30" ht="15.75" thickBot="1" x14ac:dyDescent="0.3">
      <c r="A4042" s="46"/>
      <c r="B4042" s="46"/>
      <c r="C4042" s="46"/>
      <c r="D4042" s="46"/>
      <c r="E4042" s="46"/>
      <c r="F4042" s="46"/>
      <c r="G4042" s="46" t="s">
        <v>1634</v>
      </c>
      <c r="H4042" s="47">
        <v>6</v>
      </c>
      <c r="I4042" s="46" t="s">
        <v>1635</v>
      </c>
      <c r="J4042" s="48">
        <f>O4042</f>
        <v>151.66999999999999</v>
      </c>
      <c r="M4042">
        <f>K4036</f>
        <v>151.66999999999999</v>
      </c>
      <c r="N4042">
        <f>L4036</f>
        <v>25.279339239999999</v>
      </c>
      <c r="O4042">
        <v>151.66999999999999</v>
      </c>
      <c r="P4042">
        <v>25.279339239999999</v>
      </c>
      <c r="Q4042">
        <f t="shared" ref="Q4042:Q4105" si="992">P4043</f>
        <v>0</v>
      </c>
      <c r="S4042" s="194"/>
      <c r="W4042" t="s">
        <v>1635</v>
      </c>
      <c r="Y4042" t="s">
        <v>1635</v>
      </c>
      <c r="AB4042" t="s">
        <v>1635</v>
      </c>
    </row>
    <row r="4043" spans="1:30" ht="15.75" thickTop="1" x14ac:dyDescent="0.25">
      <c r="A4043" s="49"/>
      <c r="B4043" s="49"/>
      <c r="C4043" s="49"/>
      <c r="D4043" s="49"/>
      <c r="E4043" s="49"/>
      <c r="F4043" s="49"/>
      <c r="G4043" s="49"/>
      <c r="H4043" s="49"/>
      <c r="I4043" s="49"/>
      <c r="J4043" s="49"/>
      <c r="Q4043">
        <f t="shared" si="992"/>
        <v>0</v>
      </c>
      <c r="S4043" s="194"/>
    </row>
    <row r="4044" spans="1:30" collapsed="1" x14ac:dyDescent="0.25">
      <c r="A4044" s="36" t="s">
        <v>1323</v>
      </c>
      <c r="B4044" s="37" t="s">
        <v>137</v>
      </c>
      <c r="C4044" s="36" t="s">
        <v>138</v>
      </c>
      <c r="D4044" s="36" t="s">
        <v>9</v>
      </c>
      <c r="E4044" s="233" t="s">
        <v>1626</v>
      </c>
      <c r="F4044" s="234"/>
      <c r="G4044" s="38" t="s">
        <v>139</v>
      </c>
      <c r="H4044" s="37" t="s">
        <v>140</v>
      </c>
      <c r="I4044" s="37" t="s">
        <v>141</v>
      </c>
      <c r="J4044" s="37" t="s">
        <v>10</v>
      </c>
      <c r="Q4044">
        <f t="shared" si="992"/>
        <v>0</v>
      </c>
      <c r="S4044" s="194"/>
      <c r="W4044" t="s">
        <v>141</v>
      </c>
      <c r="Y4044" t="s">
        <v>141</v>
      </c>
      <c r="AB4044" t="s">
        <v>141</v>
      </c>
    </row>
    <row r="4045" spans="1:30" x14ac:dyDescent="0.25">
      <c r="A4045" s="39" t="s">
        <v>1636</v>
      </c>
      <c r="B4045" s="40" t="s">
        <v>1324</v>
      </c>
      <c r="C4045" s="39" t="s">
        <v>162</v>
      </c>
      <c r="D4045" s="39" t="s">
        <v>2993</v>
      </c>
      <c r="E4045" s="235" t="s">
        <v>1884</v>
      </c>
      <c r="F4045" s="236"/>
      <c r="G4045" s="41" t="s">
        <v>164</v>
      </c>
      <c r="H4045" s="42">
        <v>1</v>
      </c>
      <c r="I4045" s="43">
        <f>_xlfn.XLOOKUP(D4045,'Sintético MO EQ MAT'!D:D,'Sintético MO EQ MAT'!G:G)</f>
        <v>451.8610188196721</v>
      </c>
      <c r="J4045" s="43">
        <f>(H4045*I4045)</f>
        <v>451.8610188196721</v>
      </c>
      <c r="K4045">
        <f>_xlfn.XLOOKUP(D4045,'Sintético MO EQ MAT'!D:D,'Sintético MO EQ MAT'!O:O,0)</f>
        <v>551.27</v>
      </c>
      <c r="L4045">
        <f>_xlfn.XLOOKUP(D4045,'Sintético MO EQ MAT'!D:D,'Sintético MO EQ MAT'!K:K,0)</f>
        <v>551.27044295999997</v>
      </c>
      <c r="Q4045">
        <f t="shared" si="992"/>
        <v>0</v>
      </c>
      <c r="S4045" s="194"/>
      <c r="W4045">
        <v>451.8610188196721</v>
      </c>
      <c r="Y4045">
        <v>451.8610188196721</v>
      </c>
      <c r="AB4045">
        <v>451.8610188196721</v>
      </c>
      <c r="AD4045" s="196">
        <v>482.35</v>
      </c>
    </row>
    <row r="4046" spans="1:30" ht="25.5" x14ac:dyDescent="0.25">
      <c r="A4046" s="50" t="s">
        <v>1638</v>
      </c>
      <c r="B4046" s="51" t="s">
        <v>1885</v>
      </c>
      <c r="C4046" s="50" t="s">
        <v>157</v>
      </c>
      <c r="D4046" s="50" t="s">
        <v>1886</v>
      </c>
      <c r="E4046" s="237" t="s">
        <v>1637</v>
      </c>
      <c r="F4046" s="238"/>
      <c r="G4046" s="52" t="s">
        <v>266</v>
      </c>
      <c r="H4046" s="53">
        <v>1.3120000000000001</v>
      </c>
      <c r="I4046" s="54">
        <v>19.3</v>
      </c>
      <c r="J4046" s="54">
        <f t="shared" ref="J4046:J4048" si="993">TRUNC(H4046*I4046,(2))</f>
        <v>25.32</v>
      </c>
      <c r="Q4046">
        <f t="shared" si="992"/>
        <v>0</v>
      </c>
      <c r="R4046">
        <f t="shared" ref="R4046:R4048" si="994">I4046/1.07133</f>
        <v>18.014990712478884</v>
      </c>
      <c r="T4046">
        <v>18.332353243165041</v>
      </c>
      <c r="W4046">
        <v>19.64</v>
      </c>
      <c r="Y4046">
        <v>19.64</v>
      </c>
      <c r="AB4046">
        <v>19.64</v>
      </c>
      <c r="AD4046" s="196">
        <v>19.3</v>
      </c>
    </row>
    <row r="4047" spans="1:30" ht="25.5" x14ac:dyDescent="0.25">
      <c r="A4047" s="50" t="s">
        <v>1638</v>
      </c>
      <c r="B4047" s="51" t="s">
        <v>1858</v>
      </c>
      <c r="C4047" s="50" t="s">
        <v>157</v>
      </c>
      <c r="D4047" s="50" t="s">
        <v>1859</v>
      </c>
      <c r="E4047" s="237" t="s">
        <v>1637</v>
      </c>
      <c r="F4047" s="238"/>
      <c r="G4047" s="52" t="s">
        <v>266</v>
      </c>
      <c r="H4047" s="53">
        <v>1.3120000000000001</v>
      </c>
      <c r="I4047" s="54">
        <v>26.51</v>
      </c>
      <c r="J4047" s="54">
        <f t="shared" si="993"/>
        <v>34.78</v>
      </c>
      <c r="Q4047">
        <f t="shared" si="992"/>
        <v>0</v>
      </c>
      <c r="R4047">
        <f t="shared" si="994"/>
        <v>24.744943201441203</v>
      </c>
      <c r="T4047">
        <v>25.174316037075414</v>
      </c>
      <c r="W4047">
        <v>26.97</v>
      </c>
      <c r="Y4047">
        <v>26.97</v>
      </c>
      <c r="AB4047">
        <v>26.97</v>
      </c>
      <c r="AD4047" s="196">
        <v>26.51</v>
      </c>
    </row>
    <row r="4048" spans="1:30" x14ac:dyDescent="0.25">
      <c r="A4048" s="55" t="s">
        <v>1627</v>
      </c>
      <c r="B4048" s="56" t="s">
        <v>2994</v>
      </c>
      <c r="C4048" s="55" t="s">
        <v>162</v>
      </c>
      <c r="D4048" s="55" t="s">
        <v>2995</v>
      </c>
      <c r="E4048" s="230" t="s">
        <v>1648</v>
      </c>
      <c r="F4048" s="231"/>
      <c r="G4048" s="57" t="s">
        <v>164</v>
      </c>
      <c r="H4048" s="58">
        <v>1</v>
      </c>
      <c r="I4048" s="59">
        <v>391.76</v>
      </c>
      <c r="J4048" s="59">
        <f t="shared" si="993"/>
        <v>391.76</v>
      </c>
      <c r="Q4048">
        <f t="shared" si="992"/>
        <v>0</v>
      </c>
      <c r="R4048">
        <f t="shared" si="994"/>
        <v>365.6763088870843</v>
      </c>
      <c r="T4048">
        <v>372.06089626912348</v>
      </c>
      <c r="W4048">
        <v>398.6</v>
      </c>
      <c r="Y4048">
        <v>398.6</v>
      </c>
      <c r="AB4048">
        <v>398.6</v>
      </c>
      <c r="AD4048" s="196">
        <v>391.8</v>
      </c>
    </row>
    <row r="4049" spans="1:30" x14ac:dyDescent="0.25">
      <c r="A4049" s="44"/>
      <c r="B4049" s="44"/>
      <c r="C4049" s="44"/>
      <c r="D4049" s="44"/>
      <c r="E4049" s="44" t="s">
        <v>1629</v>
      </c>
      <c r="F4049" s="45">
        <v>45.3</v>
      </c>
      <c r="G4049" s="44" t="s">
        <v>1630</v>
      </c>
      <c r="H4049" s="45">
        <v>0</v>
      </c>
      <c r="I4049" s="44" t="s">
        <v>1631</v>
      </c>
      <c r="J4049" s="45">
        <f>F4049+H4049</f>
        <v>45.3</v>
      </c>
      <c r="Q4049">
        <f t="shared" si="992"/>
        <v>0</v>
      </c>
      <c r="W4049" t="s">
        <v>1631</v>
      </c>
      <c r="Y4049" t="s">
        <v>1631</v>
      </c>
      <c r="AB4049" t="s">
        <v>1631</v>
      </c>
    </row>
    <row r="4050" spans="1:30" x14ac:dyDescent="0.25">
      <c r="A4050" s="44"/>
      <c r="B4050" s="44"/>
      <c r="C4050" s="44"/>
      <c r="D4050" s="44"/>
      <c r="E4050" s="44" t="s">
        <v>1632</v>
      </c>
      <c r="F4050" s="45">
        <f>J4050-J4045</f>
        <v>99.409424140327872</v>
      </c>
      <c r="G4050" s="44"/>
      <c r="H4050" s="229" t="s">
        <v>1633</v>
      </c>
      <c r="I4050" s="229"/>
      <c r="J4050" s="45">
        <f>Q4050</f>
        <v>551.27044295999997</v>
      </c>
      <c r="Q4050">
        <f t="shared" si="992"/>
        <v>551.27044295999997</v>
      </c>
      <c r="S4050" s="194"/>
    </row>
    <row r="4051" spans="1:30" ht="15.75" thickBot="1" x14ac:dyDescent="0.3">
      <c r="A4051" s="46"/>
      <c r="B4051" s="46"/>
      <c r="C4051" s="46"/>
      <c r="D4051" s="46"/>
      <c r="E4051" s="46"/>
      <c r="F4051" s="46"/>
      <c r="G4051" s="46" t="s">
        <v>1634</v>
      </c>
      <c r="H4051" s="47">
        <v>1</v>
      </c>
      <c r="I4051" s="46" t="s">
        <v>1635</v>
      </c>
      <c r="J4051" s="48">
        <f>O4051</f>
        <v>551.27</v>
      </c>
      <c r="M4051">
        <f>K4045</f>
        <v>551.27</v>
      </c>
      <c r="N4051">
        <f>L4045</f>
        <v>551.27044295999997</v>
      </c>
      <c r="O4051">
        <v>551.27</v>
      </c>
      <c r="P4051">
        <v>551.27044295999997</v>
      </c>
      <c r="Q4051">
        <f t="shared" si="992"/>
        <v>0</v>
      </c>
      <c r="S4051" s="194"/>
      <c r="W4051" t="s">
        <v>1635</v>
      </c>
      <c r="Y4051" t="s">
        <v>1635</v>
      </c>
      <c r="AB4051" t="s">
        <v>1635</v>
      </c>
    </row>
    <row r="4052" spans="1:30" ht="15.75" thickTop="1" x14ac:dyDescent="0.25">
      <c r="A4052" s="49"/>
      <c r="B4052" s="49"/>
      <c r="C4052" s="49"/>
      <c r="D4052" s="49"/>
      <c r="E4052" s="49"/>
      <c r="F4052" s="49"/>
      <c r="G4052" s="49"/>
      <c r="H4052" s="49"/>
      <c r="I4052" s="49"/>
      <c r="J4052" s="49"/>
      <c r="Q4052">
        <f t="shared" si="992"/>
        <v>0</v>
      </c>
      <c r="S4052" s="194"/>
    </row>
    <row r="4053" spans="1:30" x14ac:dyDescent="0.25">
      <c r="A4053" s="33" t="s">
        <v>100</v>
      </c>
      <c r="B4053" s="33"/>
      <c r="C4053" s="33"/>
      <c r="D4053" s="33" t="s">
        <v>101</v>
      </c>
      <c r="E4053" s="33"/>
      <c r="F4053" s="239"/>
      <c r="G4053" s="240"/>
      <c r="H4053" s="34"/>
      <c r="I4053" s="33"/>
      <c r="J4053" s="35">
        <f>J4063+J4072+J4080+J4088+J4098+J4108+J4117+J4128+J4139+J4151+J4160+J4170+J4180+J4190</f>
        <v>109920.14999999998</v>
      </c>
      <c r="K4053">
        <f>_xlfn.XLOOKUP(D4053,'Sintético MO EQ MAT'!D:D,'Sintético MO EQ MAT'!O:O,0)</f>
        <v>109920.14999999998</v>
      </c>
      <c r="M4053">
        <f>K4053</f>
        <v>109920.14999999998</v>
      </c>
      <c r="N4053">
        <f>L4053</f>
        <v>0</v>
      </c>
      <c r="O4053">
        <v>109920.14999999998</v>
      </c>
      <c r="P4053">
        <v>0</v>
      </c>
      <c r="Q4053">
        <f t="shared" si="992"/>
        <v>0</v>
      </c>
    </row>
    <row r="4054" spans="1:30" collapsed="1" x14ac:dyDescent="0.25">
      <c r="A4054" s="36" t="s">
        <v>1326</v>
      </c>
      <c r="B4054" s="37" t="s">
        <v>137</v>
      </c>
      <c r="C4054" s="36" t="s">
        <v>138</v>
      </c>
      <c r="D4054" s="36" t="s">
        <v>9</v>
      </c>
      <c r="E4054" s="233" t="s">
        <v>1626</v>
      </c>
      <c r="F4054" s="234"/>
      <c r="G4054" s="38" t="s">
        <v>139</v>
      </c>
      <c r="H4054" s="37" t="s">
        <v>140</v>
      </c>
      <c r="I4054" s="37" t="s">
        <v>141</v>
      </c>
      <c r="J4054" s="37" t="s">
        <v>10</v>
      </c>
      <c r="Q4054">
        <f t="shared" si="992"/>
        <v>0</v>
      </c>
      <c r="S4054" s="194"/>
      <c r="W4054" t="s">
        <v>141</v>
      </c>
      <c r="Y4054" t="s">
        <v>141</v>
      </c>
      <c r="AB4054" t="s">
        <v>141</v>
      </c>
    </row>
    <row r="4055" spans="1:30" x14ac:dyDescent="0.25">
      <c r="A4055" s="39" t="s">
        <v>1636</v>
      </c>
      <c r="B4055" s="40" t="s">
        <v>1327</v>
      </c>
      <c r="C4055" s="39" t="s">
        <v>162</v>
      </c>
      <c r="D4055" s="39" t="s">
        <v>1328</v>
      </c>
      <c r="E4055" s="235" t="s">
        <v>2996</v>
      </c>
      <c r="F4055" s="236"/>
      <c r="G4055" s="41" t="s">
        <v>164</v>
      </c>
      <c r="H4055" s="42">
        <v>1</v>
      </c>
      <c r="I4055" s="43">
        <f>_xlfn.XLOOKUP(D4055,'Sintético MO EQ MAT'!D:D,'Sintético MO EQ MAT'!G:G)</f>
        <v>101.25141357377049</v>
      </c>
      <c r="J4055" s="43">
        <f>(H4055*I4055)</f>
        <v>101.25141357377049</v>
      </c>
      <c r="K4055">
        <f>_xlfn.XLOOKUP(D4055,'Sintético MO EQ MAT'!D:D,'Sintético MO EQ MAT'!O:O,0)</f>
        <v>3829.32</v>
      </c>
      <c r="L4055">
        <f>_xlfn.XLOOKUP(D4055,'Sintético MO EQ MAT'!D:D,'Sintético MO EQ MAT'!K:K,0)</f>
        <v>123.52672456000001</v>
      </c>
      <c r="Q4055">
        <f t="shared" si="992"/>
        <v>0</v>
      </c>
      <c r="S4055" s="194"/>
      <c r="W4055">
        <v>74.190345926229512</v>
      </c>
      <c r="Y4055">
        <v>74.190345926229512</v>
      </c>
      <c r="AB4055">
        <v>74.190345926229512</v>
      </c>
      <c r="AD4055" s="196">
        <v>43.54</v>
      </c>
    </row>
    <row r="4056" spans="1:30" ht="25.5" x14ac:dyDescent="0.25">
      <c r="A4056" s="50" t="s">
        <v>1638</v>
      </c>
      <c r="B4056" s="51" t="s">
        <v>1940</v>
      </c>
      <c r="C4056" s="50" t="s">
        <v>157</v>
      </c>
      <c r="D4056" s="50" t="s">
        <v>1941</v>
      </c>
      <c r="E4056" s="237" t="s">
        <v>1637</v>
      </c>
      <c r="F4056" s="238"/>
      <c r="G4056" s="52" t="s">
        <v>266</v>
      </c>
      <c r="H4056" s="53">
        <v>0.97899999999999998</v>
      </c>
      <c r="I4056" s="54">
        <v>19.64</v>
      </c>
      <c r="J4056" s="54">
        <f t="shared" ref="J4056:J4060" si="995">TRUNC(H4056*I4056,(2))</f>
        <v>19.22</v>
      </c>
      <c r="Q4056">
        <f t="shared" si="992"/>
        <v>0</v>
      </c>
      <c r="R4056">
        <f t="shared" ref="R4056:R4060" si="996">I4056/1.07133</f>
        <v>18.332353243165041</v>
      </c>
      <c r="T4056">
        <v>18.659049965930198</v>
      </c>
      <c r="W4056">
        <v>19.989999999999998</v>
      </c>
      <c r="Y4056">
        <v>19.989999999999998</v>
      </c>
      <c r="AB4056">
        <v>19.989999999999998</v>
      </c>
      <c r="AD4056" s="196">
        <v>19.64</v>
      </c>
    </row>
    <row r="4057" spans="1:30" ht="25.5" x14ac:dyDescent="0.25">
      <c r="A4057" s="50" t="s">
        <v>1638</v>
      </c>
      <c r="B4057" s="51" t="s">
        <v>1942</v>
      </c>
      <c r="C4057" s="50" t="s">
        <v>157</v>
      </c>
      <c r="D4057" s="50" t="s">
        <v>1943</v>
      </c>
      <c r="E4057" s="237" t="s">
        <v>1637</v>
      </c>
      <c r="F4057" s="238"/>
      <c r="G4057" s="52" t="s">
        <v>266</v>
      </c>
      <c r="H4057" s="53">
        <v>0.97899999999999998</v>
      </c>
      <c r="I4057" s="54">
        <v>27.04</v>
      </c>
      <c r="J4057" s="54">
        <f t="shared" si="995"/>
        <v>26.47</v>
      </c>
      <c r="Q4057">
        <f t="shared" si="992"/>
        <v>0</v>
      </c>
      <c r="R4057">
        <f t="shared" si="996"/>
        <v>25.239655381628445</v>
      </c>
      <c r="T4057">
        <v>25.678362409341663</v>
      </c>
      <c r="W4057">
        <v>27.51</v>
      </c>
      <c r="Y4057">
        <v>27.51</v>
      </c>
      <c r="AB4057">
        <v>27.51</v>
      </c>
      <c r="AD4057" s="196">
        <v>27.04</v>
      </c>
    </row>
    <row r="4058" spans="1:30" x14ac:dyDescent="0.25">
      <c r="A4058" s="55" t="s">
        <v>1627</v>
      </c>
      <c r="B4058" s="56" t="s">
        <v>2888</v>
      </c>
      <c r="C4058" s="55" t="s">
        <v>162</v>
      </c>
      <c r="D4058" s="55" t="s">
        <v>2889</v>
      </c>
      <c r="E4058" s="230" t="s">
        <v>1648</v>
      </c>
      <c r="F4058" s="231"/>
      <c r="G4058" s="57" t="s">
        <v>255</v>
      </c>
      <c r="H4058" s="58">
        <v>0.15</v>
      </c>
      <c r="I4058" s="59">
        <v>0.88</v>
      </c>
      <c r="J4058" s="59">
        <f t="shared" si="995"/>
        <v>0.13</v>
      </c>
      <c r="Q4058">
        <f t="shared" si="992"/>
        <v>0</v>
      </c>
      <c r="R4058">
        <f t="shared" si="996"/>
        <v>0.8214089029524051</v>
      </c>
      <c r="T4058">
        <v>0.84007728711041429</v>
      </c>
      <c r="W4058">
        <v>0.9</v>
      </c>
      <c r="Y4058">
        <v>0.9</v>
      </c>
      <c r="AB4058">
        <v>0.9</v>
      </c>
      <c r="AD4058" s="196">
        <v>0.88</v>
      </c>
    </row>
    <row r="4059" spans="1:30" x14ac:dyDescent="0.25">
      <c r="A4059" s="55" t="s">
        <v>1627</v>
      </c>
      <c r="B4059" s="56" t="s">
        <v>2997</v>
      </c>
      <c r="C4059" s="55" t="s">
        <v>162</v>
      </c>
      <c r="D4059" s="55" t="s">
        <v>2998</v>
      </c>
      <c r="E4059" s="230" t="s">
        <v>1648</v>
      </c>
      <c r="F4059" s="231"/>
      <c r="G4059" s="57" t="s">
        <v>164</v>
      </c>
      <c r="H4059" s="58">
        <v>2</v>
      </c>
      <c r="I4059" s="59">
        <v>8.9700000000000006</v>
      </c>
      <c r="J4059" s="59">
        <f t="shared" si="995"/>
        <v>17.940000000000001</v>
      </c>
      <c r="Q4059">
        <f t="shared" si="992"/>
        <v>0</v>
      </c>
      <c r="R4059">
        <f t="shared" si="996"/>
        <v>8.372770294867129</v>
      </c>
      <c r="T4059">
        <v>8.5221173681312035</v>
      </c>
      <c r="W4059">
        <v>9.1300000000000008</v>
      </c>
      <c r="Y4059">
        <v>9.1300000000000008</v>
      </c>
      <c r="AB4059">
        <v>9.1300000000000008</v>
      </c>
      <c r="AD4059" s="196">
        <v>8.9700000000000006</v>
      </c>
    </row>
    <row r="4060" spans="1:30" ht="25.5" x14ac:dyDescent="0.25">
      <c r="A4060" s="55" t="s">
        <v>1627</v>
      </c>
      <c r="B4060" s="56" t="s">
        <v>2999</v>
      </c>
      <c r="C4060" s="55" t="s">
        <v>162</v>
      </c>
      <c r="D4060" s="55" t="s">
        <v>3000</v>
      </c>
      <c r="E4060" s="230" t="s">
        <v>1648</v>
      </c>
      <c r="F4060" s="231"/>
      <c r="G4060" s="57" t="s">
        <v>164</v>
      </c>
      <c r="H4060" s="58">
        <v>1</v>
      </c>
      <c r="I4060" s="59">
        <v>37.49</v>
      </c>
      <c r="J4060" s="59">
        <f t="shared" si="995"/>
        <v>37.49</v>
      </c>
      <c r="Q4060">
        <f t="shared" si="992"/>
        <v>0</v>
      </c>
      <c r="R4060">
        <f t="shared" si="996"/>
        <v>34.993886104188256</v>
      </c>
      <c r="T4060">
        <v>35.591274397244554</v>
      </c>
      <c r="W4060">
        <v>38.130000000000003</v>
      </c>
      <c r="Y4060">
        <v>38.130000000000003</v>
      </c>
      <c r="AB4060">
        <v>38.130000000000003</v>
      </c>
      <c r="AD4060" s="196">
        <v>37.479999999999997</v>
      </c>
    </row>
    <row r="4061" spans="1:30" x14ac:dyDescent="0.25">
      <c r="A4061" s="44"/>
      <c r="B4061" s="44"/>
      <c r="C4061" s="44"/>
      <c r="D4061" s="44"/>
      <c r="E4061" s="44" t="s">
        <v>1629</v>
      </c>
      <c r="F4061" s="45">
        <v>34.68</v>
      </c>
      <c r="G4061" s="44" t="s">
        <v>1630</v>
      </c>
      <c r="H4061" s="45">
        <v>0</v>
      </c>
      <c r="I4061" s="44" t="s">
        <v>1631</v>
      </c>
      <c r="J4061" s="45">
        <f>F4061+H4061</f>
        <v>34.68</v>
      </c>
      <c r="Q4061">
        <f t="shared" si="992"/>
        <v>0</v>
      </c>
      <c r="W4061" t="s">
        <v>1631</v>
      </c>
      <c r="Y4061" t="s">
        <v>1631</v>
      </c>
      <c r="AB4061" t="s">
        <v>1631</v>
      </c>
    </row>
    <row r="4062" spans="1:30" x14ac:dyDescent="0.25">
      <c r="A4062" s="44"/>
      <c r="B4062" s="44"/>
      <c r="C4062" s="44"/>
      <c r="D4062" s="44"/>
      <c r="E4062" s="44" t="s">
        <v>1632</v>
      </c>
      <c r="F4062" s="45">
        <f>J4062-J4055</f>
        <v>22.275310986229513</v>
      </c>
      <c r="G4062" s="44"/>
      <c r="H4062" s="229" t="s">
        <v>1633</v>
      </c>
      <c r="I4062" s="229"/>
      <c r="J4062" s="45">
        <f>Q4062</f>
        <v>123.52672456000001</v>
      </c>
      <c r="Q4062">
        <f t="shared" si="992"/>
        <v>123.52672456000001</v>
      </c>
      <c r="S4062" s="194"/>
    </row>
    <row r="4063" spans="1:30" ht="15.75" thickBot="1" x14ac:dyDescent="0.3">
      <c r="A4063" s="46"/>
      <c r="B4063" s="46"/>
      <c r="C4063" s="46"/>
      <c r="D4063" s="46"/>
      <c r="E4063" s="46"/>
      <c r="F4063" s="46"/>
      <c r="G4063" s="46" t="s">
        <v>1634</v>
      </c>
      <c r="H4063" s="47">
        <v>31</v>
      </c>
      <c r="I4063" s="46" t="s">
        <v>1635</v>
      </c>
      <c r="J4063" s="48">
        <f>O4063</f>
        <v>3829.32</v>
      </c>
      <c r="M4063">
        <f>K4055</f>
        <v>3829.32</v>
      </c>
      <c r="N4063">
        <f>L4055</f>
        <v>123.52672456000001</v>
      </c>
      <c r="O4063">
        <v>3829.32</v>
      </c>
      <c r="P4063">
        <v>123.52672456000001</v>
      </c>
      <c r="Q4063">
        <f t="shared" si="992"/>
        <v>0</v>
      </c>
      <c r="S4063" s="194"/>
      <c r="W4063" t="s">
        <v>1635</v>
      </c>
      <c r="Y4063" t="s">
        <v>1635</v>
      </c>
      <c r="AB4063" t="s">
        <v>1635</v>
      </c>
    </row>
    <row r="4064" spans="1:30" ht="15.75" thickTop="1" x14ac:dyDescent="0.25">
      <c r="A4064" s="49"/>
      <c r="B4064" s="49"/>
      <c r="C4064" s="49"/>
      <c r="D4064" s="49"/>
      <c r="E4064" s="49"/>
      <c r="F4064" s="49"/>
      <c r="G4064" s="49"/>
      <c r="H4064" s="49"/>
      <c r="I4064" s="49"/>
      <c r="J4064" s="49"/>
      <c r="Q4064">
        <f t="shared" si="992"/>
        <v>0</v>
      </c>
      <c r="S4064" s="194"/>
    </row>
    <row r="4065" spans="1:30" collapsed="1" x14ac:dyDescent="0.25">
      <c r="A4065" s="36" t="s">
        <v>1329</v>
      </c>
      <c r="B4065" s="37" t="s">
        <v>137</v>
      </c>
      <c r="C4065" s="36" t="s">
        <v>138</v>
      </c>
      <c r="D4065" s="36" t="s">
        <v>9</v>
      </c>
      <c r="E4065" s="233" t="s">
        <v>1626</v>
      </c>
      <c r="F4065" s="234"/>
      <c r="G4065" s="38" t="s">
        <v>139</v>
      </c>
      <c r="H4065" s="37" t="s">
        <v>140</v>
      </c>
      <c r="I4065" s="37" t="s">
        <v>141</v>
      </c>
      <c r="J4065" s="37" t="s">
        <v>10</v>
      </c>
      <c r="Q4065">
        <f t="shared" si="992"/>
        <v>0</v>
      </c>
      <c r="S4065" s="194"/>
      <c r="W4065" t="s">
        <v>141</v>
      </c>
      <c r="Y4065" t="s">
        <v>141</v>
      </c>
      <c r="AB4065" t="s">
        <v>141</v>
      </c>
    </row>
    <row r="4066" spans="1:30" x14ac:dyDescent="0.25">
      <c r="A4066" s="39" t="s">
        <v>1636</v>
      </c>
      <c r="B4066" s="40" t="s">
        <v>1330</v>
      </c>
      <c r="C4066" s="39" t="s">
        <v>162</v>
      </c>
      <c r="D4066" s="39" t="s">
        <v>1331</v>
      </c>
      <c r="E4066" s="235" t="s">
        <v>2996</v>
      </c>
      <c r="F4066" s="236"/>
      <c r="G4066" s="41" t="s">
        <v>164</v>
      </c>
      <c r="H4066" s="42">
        <v>1</v>
      </c>
      <c r="I4066" s="43">
        <f>_xlfn.XLOOKUP(D4066,'Sintético MO EQ MAT'!D:D,'Sintético MO EQ MAT'!G:G)</f>
        <v>81.287934672131158</v>
      </c>
      <c r="J4066" s="43">
        <f>(H4066*I4066)</f>
        <v>81.287934672131158</v>
      </c>
      <c r="K4066">
        <f>_xlfn.XLOOKUP(D4066,'Sintético MO EQ MAT'!D:D,'Sintético MO EQ MAT'!O:O,0)</f>
        <v>7140.33</v>
      </c>
      <c r="L4066">
        <f>_xlfn.XLOOKUP(D4066,'Sintético MO EQ MAT'!D:D,'Sintético MO EQ MAT'!K:K,0)</f>
        <v>99.171280300000006</v>
      </c>
      <c r="Q4066">
        <f t="shared" si="992"/>
        <v>0</v>
      </c>
      <c r="S4066" s="194"/>
      <c r="W4066">
        <v>81.287934672131158</v>
      </c>
      <c r="Y4066">
        <v>81.287934672131158</v>
      </c>
      <c r="AB4066">
        <v>81.287934672131158</v>
      </c>
      <c r="AD4066" s="196">
        <v>52.05</v>
      </c>
    </row>
    <row r="4067" spans="1:30" ht="25.5" x14ac:dyDescent="0.25">
      <c r="A4067" s="50" t="s">
        <v>1638</v>
      </c>
      <c r="B4067" s="51" t="s">
        <v>1940</v>
      </c>
      <c r="C4067" s="50" t="s">
        <v>157</v>
      </c>
      <c r="D4067" s="50" t="s">
        <v>1941</v>
      </c>
      <c r="E4067" s="237" t="s">
        <v>1637</v>
      </c>
      <c r="F4067" s="238"/>
      <c r="G4067" s="52" t="s">
        <v>266</v>
      </c>
      <c r="H4067" s="53">
        <v>0.97899999999999998</v>
      </c>
      <c r="I4067" s="54">
        <v>19.64</v>
      </c>
      <c r="J4067" s="54">
        <f t="shared" ref="J4067:J4069" si="997">TRUNC(H4067*I4067,(2))</f>
        <v>19.22</v>
      </c>
      <c r="Q4067">
        <f t="shared" si="992"/>
        <v>0</v>
      </c>
      <c r="R4067">
        <f t="shared" ref="R4067:R4069" si="998">I4067/1.07133</f>
        <v>18.332353243165041</v>
      </c>
      <c r="T4067">
        <v>18.659049965930198</v>
      </c>
      <c r="W4067">
        <v>19.989999999999998</v>
      </c>
      <c r="Y4067">
        <v>19.989999999999998</v>
      </c>
      <c r="AB4067">
        <v>19.989999999999998</v>
      </c>
      <c r="AD4067" s="196">
        <v>19.64</v>
      </c>
    </row>
    <row r="4068" spans="1:30" ht="25.5" x14ac:dyDescent="0.25">
      <c r="A4068" s="50" t="s">
        <v>1638</v>
      </c>
      <c r="B4068" s="51" t="s">
        <v>1942</v>
      </c>
      <c r="C4068" s="50" t="s">
        <v>157</v>
      </c>
      <c r="D4068" s="50" t="s">
        <v>1943</v>
      </c>
      <c r="E4068" s="237" t="s">
        <v>1637</v>
      </c>
      <c r="F4068" s="238"/>
      <c r="G4068" s="52" t="s">
        <v>266</v>
      </c>
      <c r="H4068" s="53">
        <v>0.97899999999999998</v>
      </c>
      <c r="I4068" s="54">
        <v>27.04</v>
      </c>
      <c r="J4068" s="54">
        <f t="shared" si="997"/>
        <v>26.47</v>
      </c>
      <c r="Q4068">
        <f t="shared" si="992"/>
        <v>0</v>
      </c>
      <c r="R4068">
        <f t="shared" si="998"/>
        <v>25.239655381628445</v>
      </c>
      <c r="T4068">
        <v>25.678362409341663</v>
      </c>
      <c r="W4068">
        <v>27.51</v>
      </c>
      <c r="Y4068">
        <v>27.51</v>
      </c>
      <c r="AB4068">
        <v>27.51</v>
      </c>
      <c r="AD4068" s="196">
        <v>27.04</v>
      </c>
    </row>
    <row r="4069" spans="1:30" x14ac:dyDescent="0.25">
      <c r="A4069" s="55" t="s">
        <v>1627</v>
      </c>
      <c r="B4069" s="56" t="s">
        <v>3001</v>
      </c>
      <c r="C4069" s="55" t="s">
        <v>162</v>
      </c>
      <c r="D4069" s="55" t="s">
        <v>1331</v>
      </c>
      <c r="E4069" s="230" t="s">
        <v>1648</v>
      </c>
      <c r="F4069" s="231"/>
      <c r="G4069" s="57" t="s">
        <v>164</v>
      </c>
      <c r="H4069" s="58">
        <v>1</v>
      </c>
      <c r="I4069" s="59">
        <v>35.6</v>
      </c>
      <c r="J4069" s="59">
        <f t="shared" si="997"/>
        <v>35.6</v>
      </c>
      <c r="Q4069">
        <f t="shared" si="992"/>
        <v>0</v>
      </c>
      <c r="R4069">
        <f t="shared" si="998"/>
        <v>33.229723801256384</v>
      </c>
      <c r="T4069">
        <v>33.799109518075667</v>
      </c>
      <c r="W4069">
        <v>36.21</v>
      </c>
      <c r="Y4069">
        <v>36.21</v>
      </c>
      <c r="AB4069">
        <v>36.21</v>
      </c>
      <c r="AD4069" s="196">
        <v>35.590000000000003</v>
      </c>
    </row>
    <row r="4070" spans="1:30" x14ac:dyDescent="0.25">
      <c r="A4070" s="44"/>
      <c r="B4070" s="44"/>
      <c r="C4070" s="44"/>
      <c r="D4070" s="44"/>
      <c r="E4070" s="44" t="s">
        <v>1629</v>
      </c>
      <c r="F4070" s="45">
        <v>34.68</v>
      </c>
      <c r="G4070" s="44" t="s">
        <v>1630</v>
      </c>
      <c r="H4070" s="45">
        <v>0</v>
      </c>
      <c r="I4070" s="44" t="s">
        <v>1631</v>
      </c>
      <c r="J4070" s="45">
        <f>F4070+H4070</f>
        <v>34.68</v>
      </c>
      <c r="Q4070">
        <f t="shared" si="992"/>
        <v>0</v>
      </c>
      <c r="W4070" t="s">
        <v>1631</v>
      </c>
      <c r="Y4070" t="s">
        <v>1631</v>
      </c>
      <c r="AB4070" t="s">
        <v>1631</v>
      </c>
    </row>
    <row r="4071" spans="1:30" x14ac:dyDescent="0.25">
      <c r="A4071" s="44"/>
      <c r="B4071" s="44"/>
      <c r="C4071" s="44"/>
      <c r="D4071" s="44"/>
      <c r="E4071" s="44" t="s">
        <v>1632</v>
      </c>
      <c r="F4071" s="45">
        <f>J4071-J4066</f>
        <v>17.883345627868849</v>
      </c>
      <c r="G4071" s="44"/>
      <c r="H4071" s="229" t="s">
        <v>1633</v>
      </c>
      <c r="I4071" s="229"/>
      <c r="J4071" s="45">
        <f>Q4071</f>
        <v>99.171280300000006</v>
      </c>
      <c r="Q4071">
        <f t="shared" si="992"/>
        <v>99.171280300000006</v>
      </c>
      <c r="S4071" s="194"/>
    </row>
    <row r="4072" spans="1:30" ht="15.75" thickBot="1" x14ac:dyDescent="0.3">
      <c r="A4072" s="46"/>
      <c r="B4072" s="46"/>
      <c r="C4072" s="46"/>
      <c r="D4072" s="46"/>
      <c r="E4072" s="46"/>
      <c r="F4072" s="46"/>
      <c r="G4072" s="46" t="s">
        <v>1634</v>
      </c>
      <c r="H4072" s="47">
        <v>72</v>
      </c>
      <c r="I4072" s="46" t="s">
        <v>1635</v>
      </c>
      <c r="J4072" s="48">
        <f>O4072</f>
        <v>7140.33</v>
      </c>
      <c r="M4072">
        <f>K4066</f>
        <v>7140.33</v>
      </c>
      <c r="N4072">
        <f>L4066</f>
        <v>99.171280300000006</v>
      </c>
      <c r="O4072">
        <v>7140.33</v>
      </c>
      <c r="P4072">
        <v>99.171280300000006</v>
      </c>
      <c r="Q4072">
        <f t="shared" si="992"/>
        <v>0</v>
      </c>
      <c r="S4072" s="194"/>
      <c r="W4072" t="s">
        <v>1635</v>
      </c>
      <c r="Y4072" t="s">
        <v>1635</v>
      </c>
      <c r="AB4072" t="s">
        <v>1635</v>
      </c>
    </row>
    <row r="4073" spans="1:30" ht="15.75" thickTop="1" x14ac:dyDescent="0.25">
      <c r="A4073" s="49"/>
      <c r="B4073" s="49"/>
      <c r="C4073" s="49"/>
      <c r="D4073" s="49"/>
      <c r="E4073" s="49"/>
      <c r="F4073" s="49"/>
      <c r="G4073" s="49"/>
      <c r="H4073" s="49"/>
      <c r="I4073" s="49"/>
      <c r="J4073" s="49"/>
      <c r="Q4073">
        <f t="shared" si="992"/>
        <v>0</v>
      </c>
      <c r="S4073" s="194"/>
    </row>
    <row r="4074" spans="1:30" collapsed="1" x14ac:dyDescent="0.25">
      <c r="A4074" s="36" t="s">
        <v>1332</v>
      </c>
      <c r="B4074" s="37" t="s">
        <v>137</v>
      </c>
      <c r="C4074" s="36" t="s">
        <v>138</v>
      </c>
      <c r="D4074" s="36" t="s">
        <v>9</v>
      </c>
      <c r="E4074" s="233" t="s">
        <v>1626</v>
      </c>
      <c r="F4074" s="234"/>
      <c r="G4074" s="38" t="s">
        <v>139</v>
      </c>
      <c r="H4074" s="37" t="s">
        <v>140</v>
      </c>
      <c r="I4074" s="37" t="s">
        <v>141</v>
      </c>
      <c r="J4074" s="37" t="s">
        <v>10</v>
      </c>
      <c r="Q4074">
        <f t="shared" si="992"/>
        <v>0</v>
      </c>
      <c r="S4074" s="194"/>
      <c r="W4074" t="s">
        <v>141</v>
      </c>
      <c r="Y4074" t="s">
        <v>141</v>
      </c>
      <c r="AB4074" t="s">
        <v>141</v>
      </c>
    </row>
    <row r="4075" spans="1:30" x14ac:dyDescent="0.25">
      <c r="A4075" s="39" t="s">
        <v>1636</v>
      </c>
      <c r="B4075" s="40" t="s">
        <v>1333</v>
      </c>
      <c r="C4075" s="39" t="s">
        <v>162</v>
      </c>
      <c r="D4075" s="39" t="s">
        <v>1334</v>
      </c>
      <c r="E4075" s="235" t="s">
        <v>2996</v>
      </c>
      <c r="F4075" s="236"/>
      <c r="G4075" s="41" t="s">
        <v>164</v>
      </c>
      <c r="H4075" s="42">
        <v>1</v>
      </c>
      <c r="I4075" s="43">
        <f>_xlfn.XLOOKUP(D4075,'Sintético MO EQ MAT'!D:D,'Sintético MO EQ MAT'!G:G)</f>
        <v>20.583812991803281</v>
      </c>
      <c r="J4075" s="43">
        <f>(H4075*I4075)</f>
        <v>20.583812991803281</v>
      </c>
      <c r="K4075">
        <f>_xlfn.XLOOKUP(D4075,'Sintético MO EQ MAT'!D:D,'Sintético MO EQ MAT'!O:O,0)</f>
        <v>376.68</v>
      </c>
      <c r="L4075">
        <f>_xlfn.XLOOKUP(D4075,'Sintético MO EQ MAT'!D:D,'Sintético MO EQ MAT'!K:K,0)</f>
        <v>25.112251850000003</v>
      </c>
      <c r="Q4075">
        <f t="shared" si="992"/>
        <v>0</v>
      </c>
      <c r="S4075" s="194"/>
      <c r="W4075">
        <v>20.583812991803281</v>
      </c>
      <c r="Y4075">
        <v>20.583812991803281</v>
      </c>
      <c r="AB4075">
        <v>20.583812991803281</v>
      </c>
      <c r="AD4075" s="196">
        <v>22.86</v>
      </c>
    </row>
    <row r="4076" spans="1:30" ht="25.5" x14ac:dyDescent="0.25">
      <c r="A4076" s="50" t="s">
        <v>1638</v>
      </c>
      <c r="B4076" s="51" t="s">
        <v>1940</v>
      </c>
      <c r="C4076" s="50" t="s">
        <v>157</v>
      </c>
      <c r="D4076" s="50" t="s">
        <v>1941</v>
      </c>
      <c r="E4076" s="237" t="s">
        <v>1637</v>
      </c>
      <c r="F4076" s="238"/>
      <c r="G4076" s="52" t="s">
        <v>266</v>
      </c>
      <c r="H4076" s="53">
        <v>9.8000000000000004E-2</v>
      </c>
      <c r="I4076" s="54">
        <v>19.64</v>
      </c>
      <c r="J4076" s="54">
        <f t="shared" ref="J4076:J4077" si="999">TRUNC(H4076*I4076,(2))</f>
        <v>1.92</v>
      </c>
      <c r="Q4076">
        <f t="shared" si="992"/>
        <v>0</v>
      </c>
      <c r="R4076">
        <f t="shared" ref="R4076:R4077" si="1000">I4076/1.07133</f>
        <v>18.332353243165041</v>
      </c>
      <c r="T4076">
        <v>18.659049965930198</v>
      </c>
      <c r="W4076">
        <v>19.989999999999998</v>
      </c>
      <c r="Y4076">
        <v>19.989999999999998</v>
      </c>
      <c r="AB4076">
        <v>19.989999999999998</v>
      </c>
      <c r="AD4076" s="196">
        <v>19.64</v>
      </c>
    </row>
    <row r="4077" spans="1:30" x14ac:dyDescent="0.25">
      <c r="A4077" s="55" t="s">
        <v>1627</v>
      </c>
      <c r="B4077" s="56" t="s">
        <v>3002</v>
      </c>
      <c r="C4077" s="55" t="s">
        <v>162</v>
      </c>
      <c r="D4077" s="55" t="s">
        <v>1334</v>
      </c>
      <c r="E4077" s="230" t="s">
        <v>1648</v>
      </c>
      <c r="F4077" s="231"/>
      <c r="G4077" s="57" t="s">
        <v>164</v>
      </c>
      <c r="H4077" s="58">
        <v>1</v>
      </c>
      <c r="I4077" s="59">
        <v>18.66</v>
      </c>
      <c r="J4077" s="59">
        <f t="shared" si="999"/>
        <v>18.66</v>
      </c>
      <c r="Q4077">
        <f t="shared" si="992"/>
        <v>0</v>
      </c>
      <c r="R4077">
        <f t="shared" si="1000"/>
        <v>17.41760241942259</v>
      </c>
      <c r="T4077">
        <v>17.734964950108743</v>
      </c>
      <c r="W4077">
        <v>19</v>
      </c>
      <c r="Y4077">
        <v>19</v>
      </c>
      <c r="AB4077">
        <v>19</v>
      </c>
      <c r="AD4077" s="196">
        <v>18.670000000000002</v>
      </c>
    </row>
    <row r="4078" spans="1:30" x14ac:dyDescent="0.25">
      <c r="A4078" s="44"/>
      <c r="B4078" s="44"/>
      <c r="C4078" s="44"/>
      <c r="D4078" s="44"/>
      <c r="E4078" s="44" t="s">
        <v>1629</v>
      </c>
      <c r="F4078" s="45">
        <v>1.36</v>
      </c>
      <c r="G4078" s="44" t="s">
        <v>1630</v>
      </c>
      <c r="H4078" s="45">
        <v>0</v>
      </c>
      <c r="I4078" s="44" t="s">
        <v>1631</v>
      </c>
      <c r="J4078" s="45">
        <f>F4078+H4078</f>
        <v>1.36</v>
      </c>
      <c r="Q4078">
        <f t="shared" si="992"/>
        <v>0</v>
      </c>
      <c r="W4078" t="s">
        <v>1631</v>
      </c>
      <c r="Y4078" t="s">
        <v>1631</v>
      </c>
      <c r="AB4078" t="s">
        <v>1631</v>
      </c>
    </row>
    <row r="4079" spans="1:30" x14ac:dyDescent="0.25">
      <c r="A4079" s="44"/>
      <c r="B4079" s="44"/>
      <c r="C4079" s="44"/>
      <c r="D4079" s="44"/>
      <c r="E4079" s="44" t="s">
        <v>1632</v>
      </c>
      <c r="F4079" s="45">
        <f>J4079-J4075</f>
        <v>4.5284388581967221</v>
      </c>
      <c r="G4079" s="44"/>
      <c r="H4079" s="229" t="s">
        <v>1633</v>
      </c>
      <c r="I4079" s="229"/>
      <c r="J4079" s="45">
        <f>Q4079</f>
        <v>25.112251850000003</v>
      </c>
      <c r="Q4079">
        <f t="shared" si="992"/>
        <v>25.112251850000003</v>
      </c>
      <c r="S4079" s="194"/>
    </row>
    <row r="4080" spans="1:30" ht="15.75" thickBot="1" x14ac:dyDescent="0.3">
      <c r="A4080" s="46"/>
      <c r="B4080" s="46"/>
      <c r="C4080" s="46"/>
      <c r="D4080" s="46"/>
      <c r="E4080" s="46"/>
      <c r="F4080" s="46"/>
      <c r="G4080" s="46" t="s">
        <v>1634</v>
      </c>
      <c r="H4080" s="47">
        <v>15</v>
      </c>
      <c r="I4080" s="46" t="s">
        <v>1635</v>
      </c>
      <c r="J4080" s="48">
        <f>O4080</f>
        <v>376.68</v>
      </c>
      <c r="M4080">
        <f>K4075</f>
        <v>376.68</v>
      </c>
      <c r="N4080">
        <f>L4075</f>
        <v>25.112251850000003</v>
      </c>
      <c r="O4080">
        <v>376.68</v>
      </c>
      <c r="P4080">
        <v>25.112251850000003</v>
      </c>
      <c r="Q4080">
        <f t="shared" si="992"/>
        <v>0</v>
      </c>
      <c r="S4080" s="194"/>
      <c r="W4080" t="s">
        <v>1635</v>
      </c>
      <c r="Y4080" t="s">
        <v>1635</v>
      </c>
      <c r="AB4080" t="s">
        <v>1635</v>
      </c>
    </row>
    <row r="4081" spans="1:30" ht="15.75" thickTop="1" x14ac:dyDescent="0.25">
      <c r="A4081" s="49"/>
      <c r="B4081" s="49"/>
      <c r="C4081" s="49"/>
      <c r="D4081" s="49"/>
      <c r="E4081" s="49"/>
      <c r="F4081" s="49"/>
      <c r="G4081" s="49"/>
      <c r="H4081" s="49"/>
      <c r="I4081" s="49"/>
      <c r="J4081" s="49"/>
      <c r="Q4081">
        <f t="shared" si="992"/>
        <v>0</v>
      </c>
      <c r="S4081" s="194"/>
    </row>
    <row r="4082" spans="1:30" collapsed="1" x14ac:dyDescent="0.25">
      <c r="A4082" s="36" t="s">
        <v>1335</v>
      </c>
      <c r="B4082" s="37" t="s">
        <v>137</v>
      </c>
      <c r="C4082" s="36" t="s">
        <v>138</v>
      </c>
      <c r="D4082" s="36" t="s">
        <v>9</v>
      </c>
      <c r="E4082" s="233" t="s">
        <v>1626</v>
      </c>
      <c r="F4082" s="234"/>
      <c r="G4082" s="38" t="s">
        <v>139</v>
      </c>
      <c r="H4082" s="37" t="s">
        <v>140</v>
      </c>
      <c r="I4082" s="37" t="s">
        <v>141</v>
      </c>
      <c r="J4082" s="37" t="s">
        <v>10</v>
      </c>
      <c r="Q4082">
        <f t="shared" si="992"/>
        <v>0</v>
      </c>
      <c r="S4082" s="194"/>
      <c r="W4082" t="s">
        <v>141</v>
      </c>
      <c r="Y4082" t="s">
        <v>141</v>
      </c>
      <c r="AB4082" t="s">
        <v>141</v>
      </c>
    </row>
    <row r="4083" spans="1:30" x14ac:dyDescent="0.25">
      <c r="A4083" s="39" t="s">
        <v>1636</v>
      </c>
      <c r="B4083" s="40" t="s">
        <v>1336</v>
      </c>
      <c r="C4083" s="39" t="s">
        <v>162</v>
      </c>
      <c r="D4083" s="39" t="s">
        <v>1337</v>
      </c>
      <c r="E4083" s="235" t="s">
        <v>2996</v>
      </c>
      <c r="F4083" s="236"/>
      <c r="G4083" s="41" t="s">
        <v>164</v>
      </c>
      <c r="H4083" s="42">
        <v>1</v>
      </c>
      <c r="I4083" s="43">
        <f>_xlfn.XLOOKUP(D4083,'Sintético MO EQ MAT'!D:D,'Sintético MO EQ MAT'!G:G)</f>
        <v>41.215963704918039</v>
      </c>
      <c r="J4083" s="43">
        <f>(H4083*I4083)</f>
        <v>41.215963704918039</v>
      </c>
      <c r="K4083">
        <f>_xlfn.XLOOKUP(D4083,'Sintético MO EQ MAT'!D:D,'Sintético MO EQ MAT'!O:O,0)</f>
        <v>1759.92</v>
      </c>
      <c r="L4083">
        <f>_xlfn.XLOOKUP(D4083,'Sintético MO EQ MAT'!D:D,'Sintético MO EQ MAT'!K:K,0)</f>
        <v>50.283475720000006</v>
      </c>
      <c r="Q4083">
        <f t="shared" si="992"/>
        <v>0</v>
      </c>
      <c r="S4083" s="194"/>
      <c r="W4083">
        <v>41.215963704918039</v>
      </c>
      <c r="Y4083">
        <v>41.215963704918039</v>
      </c>
      <c r="AB4083">
        <v>41.215963704918039</v>
      </c>
      <c r="AD4083" s="196">
        <v>47.61</v>
      </c>
    </row>
    <row r="4084" spans="1:30" ht="25.5" x14ac:dyDescent="0.25">
      <c r="A4084" s="50" t="s">
        <v>1638</v>
      </c>
      <c r="B4084" s="51" t="s">
        <v>1940</v>
      </c>
      <c r="C4084" s="50" t="s">
        <v>157</v>
      </c>
      <c r="D4084" s="50" t="s">
        <v>1941</v>
      </c>
      <c r="E4084" s="237" t="s">
        <v>1637</v>
      </c>
      <c r="F4084" s="238"/>
      <c r="G4084" s="52" t="s">
        <v>266</v>
      </c>
      <c r="H4084" s="53">
        <v>9.8000000000000004E-2</v>
      </c>
      <c r="I4084" s="54">
        <v>19.64</v>
      </c>
      <c r="J4084" s="54">
        <f t="shared" ref="J4084:J4085" si="1001">TRUNC(H4084*I4084,(2))</f>
        <v>1.92</v>
      </c>
      <c r="Q4084">
        <f t="shared" si="992"/>
        <v>0</v>
      </c>
      <c r="R4084">
        <f t="shared" ref="R4084:R4085" si="1002">I4084/1.07133</f>
        <v>18.332353243165041</v>
      </c>
      <c r="T4084">
        <v>18.659049965930198</v>
      </c>
      <c r="W4084">
        <v>19.989999999999998</v>
      </c>
      <c r="Y4084">
        <v>19.989999999999998</v>
      </c>
      <c r="AB4084">
        <v>19.989999999999998</v>
      </c>
      <c r="AD4084" s="196">
        <v>19.64</v>
      </c>
    </row>
    <row r="4085" spans="1:30" ht="25.5" x14ac:dyDescent="0.25">
      <c r="A4085" s="55" t="s">
        <v>1627</v>
      </c>
      <c r="B4085" s="56" t="s">
        <v>3003</v>
      </c>
      <c r="C4085" s="55" t="s">
        <v>162</v>
      </c>
      <c r="D4085" s="55" t="s">
        <v>3004</v>
      </c>
      <c r="E4085" s="230" t="s">
        <v>1648</v>
      </c>
      <c r="F4085" s="231"/>
      <c r="G4085" s="57" t="s">
        <v>164</v>
      </c>
      <c r="H4085" s="58">
        <v>1</v>
      </c>
      <c r="I4085" s="59">
        <v>39.299999999999997</v>
      </c>
      <c r="J4085" s="59">
        <f t="shared" si="1001"/>
        <v>39.299999999999997</v>
      </c>
      <c r="Q4085">
        <f t="shared" si="992"/>
        <v>0</v>
      </c>
      <c r="R4085">
        <f t="shared" si="1002"/>
        <v>36.683374870488088</v>
      </c>
      <c r="T4085">
        <v>37.327434123939405</v>
      </c>
      <c r="W4085">
        <v>39.99</v>
      </c>
      <c r="Y4085">
        <v>39.99</v>
      </c>
      <c r="AB4085">
        <v>39.99</v>
      </c>
      <c r="AD4085" s="196">
        <v>39.299999999999997</v>
      </c>
    </row>
    <row r="4086" spans="1:30" x14ac:dyDescent="0.25">
      <c r="A4086" s="44"/>
      <c r="B4086" s="44"/>
      <c r="C4086" s="44"/>
      <c r="D4086" s="44"/>
      <c r="E4086" s="44" t="s">
        <v>1629</v>
      </c>
      <c r="F4086" s="45">
        <v>1.36</v>
      </c>
      <c r="G4086" s="44" t="s">
        <v>1630</v>
      </c>
      <c r="H4086" s="45">
        <v>0</v>
      </c>
      <c r="I4086" s="44" t="s">
        <v>1631</v>
      </c>
      <c r="J4086" s="45">
        <f>F4086+H4086</f>
        <v>1.36</v>
      </c>
      <c r="Q4086">
        <f t="shared" si="992"/>
        <v>0</v>
      </c>
      <c r="W4086" t="s">
        <v>1631</v>
      </c>
      <c r="Y4086" t="s">
        <v>1631</v>
      </c>
      <c r="AB4086" t="s">
        <v>1631</v>
      </c>
    </row>
    <row r="4087" spans="1:30" x14ac:dyDescent="0.25">
      <c r="A4087" s="44"/>
      <c r="B4087" s="44"/>
      <c r="C4087" s="44"/>
      <c r="D4087" s="44"/>
      <c r="E4087" s="44" t="s">
        <v>1632</v>
      </c>
      <c r="F4087" s="45">
        <f>J4087-J4083</f>
        <v>9.0675120150819666</v>
      </c>
      <c r="G4087" s="44"/>
      <c r="H4087" s="229" t="s">
        <v>1633</v>
      </c>
      <c r="I4087" s="229"/>
      <c r="J4087" s="45">
        <f>Q4087</f>
        <v>50.283475720000006</v>
      </c>
      <c r="Q4087">
        <f t="shared" si="992"/>
        <v>50.283475720000006</v>
      </c>
      <c r="S4087" s="194"/>
    </row>
    <row r="4088" spans="1:30" ht="15.75" thickBot="1" x14ac:dyDescent="0.3">
      <c r="A4088" s="46"/>
      <c r="B4088" s="46"/>
      <c r="C4088" s="46"/>
      <c r="D4088" s="46"/>
      <c r="E4088" s="46"/>
      <c r="F4088" s="46"/>
      <c r="G4088" s="46" t="s">
        <v>1634</v>
      </c>
      <c r="H4088" s="47">
        <v>35</v>
      </c>
      <c r="I4088" s="46" t="s">
        <v>1635</v>
      </c>
      <c r="J4088" s="48">
        <f>O4088</f>
        <v>1759.92</v>
      </c>
      <c r="M4088">
        <f>K4083</f>
        <v>1759.92</v>
      </c>
      <c r="N4088">
        <f>L4083</f>
        <v>50.283475720000006</v>
      </c>
      <c r="O4088">
        <v>1759.92</v>
      </c>
      <c r="P4088">
        <v>50.283475720000006</v>
      </c>
      <c r="Q4088">
        <f t="shared" si="992"/>
        <v>0</v>
      </c>
      <c r="S4088" s="194"/>
      <c r="W4088" t="s">
        <v>1635</v>
      </c>
      <c r="Y4088" t="s">
        <v>1635</v>
      </c>
      <c r="AB4088" t="s">
        <v>1635</v>
      </c>
    </row>
    <row r="4089" spans="1:30" ht="15.75" thickTop="1" x14ac:dyDescent="0.25">
      <c r="A4089" s="49"/>
      <c r="B4089" s="49"/>
      <c r="C4089" s="49"/>
      <c r="D4089" s="49"/>
      <c r="E4089" s="49"/>
      <c r="F4089" s="49"/>
      <c r="G4089" s="49"/>
      <c r="H4089" s="49"/>
      <c r="I4089" s="49"/>
      <c r="J4089" s="49"/>
      <c r="Q4089">
        <f t="shared" si="992"/>
        <v>0</v>
      </c>
      <c r="S4089" s="194"/>
    </row>
    <row r="4090" spans="1:30" collapsed="1" x14ac:dyDescent="0.25">
      <c r="A4090" s="36" t="s">
        <v>1338</v>
      </c>
      <c r="B4090" s="37" t="s">
        <v>137</v>
      </c>
      <c r="C4090" s="36" t="s">
        <v>138</v>
      </c>
      <c r="D4090" s="36" t="s">
        <v>9</v>
      </c>
      <c r="E4090" s="233" t="s">
        <v>1626</v>
      </c>
      <c r="F4090" s="234"/>
      <c r="G4090" s="38" t="s">
        <v>139</v>
      </c>
      <c r="H4090" s="37" t="s">
        <v>140</v>
      </c>
      <c r="I4090" s="37" t="s">
        <v>141</v>
      </c>
      <c r="J4090" s="37" t="s">
        <v>10</v>
      </c>
      <c r="Q4090">
        <f t="shared" si="992"/>
        <v>0</v>
      </c>
      <c r="S4090" s="194"/>
      <c r="W4090" t="s">
        <v>141</v>
      </c>
      <c r="Y4090" t="s">
        <v>141</v>
      </c>
      <c r="AB4090" t="s">
        <v>141</v>
      </c>
    </row>
    <row r="4091" spans="1:30" x14ac:dyDescent="0.25">
      <c r="A4091" s="39" t="s">
        <v>1636</v>
      </c>
      <c r="B4091" s="40" t="s">
        <v>1339</v>
      </c>
      <c r="C4091" s="39" t="s">
        <v>162</v>
      </c>
      <c r="D4091" s="39" t="s">
        <v>1340</v>
      </c>
      <c r="E4091" s="235" t="s">
        <v>2996</v>
      </c>
      <c r="F4091" s="236"/>
      <c r="G4091" s="41" t="s">
        <v>164</v>
      </c>
      <c r="H4091" s="42">
        <v>1</v>
      </c>
      <c r="I4091" s="43">
        <f>_xlfn.XLOOKUP(D4091,'Sintético MO EQ MAT'!D:D,'Sintético MO EQ MAT'!G:G)</f>
        <v>107.60782392622954</v>
      </c>
      <c r="J4091" s="43">
        <f>(H4091*I4091)</f>
        <v>107.60782392622954</v>
      </c>
      <c r="K4091">
        <f>_xlfn.XLOOKUP(D4091,'Sintético MO EQ MAT'!D:D,'Sintético MO EQ MAT'!O:O,0)</f>
        <v>20742.48</v>
      </c>
      <c r="L4091">
        <f>_xlfn.XLOOKUP(D4091,'Sintético MO EQ MAT'!D:D,'Sintético MO EQ MAT'!K:K,0)</f>
        <v>131.28154519000003</v>
      </c>
      <c r="Q4091">
        <f t="shared" si="992"/>
        <v>0</v>
      </c>
      <c r="S4091" s="194"/>
      <c r="W4091">
        <v>107.60782392622954</v>
      </c>
      <c r="Y4091">
        <v>107.60782392622954</v>
      </c>
      <c r="AB4091">
        <v>107.60782392622954</v>
      </c>
      <c r="AD4091" s="196">
        <v>83.61</v>
      </c>
    </row>
    <row r="4092" spans="1:30" ht="25.5" x14ac:dyDescent="0.25">
      <c r="A4092" s="50" t="s">
        <v>1638</v>
      </c>
      <c r="B4092" s="51" t="s">
        <v>1940</v>
      </c>
      <c r="C4092" s="50" t="s">
        <v>157</v>
      </c>
      <c r="D4092" s="50" t="s">
        <v>1941</v>
      </c>
      <c r="E4092" s="237" t="s">
        <v>1637</v>
      </c>
      <c r="F4092" s="238"/>
      <c r="G4092" s="52" t="s">
        <v>266</v>
      </c>
      <c r="H4092" s="53">
        <v>0.97899999999999998</v>
      </c>
      <c r="I4092" s="54">
        <v>19.64</v>
      </c>
      <c r="J4092" s="54">
        <f t="shared" ref="J4092:J4095" si="1003">TRUNC(H4092*I4092,(2))</f>
        <v>19.22</v>
      </c>
      <c r="Q4092">
        <f t="shared" si="992"/>
        <v>0</v>
      </c>
      <c r="R4092">
        <f t="shared" ref="R4092:R4095" si="1004">I4092/1.07133</f>
        <v>18.332353243165041</v>
      </c>
      <c r="T4092">
        <v>18.659049965930198</v>
      </c>
      <c r="W4092">
        <v>19.989999999999998</v>
      </c>
      <c r="Y4092">
        <v>19.989999999999998</v>
      </c>
      <c r="AB4092">
        <v>19.989999999999998</v>
      </c>
      <c r="AD4092" s="196">
        <v>19.64</v>
      </c>
    </row>
    <row r="4093" spans="1:30" ht="25.5" x14ac:dyDescent="0.25">
      <c r="A4093" s="50" t="s">
        <v>1638</v>
      </c>
      <c r="B4093" s="51" t="s">
        <v>1942</v>
      </c>
      <c r="C4093" s="50" t="s">
        <v>157</v>
      </c>
      <c r="D4093" s="50" t="s">
        <v>1943</v>
      </c>
      <c r="E4093" s="237" t="s">
        <v>1637</v>
      </c>
      <c r="F4093" s="238"/>
      <c r="G4093" s="52" t="s">
        <v>266</v>
      </c>
      <c r="H4093" s="53">
        <v>0.97899999999999998</v>
      </c>
      <c r="I4093" s="54">
        <v>27.04</v>
      </c>
      <c r="J4093" s="54">
        <f t="shared" si="1003"/>
        <v>26.47</v>
      </c>
      <c r="Q4093">
        <f t="shared" si="992"/>
        <v>0</v>
      </c>
      <c r="R4093">
        <f t="shared" si="1004"/>
        <v>25.239655381628445</v>
      </c>
      <c r="T4093">
        <v>25.678362409341663</v>
      </c>
      <c r="W4093">
        <v>27.51</v>
      </c>
      <c r="Y4093">
        <v>27.51</v>
      </c>
      <c r="AB4093">
        <v>27.51</v>
      </c>
      <c r="AD4093" s="196">
        <v>27.04</v>
      </c>
    </row>
    <row r="4094" spans="1:30" x14ac:dyDescent="0.25">
      <c r="A4094" s="55" t="s">
        <v>1627</v>
      </c>
      <c r="B4094" s="56" t="s">
        <v>2888</v>
      </c>
      <c r="C4094" s="55" t="s">
        <v>162</v>
      </c>
      <c r="D4094" s="55" t="s">
        <v>2889</v>
      </c>
      <c r="E4094" s="230" t="s">
        <v>1648</v>
      </c>
      <c r="F4094" s="231"/>
      <c r="G4094" s="57" t="s">
        <v>255</v>
      </c>
      <c r="H4094" s="58">
        <v>0.1</v>
      </c>
      <c r="I4094" s="59">
        <v>0.88</v>
      </c>
      <c r="J4094" s="59">
        <f t="shared" si="1003"/>
        <v>0.08</v>
      </c>
      <c r="Q4094">
        <f t="shared" si="992"/>
        <v>0</v>
      </c>
      <c r="R4094">
        <f t="shared" si="1004"/>
        <v>0.8214089029524051</v>
      </c>
      <c r="T4094">
        <v>0.84007728711041429</v>
      </c>
      <c r="W4094">
        <v>0.9</v>
      </c>
      <c r="Y4094">
        <v>0.9</v>
      </c>
      <c r="AB4094">
        <v>0.9</v>
      </c>
      <c r="AD4094" s="196">
        <v>0.88</v>
      </c>
    </row>
    <row r="4095" spans="1:30" x14ac:dyDescent="0.25">
      <c r="A4095" s="55" t="s">
        <v>1627</v>
      </c>
      <c r="B4095" s="56" t="s">
        <v>3005</v>
      </c>
      <c r="C4095" s="55" t="s">
        <v>162</v>
      </c>
      <c r="D4095" s="55" t="s">
        <v>3006</v>
      </c>
      <c r="E4095" s="230" t="s">
        <v>1648</v>
      </c>
      <c r="F4095" s="231"/>
      <c r="G4095" s="57" t="s">
        <v>164</v>
      </c>
      <c r="H4095" s="58">
        <v>1</v>
      </c>
      <c r="I4095" s="59">
        <v>61.84</v>
      </c>
      <c r="J4095" s="59">
        <f t="shared" si="1003"/>
        <v>61.84</v>
      </c>
      <c r="Q4095">
        <f t="shared" si="992"/>
        <v>0</v>
      </c>
      <c r="R4095">
        <f t="shared" si="1004"/>
        <v>57.722643816564464</v>
      </c>
      <c r="T4095">
        <v>58.712068176938949</v>
      </c>
      <c r="W4095">
        <v>62.9</v>
      </c>
      <c r="Y4095">
        <v>62.9</v>
      </c>
      <c r="AB4095">
        <v>62.9</v>
      </c>
      <c r="AD4095" s="196">
        <v>61.82</v>
      </c>
    </row>
    <row r="4096" spans="1:30" x14ac:dyDescent="0.25">
      <c r="A4096" s="44"/>
      <c r="B4096" s="44"/>
      <c r="C4096" s="44"/>
      <c r="D4096" s="44"/>
      <c r="E4096" s="44" t="s">
        <v>1629</v>
      </c>
      <c r="F4096" s="45">
        <v>34.68</v>
      </c>
      <c r="G4096" s="44" t="s">
        <v>1630</v>
      </c>
      <c r="H4096" s="45">
        <v>0</v>
      </c>
      <c r="I4096" s="44" t="s">
        <v>1631</v>
      </c>
      <c r="J4096" s="45">
        <f>F4096+H4096</f>
        <v>34.68</v>
      </c>
      <c r="Q4096">
        <f t="shared" si="992"/>
        <v>0</v>
      </c>
      <c r="W4096" t="s">
        <v>1631</v>
      </c>
      <c r="Y4096" t="s">
        <v>1631</v>
      </c>
      <c r="AB4096" t="s">
        <v>1631</v>
      </c>
    </row>
    <row r="4097" spans="1:30" x14ac:dyDescent="0.25">
      <c r="A4097" s="44"/>
      <c r="B4097" s="44"/>
      <c r="C4097" s="44"/>
      <c r="D4097" s="44"/>
      <c r="E4097" s="44" t="s">
        <v>1632</v>
      </c>
      <c r="F4097" s="45">
        <f>J4097-J4091</f>
        <v>23.673721263770489</v>
      </c>
      <c r="G4097" s="44"/>
      <c r="H4097" s="229" t="s">
        <v>1633</v>
      </c>
      <c r="I4097" s="229"/>
      <c r="J4097" s="45">
        <f>Q4097</f>
        <v>131.28154519000003</v>
      </c>
      <c r="Q4097">
        <f t="shared" si="992"/>
        <v>131.28154519000003</v>
      </c>
      <c r="S4097" s="194"/>
    </row>
    <row r="4098" spans="1:30" ht="15.75" thickBot="1" x14ac:dyDescent="0.3">
      <c r="A4098" s="46"/>
      <c r="B4098" s="46"/>
      <c r="C4098" s="46"/>
      <c r="D4098" s="46"/>
      <c r="E4098" s="46"/>
      <c r="F4098" s="46"/>
      <c r="G4098" s="46" t="s">
        <v>1634</v>
      </c>
      <c r="H4098" s="47">
        <v>158</v>
      </c>
      <c r="I4098" s="46" t="s">
        <v>1635</v>
      </c>
      <c r="J4098" s="48">
        <f>O4098</f>
        <v>20742.48</v>
      </c>
      <c r="M4098">
        <f>K4091</f>
        <v>20742.48</v>
      </c>
      <c r="N4098">
        <f>L4091</f>
        <v>131.28154519000003</v>
      </c>
      <c r="O4098">
        <v>20742.48</v>
      </c>
      <c r="P4098">
        <v>131.28154519000003</v>
      </c>
      <c r="Q4098">
        <f t="shared" si="992"/>
        <v>0</v>
      </c>
      <c r="S4098" s="194"/>
      <c r="W4098" t="s">
        <v>1635</v>
      </c>
      <c r="Y4098" t="s">
        <v>1635</v>
      </c>
      <c r="AB4098" t="s">
        <v>1635</v>
      </c>
    </row>
    <row r="4099" spans="1:30" ht="15.75" thickTop="1" x14ac:dyDescent="0.25">
      <c r="A4099" s="49"/>
      <c r="B4099" s="49"/>
      <c r="C4099" s="49"/>
      <c r="D4099" s="49"/>
      <c r="E4099" s="49"/>
      <c r="F4099" s="49"/>
      <c r="G4099" s="49"/>
      <c r="H4099" s="49"/>
      <c r="I4099" s="49"/>
      <c r="J4099" s="49"/>
      <c r="Q4099">
        <f t="shared" si="992"/>
        <v>0</v>
      </c>
      <c r="S4099" s="194"/>
    </row>
    <row r="4100" spans="1:30" collapsed="1" x14ac:dyDescent="0.25">
      <c r="A4100" s="36" t="s">
        <v>1341</v>
      </c>
      <c r="B4100" s="37" t="s">
        <v>137</v>
      </c>
      <c r="C4100" s="36" t="s">
        <v>138</v>
      </c>
      <c r="D4100" s="36" t="s">
        <v>9</v>
      </c>
      <c r="E4100" s="233" t="s">
        <v>1626</v>
      </c>
      <c r="F4100" s="234"/>
      <c r="G4100" s="38" t="s">
        <v>139</v>
      </c>
      <c r="H4100" s="37" t="s">
        <v>140</v>
      </c>
      <c r="I4100" s="37" t="s">
        <v>141</v>
      </c>
      <c r="J4100" s="37" t="s">
        <v>10</v>
      </c>
      <c r="Q4100">
        <f t="shared" si="992"/>
        <v>0</v>
      </c>
      <c r="S4100" s="194"/>
      <c r="W4100" t="s">
        <v>141</v>
      </c>
      <c r="Y4100" t="s">
        <v>141</v>
      </c>
      <c r="AB4100" t="s">
        <v>141</v>
      </c>
    </row>
    <row r="4101" spans="1:30" x14ac:dyDescent="0.25">
      <c r="A4101" s="39" t="s">
        <v>1636</v>
      </c>
      <c r="B4101" s="40" t="s">
        <v>1342</v>
      </c>
      <c r="C4101" s="39" t="s">
        <v>162</v>
      </c>
      <c r="D4101" s="39" t="s">
        <v>3007</v>
      </c>
      <c r="E4101" s="235" t="s">
        <v>2996</v>
      </c>
      <c r="F4101" s="236"/>
      <c r="G4101" s="41" t="s">
        <v>164</v>
      </c>
      <c r="H4101" s="42">
        <v>1</v>
      </c>
      <c r="I4101" s="43">
        <f>_xlfn.XLOOKUP(D4101,'Sintético MO EQ MAT'!D:D,'Sintético MO EQ MAT'!G:G)</f>
        <v>74.190345926229512</v>
      </c>
      <c r="J4101" s="43">
        <f>(H4101*I4101)</f>
        <v>74.190345926229512</v>
      </c>
      <c r="K4101">
        <f>_xlfn.XLOOKUP(D4101,'Sintético MO EQ MAT'!D:D,'Sintético MO EQ MAT'!O:O,0)</f>
        <v>1900.75</v>
      </c>
      <c r="L4101">
        <f>_xlfn.XLOOKUP(D4101,'Sintético MO EQ MAT'!D:D,'Sintético MO EQ MAT'!K:K,0)</f>
        <v>90.512222030000004</v>
      </c>
      <c r="Q4101">
        <f t="shared" si="992"/>
        <v>0</v>
      </c>
      <c r="S4101" s="194"/>
      <c r="W4101">
        <v>74.190345926229512</v>
      </c>
      <c r="Y4101">
        <v>74.190345926229512</v>
      </c>
      <c r="AB4101">
        <v>74.190345926229512</v>
      </c>
      <c r="AD4101" s="196">
        <v>43.54</v>
      </c>
    </row>
    <row r="4102" spans="1:30" ht="25.5" x14ac:dyDescent="0.25">
      <c r="A4102" s="50" t="s">
        <v>1638</v>
      </c>
      <c r="B4102" s="51" t="s">
        <v>1940</v>
      </c>
      <c r="C4102" s="50" t="s">
        <v>157</v>
      </c>
      <c r="D4102" s="50" t="s">
        <v>1941</v>
      </c>
      <c r="E4102" s="237" t="s">
        <v>1637</v>
      </c>
      <c r="F4102" s="238"/>
      <c r="G4102" s="52" t="s">
        <v>266</v>
      </c>
      <c r="H4102" s="53">
        <v>0.97899999999999998</v>
      </c>
      <c r="I4102" s="54">
        <v>19.64</v>
      </c>
      <c r="J4102" s="54">
        <f t="shared" ref="J4102:J4105" si="1005">TRUNC(H4102*I4102,(2))</f>
        <v>19.22</v>
      </c>
      <c r="Q4102">
        <f t="shared" si="992"/>
        <v>0</v>
      </c>
      <c r="R4102">
        <f t="shared" ref="R4102:R4105" si="1006">I4102/1.07133</f>
        <v>18.332353243165041</v>
      </c>
      <c r="T4102">
        <v>18.659049965930198</v>
      </c>
      <c r="W4102">
        <v>19.989999999999998</v>
      </c>
      <c r="Y4102">
        <v>19.989999999999998</v>
      </c>
      <c r="AB4102">
        <v>19.989999999999998</v>
      </c>
      <c r="AD4102" s="196">
        <v>19.64</v>
      </c>
    </row>
    <row r="4103" spans="1:30" ht="25.5" x14ac:dyDescent="0.25">
      <c r="A4103" s="50" t="s">
        <v>1638</v>
      </c>
      <c r="B4103" s="51" t="s">
        <v>1942</v>
      </c>
      <c r="C4103" s="50" t="s">
        <v>157</v>
      </c>
      <c r="D4103" s="50" t="s">
        <v>1943</v>
      </c>
      <c r="E4103" s="237" t="s">
        <v>1637</v>
      </c>
      <c r="F4103" s="238"/>
      <c r="G4103" s="52" t="s">
        <v>266</v>
      </c>
      <c r="H4103" s="53">
        <v>0.97899999999999998</v>
      </c>
      <c r="I4103" s="54">
        <v>27.04</v>
      </c>
      <c r="J4103" s="54">
        <f t="shared" si="1005"/>
        <v>26.47</v>
      </c>
      <c r="Q4103">
        <f t="shared" si="992"/>
        <v>0</v>
      </c>
      <c r="R4103">
        <f t="shared" si="1006"/>
        <v>25.239655381628445</v>
      </c>
      <c r="T4103">
        <v>25.678362409341663</v>
      </c>
      <c r="W4103">
        <v>27.51</v>
      </c>
      <c r="Y4103">
        <v>27.51</v>
      </c>
      <c r="AB4103">
        <v>27.51</v>
      </c>
      <c r="AD4103" s="196">
        <v>27.04</v>
      </c>
    </row>
    <row r="4104" spans="1:30" x14ac:dyDescent="0.25">
      <c r="A4104" s="55" t="s">
        <v>1627</v>
      </c>
      <c r="B4104" s="56" t="s">
        <v>2888</v>
      </c>
      <c r="C4104" s="55" t="s">
        <v>162</v>
      </c>
      <c r="D4104" s="55" t="s">
        <v>2889</v>
      </c>
      <c r="E4104" s="230" t="s">
        <v>1648</v>
      </c>
      <c r="F4104" s="231"/>
      <c r="G4104" s="57" t="s">
        <v>255</v>
      </c>
      <c r="H4104" s="58">
        <v>0.1</v>
      </c>
      <c r="I4104" s="59">
        <v>0.88</v>
      </c>
      <c r="J4104" s="59">
        <f t="shared" si="1005"/>
        <v>0.08</v>
      </c>
      <c r="Q4104">
        <f t="shared" si="992"/>
        <v>0</v>
      </c>
      <c r="R4104">
        <f t="shared" si="1006"/>
        <v>0.8214089029524051</v>
      </c>
      <c r="T4104">
        <v>0.84007728711041429</v>
      </c>
      <c r="W4104">
        <v>0.9</v>
      </c>
      <c r="Y4104">
        <v>0.9</v>
      </c>
      <c r="AB4104">
        <v>0.9</v>
      </c>
      <c r="AD4104" s="196">
        <v>0.88</v>
      </c>
    </row>
    <row r="4105" spans="1:30" x14ac:dyDescent="0.25">
      <c r="A4105" s="55" t="s">
        <v>1627</v>
      </c>
      <c r="B4105" s="56" t="s">
        <v>3008</v>
      </c>
      <c r="C4105" s="55" t="s">
        <v>162</v>
      </c>
      <c r="D4105" s="55" t="s">
        <v>3007</v>
      </c>
      <c r="E4105" s="230" t="s">
        <v>1648</v>
      </c>
      <c r="F4105" s="231"/>
      <c r="G4105" s="57" t="s">
        <v>164</v>
      </c>
      <c r="H4105" s="58">
        <v>1</v>
      </c>
      <c r="I4105" s="59">
        <v>28.42</v>
      </c>
      <c r="J4105" s="59">
        <f t="shared" si="1005"/>
        <v>28.42</v>
      </c>
      <c r="Q4105">
        <f t="shared" si="992"/>
        <v>0</v>
      </c>
      <c r="R4105">
        <f t="shared" si="1006"/>
        <v>26.527773888531083</v>
      </c>
      <c r="T4105">
        <v>26.9758151083233</v>
      </c>
      <c r="W4105">
        <v>28.9</v>
      </c>
      <c r="Y4105">
        <v>28.9</v>
      </c>
      <c r="AB4105">
        <v>28.9</v>
      </c>
      <c r="AD4105" s="196">
        <v>28.4</v>
      </c>
    </row>
    <row r="4106" spans="1:30" x14ac:dyDescent="0.25">
      <c r="A4106" s="44"/>
      <c r="B4106" s="44"/>
      <c r="C4106" s="44"/>
      <c r="D4106" s="44"/>
      <c r="E4106" s="44" t="s">
        <v>1629</v>
      </c>
      <c r="F4106" s="45">
        <v>34.68</v>
      </c>
      <c r="G4106" s="44" t="s">
        <v>1630</v>
      </c>
      <c r="H4106" s="45">
        <v>0</v>
      </c>
      <c r="I4106" s="44" t="s">
        <v>1631</v>
      </c>
      <c r="J4106" s="45">
        <f>F4106+H4106</f>
        <v>34.68</v>
      </c>
      <c r="Q4106">
        <f t="shared" ref="Q4106:Q4169" si="1007">P4107</f>
        <v>0</v>
      </c>
      <c r="W4106" t="s">
        <v>1631</v>
      </c>
      <c r="Y4106" t="s">
        <v>1631</v>
      </c>
      <c r="AB4106" t="s">
        <v>1631</v>
      </c>
    </row>
    <row r="4107" spans="1:30" x14ac:dyDescent="0.25">
      <c r="A4107" s="44"/>
      <c r="B4107" s="44"/>
      <c r="C4107" s="44"/>
      <c r="D4107" s="44"/>
      <c r="E4107" s="44" t="s">
        <v>1632</v>
      </c>
      <c r="F4107" s="45">
        <f>J4107-J4101</f>
        <v>16.321876103770492</v>
      </c>
      <c r="G4107" s="44"/>
      <c r="H4107" s="229" t="s">
        <v>1633</v>
      </c>
      <c r="I4107" s="229"/>
      <c r="J4107" s="45">
        <f>Q4107</f>
        <v>90.512222030000004</v>
      </c>
      <c r="Q4107">
        <f t="shared" si="1007"/>
        <v>90.512222030000004</v>
      </c>
      <c r="S4107" s="194"/>
    </row>
    <row r="4108" spans="1:30" ht="15.75" thickBot="1" x14ac:dyDescent="0.3">
      <c r="A4108" s="46"/>
      <c r="B4108" s="46"/>
      <c r="C4108" s="46"/>
      <c r="D4108" s="46"/>
      <c r="E4108" s="46"/>
      <c r="F4108" s="46"/>
      <c r="G4108" s="46" t="s">
        <v>1634</v>
      </c>
      <c r="H4108" s="47">
        <v>21</v>
      </c>
      <c r="I4108" s="46" t="s">
        <v>1635</v>
      </c>
      <c r="J4108" s="48">
        <f>O4108</f>
        <v>1900.75</v>
      </c>
      <c r="M4108">
        <f>K4101</f>
        <v>1900.75</v>
      </c>
      <c r="N4108">
        <f>L4101</f>
        <v>90.512222030000004</v>
      </c>
      <c r="O4108">
        <v>1900.75</v>
      </c>
      <c r="P4108">
        <v>90.512222030000004</v>
      </c>
      <c r="Q4108">
        <f t="shared" si="1007"/>
        <v>0</v>
      </c>
      <c r="S4108" s="194"/>
      <c r="W4108" t="s">
        <v>1635</v>
      </c>
      <c r="Y4108" t="s">
        <v>1635</v>
      </c>
      <c r="AB4108" t="s">
        <v>1635</v>
      </c>
    </row>
    <row r="4109" spans="1:30" ht="15.75" thickTop="1" x14ac:dyDescent="0.25">
      <c r="A4109" s="49"/>
      <c r="B4109" s="49"/>
      <c r="C4109" s="49"/>
      <c r="D4109" s="49"/>
      <c r="E4109" s="49"/>
      <c r="F4109" s="49"/>
      <c r="G4109" s="49"/>
      <c r="H4109" s="49"/>
      <c r="I4109" s="49"/>
      <c r="J4109" s="49"/>
      <c r="Q4109">
        <f t="shared" si="1007"/>
        <v>0</v>
      </c>
      <c r="S4109" s="194"/>
    </row>
    <row r="4110" spans="1:30" collapsed="1" x14ac:dyDescent="0.25">
      <c r="A4110" s="36" t="s">
        <v>1344</v>
      </c>
      <c r="B4110" s="37" t="s">
        <v>137</v>
      </c>
      <c r="C4110" s="36" t="s">
        <v>138</v>
      </c>
      <c r="D4110" s="36" t="s">
        <v>9</v>
      </c>
      <c r="E4110" s="233" t="s">
        <v>1626</v>
      </c>
      <c r="F4110" s="234"/>
      <c r="G4110" s="38" t="s">
        <v>139</v>
      </c>
      <c r="H4110" s="37" t="s">
        <v>140</v>
      </c>
      <c r="I4110" s="37" t="s">
        <v>141</v>
      </c>
      <c r="J4110" s="37" t="s">
        <v>10</v>
      </c>
      <c r="Q4110">
        <f t="shared" si="1007"/>
        <v>0</v>
      </c>
      <c r="S4110" s="194"/>
      <c r="W4110" t="s">
        <v>141</v>
      </c>
      <c r="Y4110" t="s">
        <v>141</v>
      </c>
      <c r="AB4110" t="s">
        <v>141</v>
      </c>
    </row>
    <row r="4111" spans="1:30" ht="25.5" x14ac:dyDescent="0.25">
      <c r="A4111" s="39" t="s">
        <v>1636</v>
      </c>
      <c r="B4111" s="40" t="s">
        <v>1345</v>
      </c>
      <c r="C4111" s="39" t="s">
        <v>162</v>
      </c>
      <c r="D4111" s="39" t="s">
        <v>1346</v>
      </c>
      <c r="E4111" s="235" t="s">
        <v>2996</v>
      </c>
      <c r="F4111" s="236"/>
      <c r="G4111" s="41" t="s">
        <v>164</v>
      </c>
      <c r="H4111" s="42">
        <v>1</v>
      </c>
      <c r="I4111" s="43">
        <f>_xlfn.XLOOKUP(D4111,'Sintético MO EQ MAT'!D:D,'Sintético MO EQ MAT'!G:G)</f>
        <v>51.342716319672135</v>
      </c>
      <c r="J4111" s="43">
        <f>(H4111*I4111)</f>
        <v>51.342716319672135</v>
      </c>
      <c r="K4111">
        <f>_xlfn.XLOOKUP(D4111,'Sintético MO EQ MAT'!D:D,'Sintético MO EQ MAT'!O:O,0)</f>
        <v>375.82</v>
      </c>
      <c r="L4111">
        <f>_xlfn.XLOOKUP(D4111,'Sintético MO EQ MAT'!D:D,'Sintético MO EQ MAT'!K:K,0)</f>
        <v>62.638113910000001</v>
      </c>
      <c r="Q4111">
        <f t="shared" si="1007"/>
        <v>0</v>
      </c>
      <c r="S4111" s="194"/>
      <c r="W4111">
        <v>51.342716319672135</v>
      </c>
      <c r="Y4111">
        <v>51.342716319672135</v>
      </c>
      <c r="AB4111">
        <v>51.342716319672135</v>
      </c>
      <c r="AD4111" s="196">
        <v>38.82</v>
      </c>
    </row>
    <row r="4112" spans="1:30" ht="25.5" x14ac:dyDescent="0.25">
      <c r="A4112" s="50" t="s">
        <v>1638</v>
      </c>
      <c r="B4112" s="51" t="s">
        <v>1940</v>
      </c>
      <c r="C4112" s="50" t="s">
        <v>157</v>
      </c>
      <c r="D4112" s="50" t="s">
        <v>1941</v>
      </c>
      <c r="E4112" s="237" t="s">
        <v>1637</v>
      </c>
      <c r="F4112" s="238"/>
      <c r="G4112" s="52" t="s">
        <v>266</v>
      </c>
      <c r="H4112" s="53">
        <v>0.49</v>
      </c>
      <c r="I4112" s="54">
        <v>19.64</v>
      </c>
      <c r="J4112" s="54">
        <f t="shared" ref="J4112:J4114" si="1008">TRUNC(H4112*I4112,(2))</f>
        <v>9.6199999999999992</v>
      </c>
      <c r="Q4112">
        <f t="shared" si="1007"/>
        <v>0</v>
      </c>
      <c r="R4112">
        <f t="shared" ref="R4112:R4114" si="1009">I4112/1.07133</f>
        <v>18.332353243165041</v>
      </c>
      <c r="T4112">
        <v>18.659049965930198</v>
      </c>
      <c r="W4112">
        <v>19.989999999999998</v>
      </c>
      <c r="Y4112">
        <v>19.989999999999998</v>
      </c>
      <c r="AB4112">
        <v>19.989999999999998</v>
      </c>
      <c r="AD4112" s="196">
        <v>19.64</v>
      </c>
    </row>
    <row r="4113" spans="1:30" ht="25.5" x14ac:dyDescent="0.25">
      <c r="A4113" s="50" t="s">
        <v>1638</v>
      </c>
      <c r="B4113" s="51" t="s">
        <v>1942</v>
      </c>
      <c r="C4113" s="50" t="s">
        <v>157</v>
      </c>
      <c r="D4113" s="50" t="s">
        <v>1943</v>
      </c>
      <c r="E4113" s="237" t="s">
        <v>1637</v>
      </c>
      <c r="F4113" s="238"/>
      <c r="G4113" s="52" t="s">
        <v>266</v>
      </c>
      <c r="H4113" s="53">
        <v>0.49</v>
      </c>
      <c r="I4113" s="54">
        <v>27.04</v>
      </c>
      <c r="J4113" s="54">
        <f t="shared" si="1008"/>
        <v>13.24</v>
      </c>
      <c r="Q4113">
        <f t="shared" si="1007"/>
        <v>0</v>
      </c>
      <c r="R4113">
        <f t="shared" si="1009"/>
        <v>25.239655381628445</v>
      </c>
      <c r="T4113">
        <v>25.678362409341663</v>
      </c>
      <c r="W4113">
        <v>27.51</v>
      </c>
      <c r="Y4113">
        <v>27.51</v>
      </c>
      <c r="AB4113">
        <v>27.51</v>
      </c>
      <c r="AD4113" s="196">
        <v>27.04</v>
      </c>
    </row>
    <row r="4114" spans="1:30" ht="25.5" x14ac:dyDescent="0.25">
      <c r="A4114" s="55" t="s">
        <v>1627</v>
      </c>
      <c r="B4114" s="56" t="s">
        <v>3009</v>
      </c>
      <c r="C4114" s="55" t="s">
        <v>162</v>
      </c>
      <c r="D4114" s="55" t="s">
        <v>3010</v>
      </c>
      <c r="E4114" s="230" t="s">
        <v>1648</v>
      </c>
      <c r="F4114" s="231"/>
      <c r="G4114" s="57" t="s">
        <v>164</v>
      </c>
      <c r="H4114" s="58">
        <v>1</v>
      </c>
      <c r="I4114" s="59">
        <v>28.48</v>
      </c>
      <c r="J4114" s="59">
        <f t="shared" si="1008"/>
        <v>28.48</v>
      </c>
      <c r="Q4114">
        <f t="shared" si="1007"/>
        <v>0</v>
      </c>
      <c r="R4114">
        <f t="shared" si="1009"/>
        <v>26.583779041005108</v>
      </c>
      <c r="T4114">
        <v>27.05048864495534</v>
      </c>
      <c r="W4114">
        <v>28.98</v>
      </c>
      <c r="Y4114">
        <v>28.98</v>
      </c>
      <c r="AB4114">
        <v>28.98</v>
      </c>
      <c r="AD4114" s="196">
        <v>28.48</v>
      </c>
    </row>
    <row r="4115" spans="1:30" x14ac:dyDescent="0.25">
      <c r="A4115" s="44"/>
      <c r="B4115" s="44"/>
      <c r="C4115" s="44"/>
      <c r="D4115" s="44"/>
      <c r="E4115" s="44" t="s">
        <v>1629</v>
      </c>
      <c r="F4115" s="45">
        <v>17.36</v>
      </c>
      <c r="G4115" s="44" t="s">
        <v>1630</v>
      </c>
      <c r="H4115" s="45">
        <v>0</v>
      </c>
      <c r="I4115" s="44" t="s">
        <v>1631</v>
      </c>
      <c r="J4115" s="45">
        <f>F4115+H4115</f>
        <v>17.36</v>
      </c>
      <c r="Q4115">
        <f t="shared" si="1007"/>
        <v>0</v>
      </c>
      <c r="W4115" t="s">
        <v>1631</v>
      </c>
      <c r="Y4115" t="s">
        <v>1631</v>
      </c>
      <c r="AB4115" t="s">
        <v>1631</v>
      </c>
    </row>
    <row r="4116" spans="1:30" x14ac:dyDescent="0.25">
      <c r="A4116" s="44"/>
      <c r="B4116" s="44"/>
      <c r="C4116" s="44"/>
      <c r="D4116" s="44"/>
      <c r="E4116" s="44" t="s">
        <v>1632</v>
      </c>
      <c r="F4116" s="45">
        <f>J4116-J4111</f>
        <v>11.295397590327866</v>
      </c>
      <c r="G4116" s="44"/>
      <c r="H4116" s="229" t="s">
        <v>1633</v>
      </c>
      <c r="I4116" s="229"/>
      <c r="J4116" s="45">
        <f>Q4116</f>
        <v>62.638113910000001</v>
      </c>
      <c r="Q4116">
        <f t="shared" si="1007"/>
        <v>62.638113910000001</v>
      </c>
      <c r="S4116" s="194"/>
    </row>
    <row r="4117" spans="1:30" ht="15.75" thickBot="1" x14ac:dyDescent="0.3">
      <c r="A4117" s="46"/>
      <c r="B4117" s="46"/>
      <c r="C4117" s="46"/>
      <c r="D4117" s="46"/>
      <c r="E4117" s="46"/>
      <c r="F4117" s="46"/>
      <c r="G4117" s="46" t="s">
        <v>1634</v>
      </c>
      <c r="H4117" s="47">
        <v>6</v>
      </c>
      <c r="I4117" s="46" t="s">
        <v>1635</v>
      </c>
      <c r="J4117" s="48">
        <f>O4117</f>
        <v>375.82</v>
      </c>
      <c r="M4117">
        <f>K4111</f>
        <v>375.82</v>
      </c>
      <c r="N4117">
        <f>L4111</f>
        <v>62.638113910000001</v>
      </c>
      <c r="O4117">
        <v>375.82</v>
      </c>
      <c r="P4117">
        <v>62.638113910000001</v>
      </c>
      <c r="Q4117">
        <f t="shared" si="1007"/>
        <v>0</v>
      </c>
      <c r="S4117" s="194"/>
      <c r="W4117" t="s">
        <v>1635</v>
      </c>
      <c r="Y4117" t="s">
        <v>1635</v>
      </c>
      <c r="AB4117" t="s">
        <v>1635</v>
      </c>
    </row>
    <row r="4118" spans="1:30" ht="15.75" thickTop="1" x14ac:dyDescent="0.25">
      <c r="A4118" s="49"/>
      <c r="B4118" s="49"/>
      <c r="C4118" s="49"/>
      <c r="D4118" s="49"/>
      <c r="E4118" s="49"/>
      <c r="F4118" s="49"/>
      <c r="G4118" s="49"/>
      <c r="H4118" s="49"/>
      <c r="I4118" s="49"/>
      <c r="J4118" s="49"/>
      <c r="Q4118">
        <f t="shared" si="1007"/>
        <v>0</v>
      </c>
      <c r="S4118" s="194"/>
    </row>
    <row r="4119" spans="1:30" collapsed="1" x14ac:dyDescent="0.25">
      <c r="A4119" s="36" t="s">
        <v>1347</v>
      </c>
      <c r="B4119" s="37" t="s">
        <v>137</v>
      </c>
      <c r="C4119" s="36" t="s">
        <v>138</v>
      </c>
      <c r="D4119" s="36" t="s">
        <v>9</v>
      </c>
      <c r="E4119" s="233" t="s">
        <v>1626</v>
      </c>
      <c r="F4119" s="234"/>
      <c r="G4119" s="38" t="s">
        <v>139</v>
      </c>
      <c r="H4119" s="37" t="s">
        <v>140</v>
      </c>
      <c r="I4119" s="37" t="s">
        <v>141</v>
      </c>
      <c r="J4119" s="37" t="s">
        <v>10</v>
      </c>
      <c r="Q4119">
        <f t="shared" si="1007"/>
        <v>0</v>
      </c>
      <c r="S4119" s="194"/>
      <c r="W4119" t="s">
        <v>141</v>
      </c>
      <c r="Y4119" t="s">
        <v>141</v>
      </c>
      <c r="AB4119" t="s">
        <v>141</v>
      </c>
    </row>
    <row r="4120" spans="1:30" x14ac:dyDescent="0.25">
      <c r="A4120" s="39" t="s">
        <v>1636</v>
      </c>
      <c r="B4120" s="40" t="s">
        <v>1348</v>
      </c>
      <c r="C4120" s="39" t="s">
        <v>162</v>
      </c>
      <c r="D4120" s="39" t="s">
        <v>1349</v>
      </c>
      <c r="E4120" s="235" t="s">
        <v>2996</v>
      </c>
      <c r="F4120" s="236"/>
      <c r="G4120" s="41" t="s">
        <v>164</v>
      </c>
      <c r="H4120" s="42">
        <v>1</v>
      </c>
      <c r="I4120" s="43">
        <f>_xlfn.XLOOKUP(D4120,'Sintético MO EQ MAT'!D:D,'Sintético MO EQ MAT'!G:G)</f>
        <v>266.41335100819674</v>
      </c>
      <c r="J4120" s="43">
        <f>(H4120*I4120)</f>
        <v>266.41335100819674</v>
      </c>
      <c r="K4120">
        <f>_xlfn.XLOOKUP(D4120,'Sintético MO EQ MAT'!D:D,'Sintético MO EQ MAT'!O:O,0)</f>
        <v>18526.38</v>
      </c>
      <c r="L4120">
        <f>_xlfn.XLOOKUP(D4120,'Sintético MO EQ MAT'!D:D,'Sintético MO EQ MAT'!K:K,0)</f>
        <v>325.02428823000002</v>
      </c>
      <c r="Q4120">
        <f t="shared" si="1007"/>
        <v>0</v>
      </c>
      <c r="S4120" s="194"/>
      <c r="W4120">
        <v>266.41335100819674</v>
      </c>
      <c r="Y4120">
        <v>266.41335100819674</v>
      </c>
      <c r="AB4120">
        <v>266.41335100819674</v>
      </c>
      <c r="AD4120" s="196">
        <v>271.77</v>
      </c>
    </row>
    <row r="4121" spans="1:30" ht="25.5" x14ac:dyDescent="0.25">
      <c r="A4121" s="50" t="s">
        <v>1638</v>
      </c>
      <c r="B4121" s="51" t="s">
        <v>1940</v>
      </c>
      <c r="C4121" s="50" t="s">
        <v>157</v>
      </c>
      <c r="D4121" s="50" t="s">
        <v>1941</v>
      </c>
      <c r="E4121" s="237" t="s">
        <v>1637</v>
      </c>
      <c r="F4121" s="238"/>
      <c r="G4121" s="52" t="s">
        <v>266</v>
      </c>
      <c r="H4121" s="53">
        <v>1.028</v>
      </c>
      <c r="I4121" s="54">
        <v>19.64</v>
      </c>
      <c r="J4121" s="54">
        <f t="shared" ref="J4121:J4125" si="1010">TRUNC(H4121*I4121,(2))</f>
        <v>20.18</v>
      </c>
      <c r="Q4121">
        <f t="shared" si="1007"/>
        <v>0</v>
      </c>
      <c r="R4121">
        <f t="shared" ref="R4121:R4125" si="1011">I4121/1.07133</f>
        <v>18.332353243165041</v>
      </c>
      <c r="T4121">
        <v>18.659049965930198</v>
      </c>
      <c r="W4121">
        <v>19.989999999999998</v>
      </c>
      <c r="Y4121">
        <v>19.989999999999998</v>
      </c>
      <c r="AB4121">
        <v>19.989999999999998</v>
      </c>
      <c r="AD4121" s="196">
        <v>19.64</v>
      </c>
    </row>
    <row r="4122" spans="1:30" ht="25.5" x14ac:dyDescent="0.25">
      <c r="A4122" s="50" t="s">
        <v>1638</v>
      </c>
      <c r="B4122" s="51" t="s">
        <v>1942</v>
      </c>
      <c r="C4122" s="50" t="s">
        <v>157</v>
      </c>
      <c r="D4122" s="50" t="s">
        <v>1943</v>
      </c>
      <c r="E4122" s="237" t="s">
        <v>1637</v>
      </c>
      <c r="F4122" s="238"/>
      <c r="G4122" s="52" t="s">
        <v>266</v>
      </c>
      <c r="H4122" s="53">
        <v>1.028</v>
      </c>
      <c r="I4122" s="54">
        <v>27.04</v>
      </c>
      <c r="J4122" s="54">
        <f t="shared" si="1010"/>
        <v>27.79</v>
      </c>
      <c r="Q4122">
        <f t="shared" si="1007"/>
        <v>0</v>
      </c>
      <c r="R4122">
        <f t="shared" si="1011"/>
        <v>25.239655381628445</v>
      </c>
      <c r="T4122">
        <v>25.678362409341663</v>
      </c>
      <c r="W4122">
        <v>27.51</v>
      </c>
      <c r="Y4122">
        <v>27.51</v>
      </c>
      <c r="AB4122">
        <v>27.51</v>
      </c>
      <c r="AD4122" s="196">
        <v>27.04</v>
      </c>
    </row>
    <row r="4123" spans="1:30" x14ac:dyDescent="0.25">
      <c r="A4123" s="55" t="s">
        <v>1627</v>
      </c>
      <c r="B4123" s="56" t="s">
        <v>2888</v>
      </c>
      <c r="C4123" s="55" t="s">
        <v>162</v>
      </c>
      <c r="D4123" s="55" t="s">
        <v>2889</v>
      </c>
      <c r="E4123" s="230" t="s">
        <v>1648</v>
      </c>
      <c r="F4123" s="231"/>
      <c r="G4123" s="57" t="s">
        <v>255</v>
      </c>
      <c r="H4123" s="58">
        <v>0.3</v>
      </c>
      <c r="I4123" s="59">
        <v>0.88</v>
      </c>
      <c r="J4123" s="59">
        <f t="shared" si="1010"/>
        <v>0.26</v>
      </c>
      <c r="Q4123">
        <f t="shared" si="1007"/>
        <v>0</v>
      </c>
      <c r="R4123">
        <f t="shared" si="1011"/>
        <v>0.8214089029524051</v>
      </c>
      <c r="T4123">
        <v>0.84007728711041429</v>
      </c>
      <c r="W4123">
        <v>0.9</v>
      </c>
      <c r="Y4123">
        <v>0.9</v>
      </c>
      <c r="AB4123">
        <v>0.9</v>
      </c>
      <c r="AD4123" s="196">
        <v>0.88</v>
      </c>
    </row>
    <row r="4124" spans="1:30" x14ac:dyDescent="0.25">
      <c r="A4124" s="55" t="s">
        <v>1627</v>
      </c>
      <c r="B4124" s="56" t="s">
        <v>3011</v>
      </c>
      <c r="C4124" s="55" t="s">
        <v>162</v>
      </c>
      <c r="D4124" s="55" t="s">
        <v>3012</v>
      </c>
      <c r="E4124" s="230" t="s">
        <v>1648</v>
      </c>
      <c r="F4124" s="231"/>
      <c r="G4124" s="57" t="s">
        <v>164</v>
      </c>
      <c r="H4124" s="58">
        <v>1</v>
      </c>
      <c r="I4124" s="59">
        <v>167.31</v>
      </c>
      <c r="J4124" s="59">
        <f t="shared" si="1010"/>
        <v>167.31</v>
      </c>
      <c r="Q4124">
        <f t="shared" si="1007"/>
        <v>0</v>
      </c>
      <c r="R4124">
        <f t="shared" si="1011"/>
        <v>156.17036767382601</v>
      </c>
      <c r="T4124">
        <v>158.88661756881635</v>
      </c>
      <c r="W4124">
        <v>170.22</v>
      </c>
      <c r="Y4124">
        <v>170.22</v>
      </c>
      <c r="AB4124">
        <v>170.22</v>
      </c>
      <c r="AD4124" s="196">
        <v>167.32</v>
      </c>
    </row>
    <row r="4125" spans="1:30" x14ac:dyDescent="0.25">
      <c r="A4125" s="55" t="s">
        <v>1627</v>
      </c>
      <c r="B4125" s="56" t="s">
        <v>3013</v>
      </c>
      <c r="C4125" s="55" t="s">
        <v>162</v>
      </c>
      <c r="D4125" s="55" t="s">
        <v>3014</v>
      </c>
      <c r="E4125" s="230" t="s">
        <v>1648</v>
      </c>
      <c r="F4125" s="231"/>
      <c r="G4125" s="57" t="s">
        <v>164</v>
      </c>
      <c r="H4125" s="58">
        <v>3</v>
      </c>
      <c r="I4125" s="59">
        <v>16.95</v>
      </c>
      <c r="J4125" s="59">
        <f t="shared" si="1010"/>
        <v>50.85</v>
      </c>
      <c r="Q4125">
        <f t="shared" si="1007"/>
        <v>0</v>
      </c>
      <c r="R4125">
        <f t="shared" si="1011"/>
        <v>15.8214555739128</v>
      </c>
      <c r="T4125">
        <v>16.101481336282941</v>
      </c>
      <c r="W4125">
        <v>17.25</v>
      </c>
      <c r="Y4125">
        <v>17.25</v>
      </c>
      <c r="AB4125">
        <v>17.25</v>
      </c>
      <c r="AD4125" s="196">
        <v>16.95</v>
      </c>
    </row>
    <row r="4126" spans="1:30" x14ac:dyDescent="0.25">
      <c r="A4126" s="44"/>
      <c r="B4126" s="44"/>
      <c r="C4126" s="44"/>
      <c r="D4126" s="44"/>
      <c r="E4126" s="44" t="s">
        <v>1629</v>
      </c>
      <c r="F4126" s="45">
        <v>36.43</v>
      </c>
      <c r="G4126" s="44" t="s">
        <v>1630</v>
      </c>
      <c r="H4126" s="45">
        <v>0</v>
      </c>
      <c r="I4126" s="44" t="s">
        <v>1631</v>
      </c>
      <c r="J4126" s="45">
        <f>F4126+H4126</f>
        <v>36.43</v>
      </c>
      <c r="Q4126">
        <f t="shared" si="1007"/>
        <v>0</v>
      </c>
      <c r="W4126" t="s">
        <v>1631</v>
      </c>
      <c r="Y4126" t="s">
        <v>1631</v>
      </c>
      <c r="AB4126" t="s">
        <v>1631</v>
      </c>
    </row>
    <row r="4127" spans="1:30" x14ac:dyDescent="0.25">
      <c r="A4127" s="44"/>
      <c r="B4127" s="44"/>
      <c r="C4127" s="44"/>
      <c r="D4127" s="44"/>
      <c r="E4127" s="44" t="s">
        <v>1632</v>
      </c>
      <c r="F4127" s="45">
        <f>J4127-J4120</f>
        <v>58.610937221803283</v>
      </c>
      <c r="G4127" s="44"/>
      <c r="H4127" s="229" t="s">
        <v>1633</v>
      </c>
      <c r="I4127" s="229"/>
      <c r="J4127" s="45">
        <f>Q4127</f>
        <v>325.02428823000002</v>
      </c>
      <c r="Q4127">
        <f t="shared" si="1007"/>
        <v>325.02428823000002</v>
      </c>
      <c r="S4127" s="194"/>
    </row>
    <row r="4128" spans="1:30" ht="15.75" thickBot="1" x14ac:dyDescent="0.3">
      <c r="A4128" s="46"/>
      <c r="B4128" s="46"/>
      <c r="C4128" s="46"/>
      <c r="D4128" s="46"/>
      <c r="E4128" s="46"/>
      <c r="F4128" s="46"/>
      <c r="G4128" s="46" t="s">
        <v>1634</v>
      </c>
      <c r="H4128" s="47">
        <v>57</v>
      </c>
      <c r="I4128" s="46" t="s">
        <v>1635</v>
      </c>
      <c r="J4128" s="48">
        <f>O4128</f>
        <v>18526.38</v>
      </c>
      <c r="M4128">
        <f>K4120</f>
        <v>18526.38</v>
      </c>
      <c r="N4128">
        <f>L4120</f>
        <v>325.02428823000002</v>
      </c>
      <c r="O4128">
        <v>18526.38</v>
      </c>
      <c r="P4128">
        <v>325.02428823000002</v>
      </c>
      <c r="Q4128">
        <f t="shared" si="1007"/>
        <v>0</v>
      </c>
      <c r="S4128" s="194"/>
      <c r="W4128" t="s">
        <v>1635</v>
      </c>
      <c r="Y4128" t="s">
        <v>1635</v>
      </c>
      <c r="AB4128" t="s">
        <v>1635</v>
      </c>
    </row>
    <row r="4129" spans="1:30" ht="15.75" thickTop="1" x14ac:dyDescent="0.25">
      <c r="A4129" s="49"/>
      <c r="B4129" s="49"/>
      <c r="C4129" s="49"/>
      <c r="D4129" s="49"/>
      <c r="E4129" s="49"/>
      <c r="F4129" s="49"/>
      <c r="G4129" s="49"/>
      <c r="H4129" s="49"/>
      <c r="I4129" s="49"/>
      <c r="J4129" s="49"/>
      <c r="Q4129">
        <f t="shared" si="1007"/>
        <v>0</v>
      </c>
      <c r="S4129" s="194"/>
    </row>
    <row r="4130" spans="1:30" collapsed="1" x14ac:dyDescent="0.25">
      <c r="A4130" s="36" t="s">
        <v>1350</v>
      </c>
      <c r="B4130" s="37" t="s">
        <v>137</v>
      </c>
      <c r="C4130" s="36" t="s">
        <v>138</v>
      </c>
      <c r="D4130" s="36" t="s">
        <v>9</v>
      </c>
      <c r="E4130" s="233" t="s">
        <v>1626</v>
      </c>
      <c r="F4130" s="234"/>
      <c r="G4130" s="38" t="s">
        <v>139</v>
      </c>
      <c r="H4130" s="37" t="s">
        <v>140</v>
      </c>
      <c r="I4130" s="37" t="s">
        <v>141</v>
      </c>
      <c r="J4130" s="37" t="s">
        <v>10</v>
      </c>
      <c r="Q4130">
        <f t="shared" si="1007"/>
        <v>0</v>
      </c>
      <c r="S4130" s="194"/>
      <c r="W4130" t="s">
        <v>141</v>
      </c>
      <c r="Y4130" t="s">
        <v>141</v>
      </c>
      <c r="AB4130" t="s">
        <v>141</v>
      </c>
    </row>
    <row r="4131" spans="1:30" x14ac:dyDescent="0.25">
      <c r="A4131" s="39" t="s">
        <v>1636</v>
      </c>
      <c r="B4131" s="40" t="s">
        <v>1351</v>
      </c>
      <c r="C4131" s="39" t="s">
        <v>162</v>
      </c>
      <c r="D4131" s="39" t="s">
        <v>3015</v>
      </c>
      <c r="E4131" s="235" t="s">
        <v>2996</v>
      </c>
      <c r="F4131" s="236"/>
      <c r="G4131" s="41" t="s">
        <v>164</v>
      </c>
      <c r="H4131" s="42">
        <v>1</v>
      </c>
      <c r="I4131" s="43">
        <f>_xlfn.XLOOKUP(D4131,'Sintético MO EQ MAT'!D:D,'Sintético MO EQ MAT'!G:G)</f>
        <v>721.77079833606558</v>
      </c>
      <c r="J4131" s="43">
        <f>(H4131*I4131)</f>
        <v>721.77079833606558</v>
      </c>
      <c r="K4131">
        <f>_xlfn.XLOOKUP(D4131,'Sintético MO EQ MAT'!D:D,'Sintético MO EQ MAT'!O:O,0)</f>
        <v>1761.12</v>
      </c>
      <c r="L4131">
        <f>_xlfn.XLOOKUP(D4131,'Sintético MO EQ MAT'!D:D,'Sintético MO EQ MAT'!K:K,0)</f>
        <v>880.56037397</v>
      </c>
      <c r="Q4131">
        <f t="shared" si="1007"/>
        <v>0</v>
      </c>
      <c r="S4131" s="194"/>
      <c r="W4131">
        <v>721.77079833606558</v>
      </c>
      <c r="Y4131">
        <v>721.77079833606558</v>
      </c>
      <c r="AB4131">
        <v>721.77079833606558</v>
      </c>
      <c r="AD4131" s="196">
        <v>815.57</v>
      </c>
    </row>
    <row r="4132" spans="1:30" ht="25.5" x14ac:dyDescent="0.25">
      <c r="A4132" s="50" t="s">
        <v>1638</v>
      </c>
      <c r="B4132" s="51" t="s">
        <v>1940</v>
      </c>
      <c r="C4132" s="50" t="s">
        <v>157</v>
      </c>
      <c r="D4132" s="50" t="s">
        <v>1941</v>
      </c>
      <c r="E4132" s="237" t="s">
        <v>1637</v>
      </c>
      <c r="F4132" s="238"/>
      <c r="G4132" s="52" t="s">
        <v>266</v>
      </c>
      <c r="H4132" s="53">
        <v>1.077</v>
      </c>
      <c r="I4132" s="54">
        <v>19.64</v>
      </c>
      <c r="J4132" s="54">
        <f t="shared" ref="J4132:J4136" si="1012">TRUNC(H4132*I4132,(2))</f>
        <v>21.15</v>
      </c>
      <c r="Q4132">
        <f t="shared" si="1007"/>
        <v>0</v>
      </c>
      <c r="R4132">
        <f t="shared" ref="R4132:R4136" si="1013">I4132/1.07133</f>
        <v>18.332353243165041</v>
      </c>
      <c r="T4132">
        <v>18.659049965930198</v>
      </c>
      <c r="W4132">
        <v>19.989999999999998</v>
      </c>
      <c r="Y4132">
        <v>19.989999999999998</v>
      </c>
      <c r="AB4132">
        <v>19.989999999999998</v>
      </c>
      <c r="AD4132" s="196">
        <v>19.64</v>
      </c>
    </row>
    <row r="4133" spans="1:30" ht="25.5" x14ac:dyDescent="0.25">
      <c r="A4133" s="50" t="s">
        <v>1638</v>
      </c>
      <c r="B4133" s="51" t="s">
        <v>1942</v>
      </c>
      <c r="C4133" s="50" t="s">
        <v>157</v>
      </c>
      <c r="D4133" s="50" t="s">
        <v>1943</v>
      </c>
      <c r="E4133" s="237" t="s">
        <v>1637</v>
      </c>
      <c r="F4133" s="238"/>
      <c r="G4133" s="52" t="s">
        <v>266</v>
      </c>
      <c r="H4133" s="53">
        <v>1.077</v>
      </c>
      <c r="I4133" s="54">
        <v>27.04</v>
      </c>
      <c r="J4133" s="54">
        <f t="shared" si="1012"/>
        <v>29.12</v>
      </c>
      <c r="Q4133">
        <f t="shared" si="1007"/>
        <v>0</v>
      </c>
      <c r="R4133">
        <f t="shared" si="1013"/>
        <v>25.239655381628445</v>
      </c>
      <c r="T4133">
        <v>25.678362409341663</v>
      </c>
      <c r="W4133">
        <v>27.51</v>
      </c>
      <c r="Y4133">
        <v>27.51</v>
      </c>
      <c r="AB4133">
        <v>27.51</v>
      </c>
      <c r="AD4133" s="196">
        <v>27.04</v>
      </c>
    </row>
    <row r="4134" spans="1:30" ht="25.5" x14ac:dyDescent="0.25">
      <c r="A4134" s="55" t="s">
        <v>1627</v>
      </c>
      <c r="B4134" s="56" t="s">
        <v>3016</v>
      </c>
      <c r="C4134" s="55" t="s">
        <v>162</v>
      </c>
      <c r="D4134" s="55" t="s">
        <v>3017</v>
      </c>
      <c r="E4134" s="230" t="s">
        <v>1648</v>
      </c>
      <c r="F4134" s="231"/>
      <c r="G4134" s="57" t="s">
        <v>164</v>
      </c>
      <c r="H4134" s="58">
        <v>1</v>
      </c>
      <c r="I4134" s="59">
        <v>641.38</v>
      </c>
      <c r="J4134" s="59">
        <f t="shared" si="1012"/>
        <v>641.38</v>
      </c>
      <c r="Q4134">
        <f t="shared" si="1007"/>
        <v>0</v>
      </c>
      <c r="R4134">
        <f t="shared" si="1013"/>
        <v>598.67641156319723</v>
      </c>
      <c r="T4134">
        <v>609.08403573128726</v>
      </c>
      <c r="W4134">
        <v>652.53</v>
      </c>
      <c r="Y4134">
        <v>652.53</v>
      </c>
      <c r="AB4134">
        <v>652.53</v>
      </c>
      <c r="AD4134" s="196">
        <v>641.41</v>
      </c>
    </row>
    <row r="4135" spans="1:30" x14ac:dyDescent="0.25">
      <c r="A4135" s="55" t="s">
        <v>1627</v>
      </c>
      <c r="B4135" s="56" t="s">
        <v>2888</v>
      </c>
      <c r="C4135" s="55" t="s">
        <v>162</v>
      </c>
      <c r="D4135" s="55" t="s">
        <v>2889</v>
      </c>
      <c r="E4135" s="230" t="s">
        <v>1648</v>
      </c>
      <c r="F4135" s="231"/>
      <c r="G4135" s="57" t="s">
        <v>255</v>
      </c>
      <c r="H4135" s="58">
        <v>0.1</v>
      </c>
      <c r="I4135" s="59">
        <v>0.88</v>
      </c>
      <c r="J4135" s="59">
        <f t="shared" si="1012"/>
        <v>0.08</v>
      </c>
      <c r="Q4135">
        <f t="shared" si="1007"/>
        <v>0</v>
      </c>
      <c r="R4135">
        <f t="shared" si="1013"/>
        <v>0.8214089029524051</v>
      </c>
      <c r="T4135">
        <v>0.84007728711041429</v>
      </c>
      <c r="W4135">
        <v>0.9</v>
      </c>
      <c r="Y4135">
        <v>0.9</v>
      </c>
      <c r="AB4135">
        <v>0.9</v>
      </c>
      <c r="AD4135" s="196">
        <v>0.88</v>
      </c>
    </row>
    <row r="4136" spans="1:30" x14ac:dyDescent="0.25">
      <c r="A4136" s="55" t="s">
        <v>1627</v>
      </c>
      <c r="B4136" s="56" t="s">
        <v>3018</v>
      </c>
      <c r="C4136" s="55" t="s">
        <v>162</v>
      </c>
      <c r="D4136" s="55" t="s">
        <v>3019</v>
      </c>
      <c r="E4136" s="230" t="s">
        <v>1648</v>
      </c>
      <c r="F4136" s="231"/>
      <c r="G4136" s="57" t="s">
        <v>164</v>
      </c>
      <c r="H4136" s="58">
        <v>4</v>
      </c>
      <c r="I4136" s="59">
        <v>7.51</v>
      </c>
      <c r="J4136" s="59">
        <f t="shared" si="1012"/>
        <v>30.04</v>
      </c>
      <c r="Q4136">
        <f t="shared" si="1007"/>
        <v>0</v>
      </c>
      <c r="R4136">
        <f t="shared" si="1013"/>
        <v>7.0099782513324564</v>
      </c>
      <c r="T4136">
        <v>7.1406569404385216</v>
      </c>
      <c r="W4136">
        <v>7.65</v>
      </c>
      <c r="Y4136">
        <v>7.65</v>
      </c>
      <c r="AB4136">
        <v>7.65</v>
      </c>
      <c r="AD4136" s="196">
        <v>7.51</v>
      </c>
    </row>
    <row r="4137" spans="1:30" x14ac:dyDescent="0.25">
      <c r="A4137" s="44"/>
      <c r="B4137" s="44"/>
      <c r="C4137" s="44"/>
      <c r="D4137" s="44"/>
      <c r="E4137" s="44" t="s">
        <v>1629</v>
      </c>
      <c r="F4137" s="45">
        <v>38.159999999999997</v>
      </c>
      <c r="G4137" s="44" t="s">
        <v>1630</v>
      </c>
      <c r="H4137" s="45">
        <v>0</v>
      </c>
      <c r="I4137" s="44" t="s">
        <v>1631</v>
      </c>
      <c r="J4137" s="45">
        <f>F4137+H4137</f>
        <v>38.159999999999997</v>
      </c>
      <c r="Q4137">
        <f t="shared" si="1007"/>
        <v>0</v>
      </c>
      <c r="W4137" t="s">
        <v>1631</v>
      </c>
      <c r="Y4137" t="s">
        <v>1631</v>
      </c>
      <c r="AB4137" t="s">
        <v>1631</v>
      </c>
    </row>
    <row r="4138" spans="1:30" x14ac:dyDescent="0.25">
      <c r="A4138" s="44"/>
      <c r="B4138" s="44"/>
      <c r="C4138" s="44"/>
      <c r="D4138" s="44"/>
      <c r="E4138" s="44" t="s">
        <v>1632</v>
      </c>
      <c r="F4138" s="45">
        <f>J4138-J4131</f>
        <v>158.78957563393442</v>
      </c>
      <c r="G4138" s="44"/>
      <c r="H4138" s="229" t="s">
        <v>1633</v>
      </c>
      <c r="I4138" s="229"/>
      <c r="J4138" s="45">
        <f>Q4138</f>
        <v>880.56037397</v>
      </c>
      <c r="Q4138">
        <f t="shared" si="1007"/>
        <v>880.56037397</v>
      </c>
      <c r="S4138" s="194"/>
    </row>
    <row r="4139" spans="1:30" ht="15.75" thickBot="1" x14ac:dyDescent="0.3">
      <c r="A4139" s="46"/>
      <c r="B4139" s="46"/>
      <c r="C4139" s="46"/>
      <c r="D4139" s="46"/>
      <c r="E4139" s="46"/>
      <c r="F4139" s="46"/>
      <c r="G4139" s="46" t="s">
        <v>1634</v>
      </c>
      <c r="H4139" s="47">
        <v>2</v>
      </c>
      <c r="I4139" s="46" t="s">
        <v>1635</v>
      </c>
      <c r="J4139" s="48">
        <f>O4139</f>
        <v>1761.12</v>
      </c>
      <c r="M4139">
        <f>K4131</f>
        <v>1761.12</v>
      </c>
      <c r="N4139">
        <f>L4131</f>
        <v>880.56037397</v>
      </c>
      <c r="O4139">
        <v>1761.12</v>
      </c>
      <c r="P4139">
        <v>880.56037397</v>
      </c>
      <c r="Q4139">
        <f t="shared" si="1007"/>
        <v>0</v>
      </c>
      <c r="S4139" s="194"/>
      <c r="W4139" t="s">
        <v>1635</v>
      </c>
      <c r="Y4139" t="s">
        <v>1635</v>
      </c>
      <c r="AB4139" t="s">
        <v>1635</v>
      </c>
    </row>
    <row r="4140" spans="1:30" ht="15.75" thickTop="1" x14ac:dyDescent="0.25">
      <c r="A4140" s="49"/>
      <c r="B4140" s="49"/>
      <c r="C4140" s="49"/>
      <c r="D4140" s="49"/>
      <c r="E4140" s="49"/>
      <c r="F4140" s="49"/>
      <c r="G4140" s="49"/>
      <c r="H4140" s="49"/>
      <c r="I4140" s="49"/>
      <c r="J4140" s="49"/>
      <c r="Q4140">
        <f t="shared" si="1007"/>
        <v>0</v>
      </c>
      <c r="S4140" s="194"/>
    </row>
    <row r="4141" spans="1:30" collapsed="1" x14ac:dyDescent="0.25">
      <c r="A4141" s="36" t="s">
        <v>1353</v>
      </c>
      <c r="B4141" s="37" t="s">
        <v>137</v>
      </c>
      <c r="C4141" s="36" t="s">
        <v>138</v>
      </c>
      <c r="D4141" s="36" t="s">
        <v>9</v>
      </c>
      <c r="E4141" s="233" t="s">
        <v>1626</v>
      </c>
      <c r="F4141" s="234"/>
      <c r="G4141" s="38" t="s">
        <v>139</v>
      </c>
      <c r="H4141" s="37" t="s">
        <v>140</v>
      </c>
      <c r="I4141" s="37" t="s">
        <v>141</v>
      </c>
      <c r="J4141" s="37" t="s">
        <v>10</v>
      </c>
      <c r="Q4141">
        <f t="shared" si="1007"/>
        <v>0</v>
      </c>
      <c r="S4141" s="194"/>
      <c r="W4141" t="s">
        <v>141</v>
      </c>
      <c r="Y4141" t="s">
        <v>141</v>
      </c>
      <c r="AB4141" t="s">
        <v>141</v>
      </c>
    </row>
    <row r="4142" spans="1:30" x14ac:dyDescent="0.25">
      <c r="A4142" s="39" t="s">
        <v>1636</v>
      </c>
      <c r="B4142" s="40" t="s">
        <v>1354</v>
      </c>
      <c r="C4142" s="39" t="s">
        <v>162</v>
      </c>
      <c r="D4142" s="39" t="s">
        <v>1355</v>
      </c>
      <c r="E4142" s="235" t="s">
        <v>2996</v>
      </c>
      <c r="F4142" s="236"/>
      <c r="G4142" s="41" t="s">
        <v>164</v>
      </c>
      <c r="H4142" s="42">
        <v>1</v>
      </c>
      <c r="I4142" s="43">
        <f>_xlfn.XLOOKUP(D4142,'Sintético MO EQ MAT'!D:D,'Sintético MO EQ MAT'!G:G)</f>
        <v>309.25668466393449</v>
      </c>
      <c r="J4142" s="43">
        <f>(H4142*I4142)</f>
        <v>309.25668466393449</v>
      </c>
      <c r="K4142">
        <f>_xlfn.XLOOKUP(D4142,'Sintético MO EQ MAT'!D:D,'Sintético MO EQ MAT'!O:O,0)</f>
        <v>44520.59</v>
      </c>
      <c r="L4142">
        <f>_xlfn.XLOOKUP(D4142,'Sintético MO EQ MAT'!D:D,'Sintético MO EQ MAT'!K:K,0)</f>
        <v>377.29315529000007</v>
      </c>
      <c r="Q4142">
        <f t="shared" si="1007"/>
        <v>0</v>
      </c>
      <c r="S4142" s="194"/>
      <c r="W4142">
        <v>309.25668466393449</v>
      </c>
      <c r="Y4142">
        <v>309.25668466393449</v>
      </c>
      <c r="AB4142">
        <v>309.25668466393449</v>
      </c>
      <c r="AD4142" s="196">
        <v>325.43</v>
      </c>
    </row>
    <row r="4143" spans="1:30" ht="25.5" x14ac:dyDescent="0.25">
      <c r="A4143" s="50" t="s">
        <v>1638</v>
      </c>
      <c r="B4143" s="51" t="s">
        <v>1940</v>
      </c>
      <c r="C4143" s="50" t="s">
        <v>157</v>
      </c>
      <c r="D4143" s="50" t="s">
        <v>1941</v>
      </c>
      <c r="E4143" s="237" t="s">
        <v>1637</v>
      </c>
      <c r="F4143" s="238"/>
      <c r="G4143" s="52" t="s">
        <v>266</v>
      </c>
      <c r="H4143" s="53">
        <v>0.97899999999999998</v>
      </c>
      <c r="I4143" s="54">
        <v>19.64</v>
      </c>
      <c r="J4143" s="54">
        <f t="shared" ref="J4143:J4148" si="1014">TRUNC(H4143*I4143,(2))</f>
        <v>19.22</v>
      </c>
      <c r="Q4143">
        <f t="shared" si="1007"/>
        <v>0</v>
      </c>
      <c r="R4143">
        <f t="shared" ref="R4143:R4148" si="1015">I4143/1.07133</f>
        <v>18.332353243165041</v>
      </c>
      <c r="T4143">
        <v>18.659049965930198</v>
      </c>
      <c r="W4143">
        <v>19.989999999999998</v>
      </c>
      <c r="Y4143">
        <v>19.989999999999998</v>
      </c>
      <c r="AB4143">
        <v>19.989999999999998</v>
      </c>
      <c r="AD4143" s="196">
        <v>19.64</v>
      </c>
    </row>
    <row r="4144" spans="1:30" ht="25.5" x14ac:dyDescent="0.25">
      <c r="A4144" s="50" t="s">
        <v>1638</v>
      </c>
      <c r="B4144" s="51" t="s">
        <v>1942</v>
      </c>
      <c r="C4144" s="50" t="s">
        <v>157</v>
      </c>
      <c r="D4144" s="50" t="s">
        <v>1943</v>
      </c>
      <c r="E4144" s="237" t="s">
        <v>1637</v>
      </c>
      <c r="F4144" s="238"/>
      <c r="G4144" s="52" t="s">
        <v>266</v>
      </c>
      <c r="H4144" s="53">
        <v>0.97899999999999998</v>
      </c>
      <c r="I4144" s="54">
        <v>27.04</v>
      </c>
      <c r="J4144" s="54">
        <f t="shared" si="1014"/>
        <v>26.47</v>
      </c>
      <c r="Q4144">
        <f t="shared" si="1007"/>
        <v>0</v>
      </c>
      <c r="R4144">
        <f t="shared" si="1015"/>
        <v>25.239655381628445</v>
      </c>
      <c r="T4144">
        <v>25.678362409341663</v>
      </c>
      <c r="W4144">
        <v>27.51</v>
      </c>
      <c r="Y4144">
        <v>27.51</v>
      </c>
      <c r="AB4144">
        <v>27.51</v>
      </c>
      <c r="AD4144" s="196">
        <v>27.04</v>
      </c>
    </row>
    <row r="4145" spans="1:30" x14ac:dyDescent="0.25">
      <c r="A4145" s="55" t="s">
        <v>1627</v>
      </c>
      <c r="B4145" s="56" t="s">
        <v>3020</v>
      </c>
      <c r="C4145" s="55" t="s">
        <v>162</v>
      </c>
      <c r="D4145" s="55" t="s">
        <v>3021</v>
      </c>
      <c r="E4145" s="230" t="s">
        <v>1648</v>
      </c>
      <c r="F4145" s="231"/>
      <c r="G4145" s="57" t="s">
        <v>164</v>
      </c>
      <c r="H4145" s="58">
        <v>1</v>
      </c>
      <c r="I4145" s="59">
        <v>68.709999999999994</v>
      </c>
      <c r="J4145" s="59">
        <f t="shared" si="1014"/>
        <v>68.709999999999994</v>
      </c>
      <c r="Q4145">
        <f t="shared" si="1007"/>
        <v>0</v>
      </c>
      <c r="R4145">
        <f t="shared" si="1015"/>
        <v>64.135233774840614</v>
      </c>
      <c r="T4145">
        <v>65.246002632242181</v>
      </c>
      <c r="W4145">
        <v>69.900000000000006</v>
      </c>
      <c r="Y4145">
        <v>69.900000000000006</v>
      </c>
      <c r="AB4145">
        <v>69.900000000000006</v>
      </c>
      <c r="AD4145" s="196">
        <v>68.7</v>
      </c>
    </row>
    <row r="4146" spans="1:30" x14ac:dyDescent="0.25">
      <c r="A4146" s="55" t="s">
        <v>1627</v>
      </c>
      <c r="B4146" s="56" t="s">
        <v>2888</v>
      </c>
      <c r="C4146" s="55" t="s">
        <v>162</v>
      </c>
      <c r="D4146" s="55" t="s">
        <v>2889</v>
      </c>
      <c r="E4146" s="230" t="s">
        <v>1648</v>
      </c>
      <c r="F4146" s="231"/>
      <c r="G4146" s="57" t="s">
        <v>255</v>
      </c>
      <c r="H4146" s="58">
        <v>0.3</v>
      </c>
      <c r="I4146" s="59">
        <v>0.88</v>
      </c>
      <c r="J4146" s="59">
        <f t="shared" si="1014"/>
        <v>0.26</v>
      </c>
      <c r="Q4146">
        <f t="shared" si="1007"/>
        <v>0</v>
      </c>
      <c r="R4146">
        <f t="shared" si="1015"/>
        <v>0.8214089029524051</v>
      </c>
      <c r="T4146">
        <v>0.84007728711041429</v>
      </c>
      <c r="W4146">
        <v>0.9</v>
      </c>
      <c r="Y4146">
        <v>0.9</v>
      </c>
      <c r="AB4146">
        <v>0.9</v>
      </c>
      <c r="AD4146" s="196">
        <v>0.88</v>
      </c>
    </row>
    <row r="4147" spans="1:30" x14ac:dyDescent="0.25">
      <c r="A4147" s="55" t="s">
        <v>1627</v>
      </c>
      <c r="B4147" s="56" t="s">
        <v>3022</v>
      </c>
      <c r="C4147" s="55" t="s">
        <v>162</v>
      </c>
      <c r="D4147" s="55" t="s">
        <v>3023</v>
      </c>
      <c r="E4147" s="230" t="s">
        <v>1648</v>
      </c>
      <c r="F4147" s="231"/>
      <c r="G4147" s="57" t="s">
        <v>164</v>
      </c>
      <c r="H4147" s="58">
        <v>2</v>
      </c>
      <c r="I4147" s="59">
        <v>4.01</v>
      </c>
      <c r="J4147" s="59">
        <f t="shared" si="1014"/>
        <v>8.02</v>
      </c>
      <c r="Q4147">
        <f t="shared" si="1007"/>
        <v>0</v>
      </c>
      <c r="R4147">
        <f t="shared" si="1015"/>
        <v>3.7430110236808454</v>
      </c>
      <c r="T4147">
        <v>3.808350368233878</v>
      </c>
      <c r="W4147">
        <v>4.08</v>
      </c>
      <c r="Y4147">
        <v>4.08</v>
      </c>
      <c r="AB4147">
        <v>4.08</v>
      </c>
      <c r="AD4147" s="196">
        <v>4.01</v>
      </c>
    </row>
    <row r="4148" spans="1:30" x14ac:dyDescent="0.25">
      <c r="A4148" s="55" t="s">
        <v>1627</v>
      </c>
      <c r="B4148" s="56" t="s">
        <v>3024</v>
      </c>
      <c r="C4148" s="55" t="s">
        <v>162</v>
      </c>
      <c r="D4148" s="55" t="s">
        <v>3025</v>
      </c>
      <c r="E4148" s="230" t="s">
        <v>1648</v>
      </c>
      <c r="F4148" s="231"/>
      <c r="G4148" s="57" t="s">
        <v>255</v>
      </c>
      <c r="H4148" s="58">
        <v>2</v>
      </c>
      <c r="I4148" s="59">
        <v>93.29</v>
      </c>
      <c r="J4148" s="59">
        <f t="shared" si="1014"/>
        <v>186.58</v>
      </c>
      <c r="Q4148">
        <f t="shared" si="1007"/>
        <v>0</v>
      </c>
      <c r="R4148">
        <f t="shared" si="1015"/>
        <v>87.078677905033942</v>
      </c>
      <c r="T4148">
        <v>88.590817021832677</v>
      </c>
      <c r="W4148">
        <v>94.91</v>
      </c>
      <c r="Y4148">
        <v>94.91</v>
      </c>
      <c r="AB4148">
        <v>94.91</v>
      </c>
      <c r="AD4148" s="196">
        <v>93.29</v>
      </c>
    </row>
    <row r="4149" spans="1:30" x14ac:dyDescent="0.25">
      <c r="A4149" s="44"/>
      <c r="B4149" s="44"/>
      <c r="C4149" s="44"/>
      <c r="D4149" s="44"/>
      <c r="E4149" s="44" t="s">
        <v>1629</v>
      </c>
      <c r="F4149" s="45">
        <v>34.68</v>
      </c>
      <c r="G4149" s="44" t="s">
        <v>1630</v>
      </c>
      <c r="H4149" s="45">
        <v>0</v>
      </c>
      <c r="I4149" s="44" t="s">
        <v>1631</v>
      </c>
      <c r="J4149" s="45">
        <f>F4149+H4149</f>
        <v>34.68</v>
      </c>
      <c r="Q4149">
        <f t="shared" si="1007"/>
        <v>0</v>
      </c>
      <c r="W4149" t="s">
        <v>1631</v>
      </c>
      <c r="Y4149" t="s">
        <v>1631</v>
      </c>
      <c r="AB4149" t="s">
        <v>1631</v>
      </c>
    </row>
    <row r="4150" spans="1:30" x14ac:dyDescent="0.25">
      <c r="A4150" s="44"/>
      <c r="B4150" s="44"/>
      <c r="C4150" s="44"/>
      <c r="D4150" s="44"/>
      <c r="E4150" s="44" t="s">
        <v>1632</v>
      </c>
      <c r="F4150" s="45">
        <f>J4150-J4142</f>
        <v>68.036470626065579</v>
      </c>
      <c r="G4150" s="44"/>
      <c r="H4150" s="229" t="s">
        <v>1633</v>
      </c>
      <c r="I4150" s="229"/>
      <c r="J4150" s="45">
        <f>Q4150</f>
        <v>377.29315529000007</v>
      </c>
      <c r="Q4150">
        <f t="shared" si="1007"/>
        <v>377.29315529000007</v>
      </c>
      <c r="S4150" s="194"/>
    </row>
    <row r="4151" spans="1:30" ht="15.75" thickBot="1" x14ac:dyDescent="0.3">
      <c r="A4151" s="46"/>
      <c r="B4151" s="46"/>
      <c r="C4151" s="46"/>
      <c r="D4151" s="46"/>
      <c r="E4151" s="46"/>
      <c r="F4151" s="46"/>
      <c r="G4151" s="46" t="s">
        <v>1634</v>
      </c>
      <c r="H4151" s="47">
        <v>118</v>
      </c>
      <c r="I4151" s="46" t="s">
        <v>1635</v>
      </c>
      <c r="J4151" s="48">
        <f>O4151</f>
        <v>44520.59</v>
      </c>
      <c r="M4151">
        <f>K4142</f>
        <v>44520.59</v>
      </c>
      <c r="N4151">
        <f>L4142</f>
        <v>377.29315529000007</v>
      </c>
      <c r="O4151">
        <v>44520.59</v>
      </c>
      <c r="P4151">
        <v>377.29315529000007</v>
      </c>
      <c r="Q4151">
        <f t="shared" si="1007"/>
        <v>0</v>
      </c>
      <c r="S4151" s="194"/>
      <c r="W4151" t="s">
        <v>1635</v>
      </c>
      <c r="Y4151" t="s">
        <v>1635</v>
      </c>
      <c r="AB4151" t="s">
        <v>1635</v>
      </c>
    </row>
    <row r="4152" spans="1:30" ht="15.75" thickTop="1" x14ac:dyDescent="0.25">
      <c r="A4152" s="49"/>
      <c r="B4152" s="49"/>
      <c r="C4152" s="49"/>
      <c r="D4152" s="49"/>
      <c r="E4152" s="49"/>
      <c r="F4152" s="49"/>
      <c r="G4152" s="49"/>
      <c r="H4152" s="49"/>
      <c r="I4152" s="49"/>
      <c r="J4152" s="49"/>
      <c r="Q4152">
        <f t="shared" si="1007"/>
        <v>0</v>
      </c>
      <c r="S4152" s="194"/>
    </row>
    <row r="4153" spans="1:30" collapsed="1" x14ac:dyDescent="0.25">
      <c r="A4153" s="36" t="s">
        <v>1356</v>
      </c>
      <c r="B4153" s="37" t="s">
        <v>137</v>
      </c>
      <c r="C4153" s="36" t="s">
        <v>138</v>
      </c>
      <c r="D4153" s="36" t="s">
        <v>9</v>
      </c>
      <c r="E4153" s="233" t="s">
        <v>1626</v>
      </c>
      <c r="F4153" s="234"/>
      <c r="G4153" s="38" t="s">
        <v>139</v>
      </c>
      <c r="H4153" s="37" t="s">
        <v>140</v>
      </c>
      <c r="I4153" s="37" t="s">
        <v>141</v>
      </c>
      <c r="J4153" s="37" t="s">
        <v>10</v>
      </c>
      <c r="Q4153">
        <f t="shared" si="1007"/>
        <v>0</v>
      </c>
      <c r="S4153" s="194"/>
      <c r="W4153" t="s">
        <v>141</v>
      </c>
      <c r="Y4153" t="s">
        <v>141</v>
      </c>
      <c r="AB4153" t="s">
        <v>141</v>
      </c>
    </row>
    <row r="4154" spans="1:30" x14ac:dyDescent="0.25">
      <c r="A4154" s="39" t="s">
        <v>1636</v>
      </c>
      <c r="B4154" s="40" t="s">
        <v>1357</v>
      </c>
      <c r="C4154" s="39" t="s">
        <v>162</v>
      </c>
      <c r="D4154" s="39" t="s">
        <v>1358</v>
      </c>
      <c r="E4154" s="235" t="s">
        <v>2996</v>
      </c>
      <c r="F4154" s="236"/>
      <c r="G4154" s="41" t="s">
        <v>164</v>
      </c>
      <c r="H4154" s="42">
        <v>1</v>
      </c>
      <c r="I4154" s="43">
        <f>_xlfn.XLOOKUP(D4154,'Sintético MO EQ MAT'!D:D,'Sintético MO EQ MAT'!G:G)</f>
        <v>79.394707254098364</v>
      </c>
      <c r="J4154" s="43">
        <f>(H4154*I4154)</f>
        <v>79.394707254098364</v>
      </c>
      <c r="K4154">
        <f>_xlfn.XLOOKUP(D4154,'Sintético MO EQ MAT'!D:D,'Sintético MO EQ MAT'!O:O,0)</f>
        <v>1162.33</v>
      </c>
      <c r="L4154">
        <f>_xlfn.XLOOKUP(D4154,'Sintético MO EQ MAT'!D:D,'Sintético MO EQ MAT'!K:K,0)</f>
        <v>96.861542850000006</v>
      </c>
      <c r="Q4154">
        <f t="shared" si="1007"/>
        <v>0</v>
      </c>
      <c r="S4154" s="194"/>
      <c r="W4154">
        <v>79.394707254098364</v>
      </c>
      <c r="Y4154">
        <v>79.394707254098364</v>
      </c>
      <c r="AB4154">
        <v>79.394707254098364</v>
      </c>
      <c r="AD4154" s="196">
        <v>49.78</v>
      </c>
    </row>
    <row r="4155" spans="1:30" ht="25.5" x14ac:dyDescent="0.25">
      <c r="A4155" s="50" t="s">
        <v>1638</v>
      </c>
      <c r="B4155" s="51" t="s">
        <v>1940</v>
      </c>
      <c r="C4155" s="50" t="s">
        <v>157</v>
      </c>
      <c r="D4155" s="50" t="s">
        <v>1941</v>
      </c>
      <c r="E4155" s="237" t="s">
        <v>1637</v>
      </c>
      <c r="F4155" s="238"/>
      <c r="G4155" s="52" t="s">
        <v>266</v>
      </c>
      <c r="H4155" s="53">
        <v>0.97899999999999998</v>
      </c>
      <c r="I4155" s="54">
        <v>19.64</v>
      </c>
      <c r="J4155" s="54">
        <f t="shared" ref="J4155:J4157" si="1016">TRUNC(H4155*I4155,(2))</f>
        <v>19.22</v>
      </c>
      <c r="Q4155">
        <f t="shared" si="1007"/>
        <v>0</v>
      </c>
      <c r="R4155">
        <f t="shared" ref="R4155:R4157" si="1017">I4155/1.07133</f>
        <v>18.332353243165041</v>
      </c>
      <c r="T4155">
        <v>18.659049965930198</v>
      </c>
      <c r="W4155">
        <v>19.989999999999998</v>
      </c>
      <c r="Y4155">
        <v>19.989999999999998</v>
      </c>
      <c r="AB4155">
        <v>19.989999999999998</v>
      </c>
      <c r="AD4155" s="196">
        <v>19.64</v>
      </c>
    </row>
    <row r="4156" spans="1:30" ht="25.5" x14ac:dyDescent="0.25">
      <c r="A4156" s="50" t="s">
        <v>1638</v>
      </c>
      <c r="B4156" s="51" t="s">
        <v>1942</v>
      </c>
      <c r="C4156" s="50" t="s">
        <v>157</v>
      </c>
      <c r="D4156" s="50" t="s">
        <v>1943</v>
      </c>
      <c r="E4156" s="237" t="s">
        <v>1637</v>
      </c>
      <c r="F4156" s="238"/>
      <c r="G4156" s="52" t="s">
        <v>266</v>
      </c>
      <c r="H4156" s="53">
        <v>0.97899999999999998</v>
      </c>
      <c r="I4156" s="54">
        <v>27.04</v>
      </c>
      <c r="J4156" s="54">
        <f t="shared" si="1016"/>
        <v>26.47</v>
      </c>
      <c r="Q4156">
        <f t="shared" si="1007"/>
        <v>0</v>
      </c>
      <c r="R4156">
        <f t="shared" si="1017"/>
        <v>25.239655381628445</v>
      </c>
      <c r="T4156">
        <v>25.678362409341663</v>
      </c>
      <c r="W4156">
        <v>27.51</v>
      </c>
      <c r="Y4156">
        <v>27.51</v>
      </c>
      <c r="AB4156">
        <v>27.51</v>
      </c>
      <c r="AD4156" s="196">
        <v>27.04</v>
      </c>
    </row>
    <row r="4157" spans="1:30" x14ac:dyDescent="0.25">
      <c r="A4157" s="55" t="s">
        <v>1627</v>
      </c>
      <c r="B4157" s="56" t="s">
        <v>3026</v>
      </c>
      <c r="C4157" s="55" t="s">
        <v>162</v>
      </c>
      <c r="D4157" s="55" t="s">
        <v>1358</v>
      </c>
      <c r="E4157" s="230" t="s">
        <v>1648</v>
      </c>
      <c r="F4157" s="231"/>
      <c r="G4157" s="57" t="s">
        <v>164</v>
      </c>
      <c r="H4157" s="58">
        <v>1</v>
      </c>
      <c r="I4157" s="59">
        <v>33.700000000000003</v>
      </c>
      <c r="J4157" s="59">
        <f t="shared" si="1016"/>
        <v>33.700000000000003</v>
      </c>
      <c r="Q4157">
        <f t="shared" si="1007"/>
        <v>0</v>
      </c>
      <c r="R4157">
        <f t="shared" si="1017"/>
        <v>31.456227306245513</v>
      </c>
      <c r="T4157">
        <v>31.997610446827778</v>
      </c>
      <c r="W4157">
        <v>34.28</v>
      </c>
      <c r="Y4157">
        <v>34.28</v>
      </c>
      <c r="AB4157">
        <v>34.28</v>
      </c>
      <c r="AD4157" s="196">
        <v>33.69</v>
      </c>
    </row>
    <row r="4158" spans="1:30" x14ac:dyDescent="0.25">
      <c r="A4158" s="44"/>
      <c r="B4158" s="44"/>
      <c r="C4158" s="44"/>
      <c r="D4158" s="44"/>
      <c r="E4158" s="44" t="s">
        <v>1629</v>
      </c>
      <c r="F4158" s="45">
        <v>34.68</v>
      </c>
      <c r="G4158" s="44" t="s">
        <v>1630</v>
      </c>
      <c r="H4158" s="45">
        <v>0</v>
      </c>
      <c r="I4158" s="44" t="s">
        <v>1631</v>
      </c>
      <c r="J4158" s="45">
        <f>F4158+H4158</f>
        <v>34.68</v>
      </c>
      <c r="Q4158">
        <f t="shared" si="1007"/>
        <v>0</v>
      </c>
      <c r="W4158" t="s">
        <v>1631</v>
      </c>
      <c r="Y4158" t="s">
        <v>1631</v>
      </c>
      <c r="AB4158" t="s">
        <v>1631</v>
      </c>
    </row>
    <row r="4159" spans="1:30" x14ac:dyDescent="0.25">
      <c r="A4159" s="44"/>
      <c r="B4159" s="44"/>
      <c r="C4159" s="44"/>
      <c r="D4159" s="44"/>
      <c r="E4159" s="44" t="s">
        <v>1632</v>
      </c>
      <c r="F4159" s="45">
        <f>J4159-J4154</f>
        <v>17.466835595901642</v>
      </c>
      <c r="G4159" s="44"/>
      <c r="H4159" s="229" t="s">
        <v>1633</v>
      </c>
      <c r="I4159" s="229"/>
      <c r="J4159" s="45">
        <f>Q4159</f>
        <v>96.861542850000006</v>
      </c>
      <c r="Q4159">
        <f t="shared" si="1007"/>
        <v>96.861542850000006</v>
      </c>
      <c r="S4159" s="194"/>
    </row>
    <row r="4160" spans="1:30" ht="15.75" thickBot="1" x14ac:dyDescent="0.3">
      <c r="A4160" s="46"/>
      <c r="B4160" s="46"/>
      <c r="C4160" s="46"/>
      <c r="D4160" s="46"/>
      <c r="E4160" s="46"/>
      <c r="F4160" s="46"/>
      <c r="G4160" s="46" t="s">
        <v>1634</v>
      </c>
      <c r="H4160" s="47">
        <v>12</v>
      </c>
      <c r="I4160" s="46" t="s">
        <v>1635</v>
      </c>
      <c r="J4160" s="48">
        <f>O4160</f>
        <v>1162.33</v>
      </c>
      <c r="M4160">
        <f>K4154</f>
        <v>1162.33</v>
      </c>
      <c r="N4160">
        <f>L4154</f>
        <v>96.861542850000006</v>
      </c>
      <c r="O4160">
        <v>1162.33</v>
      </c>
      <c r="P4160">
        <v>96.861542850000006</v>
      </c>
      <c r="Q4160">
        <f t="shared" si="1007"/>
        <v>0</v>
      </c>
      <c r="S4160" s="194"/>
      <c r="W4160" t="s">
        <v>1635</v>
      </c>
      <c r="Y4160" t="s">
        <v>1635</v>
      </c>
      <c r="AB4160" t="s">
        <v>1635</v>
      </c>
    </row>
    <row r="4161" spans="1:30" ht="15.75" thickTop="1" x14ac:dyDescent="0.25">
      <c r="A4161" s="49"/>
      <c r="B4161" s="49"/>
      <c r="C4161" s="49"/>
      <c r="D4161" s="49"/>
      <c r="E4161" s="49"/>
      <c r="F4161" s="49"/>
      <c r="G4161" s="49"/>
      <c r="H4161" s="49"/>
      <c r="I4161" s="49"/>
      <c r="J4161" s="49"/>
      <c r="Q4161">
        <f t="shared" si="1007"/>
        <v>0</v>
      </c>
      <c r="S4161" s="194"/>
    </row>
    <row r="4162" spans="1:30" collapsed="1" x14ac:dyDescent="0.25">
      <c r="A4162" s="36" t="s">
        <v>1359</v>
      </c>
      <c r="B4162" s="37" t="s">
        <v>137</v>
      </c>
      <c r="C4162" s="36" t="s">
        <v>138</v>
      </c>
      <c r="D4162" s="36" t="s">
        <v>9</v>
      </c>
      <c r="E4162" s="233" t="s">
        <v>1626</v>
      </c>
      <c r="F4162" s="234"/>
      <c r="G4162" s="38" t="s">
        <v>139</v>
      </c>
      <c r="H4162" s="37" t="s">
        <v>140</v>
      </c>
      <c r="I4162" s="37" t="s">
        <v>141</v>
      </c>
      <c r="J4162" s="37" t="s">
        <v>10</v>
      </c>
      <c r="Q4162">
        <f t="shared" si="1007"/>
        <v>0</v>
      </c>
      <c r="S4162" s="194"/>
      <c r="W4162" t="s">
        <v>141</v>
      </c>
      <c r="Y4162" t="s">
        <v>141</v>
      </c>
      <c r="AB4162" t="s">
        <v>141</v>
      </c>
    </row>
    <row r="4163" spans="1:30" x14ac:dyDescent="0.25">
      <c r="A4163" s="39" t="s">
        <v>1636</v>
      </c>
      <c r="B4163" s="40" t="s">
        <v>1360</v>
      </c>
      <c r="C4163" s="39" t="s">
        <v>162</v>
      </c>
      <c r="D4163" s="39" t="s">
        <v>1361</v>
      </c>
      <c r="E4163" s="235" t="s">
        <v>2996</v>
      </c>
      <c r="F4163" s="236"/>
      <c r="G4163" s="41" t="s">
        <v>164</v>
      </c>
      <c r="H4163" s="42">
        <v>1</v>
      </c>
      <c r="I4163" s="43">
        <f>_xlfn.XLOOKUP(D4163,'Sintético MO EQ MAT'!D:D,'Sintético MO EQ MAT'!G:G)</f>
        <v>438.83400292622952</v>
      </c>
      <c r="J4163" s="43">
        <f>(H4163*I4163)</f>
        <v>438.83400292622952</v>
      </c>
      <c r="K4163">
        <f>_xlfn.XLOOKUP(D4163,'Sintético MO EQ MAT'!D:D,'Sintético MO EQ MAT'!O:O,0)</f>
        <v>2141.5</v>
      </c>
      <c r="L4163">
        <f>_xlfn.XLOOKUP(D4163,'Sintético MO EQ MAT'!D:D,'Sintético MO EQ MAT'!K:K,0)</f>
        <v>535.37748356999998</v>
      </c>
      <c r="Q4163">
        <f t="shared" si="1007"/>
        <v>0</v>
      </c>
      <c r="S4163" s="194"/>
      <c r="W4163">
        <v>438.83400292622952</v>
      </c>
      <c r="Y4163">
        <v>438.83400292622952</v>
      </c>
      <c r="AB4163">
        <v>438.83400292622952</v>
      </c>
      <c r="AD4163" s="196">
        <v>480.83</v>
      </c>
    </row>
    <row r="4164" spans="1:30" ht="25.5" x14ac:dyDescent="0.25">
      <c r="A4164" s="50" t="s">
        <v>1638</v>
      </c>
      <c r="B4164" s="51" t="s">
        <v>1940</v>
      </c>
      <c r="C4164" s="50" t="s">
        <v>157</v>
      </c>
      <c r="D4164" s="50" t="s">
        <v>1941</v>
      </c>
      <c r="E4164" s="237" t="s">
        <v>1637</v>
      </c>
      <c r="F4164" s="238"/>
      <c r="G4164" s="52" t="s">
        <v>266</v>
      </c>
      <c r="H4164" s="53">
        <v>0.97899999999999998</v>
      </c>
      <c r="I4164" s="54">
        <v>19.64</v>
      </c>
      <c r="J4164" s="54">
        <f t="shared" ref="J4164:J4167" si="1018">TRUNC(H4164*I4164,(2))</f>
        <v>19.22</v>
      </c>
      <c r="Q4164">
        <f t="shared" si="1007"/>
        <v>0</v>
      </c>
      <c r="R4164">
        <f t="shared" ref="R4164:R4167" si="1019">I4164/1.07133</f>
        <v>18.332353243165041</v>
      </c>
      <c r="T4164">
        <v>18.659049965930198</v>
      </c>
      <c r="W4164">
        <v>19.989999999999998</v>
      </c>
      <c r="Y4164">
        <v>19.989999999999998</v>
      </c>
      <c r="AB4164">
        <v>19.989999999999998</v>
      </c>
      <c r="AD4164" s="196">
        <v>19.64</v>
      </c>
    </row>
    <row r="4165" spans="1:30" ht="25.5" x14ac:dyDescent="0.25">
      <c r="A4165" s="50" t="s">
        <v>1638</v>
      </c>
      <c r="B4165" s="51" t="s">
        <v>1942</v>
      </c>
      <c r="C4165" s="50" t="s">
        <v>157</v>
      </c>
      <c r="D4165" s="50" t="s">
        <v>1943</v>
      </c>
      <c r="E4165" s="237" t="s">
        <v>1637</v>
      </c>
      <c r="F4165" s="238"/>
      <c r="G4165" s="52" t="s">
        <v>266</v>
      </c>
      <c r="H4165" s="53">
        <v>0.97899999999999998</v>
      </c>
      <c r="I4165" s="54">
        <v>27.04</v>
      </c>
      <c r="J4165" s="54">
        <f t="shared" si="1018"/>
        <v>26.47</v>
      </c>
      <c r="Q4165">
        <f t="shared" si="1007"/>
        <v>0</v>
      </c>
      <c r="R4165">
        <f t="shared" si="1019"/>
        <v>25.239655381628445</v>
      </c>
      <c r="T4165">
        <v>25.678362409341663</v>
      </c>
      <c r="W4165">
        <v>27.51</v>
      </c>
      <c r="Y4165">
        <v>27.51</v>
      </c>
      <c r="AB4165">
        <v>27.51</v>
      </c>
      <c r="AD4165" s="196">
        <v>27.04</v>
      </c>
    </row>
    <row r="4166" spans="1:30" x14ac:dyDescent="0.25">
      <c r="A4166" s="55" t="s">
        <v>1627</v>
      </c>
      <c r="B4166" s="56" t="s">
        <v>2888</v>
      </c>
      <c r="C4166" s="55" t="s">
        <v>162</v>
      </c>
      <c r="D4166" s="55" t="s">
        <v>2889</v>
      </c>
      <c r="E4166" s="230" t="s">
        <v>1648</v>
      </c>
      <c r="F4166" s="231"/>
      <c r="G4166" s="57" t="s">
        <v>255</v>
      </c>
      <c r="H4166" s="58">
        <v>0.1</v>
      </c>
      <c r="I4166" s="59">
        <v>0.88</v>
      </c>
      <c r="J4166" s="59">
        <f t="shared" si="1018"/>
        <v>0.08</v>
      </c>
      <c r="Q4166">
        <f t="shared" si="1007"/>
        <v>0</v>
      </c>
      <c r="R4166">
        <f t="shared" si="1019"/>
        <v>0.8214089029524051</v>
      </c>
      <c r="T4166">
        <v>0.84007728711041429</v>
      </c>
      <c r="W4166">
        <v>0.9</v>
      </c>
      <c r="Y4166">
        <v>0.9</v>
      </c>
      <c r="AB4166">
        <v>0.9</v>
      </c>
      <c r="AD4166" s="196">
        <v>0.88</v>
      </c>
    </row>
    <row r="4167" spans="1:30" x14ac:dyDescent="0.25">
      <c r="A4167" s="55" t="s">
        <v>1627</v>
      </c>
      <c r="B4167" s="56" t="s">
        <v>3027</v>
      </c>
      <c r="C4167" s="55" t="s">
        <v>162</v>
      </c>
      <c r="D4167" s="55" t="s">
        <v>1361</v>
      </c>
      <c r="E4167" s="230" t="s">
        <v>1648</v>
      </c>
      <c r="F4167" s="231"/>
      <c r="G4167" s="57" t="s">
        <v>164</v>
      </c>
      <c r="H4167" s="58">
        <v>1</v>
      </c>
      <c r="I4167" s="59">
        <v>393.06</v>
      </c>
      <c r="J4167" s="59">
        <f t="shared" si="1018"/>
        <v>393.06</v>
      </c>
      <c r="Q4167">
        <f t="shared" si="1007"/>
        <v>0</v>
      </c>
      <c r="R4167">
        <f t="shared" si="1019"/>
        <v>366.88975385735489</v>
      </c>
      <c r="T4167">
        <v>373.27434123939406</v>
      </c>
      <c r="W4167">
        <v>399.9</v>
      </c>
      <c r="Y4167">
        <v>399.9</v>
      </c>
      <c r="AB4167">
        <v>399.9</v>
      </c>
      <c r="AD4167" s="196">
        <v>393.08</v>
      </c>
    </row>
    <row r="4168" spans="1:30" x14ac:dyDescent="0.25">
      <c r="A4168" s="44"/>
      <c r="B4168" s="44"/>
      <c r="C4168" s="44"/>
      <c r="D4168" s="44"/>
      <c r="E4168" s="44" t="s">
        <v>1629</v>
      </c>
      <c r="F4168" s="45">
        <v>34.68</v>
      </c>
      <c r="G4168" s="44" t="s">
        <v>1630</v>
      </c>
      <c r="H4168" s="45">
        <v>0</v>
      </c>
      <c r="I4168" s="44" t="s">
        <v>1631</v>
      </c>
      <c r="J4168" s="45">
        <f>F4168+H4168</f>
        <v>34.68</v>
      </c>
      <c r="Q4168">
        <f t="shared" si="1007"/>
        <v>0</v>
      </c>
      <c r="W4168" t="s">
        <v>1631</v>
      </c>
      <c r="Y4168" t="s">
        <v>1631</v>
      </c>
      <c r="AB4168" t="s">
        <v>1631</v>
      </c>
    </row>
    <row r="4169" spans="1:30" x14ac:dyDescent="0.25">
      <c r="A4169" s="44"/>
      <c r="B4169" s="44"/>
      <c r="C4169" s="44"/>
      <c r="D4169" s="44"/>
      <c r="E4169" s="44" t="s">
        <v>1632</v>
      </c>
      <c r="F4169" s="45">
        <f>J4169-J4163</f>
        <v>96.543480643770465</v>
      </c>
      <c r="G4169" s="44"/>
      <c r="H4169" s="229" t="s">
        <v>1633</v>
      </c>
      <c r="I4169" s="229"/>
      <c r="J4169" s="45">
        <f>Q4169</f>
        <v>535.37748356999998</v>
      </c>
      <c r="Q4169">
        <f t="shared" si="1007"/>
        <v>535.37748356999998</v>
      </c>
      <c r="S4169" s="194"/>
    </row>
    <row r="4170" spans="1:30" ht="15.75" thickBot="1" x14ac:dyDescent="0.3">
      <c r="A4170" s="46"/>
      <c r="B4170" s="46"/>
      <c r="C4170" s="46"/>
      <c r="D4170" s="46"/>
      <c r="E4170" s="46"/>
      <c r="F4170" s="46"/>
      <c r="G4170" s="46" t="s">
        <v>1634</v>
      </c>
      <c r="H4170" s="47">
        <v>4</v>
      </c>
      <c r="I4170" s="46" t="s">
        <v>1635</v>
      </c>
      <c r="J4170" s="48">
        <f>O4170</f>
        <v>2141.5</v>
      </c>
      <c r="M4170">
        <f>K4163</f>
        <v>2141.5</v>
      </c>
      <c r="N4170">
        <f>L4163</f>
        <v>535.37748356999998</v>
      </c>
      <c r="O4170">
        <v>2141.5</v>
      </c>
      <c r="P4170">
        <v>535.37748356999998</v>
      </c>
      <c r="Q4170">
        <f t="shared" ref="Q4170:Q4233" si="1020">P4171</f>
        <v>0</v>
      </c>
      <c r="S4170" s="194"/>
      <c r="W4170" t="s">
        <v>1635</v>
      </c>
      <c r="Y4170" t="s">
        <v>1635</v>
      </c>
      <c r="AB4170" t="s">
        <v>1635</v>
      </c>
    </row>
    <row r="4171" spans="1:30" ht="15.75" thickTop="1" x14ac:dyDescent="0.25">
      <c r="A4171" s="49"/>
      <c r="B4171" s="49"/>
      <c r="C4171" s="49"/>
      <c r="D4171" s="49"/>
      <c r="E4171" s="49"/>
      <c r="F4171" s="49"/>
      <c r="G4171" s="49"/>
      <c r="H4171" s="49"/>
      <c r="I4171" s="49"/>
      <c r="J4171" s="49"/>
      <c r="Q4171">
        <f t="shared" si="1020"/>
        <v>0</v>
      </c>
      <c r="S4171" s="194"/>
    </row>
    <row r="4172" spans="1:30" collapsed="1" x14ac:dyDescent="0.25">
      <c r="A4172" s="36" t="s">
        <v>1362</v>
      </c>
      <c r="B4172" s="37" t="s">
        <v>137</v>
      </c>
      <c r="C4172" s="36" t="s">
        <v>138</v>
      </c>
      <c r="D4172" s="36" t="s">
        <v>9</v>
      </c>
      <c r="E4172" s="233" t="s">
        <v>1626</v>
      </c>
      <c r="F4172" s="234"/>
      <c r="G4172" s="38" t="s">
        <v>139</v>
      </c>
      <c r="H4172" s="37" t="s">
        <v>140</v>
      </c>
      <c r="I4172" s="37" t="s">
        <v>141</v>
      </c>
      <c r="J4172" s="37" t="s">
        <v>10</v>
      </c>
      <c r="Q4172">
        <f t="shared" si="1020"/>
        <v>0</v>
      </c>
      <c r="S4172" s="194"/>
      <c r="W4172" t="s">
        <v>141</v>
      </c>
      <c r="Y4172" t="s">
        <v>141</v>
      </c>
      <c r="AB4172" t="s">
        <v>141</v>
      </c>
    </row>
    <row r="4173" spans="1:30" ht="25.5" x14ac:dyDescent="0.25">
      <c r="A4173" s="39" t="s">
        <v>1636</v>
      </c>
      <c r="B4173" s="40" t="s">
        <v>1363</v>
      </c>
      <c r="C4173" s="39" t="s">
        <v>162</v>
      </c>
      <c r="D4173" s="39" t="s">
        <v>1364</v>
      </c>
      <c r="E4173" s="235" t="s">
        <v>2996</v>
      </c>
      <c r="F4173" s="236"/>
      <c r="G4173" s="41" t="s">
        <v>164</v>
      </c>
      <c r="H4173" s="42">
        <v>1</v>
      </c>
      <c r="I4173" s="43">
        <f>_xlfn.XLOOKUP(D4173,'Sintético MO EQ MAT'!D:D,'Sintético MO EQ MAT'!G:G)</f>
        <v>101.25946986065574</v>
      </c>
      <c r="J4173" s="43">
        <f>(H4173*I4173)</f>
        <v>101.25946986065574</v>
      </c>
      <c r="K4173">
        <f>_xlfn.XLOOKUP(D4173,'Sintético MO EQ MAT'!D:D,'Sintético MO EQ MAT'!O:O,0)</f>
        <v>988.29</v>
      </c>
      <c r="L4173">
        <f>_xlfn.XLOOKUP(D4173,'Sintético MO EQ MAT'!D:D,'Sintético MO EQ MAT'!K:K,0)</f>
        <v>123.53655323000001</v>
      </c>
      <c r="Q4173">
        <f t="shared" si="1020"/>
        <v>0</v>
      </c>
      <c r="S4173" s="194"/>
      <c r="W4173">
        <v>101.25946986065574</v>
      </c>
      <c r="Y4173">
        <v>101.25946986065574</v>
      </c>
      <c r="AB4173">
        <v>101.25946986065574</v>
      </c>
      <c r="AD4173" s="196">
        <v>76</v>
      </c>
    </row>
    <row r="4174" spans="1:30" ht="25.5" x14ac:dyDescent="0.25">
      <c r="A4174" s="50" t="s">
        <v>1638</v>
      </c>
      <c r="B4174" s="51" t="s">
        <v>1940</v>
      </c>
      <c r="C4174" s="50" t="s">
        <v>157</v>
      </c>
      <c r="D4174" s="50" t="s">
        <v>1941</v>
      </c>
      <c r="E4174" s="237" t="s">
        <v>1637</v>
      </c>
      <c r="F4174" s="238"/>
      <c r="G4174" s="52" t="s">
        <v>266</v>
      </c>
      <c r="H4174" s="53">
        <v>0.97899999999999998</v>
      </c>
      <c r="I4174" s="54">
        <v>19.64</v>
      </c>
      <c r="J4174" s="54">
        <f t="shared" ref="J4174:J4177" si="1021">TRUNC(H4174*I4174,(2))</f>
        <v>19.22</v>
      </c>
      <c r="Q4174">
        <f t="shared" si="1020"/>
        <v>0</v>
      </c>
      <c r="R4174">
        <f t="shared" ref="R4174:R4177" si="1022">I4174/1.07133</f>
        <v>18.332353243165041</v>
      </c>
      <c r="T4174">
        <v>18.659049965930198</v>
      </c>
      <c r="W4174">
        <v>19.989999999999998</v>
      </c>
      <c r="Y4174">
        <v>19.989999999999998</v>
      </c>
      <c r="AB4174">
        <v>19.989999999999998</v>
      </c>
      <c r="AD4174" s="196">
        <v>19.64</v>
      </c>
    </row>
    <row r="4175" spans="1:30" ht="25.5" x14ac:dyDescent="0.25">
      <c r="A4175" s="50" t="s">
        <v>1638</v>
      </c>
      <c r="B4175" s="51" t="s">
        <v>1942</v>
      </c>
      <c r="C4175" s="50" t="s">
        <v>157</v>
      </c>
      <c r="D4175" s="50" t="s">
        <v>1943</v>
      </c>
      <c r="E4175" s="237" t="s">
        <v>1637</v>
      </c>
      <c r="F4175" s="238"/>
      <c r="G4175" s="52" t="s">
        <v>266</v>
      </c>
      <c r="H4175" s="53">
        <v>0.97899999999999998</v>
      </c>
      <c r="I4175" s="54">
        <v>27.04</v>
      </c>
      <c r="J4175" s="54">
        <f t="shared" si="1021"/>
        <v>26.47</v>
      </c>
      <c r="Q4175">
        <f t="shared" si="1020"/>
        <v>0</v>
      </c>
      <c r="R4175">
        <f t="shared" si="1022"/>
        <v>25.239655381628445</v>
      </c>
      <c r="T4175">
        <v>25.678362409341663</v>
      </c>
      <c r="W4175">
        <v>27.51</v>
      </c>
      <c r="Y4175">
        <v>27.51</v>
      </c>
      <c r="AB4175">
        <v>27.51</v>
      </c>
      <c r="AD4175" s="196">
        <v>27.04</v>
      </c>
    </row>
    <row r="4176" spans="1:30" ht="25.5" x14ac:dyDescent="0.25">
      <c r="A4176" s="55" t="s">
        <v>1627</v>
      </c>
      <c r="B4176" s="56" t="s">
        <v>3028</v>
      </c>
      <c r="C4176" s="55" t="s">
        <v>162</v>
      </c>
      <c r="D4176" s="55" t="s">
        <v>3029</v>
      </c>
      <c r="E4176" s="230" t="s">
        <v>1648</v>
      </c>
      <c r="F4176" s="231"/>
      <c r="G4176" s="57" t="s">
        <v>164</v>
      </c>
      <c r="H4176" s="58">
        <v>1</v>
      </c>
      <c r="I4176" s="59">
        <v>55.45</v>
      </c>
      <c r="J4176" s="59">
        <f t="shared" si="1021"/>
        <v>55.45</v>
      </c>
      <c r="Q4176">
        <f t="shared" si="1020"/>
        <v>0</v>
      </c>
      <c r="R4176">
        <f t="shared" si="1022"/>
        <v>51.758095078080522</v>
      </c>
      <c r="T4176">
        <v>52.64484332558596</v>
      </c>
      <c r="W4176">
        <v>56.4</v>
      </c>
      <c r="Y4176">
        <v>56.4</v>
      </c>
      <c r="AB4176">
        <v>56.4</v>
      </c>
      <c r="AD4176" s="196">
        <v>55.43</v>
      </c>
    </row>
    <row r="4177" spans="1:30" x14ac:dyDescent="0.25">
      <c r="A4177" s="55" t="s">
        <v>1627</v>
      </c>
      <c r="B4177" s="56" t="s">
        <v>3030</v>
      </c>
      <c r="C4177" s="55" t="s">
        <v>162</v>
      </c>
      <c r="D4177" s="55" t="s">
        <v>3031</v>
      </c>
      <c r="E4177" s="230" t="s">
        <v>1648</v>
      </c>
      <c r="F4177" s="231"/>
      <c r="G4177" s="57" t="s">
        <v>255</v>
      </c>
      <c r="H4177" s="58">
        <v>0.1</v>
      </c>
      <c r="I4177" s="59">
        <v>1.28</v>
      </c>
      <c r="J4177" s="59">
        <f t="shared" si="1021"/>
        <v>0.12</v>
      </c>
      <c r="Q4177">
        <f t="shared" si="1020"/>
        <v>0</v>
      </c>
      <c r="R4177">
        <f t="shared" si="1022"/>
        <v>1.1947765861125892</v>
      </c>
      <c r="T4177">
        <v>1.2227791623496029</v>
      </c>
      <c r="W4177">
        <v>1.31</v>
      </c>
      <c r="Y4177">
        <v>1.31</v>
      </c>
      <c r="AB4177">
        <v>1.31</v>
      </c>
      <c r="AD4177" s="196">
        <v>1.28</v>
      </c>
    </row>
    <row r="4178" spans="1:30" x14ac:dyDescent="0.25">
      <c r="A4178" s="44"/>
      <c r="B4178" s="44"/>
      <c r="C4178" s="44"/>
      <c r="D4178" s="44"/>
      <c r="E4178" s="44" t="s">
        <v>1629</v>
      </c>
      <c r="F4178" s="45">
        <v>34.68</v>
      </c>
      <c r="G4178" s="44" t="s">
        <v>1630</v>
      </c>
      <c r="H4178" s="45">
        <v>0</v>
      </c>
      <c r="I4178" s="44" t="s">
        <v>1631</v>
      </c>
      <c r="J4178" s="45">
        <f>F4178+H4178</f>
        <v>34.68</v>
      </c>
      <c r="Q4178">
        <f t="shared" si="1020"/>
        <v>0</v>
      </c>
      <c r="W4178" t="s">
        <v>1631</v>
      </c>
      <c r="Y4178" t="s">
        <v>1631</v>
      </c>
      <c r="AB4178" t="s">
        <v>1631</v>
      </c>
    </row>
    <row r="4179" spans="1:30" x14ac:dyDescent="0.25">
      <c r="A4179" s="44"/>
      <c r="B4179" s="44"/>
      <c r="C4179" s="44"/>
      <c r="D4179" s="44"/>
      <c r="E4179" s="44" t="s">
        <v>1632</v>
      </c>
      <c r="F4179" s="45">
        <f>J4179-J4173</f>
        <v>22.277083369344268</v>
      </c>
      <c r="G4179" s="44"/>
      <c r="H4179" s="229" t="s">
        <v>1633</v>
      </c>
      <c r="I4179" s="229"/>
      <c r="J4179" s="45">
        <f>Q4179</f>
        <v>123.53655323000001</v>
      </c>
      <c r="Q4179">
        <f t="shared" si="1020"/>
        <v>123.53655323000001</v>
      </c>
      <c r="S4179" s="194"/>
    </row>
    <row r="4180" spans="1:30" ht="15.75" thickBot="1" x14ac:dyDescent="0.3">
      <c r="A4180" s="46"/>
      <c r="B4180" s="46"/>
      <c r="C4180" s="46"/>
      <c r="D4180" s="46"/>
      <c r="E4180" s="46"/>
      <c r="F4180" s="46"/>
      <c r="G4180" s="46" t="s">
        <v>1634</v>
      </c>
      <c r="H4180" s="47">
        <v>8</v>
      </c>
      <c r="I4180" s="46" t="s">
        <v>1635</v>
      </c>
      <c r="J4180" s="48">
        <f>O4180</f>
        <v>988.29</v>
      </c>
      <c r="M4180">
        <f>K4173</f>
        <v>988.29</v>
      </c>
      <c r="N4180">
        <f>L4173</f>
        <v>123.53655323000001</v>
      </c>
      <c r="O4180">
        <v>988.29</v>
      </c>
      <c r="P4180">
        <v>123.53655323000001</v>
      </c>
      <c r="Q4180">
        <f t="shared" si="1020"/>
        <v>0</v>
      </c>
      <c r="S4180" s="194"/>
      <c r="W4180" t="s">
        <v>1635</v>
      </c>
      <c r="Y4180" t="s">
        <v>1635</v>
      </c>
      <c r="AB4180" t="s">
        <v>1635</v>
      </c>
    </row>
    <row r="4181" spans="1:30" ht="15.75" thickTop="1" x14ac:dyDescent="0.25">
      <c r="A4181" s="49"/>
      <c r="B4181" s="49"/>
      <c r="C4181" s="49"/>
      <c r="D4181" s="49"/>
      <c r="E4181" s="49"/>
      <c r="F4181" s="49"/>
      <c r="G4181" s="49"/>
      <c r="H4181" s="49"/>
      <c r="I4181" s="49"/>
      <c r="J4181" s="49"/>
      <c r="Q4181">
        <f t="shared" si="1020"/>
        <v>0</v>
      </c>
      <c r="S4181" s="194"/>
    </row>
    <row r="4182" spans="1:30" collapsed="1" x14ac:dyDescent="0.25">
      <c r="A4182" s="36" t="s">
        <v>1365</v>
      </c>
      <c r="B4182" s="37" t="s">
        <v>137</v>
      </c>
      <c r="C4182" s="36" t="s">
        <v>138</v>
      </c>
      <c r="D4182" s="36" t="s">
        <v>9</v>
      </c>
      <c r="E4182" s="233" t="s">
        <v>1626</v>
      </c>
      <c r="F4182" s="234"/>
      <c r="G4182" s="38" t="s">
        <v>139</v>
      </c>
      <c r="H4182" s="37" t="s">
        <v>140</v>
      </c>
      <c r="I4182" s="37" t="s">
        <v>141</v>
      </c>
      <c r="J4182" s="37" t="s">
        <v>10</v>
      </c>
      <c r="Q4182">
        <f t="shared" si="1020"/>
        <v>0</v>
      </c>
      <c r="S4182" s="194"/>
      <c r="W4182" t="s">
        <v>141</v>
      </c>
      <c r="Y4182" t="s">
        <v>141</v>
      </c>
      <c r="AB4182" t="s">
        <v>141</v>
      </c>
    </row>
    <row r="4183" spans="1:30" x14ac:dyDescent="0.25">
      <c r="A4183" s="39" t="s">
        <v>1636</v>
      </c>
      <c r="B4183" s="40" t="s">
        <v>1366</v>
      </c>
      <c r="C4183" s="39" t="s">
        <v>162</v>
      </c>
      <c r="D4183" s="39" t="s">
        <v>3032</v>
      </c>
      <c r="E4183" s="235" t="s">
        <v>2996</v>
      </c>
      <c r="F4183" s="236"/>
      <c r="G4183" s="41" t="s">
        <v>164</v>
      </c>
      <c r="H4183" s="42">
        <v>1</v>
      </c>
      <c r="I4183" s="43">
        <f>_xlfn.XLOOKUP(D4183,'Sintético MO EQ MAT'!D:D,'Sintético MO EQ MAT'!G:G)</f>
        <v>240.5043323852459</v>
      </c>
      <c r="J4183" s="43">
        <f>(H4183*I4183)</f>
        <v>240.5043323852459</v>
      </c>
      <c r="K4183">
        <f>_xlfn.XLOOKUP(D4183,'Sintético MO EQ MAT'!D:D,'Sintético MO EQ MAT'!O:O,0)</f>
        <v>4694.6400000000003</v>
      </c>
      <c r="L4183">
        <f>_xlfn.XLOOKUP(D4183,'Sintético MO EQ MAT'!D:D,'Sintético MO EQ MAT'!K:K,0)</f>
        <v>293.41528550999999</v>
      </c>
      <c r="Q4183">
        <f t="shared" si="1020"/>
        <v>0</v>
      </c>
      <c r="S4183" s="194"/>
      <c r="W4183">
        <v>240.5043323852459</v>
      </c>
      <c r="Y4183">
        <v>240.5043323852459</v>
      </c>
      <c r="AB4183">
        <v>240.5043323852459</v>
      </c>
      <c r="AD4183" s="196">
        <v>242.98</v>
      </c>
    </row>
    <row r="4184" spans="1:30" ht="25.5" x14ac:dyDescent="0.25">
      <c r="A4184" s="50" t="s">
        <v>1638</v>
      </c>
      <c r="B4184" s="51" t="s">
        <v>1940</v>
      </c>
      <c r="C4184" s="50" t="s">
        <v>157</v>
      </c>
      <c r="D4184" s="50" t="s">
        <v>1941</v>
      </c>
      <c r="E4184" s="237" t="s">
        <v>1637</v>
      </c>
      <c r="F4184" s="238"/>
      <c r="G4184" s="52" t="s">
        <v>266</v>
      </c>
      <c r="H4184" s="53">
        <v>0.97899999999999998</v>
      </c>
      <c r="I4184" s="54">
        <v>19.64</v>
      </c>
      <c r="J4184" s="54">
        <f t="shared" ref="J4184:J4187" si="1023">TRUNC(H4184*I4184,(2))</f>
        <v>19.22</v>
      </c>
      <c r="Q4184">
        <f t="shared" si="1020"/>
        <v>0</v>
      </c>
      <c r="R4184">
        <f t="shared" ref="R4184:R4187" si="1024">I4184/1.07133</f>
        <v>18.332353243165041</v>
      </c>
      <c r="T4184">
        <v>18.659049965930198</v>
      </c>
      <c r="W4184">
        <v>19.989999999999998</v>
      </c>
      <c r="Y4184">
        <v>19.989999999999998</v>
      </c>
      <c r="AB4184">
        <v>19.989999999999998</v>
      </c>
      <c r="AD4184" s="196">
        <v>19.64</v>
      </c>
    </row>
    <row r="4185" spans="1:30" ht="25.5" x14ac:dyDescent="0.25">
      <c r="A4185" s="50" t="s">
        <v>1638</v>
      </c>
      <c r="B4185" s="51" t="s">
        <v>1942</v>
      </c>
      <c r="C4185" s="50" t="s">
        <v>157</v>
      </c>
      <c r="D4185" s="50" t="s">
        <v>1943</v>
      </c>
      <c r="E4185" s="237" t="s">
        <v>1637</v>
      </c>
      <c r="F4185" s="238"/>
      <c r="G4185" s="52" t="s">
        <v>266</v>
      </c>
      <c r="H4185" s="53">
        <v>0.97899999999999998</v>
      </c>
      <c r="I4185" s="54">
        <v>27.04</v>
      </c>
      <c r="J4185" s="54">
        <f t="shared" si="1023"/>
        <v>26.47</v>
      </c>
      <c r="Q4185">
        <f t="shared" si="1020"/>
        <v>0</v>
      </c>
      <c r="R4185">
        <f t="shared" si="1024"/>
        <v>25.239655381628445</v>
      </c>
      <c r="T4185">
        <v>25.678362409341663</v>
      </c>
      <c r="W4185">
        <v>27.51</v>
      </c>
      <c r="Y4185">
        <v>27.51</v>
      </c>
      <c r="AB4185">
        <v>27.51</v>
      </c>
      <c r="AD4185" s="196">
        <v>27.04</v>
      </c>
    </row>
    <row r="4186" spans="1:30" x14ac:dyDescent="0.25">
      <c r="A4186" s="55" t="s">
        <v>1627</v>
      </c>
      <c r="B4186" s="56" t="s">
        <v>2888</v>
      </c>
      <c r="C4186" s="55" t="s">
        <v>162</v>
      </c>
      <c r="D4186" s="55" t="s">
        <v>2889</v>
      </c>
      <c r="E4186" s="230" t="s">
        <v>1648</v>
      </c>
      <c r="F4186" s="231"/>
      <c r="G4186" s="57" t="s">
        <v>255</v>
      </c>
      <c r="H4186" s="58">
        <v>0.15</v>
      </c>
      <c r="I4186" s="59">
        <v>0.88</v>
      </c>
      <c r="J4186" s="59">
        <f t="shared" si="1023"/>
        <v>0.13</v>
      </c>
      <c r="Q4186">
        <f t="shared" si="1020"/>
        <v>0</v>
      </c>
      <c r="R4186">
        <f t="shared" si="1024"/>
        <v>0.8214089029524051</v>
      </c>
      <c r="T4186">
        <v>0.84007728711041429</v>
      </c>
      <c r="W4186">
        <v>0.9</v>
      </c>
      <c r="Y4186">
        <v>0.9</v>
      </c>
      <c r="AB4186">
        <v>0.9</v>
      </c>
      <c r="AD4186" s="196">
        <v>0.88</v>
      </c>
    </row>
    <row r="4187" spans="1:30" ht="25.5" x14ac:dyDescent="0.25">
      <c r="A4187" s="55" t="s">
        <v>1627</v>
      </c>
      <c r="B4187" s="56" t="s">
        <v>3033</v>
      </c>
      <c r="C4187" s="55" t="s">
        <v>162</v>
      </c>
      <c r="D4187" s="55" t="s">
        <v>3034</v>
      </c>
      <c r="E4187" s="230" t="s">
        <v>1648</v>
      </c>
      <c r="F4187" s="231"/>
      <c r="G4187" s="57" t="s">
        <v>164</v>
      </c>
      <c r="H4187" s="58">
        <v>1</v>
      </c>
      <c r="I4187" s="59">
        <v>194.68</v>
      </c>
      <c r="J4187" s="59">
        <f t="shared" si="1023"/>
        <v>194.68</v>
      </c>
      <c r="Q4187">
        <f t="shared" si="1020"/>
        <v>0</v>
      </c>
      <c r="R4187">
        <f t="shared" si="1024"/>
        <v>181.7180513940616</v>
      </c>
      <c r="T4187">
        <v>184.88234250884415</v>
      </c>
      <c r="W4187">
        <v>198.07</v>
      </c>
      <c r="Y4187">
        <v>198.07</v>
      </c>
      <c r="AB4187">
        <v>198.07</v>
      </c>
      <c r="AD4187" s="196">
        <v>194.69</v>
      </c>
    </row>
    <row r="4188" spans="1:30" x14ac:dyDescent="0.25">
      <c r="A4188" s="44"/>
      <c r="B4188" s="44"/>
      <c r="C4188" s="44"/>
      <c r="D4188" s="44"/>
      <c r="E4188" s="44" t="s">
        <v>1629</v>
      </c>
      <c r="F4188" s="45">
        <v>34.68</v>
      </c>
      <c r="G4188" s="44" t="s">
        <v>1630</v>
      </c>
      <c r="H4188" s="45">
        <v>0</v>
      </c>
      <c r="I4188" s="44" t="s">
        <v>1631</v>
      </c>
      <c r="J4188" s="45">
        <f>F4188+H4188</f>
        <v>34.68</v>
      </c>
      <c r="Q4188">
        <f t="shared" si="1020"/>
        <v>0</v>
      </c>
      <c r="W4188" t="s">
        <v>1631</v>
      </c>
      <c r="Y4188" t="s">
        <v>1631</v>
      </c>
      <c r="AB4188" t="s">
        <v>1631</v>
      </c>
    </row>
    <row r="4189" spans="1:30" x14ac:dyDescent="0.25">
      <c r="A4189" s="44"/>
      <c r="B4189" s="44"/>
      <c r="C4189" s="44"/>
      <c r="D4189" s="44"/>
      <c r="E4189" s="44" t="s">
        <v>1632</v>
      </c>
      <c r="F4189" s="45">
        <f>J4189-J4183</f>
        <v>52.910953124754087</v>
      </c>
      <c r="G4189" s="44"/>
      <c r="H4189" s="229" t="s">
        <v>1633</v>
      </c>
      <c r="I4189" s="229"/>
      <c r="J4189" s="45">
        <f>Q4189</f>
        <v>293.41528550999999</v>
      </c>
      <c r="Q4189">
        <f t="shared" si="1020"/>
        <v>293.41528550999999</v>
      </c>
      <c r="S4189" s="194"/>
    </row>
    <row r="4190" spans="1:30" ht="15.75" thickBot="1" x14ac:dyDescent="0.3">
      <c r="A4190" s="46"/>
      <c r="B4190" s="46"/>
      <c r="C4190" s="46"/>
      <c r="D4190" s="46"/>
      <c r="E4190" s="46"/>
      <c r="F4190" s="46"/>
      <c r="G4190" s="46" t="s">
        <v>1634</v>
      </c>
      <c r="H4190" s="47">
        <v>16</v>
      </c>
      <c r="I4190" s="46" t="s">
        <v>1635</v>
      </c>
      <c r="J4190" s="48">
        <f>O4190</f>
        <v>4694.6400000000003</v>
      </c>
      <c r="M4190">
        <f>K4183</f>
        <v>4694.6400000000003</v>
      </c>
      <c r="N4190">
        <f>L4183</f>
        <v>293.41528550999999</v>
      </c>
      <c r="O4190">
        <v>4694.6400000000003</v>
      </c>
      <c r="P4190">
        <v>293.41528550999999</v>
      </c>
      <c r="Q4190">
        <f t="shared" si="1020"/>
        <v>0</v>
      </c>
      <c r="S4190" s="194"/>
      <c r="W4190" t="s">
        <v>1635</v>
      </c>
      <c r="Y4190" t="s">
        <v>1635</v>
      </c>
      <c r="AB4190" t="s">
        <v>1635</v>
      </c>
    </row>
    <row r="4191" spans="1:30" ht="15.75" thickTop="1" x14ac:dyDescent="0.25">
      <c r="A4191" s="49"/>
      <c r="B4191" s="49"/>
      <c r="C4191" s="49"/>
      <c r="D4191" s="49"/>
      <c r="E4191" s="49"/>
      <c r="F4191" s="49"/>
      <c r="G4191" s="49"/>
      <c r="H4191" s="49"/>
      <c r="I4191" s="49"/>
      <c r="J4191" s="49"/>
      <c r="Q4191">
        <f t="shared" si="1020"/>
        <v>0</v>
      </c>
      <c r="S4191" s="194"/>
    </row>
    <row r="4192" spans="1:30" x14ac:dyDescent="0.25">
      <c r="A4192" s="33" t="s">
        <v>102</v>
      </c>
      <c r="B4192" s="33"/>
      <c r="C4192" s="33"/>
      <c r="D4192" s="33" t="s">
        <v>103</v>
      </c>
      <c r="E4192" s="33"/>
      <c r="F4192" s="239"/>
      <c r="G4192" s="240"/>
      <c r="H4192" s="34"/>
      <c r="I4192" s="33"/>
      <c r="J4192" s="35">
        <f>J4217+J4224+J4236+J4244+J4254+J4263+J4271</f>
        <v>89586.29</v>
      </c>
      <c r="K4192">
        <f>_xlfn.XLOOKUP(D4192,'Sintético MO EQ MAT'!D:D,'Sintético MO EQ MAT'!O:O,0)</f>
        <v>89586.29</v>
      </c>
      <c r="M4192">
        <f>K4192</f>
        <v>89586.29</v>
      </c>
      <c r="N4192">
        <f>L4192</f>
        <v>0</v>
      </c>
      <c r="O4192">
        <v>89586.29</v>
      </c>
      <c r="P4192">
        <v>0</v>
      </c>
      <c r="Q4192">
        <f t="shared" si="1020"/>
        <v>0</v>
      </c>
    </row>
    <row r="4193" spans="1:30" collapsed="1" x14ac:dyDescent="0.25">
      <c r="A4193" s="36" t="s">
        <v>1368</v>
      </c>
      <c r="B4193" s="37" t="s">
        <v>137</v>
      </c>
      <c r="C4193" s="36" t="s">
        <v>138</v>
      </c>
      <c r="D4193" s="36" t="s">
        <v>9</v>
      </c>
      <c r="E4193" s="233" t="s">
        <v>1626</v>
      </c>
      <c r="F4193" s="234"/>
      <c r="G4193" s="38" t="s">
        <v>139</v>
      </c>
      <c r="H4193" s="37" t="s">
        <v>140</v>
      </c>
      <c r="I4193" s="37" t="s">
        <v>141</v>
      </c>
      <c r="J4193" s="37" t="s">
        <v>10</v>
      </c>
      <c r="Q4193">
        <f t="shared" si="1020"/>
        <v>0</v>
      </c>
      <c r="S4193" s="194"/>
      <c r="W4193" t="s">
        <v>141</v>
      </c>
      <c r="Y4193" t="s">
        <v>141</v>
      </c>
      <c r="AB4193" t="s">
        <v>141</v>
      </c>
    </row>
    <row r="4194" spans="1:30" x14ac:dyDescent="0.25">
      <c r="A4194" s="39" t="s">
        <v>1636</v>
      </c>
      <c r="B4194" s="40" t="s">
        <v>1369</v>
      </c>
      <c r="C4194" s="39" t="s">
        <v>162</v>
      </c>
      <c r="D4194" s="39" t="s">
        <v>1370</v>
      </c>
      <c r="E4194" s="235" t="s">
        <v>3035</v>
      </c>
      <c r="F4194" s="236"/>
      <c r="G4194" s="41" t="s">
        <v>164</v>
      </c>
      <c r="H4194" s="42">
        <v>1</v>
      </c>
      <c r="I4194" s="43">
        <f>_xlfn.XLOOKUP(D4194,'Sintético MO EQ MAT'!D:D,'Sintético MO EQ MAT'!G:G)</f>
        <v>70509.309441456149</v>
      </c>
      <c r="J4194" s="43">
        <f>(H4194*I4194)</f>
        <v>70509.309441456149</v>
      </c>
      <c r="K4194">
        <f>_xlfn.XLOOKUP(D4194,'Sintético MO EQ MAT'!D:D,'Sintético MO EQ MAT'!O:O,0)</f>
        <v>80380.61</v>
      </c>
      <c r="L4194">
        <f>_xlfn.XLOOKUP(D4194,'Sintético MO EQ MAT'!D:D,'Sintético MO EQ MAT'!K:K,0)</f>
        <v>80380.612763260011</v>
      </c>
      <c r="Q4194">
        <f t="shared" si="1020"/>
        <v>0</v>
      </c>
      <c r="S4194" s="194"/>
      <c r="W4194">
        <v>70509.309441456149</v>
      </c>
      <c r="Y4194">
        <v>70509.309441456149</v>
      </c>
      <c r="AB4194">
        <v>70509.309441456149</v>
      </c>
      <c r="AD4194" s="196">
        <v>71864.7</v>
      </c>
    </row>
    <row r="4195" spans="1:30" ht="25.5" x14ac:dyDescent="0.25">
      <c r="A4195" s="50" t="s">
        <v>1638</v>
      </c>
      <c r="B4195" s="51" t="s">
        <v>1940</v>
      </c>
      <c r="C4195" s="50" t="s">
        <v>157</v>
      </c>
      <c r="D4195" s="50" t="s">
        <v>1941</v>
      </c>
      <c r="E4195" s="237" t="s">
        <v>1637</v>
      </c>
      <c r="F4195" s="238"/>
      <c r="G4195" s="52" t="s">
        <v>266</v>
      </c>
      <c r="H4195" s="53">
        <v>164.524</v>
      </c>
      <c r="I4195" s="54">
        <v>19.64</v>
      </c>
      <c r="J4195" s="54">
        <f t="shared" ref="J4195:J4214" si="1025">TRUNC(H4195*I4195,(2))</f>
        <v>3231.25</v>
      </c>
      <c r="Q4195">
        <f t="shared" si="1020"/>
        <v>0</v>
      </c>
      <c r="R4195">
        <f t="shared" ref="R4195:R4214" si="1026">I4195/1.07133</f>
        <v>18.332353243165041</v>
      </c>
      <c r="T4195">
        <v>18.659049965930198</v>
      </c>
      <c r="W4195">
        <v>19.989999999999998</v>
      </c>
      <c r="Y4195">
        <v>19.989999999999998</v>
      </c>
      <c r="AB4195">
        <v>19.989999999999998</v>
      </c>
      <c r="AD4195" s="196">
        <v>19.64</v>
      </c>
    </row>
    <row r="4196" spans="1:30" ht="25.5" x14ac:dyDescent="0.25">
      <c r="A4196" s="50" t="s">
        <v>1638</v>
      </c>
      <c r="B4196" s="51" t="s">
        <v>1942</v>
      </c>
      <c r="C4196" s="50" t="s">
        <v>157</v>
      </c>
      <c r="D4196" s="50" t="s">
        <v>1943</v>
      </c>
      <c r="E4196" s="237" t="s">
        <v>1637</v>
      </c>
      <c r="F4196" s="238"/>
      <c r="G4196" s="52" t="s">
        <v>266</v>
      </c>
      <c r="H4196" s="53">
        <v>164.524</v>
      </c>
      <c r="I4196" s="54">
        <v>27.04</v>
      </c>
      <c r="J4196" s="54">
        <f t="shared" si="1025"/>
        <v>4448.72</v>
      </c>
      <c r="Q4196">
        <f t="shared" si="1020"/>
        <v>0</v>
      </c>
      <c r="R4196">
        <f t="shared" si="1026"/>
        <v>25.239655381628445</v>
      </c>
      <c r="T4196">
        <v>25.678362409341663</v>
      </c>
      <c r="W4196">
        <v>27.51</v>
      </c>
      <c r="Y4196">
        <v>27.51</v>
      </c>
      <c r="AB4196">
        <v>27.51</v>
      </c>
      <c r="AD4196" s="196">
        <v>27.04</v>
      </c>
    </row>
    <row r="4197" spans="1:30" x14ac:dyDescent="0.25">
      <c r="A4197" s="55" t="s">
        <v>1627</v>
      </c>
      <c r="B4197" s="56" t="s">
        <v>3036</v>
      </c>
      <c r="C4197" s="55" t="s">
        <v>162</v>
      </c>
      <c r="D4197" s="55" t="s">
        <v>3037</v>
      </c>
      <c r="E4197" s="230" t="s">
        <v>1648</v>
      </c>
      <c r="F4197" s="231"/>
      <c r="G4197" s="57" t="s">
        <v>255</v>
      </c>
      <c r="H4197" s="58">
        <v>12</v>
      </c>
      <c r="I4197" s="59">
        <v>104.18</v>
      </c>
      <c r="J4197" s="59">
        <f t="shared" si="1025"/>
        <v>1250.1600000000001</v>
      </c>
      <c r="Q4197">
        <f t="shared" si="1020"/>
        <v>0</v>
      </c>
      <c r="R4197">
        <f t="shared" si="1026"/>
        <v>97.243613079069959</v>
      </c>
      <c r="T4197">
        <v>98.933101845369777</v>
      </c>
      <c r="W4197">
        <v>105.99</v>
      </c>
      <c r="Y4197">
        <v>105.99</v>
      </c>
      <c r="AB4197">
        <v>105.99</v>
      </c>
      <c r="AD4197" s="196">
        <v>104.18</v>
      </c>
    </row>
    <row r="4198" spans="1:30" x14ac:dyDescent="0.25">
      <c r="A4198" s="55" t="s">
        <v>1627</v>
      </c>
      <c r="B4198" s="56" t="s">
        <v>3038</v>
      </c>
      <c r="C4198" s="55" t="s">
        <v>162</v>
      </c>
      <c r="D4198" s="55" t="s">
        <v>3039</v>
      </c>
      <c r="E4198" s="230" t="s">
        <v>1648</v>
      </c>
      <c r="F4198" s="231"/>
      <c r="G4198" s="57" t="s">
        <v>164</v>
      </c>
      <c r="H4198" s="58">
        <v>12</v>
      </c>
      <c r="I4198" s="59">
        <v>0.1</v>
      </c>
      <c r="J4198" s="59">
        <f t="shared" si="1025"/>
        <v>1.2</v>
      </c>
      <c r="Q4198">
        <f t="shared" si="1020"/>
        <v>0</v>
      </c>
      <c r="R4198">
        <f t="shared" si="1026"/>
        <v>9.3341920790046037E-2</v>
      </c>
      <c r="T4198">
        <v>0.10267611286905064</v>
      </c>
      <c r="W4198">
        <v>0.11</v>
      </c>
      <c r="Y4198">
        <v>0.11</v>
      </c>
      <c r="AB4198">
        <v>0.11</v>
      </c>
      <c r="AD4198" s="196">
        <v>0.1</v>
      </c>
    </row>
    <row r="4199" spans="1:30" x14ac:dyDescent="0.25">
      <c r="A4199" s="55" t="s">
        <v>1627</v>
      </c>
      <c r="B4199" s="56" t="s">
        <v>3040</v>
      </c>
      <c r="C4199" s="55" t="s">
        <v>162</v>
      </c>
      <c r="D4199" s="55" t="s">
        <v>3041</v>
      </c>
      <c r="E4199" s="230" t="s">
        <v>1648</v>
      </c>
      <c r="F4199" s="231"/>
      <c r="G4199" s="57" t="s">
        <v>259</v>
      </c>
      <c r="H4199" s="58">
        <v>20</v>
      </c>
      <c r="I4199" s="59">
        <v>9.39</v>
      </c>
      <c r="J4199" s="59">
        <f t="shared" si="1025"/>
        <v>187.8</v>
      </c>
      <c r="Q4199">
        <f t="shared" si="1020"/>
        <v>0</v>
      </c>
      <c r="R4199">
        <f t="shared" si="1026"/>
        <v>8.7648063621853218</v>
      </c>
      <c r="T4199">
        <v>8.9234876275284005</v>
      </c>
      <c r="W4199">
        <v>9.56</v>
      </c>
      <c r="Y4199">
        <v>9.56</v>
      </c>
      <c r="AB4199">
        <v>9.56</v>
      </c>
      <c r="AD4199" s="196">
        <v>9.39</v>
      </c>
    </row>
    <row r="4200" spans="1:30" x14ac:dyDescent="0.25">
      <c r="A4200" s="55" t="s">
        <v>1627</v>
      </c>
      <c r="B4200" s="56" t="s">
        <v>3042</v>
      </c>
      <c r="C4200" s="55" t="s">
        <v>162</v>
      </c>
      <c r="D4200" s="55" t="s">
        <v>3043</v>
      </c>
      <c r="E4200" s="230" t="s">
        <v>1648</v>
      </c>
      <c r="F4200" s="231"/>
      <c r="G4200" s="57" t="s">
        <v>255</v>
      </c>
      <c r="H4200" s="58">
        <v>6</v>
      </c>
      <c r="I4200" s="59">
        <v>7</v>
      </c>
      <c r="J4200" s="59">
        <f t="shared" si="1025"/>
        <v>42</v>
      </c>
      <c r="Q4200">
        <f t="shared" si="1020"/>
        <v>0</v>
      </c>
      <c r="R4200">
        <f t="shared" si="1026"/>
        <v>6.5339344553032221</v>
      </c>
      <c r="T4200">
        <v>6.6552789523302813</v>
      </c>
      <c r="W4200">
        <v>7.13</v>
      </c>
      <c r="Y4200">
        <v>7.13</v>
      </c>
      <c r="AB4200">
        <v>7.13</v>
      </c>
      <c r="AD4200" s="196">
        <v>7</v>
      </c>
    </row>
    <row r="4201" spans="1:30" x14ac:dyDescent="0.25">
      <c r="A4201" s="55" t="s">
        <v>1627</v>
      </c>
      <c r="B4201" s="56" t="s">
        <v>3044</v>
      </c>
      <c r="C4201" s="55" t="s">
        <v>162</v>
      </c>
      <c r="D4201" s="55" t="s">
        <v>3045</v>
      </c>
      <c r="E4201" s="230" t="s">
        <v>1648</v>
      </c>
      <c r="F4201" s="231"/>
      <c r="G4201" s="57" t="s">
        <v>255</v>
      </c>
      <c r="H4201" s="58">
        <v>170</v>
      </c>
      <c r="I4201" s="59">
        <v>37.5</v>
      </c>
      <c r="J4201" s="59">
        <f t="shared" si="1025"/>
        <v>6375</v>
      </c>
      <c r="Q4201">
        <f t="shared" si="1020"/>
        <v>0</v>
      </c>
      <c r="R4201">
        <f t="shared" si="1026"/>
        <v>35.003220296267259</v>
      </c>
      <c r="T4201">
        <v>35.619276973481561</v>
      </c>
      <c r="W4201">
        <v>38.159999999999997</v>
      </c>
      <c r="Y4201">
        <v>38.159999999999997</v>
      </c>
      <c r="AB4201">
        <v>38.159999999999997</v>
      </c>
      <c r="AD4201" s="196">
        <v>37.5</v>
      </c>
    </row>
    <row r="4202" spans="1:30" ht="25.5" x14ac:dyDescent="0.25">
      <c r="A4202" s="55" t="s">
        <v>1627</v>
      </c>
      <c r="B4202" s="56" t="s">
        <v>3046</v>
      </c>
      <c r="C4202" s="55" t="s">
        <v>162</v>
      </c>
      <c r="D4202" s="55" t="s">
        <v>3047</v>
      </c>
      <c r="E4202" s="230" t="s">
        <v>1648</v>
      </c>
      <c r="F4202" s="231"/>
      <c r="G4202" s="57" t="s">
        <v>164</v>
      </c>
      <c r="H4202" s="58">
        <v>2</v>
      </c>
      <c r="I4202" s="59">
        <v>3412.54</v>
      </c>
      <c r="J4202" s="59">
        <f t="shared" si="1025"/>
        <v>6825.08</v>
      </c>
      <c r="Q4202">
        <f t="shared" si="1020"/>
        <v>0</v>
      </c>
      <c r="R4202">
        <f t="shared" si="1026"/>
        <v>3185.3303837286367</v>
      </c>
      <c r="T4202">
        <v>3240.5327956838696</v>
      </c>
      <c r="W4202">
        <v>3471.68</v>
      </c>
      <c r="Y4202">
        <v>3471.68</v>
      </c>
      <c r="AB4202">
        <v>3471.68</v>
      </c>
      <c r="AD4202" s="196">
        <v>3412.54</v>
      </c>
    </row>
    <row r="4203" spans="1:30" x14ac:dyDescent="0.25">
      <c r="A4203" s="55" t="s">
        <v>1627</v>
      </c>
      <c r="B4203" s="56" t="s">
        <v>3048</v>
      </c>
      <c r="C4203" s="55" t="s">
        <v>162</v>
      </c>
      <c r="D4203" s="55" t="s">
        <v>3049</v>
      </c>
      <c r="E4203" s="230" t="s">
        <v>1648</v>
      </c>
      <c r="F4203" s="231"/>
      <c r="G4203" s="57" t="s">
        <v>164</v>
      </c>
      <c r="H4203" s="58">
        <v>2</v>
      </c>
      <c r="I4203" s="59">
        <v>5.1100000000000003</v>
      </c>
      <c r="J4203" s="59">
        <f t="shared" si="1025"/>
        <v>10.220000000000001</v>
      </c>
      <c r="Q4203">
        <f t="shared" si="1020"/>
        <v>0</v>
      </c>
      <c r="R4203">
        <f t="shared" si="1026"/>
        <v>4.7697721523713525</v>
      </c>
      <c r="T4203">
        <v>4.853779881082394</v>
      </c>
      <c r="W4203">
        <v>5.2</v>
      </c>
      <c r="Y4203">
        <v>5.2</v>
      </c>
      <c r="AB4203">
        <v>5.2</v>
      </c>
      <c r="AD4203" s="196">
        <v>5.1100000000000003</v>
      </c>
    </row>
    <row r="4204" spans="1:30" x14ac:dyDescent="0.25">
      <c r="A4204" s="55" t="s">
        <v>1627</v>
      </c>
      <c r="B4204" s="56" t="s">
        <v>3050</v>
      </c>
      <c r="C4204" s="55" t="s">
        <v>162</v>
      </c>
      <c r="D4204" s="55" t="s">
        <v>3051</v>
      </c>
      <c r="E4204" s="230" t="s">
        <v>1648</v>
      </c>
      <c r="F4204" s="231"/>
      <c r="G4204" s="57" t="s">
        <v>164</v>
      </c>
      <c r="H4204" s="58">
        <v>1</v>
      </c>
      <c r="I4204" s="59">
        <v>1477.65</v>
      </c>
      <c r="J4204" s="59">
        <f t="shared" si="1025"/>
        <v>1477.65</v>
      </c>
      <c r="Q4204">
        <f t="shared" si="1020"/>
        <v>0</v>
      </c>
      <c r="R4204">
        <f t="shared" si="1026"/>
        <v>1379.2668925541152</v>
      </c>
      <c r="T4204">
        <v>1403.1717584684459</v>
      </c>
      <c r="W4204">
        <v>1503.26</v>
      </c>
      <c r="Y4204">
        <v>1503.26</v>
      </c>
      <c r="AB4204">
        <v>1503.26</v>
      </c>
      <c r="AD4204" s="196">
        <v>1477.65</v>
      </c>
    </row>
    <row r="4205" spans="1:30" x14ac:dyDescent="0.25">
      <c r="A4205" s="55" t="s">
        <v>1627</v>
      </c>
      <c r="B4205" s="56" t="s">
        <v>3052</v>
      </c>
      <c r="C4205" s="55" t="s">
        <v>162</v>
      </c>
      <c r="D4205" s="55" t="s">
        <v>3053</v>
      </c>
      <c r="E4205" s="230" t="s">
        <v>1648</v>
      </c>
      <c r="F4205" s="231"/>
      <c r="G4205" s="57" t="s">
        <v>255</v>
      </c>
      <c r="H4205" s="58">
        <v>40</v>
      </c>
      <c r="I4205" s="59">
        <v>22.44</v>
      </c>
      <c r="J4205" s="59">
        <f t="shared" si="1025"/>
        <v>897.6</v>
      </c>
      <c r="Q4205">
        <f t="shared" si="1020"/>
        <v>0</v>
      </c>
      <c r="R4205">
        <f t="shared" si="1026"/>
        <v>20.945927025286331</v>
      </c>
      <c r="T4205">
        <v>21.309960516367507</v>
      </c>
      <c r="W4205">
        <v>22.83</v>
      </c>
      <c r="Y4205">
        <v>22.83</v>
      </c>
      <c r="AB4205">
        <v>22.83</v>
      </c>
      <c r="AD4205" s="196">
        <v>22.44</v>
      </c>
    </row>
    <row r="4206" spans="1:30" x14ac:dyDescent="0.25">
      <c r="A4206" s="55" t="s">
        <v>1627</v>
      </c>
      <c r="B4206" s="56" t="s">
        <v>3054</v>
      </c>
      <c r="C4206" s="55" t="s">
        <v>162</v>
      </c>
      <c r="D4206" s="55" t="s">
        <v>3055</v>
      </c>
      <c r="E4206" s="230" t="s">
        <v>1648</v>
      </c>
      <c r="F4206" s="231"/>
      <c r="G4206" s="57" t="s">
        <v>255</v>
      </c>
      <c r="H4206" s="58">
        <v>80</v>
      </c>
      <c r="I4206" s="59">
        <v>15.7</v>
      </c>
      <c r="J4206" s="59">
        <f t="shared" si="1025"/>
        <v>1256</v>
      </c>
      <c r="Q4206">
        <f t="shared" si="1020"/>
        <v>0</v>
      </c>
      <c r="R4206">
        <f t="shared" si="1026"/>
        <v>14.654681564037226</v>
      </c>
      <c r="T4206">
        <v>14.944041518486371</v>
      </c>
      <c r="W4206">
        <v>16.010000000000002</v>
      </c>
      <c r="Y4206">
        <v>16.010000000000002</v>
      </c>
      <c r="AB4206">
        <v>16.010000000000002</v>
      </c>
      <c r="AD4206" s="196">
        <v>15.73</v>
      </c>
    </row>
    <row r="4207" spans="1:30" x14ac:dyDescent="0.25">
      <c r="A4207" s="55" t="s">
        <v>1627</v>
      </c>
      <c r="B4207" s="56" t="s">
        <v>3056</v>
      </c>
      <c r="C4207" s="55" t="s">
        <v>162</v>
      </c>
      <c r="D4207" s="55" t="s">
        <v>3057</v>
      </c>
      <c r="E4207" s="230" t="s">
        <v>1648</v>
      </c>
      <c r="F4207" s="231"/>
      <c r="G4207" s="57" t="s">
        <v>164</v>
      </c>
      <c r="H4207" s="58">
        <v>6</v>
      </c>
      <c r="I4207" s="59">
        <v>242.64</v>
      </c>
      <c r="J4207" s="59">
        <f t="shared" si="1025"/>
        <v>1455.84</v>
      </c>
      <c r="Q4207">
        <f t="shared" si="1020"/>
        <v>0</v>
      </c>
      <c r="R4207">
        <f t="shared" si="1026"/>
        <v>226.48483660496765</v>
      </c>
      <c r="T4207">
        <v>230.41453147022861</v>
      </c>
      <c r="W4207">
        <v>246.85</v>
      </c>
      <c r="Y4207">
        <v>246.85</v>
      </c>
      <c r="AB4207">
        <v>246.85</v>
      </c>
      <c r="AD4207" s="196">
        <v>242.64</v>
      </c>
    </row>
    <row r="4208" spans="1:30" x14ac:dyDescent="0.25">
      <c r="A4208" s="55" t="s">
        <v>1627</v>
      </c>
      <c r="B4208" s="56" t="s">
        <v>3058</v>
      </c>
      <c r="C4208" s="55" t="s">
        <v>162</v>
      </c>
      <c r="D4208" s="55" t="s">
        <v>3059</v>
      </c>
      <c r="E4208" s="230" t="s">
        <v>1648</v>
      </c>
      <c r="F4208" s="231"/>
      <c r="G4208" s="57" t="s">
        <v>164</v>
      </c>
      <c r="H4208" s="58">
        <v>3</v>
      </c>
      <c r="I4208" s="59">
        <v>913.17</v>
      </c>
      <c r="J4208" s="59">
        <f t="shared" si="1025"/>
        <v>2739.51</v>
      </c>
      <c r="Q4208">
        <f t="shared" si="1020"/>
        <v>0</v>
      </c>
      <c r="R4208">
        <f t="shared" si="1026"/>
        <v>852.37041807846322</v>
      </c>
      <c r="T4208">
        <v>867.1464441395276</v>
      </c>
      <c r="W4208">
        <v>929</v>
      </c>
      <c r="Y4208">
        <v>929</v>
      </c>
      <c r="AB4208">
        <v>929</v>
      </c>
      <c r="AD4208" s="196">
        <v>913.17</v>
      </c>
    </row>
    <row r="4209" spans="1:30" x14ac:dyDescent="0.25">
      <c r="A4209" s="55" t="s">
        <v>1627</v>
      </c>
      <c r="B4209" s="56" t="s">
        <v>3060</v>
      </c>
      <c r="C4209" s="55" t="s">
        <v>162</v>
      </c>
      <c r="D4209" s="55" t="s">
        <v>3061</v>
      </c>
      <c r="E4209" s="230" t="s">
        <v>1648</v>
      </c>
      <c r="F4209" s="231"/>
      <c r="G4209" s="57" t="s">
        <v>1721</v>
      </c>
      <c r="H4209" s="58">
        <v>6</v>
      </c>
      <c r="I4209" s="59">
        <v>1.21</v>
      </c>
      <c r="J4209" s="59">
        <f t="shared" si="1025"/>
        <v>7.26</v>
      </c>
      <c r="Q4209">
        <f t="shared" si="1020"/>
        <v>0</v>
      </c>
      <c r="R4209">
        <f t="shared" si="1026"/>
        <v>1.1294372415595568</v>
      </c>
      <c r="T4209">
        <v>1.1667740098755754</v>
      </c>
      <c r="W4209">
        <v>1.25</v>
      </c>
      <c r="Y4209">
        <v>1.25</v>
      </c>
      <c r="AB4209">
        <v>1.25</v>
      </c>
      <c r="AD4209" s="196">
        <v>1.22</v>
      </c>
    </row>
    <row r="4210" spans="1:30" ht="25.5" x14ac:dyDescent="0.25">
      <c r="A4210" s="55" t="s">
        <v>1627</v>
      </c>
      <c r="B4210" s="56" t="s">
        <v>3062</v>
      </c>
      <c r="C4210" s="55" t="s">
        <v>162</v>
      </c>
      <c r="D4210" s="55" t="s">
        <v>3063</v>
      </c>
      <c r="E4210" s="230" t="s">
        <v>1648</v>
      </c>
      <c r="F4210" s="231"/>
      <c r="G4210" s="57" t="s">
        <v>1721</v>
      </c>
      <c r="H4210" s="58">
        <v>1</v>
      </c>
      <c r="I4210" s="59">
        <v>7557.93</v>
      </c>
      <c r="J4210" s="59">
        <f t="shared" si="1025"/>
        <v>7557.93</v>
      </c>
      <c r="Q4210">
        <f t="shared" si="1020"/>
        <v>0</v>
      </c>
      <c r="R4210">
        <f t="shared" si="1026"/>
        <v>7054.7170339671256</v>
      </c>
      <c r="T4210">
        <v>7176.9762818179279</v>
      </c>
      <c r="W4210">
        <v>7688.91</v>
      </c>
      <c r="Y4210">
        <v>7688.91</v>
      </c>
      <c r="AB4210">
        <v>7688.91</v>
      </c>
      <c r="AD4210" s="196">
        <v>7557.93</v>
      </c>
    </row>
    <row r="4211" spans="1:30" x14ac:dyDescent="0.25">
      <c r="A4211" s="55" t="s">
        <v>1627</v>
      </c>
      <c r="B4211" s="56" t="s">
        <v>3064</v>
      </c>
      <c r="C4211" s="55" t="s">
        <v>162</v>
      </c>
      <c r="D4211" s="55" t="s">
        <v>3065</v>
      </c>
      <c r="E4211" s="230" t="s">
        <v>1648</v>
      </c>
      <c r="F4211" s="231"/>
      <c r="G4211" s="57" t="s">
        <v>164</v>
      </c>
      <c r="H4211" s="58">
        <v>9</v>
      </c>
      <c r="I4211" s="59">
        <v>59.2</v>
      </c>
      <c r="J4211" s="59">
        <f t="shared" si="1025"/>
        <v>532.79999999999995</v>
      </c>
      <c r="Q4211">
        <f t="shared" si="1020"/>
        <v>0</v>
      </c>
      <c r="R4211">
        <f t="shared" si="1026"/>
        <v>55.258417107707253</v>
      </c>
      <c r="T4211">
        <v>56.210504699765714</v>
      </c>
      <c r="W4211">
        <v>60.22</v>
      </c>
      <c r="Y4211">
        <v>60.22</v>
      </c>
      <c r="AB4211">
        <v>60.22</v>
      </c>
      <c r="AD4211" s="196">
        <v>59.19</v>
      </c>
    </row>
    <row r="4212" spans="1:30" ht="25.5" x14ac:dyDescent="0.25">
      <c r="A4212" s="55" t="s">
        <v>1627</v>
      </c>
      <c r="B4212" s="56" t="s">
        <v>3066</v>
      </c>
      <c r="C4212" s="55" t="s">
        <v>162</v>
      </c>
      <c r="D4212" s="55" t="s">
        <v>3067</v>
      </c>
      <c r="E4212" s="230" t="s">
        <v>1648</v>
      </c>
      <c r="F4212" s="231"/>
      <c r="G4212" s="57" t="s">
        <v>164</v>
      </c>
      <c r="H4212" s="58">
        <v>1</v>
      </c>
      <c r="I4212" s="59">
        <v>2961.45</v>
      </c>
      <c r="J4212" s="59">
        <f t="shared" si="1025"/>
        <v>2961.45</v>
      </c>
      <c r="Q4212">
        <f t="shared" si="1020"/>
        <v>0</v>
      </c>
      <c r="R4212">
        <f t="shared" si="1026"/>
        <v>2764.2743132368178</v>
      </c>
      <c r="T4212">
        <v>2812.2240579466647</v>
      </c>
      <c r="W4212">
        <v>3012.82</v>
      </c>
      <c r="Y4212">
        <v>3012.82</v>
      </c>
      <c r="AB4212">
        <v>3012.82</v>
      </c>
      <c r="AD4212" s="196">
        <v>2961.49</v>
      </c>
    </row>
    <row r="4213" spans="1:30" x14ac:dyDescent="0.25">
      <c r="A4213" s="55" t="s">
        <v>1627</v>
      </c>
      <c r="B4213" s="56" t="s">
        <v>3068</v>
      </c>
      <c r="C4213" s="55" t="s">
        <v>162</v>
      </c>
      <c r="D4213" s="55" t="s">
        <v>3069</v>
      </c>
      <c r="E4213" s="230" t="s">
        <v>1648</v>
      </c>
      <c r="F4213" s="231"/>
      <c r="G4213" s="57" t="s">
        <v>164</v>
      </c>
      <c r="H4213" s="58">
        <v>1</v>
      </c>
      <c r="I4213" s="59">
        <v>99.83</v>
      </c>
      <c r="J4213" s="59">
        <f t="shared" si="1025"/>
        <v>99.83</v>
      </c>
      <c r="Q4213">
        <f t="shared" si="1020"/>
        <v>0</v>
      </c>
      <c r="R4213">
        <f t="shared" si="1026"/>
        <v>93.183239524702941</v>
      </c>
      <c r="T4213">
        <v>94.807388946449748</v>
      </c>
      <c r="W4213">
        <v>101.57</v>
      </c>
      <c r="Y4213">
        <v>101.57</v>
      </c>
      <c r="AB4213">
        <v>101.57</v>
      </c>
      <c r="AD4213" s="196">
        <v>99.83</v>
      </c>
    </row>
    <row r="4214" spans="1:30" ht="38.25" x14ac:dyDescent="0.25">
      <c r="A4214" s="55" t="s">
        <v>1627</v>
      </c>
      <c r="B4214" s="56" t="s">
        <v>3070</v>
      </c>
      <c r="C4214" s="55" t="s">
        <v>162</v>
      </c>
      <c r="D4214" s="55" t="s">
        <v>3071</v>
      </c>
      <c r="E4214" s="230" t="s">
        <v>1648</v>
      </c>
      <c r="F4214" s="231"/>
      <c r="G4214" s="57" t="s">
        <v>164</v>
      </c>
      <c r="H4214" s="58">
        <v>1</v>
      </c>
      <c r="I4214" s="59">
        <v>29152.01</v>
      </c>
      <c r="J4214" s="59">
        <f t="shared" si="1025"/>
        <v>29152.01</v>
      </c>
      <c r="Q4214">
        <f t="shared" si="1020"/>
        <v>0</v>
      </c>
      <c r="R4214">
        <f t="shared" si="1026"/>
        <v>27211.046082906294</v>
      </c>
      <c r="T4214">
        <v>27682.646803505926</v>
      </c>
      <c r="W4214">
        <v>29657.25</v>
      </c>
      <c r="Y4214">
        <v>29657.25</v>
      </c>
      <c r="AB4214">
        <v>29657.25</v>
      </c>
      <c r="AD4214" s="196">
        <v>29152.04</v>
      </c>
    </row>
    <row r="4215" spans="1:30" x14ac:dyDescent="0.25">
      <c r="A4215" s="44"/>
      <c r="B4215" s="44"/>
      <c r="C4215" s="44"/>
      <c r="D4215" s="44"/>
      <c r="E4215" s="44" t="s">
        <v>1629</v>
      </c>
      <c r="F4215" s="45">
        <v>5830.72</v>
      </c>
      <c r="G4215" s="44" t="s">
        <v>1630</v>
      </c>
      <c r="H4215" s="45">
        <v>0</v>
      </c>
      <c r="I4215" s="44" t="s">
        <v>1631</v>
      </c>
      <c r="J4215" s="45">
        <f>F4215+H4215</f>
        <v>5830.72</v>
      </c>
      <c r="Q4215">
        <f t="shared" si="1020"/>
        <v>0</v>
      </c>
      <c r="W4215" t="s">
        <v>1631</v>
      </c>
      <c r="Y4215" t="s">
        <v>1631</v>
      </c>
      <c r="AB4215" t="s">
        <v>1631</v>
      </c>
    </row>
    <row r="4216" spans="1:30" x14ac:dyDescent="0.25">
      <c r="A4216" s="44"/>
      <c r="B4216" s="44"/>
      <c r="C4216" s="44"/>
      <c r="D4216" s="44"/>
      <c r="E4216" s="44" t="s">
        <v>1632</v>
      </c>
      <c r="F4216" s="45">
        <f>J4216-J4194</f>
        <v>9871.3033218038618</v>
      </c>
      <c r="G4216" s="44"/>
      <c r="H4216" s="229" t="s">
        <v>1633</v>
      </c>
      <c r="I4216" s="229"/>
      <c r="J4216" s="45">
        <f>Q4216</f>
        <v>80380.612763260011</v>
      </c>
      <c r="Q4216">
        <f t="shared" si="1020"/>
        <v>80380.612763260011</v>
      </c>
      <c r="S4216" s="194"/>
    </row>
    <row r="4217" spans="1:30" ht="15.75" thickBot="1" x14ac:dyDescent="0.3">
      <c r="A4217" s="46"/>
      <c r="B4217" s="46"/>
      <c r="C4217" s="46"/>
      <c r="D4217" s="46"/>
      <c r="E4217" s="46"/>
      <c r="F4217" s="46"/>
      <c r="G4217" s="46" t="s">
        <v>1634</v>
      </c>
      <c r="H4217" s="47">
        <v>1</v>
      </c>
      <c r="I4217" s="46" t="s">
        <v>1635</v>
      </c>
      <c r="J4217" s="48">
        <f>O4217</f>
        <v>80380.61</v>
      </c>
      <c r="M4217">
        <f>K4194</f>
        <v>80380.61</v>
      </c>
      <c r="N4217">
        <f>L4194</f>
        <v>80380.612763260011</v>
      </c>
      <c r="O4217">
        <v>80380.61</v>
      </c>
      <c r="P4217">
        <v>80380.612763260011</v>
      </c>
      <c r="Q4217">
        <f t="shared" si="1020"/>
        <v>0</v>
      </c>
      <c r="S4217" s="194"/>
      <c r="W4217" t="s">
        <v>1635</v>
      </c>
      <c r="Y4217" t="s">
        <v>1635</v>
      </c>
      <c r="AB4217" t="s">
        <v>1635</v>
      </c>
    </row>
    <row r="4218" spans="1:30" ht="15.75" thickTop="1" x14ac:dyDescent="0.25">
      <c r="A4218" s="49"/>
      <c r="B4218" s="49"/>
      <c r="C4218" s="49"/>
      <c r="D4218" s="49"/>
      <c r="E4218" s="49"/>
      <c r="F4218" s="49"/>
      <c r="G4218" s="49"/>
      <c r="H4218" s="49"/>
      <c r="I4218" s="49"/>
      <c r="J4218" s="49"/>
      <c r="Q4218">
        <f t="shared" si="1020"/>
        <v>0</v>
      </c>
      <c r="S4218" s="194"/>
    </row>
    <row r="4219" spans="1:30" collapsed="1" x14ac:dyDescent="0.25">
      <c r="A4219" s="36" t="s">
        <v>1371</v>
      </c>
      <c r="B4219" s="37" t="s">
        <v>137</v>
      </c>
      <c r="C4219" s="36" t="s">
        <v>138</v>
      </c>
      <c r="D4219" s="36" t="s">
        <v>9</v>
      </c>
      <c r="E4219" s="233" t="s">
        <v>1626</v>
      </c>
      <c r="F4219" s="234"/>
      <c r="G4219" s="38" t="s">
        <v>139</v>
      </c>
      <c r="H4219" s="37" t="s">
        <v>140</v>
      </c>
      <c r="I4219" s="37" t="s">
        <v>141</v>
      </c>
      <c r="J4219" s="37" t="s">
        <v>10</v>
      </c>
      <c r="Q4219">
        <f t="shared" si="1020"/>
        <v>0</v>
      </c>
      <c r="S4219" s="194"/>
      <c r="W4219" t="s">
        <v>141</v>
      </c>
      <c r="Y4219" t="s">
        <v>141</v>
      </c>
      <c r="AB4219" t="s">
        <v>141</v>
      </c>
    </row>
    <row r="4220" spans="1:30" x14ac:dyDescent="0.25">
      <c r="A4220" s="39" t="s">
        <v>1636</v>
      </c>
      <c r="B4220" s="40" t="s">
        <v>1372</v>
      </c>
      <c r="C4220" s="39" t="s">
        <v>162</v>
      </c>
      <c r="D4220" s="39" t="s">
        <v>1373</v>
      </c>
      <c r="E4220" s="235" t="s">
        <v>3072</v>
      </c>
      <c r="F4220" s="236"/>
      <c r="G4220" s="41" t="s">
        <v>212</v>
      </c>
      <c r="H4220" s="42">
        <v>1</v>
      </c>
      <c r="I4220" s="43">
        <f>_xlfn.XLOOKUP(D4220,'Sintético MO EQ MAT'!D:D,'Sintético MO EQ MAT'!G:G)</f>
        <v>79.773352737704926</v>
      </c>
      <c r="J4220" s="43">
        <f>(H4220*I4220)</f>
        <v>79.773352737704926</v>
      </c>
      <c r="K4220">
        <f>_xlfn.XLOOKUP(D4220,'Sintético MO EQ MAT'!D:D,'Sintético MO EQ MAT'!O:O,0)</f>
        <v>218.97</v>
      </c>
      <c r="L4220">
        <f>_xlfn.XLOOKUP(D4220,'Sintético MO EQ MAT'!D:D,'Sintético MO EQ MAT'!K:K,0)</f>
        <v>97.323490340000006</v>
      </c>
      <c r="Q4220">
        <f t="shared" si="1020"/>
        <v>0</v>
      </c>
      <c r="S4220" s="194"/>
      <c r="W4220">
        <v>79.773352737704926</v>
      </c>
      <c r="Y4220">
        <v>79.773352737704926</v>
      </c>
      <c r="AB4220">
        <v>79.773352737704926</v>
      </c>
      <c r="AD4220" s="196">
        <v>20.21</v>
      </c>
    </row>
    <row r="4221" spans="1:30" ht="25.5" x14ac:dyDescent="0.25">
      <c r="A4221" s="50" t="s">
        <v>1638</v>
      </c>
      <c r="B4221" s="51" t="s">
        <v>1186</v>
      </c>
      <c r="C4221" s="50" t="s">
        <v>157</v>
      </c>
      <c r="D4221" s="50" t="s">
        <v>1187</v>
      </c>
      <c r="E4221" s="237" t="s">
        <v>1637</v>
      </c>
      <c r="F4221" s="238"/>
      <c r="G4221" s="52" t="s">
        <v>266</v>
      </c>
      <c r="H4221" s="53">
        <v>4.2389999999999999</v>
      </c>
      <c r="I4221" s="54">
        <v>18.82</v>
      </c>
      <c r="J4221" s="54">
        <f t="shared" ref="J4221" si="1027">TRUNC(H4221*I4221,(2))</f>
        <v>79.77</v>
      </c>
      <c r="Q4221">
        <f t="shared" si="1020"/>
        <v>0</v>
      </c>
      <c r="R4221">
        <f>I4221/1.07133</f>
        <v>17.566949492686664</v>
      </c>
      <c r="T4221">
        <v>17.874977831293812</v>
      </c>
      <c r="W4221">
        <v>19.149999999999999</v>
      </c>
      <c r="Y4221">
        <v>19.149999999999999</v>
      </c>
      <c r="AB4221">
        <v>19.149999999999999</v>
      </c>
      <c r="AD4221" s="196">
        <v>18.82</v>
      </c>
    </row>
    <row r="4222" spans="1:30" x14ac:dyDescent="0.25">
      <c r="A4222" s="44"/>
      <c r="B4222" s="44"/>
      <c r="C4222" s="44"/>
      <c r="D4222" s="44"/>
      <c r="E4222" s="44" t="s">
        <v>1629</v>
      </c>
      <c r="F4222" s="45">
        <v>56.29</v>
      </c>
      <c r="G4222" s="44" t="s">
        <v>1630</v>
      </c>
      <c r="H4222" s="45">
        <v>0</v>
      </c>
      <c r="I4222" s="44" t="s">
        <v>1631</v>
      </c>
      <c r="J4222" s="45">
        <f>F4222+H4222</f>
        <v>56.29</v>
      </c>
      <c r="Q4222">
        <f t="shared" si="1020"/>
        <v>0</v>
      </c>
      <c r="W4222" t="s">
        <v>1631</v>
      </c>
      <c r="Y4222" t="s">
        <v>1631</v>
      </c>
      <c r="AB4222" t="s">
        <v>1631</v>
      </c>
    </row>
    <row r="4223" spans="1:30" x14ac:dyDescent="0.25">
      <c r="A4223" s="44"/>
      <c r="B4223" s="44"/>
      <c r="C4223" s="44"/>
      <c r="D4223" s="44"/>
      <c r="E4223" s="44" t="s">
        <v>1632</v>
      </c>
      <c r="F4223" s="45">
        <f>J4223-J4220</f>
        <v>17.550137602295081</v>
      </c>
      <c r="G4223" s="44"/>
      <c r="H4223" s="229" t="s">
        <v>1633</v>
      </c>
      <c r="I4223" s="229"/>
      <c r="J4223" s="45">
        <f>Q4223</f>
        <v>97.323490340000006</v>
      </c>
      <c r="Q4223">
        <f t="shared" si="1020"/>
        <v>97.323490340000006</v>
      </c>
      <c r="S4223" s="194"/>
    </row>
    <row r="4224" spans="1:30" ht="15.75" thickBot="1" x14ac:dyDescent="0.3">
      <c r="A4224" s="46"/>
      <c r="B4224" s="46"/>
      <c r="C4224" s="46"/>
      <c r="D4224" s="46"/>
      <c r="E4224" s="46"/>
      <c r="F4224" s="46"/>
      <c r="G4224" s="46" t="s">
        <v>1634</v>
      </c>
      <c r="H4224" s="47">
        <v>2.25</v>
      </c>
      <c r="I4224" s="46" t="s">
        <v>1635</v>
      </c>
      <c r="J4224" s="48">
        <f>O4224</f>
        <v>218.97</v>
      </c>
      <c r="M4224">
        <f>K4220</f>
        <v>218.97</v>
      </c>
      <c r="N4224">
        <f>L4220</f>
        <v>97.323490340000006</v>
      </c>
      <c r="O4224">
        <v>218.97</v>
      </c>
      <c r="P4224">
        <v>97.323490340000006</v>
      </c>
      <c r="Q4224">
        <f t="shared" si="1020"/>
        <v>0</v>
      </c>
      <c r="S4224" s="194"/>
      <c r="W4224" t="s">
        <v>1635</v>
      </c>
      <c r="Y4224" t="s">
        <v>1635</v>
      </c>
      <c r="AB4224" t="s">
        <v>1635</v>
      </c>
    </row>
    <row r="4225" spans="1:30" ht="15.75" thickTop="1" x14ac:dyDescent="0.25">
      <c r="A4225" s="49"/>
      <c r="B4225" s="49"/>
      <c r="C4225" s="49"/>
      <c r="D4225" s="49"/>
      <c r="E4225" s="49"/>
      <c r="F4225" s="49"/>
      <c r="G4225" s="49"/>
      <c r="H4225" s="49"/>
      <c r="I4225" s="49"/>
      <c r="J4225" s="49"/>
      <c r="Q4225">
        <f t="shared" si="1020"/>
        <v>0</v>
      </c>
      <c r="S4225" s="194"/>
    </row>
    <row r="4226" spans="1:30" collapsed="1" x14ac:dyDescent="0.25">
      <c r="A4226" s="36" t="s">
        <v>1374</v>
      </c>
      <c r="B4226" s="37" t="s">
        <v>137</v>
      </c>
      <c r="C4226" s="36" t="s">
        <v>138</v>
      </c>
      <c r="D4226" s="36" t="s">
        <v>9</v>
      </c>
      <c r="E4226" s="233" t="s">
        <v>1626</v>
      </c>
      <c r="F4226" s="234"/>
      <c r="G4226" s="38" t="s">
        <v>139</v>
      </c>
      <c r="H4226" s="37" t="s">
        <v>140</v>
      </c>
      <c r="I4226" s="37" t="s">
        <v>141</v>
      </c>
      <c r="J4226" s="37" t="s">
        <v>10</v>
      </c>
      <c r="Q4226">
        <f t="shared" si="1020"/>
        <v>0</v>
      </c>
      <c r="S4226" s="194"/>
      <c r="W4226" t="s">
        <v>141</v>
      </c>
      <c r="Y4226" t="s">
        <v>141</v>
      </c>
      <c r="AB4226" t="s">
        <v>141</v>
      </c>
    </row>
    <row r="4227" spans="1:30" x14ac:dyDescent="0.25">
      <c r="A4227" s="39" t="s">
        <v>1636</v>
      </c>
      <c r="B4227" s="40" t="s">
        <v>1375</v>
      </c>
      <c r="C4227" s="39" t="s">
        <v>162</v>
      </c>
      <c r="D4227" s="39" t="s">
        <v>3073</v>
      </c>
      <c r="E4227" s="235" t="s">
        <v>3074</v>
      </c>
      <c r="F4227" s="236"/>
      <c r="G4227" s="41" t="s">
        <v>212</v>
      </c>
      <c r="H4227" s="42">
        <v>1</v>
      </c>
      <c r="I4227" s="43">
        <f>_xlfn.XLOOKUP(D4227,'Sintético MO EQ MAT'!D:D,'Sintético MO EQ MAT'!G:G)</f>
        <v>891.13811752459014</v>
      </c>
      <c r="J4227" s="43">
        <f>(H4227*I4227)</f>
        <v>891.13811752459014</v>
      </c>
      <c r="K4227">
        <f>_xlfn.XLOOKUP(D4227,'Sintético MO EQ MAT'!D:D,'Sintético MO EQ MAT'!O:O,0)</f>
        <v>1304.6199999999999</v>
      </c>
      <c r="L4227">
        <f>_xlfn.XLOOKUP(D4227,'Sintético MO EQ MAT'!D:D,'Sintético MO EQ MAT'!K:K,0)</f>
        <v>1087.1885033799999</v>
      </c>
      <c r="Q4227">
        <f t="shared" si="1020"/>
        <v>0</v>
      </c>
      <c r="S4227" s="194"/>
      <c r="W4227">
        <v>891.13811752459014</v>
      </c>
      <c r="Y4227">
        <v>891.13811752459014</v>
      </c>
      <c r="AB4227">
        <v>891.13811752459014</v>
      </c>
      <c r="AD4227" s="196">
        <v>615.21</v>
      </c>
    </row>
    <row r="4228" spans="1:30" ht="25.5" x14ac:dyDescent="0.25">
      <c r="A4228" s="50" t="s">
        <v>1638</v>
      </c>
      <c r="B4228" s="51" t="s">
        <v>1915</v>
      </c>
      <c r="C4228" s="50" t="s">
        <v>157</v>
      </c>
      <c r="D4228" s="50" t="s">
        <v>1916</v>
      </c>
      <c r="E4228" s="237" t="s">
        <v>1637</v>
      </c>
      <c r="F4228" s="238"/>
      <c r="G4228" s="52" t="s">
        <v>266</v>
      </c>
      <c r="H4228" s="53">
        <v>18.774000000000001</v>
      </c>
      <c r="I4228" s="54">
        <v>19.7</v>
      </c>
      <c r="J4228" s="54">
        <f t="shared" ref="J4228:J4233" si="1028">TRUNC(H4228*I4228,(2))</f>
        <v>369.84</v>
      </c>
      <c r="Q4228">
        <f t="shared" si="1020"/>
        <v>0</v>
      </c>
      <c r="R4228">
        <f t="shared" ref="R4228:R4233" si="1029">I4228/1.07133</f>
        <v>18.388358395639067</v>
      </c>
      <c r="T4228">
        <v>18.71505511840423</v>
      </c>
      <c r="W4228">
        <v>20.05</v>
      </c>
      <c r="Y4228">
        <v>20.05</v>
      </c>
      <c r="AB4228">
        <v>20.05</v>
      </c>
      <c r="AD4228" s="196">
        <v>19.7</v>
      </c>
    </row>
    <row r="4229" spans="1:30" ht="25.5" x14ac:dyDescent="0.25">
      <c r="A4229" s="50" t="s">
        <v>1638</v>
      </c>
      <c r="B4229" s="51" t="s">
        <v>3075</v>
      </c>
      <c r="C4229" s="50" t="s">
        <v>157</v>
      </c>
      <c r="D4229" s="50" t="s">
        <v>3076</v>
      </c>
      <c r="E4229" s="237" t="s">
        <v>1637</v>
      </c>
      <c r="F4229" s="238"/>
      <c r="G4229" s="52" t="s">
        <v>266</v>
      </c>
      <c r="H4229" s="53">
        <v>4.6929999999999996</v>
      </c>
      <c r="I4229" s="54">
        <v>21.63</v>
      </c>
      <c r="J4229" s="54">
        <f t="shared" si="1028"/>
        <v>101.5</v>
      </c>
      <c r="Q4229">
        <f t="shared" si="1020"/>
        <v>0</v>
      </c>
      <c r="R4229">
        <f t="shared" si="1029"/>
        <v>20.189857466886956</v>
      </c>
      <c r="T4229">
        <v>20.544556765889133</v>
      </c>
      <c r="W4229">
        <v>22.01</v>
      </c>
      <c r="Y4229">
        <v>22.01</v>
      </c>
      <c r="AB4229">
        <v>22.01</v>
      </c>
      <c r="AD4229" s="196">
        <v>21.63</v>
      </c>
    </row>
    <row r="4230" spans="1:30" x14ac:dyDescent="0.25">
      <c r="A4230" s="55" t="s">
        <v>1627</v>
      </c>
      <c r="B4230" s="56" t="s">
        <v>1841</v>
      </c>
      <c r="C4230" s="55" t="s">
        <v>162</v>
      </c>
      <c r="D4230" s="55" t="s">
        <v>1842</v>
      </c>
      <c r="E4230" s="230" t="s">
        <v>1648</v>
      </c>
      <c r="F4230" s="231"/>
      <c r="G4230" s="57" t="s">
        <v>259</v>
      </c>
      <c r="H4230" s="58">
        <v>362</v>
      </c>
      <c r="I4230" s="59">
        <v>0.71</v>
      </c>
      <c r="J4230" s="59">
        <f t="shared" si="1028"/>
        <v>257.02</v>
      </c>
      <c r="Q4230">
        <f t="shared" si="1020"/>
        <v>0</v>
      </c>
      <c r="R4230">
        <f t="shared" si="1029"/>
        <v>0.66272763760932674</v>
      </c>
      <c r="T4230">
        <v>0.67206182968833139</v>
      </c>
      <c r="W4230">
        <v>0.72</v>
      </c>
      <c r="Y4230">
        <v>0.72</v>
      </c>
      <c r="AB4230">
        <v>0.72</v>
      </c>
      <c r="AD4230" s="196">
        <v>0.7</v>
      </c>
    </row>
    <row r="4231" spans="1:30" x14ac:dyDescent="0.25">
      <c r="A4231" s="55" t="s">
        <v>1627</v>
      </c>
      <c r="B4231" s="56" t="s">
        <v>1843</v>
      </c>
      <c r="C4231" s="55" t="s">
        <v>162</v>
      </c>
      <c r="D4231" s="55" t="s">
        <v>1844</v>
      </c>
      <c r="E4231" s="230" t="s">
        <v>1648</v>
      </c>
      <c r="F4231" s="231"/>
      <c r="G4231" s="57" t="s">
        <v>212</v>
      </c>
      <c r="H4231" s="58">
        <v>0.65400000000000003</v>
      </c>
      <c r="I4231" s="59">
        <v>136.49</v>
      </c>
      <c r="J4231" s="59">
        <f t="shared" si="1028"/>
        <v>89.26</v>
      </c>
      <c r="Q4231">
        <f t="shared" si="1020"/>
        <v>0</v>
      </c>
      <c r="R4231">
        <f t="shared" si="1029"/>
        <v>127.40238768633382</v>
      </c>
      <c r="T4231">
        <v>130.37066076745728</v>
      </c>
      <c r="W4231">
        <v>139.66999999999999</v>
      </c>
      <c r="Y4231">
        <v>139.66999999999999</v>
      </c>
      <c r="AB4231">
        <v>139.66999999999999</v>
      </c>
      <c r="AD4231" s="196">
        <v>137.29</v>
      </c>
    </row>
    <row r="4232" spans="1:30" x14ac:dyDescent="0.25">
      <c r="A4232" s="55" t="s">
        <v>1627</v>
      </c>
      <c r="B4232" s="56" t="s">
        <v>3077</v>
      </c>
      <c r="C4232" s="55" t="s">
        <v>162</v>
      </c>
      <c r="D4232" s="55" t="s">
        <v>3078</v>
      </c>
      <c r="E4232" s="230" t="s">
        <v>1648</v>
      </c>
      <c r="F4232" s="231"/>
      <c r="G4232" s="57" t="s">
        <v>212</v>
      </c>
      <c r="H4232" s="58">
        <v>0.38300000000000001</v>
      </c>
      <c r="I4232" s="59">
        <v>96</v>
      </c>
      <c r="J4232" s="59">
        <f t="shared" si="1028"/>
        <v>36.76</v>
      </c>
      <c r="Q4232">
        <f t="shared" si="1020"/>
        <v>0</v>
      </c>
      <c r="R4232">
        <f t="shared" si="1029"/>
        <v>89.608243958444191</v>
      </c>
      <c r="T4232">
        <v>91.16705403563796</v>
      </c>
      <c r="W4232">
        <v>97.67</v>
      </c>
      <c r="Y4232">
        <v>97.67</v>
      </c>
      <c r="AB4232">
        <v>97.67</v>
      </c>
      <c r="AD4232" s="196">
        <v>96</v>
      </c>
    </row>
    <row r="4233" spans="1:30" x14ac:dyDescent="0.25">
      <c r="A4233" s="55" t="s">
        <v>1627</v>
      </c>
      <c r="B4233" s="56" t="s">
        <v>3079</v>
      </c>
      <c r="C4233" s="55" t="s">
        <v>162</v>
      </c>
      <c r="D4233" s="55" t="s">
        <v>3080</v>
      </c>
      <c r="E4233" s="230" t="s">
        <v>1648</v>
      </c>
      <c r="F4233" s="231"/>
      <c r="G4233" s="57" t="s">
        <v>212</v>
      </c>
      <c r="H4233" s="58">
        <v>0.38300000000000001</v>
      </c>
      <c r="I4233" s="59">
        <v>96</v>
      </c>
      <c r="J4233" s="59">
        <f t="shared" si="1028"/>
        <v>36.76</v>
      </c>
      <c r="Q4233">
        <f t="shared" si="1020"/>
        <v>0</v>
      </c>
      <c r="R4233">
        <f t="shared" si="1029"/>
        <v>89.608243958444191</v>
      </c>
      <c r="T4233">
        <v>91.652432023746186</v>
      </c>
      <c r="W4233">
        <v>98.19</v>
      </c>
      <c r="Y4233">
        <v>98.19</v>
      </c>
      <c r="AB4233">
        <v>98.19</v>
      </c>
      <c r="AD4233" s="196">
        <v>96.51</v>
      </c>
    </row>
    <row r="4234" spans="1:30" x14ac:dyDescent="0.25">
      <c r="A4234" s="44"/>
      <c r="B4234" s="44"/>
      <c r="C4234" s="44"/>
      <c r="D4234" s="44"/>
      <c r="E4234" s="44" t="s">
        <v>1629</v>
      </c>
      <c r="F4234" s="45">
        <v>346.69</v>
      </c>
      <c r="G4234" s="44" t="s">
        <v>1630</v>
      </c>
      <c r="H4234" s="45">
        <v>0</v>
      </c>
      <c r="I4234" s="44" t="s">
        <v>1631</v>
      </c>
      <c r="J4234" s="45">
        <f>F4234+H4234</f>
        <v>346.69</v>
      </c>
      <c r="Q4234">
        <f t="shared" ref="Q4234:Q4297" si="1030">P4235</f>
        <v>0</v>
      </c>
      <c r="W4234" t="s">
        <v>1631</v>
      </c>
      <c r="Y4234" t="s">
        <v>1631</v>
      </c>
      <c r="AB4234" t="s">
        <v>1631</v>
      </c>
    </row>
    <row r="4235" spans="1:30" x14ac:dyDescent="0.25">
      <c r="A4235" s="44"/>
      <c r="B4235" s="44"/>
      <c r="C4235" s="44"/>
      <c r="D4235" s="44"/>
      <c r="E4235" s="44" t="s">
        <v>1632</v>
      </c>
      <c r="F4235" s="45">
        <f>J4235-J4227</f>
        <v>196.05038585540979</v>
      </c>
      <c r="G4235" s="44"/>
      <c r="H4235" s="229" t="s">
        <v>1633</v>
      </c>
      <c r="I4235" s="229"/>
      <c r="J4235" s="45">
        <f>Q4235</f>
        <v>1087.1885033799999</v>
      </c>
      <c r="Q4235">
        <f t="shared" si="1030"/>
        <v>1087.1885033799999</v>
      </c>
      <c r="S4235" s="194"/>
    </row>
    <row r="4236" spans="1:30" ht="15.75" thickBot="1" x14ac:dyDescent="0.3">
      <c r="A4236" s="46"/>
      <c r="B4236" s="46"/>
      <c r="C4236" s="46"/>
      <c r="D4236" s="46"/>
      <c r="E4236" s="46"/>
      <c r="F4236" s="46"/>
      <c r="G4236" s="46" t="s">
        <v>1634</v>
      </c>
      <c r="H4236" s="47">
        <v>1.2</v>
      </c>
      <c r="I4236" s="46" t="s">
        <v>1635</v>
      </c>
      <c r="J4236" s="48">
        <f>O4236</f>
        <v>1304.6199999999999</v>
      </c>
      <c r="M4236">
        <f>K4227</f>
        <v>1304.6199999999999</v>
      </c>
      <c r="N4236">
        <f>L4227</f>
        <v>1087.1885033799999</v>
      </c>
      <c r="O4236">
        <v>1304.6199999999999</v>
      </c>
      <c r="P4236">
        <v>1087.1885033799999</v>
      </c>
      <c r="Q4236">
        <f t="shared" si="1030"/>
        <v>0</v>
      </c>
      <c r="S4236" s="194"/>
      <c r="W4236" t="s">
        <v>1635</v>
      </c>
      <c r="Y4236" t="s">
        <v>1635</v>
      </c>
      <c r="AB4236" t="s">
        <v>1635</v>
      </c>
    </row>
    <row r="4237" spans="1:30" ht="15.75" thickTop="1" x14ac:dyDescent="0.25">
      <c r="A4237" s="49"/>
      <c r="B4237" s="49"/>
      <c r="C4237" s="49"/>
      <c r="D4237" s="49"/>
      <c r="E4237" s="49"/>
      <c r="F4237" s="49"/>
      <c r="G4237" s="49"/>
      <c r="H4237" s="49"/>
      <c r="I4237" s="49"/>
      <c r="J4237" s="49"/>
      <c r="Q4237">
        <f t="shared" si="1030"/>
        <v>0</v>
      </c>
      <c r="S4237" s="194"/>
    </row>
    <row r="4238" spans="1:30" collapsed="1" x14ac:dyDescent="0.25">
      <c r="A4238" s="36" t="s">
        <v>1377</v>
      </c>
      <c r="B4238" s="37" t="s">
        <v>137</v>
      </c>
      <c r="C4238" s="36" t="s">
        <v>138</v>
      </c>
      <c r="D4238" s="36" t="s">
        <v>9</v>
      </c>
      <c r="E4238" s="233" t="s">
        <v>1626</v>
      </c>
      <c r="F4238" s="234"/>
      <c r="G4238" s="38" t="s">
        <v>139</v>
      </c>
      <c r="H4238" s="37" t="s">
        <v>140</v>
      </c>
      <c r="I4238" s="37" t="s">
        <v>141</v>
      </c>
      <c r="J4238" s="37" t="s">
        <v>10</v>
      </c>
      <c r="Q4238">
        <f t="shared" si="1030"/>
        <v>0</v>
      </c>
      <c r="S4238" s="194"/>
      <c r="W4238" t="s">
        <v>141</v>
      </c>
      <c r="Y4238" t="s">
        <v>141</v>
      </c>
      <c r="AB4238" t="s">
        <v>141</v>
      </c>
    </row>
    <row r="4239" spans="1:30" ht="25.5" x14ac:dyDescent="0.25">
      <c r="A4239" s="39" t="s">
        <v>1636</v>
      </c>
      <c r="B4239" s="40" t="s">
        <v>1378</v>
      </c>
      <c r="C4239" s="39" t="s">
        <v>157</v>
      </c>
      <c r="D4239" s="39" t="s">
        <v>1379</v>
      </c>
      <c r="E4239" s="235" t="s">
        <v>1657</v>
      </c>
      <c r="F4239" s="236"/>
      <c r="G4239" s="41" t="s">
        <v>212</v>
      </c>
      <c r="H4239" s="42">
        <v>1</v>
      </c>
      <c r="I4239" s="43">
        <f>_xlfn.XLOOKUP(D4239,'Sintético MO EQ MAT'!D:D,'Sintético MO EQ MAT'!G:G)</f>
        <v>245.91010088524592</v>
      </c>
      <c r="J4239" s="43">
        <f>(H4239*I4239)</f>
        <v>245.91010088524592</v>
      </c>
      <c r="K4239">
        <f>_xlfn.XLOOKUP(D4239,'Sintético MO EQ MAT'!D:D,'Sintético MO EQ MAT'!O:O,0)</f>
        <v>225</v>
      </c>
      <c r="L4239">
        <f>_xlfn.XLOOKUP(D4239,'Sintético MO EQ MAT'!D:D,'Sintético MO EQ MAT'!K:K,0)</f>
        <v>300.01032308000003</v>
      </c>
      <c r="Q4239">
        <f t="shared" si="1030"/>
        <v>0</v>
      </c>
      <c r="S4239" s="194"/>
      <c r="W4239">
        <v>245.91010088524592</v>
      </c>
      <c r="Y4239">
        <v>245.91010088524592</v>
      </c>
      <c r="AB4239">
        <v>245.91010088524592</v>
      </c>
      <c r="AD4239" s="196">
        <v>60.06</v>
      </c>
    </row>
    <row r="4240" spans="1:30" ht="25.5" x14ac:dyDescent="0.25">
      <c r="A4240" s="50" t="s">
        <v>1638</v>
      </c>
      <c r="B4240" s="51" t="s">
        <v>1792</v>
      </c>
      <c r="C4240" s="50" t="s">
        <v>157</v>
      </c>
      <c r="D4240" s="50" t="s">
        <v>1793</v>
      </c>
      <c r="E4240" s="237" t="s">
        <v>1637</v>
      </c>
      <c r="F4240" s="238"/>
      <c r="G4240" s="52" t="s">
        <v>266</v>
      </c>
      <c r="H4240" s="53">
        <v>1.1117999999999999</v>
      </c>
      <c r="I4240" s="54">
        <v>26.73</v>
      </c>
      <c r="J4240" s="54">
        <f t="shared" ref="J4240:J4241" si="1031">TRUNC(H4240*I4240,(2))</f>
        <v>29.71</v>
      </c>
      <c r="Q4240">
        <f t="shared" si="1030"/>
        <v>0</v>
      </c>
      <c r="R4240">
        <f t="shared" ref="R4240:R4241" si="1032">I4240/1.07133</f>
        <v>24.950295427179302</v>
      </c>
      <c r="T4240">
        <v>25.370334070734511</v>
      </c>
      <c r="W4240">
        <v>27.18</v>
      </c>
      <c r="Y4240">
        <v>27.18</v>
      </c>
      <c r="AB4240">
        <v>27.18</v>
      </c>
      <c r="AD4240" s="196">
        <v>26.71</v>
      </c>
    </row>
    <row r="4241" spans="1:30" ht="25.5" x14ac:dyDescent="0.25">
      <c r="A4241" s="50" t="s">
        <v>1638</v>
      </c>
      <c r="B4241" s="51" t="s">
        <v>1186</v>
      </c>
      <c r="C4241" s="50" t="s">
        <v>157</v>
      </c>
      <c r="D4241" s="50" t="s">
        <v>1187</v>
      </c>
      <c r="E4241" s="237" t="s">
        <v>1637</v>
      </c>
      <c r="F4241" s="238"/>
      <c r="G4241" s="52" t="s">
        <v>266</v>
      </c>
      <c r="H4241" s="53">
        <v>11.488200000000001</v>
      </c>
      <c r="I4241" s="54">
        <v>18.82</v>
      </c>
      <c r="J4241" s="54">
        <f t="shared" si="1031"/>
        <v>216.2</v>
      </c>
      <c r="Q4241">
        <f t="shared" si="1030"/>
        <v>0</v>
      </c>
      <c r="R4241">
        <f t="shared" si="1032"/>
        <v>17.566949492686664</v>
      </c>
      <c r="T4241">
        <v>17.874977831293812</v>
      </c>
      <c r="W4241">
        <v>19.149999999999999</v>
      </c>
      <c r="Y4241">
        <v>19.149999999999999</v>
      </c>
      <c r="AB4241">
        <v>19.149999999999999</v>
      </c>
      <c r="AD4241" s="196">
        <v>18.82</v>
      </c>
    </row>
    <row r="4242" spans="1:30" x14ac:dyDescent="0.25">
      <c r="A4242" s="44"/>
      <c r="B4242" s="44"/>
      <c r="C4242" s="44"/>
      <c r="D4242" s="44"/>
      <c r="E4242" s="44" t="s">
        <v>1629</v>
      </c>
      <c r="F4242" s="45">
        <v>176.06</v>
      </c>
      <c r="G4242" s="44" t="s">
        <v>1630</v>
      </c>
      <c r="H4242" s="45">
        <v>0</v>
      </c>
      <c r="I4242" s="44" t="s">
        <v>1631</v>
      </c>
      <c r="J4242" s="45">
        <f>F4242+H4242</f>
        <v>176.06</v>
      </c>
      <c r="Q4242">
        <f t="shared" si="1030"/>
        <v>0</v>
      </c>
      <c r="W4242" t="s">
        <v>1631</v>
      </c>
      <c r="Y4242" t="s">
        <v>1631</v>
      </c>
      <c r="AB4242" t="s">
        <v>1631</v>
      </c>
    </row>
    <row r="4243" spans="1:30" x14ac:dyDescent="0.25">
      <c r="A4243" s="44"/>
      <c r="B4243" s="44"/>
      <c r="C4243" s="44"/>
      <c r="D4243" s="44"/>
      <c r="E4243" s="44" t="s">
        <v>1632</v>
      </c>
      <c r="F4243" s="45">
        <f>J4243-J4239</f>
        <v>54.10022219475411</v>
      </c>
      <c r="G4243" s="44"/>
      <c r="H4243" s="229" t="s">
        <v>1633</v>
      </c>
      <c r="I4243" s="229"/>
      <c r="J4243" s="45">
        <f>Q4243</f>
        <v>300.01032308000003</v>
      </c>
      <c r="Q4243">
        <f t="shared" si="1030"/>
        <v>300.01032308000003</v>
      </c>
      <c r="S4243" s="194"/>
    </row>
    <row r="4244" spans="1:30" ht="15.75" thickBot="1" x14ac:dyDescent="0.3">
      <c r="A4244" s="46"/>
      <c r="B4244" s="46"/>
      <c r="C4244" s="46"/>
      <c r="D4244" s="46"/>
      <c r="E4244" s="46"/>
      <c r="F4244" s="46"/>
      <c r="G4244" s="46" t="s">
        <v>1634</v>
      </c>
      <c r="H4244" s="47">
        <v>0.75</v>
      </c>
      <c r="I4244" s="46" t="s">
        <v>1635</v>
      </c>
      <c r="J4244" s="48">
        <f>O4244</f>
        <v>225</v>
      </c>
      <c r="M4244">
        <f>K4239</f>
        <v>225</v>
      </c>
      <c r="N4244">
        <f>L4239</f>
        <v>300.01032308000003</v>
      </c>
      <c r="O4244">
        <v>225</v>
      </c>
      <c r="P4244">
        <v>300.01032308000003</v>
      </c>
      <c r="Q4244">
        <f t="shared" si="1030"/>
        <v>0</v>
      </c>
      <c r="S4244" s="194"/>
      <c r="W4244" t="s">
        <v>1635</v>
      </c>
      <c r="Y4244" t="s">
        <v>1635</v>
      </c>
      <c r="AB4244" t="s">
        <v>1635</v>
      </c>
    </row>
    <row r="4245" spans="1:30" ht="15.75" thickTop="1" x14ac:dyDescent="0.25">
      <c r="A4245" s="49"/>
      <c r="B4245" s="49"/>
      <c r="C4245" s="49"/>
      <c r="D4245" s="49"/>
      <c r="E4245" s="49"/>
      <c r="F4245" s="49"/>
      <c r="G4245" s="49"/>
      <c r="H4245" s="49"/>
      <c r="I4245" s="49"/>
      <c r="J4245" s="49"/>
      <c r="Q4245">
        <f t="shared" si="1030"/>
        <v>0</v>
      </c>
      <c r="S4245" s="194"/>
    </row>
    <row r="4246" spans="1:30" collapsed="1" x14ac:dyDescent="0.25">
      <c r="A4246" s="36" t="s">
        <v>1380</v>
      </c>
      <c r="B4246" s="37" t="s">
        <v>137</v>
      </c>
      <c r="C4246" s="36" t="s">
        <v>138</v>
      </c>
      <c r="D4246" s="36" t="s">
        <v>9</v>
      </c>
      <c r="E4246" s="233" t="s">
        <v>1626</v>
      </c>
      <c r="F4246" s="234"/>
      <c r="G4246" s="38" t="s">
        <v>139</v>
      </c>
      <c r="H4246" s="37" t="s">
        <v>140</v>
      </c>
      <c r="I4246" s="37" t="s">
        <v>141</v>
      </c>
      <c r="J4246" s="37" t="s">
        <v>10</v>
      </c>
      <c r="Q4246">
        <f t="shared" si="1030"/>
        <v>0</v>
      </c>
      <c r="S4246" s="194"/>
      <c r="W4246" t="s">
        <v>141</v>
      </c>
      <c r="Y4246" t="s">
        <v>141</v>
      </c>
      <c r="AB4246" t="s">
        <v>141</v>
      </c>
    </row>
    <row r="4247" spans="1:30" ht="25.5" x14ac:dyDescent="0.25">
      <c r="A4247" s="39" t="s">
        <v>1636</v>
      </c>
      <c r="B4247" s="40" t="s">
        <v>1381</v>
      </c>
      <c r="C4247" s="39" t="s">
        <v>162</v>
      </c>
      <c r="D4247" s="39" t="s">
        <v>3081</v>
      </c>
      <c r="E4247" s="235" t="s">
        <v>2345</v>
      </c>
      <c r="F4247" s="236"/>
      <c r="G4247" s="41" t="s">
        <v>164</v>
      </c>
      <c r="H4247" s="42">
        <v>1</v>
      </c>
      <c r="I4247" s="43">
        <f>_xlfn.XLOOKUP(D4247,'Sintético MO EQ MAT'!D:D,'Sintético MO EQ MAT'!G:G)</f>
        <v>682.1177542868852</v>
      </c>
      <c r="J4247" s="43">
        <f>(H4247*I4247)</f>
        <v>682.1177542868852</v>
      </c>
      <c r="K4247">
        <f>_xlfn.XLOOKUP(D4247,'Sintético MO EQ MAT'!D:D,'Sintético MO EQ MAT'!O:O,0)</f>
        <v>4993.1000000000004</v>
      </c>
      <c r="L4247">
        <f>_xlfn.XLOOKUP(D4247,'Sintético MO EQ MAT'!D:D,'Sintético MO EQ MAT'!K:K,0)</f>
        <v>832.18366022999999</v>
      </c>
      <c r="Q4247">
        <f t="shared" si="1030"/>
        <v>0</v>
      </c>
      <c r="S4247" s="194"/>
      <c r="W4247">
        <v>682.1177542868852</v>
      </c>
      <c r="Y4247">
        <v>682.1177542868852</v>
      </c>
      <c r="AB4247">
        <v>682.1177542868852</v>
      </c>
      <c r="AD4247" s="196">
        <v>602.41999999999996</v>
      </c>
    </row>
    <row r="4248" spans="1:30" ht="25.5" x14ac:dyDescent="0.25">
      <c r="A4248" s="50" t="s">
        <v>1638</v>
      </c>
      <c r="B4248" s="51" t="s">
        <v>1940</v>
      </c>
      <c r="C4248" s="50" t="s">
        <v>157</v>
      </c>
      <c r="D4248" s="50" t="s">
        <v>1941</v>
      </c>
      <c r="E4248" s="237" t="s">
        <v>1637</v>
      </c>
      <c r="F4248" s="238"/>
      <c r="G4248" s="52" t="s">
        <v>266</v>
      </c>
      <c r="H4248" s="53">
        <v>4.6429999999999998</v>
      </c>
      <c r="I4248" s="54">
        <v>19.64</v>
      </c>
      <c r="J4248" s="54">
        <f t="shared" ref="J4248:J4251" si="1033">TRUNC(H4248*I4248,(2))</f>
        <v>91.18</v>
      </c>
      <c r="Q4248">
        <f t="shared" si="1030"/>
        <v>0</v>
      </c>
      <c r="R4248">
        <f t="shared" ref="R4248:R4251" si="1034">I4248/1.07133</f>
        <v>18.332353243165041</v>
      </c>
      <c r="T4248">
        <v>18.659049965930198</v>
      </c>
      <c r="W4248">
        <v>19.989999999999998</v>
      </c>
      <c r="Y4248">
        <v>19.989999999999998</v>
      </c>
      <c r="AB4248">
        <v>19.989999999999998</v>
      </c>
      <c r="AD4248" s="196">
        <v>19.64</v>
      </c>
    </row>
    <row r="4249" spans="1:30" ht="25.5" x14ac:dyDescent="0.25">
      <c r="A4249" s="50" t="s">
        <v>1638</v>
      </c>
      <c r="B4249" s="51" t="s">
        <v>1942</v>
      </c>
      <c r="C4249" s="50" t="s">
        <v>157</v>
      </c>
      <c r="D4249" s="50" t="s">
        <v>1943</v>
      </c>
      <c r="E4249" s="237" t="s">
        <v>1637</v>
      </c>
      <c r="F4249" s="238"/>
      <c r="G4249" s="52" t="s">
        <v>266</v>
      </c>
      <c r="H4249" s="53">
        <v>4.6429999999999998</v>
      </c>
      <c r="I4249" s="54">
        <v>27.04</v>
      </c>
      <c r="J4249" s="54">
        <f t="shared" si="1033"/>
        <v>125.54</v>
      </c>
      <c r="Q4249">
        <f t="shared" si="1030"/>
        <v>0</v>
      </c>
      <c r="R4249">
        <f t="shared" si="1034"/>
        <v>25.239655381628445</v>
      </c>
      <c r="T4249">
        <v>25.678362409341663</v>
      </c>
      <c r="W4249">
        <v>27.51</v>
      </c>
      <c r="Y4249">
        <v>27.51</v>
      </c>
      <c r="AB4249">
        <v>27.51</v>
      </c>
      <c r="AD4249" s="196">
        <v>27.04</v>
      </c>
    </row>
    <row r="4250" spans="1:30" x14ac:dyDescent="0.25">
      <c r="A4250" s="55" t="s">
        <v>1627</v>
      </c>
      <c r="B4250" s="56" t="s">
        <v>3082</v>
      </c>
      <c r="C4250" s="55" t="s">
        <v>162</v>
      </c>
      <c r="D4250" s="55" t="s">
        <v>3083</v>
      </c>
      <c r="E4250" s="230" t="s">
        <v>1648</v>
      </c>
      <c r="F4250" s="231"/>
      <c r="G4250" s="57" t="s">
        <v>164</v>
      </c>
      <c r="H4250" s="58">
        <v>1</v>
      </c>
      <c r="I4250" s="59">
        <v>174.43</v>
      </c>
      <c r="J4250" s="59">
        <f t="shared" si="1033"/>
        <v>174.43</v>
      </c>
      <c r="Q4250">
        <f t="shared" si="1030"/>
        <v>0</v>
      </c>
      <c r="R4250">
        <f t="shared" si="1034"/>
        <v>162.8163124340773</v>
      </c>
      <c r="T4250">
        <v>165.64457263401567</v>
      </c>
      <c r="W4250">
        <v>177.46</v>
      </c>
      <c r="Y4250">
        <v>177.46</v>
      </c>
      <c r="AB4250">
        <v>177.46</v>
      </c>
      <c r="AD4250" s="196">
        <v>174.43</v>
      </c>
    </row>
    <row r="4251" spans="1:30" x14ac:dyDescent="0.25">
      <c r="A4251" s="55" t="s">
        <v>1627</v>
      </c>
      <c r="B4251" s="56" t="s">
        <v>3084</v>
      </c>
      <c r="C4251" s="55" t="s">
        <v>162</v>
      </c>
      <c r="D4251" s="55" t="s">
        <v>3085</v>
      </c>
      <c r="E4251" s="230" t="s">
        <v>1648</v>
      </c>
      <c r="F4251" s="231"/>
      <c r="G4251" s="57" t="s">
        <v>164</v>
      </c>
      <c r="H4251" s="58">
        <v>1</v>
      </c>
      <c r="I4251" s="59">
        <v>290.97000000000003</v>
      </c>
      <c r="J4251" s="59">
        <f t="shared" si="1033"/>
        <v>290.97000000000003</v>
      </c>
      <c r="Q4251">
        <f t="shared" si="1030"/>
        <v>0</v>
      </c>
      <c r="R4251">
        <f t="shared" si="1034"/>
        <v>271.59698692279693</v>
      </c>
      <c r="T4251">
        <v>276.31075392269423</v>
      </c>
      <c r="W4251">
        <v>296.02</v>
      </c>
      <c r="Y4251">
        <v>296.02</v>
      </c>
      <c r="AB4251">
        <v>296.02</v>
      </c>
      <c r="AD4251" s="196">
        <v>290.97000000000003</v>
      </c>
    </row>
    <row r="4252" spans="1:30" x14ac:dyDescent="0.25">
      <c r="A4252" s="44"/>
      <c r="B4252" s="44"/>
      <c r="C4252" s="44"/>
      <c r="D4252" s="44"/>
      <c r="E4252" s="44" t="s">
        <v>1629</v>
      </c>
      <c r="F4252" s="45">
        <v>164.54</v>
      </c>
      <c r="G4252" s="44" t="s">
        <v>1630</v>
      </c>
      <c r="H4252" s="45">
        <v>0</v>
      </c>
      <c r="I4252" s="44" t="s">
        <v>1631</v>
      </c>
      <c r="J4252" s="45">
        <f>F4252+H4252</f>
        <v>164.54</v>
      </c>
      <c r="Q4252">
        <f t="shared" si="1030"/>
        <v>0</v>
      </c>
      <c r="W4252" t="s">
        <v>1631</v>
      </c>
      <c r="Y4252" t="s">
        <v>1631</v>
      </c>
      <c r="AB4252" t="s">
        <v>1631</v>
      </c>
    </row>
    <row r="4253" spans="1:30" x14ac:dyDescent="0.25">
      <c r="A4253" s="44"/>
      <c r="B4253" s="44"/>
      <c r="C4253" s="44"/>
      <c r="D4253" s="44"/>
      <c r="E4253" s="44" t="s">
        <v>1632</v>
      </c>
      <c r="F4253" s="45">
        <f>J4253-J4247</f>
        <v>150.06590594311479</v>
      </c>
      <c r="G4253" s="44"/>
      <c r="H4253" s="229" t="s">
        <v>1633</v>
      </c>
      <c r="I4253" s="229"/>
      <c r="J4253" s="45">
        <f>Q4253</f>
        <v>832.18366022999999</v>
      </c>
      <c r="Q4253">
        <f t="shared" si="1030"/>
        <v>832.18366022999999</v>
      </c>
      <c r="S4253" s="194"/>
    </row>
    <row r="4254" spans="1:30" ht="15.75" thickBot="1" x14ac:dyDescent="0.3">
      <c r="A4254" s="46"/>
      <c r="B4254" s="46"/>
      <c r="C4254" s="46"/>
      <c r="D4254" s="46"/>
      <c r="E4254" s="46"/>
      <c r="F4254" s="46"/>
      <c r="G4254" s="46" t="s">
        <v>1634</v>
      </c>
      <c r="H4254" s="47">
        <v>6</v>
      </c>
      <c r="I4254" s="46" t="s">
        <v>1635</v>
      </c>
      <c r="J4254" s="48">
        <f>O4254</f>
        <v>4993.1000000000004</v>
      </c>
      <c r="M4254">
        <f>K4247</f>
        <v>4993.1000000000004</v>
      </c>
      <c r="N4254">
        <f>L4247</f>
        <v>832.18366022999999</v>
      </c>
      <c r="O4254">
        <v>4993.1000000000004</v>
      </c>
      <c r="P4254">
        <v>832.18366022999999</v>
      </c>
      <c r="Q4254">
        <f t="shared" si="1030"/>
        <v>0</v>
      </c>
      <c r="S4254" s="194"/>
      <c r="W4254" t="s">
        <v>1635</v>
      </c>
      <c r="Y4254" t="s">
        <v>1635</v>
      </c>
      <c r="AB4254" t="s">
        <v>1635</v>
      </c>
    </row>
    <row r="4255" spans="1:30" ht="15.75" thickTop="1" x14ac:dyDescent="0.25">
      <c r="A4255" s="49"/>
      <c r="B4255" s="49"/>
      <c r="C4255" s="49"/>
      <c r="D4255" s="49"/>
      <c r="E4255" s="49"/>
      <c r="F4255" s="49"/>
      <c r="G4255" s="49"/>
      <c r="H4255" s="49"/>
      <c r="I4255" s="49"/>
      <c r="J4255" s="49"/>
      <c r="Q4255">
        <f t="shared" si="1030"/>
        <v>0</v>
      </c>
      <c r="S4255" s="194"/>
    </row>
    <row r="4256" spans="1:30" collapsed="1" x14ac:dyDescent="0.25">
      <c r="A4256" s="36" t="s">
        <v>1383</v>
      </c>
      <c r="B4256" s="37" t="s">
        <v>137</v>
      </c>
      <c r="C4256" s="36" t="s">
        <v>138</v>
      </c>
      <c r="D4256" s="36" t="s">
        <v>9</v>
      </c>
      <c r="E4256" s="233" t="s">
        <v>1626</v>
      </c>
      <c r="F4256" s="234"/>
      <c r="G4256" s="38" t="s">
        <v>139</v>
      </c>
      <c r="H4256" s="37" t="s">
        <v>140</v>
      </c>
      <c r="I4256" s="37" t="s">
        <v>141</v>
      </c>
      <c r="J4256" s="37" t="s">
        <v>10</v>
      </c>
      <c r="Q4256">
        <f t="shared" si="1030"/>
        <v>0</v>
      </c>
      <c r="S4256" s="194"/>
      <c r="W4256" t="s">
        <v>141</v>
      </c>
      <c r="Y4256" t="s">
        <v>141</v>
      </c>
      <c r="AB4256" t="s">
        <v>141</v>
      </c>
    </row>
    <row r="4257" spans="1:30" ht="38.25" x14ac:dyDescent="0.25">
      <c r="A4257" s="39" t="s">
        <v>1636</v>
      </c>
      <c r="B4257" s="40" t="s">
        <v>1384</v>
      </c>
      <c r="C4257" s="39" t="s">
        <v>157</v>
      </c>
      <c r="D4257" s="39" t="s">
        <v>1385</v>
      </c>
      <c r="E4257" s="235" t="s">
        <v>2578</v>
      </c>
      <c r="F4257" s="236"/>
      <c r="G4257" s="41" t="s">
        <v>255</v>
      </c>
      <c r="H4257" s="42">
        <v>1</v>
      </c>
      <c r="I4257" s="43">
        <f>_xlfn.XLOOKUP(D4257,'Sintético MO EQ MAT'!D:D,'Sintético MO EQ MAT'!G:G)</f>
        <v>20.003760336065575</v>
      </c>
      <c r="J4257" s="43">
        <f>(H4257*I4257)</f>
        <v>20.003760336065575</v>
      </c>
      <c r="K4257">
        <f>_xlfn.XLOOKUP(D4257,'Sintético MO EQ MAT'!D:D,'Sintético MO EQ MAT'!O:O,0)</f>
        <v>2382.37</v>
      </c>
      <c r="L4257">
        <f>_xlfn.XLOOKUP(D4257,'Sintético MO EQ MAT'!D:D,'Sintético MO EQ MAT'!K:K,0)</f>
        <v>24.40458761</v>
      </c>
      <c r="Q4257">
        <f t="shared" si="1030"/>
        <v>0</v>
      </c>
      <c r="S4257" s="194"/>
      <c r="W4257">
        <v>20.003760336065575</v>
      </c>
      <c r="Y4257">
        <v>20.003760336065575</v>
      </c>
      <c r="AB4257">
        <v>20.003760336065575</v>
      </c>
      <c r="AD4257" s="196">
        <v>16.02</v>
      </c>
    </row>
    <row r="4258" spans="1:30" ht="25.5" x14ac:dyDescent="0.25">
      <c r="A4258" s="50" t="s">
        <v>1638</v>
      </c>
      <c r="B4258" s="51" t="s">
        <v>1940</v>
      </c>
      <c r="C4258" s="50" t="s">
        <v>157</v>
      </c>
      <c r="D4258" s="50" t="s">
        <v>1941</v>
      </c>
      <c r="E4258" s="237" t="s">
        <v>1637</v>
      </c>
      <c r="F4258" s="238"/>
      <c r="G4258" s="52" t="s">
        <v>266</v>
      </c>
      <c r="H4258" s="53">
        <v>0.1721</v>
      </c>
      <c r="I4258" s="54">
        <v>19.64</v>
      </c>
      <c r="J4258" s="54">
        <f t="shared" ref="J4258:J4260" si="1035">TRUNC(H4258*I4258,(2))</f>
        <v>3.38</v>
      </c>
      <c r="Q4258">
        <f t="shared" si="1030"/>
        <v>0</v>
      </c>
      <c r="R4258">
        <f t="shared" ref="R4258:R4260" si="1036">I4258/1.07133</f>
        <v>18.332353243165041</v>
      </c>
      <c r="T4258">
        <v>18.659049965930198</v>
      </c>
      <c r="W4258">
        <v>19.989999999999998</v>
      </c>
      <c r="Y4258">
        <v>19.989999999999998</v>
      </c>
      <c r="AB4258">
        <v>19.989999999999998</v>
      </c>
      <c r="AD4258" s="196">
        <v>19.64</v>
      </c>
    </row>
    <row r="4259" spans="1:30" ht="25.5" x14ac:dyDescent="0.25">
      <c r="A4259" s="50" t="s">
        <v>1638</v>
      </c>
      <c r="B4259" s="51" t="s">
        <v>1942</v>
      </c>
      <c r="C4259" s="50" t="s">
        <v>157</v>
      </c>
      <c r="D4259" s="50" t="s">
        <v>1943</v>
      </c>
      <c r="E4259" s="237" t="s">
        <v>1637</v>
      </c>
      <c r="F4259" s="238"/>
      <c r="G4259" s="52" t="s">
        <v>266</v>
      </c>
      <c r="H4259" s="53">
        <v>0.1721</v>
      </c>
      <c r="I4259" s="54">
        <v>27.04</v>
      </c>
      <c r="J4259" s="54">
        <f t="shared" si="1035"/>
        <v>4.6500000000000004</v>
      </c>
      <c r="Q4259">
        <f t="shared" si="1030"/>
        <v>0</v>
      </c>
      <c r="R4259">
        <f t="shared" si="1036"/>
        <v>25.239655381628445</v>
      </c>
      <c r="T4259">
        <v>25.678362409341663</v>
      </c>
      <c r="W4259">
        <v>27.51</v>
      </c>
      <c r="Y4259">
        <v>27.51</v>
      </c>
      <c r="AB4259">
        <v>27.51</v>
      </c>
      <c r="AD4259" s="196">
        <v>27.04</v>
      </c>
    </row>
    <row r="4260" spans="1:30" ht="38.25" x14ac:dyDescent="0.25">
      <c r="A4260" s="55" t="s">
        <v>1627</v>
      </c>
      <c r="B4260" s="56" t="s">
        <v>3086</v>
      </c>
      <c r="C4260" s="55" t="s">
        <v>157</v>
      </c>
      <c r="D4260" s="55" t="s">
        <v>3087</v>
      </c>
      <c r="E4260" s="230" t="s">
        <v>1648</v>
      </c>
      <c r="F4260" s="231"/>
      <c r="G4260" s="57" t="s">
        <v>255</v>
      </c>
      <c r="H4260" s="58">
        <v>1.1000000000000001</v>
      </c>
      <c r="I4260" s="59">
        <v>10.89</v>
      </c>
      <c r="J4260" s="59">
        <f t="shared" si="1035"/>
        <v>11.97</v>
      </c>
      <c r="Q4260">
        <f t="shared" si="1030"/>
        <v>0</v>
      </c>
      <c r="R4260">
        <f t="shared" si="1036"/>
        <v>10.164935174036012</v>
      </c>
      <c r="T4260">
        <v>10.351619015616103</v>
      </c>
      <c r="W4260">
        <v>11.09</v>
      </c>
      <c r="Y4260">
        <v>11.09</v>
      </c>
      <c r="AB4260">
        <v>11.09</v>
      </c>
      <c r="AD4260" s="196">
        <v>10.9</v>
      </c>
    </row>
    <row r="4261" spans="1:30" x14ac:dyDescent="0.25">
      <c r="A4261" s="44"/>
      <c r="B4261" s="44"/>
      <c r="C4261" s="44"/>
      <c r="D4261" s="44"/>
      <c r="E4261" s="44" t="s">
        <v>1629</v>
      </c>
      <c r="F4261" s="45">
        <v>6.09</v>
      </c>
      <c r="G4261" s="44" t="s">
        <v>1630</v>
      </c>
      <c r="H4261" s="45">
        <v>0</v>
      </c>
      <c r="I4261" s="44" t="s">
        <v>1631</v>
      </c>
      <c r="J4261" s="45">
        <f>F4261+H4261</f>
        <v>6.09</v>
      </c>
      <c r="Q4261">
        <f t="shared" si="1030"/>
        <v>0</v>
      </c>
      <c r="W4261" t="s">
        <v>1631</v>
      </c>
      <c r="Y4261" t="s">
        <v>1631</v>
      </c>
      <c r="AB4261" t="s">
        <v>1631</v>
      </c>
    </row>
    <row r="4262" spans="1:30" x14ac:dyDescent="0.25">
      <c r="A4262" s="44"/>
      <c r="B4262" s="44"/>
      <c r="C4262" s="44"/>
      <c r="D4262" s="44"/>
      <c r="E4262" s="44" t="s">
        <v>1632</v>
      </c>
      <c r="F4262" s="45">
        <f>J4262-J4257</f>
        <v>4.400827273934425</v>
      </c>
      <c r="G4262" s="44"/>
      <c r="H4262" s="229" t="s">
        <v>1633</v>
      </c>
      <c r="I4262" s="229"/>
      <c r="J4262" s="45">
        <f>Q4262</f>
        <v>24.40458761</v>
      </c>
      <c r="Q4262">
        <f t="shared" si="1030"/>
        <v>24.40458761</v>
      </c>
      <c r="S4262" s="194"/>
    </row>
    <row r="4263" spans="1:30" ht="15.75" thickBot="1" x14ac:dyDescent="0.3">
      <c r="A4263" s="46"/>
      <c r="B4263" s="46"/>
      <c r="C4263" s="46"/>
      <c r="D4263" s="46"/>
      <c r="E4263" s="46"/>
      <c r="F4263" s="46"/>
      <c r="G4263" s="46" t="s">
        <v>1634</v>
      </c>
      <c r="H4263" s="47">
        <v>97.62</v>
      </c>
      <c r="I4263" s="46" t="s">
        <v>1635</v>
      </c>
      <c r="J4263" s="48">
        <f>O4263</f>
        <v>2382.37</v>
      </c>
      <c r="M4263">
        <f>K4257</f>
        <v>2382.37</v>
      </c>
      <c r="N4263">
        <f>L4257</f>
        <v>24.40458761</v>
      </c>
      <c r="O4263">
        <v>2382.37</v>
      </c>
      <c r="P4263">
        <v>24.40458761</v>
      </c>
      <c r="Q4263">
        <f t="shared" si="1030"/>
        <v>0</v>
      </c>
      <c r="S4263" s="194"/>
      <c r="W4263" t="s">
        <v>1635</v>
      </c>
      <c r="Y4263" t="s">
        <v>1635</v>
      </c>
      <c r="AB4263" t="s">
        <v>1635</v>
      </c>
    </row>
    <row r="4264" spans="1:30" ht="15.75" thickTop="1" x14ac:dyDescent="0.25">
      <c r="A4264" s="49"/>
      <c r="B4264" s="49"/>
      <c r="C4264" s="49"/>
      <c r="D4264" s="49"/>
      <c r="E4264" s="49"/>
      <c r="F4264" s="49"/>
      <c r="G4264" s="49"/>
      <c r="H4264" s="49"/>
      <c r="I4264" s="49"/>
      <c r="J4264" s="49"/>
      <c r="Q4264">
        <f t="shared" si="1030"/>
        <v>0</v>
      </c>
      <c r="S4264" s="194"/>
    </row>
    <row r="4265" spans="1:30" collapsed="1" x14ac:dyDescent="0.25">
      <c r="A4265" s="36" t="s">
        <v>1386</v>
      </c>
      <c r="B4265" s="37" t="s">
        <v>137</v>
      </c>
      <c r="C4265" s="36" t="s">
        <v>138</v>
      </c>
      <c r="D4265" s="36" t="s">
        <v>9</v>
      </c>
      <c r="E4265" s="233" t="s">
        <v>1626</v>
      </c>
      <c r="F4265" s="234"/>
      <c r="G4265" s="38" t="s">
        <v>139</v>
      </c>
      <c r="H4265" s="37" t="s">
        <v>140</v>
      </c>
      <c r="I4265" s="197" t="s">
        <v>141</v>
      </c>
      <c r="J4265" s="37" t="s">
        <v>10</v>
      </c>
      <c r="Q4265">
        <f t="shared" si="1030"/>
        <v>0</v>
      </c>
      <c r="S4265" s="194"/>
      <c r="W4265" t="s">
        <v>141</v>
      </c>
      <c r="Y4265" t="s">
        <v>141</v>
      </c>
      <c r="AB4265" t="s">
        <v>141</v>
      </c>
    </row>
    <row r="4266" spans="1:30" ht="25.5" x14ac:dyDescent="0.25">
      <c r="A4266" s="39" t="s">
        <v>1636</v>
      </c>
      <c r="B4266" s="40" t="s">
        <v>1387</v>
      </c>
      <c r="C4266" s="39" t="s">
        <v>157</v>
      </c>
      <c r="D4266" s="39" t="s">
        <v>1388</v>
      </c>
      <c r="E4266" s="235" t="s">
        <v>2364</v>
      </c>
      <c r="F4266" s="236"/>
      <c r="G4266" s="41" t="s">
        <v>212</v>
      </c>
      <c r="H4266" s="42">
        <v>1</v>
      </c>
      <c r="I4266" s="43">
        <f>_xlfn.XLOOKUP(D4266,'Sintético MO EQ MAT'!D:D,'Sintético MO EQ MAT'!G:G)</f>
        <v>89.207264680327867</v>
      </c>
      <c r="J4266" s="43">
        <f>(H4266*I4266)</f>
        <v>89.207264680327867</v>
      </c>
      <c r="K4266">
        <f>_xlfn.XLOOKUP(D4266,'Sintético MO EQ MAT'!D:D,'Sintético MO EQ MAT'!O:O,0)</f>
        <v>81.62</v>
      </c>
      <c r="L4266">
        <f>_xlfn.XLOOKUP(D4266,'Sintético MO EQ MAT'!D:D,'Sintético MO EQ MAT'!K:K,0)</f>
        <v>108.83286291</v>
      </c>
      <c r="Q4266">
        <f t="shared" si="1030"/>
        <v>0</v>
      </c>
      <c r="S4266" s="194"/>
      <c r="W4266">
        <v>89.207264680327867</v>
      </c>
      <c r="Y4266">
        <v>89.207264680327867</v>
      </c>
      <c r="AB4266">
        <v>89.207264680327867</v>
      </c>
      <c r="AD4266" s="196">
        <v>20.23</v>
      </c>
    </row>
    <row r="4267" spans="1:30" ht="25.5" x14ac:dyDescent="0.25">
      <c r="A4267" s="50" t="s">
        <v>1638</v>
      </c>
      <c r="B4267" s="51" t="s">
        <v>1792</v>
      </c>
      <c r="C4267" s="50" t="s">
        <v>157</v>
      </c>
      <c r="D4267" s="50" t="s">
        <v>1793</v>
      </c>
      <c r="E4267" s="237" t="s">
        <v>1637</v>
      </c>
      <c r="F4267" s="238"/>
      <c r="G4267" s="52" t="s">
        <v>266</v>
      </c>
      <c r="H4267" s="53">
        <v>1.1890000000000001</v>
      </c>
      <c r="I4267" s="54">
        <v>26.715</v>
      </c>
      <c r="J4267" s="54">
        <f t="shared" ref="J4267:J4268" si="1037">TRUNC(H4267*I4267,(2))</f>
        <v>31.76</v>
      </c>
      <c r="Q4267">
        <f t="shared" si="1030"/>
        <v>0</v>
      </c>
      <c r="R4267">
        <f t="shared" ref="R4267:R4268" si="1038">I4267/1.07133</f>
        <v>24.936294139060795</v>
      </c>
      <c r="T4267">
        <v>25.370334070734511</v>
      </c>
      <c r="W4267">
        <v>27.18</v>
      </c>
      <c r="Y4267">
        <v>27.18</v>
      </c>
      <c r="AB4267">
        <v>27.18</v>
      </c>
      <c r="AD4267" s="196">
        <v>26.71</v>
      </c>
    </row>
    <row r="4268" spans="1:30" ht="25.5" x14ac:dyDescent="0.25">
      <c r="A4268" s="50" t="s">
        <v>1638</v>
      </c>
      <c r="B4268" s="51" t="s">
        <v>1186</v>
      </c>
      <c r="C4268" s="50" t="s">
        <v>157</v>
      </c>
      <c r="D4268" s="50" t="s">
        <v>1187</v>
      </c>
      <c r="E4268" s="237" t="s">
        <v>1637</v>
      </c>
      <c r="F4268" s="238"/>
      <c r="G4268" s="52" t="s">
        <v>266</v>
      </c>
      <c r="H4268" s="53">
        <v>3.0529999999999999</v>
      </c>
      <c r="I4268" s="54">
        <v>18.82</v>
      </c>
      <c r="J4268" s="54">
        <f t="shared" si="1037"/>
        <v>57.45</v>
      </c>
      <c r="Q4268">
        <f t="shared" si="1030"/>
        <v>0</v>
      </c>
      <c r="R4268">
        <f t="shared" si="1038"/>
        <v>17.566949492686664</v>
      </c>
      <c r="T4268">
        <v>17.874977831293812</v>
      </c>
      <c r="W4268">
        <v>19.149999999999999</v>
      </c>
      <c r="Y4268">
        <v>19.149999999999999</v>
      </c>
      <c r="AB4268">
        <v>19.149999999999999</v>
      </c>
      <c r="AD4268" s="196">
        <v>18.82</v>
      </c>
    </row>
    <row r="4269" spans="1:30" x14ac:dyDescent="0.25">
      <c r="A4269" s="44"/>
      <c r="B4269" s="44"/>
      <c r="C4269" s="44"/>
      <c r="D4269" s="44"/>
      <c r="E4269" s="44" t="s">
        <v>1629</v>
      </c>
      <c r="F4269" s="45">
        <v>65.67</v>
      </c>
      <c r="G4269" s="44" t="s">
        <v>1630</v>
      </c>
      <c r="H4269" s="45">
        <v>0</v>
      </c>
      <c r="I4269" s="44" t="s">
        <v>1631</v>
      </c>
      <c r="J4269" s="45">
        <f>F4269+H4269</f>
        <v>65.67</v>
      </c>
      <c r="Q4269">
        <f t="shared" si="1030"/>
        <v>0</v>
      </c>
      <c r="W4269" t="s">
        <v>1631</v>
      </c>
      <c r="Y4269" t="s">
        <v>1631</v>
      </c>
      <c r="AB4269" t="s">
        <v>1631</v>
      </c>
    </row>
    <row r="4270" spans="1:30" ht="15" customHeight="1" x14ac:dyDescent="0.25">
      <c r="A4270" s="44"/>
      <c r="B4270" s="44"/>
      <c r="C4270" s="44"/>
      <c r="D4270" s="44"/>
      <c r="E4270" s="44" t="s">
        <v>1632</v>
      </c>
      <c r="F4270" s="45">
        <f>J4270-J4266</f>
        <v>19.625598229672136</v>
      </c>
      <c r="G4270" s="44"/>
      <c r="H4270" s="229" t="s">
        <v>1633</v>
      </c>
      <c r="I4270" s="229"/>
      <c r="J4270" s="45">
        <f>Q4270</f>
        <v>108.83286291</v>
      </c>
      <c r="Q4270">
        <f t="shared" si="1030"/>
        <v>108.83286291</v>
      </c>
      <c r="S4270" s="194"/>
    </row>
    <row r="4271" spans="1:30" ht="15.75" thickBot="1" x14ac:dyDescent="0.3">
      <c r="A4271" s="46"/>
      <c r="B4271" s="46"/>
      <c r="C4271" s="46"/>
      <c r="D4271" s="46"/>
      <c r="E4271" s="46"/>
      <c r="F4271" s="46"/>
      <c r="G4271" s="46" t="s">
        <v>1634</v>
      </c>
      <c r="H4271" s="47">
        <v>0.75</v>
      </c>
      <c r="I4271" s="46" t="s">
        <v>1635</v>
      </c>
      <c r="J4271" s="48">
        <f>O4271</f>
        <v>81.62</v>
      </c>
      <c r="M4271">
        <f>K4266</f>
        <v>81.62</v>
      </c>
      <c r="N4271">
        <f>L4266</f>
        <v>108.83286291</v>
      </c>
      <c r="O4271">
        <v>81.62</v>
      </c>
      <c r="P4271">
        <v>108.83286291</v>
      </c>
      <c r="Q4271">
        <f t="shared" si="1030"/>
        <v>0</v>
      </c>
      <c r="S4271" s="194"/>
      <c r="W4271" t="s">
        <v>1635</v>
      </c>
      <c r="Y4271" t="s">
        <v>1635</v>
      </c>
      <c r="AB4271" t="s">
        <v>1635</v>
      </c>
    </row>
    <row r="4272" spans="1:30" ht="15.75" thickTop="1" x14ac:dyDescent="0.25">
      <c r="A4272" s="49"/>
      <c r="B4272" s="49"/>
      <c r="C4272" s="49"/>
      <c r="D4272" s="49"/>
      <c r="E4272" s="49"/>
      <c r="F4272" s="49"/>
      <c r="G4272" s="49"/>
      <c r="H4272" s="49"/>
      <c r="I4272" s="49"/>
      <c r="J4272" s="49"/>
      <c r="Q4272">
        <f t="shared" si="1030"/>
        <v>0</v>
      </c>
      <c r="S4272" s="194"/>
    </row>
    <row r="4273" spans="1:30" x14ac:dyDescent="0.25">
      <c r="A4273" s="33" t="s">
        <v>104</v>
      </c>
      <c r="B4273" s="33"/>
      <c r="C4273" s="33"/>
      <c r="D4273" s="33" t="s">
        <v>105</v>
      </c>
      <c r="E4273" s="33"/>
      <c r="F4273" s="239"/>
      <c r="G4273" s="240"/>
      <c r="H4273" s="34"/>
      <c r="I4273" s="33"/>
      <c r="J4273" s="35">
        <f>J4274+J4360+J4373</f>
        <v>555536.15</v>
      </c>
      <c r="K4273">
        <f>_xlfn.XLOOKUP(D4273,'Sintético MO EQ MAT'!D:D,'Sintético MO EQ MAT'!O:O,0)</f>
        <v>555536.15</v>
      </c>
      <c r="M4273">
        <f>K4273</f>
        <v>555536.15</v>
      </c>
      <c r="N4273">
        <f>L4273</f>
        <v>0</v>
      </c>
      <c r="O4273">
        <v>555536.15</v>
      </c>
      <c r="P4273">
        <v>0</v>
      </c>
      <c r="Q4273">
        <f t="shared" si="1030"/>
        <v>0</v>
      </c>
    </row>
    <row r="4274" spans="1:30" x14ac:dyDescent="0.25">
      <c r="A4274" s="33" t="s">
        <v>106</v>
      </c>
      <c r="B4274" s="33"/>
      <c r="C4274" s="33"/>
      <c r="D4274" s="33" t="s">
        <v>107</v>
      </c>
      <c r="E4274" s="33"/>
      <c r="F4274" s="239"/>
      <c r="G4274" s="240"/>
      <c r="H4274" s="34"/>
      <c r="I4274" s="33"/>
      <c r="J4274" s="35">
        <f>J4282+J4292+J4301+J4311+J4323+J4332+J4341+J4347+J4358</f>
        <v>304184.04000000004</v>
      </c>
      <c r="K4274">
        <f>_xlfn.XLOOKUP(D4274,'Sintético MO EQ MAT'!D:D,'Sintético MO EQ MAT'!O:O,0)</f>
        <v>304184.04000000004</v>
      </c>
      <c r="M4274">
        <f>K4274</f>
        <v>304184.04000000004</v>
      </c>
      <c r="N4274">
        <f>L4274</f>
        <v>0</v>
      </c>
      <c r="O4274">
        <v>304184.04000000004</v>
      </c>
      <c r="P4274">
        <v>0</v>
      </c>
      <c r="Q4274">
        <f t="shared" si="1030"/>
        <v>0</v>
      </c>
    </row>
    <row r="4275" spans="1:30" collapsed="1" x14ac:dyDescent="0.25">
      <c r="A4275" s="36" t="s">
        <v>1389</v>
      </c>
      <c r="B4275" s="37" t="s">
        <v>137</v>
      </c>
      <c r="C4275" s="36" t="s">
        <v>138</v>
      </c>
      <c r="D4275" s="36" t="s">
        <v>9</v>
      </c>
      <c r="E4275" s="233" t="s">
        <v>1626</v>
      </c>
      <c r="F4275" s="234"/>
      <c r="G4275" s="38" t="s">
        <v>139</v>
      </c>
      <c r="H4275" s="37" t="s">
        <v>140</v>
      </c>
      <c r="I4275" s="37" t="s">
        <v>141</v>
      </c>
      <c r="J4275" s="37" t="s">
        <v>10</v>
      </c>
      <c r="Q4275">
        <f t="shared" si="1030"/>
        <v>0</v>
      </c>
      <c r="S4275" s="194"/>
      <c r="W4275" t="s">
        <v>141</v>
      </c>
      <c r="Y4275" t="s">
        <v>141</v>
      </c>
      <c r="AB4275" t="s">
        <v>141</v>
      </c>
    </row>
    <row r="4276" spans="1:30" ht="25.5" x14ac:dyDescent="0.25">
      <c r="A4276" s="39" t="s">
        <v>1636</v>
      </c>
      <c r="B4276" s="40" t="s">
        <v>1390</v>
      </c>
      <c r="C4276" s="39" t="s">
        <v>157</v>
      </c>
      <c r="D4276" s="39" t="s">
        <v>1391</v>
      </c>
      <c r="E4276" s="235" t="s">
        <v>1955</v>
      </c>
      <c r="F4276" s="236"/>
      <c r="G4276" s="41" t="s">
        <v>159</v>
      </c>
      <c r="H4276" s="42">
        <v>1</v>
      </c>
      <c r="I4276" s="43">
        <f>_xlfn.XLOOKUP(D4276,'Sintético MO EQ MAT'!D:D,'Sintético MO EQ MAT'!G:G)</f>
        <v>15.266663647540986</v>
      </c>
      <c r="J4276" s="43">
        <f>(H4276*I4276)</f>
        <v>15.266663647540986</v>
      </c>
      <c r="K4276">
        <f>_xlfn.XLOOKUP(D4276,'Sintético MO EQ MAT'!D:D,'Sintético MO EQ MAT'!O:O,0)</f>
        <v>56194.66</v>
      </c>
      <c r="L4276">
        <f>_xlfn.XLOOKUP(D4276,'Sintético MO EQ MAT'!D:D,'Sintético MO EQ MAT'!K:K,0)</f>
        <v>18.625329650000001</v>
      </c>
      <c r="Q4276">
        <f t="shared" si="1030"/>
        <v>0</v>
      </c>
      <c r="S4276" s="194"/>
      <c r="W4276">
        <v>15.266663647540986</v>
      </c>
      <c r="Y4276">
        <v>15.266663647540986</v>
      </c>
      <c r="AB4276">
        <v>15.266663647540986</v>
      </c>
      <c r="AD4276" s="196">
        <v>11.75</v>
      </c>
    </row>
    <row r="4277" spans="1:30" ht="25.5" x14ac:dyDescent="0.25">
      <c r="A4277" s="50" t="s">
        <v>1638</v>
      </c>
      <c r="B4277" s="51" t="s">
        <v>1956</v>
      </c>
      <c r="C4277" s="50" t="s">
        <v>157</v>
      </c>
      <c r="D4277" s="50" t="s">
        <v>1957</v>
      </c>
      <c r="E4277" s="237" t="s">
        <v>1637</v>
      </c>
      <c r="F4277" s="238"/>
      <c r="G4277" s="52" t="s">
        <v>266</v>
      </c>
      <c r="H4277" s="53">
        <v>0.187</v>
      </c>
      <c r="I4277" s="54">
        <v>27.9</v>
      </c>
      <c r="J4277" s="54">
        <f t="shared" ref="J4277:J4279" si="1039">TRUNC(H4277*I4277,(2))</f>
        <v>5.21</v>
      </c>
      <c r="Q4277">
        <f t="shared" si="1030"/>
        <v>0</v>
      </c>
      <c r="R4277">
        <f t="shared" ref="R4277:R4279" si="1040">I4277/1.07133</f>
        <v>26.042395900422839</v>
      </c>
      <c r="T4277">
        <v>26.499771312294069</v>
      </c>
      <c r="W4277">
        <v>28.39</v>
      </c>
      <c r="Y4277">
        <v>28.39</v>
      </c>
      <c r="AB4277">
        <v>28.39</v>
      </c>
      <c r="AD4277" s="196">
        <v>27.9</v>
      </c>
    </row>
    <row r="4278" spans="1:30" ht="25.5" x14ac:dyDescent="0.25">
      <c r="A4278" s="50" t="s">
        <v>1638</v>
      </c>
      <c r="B4278" s="51" t="s">
        <v>1186</v>
      </c>
      <c r="C4278" s="50" t="s">
        <v>157</v>
      </c>
      <c r="D4278" s="50" t="s">
        <v>1187</v>
      </c>
      <c r="E4278" s="237" t="s">
        <v>1637</v>
      </c>
      <c r="F4278" s="238"/>
      <c r="G4278" s="52" t="s">
        <v>266</v>
      </c>
      <c r="H4278" s="53">
        <v>6.9000000000000006E-2</v>
      </c>
      <c r="I4278" s="54">
        <v>18.82</v>
      </c>
      <c r="J4278" s="54">
        <f t="shared" si="1039"/>
        <v>1.29</v>
      </c>
      <c r="Q4278">
        <f t="shared" si="1030"/>
        <v>0</v>
      </c>
      <c r="R4278">
        <f t="shared" si="1040"/>
        <v>17.566949492686664</v>
      </c>
      <c r="T4278">
        <v>17.874977831293812</v>
      </c>
      <c r="W4278">
        <v>19.149999999999999</v>
      </c>
      <c r="Y4278">
        <v>19.149999999999999</v>
      </c>
      <c r="AB4278">
        <v>19.149999999999999</v>
      </c>
      <c r="AD4278" s="196">
        <v>18.82</v>
      </c>
    </row>
    <row r="4279" spans="1:30" x14ac:dyDescent="0.25">
      <c r="A4279" s="55" t="s">
        <v>1627</v>
      </c>
      <c r="B4279" s="56" t="s">
        <v>3088</v>
      </c>
      <c r="C4279" s="55" t="s">
        <v>157</v>
      </c>
      <c r="D4279" s="55" t="s">
        <v>3089</v>
      </c>
      <c r="E4279" s="230" t="s">
        <v>1648</v>
      </c>
      <c r="F4279" s="231"/>
      <c r="G4279" s="57" t="s">
        <v>1724</v>
      </c>
      <c r="H4279" s="58">
        <v>0.33</v>
      </c>
      <c r="I4279" s="59">
        <v>26.58</v>
      </c>
      <c r="J4279" s="59">
        <f t="shared" si="1039"/>
        <v>8.77</v>
      </c>
      <c r="Q4279">
        <f t="shared" si="1030"/>
        <v>0</v>
      </c>
      <c r="R4279">
        <f t="shared" si="1040"/>
        <v>24.810282545994234</v>
      </c>
      <c r="T4279">
        <v>25.248989573707451</v>
      </c>
      <c r="W4279">
        <v>27.05</v>
      </c>
      <c r="Y4279">
        <v>27.05</v>
      </c>
      <c r="AB4279">
        <v>27.05</v>
      </c>
      <c r="AD4279" s="196">
        <v>26.58</v>
      </c>
    </row>
    <row r="4280" spans="1:30" x14ac:dyDescent="0.25">
      <c r="A4280" s="44"/>
      <c r="B4280" s="44"/>
      <c r="C4280" s="44"/>
      <c r="D4280" s="44"/>
      <c r="E4280" s="44" t="s">
        <v>1629</v>
      </c>
      <c r="F4280" s="45">
        <v>4.83</v>
      </c>
      <c r="G4280" s="44" t="s">
        <v>1630</v>
      </c>
      <c r="H4280" s="45">
        <v>0</v>
      </c>
      <c r="I4280" s="44" t="s">
        <v>1631</v>
      </c>
      <c r="J4280" s="45">
        <f>F4280+H4280</f>
        <v>4.83</v>
      </c>
      <c r="Q4280">
        <f t="shared" si="1030"/>
        <v>0</v>
      </c>
      <c r="W4280" t="s">
        <v>1631</v>
      </c>
      <c r="Y4280" t="s">
        <v>1631</v>
      </c>
      <c r="AB4280" t="s">
        <v>1631</v>
      </c>
    </row>
    <row r="4281" spans="1:30" x14ac:dyDescent="0.25">
      <c r="A4281" s="44"/>
      <c r="B4281" s="44"/>
      <c r="C4281" s="44"/>
      <c r="D4281" s="44"/>
      <c r="E4281" s="44" t="s">
        <v>1632</v>
      </c>
      <c r="F4281" s="45">
        <f>J4281-J4276</f>
        <v>3.3586660024590156</v>
      </c>
      <c r="G4281" s="44"/>
      <c r="H4281" s="229" t="s">
        <v>1633</v>
      </c>
      <c r="I4281" s="229"/>
      <c r="J4281" s="45">
        <f>Q4281</f>
        <v>18.625329650000001</v>
      </c>
      <c r="Q4281">
        <f t="shared" si="1030"/>
        <v>18.625329650000001</v>
      </c>
      <c r="S4281" s="194"/>
    </row>
    <row r="4282" spans="1:30" ht="15.75" thickBot="1" x14ac:dyDescent="0.3">
      <c r="A4282" s="46"/>
      <c r="B4282" s="46"/>
      <c r="C4282" s="46"/>
      <c r="D4282" s="46"/>
      <c r="E4282" s="46"/>
      <c r="F4282" s="46"/>
      <c r="G4282" s="46" t="s">
        <v>1634</v>
      </c>
      <c r="H4282" s="47">
        <v>3017.11</v>
      </c>
      <c r="I4282" s="46" t="s">
        <v>1635</v>
      </c>
      <c r="J4282" s="48">
        <f>O4282</f>
        <v>56194.66</v>
      </c>
      <c r="M4282">
        <f>K4276</f>
        <v>56194.66</v>
      </c>
      <c r="N4282">
        <f>L4276</f>
        <v>18.625329650000001</v>
      </c>
      <c r="O4282">
        <v>56194.66</v>
      </c>
      <c r="P4282">
        <v>18.625329650000001</v>
      </c>
      <c r="Q4282">
        <f t="shared" si="1030"/>
        <v>0</v>
      </c>
      <c r="S4282" s="194"/>
      <c r="W4282" t="s">
        <v>1635</v>
      </c>
      <c r="Y4282" t="s">
        <v>1635</v>
      </c>
      <c r="AB4282" t="s">
        <v>1635</v>
      </c>
    </row>
    <row r="4283" spans="1:30" ht="15.75" thickTop="1" x14ac:dyDescent="0.25">
      <c r="A4283" s="49"/>
      <c r="B4283" s="49"/>
      <c r="C4283" s="49"/>
      <c r="D4283" s="49"/>
      <c r="E4283" s="49"/>
      <c r="F4283" s="49"/>
      <c r="G4283" s="49"/>
      <c r="H4283" s="49"/>
      <c r="I4283" s="49"/>
      <c r="J4283" s="49"/>
      <c r="Q4283">
        <f t="shared" si="1030"/>
        <v>0</v>
      </c>
      <c r="S4283" s="194"/>
    </row>
    <row r="4284" spans="1:30" collapsed="1" x14ac:dyDescent="0.25">
      <c r="A4284" s="36" t="s">
        <v>1392</v>
      </c>
      <c r="B4284" s="37" t="s">
        <v>137</v>
      </c>
      <c r="C4284" s="36" t="s">
        <v>138</v>
      </c>
      <c r="D4284" s="36" t="s">
        <v>9</v>
      </c>
      <c r="E4284" s="233" t="s">
        <v>1626</v>
      </c>
      <c r="F4284" s="234"/>
      <c r="G4284" s="38" t="s">
        <v>139</v>
      </c>
      <c r="H4284" s="37" t="s">
        <v>140</v>
      </c>
      <c r="I4284" s="37" t="s">
        <v>141</v>
      </c>
      <c r="J4284" s="37" t="s">
        <v>10</v>
      </c>
      <c r="Q4284">
        <f t="shared" si="1030"/>
        <v>0</v>
      </c>
      <c r="S4284" s="194"/>
      <c r="W4284" t="s">
        <v>141</v>
      </c>
      <c r="Y4284" t="s">
        <v>141</v>
      </c>
      <c r="AB4284" t="s">
        <v>141</v>
      </c>
    </row>
    <row r="4285" spans="1:30" ht="25.5" x14ac:dyDescent="0.25">
      <c r="A4285" s="39" t="s">
        <v>1636</v>
      </c>
      <c r="B4285" s="40" t="s">
        <v>1393</v>
      </c>
      <c r="C4285" s="39" t="s">
        <v>157</v>
      </c>
      <c r="D4285" s="39" t="s">
        <v>1394</v>
      </c>
      <c r="E4285" s="235" t="s">
        <v>1955</v>
      </c>
      <c r="F4285" s="236"/>
      <c r="G4285" s="41" t="s">
        <v>159</v>
      </c>
      <c r="H4285" s="42">
        <v>1</v>
      </c>
      <c r="I4285" s="43">
        <f>_xlfn.XLOOKUP(D4285,'Sintético MO EQ MAT'!D:D,'Sintético MO EQ MAT'!G:G)</f>
        <v>27.753908319672131</v>
      </c>
      <c r="J4285" s="43">
        <f>(H4285*I4285)</f>
        <v>27.753908319672131</v>
      </c>
      <c r="K4285">
        <f>_xlfn.XLOOKUP(D4285,'Sintético MO EQ MAT'!D:D,'Sintético MO EQ MAT'!O:O,0)</f>
        <v>59990.7</v>
      </c>
      <c r="L4285">
        <f>_xlfn.XLOOKUP(D4285,'Sintético MO EQ MAT'!D:D,'Sintético MO EQ MAT'!K:K,0)</f>
        <v>33.859768150000001</v>
      </c>
      <c r="Q4285">
        <f t="shared" si="1030"/>
        <v>0</v>
      </c>
      <c r="S4285" s="194"/>
      <c r="W4285">
        <v>27.753908319672131</v>
      </c>
      <c r="Y4285">
        <v>27.753908319672131</v>
      </c>
      <c r="AB4285">
        <v>27.753908319672131</v>
      </c>
      <c r="AD4285" s="196">
        <v>9.64</v>
      </c>
    </row>
    <row r="4286" spans="1:30" ht="25.5" x14ac:dyDescent="0.25">
      <c r="A4286" s="50" t="s">
        <v>1638</v>
      </c>
      <c r="B4286" s="51" t="s">
        <v>1956</v>
      </c>
      <c r="C4286" s="50" t="s">
        <v>157</v>
      </c>
      <c r="D4286" s="50" t="s">
        <v>1957</v>
      </c>
      <c r="E4286" s="237" t="s">
        <v>1637</v>
      </c>
      <c r="F4286" s="238"/>
      <c r="G4286" s="52" t="s">
        <v>266</v>
      </c>
      <c r="H4286" s="53">
        <v>0.67200000000000004</v>
      </c>
      <c r="I4286" s="54">
        <v>27.9</v>
      </c>
      <c r="J4286" s="54">
        <f t="shared" ref="J4286:J4289" si="1041">TRUNC(H4286*I4286,(2))</f>
        <v>18.739999999999998</v>
      </c>
      <c r="Q4286">
        <f t="shared" si="1030"/>
        <v>0</v>
      </c>
      <c r="R4286">
        <f t="shared" ref="R4286:R4289" si="1042">I4286/1.07133</f>
        <v>26.042395900422839</v>
      </c>
      <c r="T4286">
        <v>26.499771312294069</v>
      </c>
      <c r="W4286">
        <v>28.39</v>
      </c>
      <c r="Y4286">
        <v>28.39</v>
      </c>
      <c r="AB4286">
        <v>28.39</v>
      </c>
      <c r="AD4286" s="196">
        <v>27.9</v>
      </c>
    </row>
    <row r="4287" spans="1:30" ht="25.5" x14ac:dyDescent="0.25">
      <c r="A4287" s="50" t="s">
        <v>1638</v>
      </c>
      <c r="B4287" s="51" t="s">
        <v>1186</v>
      </c>
      <c r="C4287" s="50" t="s">
        <v>157</v>
      </c>
      <c r="D4287" s="50" t="s">
        <v>1187</v>
      </c>
      <c r="E4287" s="237" t="s">
        <v>1637</v>
      </c>
      <c r="F4287" s="238"/>
      <c r="G4287" s="52" t="s">
        <v>266</v>
      </c>
      <c r="H4287" s="53">
        <v>0.247</v>
      </c>
      <c r="I4287" s="54">
        <v>18.82</v>
      </c>
      <c r="J4287" s="54">
        <f t="shared" si="1041"/>
        <v>4.6399999999999997</v>
      </c>
      <c r="Q4287">
        <f t="shared" si="1030"/>
        <v>0</v>
      </c>
      <c r="R4287">
        <f t="shared" si="1042"/>
        <v>17.566949492686664</v>
      </c>
      <c r="T4287">
        <v>17.874977831293812</v>
      </c>
      <c r="W4287">
        <v>19.149999999999999</v>
      </c>
      <c r="Y4287">
        <v>19.149999999999999</v>
      </c>
      <c r="AB4287">
        <v>19.149999999999999</v>
      </c>
      <c r="AD4287" s="196">
        <v>18.82</v>
      </c>
    </row>
    <row r="4288" spans="1:30" ht="25.5" x14ac:dyDescent="0.25">
      <c r="A4288" s="55" t="s">
        <v>1627</v>
      </c>
      <c r="B4288" s="56" t="s">
        <v>3090</v>
      </c>
      <c r="C4288" s="55" t="s">
        <v>157</v>
      </c>
      <c r="D4288" s="55" t="s">
        <v>3091</v>
      </c>
      <c r="E4288" s="230" t="s">
        <v>1648</v>
      </c>
      <c r="F4288" s="231"/>
      <c r="G4288" s="57" t="s">
        <v>164</v>
      </c>
      <c r="H4288" s="58">
        <v>0.1</v>
      </c>
      <c r="I4288" s="59">
        <v>0.92</v>
      </c>
      <c r="J4288" s="59">
        <f t="shared" si="1041"/>
        <v>0.09</v>
      </c>
      <c r="Q4288">
        <f t="shared" si="1030"/>
        <v>0</v>
      </c>
      <c r="R4288">
        <f t="shared" si="1042"/>
        <v>0.85874567126842349</v>
      </c>
      <c r="T4288">
        <v>0.87741405542643258</v>
      </c>
      <c r="W4288">
        <v>0.94</v>
      </c>
      <c r="Y4288">
        <v>0.94</v>
      </c>
      <c r="AB4288">
        <v>0.94</v>
      </c>
      <c r="AD4288" s="196">
        <v>0.92</v>
      </c>
    </row>
    <row r="4289" spans="1:30" x14ac:dyDescent="0.25">
      <c r="A4289" s="55" t="s">
        <v>1627</v>
      </c>
      <c r="B4289" s="56" t="s">
        <v>3092</v>
      </c>
      <c r="C4289" s="55" t="s">
        <v>157</v>
      </c>
      <c r="D4289" s="55" t="s">
        <v>3093</v>
      </c>
      <c r="E4289" s="230" t="s">
        <v>1648</v>
      </c>
      <c r="F4289" s="231"/>
      <c r="G4289" s="57" t="s">
        <v>259</v>
      </c>
      <c r="H4289" s="58">
        <v>1.5550200000000001</v>
      </c>
      <c r="I4289" s="59">
        <v>2.7549999999999999</v>
      </c>
      <c r="J4289" s="59">
        <f t="shared" si="1041"/>
        <v>4.28</v>
      </c>
      <c r="Q4289">
        <f t="shared" si="1030"/>
        <v>0</v>
      </c>
      <c r="R4289">
        <f t="shared" si="1042"/>
        <v>2.571569917765768</v>
      </c>
      <c r="T4289">
        <v>2.6135737821212888</v>
      </c>
      <c r="W4289">
        <v>2.8</v>
      </c>
      <c r="Y4289">
        <v>2.8</v>
      </c>
      <c r="AB4289">
        <v>2.8</v>
      </c>
      <c r="AD4289" s="196">
        <v>2.75</v>
      </c>
    </row>
    <row r="4290" spans="1:30" x14ac:dyDescent="0.25">
      <c r="A4290" s="44"/>
      <c r="B4290" s="44"/>
      <c r="C4290" s="44"/>
      <c r="D4290" s="44"/>
      <c r="E4290" s="44" t="s">
        <v>1629</v>
      </c>
      <c r="F4290" s="45">
        <v>17.39</v>
      </c>
      <c r="G4290" s="44" t="s">
        <v>1630</v>
      </c>
      <c r="H4290" s="45">
        <v>0</v>
      </c>
      <c r="I4290" s="44" t="s">
        <v>1631</v>
      </c>
      <c r="J4290" s="45">
        <f>F4290+H4290</f>
        <v>17.39</v>
      </c>
      <c r="Q4290">
        <f t="shared" si="1030"/>
        <v>0</v>
      </c>
      <c r="W4290" t="s">
        <v>1631</v>
      </c>
      <c r="Y4290" t="s">
        <v>1631</v>
      </c>
      <c r="AB4290" t="s">
        <v>1631</v>
      </c>
    </row>
    <row r="4291" spans="1:30" x14ac:dyDescent="0.25">
      <c r="A4291" s="44"/>
      <c r="B4291" s="44"/>
      <c r="C4291" s="44"/>
      <c r="D4291" s="44"/>
      <c r="E4291" s="44" t="s">
        <v>1632</v>
      </c>
      <c r="F4291" s="45">
        <f>J4291-J4285</f>
        <v>6.1058598303278693</v>
      </c>
      <c r="G4291" s="44"/>
      <c r="H4291" s="229" t="s">
        <v>1633</v>
      </c>
      <c r="I4291" s="229"/>
      <c r="J4291" s="45">
        <f>Q4291</f>
        <v>33.859768150000001</v>
      </c>
      <c r="Q4291">
        <f t="shared" si="1030"/>
        <v>33.859768150000001</v>
      </c>
      <c r="S4291" s="194"/>
    </row>
    <row r="4292" spans="1:30" ht="15.75" thickBot="1" x14ac:dyDescent="0.3">
      <c r="A4292" s="46"/>
      <c r="B4292" s="46"/>
      <c r="C4292" s="46"/>
      <c r="D4292" s="46"/>
      <c r="E4292" s="46"/>
      <c r="F4292" s="46"/>
      <c r="G4292" s="46" t="s">
        <v>1634</v>
      </c>
      <c r="H4292" s="47">
        <v>1771.74</v>
      </c>
      <c r="I4292" s="46" t="s">
        <v>1635</v>
      </c>
      <c r="J4292" s="48">
        <f>O4292</f>
        <v>59990.7</v>
      </c>
      <c r="M4292">
        <f>K4285</f>
        <v>59990.7</v>
      </c>
      <c r="N4292">
        <f>L4285</f>
        <v>33.859768150000001</v>
      </c>
      <c r="O4292">
        <v>59990.7</v>
      </c>
      <c r="P4292">
        <v>33.859768150000001</v>
      </c>
      <c r="Q4292">
        <f t="shared" si="1030"/>
        <v>0</v>
      </c>
      <c r="S4292" s="194"/>
      <c r="W4292" t="s">
        <v>1635</v>
      </c>
      <c r="Y4292" t="s">
        <v>1635</v>
      </c>
      <c r="AB4292" t="s">
        <v>1635</v>
      </c>
    </row>
    <row r="4293" spans="1:30" ht="15.75" thickTop="1" x14ac:dyDescent="0.25">
      <c r="A4293" s="49"/>
      <c r="B4293" s="49"/>
      <c r="C4293" s="49"/>
      <c r="D4293" s="49"/>
      <c r="E4293" s="49"/>
      <c r="F4293" s="49"/>
      <c r="G4293" s="49"/>
      <c r="H4293" s="49"/>
      <c r="I4293" s="49"/>
      <c r="J4293" s="49"/>
      <c r="Q4293">
        <f t="shared" si="1030"/>
        <v>0</v>
      </c>
      <c r="S4293" s="194"/>
    </row>
    <row r="4294" spans="1:30" collapsed="1" x14ac:dyDescent="0.25">
      <c r="A4294" s="36" t="s">
        <v>1395</v>
      </c>
      <c r="B4294" s="37" t="s">
        <v>137</v>
      </c>
      <c r="C4294" s="36" t="s">
        <v>138</v>
      </c>
      <c r="D4294" s="36" t="s">
        <v>9</v>
      </c>
      <c r="E4294" s="233" t="s">
        <v>1626</v>
      </c>
      <c r="F4294" s="234"/>
      <c r="G4294" s="38" t="s">
        <v>139</v>
      </c>
      <c r="H4294" s="37" t="s">
        <v>140</v>
      </c>
      <c r="I4294" s="37" t="s">
        <v>141</v>
      </c>
      <c r="J4294" s="37" t="s">
        <v>10</v>
      </c>
      <c r="Q4294">
        <f t="shared" si="1030"/>
        <v>0</v>
      </c>
      <c r="S4294" s="194"/>
      <c r="W4294" t="s">
        <v>141</v>
      </c>
      <c r="Y4294" t="s">
        <v>141</v>
      </c>
      <c r="AB4294" t="s">
        <v>141</v>
      </c>
    </row>
    <row r="4295" spans="1:30" ht="25.5" x14ac:dyDescent="0.25">
      <c r="A4295" s="39" t="s">
        <v>1636</v>
      </c>
      <c r="B4295" s="40" t="s">
        <v>1396</v>
      </c>
      <c r="C4295" s="39" t="s">
        <v>157</v>
      </c>
      <c r="D4295" s="39" t="s">
        <v>1397</v>
      </c>
      <c r="E4295" s="235" t="s">
        <v>1955</v>
      </c>
      <c r="F4295" s="236"/>
      <c r="G4295" s="41" t="s">
        <v>159</v>
      </c>
      <c r="H4295" s="42">
        <v>1</v>
      </c>
      <c r="I4295" s="43">
        <f>_xlfn.XLOOKUP(D4295,'Sintético MO EQ MAT'!D:D,'Sintético MO EQ MAT'!G:G)</f>
        <v>17.232397647540985</v>
      </c>
      <c r="J4295" s="43">
        <f>(H4295*I4295)</f>
        <v>17.232397647540985</v>
      </c>
      <c r="K4295">
        <f>_xlfn.XLOOKUP(D4295,'Sintético MO EQ MAT'!D:D,'Sintético MO EQ MAT'!O:O,0)</f>
        <v>37248.22</v>
      </c>
      <c r="L4295">
        <f>_xlfn.XLOOKUP(D4295,'Sintético MO EQ MAT'!D:D,'Sintético MO EQ MAT'!K:K,0)</f>
        <v>21.023525129999999</v>
      </c>
      <c r="Q4295">
        <f t="shared" si="1030"/>
        <v>0</v>
      </c>
      <c r="S4295" s="194"/>
      <c r="W4295">
        <v>17.232397647540985</v>
      </c>
      <c r="Y4295">
        <v>17.232397647540985</v>
      </c>
      <c r="AB4295">
        <v>17.232397647540985</v>
      </c>
      <c r="AD4295" s="196">
        <v>12.11</v>
      </c>
    </row>
    <row r="4296" spans="1:30" ht="25.5" x14ac:dyDescent="0.25">
      <c r="A4296" s="50" t="s">
        <v>1638</v>
      </c>
      <c r="B4296" s="51" t="s">
        <v>1956</v>
      </c>
      <c r="C4296" s="50" t="s">
        <v>157</v>
      </c>
      <c r="D4296" s="50" t="s">
        <v>1957</v>
      </c>
      <c r="E4296" s="237" t="s">
        <v>1637</v>
      </c>
      <c r="F4296" s="238"/>
      <c r="G4296" s="52" t="s">
        <v>266</v>
      </c>
      <c r="H4296" s="53">
        <v>0.24399999999999999</v>
      </c>
      <c r="I4296" s="54">
        <v>27.9</v>
      </c>
      <c r="J4296" s="54">
        <f t="shared" ref="J4296:J4298" si="1043">TRUNC(H4296*I4296,(2))</f>
        <v>6.8</v>
      </c>
      <c r="Q4296">
        <f t="shared" si="1030"/>
        <v>0</v>
      </c>
      <c r="R4296">
        <f t="shared" ref="R4296:R4298" si="1044">I4296/1.07133</f>
        <v>26.042395900422839</v>
      </c>
      <c r="T4296">
        <v>26.499771312294069</v>
      </c>
      <c r="W4296">
        <v>28.39</v>
      </c>
      <c r="Y4296">
        <v>28.39</v>
      </c>
      <c r="AB4296">
        <v>28.39</v>
      </c>
      <c r="AD4296" s="196">
        <v>27.9</v>
      </c>
    </row>
    <row r="4297" spans="1:30" ht="25.5" x14ac:dyDescent="0.25">
      <c r="A4297" s="50" t="s">
        <v>1638</v>
      </c>
      <c r="B4297" s="51" t="s">
        <v>1186</v>
      </c>
      <c r="C4297" s="50" t="s">
        <v>157</v>
      </c>
      <c r="D4297" s="50" t="s">
        <v>1187</v>
      </c>
      <c r="E4297" s="237" t="s">
        <v>1637</v>
      </c>
      <c r="F4297" s="238"/>
      <c r="G4297" s="52" t="s">
        <v>266</v>
      </c>
      <c r="H4297" s="53">
        <v>8.8999999999999996E-2</v>
      </c>
      <c r="I4297" s="54">
        <v>18.82</v>
      </c>
      <c r="J4297" s="54">
        <f t="shared" si="1043"/>
        <v>1.67</v>
      </c>
      <c r="Q4297">
        <f t="shared" si="1030"/>
        <v>0</v>
      </c>
      <c r="R4297">
        <f t="shared" si="1044"/>
        <v>17.566949492686664</v>
      </c>
      <c r="T4297">
        <v>17.874977831293812</v>
      </c>
      <c r="W4297">
        <v>19.149999999999999</v>
      </c>
      <c r="Y4297">
        <v>19.149999999999999</v>
      </c>
      <c r="AB4297">
        <v>19.149999999999999</v>
      </c>
      <c r="AD4297" s="196">
        <v>18.82</v>
      </c>
    </row>
    <row r="4298" spans="1:30" x14ac:dyDescent="0.25">
      <c r="A4298" s="55" t="s">
        <v>1627</v>
      </c>
      <c r="B4298" s="56" t="s">
        <v>3088</v>
      </c>
      <c r="C4298" s="55" t="s">
        <v>157</v>
      </c>
      <c r="D4298" s="55" t="s">
        <v>3089</v>
      </c>
      <c r="E4298" s="230" t="s">
        <v>1648</v>
      </c>
      <c r="F4298" s="231"/>
      <c r="G4298" s="57" t="s">
        <v>1724</v>
      </c>
      <c r="H4298" s="58">
        <v>0.33</v>
      </c>
      <c r="I4298" s="59">
        <v>26.55</v>
      </c>
      <c r="J4298" s="59">
        <f t="shared" si="1043"/>
        <v>8.76</v>
      </c>
      <c r="Q4298">
        <f t="shared" ref="Q4298:Q4361" si="1045">P4299</f>
        <v>0</v>
      </c>
      <c r="R4298">
        <f t="shared" si="1044"/>
        <v>24.782279969757219</v>
      </c>
      <c r="T4298">
        <v>25.248989573707451</v>
      </c>
      <c r="W4298">
        <v>27.05</v>
      </c>
      <c r="Y4298">
        <v>27.05</v>
      </c>
      <c r="AB4298">
        <v>27.05</v>
      </c>
      <c r="AD4298" s="196">
        <v>26.58</v>
      </c>
    </row>
    <row r="4299" spans="1:30" x14ac:dyDescent="0.25">
      <c r="A4299" s="44"/>
      <c r="B4299" s="44"/>
      <c r="C4299" s="44"/>
      <c r="D4299" s="44"/>
      <c r="E4299" s="44" t="s">
        <v>1629</v>
      </c>
      <c r="F4299" s="45">
        <v>6.3</v>
      </c>
      <c r="G4299" s="44" t="s">
        <v>1630</v>
      </c>
      <c r="H4299" s="45">
        <v>0</v>
      </c>
      <c r="I4299" s="44" t="s">
        <v>1631</v>
      </c>
      <c r="J4299" s="45">
        <f>F4299+H4299</f>
        <v>6.3</v>
      </c>
      <c r="Q4299">
        <f t="shared" si="1045"/>
        <v>0</v>
      </c>
      <c r="W4299" t="s">
        <v>1631</v>
      </c>
      <c r="Y4299" t="s">
        <v>1631</v>
      </c>
      <c r="AB4299" t="s">
        <v>1631</v>
      </c>
    </row>
    <row r="4300" spans="1:30" x14ac:dyDescent="0.25">
      <c r="A4300" s="44"/>
      <c r="B4300" s="44"/>
      <c r="C4300" s="44"/>
      <c r="D4300" s="44"/>
      <c r="E4300" s="44" t="s">
        <v>1632</v>
      </c>
      <c r="F4300" s="45">
        <f>J4300-J4295</f>
        <v>3.7911274824590144</v>
      </c>
      <c r="G4300" s="44"/>
      <c r="H4300" s="229" t="s">
        <v>1633</v>
      </c>
      <c r="I4300" s="229"/>
      <c r="J4300" s="45">
        <f>Q4300</f>
        <v>21.023525129999999</v>
      </c>
      <c r="Q4300">
        <f t="shared" si="1045"/>
        <v>21.023525129999999</v>
      </c>
      <c r="S4300" s="194"/>
    </row>
    <row r="4301" spans="1:30" ht="15.75" thickBot="1" x14ac:dyDescent="0.3">
      <c r="A4301" s="46"/>
      <c r="B4301" s="46"/>
      <c r="C4301" s="46"/>
      <c r="D4301" s="46"/>
      <c r="E4301" s="46"/>
      <c r="F4301" s="46"/>
      <c r="G4301" s="46" t="s">
        <v>1634</v>
      </c>
      <c r="H4301" s="47">
        <v>1771.74</v>
      </c>
      <c r="I4301" s="46" t="s">
        <v>1635</v>
      </c>
      <c r="J4301" s="48">
        <f>O4301</f>
        <v>37248.22</v>
      </c>
      <c r="M4301">
        <f>K4295</f>
        <v>37248.22</v>
      </c>
      <c r="N4301">
        <f>L4295</f>
        <v>21.023525129999999</v>
      </c>
      <c r="O4301">
        <v>37248.22</v>
      </c>
      <c r="P4301">
        <v>21.023525129999999</v>
      </c>
      <c r="Q4301">
        <f t="shared" si="1045"/>
        <v>0</v>
      </c>
      <c r="S4301" s="194"/>
      <c r="W4301" t="s">
        <v>1635</v>
      </c>
      <c r="Y4301" t="s">
        <v>1635</v>
      </c>
      <c r="AB4301" t="s">
        <v>1635</v>
      </c>
    </row>
    <row r="4302" spans="1:30" ht="15.75" thickTop="1" x14ac:dyDescent="0.25">
      <c r="A4302" s="49"/>
      <c r="B4302" s="49"/>
      <c r="C4302" s="49"/>
      <c r="D4302" s="49"/>
      <c r="E4302" s="49"/>
      <c r="F4302" s="49"/>
      <c r="G4302" s="49"/>
      <c r="H4302" s="49"/>
      <c r="I4302" s="49"/>
      <c r="J4302" s="49"/>
      <c r="Q4302">
        <f t="shared" si="1045"/>
        <v>0</v>
      </c>
      <c r="S4302" s="194"/>
    </row>
    <row r="4303" spans="1:30" collapsed="1" x14ac:dyDescent="0.25">
      <c r="A4303" s="36" t="s">
        <v>1395</v>
      </c>
      <c r="B4303" s="37" t="s">
        <v>137</v>
      </c>
      <c r="C4303" s="36" t="s">
        <v>138</v>
      </c>
      <c r="D4303" s="36" t="s">
        <v>9</v>
      </c>
      <c r="E4303" s="233" t="s">
        <v>1626</v>
      </c>
      <c r="F4303" s="234"/>
      <c r="G4303" s="38" t="s">
        <v>139</v>
      </c>
      <c r="H4303" s="37" t="s">
        <v>140</v>
      </c>
      <c r="I4303" s="37" t="s">
        <v>141</v>
      </c>
      <c r="J4303" s="37" t="s">
        <v>10</v>
      </c>
      <c r="Q4303">
        <f t="shared" si="1045"/>
        <v>0</v>
      </c>
      <c r="S4303" s="194"/>
      <c r="W4303" t="s">
        <v>141</v>
      </c>
      <c r="Y4303" t="s">
        <v>141</v>
      </c>
      <c r="AB4303" t="s">
        <v>141</v>
      </c>
    </row>
    <row r="4304" spans="1:30" ht="25.5" x14ac:dyDescent="0.25">
      <c r="A4304" s="39" t="s">
        <v>1636</v>
      </c>
      <c r="B4304" s="40" t="s">
        <v>1398</v>
      </c>
      <c r="C4304" s="39" t="s">
        <v>157</v>
      </c>
      <c r="D4304" s="39" t="s">
        <v>1399</v>
      </c>
      <c r="E4304" s="235" t="s">
        <v>1955</v>
      </c>
      <c r="F4304" s="236"/>
      <c r="G4304" s="41" t="s">
        <v>159</v>
      </c>
      <c r="H4304" s="42">
        <v>1</v>
      </c>
      <c r="I4304" s="43">
        <f>_xlfn.XLOOKUP(D4304,'Sintético MO EQ MAT'!D:D,'Sintético MO EQ MAT'!G:G)</f>
        <v>15.202213352459017</v>
      </c>
      <c r="J4304" s="43">
        <f>(H4304*I4304)</f>
        <v>15.202213352459017</v>
      </c>
      <c r="K4304">
        <f>_xlfn.XLOOKUP(D4304,'Sintético MO EQ MAT'!D:D,'Sintético MO EQ MAT'!O:O,0)</f>
        <v>55957.43</v>
      </c>
      <c r="L4304">
        <f>_xlfn.XLOOKUP(D4304,'Sintético MO EQ MAT'!D:D,'Sintético MO EQ MAT'!K:K,0)</f>
        <v>18.54670029</v>
      </c>
      <c r="Q4304">
        <f t="shared" si="1045"/>
        <v>0</v>
      </c>
      <c r="S4304" s="194"/>
      <c r="W4304">
        <v>15.202213352459017</v>
      </c>
      <c r="Y4304">
        <v>15.202213352459017</v>
      </c>
      <c r="AB4304">
        <v>15.202213352459017</v>
      </c>
      <c r="AD4304" s="196">
        <v>7.28</v>
      </c>
    </row>
    <row r="4305" spans="1:30" ht="25.5" x14ac:dyDescent="0.25">
      <c r="A4305" s="50" t="s">
        <v>1638</v>
      </c>
      <c r="B4305" s="51" t="s">
        <v>1956</v>
      </c>
      <c r="C4305" s="50" t="s">
        <v>157</v>
      </c>
      <c r="D4305" s="50" t="s">
        <v>1957</v>
      </c>
      <c r="E4305" s="237" t="s">
        <v>1637</v>
      </c>
      <c r="F4305" s="238"/>
      <c r="G4305" s="52" t="s">
        <v>266</v>
      </c>
      <c r="H4305" s="53">
        <v>0.312</v>
      </c>
      <c r="I4305" s="54">
        <v>27.9</v>
      </c>
      <c r="J4305" s="54">
        <f t="shared" ref="J4305:J4308" si="1046">TRUNC(H4305*I4305,(2))</f>
        <v>8.6999999999999993</v>
      </c>
      <c r="Q4305">
        <f t="shared" si="1045"/>
        <v>0</v>
      </c>
      <c r="R4305">
        <f t="shared" ref="R4305:R4308" si="1047">I4305/1.07133</f>
        <v>26.042395900422839</v>
      </c>
      <c r="T4305">
        <v>26.499771312294069</v>
      </c>
      <c r="W4305">
        <v>28.39</v>
      </c>
      <c r="Y4305">
        <v>28.39</v>
      </c>
      <c r="AB4305">
        <v>28.39</v>
      </c>
      <c r="AD4305" s="196">
        <v>27.9</v>
      </c>
    </row>
    <row r="4306" spans="1:30" ht="25.5" x14ac:dyDescent="0.25">
      <c r="A4306" s="50" t="s">
        <v>1638</v>
      </c>
      <c r="B4306" s="51" t="s">
        <v>1186</v>
      </c>
      <c r="C4306" s="50" t="s">
        <v>157</v>
      </c>
      <c r="D4306" s="50" t="s">
        <v>1187</v>
      </c>
      <c r="E4306" s="237" t="s">
        <v>1637</v>
      </c>
      <c r="F4306" s="238"/>
      <c r="G4306" s="52" t="s">
        <v>266</v>
      </c>
      <c r="H4306" s="53">
        <v>0.114</v>
      </c>
      <c r="I4306" s="54">
        <v>18.82</v>
      </c>
      <c r="J4306" s="54">
        <f t="shared" si="1046"/>
        <v>2.14</v>
      </c>
      <c r="Q4306">
        <f t="shared" si="1045"/>
        <v>0</v>
      </c>
      <c r="R4306">
        <f t="shared" si="1047"/>
        <v>17.566949492686664</v>
      </c>
      <c r="T4306">
        <v>17.874977831293812</v>
      </c>
      <c r="W4306">
        <v>19.149999999999999</v>
      </c>
      <c r="Y4306">
        <v>19.149999999999999</v>
      </c>
      <c r="AB4306">
        <v>19.149999999999999</v>
      </c>
      <c r="AD4306" s="196">
        <v>18.82</v>
      </c>
    </row>
    <row r="4307" spans="1:30" ht="25.5" x14ac:dyDescent="0.25">
      <c r="A4307" s="55" t="s">
        <v>1627</v>
      </c>
      <c r="B4307" s="56" t="s">
        <v>3090</v>
      </c>
      <c r="C4307" s="55" t="s">
        <v>157</v>
      </c>
      <c r="D4307" s="55" t="s">
        <v>3091</v>
      </c>
      <c r="E4307" s="230" t="s">
        <v>1648</v>
      </c>
      <c r="F4307" s="231"/>
      <c r="G4307" s="57" t="s">
        <v>164</v>
      </c>
      <c r="H4307" s="58">
        <v>0.1</v>
      </c>
      <c r="I4307" s="59">
        <v>0.92</v>
      </c>
      <c r="J4307" s="59">
        <f t="shared" si="1046"/>
        <v>0.09</v>
      </c>
      <c r="Q4307">
        <f t="shared" si="1045"/>
        <v>0</v>
      </c>
      <c r="R4307">
        <f t="shared" si="1047"/>
        <v>0.85874567126842349</v>
      </c>
      <c r="T4307">
        <v>0.87741405542643258</v>
      </c>
      <c r="W4307">
        <v>0.94</v>
      </c>
      <c r="Y4307">
        <v>0.94</v>
      </c>
      <c r="AB4307">
        <v>0.94</v>
      </c>
      <c r="AD4307" s="196">
        <v>0.92</v>
      </c>
    </row>
    <row r="4308" spans="1:30" x14ac:dyDescent="0.25">
      <c r="A4308" s="55" t="s">
        <v>1627</v>
      </c>
      <c r="B4308" s="56" t="s">
        <v>3092</v>
      </c>
      <c r="C4308" s="55" t="s">
        <v>157</v>
      </c>
      <c r="D4308" s="55" t="s">
        <v>3093</v>
      </c>
      <c r="E4308" s="230" t="s">
        <v>1648</v>
      </c>
      <c r="F4308" s="231"/>
      <c r="G4308" s="57" t="s">
        <v>259</v>
      </c>
      <c r="H4308" s="58">
        <v>1.5550200000000001</v>
      </c>
      <c r="I4308" s="59">
        <v>2.75</v>
      </c>
      <c r="J4308" s="59">
        <f t="shared" si="1046"/>
        <v>4.2699999999999996</v>
      </c>
      <c r="Q4308">
        <f t="shared" si="1045"/>
        <v>0</v>
      </c>
      <c r="R4308">
        <f t="shared" si="1047"/>
        <v>2.5669028217262659</v>
      </c>
      <c r="T4308">
        <v>2.6135737821212888</v>
      </c>
      <c r="W4308">
        <v>2.8</v>
      </c>
      <c r="Y4308">
        <v>2.8</v>
      </c>
      <c r="AB4308">
        <v>2.8</v>
      </c>
      <c r="AD4308" s="196">
        <v>2.75</v>
      </c>
    </row>
    <row r="4309" spans="1:30" x14ac:dyDescent="0.25">
      <c r="A4309" s="44"/>
      <c r="B4309" s="44"/>
      <c r="C4309" s="44"/>
      <c r="D4309" s="44"/>
      <c r="E4309" s="44" t="s">
        <v>1629</v>
      </c>
      <c r="F4309" s="45">
        <v>8.06</v>
      </c>
      <c r="G4309" s="44" t="s">
        <v>1630</v>
      </c>
      <c r="H4309" s="45">
        <v>0</v>
      </c>
      <c r="I4309" s="44" t="s">
        <v>1631</v>
      </c>
      <c r="J4309" s="45">
        <f>F4309+H4309</f>
        <v>8.06</v>
      </c>
      <c r="Q4309">
        <f t="shared" si="1045"/>
        <v>0</v>
      </c>
      <c r="W4309" t="s">
        <v>1631</v>
      </c>
      <c r="Y4309" t="s">
        <v>1631</v>
      </c>
      <c r="AB4309" t="s">
        <v>1631</v>
      </c>
    </row>
    <row r="4310" spans="1:30" x14ac:dyDescent="0.25">
      <c r="A4310" s="44"/>
      <c r="B4310" s="44"/>
      <c r="C4310" s="44"/>
      <c r="D4310" s="44"/>
      <c r="E4310" s="44" t="s">
        <v>1632</v>
      </c>
      <c r="F4310" s="45">
        <f>J4310-J4304</f>
        <v>3.3444869375409834</v>
      </c>
      <c r="G4310" s="44"/>
      <c r="H4310" s="229" t="s">
        <v>1633</v>
      </c>
      <c r="I4310" s="229"/>
      <c r="J4310" s="45">
        <f>Q4310</f>
        <v>18.54670029</v>
      </c>
      <c r="Q4310">
        <f t="shared" si="1045"/>
        <v>18.54670029</v>
      </c>
      <c r="S4310" s="194"/>
    </row>
    <row r="4311" spans="1:30" ht="15.75" thickBot="1" x14ac:dyDescent="0.3">
      <c r="A4311" s="46"/>
      <c r="B4311" s="46"/>
      <c r="C4311" s="46"/>
      <c r="D4311" s="46"/>
      <c r="E4311" s="46"/>
      <c r="F4311" s="46"/>
      <c r="G4311" s="46" t="s">
        <v>1634</v>
      </c>
      <c r="H4311" s="47">
        <v>3017.11</v>
      </c>
      <c r="I4311" s="46" t="s">
        <v>1635</v>
      </c>
      <c r="J4311" s="48">
        <f>O4311</f>
        <v>55957.43</v>
      </c>
      <c r="M4311">
        <f>K4304</f>
        <v>55957.43</v>
      </c>
      <c r="N4311">
        <f>L4304</f>
        <v>18.54670029</v>
      </c>
      <c r="O4311">
        <v>55957.43</v>
      </c>
      <c r="P4311">
        <v>18.54670029</v>
      </c>
      <c r="Q4311">
        <f t="shared" si="1045"/>
        <v>0</v>
      </c>
      <c r="S4311" s="194"/>
      <c r="W4311" t="s">
        <v>1635</v>
      </c>
      <c r="Y4311" t="s">
        <v>1635</v>
      </c>
      <c r="AB4311" t="s">
        <v>1635</v>
      </c>
    </row>
    <row r="4312" spans="1:30" ht="15.75" thickTop="1" x14ac:dyDescent="0.25">
      <c r="A4312" s="49"/>
      <c r="B4312" s="49"/>
      <c r="C4312" s="49"/>
      <c r="D4312" s="49"/>
      <c r="E4312" s="49"/>
      <c r="F4312" s="49"/>
      <c r="G4312" s="49"/>
      <c r="H4312" s="49"/>
      <c r="I4312" s="49"/>
      <c r="J4312" s="49"/>
      <c r="Q4312">
        <f t="shared" si="1045"/>
        <v>0</v>
      </c>
      <c r="S4312" s="194"/>
    </row>
    <row r="4313" spans="1:30" collapsed="1" x14ac:dyDescent="0.25">
      <c r="A4313" s="36" t="s">
        <v>1400</v>
      </c>
      <c r="B4313" s="37" t="s">
        <v>137</v>
      </c>
      <c r="C4313" s="36" t="s">
        <v>138</v>
      </c>
      <c r="D4313" s="36" t="s">
        <v>9</v>
      </c>
      <c r="E4313" s="233" t="s">
        <v>1626</v>
      </c>
      <c r="F4313" s="234"/>
      <c r="G4313" s="38" t="s">
        <v>139</v>
      </c>
      <c r="H4313" s="37" t="s">
        <v>140</v>
      </c>
      <c r="I4313" s="37" t="s">
        <v>141</v>
      </c>
      <c r="J4313" s="37" t="s">
        <v>10</v>
      </c>
      <c r="Q4313">
        <f t="shared" si="1045"/>
        <v>0</v>
      </c>
      <c r="S4313" s="194"/>
      <c r="W4313" t="s">
        <v>141</v>
      </c>
      <c r="Y4313" t="s">
        <v>141</v>
      </c>
      <c r="AB4313" t="s">
        <v>141</v>
      </c>
    </row>
    <row r="4314" spans="1:30" ht="25.5" x14ac:dyDescent="0.25">
      <c r="A4314" s="39" t="s">
        <v>1636</v>
      </c>
      <c r="B4314" s="40" t="s">
        <v>1401</v>
      </c>
      <c r="C4314" s="39" t="s">
        <v>157</v>
      </c>
      <c r="D4314" s="39" t="s">
        <v>1402</v>
      </c>
      <c r="E4314" s="235" t="s">
        <v>1955</v>
      </c>
      <c r="F4314" s="236"/>
      <c r="G4314" s="41" t="s">
        <v>159</v>
      </c>
      <c r="H4314" s="42">
        <v>1</v>
      </c>
      <c r="I4314" s="43">
        <f>_xlfn.XLOOKUP(D4314,'Sintético MO EQ MAT'!D:D,'Sintético MO EQ MAT'!G:G)</f>
        <v>55.024439426229506</v>
      </c>
      <c r="J4314" s="43">
        <f>(H4314*I4314)</f>
        <v>55.024439426229506</v>
      </c>
      <c r="K4314">
        <f>_xlfn.XLOOKUP(D4314,'Sintético MO EQ MAT'!D:D,'Sintético MO EQ MAT'!O:O,0)</f>
        <v>59149.42</v>
      </c>
      <c r="L4314">
        <f>_xlfn.XLOOKUP(D4314,'Sintético MO EQ MAT'!D:D,'Sintético MO EQ MAT'!K:K,0)</f>
        <v>67.129816099999999</v>
      </c>
      <c r="Q4314">
        <f t="shared" si="1045"/>
        <v>0</v>
      </c>
      <c r="S4314" s="194"/>
      <c r="W4314">
        <v>55.024439426229506</v>
      </c>
      <c r="Y4314">
        <v>55.024439426229506</v>
      </c>
      <c r="AB4314">
        <v>55.024439426229506</v>
      </c>
      <c r="AD4314" s="196">
        <v>56.08</v>
      </c>
    </row>
    <row r="4315" spans="1:30" ht="25.5" x14ac:dyDescent="0.25">
      <c r="A4315" s="50" t="s">
        <v>1638</v>
      </c>
      <c r="B4315" s="51" t="s">
        <v>1956</v>
      </c>
      <c r="C4315" s="50" t="s">
        <v>157</v>
      </c>
      <c r="D4315" s="50" t="s">
        <v>1957</v>
      </c>
      <c r="E4315" s="237" t="s">
        <v>1637</v>
      </c>
      <c r="F4315" s="238"/>
      <c r="G4315" s="52" t="s">
        <v>266</v>
      </c>
      <c r="H4315" s="53">
        <v>0.27500000000000002</v>
      </c>
      <c r="I4315" s="54">
        <v>27.9</v>
      </c>
      <c r="J4315" s="54">
        <f t="shared" ref="J4315:J4320" si="1048">TRUNC(H4315*I4315,(2))</f>
        <v>7.67</v>
      </c>
      <c r="Q4315">
        <f t="shared" si="1045"/>
        <v>0</v>
      </c>
      <c r="R4315">
        <f t="shared" ref="R4315:R4320" si="1049">I4315/1.07133</f>
        <v>26.042395900422839</v>
      </c>
      <c r="T4315">
        <v>26.499771312294069</v>
      </c>
      <c r="W4315">
        <v>28.39</v>
      </c>
      <c r="Y4315">
        <v>28.39</v>
      </c>
      <c r="AB4315">
        <v>28.39</v>
      </c>
      <c r="AD4315" s="196">
        <v>27.9</v>
      </c>
    </row>
    <row r="4316" spans="1:30" ht="25.5" x14ac:dyDescent="0.25">
      <c r="A4316" s="50" t="s">
        <v>1638</v>
      </c>
      <c r="B4316" s="51" t="s">
        <v>1186</v>
      </c>
      <c r="C4316" s="50" t="s">
        <v>157</v>
      </c>
      <c r="D4316" s="50" t="s">
        <v>1187</v>
      </c>
      <c r="E4316" s="237" t="s">
        <v>1637</v>
      </c>
      <c r="F4316" s="238"/>
      <c r="G4316" s="52" t="s">
        <v>266</v>
      </c>
      <c r="H4316" s="53">
        <v>0.115</v>
      </c>
      <c r="I4316" s="54">
        <v>18.82</v>
      </c>
      <c r="J4316" s="54">
        <f t="shared" si="1048"/>
        <v>2.16</v>
      </c>
      <c r="Q4316">
        <f t="shared" si="1045"/>
        <v>0</v>
      </c>
      <c r="R4316">
        <f t="shared" si="1049"/>
        <v>17.566949492686664</v>
      </c>
      <c r="T4316">
        <v>17.874977831293812</v>
      </c>
      <c r="W4316">
        <v>19.149999999999999</v>
      </c>
      <c r="Y4316">
        <v>19.149999999999999</v>
      </c>
      <c r="AB4316">
        <v>19.149999999999999</v>
      </c>
      <c r="AD4316" s="196">
        <v>18.82</v>
      </c>
    </row>
    <row r="4317" spans="1:30" x14ac:dyDescent="0.25">
      <c r="A4317" s="55" t="s">
        <v>1627</v>
      </c>
      <c r="B4317" s="56" t="s">
        <v>1978</v>
      </c>
      <c r="C4317" s="55" t="s">
        <v>157</v>
      </c>
      <c r="D4317" s="55" t="s">
        <v>1979</v>
      </c>
      <c r="E4317" s="230" t="s">
        <v>1648</v>
      </c>
      <c r="F4317" s="231"/>
      <c r="G4317" s="57" t="s">
        <v>1724</v>
      </c>
      <c r="H4317" s="58">
        <v>6.4000000000000001E-2</v>
      </c>
      <c r="I4317" s="59">
        <v>44.58</v>
      </c>
      <c r="J4317" s="59">
        <f t="shared" si="1048"/>
        <v>2.85</v>
      </c>
      <c r="Q4317">
        <f t="shared" si="1045"/>
        <v>0</v>
      </c>
      <c r="R4317">
        <f t="shared" si="1049"/>
        <v>41.611828288202517</v>
      </c>
      <c r="T4317">
        <v>42.339895270364877</v>
      </c>
      <c r="W4317">
        <v>45.36</v>
      </c>
      <c r="Y4317">
        <v>45.36</v>
      </c>
      <c r="AB4317">
        <v>45.36</v>
      </c>
      <c r="AD4317" s="196">
        <v>44.58</v>
      </c>
    </row>
    <row r="4318" spans="1:30" x14ac:dyDescent="0.25">
      <c r="A4318" s="55" t="s">
        <v>1627</v>
      </c>
      <c r="B4318" s="56" t="s">
        <v>1980</v>
      </c>
      <c r="C4318" s="55" t="s">
        <v>157</v>
      </c>
      <c r="D4318" s="55" t="s">
        <v>1981</v>
      </c>
      <c r="E4318" s="230" t="s">
        <v>1648</v>
      </c>
      <c r="F4318" s="231"/>
      <c r="G4318" s="57" t="s">
        <v>1724</v>
      </c>
      <c r="H4318" s="58">
        <v>0.32200000000000001</v>
      </c>
      <c r="I4318" s="59">
        <v>67.53</v>
      </c>
      <c r="J4318" s="59">
        <f t="shared" si="1048"/>
        <v>21.74</v>
      </c>
      <c r="Q4318">
        <f t="shared" si="1045"/>
        <v>0</v>
      </c>
      <c r="R4318">
        <f t="shared" si="1049"/>
        <v>63.033799109518085</v>
      </c>
      <c r="T4318">
        <v>64.200573119393653</v>
      </c>
      <c r="W4318">
        <v>68.78</v>
      </c>
      <c r="Y4318">
        <v>68.78</v>
      </c>
      <c r="AB4318">
        <v>68.78</v>
      </c>
      <c r="AD4318" s="196">
        <v>67.599999999999994</v>
      </c>
    </row>
    <row r="4319" spans="1:30" x14ac:dyDescent="0.25">
      <c r="A4319" s="55" t="s">
        <v>1627</v>
      </c>
      <c r="B4319" s="56" t="s">
        <v>1960</v>
      </c>
      <c r="C4319" s="55" t="s">
        <v>157</v>
      </c>
      <c r="D4319" s="55" t="s">
        <v>1961</v>
      </c>
      <c r="E4319" s="230" t="s">
        <v>1648</v>
      </c>
      <c r="F4319" s="231"/>
      <c r="G4319" s="57" t="s">
        <v>164</v>
      </c>
      <c r="H4319" s="58">
        <v>0.01</v>
      </c>
      <c r="I4319" s="59">
        <v>8.0399999999999991</v>
      </c>
      <c r="J4319" s="59">
        <f t="shared" si="1048"/>
        <v>0.08</v>
      </c>
      <c r="Q4319">
        <f t="shared" si="1045"/>
        <v>0</v>
      </c>
      <c r="R4319">
        <f t="shared" si="1049"/>
        <v>7.5046904315197001</v>
      </c>
      <c r="T4319">
        <v>7.6353691206257643</v>
      </c>
      <c r="W4319">
        <v>8.18</v>
      </c>
      <c r="Y4319">
        <v>8.18</v>
      </c>
      <c r="AB4319">
        <v>8.18</v>
      </c>
      <c r="AD4319" s="196">
        <v>8.0399999999999991</v>
      </c>
    </row>
    <row r="4320" spans="1:30" x14ac:dyDescent="0.25">
      <c r="A4320" s="55" t="s">
        <v>1627</v>
      </c>
      <c r="B4320" s="56" t="s">
        <v>3094</v>
      </c>
      <c r="C4320" s="55" t="s">
        <v>157</v>
      </c>
      <c r="D4320" s="55" t="s">
        <v>3095</v>
      </c>
      <c r="E4320" s="230" t="s">
        <v>1648</v>
      </c>
      <c r="F4320" s="231"/>
      <c r="G4320" s="57" t="s">
        <v>1724</v>
      </c>
      <c r="H4320" s="58">
        <v>0.2016</v>
      </c>
      <c r="I4320" s="59">
        <v>101.79</v>
      </c>
      <c r="J4320" s="59">
        <f t="shared" si="1048"/>
        <v>20.52</v>
      </c>
      <c r="Q4320">
        <f t="shared" si="1045"/>
        <v>0</v>
      </c>
      <c r="R4320">
        <f t="shared" si="1049"/>
        <v>95.012741172187859</v>
      </c>
      <c r="T4320">
        <v>96.664893170171666</v>
      </c>
      <c r="W4320">
        <v>103.56</v>
      </c>
      <c r="Y4320">
        <v>103.56</v>
      </c>
      <c r="AB4320">
        <v>103.56</v>
      </c>
      <c r="AD4320" s="196">
        <v>101.79</v>
      </c>
    </row>
    <row r="4321" spans="1:30" x14ac:dyDescent="0.25">
      <c r="A4321" s="44"/>
      <c r="B4321" s="44"/>
      <c r="C4321" s="44"/>
      <c r="D4321" s="44"/>
      <c r="E4321" s="44" t="s">
        <v>1629</v>
      </c>
      <c r="F4321" s="45">
        <v>7.29</v>
      </c>
      <c r="G4321" s="44" t="s">
        <v>1630</v>
      </c>
      <c r="H4321" s="45">
        <v>0</v>
      </c>
      <c r="I4321" s="44" t="s">
        <v>1631</v>
      </c>
      <c r="J4321" s="45">
        <f>F4321+H4321</f>
        <v>7.29</v>
      </c>
      <c r="Q4321">
        <f t="shared" si="1045"/>
        <v>0</v>
      </c>
      <c r="W4321" t="s">
        <v>1631</v>
      </c>
      <c r="Y4321" t="s">
        <v>1631</v>
      </c>
      <c r="AB4321" t="s">
        <v>1631</v>
      </c>
    </row>
    <row r="4322" spans="1:30" x14ac:dyDescent="0.25">
      <c r="A4322" s="44"/>
      <c r="B4322" s="44"/>
      <c r="C4322" s="44"/>
      <c r="D4322" s="44"/>
      <c r="E4322" s="44" t="s">
        <v>1632</v>
      </c>
      <c r="F4322" s="45">
        <f>J4322-J4314</f>
        <v>12.105376673770493</v>
      </c>
      <c r="G4322" s="44"/>
      <c r="H4322" s="229" t="s">
        <v>1633</v>
      </c>
      <c r="I4322" s="229"/>
      <c r="J4322" s="45">
        <f>Q4322</f>
        <v>67.129816099999999</v>
      </c>
      <c r="Q4322">
        <f t="shared" si="1045"/>
        <v>67.129816099999999</v>
      </c>
      <c r="S4322" s="194"/>
    </row>
    <row r="4323" spans="1:30" ht="15.75" thickBot="1" x14ac:dyDescent="0.3">
      <c r="A4323" s="46"/>
      <c r="B4323" s="46"/>
      <c r="C4323" s="46"/>
      <c r="D4323" s="46"/>
      <c r="E4323" s="46"/>
      <c r="F4323" s="46"/>
      <c r="G4323" s="46" t="s">
        <v>1634</v>
      </c>
      <c r="H4323" s="47">
        <v>881.12</v>
      </c>
      <c r="I4323" s="46" t="s">
        <v>1635</v>
      </c>
      <c r="J4323" s="48">
        <f>O4323</f>
        <v>59149.42</v>
      </c>
      <c r="M4323">
        <f>K4314</f>
        <v>59149.42</v>
      </c>
      <c r="N4323">
        <f>L4314</f>
        <v>67.129816099999999</v>
      </c>
      <c r="O4323">
        <v>59149.42</v>
      </c>
      <c r="P4323">
        <v>67.129816099999999</v>
      </c>
      <c r="Q4323">
        <f t="shared" si="1045"/>
        <v>0</v>
      </c>
      <c r="S4323" s="194"/>
      <c r="W4323" t="s">
        <v>1635</v>
      </c>
      <c r="Y4323" t="s">
        <v>1635</v>
      </c>
      <c r="AB4323" t="s">
        <v>1635</v>
      </c>
    </row>
    <row r="4324" spans="1:30" ht="15.75" thickTop="1" x14ac:dyDescent="0.25">
      <c r="A4324" s="49"/>
      <c r="B4324" s="49"/>
      <c r="C4324" s="49"/>
      <c r="D4324" s="49"/>
      <c r="E4324" s="49"/>
      <c r="F4324" s="49"/>
      <c r="G4324" s="49"/>
      <c r="H4324" s="49"/>
      <c r="I4324" s="49"/>
      <c r="J4324" s="49"/>
      <c r="Q4324">
        <f t="shared" si="1045"/>
        <v>0</v>
      </c>
      <c r="S4324" s="194"/>
    </row>
    <row r="4325" spans="1:30" collapsed="1" x14ac:dyDescent="0.25">
      <c r="A4325" s="36" t="s">
        <v>1403</v>
      </c>
      <c r="B4325" s="37" t="s">
        <v>137</v>
      </c>
      <c r="C4325" s="36" t="s">
        <v>138</v>
      </c>
      <c r="D4325" s="36" t="s">
        <v>9</v>
      </c>
      <c r="E4325" s="233" t="s">
        <v>1626</v>
      </c>
      <c r="F4325" s="234"/>
      <c r="G4325" s="38" t="s">
        <v>139</v>
      </c>
      <c r="H4325" s="37" t="s">
        <v>140</v>
      </c>
      <c r="I4325" s="37" t="s">
        <v>141</v>
      </c>
      <c r="J4325" s="37" t="s">
        <v>10</v>
      </c>
      <c r="Q4325">
        <f t="shared" si="1045"/>
        <v>0</v>
      </c>
      <c r="S4325" s="194"/>
      <c r="W4325" t="s">
        <v>141</v>
      </c>
      <c r="Y4325" t="s">
        <v>141</v>
      </c>
      <c r="AB4325" t="s">
        <v>141</v>
      </c>
    </row>
    <row r="4326" spans="1:30" ht="25.5" x14ac:dyDescent="0.25">
      <c r="A4326" s="39" t="s">
        <v>1636</v>
      </c>
      <c r="B4326" s="40" t="s">
        <v>1404</v>
      </c>
      <c r="C4326" s="39" t="s">
        <v>157</v>
      </c>
      <c r="D4326" s="39" t="s">
        <v>1405</v>
      </c>
      <c r="E4326" s="235" t="s">
        <v>1955</v>
      </c>
      <c r="F4326" s="236"/>
      <c r="G4326" s="41" t="s">
        <v>159</v>
      </c>
      <c r="H4326" s="42">
        <v>1</v>
      </c>
      <c r="I4326" s="43">
        <f>_xlfn.XLOOKUP(D4326,'Sintético MO EQ MAT'!D:D,'Sintético MO EQ MAT'!G:G)</f>
        <v>3.6333853852459019</v>
      </c>
      <c r="J4326" s="43">
        <f>(H4326*I4326)</f>
        <v>3.6333853852459019</v>
      </c>
      <c r="K4326">
        <f>_xlfn.XLOOKUP(D4326,'Sintético MO EQ MAT'!D:D,'Sintético MO EQ MAT'!O:O,0)</f>
        <v>7853.64</v>
      </c>
      <c r="L4326">
        <f>_xlfn.XLOOKUP(D4326,'Sintético MO EQ MAT'!D:D,'Sintético MO EQ MAT'!K:K,0)</f>
        <v>4.4327301700000001</v>
      </c>
      <c r="Q4326">
        <f t="shared" si="1045"/>
        <v>0</v>
      </c>
      <c r="S4326" s="194"/>
      <c r="W4326">
        <v>3.6333853852459019</v>
      </c>
      <c r="Y4326">
        <v>3.6333853852459019</v>
      </c>
      <c r="AB4326">
        <v>3.6333853852459019</v>
      </c>
      <c r="AD4326" s="196">
        <v>2.57</v>
      </c>
    </row>
    <row r="4327" spans="1:30" ht="25.5" x14ac:dyDescent="0.25">
      <c r="A4327" s="50" t="s">
        <v>1638</v>
      </c>
      <c r="B4327" s="51" t="s">
        <v>1956</v>
      </c>
      <c r="C4327" s="50" t="s">
        <v>157</v>
      </c>
      <c r="D4327" s="50" t="s">
        <v>1957</v>
      </c>
      <c r="E4327" s="237" t="s">
        <v>1637</v>
      </c>
      <c r="F4327" s="238"/>
      <c r="G4327" s="52" t="s">
        <v>266</v>
      </c>
      <c r="H4327" s="53">
        <v>5.0999999999999997E-2</v>
      </c>
      <c r="I4327" s="54">
        <v>27.9</v>
      </c>
      <c r="J4327" s="54">
        <f t="shared" ref="J4327:J4329" si="1050">TRUNC(H4327*I4327,(2))</f>
        <v>1.42</v>
      </c>
      <c r="Q4327">
        <f t="shared" si="1045"/>
        <v>0</v>
      </c>
      <c r="R4327">
        <f t="shared" ref="R4327:R4329" si="1051">I4327/1.07133</f>
        <v>26.042395900422839</v>
      </c>
      <c r="T4327">
        <v>26.499771312294069</v>
      </c>
      <c r="W4327">
        <v>28.39</v>
      </c>
      <c r="Y4327">
        <v>28.39</v>
      </c>
      <c r="AB4327">
        <v>28.39</v>
      </c>
      <c r="AD4327" s="196">
        <v>27.9</v>
      </c>
    </row>
    <row r="4328" spans="1:30" ht="25.5" x14ac:dyDescent="0.25">
      <c r="A4328" s="50" t="s">
        <v>1638</v>
      </c>
      <c r="B4328" s="51" t="s">
        <v>1186</v>
      </c>
      <c r="C4328" s="50" t="s">
        <v>157</v>
      </c>
      <c r="D4328" s="50" t="s">
        <v>1187</v>
      </c>
      <c r="E4328" s="237" t="s">
        <v>1637</v>
      </c>
      <c r="F4328" s="238"/>
      <c r="G4328" s="52" t="s">
        <v>266</v>
      </c>
      <c r="H4328" s="53">
        <v>1.9E-2</v>
      </c>
      <c r="I4328" s="54">
        <v>18.82</v>
      </c>
      <c r="J4328" s="54">
        <f t="shared" si="1050"/>
        <v>0.35</v>
      </c>
      <c r="Q4328">
        <f t="shared" si="1045"/>
        <v>0</v>
      </c>
      <c r="R4328">
        <f t="shared" si="1051"/>
        <v>17.566949492686664</v>
      </c>
      <c r="T4328">
        <v>17.874977831293812</v>
      </c>
      <c r="W4328">
        <v>19.149999999999999</v>
      </c>
      <c r="Y4328">
        <v>19.149999999999999</v>
      </c>
      <c r="AB4328">
        <v>19.149999999999999</v>
      </c>
      <c r="AD4328" s="196">
        <v>18.82</v>
      </c>
    </row>
    <row r="4329" spans="1:30" x14ac:dyDescent="0.25">
      <c r="A4329" s="55" t="s">
        <v>1627</v>
      </c>
      <c r="B4329" s="56" t="s">
        <v>3096</v>
      </c>
      <c r="C4329" s="55" t="s">
        <v>157</v>
      </c>
      <c r="D4329" s="55" t="s">
        <v>3097</v>
      </c>
      <c r="E4329" s="230" t="s">
        <v>1648</v>
      </c>
      <c r="F4329" s="231"/>
      <c r="G4329" s="57" t="s">
        <v>1724</v>
      </c>
      <c r="H4329" s="58">
        <v>0.16</v>
      </c>
      <c r="I4329" s="59">
        <v>11.65</v>
      </c>
      <c r="J4329" s="59">
        <f t="shared" si="1050"/>
        <v>1.86</v>
      </c>
      <c r="Q4329">
        <f t="shared" si="1045"/>
        <v>0</v>
      </c>
      <c r="R4329">
        <f t="shared" si="1051"/>
        <v>10.874333772040362</v>
      </c>
      <c r="T4329">
        <v>11.107688574015478</v>
      </c>
      <c r="W4329">
        <v>11.9</v>
      </c>
      <c r="Y4329">
        <v>11.9</v>
      </c>
      <c r="AB4329">
        <v>11.9</v>
      </c>
      <c r="AD4329" s="196">
        <v>11.69</v>
      </c>
    </row>
    <row r="4330" spans="1:30" x14ac:dyDescent="0.25">
      <c r="A4330" s="44"/>
      <c r="B4330" s="44"/>
      <c r="C4330" s="44"/>
      <c r="D4330" s="44"/>
      <c r="E4330" s="44" t="s">
        <v>1629</v>
      </c>
      <c r="F4330" s="45">
        <v>1.32</v>
      </c>
      <c r="G4330" s="44" t="s">
        <v>1630</v>
      </c>
      <c r="H4330" s="45">
        <v>0</v>
      </c>
      <c r="I4330" s="44" t="s">
        <v>1631</v>
      </c>
      <c r="J4330" s="45">
        <f>F4330+H4330</f>
        <v>1.32</v>
      </c>
      <c r="Q4330">
        <f t="shared" si="1045"/>
        <v>0</v>
      </c>
      <c r="W4330" t="s">
        <v>1631</v>
      </c>
      <c r="Y4330" t="s">
        <v>1631</v>
      </c>
      <c r="AB4330" t="s">
        <v>1631</v>
      </c>
    </row>
    <row r="4331" spans="1:30" x14ac:dyDescent="0.25">
      <c r="A4331" s="44"/>
      <c r="B4331" s="44"/>
      <c r="C4331" s="44"/>
      <c r="D4331" s="44"/>
      <c r="E4331" s="44" t="s">
        <v>1632</v>
      </c>
      <c r="F4331" s="45">
        <f>J4331-J4326</f>
        <v>0.7993447847540982</v>
      </c>
      <c r="G4331" s="44"/>
      <c r="H4331" s="229" t="s">
        <v>1633</v>
      </c>
      <c r="I4331" s="229"/>
      <c r="J4331" s="45">
        <f>Q4331</f>
        <v>4.4327301700000001</v>
      </c>
      <c r="Q4331">
        <f t="shared" si="1045"/>
        <v>4.4327301700000001</v>
      </c>
      <c r="S4331" s="194"/>
    </row>
    <row r="4332" spans="1:30" ht="15.75" thickBot="1" x14ac:dyDescent="0.3">
      <c r="A4332" s="46"/>
      <c r="B4332" s="46"/>
      <c r="C4332" s="46"/>
      <c r="D4332" s="46"/>
      <c r="E4332" s="46"/>
      <c r="F4332" s="46"/>
      <c r="G4332" s="46" t="s">
        <v>1634</v>
      </c>
      <c r="H4332" s="47">
        <v>1771.74</v>
      </c>
      <c r="I4332" s="46" t="s">
        <v>1635</v>
      </c>
      <c r="J4332" s="48">
        <f>O4332</f>
        <v>7853.64</v>
      </c>
      <c r="M4332">
        <f>K4326</f>
        <v>7853.64</v>
      </c>
      <c r="N4332">
        <f>L4326</f>
        <v>4.4327301700000001</v>
      </c>
      <c r="O4332">
        <v>7853.64</v>
      </c>
      <c r="P4332">
        <v>4.4327301700000001</v>
      </c>
      <c r="Q4332">
        <f t="shared" si="1045"/>
        <v>0</v>
      </c>
      <c r="S4332" s="194"/>
      <c r="W4332" t="s">
        <v>1635</v>
      </c>
      <c r="Y4332" t="s">
        <v>1635</v>
      </c>
      <c r="AB4332" t="s">
        <v>1635</v>
      </c>
    </row>
    <row r="4333" spans="1:30" ht="15.75" thickTop="1" x14ac:dyDescent="0.25">
      <c r="A4333" s="49"/>
      <c r="B4333" s="49"/>
      <c r="C4333" s="49"/>
      <c r="D4333" s="49"/>
      <c r="E4333" s="49"/>
      <c r="F4333" s="49"/>
      <c r="G4333" s="49"/>
      <c r="H4333" s="49"/>
      <c r="I4333" s="49"/>
      <c r="J4333" s="49"/>
      <c r="Q4333">
        <f t="shared" si="1045"/>
        <v>0</v>
      </c>
      <c r="S4333" s="194"/>
    </row>
    <row r="4334" spans="1:30" collapsed="1" x14ac:dyDescent="0.25">
      <c r="A4334" s="36" t="s">
        <v>1406</v>
      </c>
      <c r="B4334" s="37" t="s">
        <v>137</v>
      </c>
      <c r="C4334" s="36" t="s">
        <v>138</v>
      </c>
      <c r="D4334" s="36" t="s">
        <v>9</v>
      </c>
      <c r="E4334" s="233" t="s">
        <v>1626</v>
      </c>
      <c r="F4334" s="234"/>
      <c r="G4334" s="38" t="s">
        <v>139</v>
      </c>
      <c r="H4334" s="37" t="s">
        <v>140</v>
      </c>
      <c r="I4334" s="37" t="s">
        <v>141</v>
      </c>
      <c r="J4334" s="37" t="s">
        <v>10</v>
      </c>
      <c r="Q4334">
        <f t="shared" si="1045"/>
        <v>0</v>
      </c>
      <c r="S4334" s="194"/>
      <c r="W4334" t="s">
        <v>141</v>
      </c>
      <c r="Y4334" t="s">
        <v>141</v>
      </c>
      <c r="AB4334" t="s">
        <v>141</v>
      </c>
    </row>
    <row r="4335" spans="1:30" ht="25.5" x14ac:dyDescent="0.25">
      <c r="A4335" s="39" t="s">
        <v>1636</v>
      </c>
      <c r="B4335" s="40" t="s">
        <v>1407</v>
      </c>
      <c r="C4335" s="39" t="s">
        <v>157</v>
      </c>
      <c r="D4335" s="39" t="s">
        <v>1408</v>
      </c>
      <c r="E4335" s="235" t="s">
        <v>1955</v>
      </c>
      <c r="F4335" s="236"/>
      <c r="G4335" s="41" t="s">
        <v>159</v>
      </c>
      <c r="H4335" s="42">
        <v>1</v>
      </c>
      <c r="I4335" s="43">
        <f>_xlfn.XLOOKUP(D4335,'Sintético MO EQ MAT'!D:D,'Sintético MO EQ MAT'!G:G)</f>
        <v>3.1983458934426232</v>
      </c>
      <c r="J4335" s="43">
        <f>(H4335*I4335)</f>
        <v>3.1983458934426232</v>
      </c>
      <c r="K4335">
        <f>_xlfn.XLOOKUP(D4335,'Sintético MO EQ MAT'!D:D,'Sintético MO EQ MAT'!O:O,0)</f>
        <v>23787.26</v>
      </c>
      <c r="L4335">
        <f>_xlfn.XLOOKUP(D4335,'Sintético MO EQ MAT'!D:D,'Sintético MO EQ MAT'!K:K,0)</f>
        <v>3.9019819900000003</v>
      </c>
      <c r="Q4335">
        <f t="shared" si="1045"/>
        <v>0</v>
      </c>
      <c r="S4335" s="194"/>
      <c r="W4335">
        <v>3.1983458934426232</v>
      </c>
      <c r="Y4335">
        <v>3.1983458934426232</v>
      </c>
      <c r="AB4335">
        <v>3.1983458934426232</v>
      </c>
      <c r="AD4335" s="196">
        <v>2.5</v>
      </c>
    </row>
    <row r="4336" spans="1:30" ht="25.5" x14ac:dyDescent="0.25">
      <c r="A4336" s="50" t="s">
        <v>1638</v>
      </c>
      <c r="B4336" s="51" t="s">
        <v>1956</v>
      </c>
      <c r="C4336" s="50" t="s">
        <v>157</v>
      </c>
      <c r="D4336" s="50" t="s">
        <v>1957</v>
      </c>
      <c r="E4336" s="237" t="s">
        <v>1637</v>
      </c>
      <c r="F4336" s="238"/>
      <c r="G4336" s="52" t="s">
        <v>266</v>
      </c>
      <c r="H4336" s="53">
        <v>3.9E-2</v>
      </c>
      <c r="I4336" s="54">
        <v>27.9</v>
      </c>
      <c r="J4336" s="54">
        <f t="shared" ref="J4336:J4338" si="1052">TRUNC(H4336*I4336,(2))</f>
        <v>1.08</v>
      </c>
      <c r="Q4336">
        <f t="shared" si="1045"/>
        <v>0</v>
      </c>
      <c r="R4336">
        <f t="shared" ref="R4336:R4338" si="1053">I4336/1.07133</f>
        <v>26.042395900422839</v>
      </c>
      <c r="T4336">
        <v>26.499771312294069</v>
      </c>
      <c r="W4336">
        <v>28.39</v>
      </c>
      <c r="Y4336">
        <v>28.39</v>
      </c>
      <c r="AB4336">
        <v>28.39</v>
      </c>
      <c r="AD4336" s="196">
        <v>27.9</v>
      </c>
    </row>
    <row r="4337" spans="1:30" ht="25.5" x14ac:dyDescent="0.25">
      <c r="A4337" s="50" t="s">
        <v>1638</v>
      </c>
      <c r="B4337" s="51" t="s">
        <v>1186</v>
      </c>
      <c r="C4337" s="50" t="s">
        <v>157</v>
      </c>
      <c r="D4337" s="50" t="s">
        <v>1187</v>
      </c>
      <c r="E4337" s="237" t="s">
        <v>1637</v>
      </c>
      <c r="F4337" s="238"/>
      <c r="G4337" s="52" t="s">
        <v>266</v>
      </c>
      <c r="H4337" s="53">
        <v>1.4E-2</v>
      </c>
      <c r="I4337" s="54">
        <v>18.82</v>
      </c>
      <c r="J4337" s="54">
        <f t="shared" si="1052"/>
        <v>0.26</v>
      </c>
      <c r="Q4337">
        <f t="shared" si="1045"/>
        <v>0</v>
      </c>
      <c r="R4337">
        <f t="shared" si="1053"/>
        <v>17.566949492686664</v>
      </c>
      <c r="T4337">
        <v>17.874977831293812</v>
      </c>
      <c r="W4337">
        <v>19.149999999999999</v>
      </c>
      <c r="Y4337">
        <v>19.149999999999999</v>
      </c>
      <c r="AB4337">
        <v>19.149999999999999</v>
      </c>
      <c r="AD4337" s="196">
        <v>18.82</v>
      </c>
    </row>
    <row r="4338" spans="1:30" x14ac:dyDescent="0.25">
      <c r="A4338" s="55" t="s">
        <v>1627</v>
      </c>
      <c r="B4338" s="56" t="s">
        <v>3096</v>
      </c>
      <c r="C4338" s="55" t="s">
        <v>157</v>
      </c>
      <c r="D4338" s="55" t="s">
        <v>3097</v>
      </c>
      <c r="E4338" s="230" t="s">
        <v>1648</v>
      </c>
      <c r="F4338" s="231"/>
      <c r="G4338" s="57" t="s">
        <v>1724</v>
      </c>
      <c r="H4338" s="58">
        <v>0.16</v>
      </c>
      <c r="I4338" s="59">
        <v>11.65</v>
      </c>
      <c r="J4338" s="59">
        <f t="shared" si="1052"/>
        <v>1.86</v>
      </c>
      <c r="Q4338">
        <f t="shared" si="1045"/>
        <v>0</v>
      </c>
      <c r="R4338">
        <f t="shared" si="1053"/>
        <v>10.874333772040362</v>
      </c>
      <c r="T4338">
        <v>11.107688574015478</v>
      </c>
      <c r="W4338">
        <v>11.9</v>
      </c>
      <c r="Y4338">
        <v>11.9</v>
      </c>
      <c r="AB4338">
        <v>11.9</v>
      </c>
      <c r="AD4338" s="196">
        <v>11.69</v>
      </c>
    </row>
    <row r="4339" spans="1:30" x14ac:dyDescent="0.25">
      <c r="A4339" s="44"/>
      <c r="B4339" s="44"/>
      <c r="C4339" s="44"/>
      <c r="D4339" s="44"/>
      <c r="E4339" s="44" t="s">
        <v>1629</v>
      </c>
      <c r="F4339" s="45">
        <v>0.99</v>
      </c>
      <c r="G4339" s="44" t="s">
        <v>1630</v>
      </c>
      <c r="H4339" s="45">
        <v>0</v>
      </c>
      <c r="I4339" s="44" t="s">
        <v>1631</v>
      </c>
      <c r="J4339" s="45">
        <f>F4339+H4339</f>
        <v>0.99</v>
      </c>
      <c r="Q4339">
        <f t="shared" si="1045"/>
        <v>0</v>
      </c>
      <c r="W4339" t="s">
        <v>1631</v>
      </c>
      <c r="Y4339" t="s">
        <v>1631</v>
      </c>
      <c r="AB4339" t="s">
        <v>1631</v>
      </c>
    </row>
    <row r="4340" spans="1:30" x14ac:dyDescent="0.25">
      <c r="A4340" s="44"/>
      <c r="B4340" s="44"/>
      <c r="C4340" s="44"/>
      <c r="D4340" s="44"/>
      <c r="E4340" s="44" t="s">
        <v>1632</v>
      </c>
      <c r="F4340" s="45">
        <f>J4340-J4335</f>
        <v>0.70363609655737713</v>
      </c>
      <c r="G4340" s="44"/>
      <c r="H4340" s="229" t="s">
        <v>1633</v>
      </c>
      <c r="I4340" s="229"/>
      <c r="J4340" s="45">
        <f>Q4340</f>
        <v>3.9019819900000003</v>
      </c>
      <c r="Q4340">
        <f t="shared" si="1045"/>
        <v>3.9019819900000003</v>
      </c>
      <c r="S4340" s="194"/>
    </row>
    <row r="4341" spans="1:30" ht="15.75" thickBot="1" x14ac:dyDescent="0.3">
      <c r="A4341" s="46"/>
      <c r="B4341" s="46"/>
      <c r="C4341" s="46"/>
      <c r="D4341" s="46"/>
      <c r="E4341" s="46"/>
      <c r="F4341" s="46"/>
      <c r="G4341" s="46" t="s">
        <v>1634</v>
      </c>
      <c r="H4341" s="47">
        <v>6096.2</v>
      </c>
      <c r="I4341" s="46" t="s">
        <v>1635</v>
      </c>
      <c r="J4341" s="48">
        <f>O4341</f>
        <v>23787.26</v>
      </c>
      <c r="M4341">
        <f>K4335</f>
        <v>23787.26</v>
      </c>
      <c r="N4341">
        <f>L4335</f>
        <v>3.9019819900000003</v>
      </c>
      <c r="O4341">
        <v>23787.26</v>
      </c>
      <c r="P4341">
        <v>3.9019819900000003</v>
      </c>
      <c r="Q4341">
        <f t="shared" si="1045"/>
        <v>0</v>
      </c>
      <c r="S4341" s="194"/>
      <c r="W4341" t="s">
        <v>1635</v>
      </c>
      <c r="Y4341" t="s">
        <v>1635</v>
      </c>
      <c r="AB4341" t="s">
        <v>1635</v>
      </c>
    </row>
    <row r="4342" spans="1:30" ht="15.75" thickTop="1" x14ac:dyDescent="0.25">
      <c r="A4342" s="49"/>
      <c r="B4342" s="49"/>
      <c r="C4342" s="49"/>
      <c r="D4342" s="49"/>
      <c r="E4342" s="49"/>
      <c r="F4342" s="49"/>
      <c r="G4342" s="49"/>
      <c r="H4342" s="49"/>
      <c r="I4342" s="49"/>
      <c r="J4342" s="49"/>
      <c r="Q4342">
        <f t="shared" si="1045"/>
        <v>0</v>
      </c>
      <c r="S4342" s="194"/>
    </row>
    <row r="4343" spans="1:30" collapsed="1" x14ac:dyDescent="0.25">
      <c r="A4343" s="36" t="s">
        <v>5040</v>
      </c>
      <c r="B4343" s="37" t="s">
        <v>137</v>
      </c>
      <c r="C4343" s="36" t="s">
        <v>138</v>
      </c>
      <c r="D4343" s="36" t="s">
        <v>9</v>
      </c>
      <c r="E4343" s="233" t="s">
        <v>1626</v>
      </c>
      <c r="F4343" s="234"/>
      <c r="G4343" s="38" t="s">
        <v>139</v>
      </c>
      <c r="H4343" s="37" t="s">
        <v>140</v>
      </c>
      <c r="I4343" s="37" t="s">
        <v>141</v>
      </c>
      <c r="J4343" s="37" t="s">
        <v>10</v>
      </c>
      <c r="Q4343">
        <f t="shared" si="1045"/>
        <v>0</v>
      </c>
      <c r="S4343" s="194"/>
      <c r="W4343" t="s">
        <v>141</v>
      </c>
      <c r="Y4343" t="s">
        <v>141</v>
      </c>
      <c r="AB4343" t="s">
        <v>141</v>
      </c>
    </row>
    <row r="4344" spans="1:30" x14ac:dyDescent="0.25">
      <c r="A4344" s="39" t="s">
        <v>1627</v>
      </c>
      <c r="B4344" s="40" t="s">
        <v>1410</v>
      </c>
      <c r="C4344" s="39" t="s">
        <v>157</v>
      </c>
      <c r="D4344" s="39" t="s">
        <v>1411</v>
      </c>
      <c r="E4344" s="235" t="s">
        <v>1648</v>
      </c>
      <c r="F4344" s="236"/>
      <c r="G4344" s="41" t="s">
        <v>259</v>
      </c>
      <c r="H4344" s="42">
        <v>1</v>
      </c>
      <c r="I4344" s="43">
        <f>_xlfn.XLOOKUP(D4344,'Sintético MO EQ MAT'!D:D,'Sintético MO EQ MAT'!G:G)</f>
        <v>1.9979591475409837</v>
      </c>
      <c r="J4344" s="43">
        <f>(H4344*I4344)</f>
        <v>1.9979591475409837</v>
      </c>
      <c r="K4344">
        <f>_xlfn.XLOOKUP(D4344,'Sintético MO EQ MAT'!D:D,'Sintético MO EQ MAT'!O:O,0)</f>
        <v>1035.94</v>
      </c>
      <c r="L4344">
        <f>_xlfn.XLOOKUP(D4344,'Sintético MO EQ MAT'!D:D,'Sintético MO EQ MAT'!K:K,0)</f>
        <v>2.43751016</v>
      </c>
      <c r="Q4344">
        <f t="shared" si="1045"/>
        <v>0</v>
      </c>
      <c r="S4344" s="194"/>
      <c r="W4344">
        <v>1.9979591475409837</v>
      </c>
      <c r="Y4344">
        <v>1.9979591475409837</v>
      </c>
      <c r="AB4344">
        <v>1.9979591475409837</v>
      </c>
      <c r="AD4344" s="196">
        <v>2.39</v>
      </c>
    </row>
    <row r="4345" spans="1:30" x14ac:dyDescent="0.25">
      <c r="A4345" s="44"/>
      <c r="B4345" s="44"/>
      <c r="C4345" s="44"/>
      <c r="D4345" s="44"/>
      <c r="E4345" s="44" t="s">
        <v>1629</v>
      </c>
      <c r="F4345" s="45">
        <v>0</v>
      </c>
      <c r="G4345" s="44" t="s">
        <v>1630</v>
      </c>
      <c r="H4345" s="45">
        <v>0</v>
      </c>
      <c r="I4345" s="44" t="s">
        <v>1631</v>
      </c>
      <c r="J4345" s="45">
        <f>F4345+H4345</f>
        <v>0</v>
      </c>
      <c r="Q4345">
        <f t="shared" si="1045"/>
        <v>0</v>
      </c>
      <c r="W4345" t="s">
        <v>1631</v>
      </c>
      <c r="Y4345" t="s">
        <v>1631</v>
      </c>
      <c r="AB4345" t="s">
        <v>1631</v>
      </c>
    </row>
    <row r="4346" spans="1:30" x14ac:dyDescent="0.25">
      <c r="A4346" s="44"/>
      <c r="B4346" s="44"/>
      <c r="C4346" s="44"/>
      <c r="D4346" s="44"/>
      <c r="E4346" s="44" t="s">
        <v>1632</v>
      </c>
      <c r="F4346" s="45">
        <f>J4346-J4344</f>
        <v>0.43955101245901629</v>
      </c>
      <c r="G4346" s="44"/>
      <c r="H4346" s="229" t="s">
        <v>1633</v>
      </c>
      <c r="I4346" s="229"/>
      <c r="J4346" s="45">
        <f>Q4346</f>
        <v>2.43751016</v>
      </c>
      <c r="Q4346">
        <f t="shared" si="1045"/>
        <v>2.43751016</v>
      </c>
      <c r="S4346" s="194"/>
    </row>
    <row r="4347" spans="1:30" ht="15.75" thickBot="1" x14ac:dyDescent="0.3">
      <c r="A4347" s="46"/>
      <c r="B4347" s="46"/>
      <c r="C4347" s="46"/>
      <c r="D4347" s="46"/>
      <c r="E4347" s="46"/>
      <c r="F4347" s="46"/>
      <c r="G4347" s="46" t="s">
        <v>1634</v>
      </c>
      <c r="H4347" s="47">
        <v>425</v>
      </c>
      <c r="I4347" s="46" t="s">
        <v>1635</v>
      </c>
      <c r="J4347" s="48">
        <f>O4347</f>
        <v>1035.94</v>
      </c>
      <c r="M4347">
        <f>K4344</f>
        <v>1035.94</v>
      </c>
      <c r="N4347">
        <f>L4344</f>
        <v>2.43751016</v>
      </c>
      <c r="O4347">
        <v>1035.94</v>
      </c>
      <c r="P4347">
        <v>2.43751016</v>
      </c>
      <c r="Q4347">
        <f t="shared" si="1045"/>
        <v>0</v>
      </c>
      <c r="S4347" s="194"/>
      <c r="W4347" t="s">
        <v>1635</v>
      </c>
      <c r="Y4347" t="s">
        <v>1635</v>
      </c>
      <c r="AB4347" t="s">
        <v>1635</v>
      </c>
    </row>
    <row r="4348" spans="1:30" ht="15.75" thickTop="1" x14ac:dyDescent="0.25">
      <c r="A4348" s="49"/>
      <c r="B4348" s="49"/>
      <c r="C4348" s="49"/>
      <c r="D4348" s="49"/>
      <c r="E4348" s="49"/>
      <c r="F4348" s="49"/>
      <c r="G4348" s="49"/>
      <c r="H4348" s="49"/>
      <c r="I4348" s="49"/>
      <c r="J4348" s="49"/>
      <c r="Q4348">
        <f t="shared" si="1045"/>
        <v>0</v>
      </c>
      <c r="S4348" s="194"/>
    </row>
    <row r="4349" spans="1:30" collapsed="1" x14ac:dyDescent="0.25">
      <c r="A4349" s="36" t="s">
        <v>1412</v>
      </c>
      <c r="B4349" s="37" t="s">
        <v>137</v>
      </c>
      <c r="C4349" s="36" t="s">
        <v>138</v>
      </c>
      <c r="D4349" s="36" t="s">
        <v>9</v>
      </c>
      <c r="E4349" s="233" t="s">
        <v>1626</v>
      </c>
      <c r="F4349" s="234"/>
      <c r="G4349" s="38" t="s">
        <v>139</v>
      </c>
      <c r="H4349" s="37" t="s">
        <v>140</v>
      </c>
      <c r="I4349" s="37" t="s">
        <v>141</v>
      </c>
      <c r="J4349" s="37" t="s">
        <v>10</v>
      </c>
      <c r="Q4349">
        <f t="shared" si="1045"/>
        <v>0</v>
      </c>
      <c r="S4349" s="194"/>
      <c r="W4349" t="s">
        <v>141</v>
      </c>
      <c r="Y4349" t="s">
        <v>141</v>
      </c>
      <c r="AB4349" t="s">
        <v>141</v>
      </c>
    </row>
    <row r="4350" spans="1:30" ht="25.5" x14ac:dyDescent="0.25">
      <c r="A4350" s="39" t="s">
        <v>1636</v>
      </c>
      <c r="B4350" s="40" t="s">
        <v>1413</v>
      </c>
      <c r="C4350" s="39" t="s">
        <v>157</v>
      </c>
      <c r="D4350" s="39" t="s">
        <v>1414</v>
      </c>
      <c r="E4350" s="235" t="s">
        <v>1955</v>
      </c>
      <c r="F4350" s="236"/>
      <c r="G4350" s="41" t="s">
        <v>255</v>
      </c>
      <c r="H4350" s="42">
        <v>1</v>
      </c>
      <c r="I4350" s="43">
        <f>_xlfn.XLOOKUP(D4350,'Sintético MO EQ MAT'!D:D,'Sintético MO EQ MAT'!G:G)</f>
        <v>5.703851114754098</v>
      </c>
      <c r="J4350" s="43">
        <f>(H4350*I4350)</f>
        <v>5.703851114754098</v>
      </c>
      <c r="K4350">
        <f>_xlfn.XLOOKUP(D4350,'Sintético MO EQ MAT'!D:D,'Sintético MO EQ MAT'!O:O,0)</f>
        <v>2966.77</v>
      </c>
      <c r="L4350">
        <f>_xlfn.XLOOKUP(D4350,'Sintético MO EQ MAT'!D:D,'Sintético MO EQ MAT'!K:K,0)</f>
        <v>6.9586983599999996</v>
      </c>
      <c r="Q4350">
        <f t="shared" si="1045"/>
        <v>0</v>
      </c>
      <c r="S4350" s="194"/>
      <c r="W4350">
        <v>5.703851114754098</v>
      </c>
      <c r="Y4350">
        <v>5.703851114754098</v>
      </c>
      <c r="AB4350">
        <v>5.703851114754098</v>
      </c>
      <c r="AD4350" s="196">
        <v>3.87</v>
      </c>
    </row>
    <row r="4351" spans="1:30" ht="25.5" x14ac:dyDescent="0.25">
      <c r="A4351" s="50" t="s">
        <v>1638</v>
      </c>
      <c r="B4351" s="51" t="s">
        <v>1956</v>
      </c>
      <c r="C4351" s="50" t="s">
        <v>157</v>
      </c>
      <c r="D4351" s="50" t="s">
        <v>1957</v>
      </c>
      <c r="E4351" s="237" t="s">
        <v>1637</v>
      </c>
      <c r="F4351" s="238"/>
      <c r="G4351" s="52" t="s">
        <v>266</v>
      </c>
      <c r="H4351" s="53">
        <v>8.3000000000000004E-2</v>
      </c>
      <c r="I4351" s="54">
        <v>27.9</v>
      </c>
      <c r="J4351" s="54">
        <f t="shared" ref="J4351:J4355" si="1054">TRUNC(H4351*I4351,(2))</f>
        <v>2.31</v>
      </c>
      <c r="Q4351">
        <f t="shared" si="1045"/>
        <v>0</v>
      </c>
      <c r="R4351">
        <f t="shared" ref="R4351:R4355" si="1055">I4351/1.07133</f>
        <v>26.042395900422839</v>
      </c>
      <c r="T4351">
        <v>26.499771312294069</v>
      </c>
      <c r="W4351">
        <v>28.39</v>
      </c>
      <c r="Y4351">
        <v>28.39</v>
      </c>
      <c r="AB4351">
        <v>28.39</v>
      </c>
      <c r="AD4351" s="196">
        <v>27.9</v>
      </c>
    </row>
    <row r="4352" spans="1:30" ht="25.5" x14ac:dyDescent="0.25">
      <c r="A4352" s="50" t="s">
        <v>1638</v>
      </c>
      <c r="B4352" s="51" t="s">
        <v>1186</v>
      </c>
      <c r="C4352" s="50" t="s">
        <v>157</v>
      </c>
      <c r="D4352" s="50" t="s">
        <v>1187</v>
      </c>
      <c r="E4352" s="237" t="s">
        <v>1637</v>
      </c>
      <c r="F4352" s="238"/>
      <c r="G4352" s="52" t="s">
        <v>266</v>
      </c>
      <c r="H4352" s="53">
        <v>3.5000000000000003E-2</v>
      </c>
      <c r="I4352" s="54">
        <v>18.82</v>
      </c>
      <c r="J4352" s="54">
        <f t="shared" si="1054"/>
        <v>0.65</v>
      </c>
      <c r="Q4352">
        <f t="shared" si="1045"/>
        <v>0</v>
      </c>
      <c r="R4352">
        <f t="shared" si="1055"/>
        <v>17.566949492686664</v>
      </c>
      <c r="T4352">
        <v>17.874977831293812</v>
      </c>
      <c r="W4352">
        <v>19.149999999999999</v>
      </c>
      <c r="Y4352">
        <v>19.149999999999999</v>
      </c>
      <c r="AB4352">
        <v>19.149999999999999</v>
      </c>
      <c r="AD4352" s="196">
        <v>18.82</v>
      </c>
    </row>
    <row r="4353" spans="1:30" x14ac:dyDescent="0.25">
      <c r="A4353" s="55" t="s">
        <v>1627</v>
      </c>
      <c r="B4353" s="56" t="s">
        <v>1978</v>
      </c>
      <c r="C4353" s="55" t="s">
        <v>157</v>
      </c>
      <c r="D4353" s="55" t="s">
        <v>1979</v>
      </c>
      <c r="E4353" s="230" t="s">
        <v>1648</v>
      </c>
      <c r="F4353" s="231"/>
      <c r="G4353" s="57" t="s">
        <v>1724</v>
      </c>
      <c r="H4353" s="58">
        <v>6.0000000000000001E-3</v>
      </c>
      <c r="I4353" s="59">
        <v>44.58</v>
      </c>
      <c r="J4353" s="59">
        <f t="shared" si="1054"/>
        <v>0.26</v>
      </c>
      <c r="Q4353">
        <f t="shared" si="1045"/>
        <v>0</v>
      </c>
      <c r="R4353">
        <f t="shared" si="1055"/>
        <v>41.611828288202517</v>
      </c>
      <c r="T4353">
        <v>42.339895270364877</v>
      </c>
      <c r="W4353">
        <v>45.36</v>
      </c>
      <c r="Y4353">
        <v>45.36</v>
      </c>
      <c r="AB4353">
        <v>45.36</v>
      </c>
      <c r="AD4353" s="196">
        <v>44.58</v>
      </c>
    </row>
    <row r="4354" spans="1:30" x14ac:dyDescent="0.25">
      <c r="A4354" s="55" t="s">
        <v>1627</v>
      </c>
      <c r="B4354" s="56" t="s">
        <v>1980</v>
      </c>
      <c r="C4354" s="55" t="s">
        <v>157</v>
      </c>
      <c r="D4354" s="55" t="s">
        <v>1981</v>
      </c>
      <c r="E4354" s="230" t="s">
        <v>1648</v>
      </c>
      <c r="F4354" s="231"/>
      <c r="G4354" s="57" t="s">
        <v>1724</v>
      </c>
      <c r="H4354" s="58">
        <v>3.2000000000000001E-2</v>
      </c>
      <c r="I4354" s="59">
        <v>67.599999999999994</v>
      </c>
      <c r="J4354" s="59">
        <f t="shared" si="1054"/>
        <v>2.16</v>
      </c>
      <c r="Q4354">
        <f t="shared" si="1045"/>
        <v>0</v>
      </c>
      <c r="R4354">
        <f t="shared" si="1055"/>
        <v>63.09913845407111</v>
      </c>
      <c r="T4354">
        <v>64.200573119393653</v>
      </c>
      <c r="W4354">
        <v>68.78</v>
      </c>
      <c r="Y4354">
        <v>68.78</v>
      </c>
      <c r="AB4354">
        <v>68.78</v>
      </c>
      <c r="AD4354" s="196">
        <v>67.599999999999994</v>
      </c>
    </row>
    <row r="4355" spans="1:30" x14ac:dyDescent="0.25">
      <c r="A4355" s="55" t="s">
        <v>1627</v>
      </c>
      <c r="B4355" s="56" t="s">
        <v>1960</v>
      </c>
      <c r="C4355" s="55" t="s">
        <v>157</v>
      </c>
      <c r="D4355" s="55" t="s">
        <v>1961</v>
      </c>
      <c r="E4355" s="230" t="s">
        <v>1648</v>
      </c>
      <c r="F4355" s="231"/>
      <c r="G4355" s="57" t="s">
        <v>164</v>
      </c>
      <c r="H4355" s="58">
        <v>0.04</v>
      </c>
      <c r="I4355" s="59">
        <v>8.0399999999999991</v>
      </c>
      <c r="J4355" s="59">
        <f t="shared" si="1054"/>
        <v>0.32</v>
      </c>
      <c r="Q4355">
        <f t="shared" si="1045"/>
        <v>0</v>
      </c>
      <c r="R4355">
        <f t="shared" si="1055"/>
        <v>7.5046904315197001</v>
      </c>
      <c r="T4355">
        <v>7.6353691206257643</v>
      </c>
      <c r="W4355">
        <v>8.18</v>
      </c>
      <c r="Y4355">
        <v>8.18</v>
      </c>
      <c r="AB4355">
        <v>8.18</v>
      </c>
      <c r="AD4355" s="196">
        <v>8.0399999999999991</v>
      </c>
    </row>
    <row r="4356" spans="1:30" x14ac:dyDescent="0.25">
      <c r="A4356" s="44"/>
      <c r="B4356" s="44"/>
      <c r="C4356" s="44"/>
      <c r="D4356" s="44"/>
      <c r="E4356" s="44" t="s">
        <v>1629</v>
      </c>
      <c r="F4356" s="45">
        <v>2.2000000000000002</v>
      </c>
      <c r="G4356" s="44" t="s">
        <v>1630</v>
      </c>
      <c r="H4356" s="45">
        <v>0</v>
      </c>
      <c r="I4356" s="44" t="s">
        <v>1631</v>
      </c>
      <c r="J4356" s="45">
        <f>F4356+H4356</f>
        <v>2.2000000000000002</v>
      </c>
      <c r="Q4356">
        <f t="shared" si="1045"/>
        <v>0</v>
      </c>
      <c r="W4356" t="s">
        <v>1631</v>
      </c>
      <c r="Y4356" t="s">
        <v>1631</v>
      </c>
      <c r="AB4356" t="s">
        <v>1631</v>
      </c>
    </row>
    <row r="4357" spans="1:30" x14ac:dyDescent="0.25">
      <c r="A4357" s="44"/>
      <c r="B4357" s="44"/>
      <c r="C4357" s="44"/>
      <c r="D4357" s="44"/>
      <c r="E4357" s="44" t="s">
        <v>1632</v>
      </c>
      <c r="F4357" s="45">
        <f>J4357-J4350</f>
        <v>1.2548472452459016</v>
      </c>
      <c r="G4357" s="44"/>
      <c r="H4357" s="229" t="s">
        <v>1633</v>
      </c>
      <c r="I4357" s="229"/>
      <c r="J4357" s="45">
        <f>Q4357</f>
        <v>6.9586983599999996</v>
      </c>
      <c r="Q4357">
        <f t="shared" si="1045"/>
        <v>6.9586983599999996</v>
      </c>
      <c r="S4357" s="194"/>
    </row>
    <row r="4358" spans="1:30" ht="15.75" thickBot="1" x14ac:dyDescent="0.3">
      <c r="A4358" s="46"/>
      <c r="B4358" s="46"/>
      <c r="C4358" s="46"/>
      <c r="D4358" s="46"/>
      <c r="E4358" s="46"/>
      <c r="F4358" s="46"/>
      <c r="G4358" s="46" t="s">
        <v>1634</v>
      </c>
      <c r="H4358" s="47">
        <v>426.34</v>
      </c>
      <c r="I4358" s="46" t="s">
        <v>1635</v>
      </c>
      <c r="J4358" s="48">
        <f>O4358</f>
        <v>2966.77</v>
      </c>
      <c r="M4358">
        <f>K4350</f>
        <v>2966.77</v>
      </c>
      <c r="N4358">
        <f>L4350</f>
        <v>6.9586983599999996</v>
      </c>
      <c r="O4358">
        <v>2966.77</v>
      </c>
      <c r="P4358">
        <v>6.9586983599999996</v>
      </c>
      <c r="Q4358">
        <f t="shared" si="1045"/>
        <v>0</v>
      </c>
      <c r="S4358" s="194"/>
      <c r="W4358" t="s">
        <v>1635</v>
      </c>
      <c r="Y4358" t="s">
        <v>1635</v>
      </c>
      <c r="AB4358" t="s">
        <v>1635</v>
      </c>
    </row>
    <row r="4359" spans="1:30" ht="15.75" thickTop="1" x14ac:dyDescent="0.25">
      <c r="A4359" s="49"/>
      <c r="B4359" s="49"/>
      <c r="C4359" s="49"/>
      <c r="D4359" s="49"/>
      <c r="E4359" s="49"/>
      <c r="F4359" s="49"/>
      <c r="G4359" s="49"/>
      <c r="H4359" s="49"/>
      <c r="I4359" s="49"/>
      <c r="J4359" s="49"/>
      <c r="Q4359">
        <f t="shared" si="1045"/>
        <v>0</v>
      </c>
      <c r="S4359" s="194"/>
    </row>
    <row r="4360" spans="1:30" x14ac:dyDescent="0.25">
      <c r="A4360" s="33" t="s">
        <v>108</v>
      </c>
      <c r="B4360" s="33"/>
      <c r="C4360" s="33"/>
      <c r="D4360" s="33" t="s">
        <v>109</v>
      </c>
      <c r="E4360" s="33"/>
      <c r="F4360" s="239"/>
      <c r="G4360" s="240"/>
      <c r="H4360" s="34"/>
      <c r="I4360" s="33"/>
      <c r="J4360" s="35">
        <f>J4371</f>
        <v>11789.14</v>
      </c>
      <c r="K4360">
        <f>_xlfn.XLOOKUP(D4360,'Sintético MO EQ MAT'!D:D,'Sintético MO EQ MAT'!O:O,0)</f>
        <v>11789.14</v>
      </c>
      <c r="M4360">
        <f>K4360</f>
        <v>11789.14</v>
      </c>
      <c r="N4360">
        <f>L4360</f>
        <v>0</v>
      </c>
      <c r="O4360">
        <v>11789.14</v>
      </c>
      <c r="P4360">
        <v>0</v>
      </c>
      <c r="Q4360">
        <f t="shared" si="1045"/>
        <v>0</v>
      </c>
    </row>
    <row r="4361" spans="1:30" collapsed="1" x14ac:dyDescent="0.25">
      <c r="A4361" s="36" t="s">
        <v>1415</v>
      </c>
      <c r="B4361" s="37" t="s">
        <v>137</v>
      </c>
      <c r="C4361" s="36" t="s">
        <v>138</v>
      </c>
      <c r="D4361" s="36" t="s">
        <v>9</v>
      </c>
      <c r="E4361" s="233" t="s">
        <v>1626</v>
      </c>
      <c r="F4361" s="234"/>
      <c r="G4361" s="38" t="s">
        <v>139</v>
      </c>
      <c r="H4361" s="37" t="s">
        <v>140</v>
      </c>
      <c r="I4361" s="37" t="s">
        <v>141</v>
      </c>
      <c r="J4361" s="37" t="s">
        <v>10</v>
      </c>
      <c r="Q4361">
        <f t="shared" si="1045"/>
        <v>0</v>
      </c>
      <c r="S4361" s="194"/>
      <c r="W4361" t="s">
        <v>141</v>
      </c>
      <c r="Y4361" t="s">
        <v>141</v>
      </c>
      <c r="AB4361" t="s">
        <v>141</v>
      </c>
    </row>
    <row r="4362" spans="1:30" ht="25.5" x14ac:dyDescent="0.25">
      <c r="A4362" s="39" t="s">
        <v>1636</v>
      </c>
      <c r="B4362" s="40" t="s">
        <v>1416</v>
      </c>
      <c r="C4362" s="39" t="s">
        <v>594</v>
      </c>
      <c r="D4362" s="39" t="s">
        <v>3098</v>
      </c>
      <c r="E4362" s="235" t="s">
        <v>3099</v>
      </c>
      <c r="F4362" s="236"/>
      <c r="G4362" s="41" t="s">
        <v>159</v>
      </c>
      <c r="H4362" s="42">
        <v>1</v>
      </c>
      <c r="I4362" s="43">
        <f>_xlfn.XLOOKUP(D4362,'Sintético MO EQ MAT'!D:D,'Sintético MO EQ MAT'!G:G)</f>
        <v>9.1922233360655738</v>
      </c>
      <c r="J4362" s="43">
        <f>(H4362*I4362)</f>
        <v>9.1922233360655738</v>
      </c>
      <c r="K4362">
        <f>_xlfn.XLOOKUP(D4362,'Sintético MO EQ MAT'!D:D,'Sintético MO EQ MAT'!O:O,0)</f>
        <v>11789.14</v>
      </c>
      <c r="L4362">
        <f>_xlfn.XLOOKUP(D4362,'Sintético MO EQ MAT'!D:D,'Sintético MO EQ MAT'!K:K,0)</f>
        <v>11.214512470000001</v>
      </c>
      <c r="Q4362">
        <f t="shared" ref="Q4362:Q4425" si="1056">P4363</f>
        <v>0</v>
      </c>
      <c r="S4362" s="194"/>
      <c r="W4362">
        <v>9.1922233360655738</v>
      </c>
      <c r="Y4362">
        <v>9.1922233360655738</v>
      </c>
      <c r="AB4362">
        <v>9.1922233360655738</v>
      </c>
      <c r="AD4362" s="196">
        <v>4.63</v>
      </c>
    </row>
    <row r="4363" spans="1:30" ht="25.5" x14ac:dyDescent="0.25">
      <c r="A4363" s="50" t="s">
        <v>1638</v>
      </c>
      <c r="B4363" s="51" t="s">
        <v>2532</v>
      </c>
      <c r="C4363" s="50" t="s">
        <v>594</v>
      </c>
      <c r="D4363" s="50" t="s">
        <v>2533</v>
      </c>
      <c r="E4363" s="237" t="s">
        <v>2336</v>
      </c>
      <c r="F4363" s="238"/>
      <c r="G4363" s="52" t="s">
        <v>1787</v>
      </c>
      <c r="H4363" s="53">
        <v>0.1</v>
      </c>
      <c r="I4363" s="54">
        <v>3.64</v>
      </c>
      <c r="J4363" s="54">
        <f t="shared" ref="J4363:J4368" si="1057">TRUNC(H4363*I4363,(2))</f>
        <v>0.36</v>
      </c>
      <c r="Q4363">
        <f t="shared" si="1056"/>
        <v>0</v>
      </c>
      <c r="R4363">
        <f t="shared" ref="R4363:R4368" si="1058">I4363/1.07133</f>
        <v>3.3976459167576754</v>
      </c>
      <c r="T4363">
        <v>3.4629852613107075</v>
      </c>
      <c r="W4363">
        <v>3.71</v>
      </c>
      <c r="Y4363">
        <v>3.71</v>
      </c>
      <c r="AB4363">
        <v>3.71</v>
      </c>
      <c r="AD4363" s="196">
        <v>3.64</v>
      </c>
    </row>
    <row r="4364" spans="1:30" ht="25.5" x14ac:dyDescent="0.25">
      <c r="A4364" s="50" t="s">
        <v>1638</v>
      </c>
      <c r="B4364" s="51" t="s">
        <v>3100</v>
      </c>
      <c r="C4364" s="50" t="s">
        <v>594</v>
      </c>
      <c r="D4364" s="50" t="s">
        <v>3101</v>
      </c>
      <c r="E4364" s="237" t="s">
        <v>2336</v>
      </c>
      <c r="F4364" s="238"/>
      <c r="G4364" s="52" t="s">
        <v>1787</v>
      </c>
      <c r="H4364" s="53">
        <v>0.2</v>
      </c>
      <c r="I4364" s="54">
        <v>3.7</v>
      </c>
      <c r="J4364" s="54">
        <f t="shared" si="1057"/>
        <v>0.74</v>
      </c>
      <c r="Q4364">
        <f t="shared" si="1056"/>
        <v>0</v>
      </c>
      <c r="R4364">
        <f t="shared" si="1058"/>
        <v>3.4536510692317033</v>
      </c>
      <c r="T4364">
        <v>3.5189904137847354</v>
      </c>
      <c r="W4364">
        <v>3.77</v>
      </c>
      <c r="Y4364">
        <v>3.77</v>
      </c>
      <c r="AB4364">
        <v>3.77</v>
      </c>
      <c r="AD4364" s="196">
        <v>3.7</v>
      </c>
    </row>
    <row r="4365" spans="1:30" ht="38.25" x14ac:dyDescent="0.25">
      <c r="A4365" s="55" t="s">
        <v>1627</v>
      </c>
      <c r="B4365" s="56" t="s">
        <v>3102</v>
      </c>
      <c r="C4365" s="55" t="s">
        <v>594</v>
      </c>
      <c r="D4365" s="55" t="s">
        <v>3103</v>
      </c>
      <c r="E4365" s="230" t="s">
        <v>1648</v>
      </c>
      <c r="F4365" s="231"/>
      <c r="G4365" s="57" t="s">
        <v>3104</v>
      </c>
      <c r="H4365" s="58">
        <v>0.09</v>
      </c>
      <c r="I4365" s="59">
        <v>23.09</v>
      </c>
      <c r="J4365" s="59">
        <f t="shared" si="1057"/>
        <v>2.0699999999999998</v>
      </c>
      <c r="Q4365">
        <f t="shared" si="1056"/>
        <v>0</v>
      </c>
      <c r="R4365">
        <f t="shared" si="1058"/>
        <v>21.552649510421627</v>
      </c>
      <c r="T4365">
        <v>21.935351385660816</v>
      </c>
      <c r="W4365">
        <v>23.5</v>
      </c>
      <c r="Y4365">
        <v>23.5</v>
      </c>
      <c r="AB4365">
        <v>23.5</v>
      </c>
      <c r="AD4365" s="196">
        <v>23.09</v>
      </c>
    </row>
    <row r="4366" spans="1:30" x14ac:dyDescent="0.25">
      <c r="A4366" s="55" t="s">
        <v>1627</v>
      </c>
      <c r="B4366" s="56" t="s">
        <v>3105</v>
      </c>
      <c r="C4366" s="55" t="s">
        <v>157</v>
      </c>
      <c r="D4366" s="55" t="s">
        <v>3106</v>
      </c>
      <c r="E4366" s="230" t="s">
        <v>1648</v>
      </c>
      <c r="F4366" s="231"/>
      <c r="G4366" s="57" t="s">
        <v>164</v>
      </c>
      <c r="H4366" s="58">
        <v>0.25</v>
      </c>
      <c r="I4366" s="59">
        <v>2.77</v>
      </c>
      <c r="J4366" s="59">
        <f t="shared" si="1057"/>
        <v>0.69</v>
      </c>
      <c r="Q4366">
        <f t="shared" si="1056"/>
        <v>0</v>
      </c>
      <c r="R4366">
        <f t="shared" si="1058"/>
        <v>2.5855712058842748</v>
      </c>
      <c r="T4366">
        <v>2.6322421662792976</v>
      </c>
      <c r="W4366">
        <v>2.82</v>
      </c>
      <c r="Y4366">
        <v>2.82</v>
      </c>
      <c r="AB4366">
        <v>2.82</v>
      </c>
      <c r="AD4366" s="196">
        <v>2.77</v>
      </c>
    </row>
    <row r="4367" spans="1:30" x14ac:dyDescent="0.25">
      <c r="A4367" s="55" t="s">
        <v>1627</v>
      </c>
      <c r="B4367" s="56" t="s">
        <v>3107</v>
      </c>
      <c r="C4367" s="55" t="s">
        <v>157</v>
      </c>
      <c r="D4367" s="55" t="s">
        <v>3108</v>
      </c>
      <c r="E4367" s="230" t="s">
        <v>1665</v>
      </c>
      <c r="F4367" s="231"/>
      <c r="G4367" s="57" t="s">
        <v>266</v>
      </c>
      <c r="H4367" s="58">
        <v>0.2</v>
      </c>
      <c r="I4367" s="59">
        <v>20.32</v>
      </c>
      <c r="J4367" s="59">
        <f t="shared" si="1057"/>
        <v>4.0599999999999996</v>
      </c>
      <c r="Q4367">
        <f t="shared" si="1056"/>
        <v>0</v>
      </c>
      <c r="R4367">
        <f t="shared" si="1058"/>
        <v>18.967078304537353</v>
      </c>
      <c r="T4367">
        <v>19.303109219381518</v>
      </c>
      <c r="W4367">
        <v>20.68</v>
      </c>
      <c r="Y4367">
        <v>20.68</v>
      </c>
      <c r="AB4367">
        <v>20.68</v>
      </c>
      <c r="AD4367" s="196">
        <v>20.32</v>
      </c>
    </row>
    <row r="4368" spans="1:30" x14ac:dyDescent="0.25">
      <c r="A4368" s="55" t="s">
        <v>1627</v>
      </c>
      <c r="B4368" s="56" t="s">
        <v>264</v>
      </c>
      <c r="C4368" s="55" t="s">
        <v>157</v>
      </c>
      <c r="D4368" s="55" t="s">
        <v>265</v>
      </c>
      <c r="E4368" s="230" t="s">
        <v>1665</v>
      </c>
      <c r="F4368" s="231"/>
      <c r="G4368" s="57" t="s">
        <v>266</v>
      </c>
      <c r="H4368" s="58">
        <v>0.1</v>
      </c>
      <c r="I4368" s="59">
        <v>12.77</v>
      </c>
      <c r="J4368" s="59">
        <f t="shared" si="1057"/>
        <v>1.27</v>
      </c>
      <c r="Q4368">
        <f t="shared" si="1056"/>
        <v>0</v>
      </c>
      <c r="R4368">
        <f t="shared" si="1058"/>
        <v>11.919763284888877</v>
      </c>
      <c r="T4368">
        <v>12.134449702705984</v>
      </c>
      <c r="W4368">
        <v>13</v>
      </c>
      <c r="Y4368">
        <v>13</v>
      </c>
      <c r="AB4368">
        <v>13</v>
      </c>
      <c r="AD4368" s="196">
        <v>12.77</v>
      </c>
    </row>
    <row r="4369" spans="1:30" x14ac:dyDescent="0.25">
      <c r="A4369" s="44"/>
      <c r="B4369" s="44"/>
      <c r="C4369" s="44"/>
      <c r="D4369" s="44"/>
      <c r="E4369" s="44" t="s">
        <v>1629</v>
      </c>
      <c r="F4369" s="45">
        <v>5.43</v>
      </c>
      <c r="G4369" s="44" t="s">
        <v>1630</v>
      </c>
      <c r="H4369" s="45">
        <v>0</v>
      </c>
      <c r="I4369" s="44" t="s">
        <v>1631</v>
      </c>
      <c r="J4369" s="45">
        <f>F4369+H4369</f>
        <v>5.43</v>
      </c>
      <c r="Q4369">
        <f t="shared" si="1056"/>
        <v>0</v>
      </c>
      <c r="W4369" t="s">
        <v>1631</v>
      </c>
      <c r="Y4369" t="s">
        <v>1631</v>
      </c>
      <c r="AB4369" t="s">
        <v>1631</v>
      </c>
    </row>
    <row r="4370" spans="1:30" x14ac:dyDescent="0.25">
      <c r="A4370" s="44"/>
      <c r="B4370" s="44"/>
      <c r="C4370" s="44"/>
      <c r="D4370" s="44"/>
      <c r="E4370" s="44" t="s">
        <v>1632</v>
      </c>
      <c r="F4370" s="45">
        <f>J4370-J4362</f>
        <v>2.0222891339344269</v>
      </c>
      <c r="G4370" s="44"/>
      <c r="H4370" s="229" t="s">
        <v>1633</v>
      </c>
      <c r="I4370" s="229"/>
      <c r="J4370" s="45">
        <f>Q4370</f>
        <v>11.214512470000001</v>
      </c>
      <c r="Q4370">
        <f t="shared" si="1056"/>
        <v>11.214512470000001</v>
      </c>
      <c r="S4370" s="194"/>
    </row>
    <row r="4371" spans="1:30" ht="15.75" thickBot="1" x14ac:dyDescent="0.3">
      <c r="A4371" s="46"/>
      <c r="B4371" s="46"/>
      <c r="C4371" s="46"/>
      <c r="D4371" s="46"/>
      <c r="E4371" s="46"/>
      <c r="F4371" s="46"/>
      <c r="G4371" s="46" t="s">
        <v>1634</v>
      </c>
      <c r="H4371" s="47">
        <v>1051.24</v>
      </c>
      <c r="I4371" s="46" t="s">
        <v>1635</v>
      </c>
      <c r="J4371" s="48">
        <f>O4371</f>
        <v>11789.14</v>
      </c>
      <c r="M4371">
        <f>K4362</f>
        <v>11789.14</v>
      </c>
      <c r="N4371">
        <f>L4362</f>
        <v>11.214512470000001</v>
      </c>
      <c r="O4371">
        <v>11789.14</v>
      </c>
      <c r="P4371">
        <v>11.214512470000001</v>
      </c>
      <c r="Q4371">
        <f t="shared" si="1056"/>
        <v>0</v>
      </c>
      <c r="S4371" s="194"/>
      <c r="W4371" t="s">
        <v>1635</v>
      </c>
      <c r="Y4371" t="s">
        <v>1635</v>
      </c>
      <c r="AB4371" t="s">
        <v>1635</v>
      </c>
    </row>
    <row r="4372" spans="1:30" ht="15.75" thickTop="1" x14ac:dyDescent="0.25">
      <c r="A4372" s="49"/>
      <c r="B4372" s="49"/>
      <c r="C4372" s="49"/>
      <c r="D4372" s="49"/>
      <c r="E4372" s="49"/>
      <c r="F4372" s="49"/>
      <c r="G4372" s="49"/>
      <c r="H4372" s="49"/>
      <c r="I4372" s="49"/>
      <c r="J4372" s="49"/>
      <c r="Q4372">
        <f t="shared" si="1056"/>
        <v>0</v>
      </c>
      <c r="S4372" s="194"/>
    </row>
    <row r="4373" spans="1:30" x14ac:dyDescent="0.25">
      <c r="A4373" s="33" t="s">
        <v>110</v>
      </c>
      <c r="B4373" s="33"/>
      <c r="C4373" s="33"/>
      <c r="D4373" s="33" t="s">
        <v>111</v>
      </c>
      <c r="E4373" s="33"/>
      <c r="F4373" s="239"/>
      <c r="G4373" s="240"/>
      <c r="H4373" s="34"/>
      <c r="I4373" s="33"/>
      <c r="J4373" s="35">
        <f>J4382+J4391</f>
        <v>239562.97</v>
      </c>
      <c r="K4373">
        <f>_xlfn.XLOOKUP(D4373,'Sintético MO EQ MAT'!D:D,'Sintético MO EQ MAT'!O:O,0)</f>
        <v>239562.97</v>
      </c>
      <c r="M4373">
        <f>K4373</f>
        <v>239562.97</v>
      </c>
      <c r="N4373">
        <f>L4373</f>
        <v>0</v>
      </c>
      <c r="O4373">
        <v>239562.97</v>
      </c>
      <c r="P4373">
        <v>0</v>
      </c>
      <c r="Q4373">
        <f t="shared" si="1056"/>
        <v>0</v>
      </c>
    </row>
    <row r="4374" spans="1:30" collapsed="1" x14ac:dyDescent="0.25">
      <c r="A4374" s="36" t="s">
        <v>1418</v>
      </c>
      <c r="B4374" s="37" t="s">
        <v>137</v>
      </c>
      <c r="C4374" s="36" t="s">
        <v>138</v>
      </c>
      <c r="D4374" s="36" t="s">
        <v>9</v>
      </c>
      <c r="E4374" s="233" t="s">
        <v>1626</v>
      </c>
      <c r="F4374" s="234"/>
      <c r="G4374" s="38" t="s">
        <v>139</v>
      </c>
      <c r="H4374" s="37" t="s">
        <v>140</v>
      </c>
      <c r="I4374" s="37" t="s">
        <v>141</v>
      </c>
      <c r="J4374" s="37" t="s">
        <v>10</v>
      </c>
      <c r="Q4374">
        <f t="shared" si="1056"/>
        <v>0</v>
      </c>
      <c r="S4374" s="194"/>
      <c r="W4374" t="s">
        <v>141</v>
      </c>
      <c r="Y4374" t="s">
        <v>141</v>
      </c>
      <c r="AB4374" t="s">
        <v>141</v>
      </c>
    </row>
    <row r="4375" spans="1:30" x14ac:dyDescent="0.25">
      <c r="A4375" s="39" t="s">
        <v>1636</v>
      </c>
      <c r="B4375" s="40" t="s">
        <v>1419</v>
      </c>
      <c r="C4375" s="39" t="s">
        <v>162</v>
      </c>
      <c r="D4375" s="39" t="s">
        <v>1420</v>
      </c>
      <c r="E4375" s="235" t="s">
        <v>2043</v>
      </c>
      <c r="F4375" s="236"/>
      <c r="G4375" s="41" t="s">
        <v>159</v>
      </c>
      <c r="H4375" s="42">
        <v>1</v>
      </c>
      <c r="I4375" s="43">
        <f>_xlfn.XLOOKUP(D4375,'Sintético MO EQ MAT'!D:D,'Sintético MO EQ MAT'!G:G)</f>
        <v>351.96306144262297</v>
      </c>
      <c r="J4375" s="43">
        <f>(H4375*I4375)</f>
        <v>351.96306144262297</v>
      </c>
      <c r="K4375">
        <f>_xlfn.XLOOKUP(D4375,'Sintético MO EQ MAT'!D:D,'Sintético MO EQ MAT'!O:O,0)</f>
        <v>187873.16</v>
      </c>
      <c r="L4375">
        <f>_xlfn.XLOOKUP(D4375,'Sintético MO EQ MAT'!D:D,'Sintético MO EQ MAT'!K:K,0)</f>
        <v>429.39493496</v>
      </c>
      <c r="Q4375">
        <f t="shared" si="1056"/>
        <v>0</v>
      </c>
      <c r="S4375" s="194"/>
      <c r="W4375">
        <v>351.96306144262297</v>
      </c>
      <c r="Y4375">
        <v>351.96306144262297</v>
      </c>
      <c r="AB4375">
        <v>351.96306144262297</v>
      </c>
      <c r="AD4375" s="196">
        <v>390.26</v>
      </c>
    </row>
    <row r="4376" spans="1:30" ht="25.5" x14ac:dyDescent="0.25">
      <c r="A4376" s="50" t="s">
        <v>1638</v>
      </c>
      <c r="B4376" s="51" t="s">
        <v>1956</v>
      </c>
      <c r="C4376" s="50" t="s">
        <v>157</v>
      </c>
      <c r="D4376" s="50" t="s">
        <v>1957</v>
      </c>
      <c r="E4376" s="237" t="s">
        <v>1637</v>
      </c>
      <c r="F4376" s="238"/>
      <c r="G4376" s="52" t="s">
        <v>266</v>
      </c>
      <c r="H4376" s="53">
        <v>0.68500000000000005</v>
      </c>
      <c r="I4376" s="54">
        <v>27.9</v>
      </c>
      <c r="J4376" s="54">
        <f t="shared" ref="J4376:J4379" si="1059">TRUNC(H4376*I4376,(2))</f>
        <v>19.11</v>
      </c>
      <c r="Q4376">
        <f t="shared" si="1056"/>
        <v>0</v>
      </c>
      <c r="R4376">
        <f t="shared" ref="R4376:R4379" si="1060">I4376/1.07133</f>
        <v>26.042395900422839</v>
      </c>
      <c r="T4376">
        <v>26.499771312294069</v>
      </c>
      <c r="W4376">
        <v>28.39</v>
      </c>
      <c r="Y4376">
        <v>28.39</v>
      </c>
      <c r="AB4376">
        <v>28.39</v>
      </c>
      <c r="AD4376" s="196">
        <v>27.9</v>
      </c>
    </row>
    <row r="4377" spans="1:30" ht="25.5" x14ac:dyDescent="0.25">
      <c r="A4377" s="50" t="s">
        <v>1638</v>
      </c>
      <c r="B4377" s="51" t="s">
        <v>1186</v>
      </c>
      <c r="C4377" s="50" t="s">
        <v>157</v>
      </c>
      <c r="D4377" s="50" t="s">
        <v>1187</v>
      </c>
      <c r="E4377" s="237" t="s">
        <v>1637</v>
      </c>
      <c r="F4377" s="238"/>
      <c r="G4377" s="52" t="s">
        <v>266</v>
      </c>
      <c r="H4377" s="53">
        <v>0.68500000000000005</v>
      </c>
      <c r="I4377" s="54">
        <v>18.82</v>
      </c>
      <c r="J4377" s="54">
        <f t="shared" si="1059"/>
        <v>12.89</v>
      </c>
      <c r="Q4377">
        <f t="shared" si="1056"/>
        <v>0</v>
      </c>
      <c r="R4377">
        <f t="shared" si="1060"/>
        <v>17.566949492686664</v>
      </c>
      <c r="T4377">
        <v>17.874977831293812</v>
      </c>
      <c r="W4377">
        <v>19.149999999999999</v>
      </c>
      <c r="Y4377">
        <v>19.149999999999999</v>
      </c>
      <c r="AB4377">
        <v>19.149999999999999</v>
      </c>
      <c r="AD4377" s="196">
        <v>18.82</v>
      </c>
    </row>
    <row r="4378" spans="1:30" x14ac:dyDescent="0.25">
      <c r="A4378" s="55" t="s">
        <v>1627</v>
      </c>
      <c r="B4378" s="56" t="s">
        <v>3109</v>
      </c>
      <c r="C4378" s="55" t="s">
        <v>162</v>
      </c>
      <c r="D4378" s="55" t="s">
        <v>1420</v>
      </c>
      <c r="E4378" s="230" t="s">
        <v>1648</v>
      </c>
      <c r="F4378" s="231"/>
      <c r="G4378" s="57" t="s">
        <v>259</v>
      </c>
      <c r="H4378" s="58">
        <v>3.5</v>
      </c>
      <c r="I4378" s="59">
        <v>63.155999999999999</v>
      </c>
      <c r="J4378" s="59">
        <f t="shared" si="1059"/>
        <v>221.04</v>
      </c>
      <c r="Q4378">
        <f t="shared" si="1056"/>
        <v>0</v>
      </c>
      <c r="R4378">
        <f t="shared" si="1060"/>
        <v>58.951023494161468</v>
      </c>
      <c r="T4378">
        <v>59.981518299683579</v>
      </c>
      <c r="W4378">
        <v>64.260000000000005</v>
      </c>
      <c r="Y4378">
        <v>64.260000000000005</v>
      </c>
      <c r="AB4378">
        <v>64.260000000000005</v>
      </c>
      <c r="AD4378" s="196">
        <v>63.16</v>
      </c>
    </row>
    <row r="4379" spans="1:30" x14ac:dyDescent="0.25">
      <c r="A4379" s="55" t="s">
        <v>1627</v>
      </c>
      <c r="B4379" s="56" t="s">
        <v>3110</v>
      </c>
      <c r="C4379" s="55" t="s">
        <v>162</v>
      </c>
      <c r="D4379" s="55" t="s">
        <v>3111</v>
      </c>
      <c r="E4379" s="230" t="s">
        <v>1648</v>
      </c>
      <c r="F4379" s="231"/>
      <c r="G4379" s="57" t="s">
        <v>1724</v>
      </c>
      <c r="H4379" s="58">
        <v>4</v>
      </c>
      <c r="I4379" s="59">
        <v>24.73</v>
      </c>
      <c r="J4379" s="59">
        <f t="shared" si="1059"/>
        <v>98.92</v>
      </c>
      <c r="Q4379">
        <f t="shared" si="1056"/>
        <v>0</v>
      </c>
      <c r="R4379">
        <f t="shared" si="1060"/>
        <v>23.083457011378382</v>
      </c>
      <c r="T4379">
        <v>23.484827270775579</v>
      </c>
      <c r="W4379">
        <v>25.16</v>
      </c>
      <c r="Y4379">
        <v>25.16</v>
      </c>
      <c r="AB4379">
        <v>25.16</v>
      </c>
      <c r="AD4379" s="196">
        <v>24.73</v>
      </c>
    </row>
    <row r="4380" spans="1:30" x14ac:dyDescent="0.25">
      <c r="A4380" s="44"/>
      <c r="B4380" s="44"/>
      <c r="C4380" s="44"/>
      <c r="D4380" s="44"/>
      <c r="E4380" s="44" t="s">
        <v>1629</v>
      </c>
      <c r="F4380" s="45">
        <v>23.47</v>
      </c>
      <c r="G4380" s="44" t="s">
        <v>1630</v>
      </c>
      <c r="H4380" s="45">
        <v>0</v>
      </c>
      <c r="I4380" s="44" t="s">
        <v>1631</v>
      </c>
      <c r="J4380" s="45">
        <f>F4380+H4380</f>
        <v>23.47</v>
      </c>
      <c r="Q4380">
        <f t="shared" si="1056"/>
        <v>0</v>
      </c>
      <c r="W4380" t="s">
        <v>1631</v>
      </c>
      <c r="Y4380" t="s">
        <v>1631</v>
      </c>
      <c r="AB4380" t="s">
        <v>1631</v>
      </c>
    </row>
    <row r="4381" spans="1:30" x14ac:dyDescent="0.25">
      <c r="A4381" s="44"/>
      <c r="B4381" s="44"/>
      <c r="C4381" s="44"/>
      <c r="D4381" s="44"/>
      <c r="E4381" s="44" t="s">
        <v>1632</v>
      </c>
      <c r="F4381" s="45">
        <f>J4381-J4375</f>
        <v>77.431873517377028</v>
      </c>
      <c r="G4381" s="44"/>
      <c r="H4381" s="229" t="s">
        <v>1633</v>
      </c>
      <c r="I4381" s="229"/>
      <c r="J4381" s="45">
        <f>Q4381</f>
        <v>429.39493496</v>
      </c>
      <c r="Q4381">
        <f t="shared" si="1056"/>
        <v>429.39493496</v>
      </c>
      <c r="S4381" s="194"/>
    </row>
    <row r="4382" spans="1:30" ht="15.75" thickBot="1" x14ac:dyDescent="0.3">
      <c r="A4382" s="46"/>
      <c r="B4382" s="46"/>
      <c r="C4382" s="46"/>
      <c r="D4382" s="46"/>
      <c r="E4382" s="46"/>
      <c r="F4382" s="46"/>
      <c r="G4382" s="46" t="s">
        <v>1634</v>
      </c>
      <c r="H4382" s="47">
        <v>437.53</v>
      </c>
      <c r="I4382" s="46" t="s">
        <v>1635</v>
      </c>
      <c r="J4382" s="48">
        <f>O4382</f>
        <v>187873.16</v>
      </c>
      <c r="M4382">
        <f>K4375</f>
        <v>187873.16</v>
      </c>
      <c r="N4382">
        <f>L4375</f>
        <v>429.39493496</v>
      </c>
      <c r="O4382">
        <v>187873.16</v>
      </c>
      <c r="P4382">
        <v>429.39493496</v>
      </c>
      <c r="Q4382">
        <f t="shared" si="1056"/>
        <v>0</v>
      </c>
      <c r="S4382" s="194"/>
      <c r="W4382" t="s">
        <v>1635</v>
      </c>
      <c r="Y4382" t="s">
        <v>1635</v>
      </c>
      <c r="AB4382" t="s">
        <v>1635</v>
      </c>
    </row>
    <row r="4383" spans="1:30" ht="15.75" thickTop="1" x14ac:dyDescent="0.25">
      <c r="A4383" s="49"/>
      <c r="B4383" s="49"/>
      <c r="C4383" s="49"/>
      <c r="D4383" s="49"/>
      <c r="E4383" s="49"/>
      <c r="F4383" s="49"/>
      <c r="G4383" s="49"/>
      <c r="H4383" s="49"/>
      <c r="I4383" s="49"/>
      <c r="J4383" s="49"/>
      <c r="Q4383">
        <f t="shared" si="1056"/>
        <v>0</v>
      </c>
      <c r="S4383" s="194"/>
    </row>
    <row r="4384" spans="1:30" collapsed="1" x14ac:dyDescent="0.25">
      <c r="A4384" s="36" t="s">
        <v>1421</v>
      </c>
      <c r="B4384" s="37" t="s">
        <v>137</v>
      </c>
      <c r="C4384" s="36" t="s">
        <v>138</v>
      </c>
      <c r="D4384" s="36" t="s">
        <v>9</v>
      </c>
      <c r="E4384" s="233" t="s">
        <v>1626</v>
      </c>
      <c r="F4384" s="234"/>
      <c r="G4384" s="38" t="s">
        <v>139</v>
      </c>
      <c r="H4384" s="37" t="s">
        <v>140</v>
      </c>
      <c r="I4384" s="37" t="s">
        <v>141</v>
      </c>
      <c r="J4384" s="37" t="s">
        <v>10</v>
      </c>
      <c r="Q4384">
        <f t="shared" si="1056"/>
        <v>0</v>
      </c>
      <c r="S4384" s="194"/>
      <c r="W4384" t="s">
        <v>141</v>
      </c>
      <c r="Y4384" t="s">
        <v>141</v>
      </c>
      <c r="AB4384" t="s">
        <v>141</v>
      </c>
    </row>
    <row r="4385" spans="1:30" ht="25.5" x14ac:dyDescent="0.25">
      <c r="A4385" s="39" t="s">
        <v>1636</v>
      </c>
      <c r="B4385" s="40" t="s">
        <v>1422</v>
      </c>
      <c r="C4385" s="39" t="s">
        <v>157</v>
      </c>
      <c r="D4385" s="39" t="s">
        <v>1423</v>
      </c>
      <c r="E4385" s="235" t="s">
        <v>1955</v>
      </c>
      <c r="F4385" s="236"/>
      <c r="G4385" s="41" t="s">
        <v>159</v>
      </c>
      <c r="H4385" s="42">
        <v>1</v>
      </c>
      <c r="I4385" s="43">
        <f>_xlfn.XLOOKUP(D4385,'Sintético MO EQ MAT'!D:D,'Sintético MO EQ MAT'!G:G)</f>
        <v>13.760138000000001</v>
      </c>
      <c r="J4385" s="43">
        <f>(H4385*I4385)</f>
        <v>13.760138000000001</v>
      </c>
      <c r="K4385">
        <f>_xlfn.XLOOKUP(D4385,'Sintético MO EQ MAT'!D:D,'Sintético MO EQ MAT'!O:O,0)</f>
        <v>51689.81</v>
      </c>
      <c r="L4385">
        <f>_xlfn.XLOOKUP(D4385,'Sintético MO EQ MAT'!D:D,'Sintético MO EQ MAT'!K:K,0)</f>
        <v>16.787368360000002</v>
      </c>
      <c r="Q4385">
        <f t="shared" si="1056"/>
        <v>0</v>
      </c>
      <c r="S4385" s="194"/>
      <c r="W4385">
        <v>13.760138000000001</v>
      </c>
      <c r="Y4385">
        <v>13.760138000000001</v>
      </c>
      <c r="AB4385">
        <v>13.760138000000001</v>
      </c>
      <c r="AD4385" s="196">
        <v>9.92</v>
      </c>
    </row>
    <row r="4386" spans="1:30" ht="25.5" x14ac:dyDescent="0.25">
      <c r="A4386" s="50" t="s">
        <v>1638</v>
      </c>
      <c r="B4386" s="51" t="s">
        <v>1956</v>
      </c>
      <c r="C4386" s="50" t="s">
        <v>157</v>
      </c>
      <c r="D4386" s="50" t="s">
        <v>1957</v>
      </c>
      <c r="E4386" s="237" t="s">
        <v>1637</v>
      </c>
      <c r="F4386" s="238"/>
      <c r="G4386" s="52" t="s">
        <v>266</v>
      </c>
      <c r="H4386" s="53">
        <v>0.188</v>
      </c>
      <c r="I4386" s="54">
        <v>27.9</v>
      </c>
      <c r="J4386" s="54">
        <f t="shared" ref="J4386:J4388" si="1061">TRUNC(H4386*I4386,(2))</f>
        <v>5.24</v>
      </c>
      <c r="Q4386">
        <f t="shared" si="1056"/>
        <v>0</v>
      </c>
      <c r="R4386">
        <f t="shared" ref="R4386:R4388" si="1062">I4386/1.07133</f>
        <v>26.042395900422839</v>
      </c>
      <c r="T4386">
        <v>26.499771312294069</v>
      </c>
      <c r="W4386">
        <v>28.39</v>
      </c>
      <c r="Y4386">
        <v>28.39</v>
      </c>
      <c r="AB4386">
        <v>28.39</v>
      </c>
      <c r="AD4386" s="196">
        <v>27.9</v>
      </c>
    </row>
    <row r="4387" spans="1:30" ht="25.5" x14ac:dyDescent="0.25">
      <c r="A4387" s="50" t="s">
        <v>1638</v>
      </c>
      <c r="B4387" s="51" t="s">
        <v>1186</v>
      </c>
      <c r="C4387" s="50" t="s">
        <v>157</v>
      </c>
      <c r="D4387" s="50" t="s">
        <v>1187</v>
      </c>
      <c r="E4387" s="237" t="s">
        <v>1637</v>
      </c>
      <c r="F4387" s="238"/>
      <c r="G4387" s="52" t="s">
        <v>266</v>
      </c>
      <c r="H4387" s="53">
        <v>6.9000000000000006E-2</v>
      </c>
      <c r="I4387" s="54">
        <v>18.82</v>
      </c>
      <c r="J4387" s="54">
        <f t="shared" si="1061"/>
        <v>1.29</v>
      </c>
      <c r="Q4387">
        <f t="shared" si="1056"/>
        <v>0</v>
      </c>
      <c r="R4387">
        <f t="shared" si="1062"/>
        <v>17.566949492686664</v>
      </c>
      <c r="T4387">
        <v>17.874977831293812</v>
      </c>
      <c r="W4387">
        <v>19.149999999999999</v>
      </c>
      <c r="Y4387">
        <v>19.149999999999999</v>
      </c>
      <c r="AB4387">
        <v>19.149999999999999</v>
      </c>
      <c r="AD4387" s="196">
        <v>18.82</v>
      </c>
    </row>
    <row r="4388" spans="1:30" ht="25.5" x14ac:dyDescent="0.25">
      <c r="A4388" s="55" t="s">
        <v>1627</v>
      </c>
      <c r="B4388" s="56" t="s">
        <v>3112</v>
      </c>
      <c r="C4388" s="55" t="s">
        <v>157</v>
      </c>
      <c r="D4388" s="55" t="s">
        <v>3113</v>
      </c>
      <c r="E4388" s="230" t="s">
        <v>1648</v>
      </c>
      <c r="F4388" s="231"/>
      <c r="G4388" s="57" t="s">
        <v>259</v>
      </c>
      <c r="H4388" s="58">
        <v>1.1399999999999999</v>
      </c>
      <c r="I4388" s="59">
        <v>6.35</v>
      </c>
      <c r="J4388" s="59">
        <f t="shared" si="1061"/>
        <v>7.23</v>
      </c>
      <c r="Q4388">
        <f t="shared" si="1056"/>
        <v>0</v>
      </c>
      <c r="R4388">
        <f t="shared" si="1062"/>
        <v>5.9272119701679227</v>
      </c>
      <c r="T4388">
        <v>6.0205538909579692</v>
      </c>
      <c r="W4388">
        <v>6.45</v>
      </c>
      <c r="Y4388">
        <v>6.45</v>
      </c>
      <c r="AB4388">
        <v>6.45</v>
      </c>
      <c r="AD4388" s="196">
        <v>6.34</v>
      </c>
    </row>
    <row r="4389" spans="1:30" x14ac:dyDescent="0.25">
      <c r="A4389" s="44"/>
      <c r="B4389" s="44"/>
      <c r="C4389" s="44"/>
      <c r="D4389" s="44"/>
      <c r="E4389" s="44" t="s">
        <v>1629</v>
      </c>
      <c r="F4389" s="45">
        <v>4.8499999999999996</v>
      </c>
      <c r="G4389" s="44" t="s">
        <v>1630</v>
      </c>
      <c r="H4389" s="45">
        <v>0</v>
      </c>
      <c r="I4389" s="44" t="s">
        <v>1631</v>
      </c>
      <c r="J4389" s="45">
        <f>F4389+H4389</f>
        <v>4.8499999999999996</v>
      </c>
      <c r="Q4389">
        <f t="shared" si="1056"/>
        <v>0</v>
      </c>
      <c r="W4389" t="s">
        <v>1631</v>
      </c>
      <c r="Y4389" t="s">
        <v>1631</v>
      </c>
      <c r="AB4389" t="s">
        <v>1631</v>
      </c>
    </row>
    <row r="4390" spans="1:30" x14ac:dyDescent="0.25">
      <c r="A4390" s="44"/>
      <c r="B4390" s="44"/>
      <c r="C4390" s="44"/>
      <c r="D4390" s="44"/>
      <c r="E4390" s="44" t="s">
        <v>1632</v>
      </c>
      <c r="F4390" s="45">
        <f>J4390-J4385</f>
        <v>3.0272303600000008</v>
      </c>
      <c r="G4390" s="44"/>
      <c r="H4390" s="229" t="s">
        <v>1633</v>
      </c>
      <c r="I4390" s="229"/>
      <c r="J4390" s="45">
        <f>Q4390</f>
        <v>16.787368360000002</v>
      </c>
      <c r="Q4390">
        <f t="shared" si="1056"/>
        <v>16.787368360000002</v>
      </c>
      <c r="S4390" s="194"/>
    </row>
    <row r="4391" spans="1:30" ht="15.75" thickBot="1" x14ac:dyDescent="0.3">
      <c r="A4391" s="46"/>
      <c r="B4391" s="46"/>
      <c r="C4391" s="46"/>
      <c r="D4391" s="46"/>
      <c r="E4391" s="46"/>
      <c r="F4391" s="46"/>
      <c r="G4391" s="46" t="s">
        <v>1634</v>
      </c>
      <c r="H4391" s="47">
        <v>3079.09</v>
      </c>
      <c r="I4391" s="46" t="s">
        <v>1635</v>
      </c>
      <c r="J4391" s="48">
        <f>O4391</f>
        <v>51689.81</v>
      </c>
      <c r="M4391">
        <f>K4385</f>
        <v>51689.81</v>
      </c>
      <c r="N4391">
        <f>L4385</f>
        <v>16.787368360000002</v>
      </c>
      <c r="O4391">
        <v>51689.81</v>
      </c>
      <c r="P4391">
        <v>16.787368360000002</v>
      </c>
      <c r="Q4391">
        <f t="shared" si="1056"/>
        <v>0</v>
      </c>
      <c r="S4391" s="194"/>
      <c r="W4391" t="s">
        <v>1635</v>
      </c>
      <c r="Y4391" t="s">
        <v>1635</v>
      </c>
      <c r="AB4391" t="s">
        <v>1635</v>
      </c>
    </row>
    <row r="4392" spans="1:30" ht="15.75" thickTop="1" x14ac:dyDescent="0.25">
      <c r="A4392" s="49"/>
      <c r="B4392" s="49"/>
      <c r="C4392" s="49"/>
      <c r="D4392" s="49"/>
      <c r="E4392" s="49"/>
      <c r="F4392" s="49"/>
      <c r="G4392" s="49"/>
      <c r="H4392" s="49"/>
      <c r="I4392" s="49"/>
      <c r="J4392" s="49"/>
      <c r="Q4392">
        <f t="shared" si="1056"/>
        <v>0</v>
      </c>
      <c r="S4392" s="194"/>
    </row>
    <row r="4393" spans="1:30" x14ac:dyDescent="0.25">
      <c r="A4393" s="33" t="s">
        <v>112</v>
      </c>
      <c r="B4393" s="33"/>
      <c r="C4393" s="33"/>
      <c r="D4393" s="33" t="s">
        <v>113</v>
      </c>
      <c r="E4393" s="33"/>
      <c r="F4393" s="239"/>
      <c r="G4393" s="240"/>
      <c r="H4393" s="34"/>
      <c r="I4393" s="33"/>
      <c r="J4393" s="35">
        <f>J4394+J4560+J4836</f>
        <v>694992.89</v>
      </c>
      <c r="K4393">
        <f>_xlfn.XLOOKUP(D4393,'Sintético MO EQ MAT'!D:D,'Sintético MO EQ MAT'!O:O,0)</f>
        <v>694992.89</v>
      </c>
      <c r="M4393">
        <f>K4393</f>
        <v>694992.89</v>
      </c>
      <c r="N4393">
        <f>L4393</f>
        <v>0</v>
      </c>
      <c r="O4393">
        <v>694992.89</v>
      </c>
      <c r="P4393">
        <v>0</v>
      </c>
      <c r="Q4393">
        <f t="shared" si="1056"/>
        <v>0</v>
      </c>
    </row>
    <row r="4394" spans="1:30" x14ac:dyDescent="0.25">
      <c r="A4394" s="33" t="s">
        <v>114</v>
      </c>
      <c r="B4394" s="33"/>
      <c r="C4394" s="33"/>
      <c r="D4394" s="33" t="s">
        <v>115</v>
      </c>
      <c r="E4394" s="33"/>
      <c r="F4394" s="239"/>
      <c r="G4394" s="240"/>
      <c r="H4394" s="34"/>
      <c r="I4394" s="33"/>
      <c r="J4394" s="35">
        <f>J4399+J4406+J4418+J4429+J4440+J4448+J4462+J4472+J4489+J4499+J4508+J4518+J4526+J4534+J4543+J4558</f>
        <v>245153.6</v>
      </c>
      <c r="K4394">
        <f>_xlfn.XLOOKUP(D4394,'Sintético MO EQ MAT'!D:D,'Sintético MO EQ MAT'!O:O,0)</f>
        <v>245153.6</v>
      </c>
      <c r="M4394">
        <f>K4394</f>
        <v>245153.6</v>
      </c>
      <c r="N4394">
        <f>L4394</f>
        <v>0</v>
      </c>
      <c r="O4394">
        <v>245153.6</v>
      </c>
      <c r="P4394">
        <v>0</v>
      </c>
      <c r="Q4394">
        <f t="shared" si="1056"/>
        <v>0</v>
      </c>
    </row>
    <row r="4395" spans="1:30" collapsed="1" x14ac:dyDescent="0.25">
      <c r="A4395" s="36" t="s">
        <v>5084</v>
      </c>
      <c r="B4395" s="37" t="s">
        <v>137</v>
      </c>
      <c r="C4395" s="36" t="s">
        <v>138</v>
      </c>
      <c r="D4395" s="36" t="s">
        <v>9</v>
      </c>
      <c r="E4395" s="233" t="s">
        <v>1626</v>
      </c>
      <c r="F4395" s="234"/>
      <c r="G4395" s="38" t="s">
        <v>139</v>
      </c>
      <c r="H4395" s="37" t="s">
        <v>140</v>
      </c>
      <c r="I4395" s="37" t="s">
        <v>141</v>
      </c>
      <c r="J4395" s="37" t="s">
        <v>10</v>
      </c>
      <c r="Q4395">
        <f t="shared" si="1056"/>
        <v>0</v>
      </c>
      <c r="S4395" s="194"/>
      <c r="W4395" t="s">
        <v>141</v>
      </c>
      <c r="Y4395" t="s">
        <v>141</v>
      </c>
      <c r="AB4395" t="s">
        <v>141</v>
      </c>
    </row>
    <row r="4396" spans="1:30" ht="25.5" x14ac:dyDescent="0.25">
      <c r="A4396" s="39" t="s">
        <v>1627</v>
      </c>
      <c r="B4396" s="40" t="s">
        <v>1425</v>
      </c>
      <c r="C4396" s="39" t="s">
        <v>145</v>
      </c>
      <c r="D4396" s="39" t="s">
        <v>1426</v>
      </c>
      <c r="E4396" s="235" t="s">
        <v>1643</v>
      </c>
      <c r="F4396" s="236"/>
      <c r="G4396" s="41" t="s">
        <v>1427</v>
      </c>
      <c r="H4396" s="42">
        <v>1</v>
      </c>
      <c r="I4396" s="43">
        <f>_xlfn.XLOOKUP(D4396,'Sintético MO EQ MAT'!D:D,'Sintético MO EQ MAT'!G:G)</f>
        <v>206103.17497231581</v>
      </c>
      <c r="J4396" s="43">
        <f>(H4396*I4396)</f>
        <v>206103.17497231581</v>
      </c>
      <c r="K4396">
        <f>_xlfn.XLOOKUP(D4396,'Sintético MO EQ MAT'!D:D,'Sintético MO EQ MAT'!O:O,0)</f>
        <v>234957.61</v>
      </c>
      <c r="L4396">
        <f>_xlfn.XLOOKUP(D4396,'Sintético MO EQ MAT'!D:D,'Sintético MO EQ MAT'!K:K,0)</f>
        <v>234957.61946844001</v>
      </c>
      <c r="Q4396">
        <f t="shared" si="1056"/>
        <v>0</v>
      </c>
      <c r="S4396" s="194"/>
      <c r="W4396">
        <v>206103.17497231581</v>
      </c>
      <c r="Y4396">
        <v>206103.17497231581</v>
      </c>
      <c r="AB4396">
        <v>206103.17497231581</v>
      </c>
    </row>
    <row r="4397" spans="1:30" x14ac:dyDescent="0.25">
      <c r="A4397" s="44"/>
      <c r="B4397" s="44"/>
      <c r="C4397" s="44"/>
      <c r="D4397" s="44"/>
      <c r="E4397" s="44" t="s">
        <v>1629</v>
      </c>
      <c r="F4397" s="45">
        <v>0</v>
      </c>
      <c r="G4397" s="44" t="s">
        <v>1630</v>
      </c>
      <c r="H4397" s="45">
        <v>0</v>
      </c>
      <c r="I4397" s="44" t="s">
        <v>1631</v>
      </c>
      <c r="J4397" s="45">
        <f>F4397+H4397</f>
        <v>0</v>
      </c>
      <c r="Q4397">
        <f t="shared" si="1056"/>
        <v>0</v>
      </c>
      <c r="W4397" t="s">
        <v>1631</v>
      </c>
      <c r="Y4397" t="s">
        <v>1631</v>
      </c>
      <c r="AB4397" t="s">
        <v>1631</v>
      </c>
    </row>
    <row r="4398" spans="1:30" x14ac:dyDescent="0.25">
      <c r="A4398" s="44"/>
      <c r="B4398" s="44"/>
      <c r="C4398" s="44"/>
      <c r="D4398" s="44"/>
      <c r="E4398" s="44" t="s">
        <v>1632</v>
      </c>
      <c r="F4398" s="45">
        <f>J4398-J4396</f>
        <v>28854.444496124197</v>
      </c>
      <c r="G4398" s="44"/>
      <c r="H4398" s="229" t="s">
        <v>1633</v>
      </c>
      <c r="I4398" s="229"/>
      <c r="J4398" s="45">
        <f>Q4398</f>
        <v>234957.61946844001</v>
      </c>
      <c r="Q4398">
        <f t="shared" si="1056"/>
        <v>234957.61946844001</v>
      </c>
      <c r="S4398" s="194"/>
    </row>
    <row r="4399" spans="1:30" ht="15.75" thickBot="1" x14ac:dyDescent="0.3">
      <c r="A4399" s="46"/>
      <c r="B4399" s="46"/>
      <c r="C4399" s="46"/>
      <c r="D4399" s="46"/>
      <c r="E4399" s="46"/>
      <c r="F4399" s="46"/>
      <c r="G4399" s="46" t="s">
        <v>1634</v>
      </c>
      <c r="H4399" s="47">
        <v>1</v>
      </c>
      <c r="I4399" s="46" t="s">
        <v>1635</v>
      </c>
      <c r="J4399" s="48">
        <f>O4399</f>
        <v>234957.61</v>
      </c>
      <c r="M4399">
        <f>K4396</f>
        <v>234957.61</v>
      </c>
      <c r="N4399">
        <f>L4396</f>
        <v>234957.61946844001</v>
      </c>
      <c r="O4399">
        <v>234957.61</v>
      </c>
      <c r="P4399">
        <v>234957.61946844001</v>
      </c>
      <c r="Q4399">
        <f t="shared" si="1056"/>
        <v>0</v>
      </c>
      <c r="S4399" s="194"/>
      <c r="W4399" t="s">
        <v>1635</v>
      </c>
      <c r="Y4399" t="s">
        <v>1635</v>
      </c>
      <c r="AB4399" t="s">
        <v>1635</v>
      </c>
    </row>
    <row r="4400" spans="1:30" ht="15.75" thickTop="1" x14ac:dyDescent="0.25">
      <c r="A4400" s="49"/>
      <c r="B4400" s="49"/>
      <c r="C4400" s="49"/>
      <c r="D4400" s="49"/>
      <c r="E4400" s="49"/>
      <c r="F4400" s="49"/>
      <c r="G4400" s="49"/>
      <c r="H4400" s="49"/>
      <c r="I4400" s="49"/>
      <c r="J4400" s="49"/>
      <c r="Q4400">
        <f t="shared" si="1056"/>
        <v>0</v>
      </c>
      <c r="S4400" s="194"/>
    </row>
    <row r="4401" spans="1:30" collapsed="1" x14ac:dyDescent="0.25">
      <c r="A4401" s="36" t="s">
        <v>1428</v>
      </c>
      <c r="B4401" s="37" t="s">
        <v>137</v>
      </c>
      <c r="C4401" s="36" t="s">
        <v>138</v>
      </c>
      <c r="D4401" s="36" t="s">
        <v>9</v>
      </c>
      <c r="E4401" s="233" t="s">
        <v>1626</v>
      </c>
      <c r="F4401" s="234"/>
      <c r="G4401" s="38" t="s">
        <v>139</v>
      </c>
      <c r="H4401" s="37" t="s">
        <v>140</v>
      </c>
      <c r="I4401" s="37" t="s">
        <v>141</v>
      </c>
      <c r="J4401" s="37" t="s">
        <v>10</v>
      </c>
      <c r="Q4401">
        <f t="shared" si="1056"/>
        <v>0</v>
      </c>
      <c r="S4401" s="194"/>
      <c r="W4401" t="s">
        <v>141</v>
      </c>
      <c r="Y4401" t="s">
        <v>141</v>
      </c>
      <c r="AB4401" t="s">
        <v>141</v>
      </c>
    </row>
    <row r="4402" spans="1:30" x14ac:dyDescent="0.25">
      <c r="A4402" s="39" t="s">
        <v>1636</v>
      </c>
      <c r="B4402" s="40" t="s">
        <v>1429</v>
      </c>
      <c r="C4402" s="39" t="s">
        <v>162</v>
      </c>
      <c r="D4402" s="39" t="s">
        <v>3114</v>
      </c>
      <c r="E4402" s="235" t="s">
        <v>3072</v>
      </c>
      <c r="F4402" s="236"/>
      <c r="G4402" s="41" t="s">
        <v>212</v>
      </c>
      <c r="H4402" s="42">
        <v>1</v>
      </c>
      <c r="I4402" s="43">
        <f>_xlfn.XLOOKUP(D4402,'Sintético MO EQ MAT'!D:D,'Sintético MO EQ MAT'!G:G)</f>
        <v>90.802409483606567</v>
      </c>
      <c r="J4402" s="43">
        <f>(H4402*I4402)</f>
        <v>90.802409483606567</v>
      </c>
      <c r="K4402">
        <f>_xlfn.XLOOKUP(D4402,'Sintético MO EQ MAT'!D:D,'Sintético MO EQ MAT'!O:O,0)</f>
        <v>221.55</v>
      </c>
      <c r="L4402">
        <f>_xlfn.XLOOKUP(D4402,'Sintético MO EQ MAT'!D:D,'Sintético MO EQ MAT'!K:K,0)</f>
        <v>110.77893957000001</v>
      </c>
      <c r="Q4402">
        <f t="shared" si="1056"/>
        <v>0</v>
      </c>
      <c r="S4402" s="194"/>
      <c r="W4402">
        <v>90.802409483606567</v>
      </c>
      <c r="Y4402">
        <v>90.802409483606567</v>
      </c>
      <c r="AB4402">
        <v>90.802409483606567</v>
      </c>
      <c r="AD4402" s="196">
        <v>23.01</v>
      </c>
    </row>
    <row r="4403" spans="1:30" ht="25.5" x14ac:dyDescent="0.25">
      <c r="A4403" s="50" t="s">
        <v>1638</v>
      </c>
      <c r="B4403" s="51" t="s">
        <v>1186</v>
      </c>
      <c r="C4403" s="50" t="s">
        <v>157</v>
      </c>
      <c r="D4403" s="50" t="s">
        <v>1187</v>
      </c>
      <c r="E4403" s="237" t="s">
        <v>1637</v>
      </c>
      <c r="F4403" s="238"/>
      <c r="G4403" s="52" t="s">
        <v>266</v>
      </c>
      <c r="H4403" s="53">
        <v>4.8250000000000002</v>
      </c>
      <c r="I4403" s="54">
        <v>18.82</v>
      </c>
      <c r="J4403" s="54">
        <f t="shared" ref="J4403" si="1063">TRUNC(H4403*I4403,(2))</f>
        <v>90.8</v>
      </c>
      <c r="Q4403">
        <f t="shared" si="1056"/>
        <v>0</v>
      </c>
      <c r="R4403">
        <f>I4403/1.07133</f>
        <v>17.566949492686664</v>
      </c>
      <c r="T4403">
        <v>17.874977831293812</v>
      </c>
      <c r="W4403">
        <v>19.149999999999999</v>
      </c>
      <c r="Y4403">
        <v>19.149999999999999</v>
      </c>
      <c r="AB4403">
        <v>19.149999999999999</v>
      </c>
      <c r="AD4403" s="196">
        <v>18.82</v>
      </c>
    </row>
    <row r="4404" spans="1:30" x14ac:dyDescent="0.25">
      <c r="A4404" s="44"/>
      <c r="B4404" s="44"/>
      <c r="C4404" s="44"/>
      <c r="D4404" s="44"/>
      <c r="E4404" s="44" t="s">
        <v>1629</v>
      </c>
      <c r="F4404" s="45">
        <v>64.069999999999993</v>
      </c>
      <c r="G4404" s="44" t="s">
        <v>1630</v>
      </c>
      <c r="H4404" s="45">
        <v>0</v>
      </c>
      <c r="I4404" s="44" t="s">
        <v>1631</v>
      </c>
      <c r="J4404" s="45">
        <f>F4404+H4404</f>
        <v>64.069999999999993</v>
      </c>
      <c r="Q4404">
        <f t="shared" si="1056"/>
        <v>0</v>
      </c>
      <c r="W4404" t="s">
        <v>1631</v>
      </c>
      <c r="Y4404" t="s">
        <v>1631</v>
      </c>
      <c r="AB4404" t="s">
        <v>1631</v>
      </c>
    </row>
    <row r="4405" spans="1:30" x14ac:dyDescent="0.25">
      <c r="A4405" s="44"/>
      <c r="B4405" s="44"/>
      <c r="C4405" s="44"/>
      <c r="D4405" s="44"/>
      <c r="E4405" s="44" t="s">
        <v>1632</v>
      </c>
      <c r="F4405" s="45">
        <f>J4405-J4402</f>
        <v>19.976530086393439</v>
      </c>
      <c r="G4405" s="44"/>
      <c r="H4405" s="229" t="s">
        <v>1633</v>
      </c>
      <c r="I4405" s="229"/>
      <c r="J4405" s="45">
        <f>Q4405</f>
        <v>110.77893957000001</v>
      </c>
      <c r="Q4405">
        <f t="shared" si="1056"/>
        <v>110.77893957000001</v>
      </c>
      <c r="S4405" s="194"/>
    </row>
    <row r="4406" spans="1:30" ht="15.75" thickBot="1" x14ac:dyDescent="0.3">
      <c r="A4406" s="46"/>
      <c r="B4406" s="46"/>
      <c r="C4406" s="46"/>
      <c r="D4406" s="46"/>
      <c r="E4406" s="46"/>
      <c r="F4406" s="46"/>
      <c r="G4406" s="46" t="s">
        <v>1634</v>
      </c>
      <c r="H4406" s="47">
        <v>2</v>
      </c>
      <c r="I4406" s="46" t="s">
        <v>1635</v>
      </c>
      <c r="J4406" s="48">
        <f>O4406</f>
        <v>221.55</v>
      </c>
      <c r="M4406">
        <f>K4402</f>
        <v>221.55</v>
      </c>
      <c r="N4406">
        <f>L4402</f>
        <v>110.77893957000001</v>
      </c>
      <c r="O4406">
        <v>221.55</v>
      </c>
      <c r="P4406">
        <v>110.77893957000001</v>
      </c>
      <c r="Q4406">
        <f t="shared" si="1056"/>
        <v>0</v>
      </c>
      <c r="S4406" s="194"/>
      <c r="W4406" t="s">
        <v>1635</v>
      </c>
      <c r="Y4406" t="s">
        <v>1635</v>
      </c>
      <c r="AB4406" t="s">
        <v>1635</v>
      </c>
    </row>
    <row r="4407" spans="1:30" ht="15.75" thickTop="1" x14ac:dyDescent="0.25">
      <c r="A4407" s="49"/>
      <c r="B4407" s="49"/>
      <c r="C4407" s="49"/>
      <c r="D4407" s="49"/>
      <c r="E4407" s="49"/>
      <c r="F4407" s="49"/>
      <c r="G4407" s="49"/>
      <c r="H4407" s="49"/>
      <c r="I4407" s="49"/>
      <c r="J4407" s="49"/>
      <c r="Q4407">
        <f t="shared" si="1056"/>
        <v>0</v>
      </c>
      <c r="S4407" s="194"/>
    </row>
    <row r="4408" spans="1:30" collapsed="1" x14ac:dyDescent="0.25">
      <c r="A4408" s="36" t="s">
        <v>1431</v>
      </c>
      <c r="B4408" s="37" t="s">
        <v>137</v>
      </c>
      <c r="C4408" s="36" t="s">
        <v>138</v>
      </c>
      <c r="D4408" s="36" t="s">
        <v>9</v>
      </c>
      <c r="E4408" s="233" t="s">
        <v>1626</v>
      </c>
      <c r="F4408" s="234"/>
      <c r="G4408" s="38" t="s">
        <v>139</v>
      </c>
      <c r="H4408" s="37" t="s">
        <v>140</v>
      </c>
      <c r="I4408" s="37" t="s">
        <v>141</v>
      </c>
      <c r="J4408" s="37" t="s">
        <v>10</v>
      </c>
      <c r="Q4408">
        <f t="shared" si="1056"/>
        <v>0</v>
      </c>
      <c r="S4408" s="194"/>
      <c r="W4408" t="s">
        <v>141</v>
      </c>
      <c r="Y4408" t="s">
        <v>141</v>
      </c>
      <c r="AB4408" t="s">
        <v>141</v>
      </c>
    </row>
    <row r="4409" spans="1:30" x14ac:dyDescent="0.25">
      <c r="A4409" s="39" t="s">
        <v>1636</v>
      </c>
      <c r="B4409" s="40" t="s">
        <v>1432</v>
      </c>
      <c r="C4409" s="39" t="s">
        <v>162</v>
      </c>
      <c r="D4409" s="39" t="s">
        <v>3115</v>
      </c>
      <c r="E4409" s="235" t="s">
        <v>3116</v>
      </c>
      <c r="F4409" s="236"/>
      <c r="G4409" s="41" t="s">
        <v>212</v>
      </c>
      <c r="H4409" s="42">
        <v>1</v>
      </c>
      <c r="I4409" s="43">
        <f>_xlfn.XLOOKUP(D4409,'Sintético MO EQ MAT'!D:D,'Sintético MO EQ MAT'!G:G)</f>
        <v>743.45026634426233</v>
      </c>
      <c r="J4409" s="43">
        <f>(H4409*I4409)</f>
        <v>743.45026634426233</v>
      </c>
      <c r="K4409">
        <f>_xlfn.XLOOKUP(D4409,'Sintético MO EQ MAT'!D:D,'Sintético MO EQ MAT'!O:O,0)</f>
        <v>498.85</v>
      </c>
      <c r="L4409">
        <f>_xlfn.XLOOKUP(D4409,'Sintético MO EQ MAT'!D:D,'Sintético MO EQ MAT'!K:K,0)</f>
        <v>907.00932494000006</v>
      </c>
      <c r="Q4409">
        <f t="shared" si="1056"/>
        <v>0</v>
      </c>
      <c r="S4409" s="194"/>
      <c r="W4409">
        <v>743.45026634426233</v>
      </c>
      <c r="Y4409">
        <v>743.45026634426233</v>
      </c>
      <c r="AB4409">
        <v>743.45026634426233</v>
      </c>
      <c r="AD4409" s="196">
        <v>644.75</v>
      </c>
    </row>
    <row r="4410" spans="1:30" ht="25.5" x14ac:dyDescent="0.25">
      <c r="A4410" s="50" t="s">
        <v>1638</v>
      </c>
      <c r="B4410" s="51" t="s">
        <v>1915</v>
      </c>
      <c r="C4410" s="50" t="s">
        <v>157</v>
      </c>
      <c r="D4410" s="50" t="s">
        <v>1916</v>
      </c>
      <c r="E4410" s="237" t="s">
        <v>1637</v>
      </c>
      <c r="F4410" s="238"/>
      <c r="G4410" s="52" t="s">
        <v>266</v>
      </c>
      <c r="H4410" s="53">
        <v>9.7899999999999991</v>
      </c>
      <c r="I4410" s="54">
        <v>19.7</v>
      </c>
      <c r="J4410" s="54">
        <f t="shared" ref="J4410:J4415" si="1064">TRUNC(H4410*I4410,(2))</f>
        <v>192.86</v>
      </c>
      <c r="Q4410">
        <f t="shared" si="1056"/>
        <v>0</v>
      </c>
      <c r="R4410">
        <f t="shared" ref="R4410:R4415" si="1065">I4410/1.07133</f>
        <v>18.388358395639067</v>
      </c>
      <c r="T4410">
        <v>18.71505511840423</v>
      </c>
      <c r="W4410">
        <v>20.05</v>
      </c>
      <c r="Y4410">
        <v>20.05</v>
      </c>
      <c r="AB4410">
        <v>20.05</v>
      </c>
      <c r="AD4410" s="196">
        <v>19.7</v>
      </c>
    </row>
    <row r="4411" spans="1:30" ht="25.5" x14ac:dyDescent="0.25">
      <c r="A4411" s="50" t="s">
        <v>1638</v>
      </c>
      <c r="B4411" s="51" t="s">
        <v>3075</v>
      </c>
      <c r="C4411" s="50" t="s">
        <v>157</v>
      </c>
      <c r="D4411" s="50" t="s">
        <v>3076</v>
      </c>
      <c r="E4411" s="237" t="s">
        <v>1637</v>
      </c>
      <c r="F4411" s="238"/>
      <c r="G4411" s="52" t="s">
        <v>266</v>
      </c>
      <c r="H4411" s="53">
        <v>2.9369999999999998</v>
      </c>
      <c r="I4411" s="54">
        <v>21.63</v>
      </c>
      <c r="J4411" s="54">
        <f t="shared" si="1064"/>
        <v>63.52</v>
      </c>
      <c r="Q4411">
        <f t="shared" si="1056"/>
        <v>0</v>
      </c>
      <c r="R4411">
        <f t="shared" si="1065"/>
        <v>20.189857466886956</v>
      </c>
      <c r="T4411">
        <v>20.544556765889133</v>
      </c>
      <c r="W4411">
        <v>22.01</v>
      </c>
      <c r="Y4411">
        <v>22.01</v>
      </c>
      <c r="AB4411">
        <v>22.01</v>
      </c>
      <c r="AD4411" s="196">
        <v>21.63</v>
      </c>
    </row>
    <row r="4412" spans="1:30" x14ac:dyDescent="0.25">
      <c r="A4412" s="55" t="s">
        <v>1627</v>
      </c>
      <c r="B4412" s="56" t="s">
        <v>1841</v>
      </c>
      <c r="C4412" s="55" t="s">
        <v>162</v>
      </c>
      <c r="D4412" s="55" t="s">
        <v>1842</v>
      </c>
      <c r="E4412" s="230" t="s">
        <v>1648</v>
      </c>
      <c r="F4412" s="231"/>
      <c r="G4412" s="57" t="s">
        <v>259</v>
      </c>
      <c r="H4412" s="58">
        <v>397</v>
      </c>
      <c r="I4412" s="59">
        <v>0.71</v>
      </c>
      <c r="J4412" s="59">
        <f t="shared" si="1064"/>
        <v>281.87</v>
      </c>
      <c r="Q4412">
        <f t="shared" si="1056"/>
        <v>0</v>
      </c>
      <c r="R4412">
        <f t="shared" si="1065"/>
        <v>0.66272763760932674</v>
      </c>
      <c r="T4412">
        <v>0.67206182968833139</v>
      </c>
      <c r="W4412">
        <v>0.72</v>
      </c>
      <c r="Y4412">
        <v>0.72</v>
      </c>
      <c r="AB4412">
        <v>0.72</v>
      </c>
      <c r="AD4412" s="196">
        <v>0.7</v>
      </c>
    </row>
    <row r="4413" spans="1:30" x14ac:dyDescent="0.25">
      <c r="A4413" s="55" t="s">
        <v>1627</v>
      </c>
      <c r="B4413" s="56" t="s">
        <v>1843</v>
      </c>
      <c r="C4413" s="55" t="s">
        <v>162</v>
      </c>
      <c r="D4413" s="55" t="s">
        <v>1844</v>
      </c>
      <c r="E4413" s="230" t="s">
        <v>1648</v>
      </c>
      <c r="F4413" s="231"/>
      <c r="G4413" s="57" t="s">
        <v>212</v>
      </c>
      <c r="H4413" s="58">
        <v>0.8</v>
      </c>
      <c r="I4413" s="59">
        <v>136.88</v>
      </c>
      <c r="J4413" s="59">
        <f t="shared" si="1064"/>
        <v>109.5</v>
      </c>
      <c r="Q4413">
        <f t="shared" si="1056"/>
        <v>0</v>
      </c>
      <c r="R4413">
        <f t="shared" si="1065"/>
        <v>127.766421177415</v>
      </c>
      <c r="T4413">
        <v>130.37066076745728</v>
      </c>
      <c r="W4413">
        <v>139.66999999999999</v>
      </c>
      <c r="Y4413">
        <v>139.66999999999999</v>
      </c>
      <c r="AB4413">
        <v>139.66999999999999</v>
      </c>
      <c r="AD4413" s="196">
        <v>137.29</v>
      </c>
    </row>
    <row r="4414" spans="1:30" x14ac:dyDescent="0.25">
      <c r="A4414" s="55" t="s">
        <v>1627</v>
      </c>
      <c r="B4414" s="56" t="s">
        <v>3077</v>
      </c>
      <c r="C4414" s="55" t="s">
        <v>162</v>
      </c>
      <c r="D4414" s="55" t="s">
        <v>3078</v>
      </c>
      <c r="E4414" s="230" t="s">
        <v>1648</v>
      </c>
      <c r="F4414" s="231"/>
      <c r="G4414" s="57" t="s">
        <v>212</v>
      </c>
      <c r="H4414" s="58">
        <v>0.5</v>
      </c>
      <c r="I4414" s="59">
        <v>95.4</v>
      </c>
      <c r="J4414" s="59">
        <f t="shared" si="1064"/>
        <v>47.7</v>
      </c>
      <c r="Q4414">
        <f t="shared" si="1056"/>
        <v>0</v>
      </c>
      <c r="R4414">
        <f t="shared" si="1065"/>
        <v>89.048192433703917</v>
      </c>
      <c r="T4414">
        <v>91.16705403563796</v>
      </c>
      <c r="W4414">
        <v>97.67</v>
      </c>
      <c r="Y4414">
        <v>97.67</v>
      </c>
      <c r="AB4414">
        <v>97.67</v>
      </c>
      <c r="AD4414" s="196">
        <v>96</v>
      </c>
    </row>
    <row r="4415" spans="1:30" x14ac:dyDescent="0.25">
      <c r="A4415" s="55" t="s">
        <v>1627</v>
      </c>
      <c r="B4415" s="56" t="s">
        <v>3079</v>
      </c>
      <c r="C4415" s="55" t="s">
        <v>162</v>
      </c>
      <c r="D4415" s="55" t="s">
        <v>3080</v>
      </c>
      <c r="E4415" s="230" t="s">
        <v>1648</v>
      </c>
      <c r="F4415" s="231"/>
      <c r="G4415" s="57" t="s">
        <v>212</v>
      </c>
      <c r="H4415" s="58">
        <v>0.5</v>
      </c>
      <c r="I4415" s="59">
        <v>96</v>
      </c>
      <c r="J4415" s="59">
        <f t="shared" si="1064"/>
        <v>48</v>
      </c>
      <c r="Q4415">
        <f t="shared" si="1056"/>
        <v>0</v>
      </c>
      <c r="R4415">
        <f t="shared" si="1065"/>
        <v>89.608243958444191</v>
      </c>
      <c r="T4415">
        <v>91.652432023746186</v>
      </c>
      <c r="W4415">
        <v>98.19</v>
      </c>
      <c r="Y4415">
        <v>98.19</v>
      </c>
      <c r="AB4415">
        <v>98.19</v>
      </c>
      <c r="AD4415" s="196">
        <v>96.51</v>
      </c>
    </row>
    <row r="4416" spans="1:30" x14ac:dyDescent="0.25">
      <c r="A4416" s="44"/>
      <c r="B4416" s="44"/>
      <c r="C4416" s="44"/>
      <c r="D4416" s="44"/>
      <c r="E4416" s="44" t="s">
        <v>1629</v>
      </c>
      <c r="F4416" s="45">
        <v>189.18</v>
      </c>
      <c r="G4416" s="44" t="s">
        <v>1630</v>
      </c>
      <c r="H4416" s="45">
        <v>0</v>
      </c>
      <c r="I4416" s="44" t="s">
        <v>1631</v>
      </c>
      <c r="J4416" s="45">
        <f>F4416+H4416</f>
        <v>189.18</v>
      </c>
      <c r="Q4416">
        <f t="shared" si="1056"/>
        <v>0</v>
      </c>
      <c r="W4416" t="s">
        <v>1631</v>
      </c>
      <c r="Y4416" t="s">
        <v>1631</v>
      </c>
      <c r="AB4416" t="s">
        <v>1631</v>
      </c>
    </row>
    <row r="4417" spans="1:30" x14ac:dyDescent="0.25">
      <c r="A4417" s="44"/>
      <c r="B4417" s="44"/>
      <c r="C4417" s="44"/>
      <c r="D4417" s="44"/>
      <c r="E4417" s="44" t="s">
        <v>1632</v>
      </c>
      <c r="F4417" s="45">
        <f>J4417-J4409</f>
        <v>163.55905859573772</v>
      </c>
      <c r="G4417" s="44"/>
      <c r="H4417" s="229" t="s">
        <v>1633</v>
      </c>
      <c r="I4417" s="229"/>
      <c r="J4417" s="45">
        <f>Q4417</f>
        <v>907.00932494000006</v>
      </c>
      <c r="Q4417">
        <f t="shared" si="1056"/>
        <v>907.00932494000006</v>
      </c>
      <c r="S4417" s="194"/>
    </row>
    <row r="4418" spans="1:30" ht="15.75" thickBot="1" x14ac:dyDescent="0.3">
      <c r="A4418" s="46"/>
      <c r="B4418" s="46"/>
      <c r="C4418" s="46"/>
      <c r="D4418" s="46"/>
      <c r="E4418" s="46"/>
      <c r="F4418" s="46"/>
      <c r="G4418" s="46" t="s">
        <v>1634</v>
      </c>
      <c r="H4418" s="47">
        <v>0.55000000000000004</v>
      </c>
      <c r="I4418" s="46" t="s">
        <v>1635</v>
      </c>
      <c r="J4418" s="48">
        <f>O4418</f>
        <v>498.85</v>
      </c>
      <c r="M4418">
        <f>K4409</f>
        <v>498.85</v>
      </c>
      <c r="N4418">
        <f>L4409</f>
        <v>907.00932494000006</v>
      </c>
      <c r="O4418">
        <v>498.85</v>
      </c>
      <c r="P4418">
        <v>907.00932494000006</v>
      </c>
      <c r="Q4418">
        <f t="shared" si="1056"/>
        <v>0</v>
      </c>
      <c r="S4418" s="194"/>
      <c r="W4418" t="s">
        <v>1635</v>
      </c>
      <c r="Y4418" t="s">
        <v>1635</v>
      </c>
      <c r="AB4418" t="s">
        <v>1635</v>
      </c>
    </row>
    <row r="4419" spans="1:30" ht="15.75" thickTop="1" x14ac:dyDescent="0.25">
      <c r="A4419" s="49"/>
      <c r="B4419" s="49"/>
      <c r="C4419" s="49"/>
      <c r="D4419" s="49"/>
      <c r="E4419" s="49"/>
      <c r="F4419" s="49"/>
      <c r="G4419" s="49"/>
      <c r="H4419" s="49"/>
      <c r="I4419" s="49"/>
      <c r="J4419" s="49"/>
      <c r="Q4419">
        <f t="shared" si="1056"/>
        <v>0</v>
      </c>
      <c r="S4419" s="194"/>
    </row>
    <row r="4420" spans="1:30" collapsed="1" x14ac:dyDescent="0.25">
      <c r="A4420" s="36" t="s">
        <v>1434</v>
      </c>
      <c r="B4420" s="37" t="s">
        <v>137</v>
      </c>
      <c r="C4420" s="36" t="s">
        <v>138</v>
      </c>
      <c r="D4420" s="36" t="s">
        <v>9</v>
      </c>
      <c r="E4420" s="233" t="s">
        <v>1626</v>
      </c>
      <c r="F4420" s="234"/>
      <c r="G4420" s="38" t="s">
        <v>139</v>
      </c>
      <c r="H4420" s="37" t="s">
        <v>140</v>
      </c>
      <c r="I4420" s="37" t="s">
        <v>141</v>
      </c>
      <c r="J4420" s="37" t="s">
        <v>10</v>
      </c>
      <c r="Q4420">
        <f t="shared" si="1056"/>
        <v>0</v>
      </c>
      <c r="S4420" s="194"/>
      <c r="W4420" t="s">
        <v>141</v>
      </c>
      <c r="Y4420" t="s">
        <v>141</v>
      </c>
      <c r="AB4420" t="s">
        <v>141</v>
      </c>
    </row>
    <row r="4421" spans="1:30" ht="25.5" x14ac:dyDescent="0.25">
      <c r="A4421" s="39" t="s">
        <v>1636</v>
      </c>
      <c r="B4421" s="40" t="s">
        <v>1435</v>
      </c>
      <c r="C4421" s="39" t="s">
        <v>157</v>
      </c>
      <c r="D4421" s="39" t="s">
        <v>1436</v>
      </c>
      <c r="E4421" s="235" t="s">
        <v>1994</v>
      </c>
      <c r="F4421" s="236"/>
      <c r="G4421" s="41" t="s">
        <v>259</v>
      </c>
      <c r="H4421" s="42">
        <v>1</v>
      </c>
      <c r="I4421" s="43">
        <f>_xlfn.XLOOKUP(D4421,'Sintético MO EQ MAT'!D:D,'Sintético MO EQ MAT'!G:G)</f>
        <v>10.996831598360657</v>
      </c>
      <c r="J4421" s="43">
        <f>(H4421*I4421)</f>
        <v>10.996831598360657</v>
      </c>
      <c r="K4421">
        <f>_xlfn.XLOOKUP(D4421,'Sintético MO EQ MAT'!D:D,'Sintético MO EQ MAT'!O:O,0)</f>
        <v>627.20000000000005</v>
      </c>
      <c r="L4421">
        <f>_xlfn.XLOOKUP(D4421,'Sintético MO EQ MAT'!D:D,'Sintético MO EQ MAT'!K:K,0)</f>
        <v>13.416134550000002</v>
      </c>
      <c r="Q4421">
        <f t="shared" si="1056"/>
        <v>0</v>
      </c>
      <c r="S4421" s="194"/>
      <c r="W4421">
        <v>10.996831598360657</v>
      </c>
      <c r="Y4421">
        <v>10.996831598360657</v>
      </c>
      <c r="AB4421">
        <v>10.996831598360657</v>
      </c>
      <c r="AD4421" s="196">
        <v>12.6</v>
      </c>
    </row>
    <row r="4422" spans="1:30" ht="25.5" x14ac:dyDescent="0.25">
      <c r="A4422" s="50" t="s">
        <v>1638</v>
      </c>
      <c r="B4422" s="51" t="s">
        <v>3117</v>
      </c>
      <c r="C4422" s="50" t="s">
        <v>157</v>
      </c>
      <c r="D4422" s="50" t="s">
        <v>3118</v>
      </c>
      <c r="E4422" s="237" t="s">
        <v>1637</v>
      </c>
      <c r="F4422" s="238"/>
      <c r="G4422" s="52" t="s">
        <v>266</v>
      </c>
      <c r="H4422" s="53">
        <v>7.0000000000000001E-3</v>
      </c>
      <c r="I4422" s="54">
        <v>19.079999999999998</v>
      </c>
      <c r="J4422" s="54">
        <f t="shared" ref="J4422:J4426" si="1066">TRUNC(H4422*I4422,(2))</f>
        <v>0.13</v>
      </c>
      <c r="Q4422">
        <f t="shared" si="1056"/>
        <v>0</v>
      </c>
      <c r="R4422">
        <f t="shared" ref="R4422:R4426" si="1067">I4422/1.07133</f>
        <v>17.809638486740781</v>
      </c>
      <c r="T4422">
        <v>18.127001017426942</v>
      </c>
      <c r="W4422">
        <v>19.420000000000002</v>
      </c>
      <c r="Y4422">
        <v>19.420000000000002</v>
      </c>
      <c r="AB4422">
        <v>19.420000000000002</v>
      </c>
      <c r="AD4422" s="196">
        <v>19.079999999999998</v>
      </c>
    </row>
    <row r="4423" spans="1:30" ht="25.5" x14ac:dyDescent="0.25">
      <c r="A4423" s="50" t="s">
        <v>1638</v>
      </c>
      <c r="B4423" s="51" t="s">
        <v>3119</v>
      </c>
      <c r="C4423" s="50" t="s">
        <v>157</v>
      </c>
      <c r="D4423" s="50" t="s">
        <v>3120</v>
      </c>
      <c r="E4423" s="237" t="s">
        <v>1637</v>
      </c>
      <c r="F4423" s="238"/>
      <c r="G4423" s="52" t="s">
        <v>266</v>
      </c>
      <c r="H4423" s="53">
        <v>1.7999999999999999E-2</v>
      </c>
      <c r="I4423" s="54">
        <v>26.51</v>
      </c>
      <c r="J4423" s="54">
        <f t="shared" si="1066"/>
        <v>0.47</v>
      </c>
      <c r="Q4423">
        <f t="shared" si="1056"/>
        <v>0</v>
      </c>
      <c r="R4423">
        <f t="shared" si="1067"/>
        <v>24.744943201441203</v>
      </c>
      <c r="T4423">
        <v>25.174316037075414</v>
      </c>
      <c r="W4423">
        <v>26.97</v>
      </c>
      <c r="Y4423">
        <v>26.97</v>
      </c>
      <c r="AB4423">
        <v>26.97</v>
      </c>
      <c r="AD4423" s="196">
        <v>26.51</v>
      </c>
    </row>
    <row r="4424" spans="1:30" ht="38.25" x14ac:dyDescent="0.25">
      <c r="A4424" s="55" t="s">
        <v>1627</v>
      </c>
      <c r="B4424" s="56" t="s">
        <v>3121</v>
      </c>
      <c r="C4424" s="55" t="s">
        <v>157</v>
      </c>
      <c r="D4424" s="55" t="s">
        <v>3122</v>
      </c>
      <c r="E4424" s="230" t="s">
        <v>1648</v>
      </c>
      <c r="F4424" s="231"/>
      <c r="G4424" s="57" t="s">
        <v>255</v>
      </c>
      <c r="H4424" s="58">
        <v>0.223</v>
      </c>
      <c r="I4424" s="59">
        <v>5.3</v>
      </c>
      <c r="J4424" s="59">
        <f t="shared" si="1066"/>
        <v>1.18</v>
      </c>
      <c r="Q4424">
        <f t="shared" si="1056"/>
        <v>0</v>
      </c>
      <c r="R4424">
        <f t="shared" si="1067"/>
        <v>4.9471218018724397</v>
      </c>
      <c r="T4424">
        <v>4.9937927622674625</v>
      </c>
      <c r="W4424">
        <v>5.35</v>
      </c>
      <c r="Y4424">
        <v>5.35</v>
      </c>
      <c r="AB4424">
        <v>5.35</v>
      </c>
      <c r="AD4424" s="196">
        <v>5.25</v>
      </c>
    </row>
    <row r="4425" spans="1:30" ht="38.25" x14ac:dyDescent="0.25">
      <c r="A4425" s="55" t="s">
        <v>1627</v>
      </c>
      <c r="B4425" s="56" t="s">
        <v>3123</v>
      </c>
      <c r="C4425" s="55" t="s">
        <v>157</v>
      </c>
      <c r="D4425" s="55" t="s">
        <v>3124</v>
      </c>
      <c r="E4425" s="230" t="s">
        <v>1648</v>
      </c>
      <c r="F4425" s="231"/>
      <c r="G4425" s="57" t="s">
        <v>159</v>
      </c>
      <c r="H4425" s="58">
        <v>0.27200000000000002</v>
      </c>
      <c r="I4425" s="59">
        <v>33.01</v>
      </c>
      <c r="J4425" s="59">
        <f t="shared" si="1066"/>
        <v>8.9700000000000006</v>
      </c>
      <c r="Q4425">
        <f t="shared" si="1056"/>
        <v>0</v>
      </c>
      <c r="R4425">
        <f t="shared" si="1067"/>
        <v>30.812168052794192</v>
      </c>
      <c r="T4425">
        <v>31.353551193376465</v>
      </c>
      <c r="W4425">
        <v>33.590000000000003</v>
      </c>
      <c r="Y4425">
        <v>33.590000000000003</v>
      </c>
      <c r="AB4425">
        <v>33.590000000000003</v>
      </c>
      <c r="AD4425" s="196">
        <v>33.01</v>
      </c>
    </row>
    <row r="4426" spans="1:30" ht="25.5" x14ac:dyDescent="0.25">
      <c r="A4426" s="55" t="s">
        <v>1627</v>
      </c>
      <c r="B4426" s="56" t="s">
        <v>2581</v>
      </c>
      <c r="C4426" s="55" t="s">
        <v>157</v>
      </c>
      <c r="D4426" s="55" t="s">
        <v>2582</v>
      </c>
      <c r="E4426" s="230" t="s">
        <v>1648</v>
      </c>
      <c r="F4426" s="231"/>
      <c r="G4426" s="57" t="s">
        <v>259</v>
      </c>
      <c r="H4426" s="58">
        <v>1.0999999999999999E-2</v>
      </c>
      <c r="I4426" s="59">
        <v>23.59</v>
      </c>
      <c r="J4426" s="59">
        <f t="shared" si="1066"/>
        <v>0.25</v>
      </c>
      <c r="Q4426">
        <f t="shared" ref="Q4426:Q4489" si="1068">P4427</f>
        <v>0</v>
      </c>
      <c r="R4426">
        <f t="shared" si="1067"/>
        <v>22.019359114371859</v>
      </c>
      <c r="T4426">
        <v>22.402060989611048</v>
      </c>
      <c r="W4426">
        <v>24</v>
      </c>
      <c r="Y4426">
        <v>24</v>
      </c>
      <c r="AB4426">
        <v>24</v>
      </c>
      <c r="AD4426" s="196">
        <v>23.59</v>
      </c>
    </row>
    <row r="4427" spans="1:30" x14ac:dyDescent="0.25">
      <c r="A4427" s="44"/>
      <c r="B4427" s="44"/>
      <c r="C4427" s="44"/>
      <c r="D4427" s="44"/>
      <c r="E4427" s="44" t="s">
        <v>1629</v>
      </c>
      <c r="F4427" s="45">
        <v>0.46</v>
      </c>
      <c r="G4427" s="44" t="s">
        <v>1630</v>
      </c>
      <c r="H4427" s="45">
        <v>0</v>
      </c>
      <c r="I4427" s="44" t="s">
        <v>1631</v>
      </c>
      <c r="J4427" s="45">
        <f>F4427+H4427</f>
        <v>0.46</v>
      </c>
      <c r="Q4427">
        <f t="shared" si="1068"/>
        <v>0</v>
      </c>
      <c r="W4427" t="s">
        <v>1631</v>
      </c>
      <c r="Y4427" t="s">
        <v>1631</v>
      </c>
      <c r="AB4427" t="s">
        <v>1631</v>
      </c>
    </row>
    <row r="4428" spans="1:30" x14ac:dyDescent="0.25">
      <c r="A4428" s="44"/>
      <c r="B4428" s="44"/>
      <c r="C4428" s="44"/>
      <c r="D4428" s="44"/>
      <c r="E4428" s="44" t="s">
        <v>1632</v>
      </c>
      <c r="F4428" s="45">
        <f>J4428-J4421</f>
        <v>2.4193029516393452</v>
      </c>
      <c r="G4428" s="44"/>
      <c r="H4428" s="229" t="s">
        <v>1633</v>
      </c>
      <c r="I4428" s="229"/>
      <c r="J4428" s="45">
        <f>Q4428</f>
        <v>13.416134550000002</v>
      </c>
      <c r="Q4428">
        <f t="shared" si="1068"/>
        <v>13.416134550000002</v>
      </c>
      <c r="S4428" s="194"/>
    </row>
    <row r="4429" spans="1:30" ht="15.75" thickBot="1" x14ac:dyDescent="0.3">
      <c r="A4429" s="46"/>
      <c r="B4429" s="46"/>
      <c r="C4429" s="46"/>
      <c r="D4429" s="46"/>
      <c r="E4429" s="46"/>
      <c r="F4429" s="46"/>
      <c r="G4429" s="46" t="s">
        <v>1634</v>
      </c>
      <c r="H4429" s="47">
        <v>46.75</v>
      </c>
      <c r="I4429" s="46" t="s">
        <v>1635</v>
      </c>
      <c r="J4429" s="48">
        <f>O4429</f>
        <v>627.20000000000005</v>
      </c>
      <c r="M4429">
        <f>K4421</f>
        <v>627.20000000000005</v>
      </c>
      <c r="N4429">
        <f>L4421</f>
        <v>13.416134550000002</v>
      </c>
      <c r="O4429">
        <v>627.20000000000005</v>
      </c>
      <c r="P4429">
        <v>13.416134550000002</v>
      </c>
      <c r="Q4429">
        <f t="shared" si="1068"/>
        <v>0</v>
      </c>
      <c r="S4429" s="194"/>
      <c r="W4429" t="s">
        <v>1635</v>
      </c>
      <c r="Y4429" t="s">
        <v>1635</v>
      </c>
      <c r="AB4429" t="s">
        <v>1635</v>
      </c>
    </row>
    <row r="4430" spans="1:30" ht="15.75" thickTop="1" x14ac:dyDescent="0.25">
      <c r="A4430" s="49"/>
      <c r="B4430" s="49"/>
      <c r="C4430" s="49"/>
      <c r="D4430" s="49"/>
      <c r="E4430" s="49"/>
      <c r="F4430" s="49"/>
      <c r="G4430" s="49"/>
      <c r="H4430" s="49"/>
      <c r="I4430" s="49"/>
      <c r="J4430" s="49"/>
      <c r="Q4430">
        <f t="shared" si="1068"/>
        <v>0</v>
      </c>
      <c r="S4430" s="194"/>
    </row>
    <row r="4431" spans="1:30" collapsed="1" x14ac:dyDescent="0.25">
      <c r="A4431" s="36" t="s">
        <v>1437</v>
      </c>
      <c r="B4431" s="37" t="s">
        <v>137</v>
      </c>
      <c r="C4431" s="36" t="s">
        <v>138</v>
      </c>
      <c r="D4431" s="36" t="s">
        <v>9</v>
      </c>
      <c r="E4431" s="233" t="s">
        <v>1626</v>
      </c>
      <c r="F4431" s="234"/>
      <c r="G4431" s="38" t="s">
        <v>139</v>
      </c>
      <c r="H4431" s="37" t="s">
        <v>140</v>
      </c>
      <c r="I4431" s="37" t="s">
        <v>141</v>
      </c>
      <c r="J4431" s="37" t="s">
        <v>10</v>
      </c>
      <c r="Q4431">
        <f t="shared" si="1068"/>
        <v>0</v>
      </c>
      <c r="S4431" s="194"/>
      <c r="W4431" t="s">
        <v>141</v>
      </c>
      <c r="Y4431" t="s">
        <v>141</v>
      </c>
      <c r="AB4431" t="s">
        <v>141</v>
      </c>
    </row>
    <row r="4432" spans="1:30" ht="51" x14ac:dyDescent="0.25">
      <c r="A4432" s="39" t="s">
        <v>1636</v>
      </c>
      <c r="B4432" s="40" t="s">
        <v>1438</v>
      </c>
      <c r="C4432" s="39" t="s">
        <v>157</v>
      </c>
      <c r="D4432" s="39" t="s">
        <v>1439</v>
      </c>
      <c r="E4432" s="235" t="s">
        <v>2026</v>
      </c>
      <c r="F4432" s="236"/>
      <c r="G4432" s="41" t="s">
        <v>159</v>
      </c>
      <c r="H4432" s="42">
        <v>1</v>
      </c>
      <c r="I4432" s="43">
        <f>_xlfn.XLOOKUP(D4432,'Sintético MO EQ MAT'!D:D,'Sintético MO EQ MAT'!G:G)</f>
        <v>33.095226524590167</v>
      </c>
      <c r="J4432" s="43">
        <f>(H4432*I4432)</f>
        <v>33.095226524590167</v>
      </c>
      <c r="K4432">
        <f>_xlfn.XLOOKUP(D4432,'Sintético MO EQ MAT'!D:D,'Sintético MO EQ MAT'!O:O,0)</f>
        <v>145.35</v>
      </c>
      <c r="L4432">
        <f>_xlfn.XLOOKUP(D4432,'Sintético MO EQ MAT'!D:D,'Sintético MO EQ MAT'!K:K,0)</f>
        <v>40.376176360000002</v>
      </c>
      <c r="Q4432">
        <f t="shared" si="1068"/>
        <v>0</v>
      </c>
      <c r="S4432" s="194"/>
      <c r="W4432">
        <v>33.095226524590167</v>
      </c>
      <c r="Y4432">
        <v>33.095226524590167</v>
      </c>
      <c r="AB4432">
        <v>33.095226524590167</v>
      </c>
      <c r="AD4432" s="196">
        <v>25.9</v>
      </c>
    </row>
    <row r="4433" spans="1:30" ht="25.5" x14ac:dyDescent="0.25">
      <c r="A4433" s="50" t="s">
        <v>1638</v>
      </c>
      <c r="B4433" s="51" t="s">
        <v>3125</v>
      </c>
      <c r="C4433" s="50" t="s">
        <v>157</v>
      </c>
      <c r="D4433" s="50" t="s">
        <v>3126</v>
      </c>
      <c r="E4433" s="237" t="s">
        <v>1637</v>
      </c>
      <c r="F4433" s="238"/>
      <c r="G4433" s="52" t="s">
        <v>212</v>
      </c>
      <c r="H4433" s="53">
        <v>3.1E-2</v>
      </c>
      <c r="I4433" s="54">
        <v>689.85</v>
      </c>
      <c r="J4433" s="54">
        <f t="shared" ref="J4433:J4437" si="1069">TRUNC(H4433*I4433,(2))</f>
        <v>21.38</v>
      </c>
      <c r="Q4433">
        <f t="shared" si="1068"/>
        <v>0</v>
      </c>
      <c r="R4433">
        <f t="shared" ref="R4433:R4437" si="1070">I4433/1.07133</f>
        <v>643.9192405701325</v>
      </c>
      <c r="T4433">
        <v>655.08293429662194</v>
      </c>
      <c r="W4433">
        <v>701.81</v>
      </c>
      <c r="Y4433">
        <v>701.81</v>
      </c>
      <c r="AB4433">
        <v>701.81</v>
      </c>
      <c r="AD4433" s="196">
        <v>689.85</v>
      </c>
    </row>
    <row r="4434" spans="1:30" ht="25.5" x14ac:dyDescent="0.25">
      <c r="A4434" s="50" t="s">
        <v>1638</v>
      </c>
      <c r="B4434" s="51" t="s">
        <v>1792</v>
      </c>
      <c r="C4434" s="50" t="s">
        <v>157</v>
      </c>
      <c r="D4434" s="50" t="s">
        <v>1793</v>
      </c>
      <c r="E4434" s="237" t="s">
        <v>1637</v>
      </c>
      <c r="F4434" s="238"/>
      <c r="G4434" s="52" t="s">
        <v>266</v>
      </c>
      <c r="H4434" s="53">
        <v>0.214</v>
      </c>
      <c r="I4434" s="54">
        <v>26.71</v>
      </c>
      <c r="J4434" s="54">
        <f t="shared" si="1069"/>
        <v>5.71</v>
      </c>
      <c r="Q4434">
        <f t="shared" si="1068"/>
        <v>0</v>
      </c>
      <c r="R4434">
        <f t="shared" si="1070"/>
        <v>24.931627043021294</v>
      </c>
      <c r="T4434">
        <v>25.370334070734511</v>
      </c>
      <c r="W4434">
        <v>27.18</v>
      </c>
      <c r="Y4434">
        <v>27.18</v>
      </c>
      <c r="AB4434">
        <v>27.18</v>
      </c>
      <c r="AD4434" s="196">
        <v>26.71</v>
      </c>
    </row>
    <row r="4435" spans="1:30" ht="25.5" x14ac:dyDescent="0.25">
      <c r="A4435" s="50" t="s">
        <v>1638</v>
      </c>
      <c r="B4435" s="51" t="s">
        <v>1186</v>
      </c>
      <c r="C4435" s="50" t="s">
        <v>157</v>
      </c>
      <c r="D4435" s="50" t="s">
        <v>1187</v>
      </c>
      <c r="E4435" s="237" t="s">
        <v>1637</v>
      </c>
      <c r="F4435" s="238"/>
      <c r="G4435" s="52" t="s">
        <v>266</v>
      </c>
      <c r="H4435" s="53">
        <v>0.107</v>
      </c>
      <c r="I4435" s="54">
        <v>18.82</v>
      </c>
      <c r="J4435" s="54">
        <f t="shared" si="1069"/>
        <v>2.0099999999999998</v>
      </c>
      <c r="Q4435">
        <f t="shared" si="1068"/>
        <v>0</v>
      </c>
      <c r="R4435">
        <f t="shared" si="1070"/>
        <v>17.566949492686664</v>
      </c>
      <c r="T4435">
        <v>17.874977831293812</v>
      </c>
      <c r="W4435">
        <v>19.149999999999999</v>
      </c>
      <c r="Y4435">
        <v>19.149999999999999</v>
      </c>
      <c r="AB4435">
        <v>19.149999999999999</v>
      </c>
      <c r="AD4435" s="196">
        <v>18.82</v>
      </c>
    </row>
    <row r="4436" spans="1:30" x14ac:dyDescent="0.25">
      <c r="A4436" s="55" t="s">
        <v>1627</v>
      </c>
      <c r="B4436" s="56" t="s">
        <v>2029</v>
      </c>
      <c r="C4436" s="55" t="s">
        <v>157</v>
      </c>
      <c r="D4436" s="55" t="s">
        <v>2030</v>
      </c>
      <c r="E4436" s="230" t="s">
        <v>1648</v>
      </c>
      <c r="F4436" s="231"/>
      <c r="G4436" s="57" t="s">
        <v>259</v>
      </c>
      <c r="H4436" s="58">
        <v>0.5</v>
      </c>
      <c r="I4436" s="59">
        <v>0.69</v>
      </c>
      <c r="J4436" s="59">
        <f t="shared" si="1069"/>
        <v>0.34</v>
      </c>
      <c r="Q4436">
        <f t="shared" si="1068"/>
        <v>0</v>
      </c>
      <c r="R4436">
        <f t="shared" si="1070"/>
        <v>0.64405925345131754</v>
      </c>
      <c r="T4436">
        <v>0.66272763760932674</v>
      </c>
      <c r="W4436">
        <v>0.71</v>
      </c>
      <c r="Y4436">
        <v>0.71</v>
      </c>
      <c r="AB4436">
        <v>0.71</v>
      </c>
      <c r="AD4436" s="196">
        <v>0.69</v>
      </c>
    </row>
    <row r="4437" spans="1:30" ht="25.5" x14ac:dyDescent="0.25">
      <c r="A4437" s="55" t="s">
        <v>1627</v>
      </c>
      <c r="B4437" s="56" t="s">
        <v>2031</v>
      </c>
      <c r="C4437" s="55" t="s">
        <v>157</v>
      </c>
      <c r="D4437" s="55" t="s">
        <v>2032</v>
      </c>
      <c r="E4437" s="230" t="s">
        <v>1648</v>
      </c>
      <c r="F4437" s="231"/>
      <c r="G4437" s="57" t="s">
        <v>1724</v>
      </c>
      <c r="H4437" s="58">
        <v>0.21</v>
      </c>
      <c r="I4437" s="59">
        <v>17.46</v>
      </c>
      <c r="J4437" s="59">
        <f t="shared" si="1069"/>
        <v>3.66</v>
      </c>
      <c r="Q4437">
        <f t="shared" si="1068"/>
        <v>0</v>
      </c>
      <c r="R4437">
        <f t="shared" si="1070"/>
        <v>16.297499369942038</v>
      </c>
      <c r="T4437">
        <v>16.586859324391177</v>
      </c>
      <c r="W4437">
        <v>17.77</v>
      </c>
      <c r="Y4437">
        <v>17.77</v>
      </c>
      <c r="AB4437">
        <v>17.77</v>
      </c>
      <c r="AD4437" s="196">
        <v>17.46</v>
      </c>
    </row>
    <row r="4438" spans="1:30" x14ac:dyDescent="0.25">
      <c r="A4438" s="44"/>
      <c r="B4438" s="44"/>
      <c r="C4438" s="44"/>
      <c r="D4438" s="44"/>
      <c r="E4438" s="44" t="s">
        <v>1629</v>
      </c>
      <c r="F4438" s="45">
        <v>10.47</v>
      </c>
      <c r="G4438" s="44" t="s">
        <v>1630</v>
      </c>
      <c r="H4438" s="45">
        <v>0</v>
      </c>
      <c r="I4438" s="44" t="s">
        <v>1631</v>
      </c>
      <c r="J4438" s="45">
        <f>F4438+H4438</f>
        <v>10.47</v>
      </c>
      <c r="Q4438">
        <f t="shared" si="1068"/>
        <v>0</v>
      </c>
      <c r="W4438" t="s">
        <v>1631</v>
      </c>
      <c r="Y4438" t="s">
        <v>1631</v>
      </c>
      <c r="AB4438" t="s">
        <v>1631</v>
      </c>
    </row>
    <row r="4439" spans="1:30" x14ac:dyDescent="0.25">
      <c r="A4439" s="44"/>
      <c r="B4439" s="44"/>
      <c r="C4439" s="44"/>
      <c r="D4439" s="44"/>
      <c r="E4439" s="44" t="s">
        <v>1632</v>
      </c>
      <c r="F4439" s="45">
        <f>J4439-J4432</f>
        <v>7.2809498354098352</v>
      </c>
      <c r="G4439" s="44"/>
      <c r="H4439" s="229" t="s">
        <v>1633</v>
      </c>
      <c r="I4439" s="229"/>
      <c r="J4439" s="45">
        <f>Q4439</f>
        <v>40.376176360000002</v>
      </c>
      <c r="Q4439">
        <f t="shared" si="1068"/>
        <v>40.376176360000002</v>
      </c>
      <c r="S4439" s="194"/>
    </row>
    <row r="4440" spans="1:30" ht="15.75" thickBot="1" x14ac:dyDescent="0.3">
      <c r="A4440" s="46"/>
      <c r="B4440" s="46"/>
      <c r="C4440" s="46"/>
      <c r="D4440" s="46"/>
      <c r="E4440" s="46"/>
      <c r="F4440" s="46"/>
      <c r="G4440" s="46" t="s">
        <v>1634</v>
      </c>
      <c r="H4440" s="47">
        <v>3.6</v>
      </c>
      <c r="I4440" s="46" t="s">
        <v>1635</v>
      </c>
      <c r="J4440" s="48">
        <f>O4440</f>
        <v>145.35</v>
      </c>
      <c r="M4440">
        <f>K4432</f>
        <v>145.35</v>
      </c>
      <c r="N4440">
        <f>L4432</f>
        <v>40.376176360000002</v>
      </c>
      <c r="O4440">
        <v>145.35</v>
      </c>
      <c r="P4440">
        <v>40.376176360000002</v>
      </c>
      <c r="Q4440">
        <f t="shared" si="1068"/>
        <v>0</v>
      </c>
      <c r="S4440" s="194"/>
      <c r="W4440" t="s">
        <v>1635</v>
      </c>
      <c r="Y4440" t="s">
        <v>1635</v>
      </c>
      <c r="AB4440" t="s">
        <v>1635</v>
      </c>
    </row>
    <row r="4441" spans="1:30" ht="15.75" thickTop="1" x14ac:dyDescent="0.25">
      <c r="A4441" s="49"/>
      <c r="B4441" s="49"/>
      <c r="C4441" s="49"/>
      <c r="D4441" s="49"/>
      <c r="E4441" s="49"/>
      <c r="F4441" s="49"/>
      <c r="G4441" s="49"/>
      <c r="H4441" s="49"/>
      <c r="I4441" s="49"/>
      <c r="J4441" s="49"/>
      <c r="Q4441">
        <f t="shared" si="1068"/>
        <v>0</v>
      </c>
      <c r="S4441" s="194"/>
    </row>
    <row r="4442" spans="1:30" collapsed="1" x14ac:dyDescent="0.25">
      <c r="A4442" s="36" t="s">
        <v>1440</v>
      </c>
      <c r="B4442" s="37" t="s">
        <v>137</v>
      </c>
      <c r="C4442" s="36" t="s">
        <v>138</v>
      </c>
      <c r="D4442" s="36" t="s">
        <v>9</v>
      </c>
      <c r="E4442" s="233" t="s">
        <v>1626</v>
      </c>
      <c r="F4442" s="234"/>
      <c r="G4442" s="38" t="s">
        <v>139</v>
      </c>
      <c r="H4442" s="37" t="s">
        <v>140</v>
      </c>
      <c r="I4442" s="37" t="s">
        <v>141</v>
      </c>
      <c r="J4442" s="37" t="s">
        <v>10</v>
      </c>
      <c r="Q4442">
        <f t="shared" si="1068"/>
        <v>0</v>
      </c>
      <c r="S4442" s="194"/>
      <c r="W4442" t="s">
        <v>141</v>
      </c>
      <c r="Y4442" t="s">
        <v>141</v>
      </c>
      <c r="AB4442" t="s">
        <v>141</v>
      </c>
    </row>
    <row r="4443" spans="1:30" x14ac:dyDescent="0.25">
      <c r="A4443" s="39" t="s">
        <v>1636</v>
      </c>
      <c r="B4443" s="40" t="s">
        <v>1441</v>
      </c>
      <c r="C4443" s="39" t="s">
        <v>162</v>
      </c>
      <c r="D4443" s="39" t="s">
        <v>3127</v>
      </c>
      <c r="E4443" s="235" t="s">
        <v>3128</v>
      </c>
      <c r="F4443" s="236"/>
      <c r="G4443" s="41" t="s">
        <v>159</v>
      </c>
      <c r="H4443" s="42">
        <v>1</v>
      </c>
      <c r="I4443" s="43">
        <f>_xlfn.XLOOKUP(D4443,'Sintético MO EQ MAT'!D:D,'Sintético MO EQ MAT'!G:G)</f>
        <v>151.34540542622952</v>
      </c>
      <c r="J4443" s="43">
        <f>(H4443*I4443)</f>
        <v>151.34540542622952</v>
      </c>
      <c r="K4443">
        <f>_xlfn.XLOOKUP(D4443,'Sintético MO EQ MAT'!D:D,'Sintético MO EQ MAT'!O:O,0)</f>
        <v>2245.23</v>
      </c>
      <c r="L4443">
        <f>_xlfn.XLOOKUP(D4443,'Sintético MO EQ MAT'!D:D,'Sintético MO EQ MAT'!K:K,0)</f>
        <v>184.64139462</v>
      </c>
      <c r="Q4443">
        <f t="shared" si="1068"/>
        <v>0</v>
      </c>
      <c r="S4443" s="194"/>
      <c r="W4443">
        <v>151.34540542622952</v>
      </c>
      <c r="Y4443">
        <v>151.34540542622952</v>
      </c>
      <c r="AB4443">
        <v>151.34540542622952</v>
      </c>
      <c r="AD4443" s="196">
        <v>32.380000000000003</v>
      </c>
    </row>
    <row r="4444" spans="1:30" ht="25.5" x14ac:dyDescent="0.25">
      <c r="A4444" s="50" t="s">
        <v>1638</v>
      </c>
      <c r="B4444" s="51" t="s">
        <v>1792</v>
      </c>
      <c r="C4444" s="50" t="s">
        <v>157</v>
      </c>
      <c r="D4444" s="50" t="s">
        <v>1793</v>
      </c>
      <c r="E4444" s="237" t="s">
        <v>1637</v>
      </c>
      <c r="F4444" s="238"/>
      <c r="G4444" s="52" t="s">
        <v>266</v>
      </c>
      <c r="H4444" s="53">
        <v>2.9969999999999999</v>
      </c>
      <c r="I4444" s="54">
        <v>26.715</v>
      </c>
      <c r="J4444" s="54">
        <f t="shared" ref="J4444:J4445" si="1071">TRUNC(H4444*I4444,(2))</f>
        <v>80.06</v>
      </c>
      <c r="Q4444">
        <f t="shared" si="1068"/>
        <v>0</v>
      </c>
      <c r="R4444">
        <f t="shared" ref="R4444:R4445" si="1072">I4444/1.07133</f>
        <v>24.936294139060795</v>
      </c>
      <c r="T4444">
        <v>25.370334070734511</v>
      </c>
      <c r="W4444">
        <v>27.18</v>
      </c>
      <c r="Y4444">
        <v>27.18</v>
      </c>
      <c r="AB4444">
        <v>27.18</v>
      </c>
      <c r="AD4444" s="196">
        <v>26.71</v>
      </c>
    </row>
    <row r="4445" spans="1:30" ht="25.5" x14ac:dyDescent="0.25">
      <c r="A4445" s="50" t="s">
        <v>1638</v>
      </c>
      <c r="B4445" s="51" t="s">
        <v>1186</v>
      </c>
      <c r="C4445" s="50" t="s">
        <v>157</v>
      </c>
      <c r="D4445" s="50" t="s">
        <v>1187</v>
      </c>
      <c r="E4445" s="237" t="s">
        <v>1637</v>
      </c>
      <c r="F4445" s="238"/>
      <c r="G4445" s="52" t="s">
        <v>266</v>
      </c>
      <c r="H4445" s="53">
        <v>3.7879999999999998</v>
      </c>
      <c r="I4445" s="54">
        <v>18.82</v>
      </c>
      <c r="J4445" s="54">
        <f t="shared" si="1071"/>
        <v>71.290000000000006</v>
      </c>
      <c r="Q4445">
        <f t="shared" si="1068"/>
        <v>0</v>
      </c>
      <c r="R4445">
        <f t="shared" si="1072"/>
        <v>17.566949492686664</v>
      </c>
      <c r="T4445">
        <v>17.874977831293812</v>
      </c>
      <c r="W4445">
        <v>19.149999999999999</v>
      </c>
      <c r="Y4445">
        <v>19.149999999999999</v>
      </c>
      <c r="AB4445">
        <v>19.149999999999999</v>
      </c>
      <c r="AD4445" s="196">
        <v>18.82</v>
      </c>
    </row>
    <row r="4446" spans="1:30" x14ac:dyDescent="0.25">
      <c r="A4446" s="44"/>
      <c r="B4446" s="44"/>
      <c r="C4446" s="44"/>
      <c r="D4446" s="44"/>
      <c r="E4446" s="44" t="s">
        <v>1629</v>
      </c>
      <c r="F4446" s="45">
        <v>113.65</v>
      </c>
      <c r="G4446" s="44" t="s">
        <v>1630</v>
      </c>
      <c r="H4446" s="45">
        <v>0</v>
      </c>
      <c r="I4446" s="44" t="s">
        <v>1631</v>
      </c>
      <c r="J4446" s="45">
        <f>F4446+H4446</f>
        <v>113.65</v>
      </c>
      <c r="Q4446">
        <f t="shared" si="1068"/>
        <v>0</v>
      </c>
      <c r="W4446" t="s">
        <v>1631</v>
      </c>
      <c r="Y4446" t="s">
        <v>1631</v>
      </c>
      <c r="AB4446" t="s">
        <v>1631</v>
      </c>
    </row>
    <row r="4447" spans="1:30" x14ac:dyDescent="0.25">
      <c r="A4447" s="44"/>
      <c r="B4447" s="44"/>
      <c r="C4447" s="44"/>
      <c r="D4447" s="44"/>
      <c r="E4447" s="44" t="s">
        <v>1632</v>
      </c>
      <c r="F4447" s="45">
        <f>J4447-J4443</f>
        <v>33.295989193770481</v>
      </c>
      <c r="G4447" s="44"/>
      <c r="H4447" s="229" t="s">
        <v>1633</v>
      </c>
      <c r="I4447" s="229"/>
      <c r="J4447" s="45">
        <f>Q4447</f>
        <v>184.64139462</v>
      </c>
      <c r="Q4447">
        <f t="shared" si="1068"/>
        <v>184.64139462</v>
      </c>
      <c r="S4447" s="194"/>
    </row>
    <row r="4448" spans="1:30" ht="15.75" thickBot="1" x14ac:dyDescent="0.3">
      <c r="A4448" s="46"/>
      <c r="B4448" s="46"/>
      <c r="C4448" s="46"/>
      <c r="D4448" s="46"/>
      <c r="E4448" s="46"/>
      <c r="F4448" s="46"/>
      <c r="G4448" s="46" t="s">
        <v>1634</v>
      </c>
      <c r="H4448" s="47">
        <v>12.16</v>
      </c>
      <c r="I4448" s="46" t="s">
        <v>1635</v>
      </c>
      <c r="J4448" s="48">
        <f>O4448</f>
        <v>2245.23</v>
      </c>
      <c r="M4448">
        <f>K4443</f>
        <v>2245.23</v>
      </c>
      <c r="N4448">
        <f>L4443</f>
        <v>184.64139462</v>
      </c>
      <c r="O4448">
        <v>2245.23</v>
      </c>
      <c r="P4448">
        <v>184.64139462</v>
      </c>
      <c r="Q4448">
        <f t="shared" si="1068"/>
        <v>0</v>
      </c>
      <c r="S4448" s="194"/>
      <c r="W4448" t="s">
        <v>1635</v>
      </c>
      <c r="Y4448" t="s">
        <v>1635</v>
      </c>
      <c r="AB4448" t="s">
        <v>1635</v>
      </c>
    </row>
    <row r="4449" spans="1:30" ht="15.75" thickTop="1" x14ac:dyDescent="0.25">
      <c r="A4449" s="49"/>
      <c r="B4449" s="49"/>
      <c r="C4449" s="49"/>
      <c r="D4449" s="49"/>
      <c r="E4449" s="49"/>
      <c r="F4449" s="49"/>
      <c r="G4449" s="49"/>
      <c r="H4449" s="49"/>
      <c r="I4449" s="49"/>
      <c r="J4449" s="49"/>
      <c r="Q4449">
        <f t="shared" si="1068"/>
        <v>0</v>
      </c>
      <c r="S4449" s="194"/>
    </row>
    <row r="4450" spans="1:30" collapsed="1" x14ac:dyDescent="0.25">
      <c r="A4450" s="36" t="s">
        <v>1443</v>
      </c>
      <c r="B4450" s="37" t="s">
        <v>137</v>
      </c>
      <c r="C4450" s="36" t="s">
        <v>138</v>
      </c>
      <c r="D4450" s="36" t="s">
        <v>9</v>
      </c>
      <c r="E4450" s="233" t="s">
        <v>1626</v>
      </c>
      <c r="F4450" s="234"/>
      <c r="G4450" s="38" t="s">
        <v>139</v>
      </c>
      <c r="H4450" s="37" t="s">
        <v>140</v>
      </c>
      <c r="I4450" s="37" t="s">
        <v>141</v>
      </c>
      <c r="J4450" s="37" t="s">
        <v>10</v>
      </c>
      <c r="Q4450">
        <f t="shared" si="1068"/>
        <v>0</v>
      </c>
      <c r="S4450" s="194"/>
      <c r="W4450" t="s">
        <v>141</v>
      </c>
      <c r="Y4450" t="s">
        <v>141</v>
      </c>
      <c r="AB4450" t="s">
        <v>141</v>
      </c>
    </row>
    <row r="4451" spans="1:30" x14ac:dyDescent="0.25">
      <c r="A4451" s="39" t="s">
        <v>1636</v>
      </c>
      <c r="B4451" s="40" t="s">
        <v>1444</v>
      </c>
      <c r="C4451" s="39" t="s">
        <v>162</v>
      </c>
      <c r="D4451" s="39" t="s">
        <v>1445</v>
      </c>
      <c r="E4451" s="235" t="s">
        <v>3129</v>
      </c>
      <c r="F4451" s="236"/>
      <c r="G4451" s="41" t="s">
        <v>159</v>
      </c>
      <c r="H4451" s="42">
        <v>1</v>
      </c>
      <c r="I4451" s="43">
        <f>_xlfn.XLOOKUP(D4451,'Sintético MO EQ MAT'!D:D,'Sintético MO EQ MAT'!G:G)</f>
        <v>132.70315757377051</v>
      </c>
      <c r="J4451" s="43">
        <f>(H4451*I4451)</f>
        <v>132.70315757377051</v>
      </c>
      <c r="K4451">
        <f>_xlfn.XLOOKUP(D4451,'Sintético MO EQ MAT'!D:D,'Sintético MO EQ MAT'!O:O,0)</f>
        <v>1968.67</v>
      </c>
      <c r="L4451">
        <f>_xlfn.XLOOKUP(D4451,'Sintético MO EQ MAT'!D:D,'Sintético MO EQ MAT'!K:K,0)</f>
        <v>161.89785224000002</v>
      </c>
      <c r="Q4451">
        <f t="shared" si="1068"/>
        <v>0</v>
      </c>
      <c r="S4451" s="194"/>
      <c r="W4451">
        <v>132.70315757377051</v>
      </c>
      <c r="Y4451">
        <v>132.70315757377051</v>
      </c>
      <c r="AB4451">
        <v>132.70315757377051</v>
      </c>
      <c r="AD4451" s="196">
        <v>87.4</v>
      </c>
    </row>
    <row r="4452" spans="1:30" ht="25.5" x14ac:dyDescent="0.25">
      <c r="A4452" s="50" t="s">
        <v>1638</v>
      </c>
      <c r="B4452" s="51" t="s">
        <v>1915</v>
      </c>
      <c r="C4452" s="50" t="s">
        <v>157</v>
      </c>
      <c r="D4452" s="50" t="s">
        <v>1916</v>
      </c>
      <c r="E4452" s="237" t="s">
        <v>1637</v>
      </c>
      <c r="F4452" s="238"/>
      <c r="G4452" s="52" t="s">
        <v>266</v>
      </c>
      <c r="H4452" s="53">
        <v>1.615</v>
      </c>
      <c r="I4452" s="54">
        <v>19.7</v>
      </c>
      <c r="J4452" s="54">
        <f t="shared" ref="J4452:J4459" si="1073">TRUNC(H4452*I4452,(2))</f>
        <v>31.81</v>
      </c>
      <c r="Q4452">
        <f t="shared" si="1068"/>
        <v>0</v>
      </c>
      <c r="R4452">
        <f t="shared" ref="R4452:R4459" si="1074">I4452/1.07133</f>
        <v>18.388358395639067</v>
      </c>
      <c r="T4452">
        <v>18.71505511840423</v>
      </c>
      <c r="W4452">
        <v>20.05</v>
      </c>
      <c r="Y4452">
        <v>20.05</v>
      </c>
      <c r="AB4452">
        <v>20.05</v>
      </c>
      <c r="AD4452" s="196">
        <v>19.7</v>
      </c>
    </row>
    <row r="4453" spans="1:30" ht="25.5" x14ac:dyDescent="0.25">
      <c r="A4453" s="50" t="s">
        <v>1638</v>
      </c>
      <c r="B4453" s="51" t="s">
        <v>2034</v>
      </c>
      <c r="C4453" s="50" t="s">
        <v>157</v>
      </c>
      <c r="D4453" s="50" t="s">
        <v>2035</v>
      </c>
      <c r="E4453" s="237" t="s">
        <v>1637</v>
      </c>
      <c r="F4453" s="238"/>
      <c r="G4453" s="52" t="s">
        <v>266</v>
      </c>
      <c r="H4453" s="53">
        <v>1.5149999999999999</v>
      </c>
      <c r="I4453" s="54">
        <v>26.71</v>
      </c>
      <c r="J4453" s="54">
        <f t="shared" si="1073"/>
        <v>40.46</v>
      </c>
      <c r="Q4453">
        <f t="shared" si="1068"/>
        <v>0</v>
      </c>
      <c r="R4453">
        <f t="shared" si="1074"/>
        <v>24.931627043021294</v>
      </c>
      <c r="T4453">
        <v>25.370334070734511</v>
      </c>
      <c r="W4453">
        <v>27.18</v>
      </c>
      <c r="Y4453">
        <v>27.18</v>
      </c>
      <c r="AB4453">
        <v>27.18</v>
      </c>
      <c r="AD4453" s="196">
        <v>26.71</v>
      </c>
    </row>
    <row r="4454" spans="1:30" x14ac:dyDescent="0.25">
      <c r="A4454" s="55" t="s">
        <v>1627</v>
      </c>
      <c r="B4454" s="56" t="s">
        <v>1841</v>
      </c>
      <c r="C4454" s="55" t="s">
        <v>162</v>
      </c>
      <c r="D4454" s="55" t="s">
        <v>1842</v>
      </c>
      <c r="E4454" s="230" t="s">
        <v>1648</v>
      </c>
      <c r="F4454" s="231"/>
      <c r="G4454" s="57" t="s">
        <v>259</v>
      </c>
      <c r="H4454" s="58">
        <v>6.86</v>
      </c>
      <c r="I4454" s="59">
        <v>0.7</v>
      </c>
      <c r="J4454" s="59">
        <f t="shared" si="1073"/>
        <v>4.8</v>
      </c>
      <c r="Q4454">
        <f t="shared" si="1068"/>
        <v>0</v>
      </c>
      <c r="R4454">
        <f t="shared" si="1074"/>
        <v>0.65339344553032219</v>
      </c>
      <c r="T4454">
        <v>0.67206182968833139</v>
      </c>
      <c r="W4454">
        <v>0.72</v>
      </c>
      <c r="Y4454">
        <v>0.72</v>
      </c>
      <c r="AB4454">
        <v>0.72</v>
      </c>
      <c r="AD4454" s="196">
        <v>0.7</v>
      </c>
    </row>
    <row r="4455" spans="1:30" x14ac:dyDescent="0.25">
      <c r="A4455" s="55" t="s">
        <v>1627</v>
      </c>
      <c r="B4455" s="56" t="s">
        <v>3130</v>
      </c>
      <c r="C4455" s="55" t="s">
        <v>162</v>
      </c>
      <c r="D4455" s="55" t="s">
        <v>3131</v>
      </c>
      <c r="E4455" s="230" t="s">
        <v>1648</v>
      </c>
      <c r="F4455" s="231"/>
      <c r="G4455" s="57" t="s">
        <v>212</v>
      </c>
      <c r="H4455" s="58">
        <v>3.2000000000000001E-2</v>
      </c>
      <c r="I4455" s="59">
        <v>135.52000000000001</v>
      </c>
      <c r="J4455" s="59">
        <f t="shared" si="1073"/>
        <v>4.33</v>
      </c>
      <c r="Q4455">
        <f t="shared" si="1068"/>
        <v>0</v>
      </c>
      <c r="R4455">
        <f t="shared" si="1074"/>
        <v>126.49697105467038</v>
      </c>
      <c r="T4455">
        <v>128.69050619323647</v>
      </c>
      <c r="W4455">
        <v>137.87</v>
      </c>
      <c r="Y4455">
        <v>137.87</v>
      </c>
      <c r="AB4455">
        <v>137.87</v>
      </c>
      <c r="AD4455" s="196">
        <v>135.52000000000001</v>
      </c>
    </row>
    <row r="4456" spans="1:30" x14ac:dyDescent="0.25">
      <c r="A4456" s="55" t="s">
        <v>1627</v>
      </c>
      <c r="B4456" s="56" t="s">
        <v>3132</v>
      </c>
      <c r="C4456" s="55" t="s">
        <v>162</v>
      </c>
      <c r="D4456" s="55" t="s">
        <v>3133</v>
      </c>
      <c r="E4456" s="230" t="s">
        <v>1648</v>
      </c>
      <c r="F4456" s="231"/>
      <c r="G4456" s="57" t="s">
        <v>259</v>
      </c>
      <c r="H4456" s="58">
        <v>1.6</v>
      </c>
      <c r="I4456" s="59">
        <v>16.48</v>
      </c>
      <c r="J4456" s="59">
        <f t="shared" si="1073"/>
        <v>26.36</v>
      </c>
      <c r="Q4456">
        <f t="shared" si="1068"/>
        <v>0</v>
      </c>
      <c r="R4456">
        <f t="shared" si="1074"/>
        <v>15.382748546199586</v>
      </c>
      <c r="T4456">
        <v>15.653440116490719</v>
      </c>
      <c r="W4456">
        <v>16.77</v>
      </c>
      <c r="Y4456">
        <v>16.77</v>
      </c>
      <c r="AB4456">
        <v>16.77</v>
      </c>
      <c r="AD4456" s="196">
        <v>16.48</v>
      </c>
    </row>
    <row r="4457" spans="1:30" x14ac:dyDescent="0.25">
      <c r="A4457" s="55" t="s">
        <v>1627</v>
      </c>
      <c r="B4457" s="56" t="s">
        <v>3134</v>
      </c>
      <c r="C4457" s="55" t="s">
        <v>162</v>
      </c>
      <c r="D4457" s="55" t="s">
        <v>3135</v>
      </c>
      <c r="E4457" s="230" t="s">
        <v>1648</v>
      </c>
      <c r="F4457" s="231"/>
      <c r="G4457" s="57" t="s">
        <v>259</v>
      </c>
      <c r="H4457" s="58">
        <v>1.5</v>
      </c>
      <c r="I4457" s="59">
        <v>6.91</v>
      </c>
      <c r="J4457" s="59">
        <f t="shared" si="1073"/>
        <v>10.36</v>
      </c>
      <c r="Q4457">
        <f t="shared" si="1068"/>
        <v>0</v>
      </c>
      <c r="R4457">
        <f t="shared" si="1074"/>
        <v>6.4499267265921807</v>
      </c>
      <c r="T4457">
        <v>6.524600263224217</v>
      </c>
      <c r="W4457">
        <v>6.99</v>
      </c>
      <c r="Y4457">
        <v>6.99</v>
      </c>
      <c r="AB4457">
        <v>6.99</v>
      </c>
      <c r="AD4457" s="196">
        <v>6.87</v>
      </c>
    </row>
    <row r="4458" spans="1:30" x14ac:dyDescent="0.25">
      <c r="A4458" s="55" t="s">
        <v>1627</v>
      </c>
      <c r="B4458" s="56" t="s">
        <v>3136</v>
      </c>
      <c r="C4458" s="55" t="s">
        <v>162</v>
      </c>
      <c r="D4458" s="55" t="s">
        <v>3137</v>
      </c>
      <c r="E4458" s="230" t="s">
        <v>1648</v>
      </c>
      <c r="F4458" s="231"/>
      <c r="G4458" s="57" t="s">
        <v>259</v>
      </c>
      <c r="H4458" s="58">
        <v>0.7</v>
      </c>
      <c r="I4458" s="59">
        <v>17.16</v>
      </c>
      <c r="J4458" s="59">
        <f t="shared" si="1073"/>
        <v>12.01</v>
      </c>
      <c r="Q4458">
        <f t="shared" si="1068"/>
        <v>0</v>
      </c>
      <c r="R4458">
        <f t="shared" si="1074"/>
        <v>16.017473607571898</v>
      </c>
      <c r="T4458">
        <v>16.288165177863032</v>
      </c>
      <c r="W4458">
        <v>17.45</v>
      </c>
      <c r="Y4458">
        <v>17.45</v>
      </c>
      <c r="AB4458">
        <v>17.45</v>
      </c>
      <c r="AD4458" s="196">
        <v>17.149999999999999</v>
      </c>
    </row>
    <row r="4459" spans="1:30" x14ac:dyDescent="0.25">
      <c r="A4459" s="55" t="s">
        <v>1627</v>
      </c>
      <c r="B4459" s="56" t="s">
        <v>3138</v>
      </c>
      <c r="C4459" s="55" t="s">
        <v>162</v>
      </c>
      <c r="D4459" s="55" t="s">
        <v>3139</v>
      </c>
      <c r="E4459" s="230" t="s">
        <v>1648</v>
      </c>
      <c r="F4459" s="231"/>
      <c r="G4459" s="57" t="s">
        <v>259</v>
      </c>
      <c r="H4459" s="58">
        <v>0.15</v>
      </c>
      <c r="I4459" s="59">
        <v>17.149999999999999</v>
      </c>
      <c r="J4459" s="59">
        <f t="shared" si="1073"/>
        <v>2.57</v>
      </c>
      <c r="Q4459">
        <f t="shared" si="1068"/>
        <v>0</v>
      </c>
      <c r="R4459">
        <f t="shared" si="1074"/>
        <v>16.008139415492892</v>
      </c>
      <c r="T4459">
        <v>16.288165177863032</v>
      </c>
      <c r="W4459">
        <v>17.45</v>
      </c>
      <c r="Y4459">
        <v>17.45</v>
      </c>
      <c r="AB4459">
        <v>17.45</v>
      </c>
      <c r="AD4459" s="196">
        <v>17.149999999999999</v>
      </c>
    </row>
    <row r="4460" spans="1:30" x14ac:dyDescent="0.25">
      <c r="A4460" s="44"/>
      <c r="B4460" s="44"/>
      <c r="C4460" s="44"/>
      <c r="D4460" s="44"/>
      <c r="E4460" s="44" t="s">
        <v>1629</v>
      </c>
      <c r="F4460" s="45">
        <v>54.92</v>
      </c>
      <c r="G4460" s="44" t="s">
        <v>1630</v>
      </c>
      <c r="H4460" s="45">
        <v>0</v>
      </c>
      <c r="I4460" s="44" t="s">
        <v>1631</v>
      </c>
      <c r="J4460" s="45">
        <f>F4460+H4460</f>
        <v>54.92</v>
      </c>
      <c r="Q4460">
        <f t="shared" si="1068"/>
        <v>0</v>
      </c>
      <c r="W4460" t="s">
        <v>1631</v>
      </c>
      <c r="Y4460" t="s">
        <v>1631</v>
      </c>
      <c r="AB4460" t="s">
        <v>1631</v>
      </c>
    </row>
    <row r="4461" spans="1:30" x14ac:dyDescent="0.25">
      <c r="A4461" s="44"/>
      <c r="B4461" s="44"/>
      <c r="C4461" s="44"/>
      <c r="D4461" s="44"/>
      <c r="E4461" s="44" t="s">
        <v>1632</v>
      </c>
      <c r="F4461" s="45">
        <f>J4461-J4451</f>
        <v>29.194694666229509</v>
      </c>
      <c r="G4461" s="44"/>
      <c r="H4461" s="229" t="s">
        <v>1633</v>
      </c>
      <c r="I4461" s="229"/>
      <c r="J4461" s="45">
        <f>Q4461</f>
        <v>161.89785224000002</v>
      </c>
      <c r="Q4461">
        <f t="shared" si="1068"/>
        <v>161.89785224000002</v>
      </c>
      <c r="S4461" s="194"/>
    </row>
    <row r="4462" spans="1:30" ht="15.75" thickBot="1" x14ac:dyDescent="0.3">
      <c r="A4462" s="46"/>
      <c r="B4462" s="46"/>
      <c r="C4462" s="46"/>
      <c r="D4462" s="46"/>
      <c r="E4462" s="46"/>
      <c r="F4462" s="46"/>
      <c r="G4462" s="46" t="s">
        <v>1634</v>
      </c>
      <c r="H4462" s="47">
        <v>12.16</v>
      </c>
      <c r="I4462" s="46" t="s">
        <v>1635</v>
      </c>
      <c r="J4462" s="48">
        <f>O4462</f>
        <v>1968.67</v>
      </c>
      <c r="M4462">
        <f>K4451</f>
        <v>1968.67</v>
      </c>
      <c r="N4462">
        <f>L4451</f>
        <v>161.89785224000002</v>
      </c>
      <c r="O4462">
        <v>1968.67</v>
      </c>
      <c r="P4462">
        <v>161.89785224000002</v>
      </c>
      <c r="Q4462">
        <f t="shared" si="1068"/>
        <v>0</v>
      </c>
      <c r="S4462" s="194"/>
      <c r="W4462" t="s">
        <v>1635</v>
      </c>
      <c r="Y4462" t="s">
        <v>1635</v>
      </c>
      <c r="AB4462" t="s">
        <v>1635</v>
      </c>
    </row>
    <row r="4463" spans="1:30" ht="15.75" thickTop="1" x14ac:dyDescent="0.25">
      <c r="A4463" s="49"/>
      <c r="B4463" s="49"/>
      <c r="C4463" s="49"/>
      <c r="D4463" s="49"/>
      <c r="E4463" s="49"/>
      <c r="F4463" s="49"/>
      <c r="G4463" s="49"/>
      <c r="H4463" s="49"/>
      <c r="I4463" s="49"/>
      <c r="J4463" s="49"/>
      <c r="Q4463">
        <f t="shared" si="1068"/>
        <v>0</v>
      </c>
      <c r="S4463" s="194"/>
    </row>
    <row r="4464" spans="1:30" collapsed="1" x14ac:dyDescent="0.25">
      <c r="A4464" s="36" t="s">
        <v>1446</v>
      </c>
      <c r="B4464" s="37" t="s">
        <v>137</v>
      </c>
      <c r="C4464" s="36" t="s">
        <v>138</v>
      </c>
      <c r="D4464" s="36" t="s">
        <v>9</v>
      </c>
      <c r="E4464" s="233" t="s">
        <v>1626</v>
      </c>
      <c r="F4464" s="234"/>
      <c r="G4464" s="38" t="s">
        <v>139</v>
      </c>
      <c r="H4464" s="37" t="s">
        <v>140</v>
      </c>
      <c r="I4464" s="37" t="s">
        <v>141</v>
      </c>
      <c r="J4464" s="37" t="s">
        <v>10</v>
      </c>
      <c r="Q4464">
        <f t="shared" si="1068"/>
        <v>0</v>
      </c>
      <c r="S4464" s="194"/>
      <c r="W4464" t="s">
        <v>141</v>
      </c>
      <c r="Y4464" t="s">
        <v>141</v>
      </c>
      <c r="AB4464" t="s">
        <v>141</v>
      </c>
    </row>
    <row r="4465" spans="1:30" x14ac:dyDescent="0.25">
      <c r="A4465" s="39" t="s">
        <v>1636</v>
      </c>
      <c r="B4465" s="40" t="s">
        <v>1447</v>
      </c>
      <c r="C4465" s="39" t="s">
        <v>162</v>
      </c>
      <c r="D4465" s="39" t="s">
        <v>1448</v>
      </c>
      <c r="E4465" s="235" t="s">
        <v>2007</v>
      </c>
      <c r="F4465" s="236"/>
      <c r="G4465" s="41" t="s">
        <v>159</v>
      </c>
      <c r="H4465" s="42">
        <v>1</v>
      </c>
      <c r="I4465" s="43">
        <f>_xlfn.XLOOKUP(D4465,'Sintético MO EQ MAT'!D:D,'Sintético MO EQ MAT'!G:G)</f>
        <v>48.506903336065584</v>
      </c>
      <c r="J4465" s="43">
        <f>(H4465*I4465)</f>
        <v>48.506903336065584</v>
      </c>
      <c r="K4465">
        <f>_xlfn.XLOOKUP(D4465,'Sintético MO EQ MAT'!D:D,'Sintético MO EQ MAT'!O:O,0)</f>
        <v>719.6</v>
      </c>
      <c r="L4465">
        <f>_xlfn.XLOOKUP(D4465,'Sintético MO EQ MAT'!D:D,'Sintético MO EQ MAT'!K:K,0)</f>
        <v>59.178422070000011</v>
      </c>
      <c r="Q4465">
        <f t="shared" si="1068"/>
        <v>0</v>
      </c>
      <c r="S4465" s="194"/>
      <c r="W4465">
        <v>48.506903336065584</v>
      </c>
      <c r="Y4465">
        <v>48.506903336065584</v>
      </c>
      <c r="AB4465">
        <v>48.506903336065584</v>
      </c>
      <c r="AD4465" s="196">
        <v>20.420000000000002</v>
      </c>
    </row>
    <row r="4466" spans="1:30" ht="25.5" x14ac:dyDescent="0.25">
      <c r="A4466" s="50" t="s">
        <v>1638</v>
      </c>
      <c r="B4466" s="51" t="s">
        <v>1186</v>
      </c>
      <c r="C4466" s="50" t="s">
        <v>157</v>
      </c>
      <c r="D4466" s="50" t="s">
        <v>1187</v>
      </c>
      <c r="E4466" s="237" t="s">
        <v>1637</v>
      </c>
      <c r="F4466" s="238"/>
      <c r="G4466" s="52" t="s">
        <v>266</v>
      </c>
      <c r="H4466" s="53">
        <v>1.222</v>
      </c>
      <c r="I4466" s="54">
        <v>18.82</v>
      </c>
      <c r="J4466" s="54">
        <f t="shared" ref="J4466:J4469" si="1075">TRUNC(H4466*I4466,(2))</f>
        <v>22.99</v>
      </c>
      <c r="Q4466">
        <f t="shared" si="1068"/>
        <v>0</v>
      </c>
      <c r="R4466">
        <f t="shared" ref="R4466:R4469" si="1076">I4466/1.07133</f>
        <v>17.566949492686664</v>
      </c>
      <c r="T4466">
        <v>17.874977831293812</v>
      </c>
      <c r="W4466">
        <v>19.149999999999999</v>
      </c>
      <c r="Y4466">
        <v>19.149999999999999</v>
      </c>
      <c r="AB4466">
        <v>19.149999999999999</v>
      </c>
      <c r="AD4466" s="196">
        <v>18.82</v>
      </c>
    </row>
    <row r="4467" spans="1:30" ht="25.5" x14ac:dyDescent="0.25">
      <c r="A4467" s="50" t="s">
        <v>1638</v>
      </c>
      <c r="B4467" s="51" t="s">
        <v>3140</v>
      </c>
      <c r="C4467" s="50" t="s">
        <v>157</v>
      </c>
      <c r="D4467" s="50" t="s">
        <v>3141</v>
      </c>
      <c r="E4467" s="237" t="s">
        <v>1637</v>
      </c>
      <c r="F4467" s="238"/>
      <c r="G4467" s="52" t="s">
        <v>266</v>
      </c>
      <c r="H4467" s="53">
        <v>0.68600000000000005</v>
      </c>
      <c r="I4467" s="54">
        <v>23.46</v>
      </c>
      <c r="J4467" s="54">
        <f t="shared" si="1075"/>
        <v>16.09</v>
      </c>
      <c r="Q4467">
        <f t="shared" si="1068"/>
        <v>0</v>
      </c>
      <c r="R4467">
        <f t="shared" si="1076"/>
        <v>21.898014617344799</v>
      </c>
      <c r="T4467">
        <v>22.280716492583988</v>
      </c>
      <c r="W4467">
        <v>23.87</v>
      </c>
      <c r="Y4467">
        <v>23.87</v>
      </c>
      <c r="AB4467">
        <v>23.87</v>
      </c>
      <c r="AD4467" s="196">
        <v>23.46</v>
      </c>
    </row>
    <row r="4468" spans="1:30" x14ac:dyDescent="0.25">
      <c r="A4468" s="55" t="s">
        <v>1627</v>
      </c>
      <c r="B4468" s="56" t="s">
        <v>1841</v>
      </c>
      <c r="C4468" s="55" t="s">
        <v>162</v>
      </c>
      <c r="D4468" s="55" t="s">
        <v>1842</v>
      </c>
      <c r="E4468" s="230" t="s">
        <v>1648</v>
      </c>
      <c r="F4468" s="231"/>
      <c r="G4468" s="57" t="s">
        <v>259</v>
      </c>
      <c r="H4468" s="58">
        <v>6.44</v>
      </c>
      <c r="I4468" s="59">
        <v>0.71</v>
      </c>
      <c r="J4468" s="59">
        <f t="shared" si="1075"/>
        <v>4.57</v>
      </c>
      <c r="Q4468">
        <f t="shared" si="1068"/>
        <v>0</v>
      </c>
      <c r="R4468">
        <f t="shared" si="1076"/>
        <v>0.66272763760932674</v>
      </c>
      <c r="T4468">
        <v>0.67206182968833139</v>
      </c>
      <c r="W4468">
        <v>0.72</v>
      </c>
      <c r="Y4468">
        <v>0.72</v>
      </c>
      <c r="AB4468">
        <v>0.72</v>
      </c>
      <c r="AD4468" s="196">
        <v>0.7</v>
      </c>
    </row>
    <row r="4469" spans="1:30" x14ac:dyDescent="0.25">
      <c r="A4469" s="55" t="s">
        <v>1627</v>
      </c>
      <c r="B4469" s="56" t="s">
        <v>3130</v>
      </c>
      <c r="C4469" s="55" t="s">
        <v>162</v>
      </c>
      <c r="D4469" s="55" t="s">
        <v>3131</v>
      </c>
      <c r="E4469" s="230" t="s">
        <v>1648</v>
      </c>
      <c r="F4469" s="231"/>
      <c r="G4469" s="57" t="s">
        <v>212</v>
      </c>
      <c r="H4469" s="58">
        <v>3.5999999999999997E-2</v>
      </c>
      <c r="I4469" s="59">
        <v>135.25</v>
      </c>
      <c r="J4469" s="59">
        <f t="shared" si="1075"/>
        <v>4.8600000000000003</v>
      </c>
      <c r="Q4469">
        <f t="shared" si="1068"/>
        <v>0</v>
      </c>
      <c r="R4469">
        <f t="shared" si="1076"/>
        <v>126.24494786853725</v>
      </c>
      <c r="T4469">
        <v>128.69050619323647</v>
      </c>
      <c r="W4469">
        <v>137.87</v>
      </c>
      <c r="Y4469">
        <v>137.87</v>
      </c>
      <c r="AB4469">
        <v>137.87</v>
      </c>
      <c r="AD4469" s="196">
        <v>135.52000000000001</v>
      </c>
    </row>
    <row r="4470" spans="1:30" x14ac:dyDescent="0.25">
      <c r="A4470" s="44"/>
      <c r="B4470" s="44"/>
      <c r="C4470" s="44"/>
      <c r="D4470" s="44"/>
      <c r="E4470" s="44" t="s">
        <v>1629</v>
      </c>
      <c r="F4470" s="45">
        <v>28.45</v>
      </c>
      <c r="G4470" s="44" t="s">
        <v>1630</v>
      </c>
      <c r="H4470" s="45">
        <v>0</v>
      </c>
      <c r="I4470" s="44" t="s">
        <v>1631</v>
      </c>
      <c r="J4470" s="45">
        <f>F4470+H4470</f>
        <v>28.45</v>
      </c>
      <c r="Q4470">
        <f t="shared" si="1068"/>
        <v>0</v>
      </c>
      <c r="W4470" t="s">
        <v>1631</v>
      </c>
      <c r="Y4470" t="s">
        <v>1631</v>
      </c>
      <c r="AB4470" t="s">
        <v>1631</v>
      </c>
    </row>
    <row r="4471" spans="1:30" x14ac:dyDescent="0.25">
      <c r="A4471" s="44"/>
      <c r="B4471" s="44"/>
      <c r="C4471" s="44"/>
      <c r="D4471" s="44"/>
      <c r="E4471" s="44" t="s">
        <v>1632</v>
      </c>
      <c r="F4471" s="45">
        <f>J4471-J4465</f>
        <v>10.671518733934427</v>
      </c>
      <c r="G4471" s="44"/>
      <c r="H4471" s="229" t="s">
        <v>1633</v>
      </c>
      <c r="I4471" s="229"/>
      <c r="J4471" s="45">
        <f>Q4471</f>
        <v>59.178422070000011</v>
      </c>
      <c r="Q4471">
        <f t="shared" si="1068"/>
        <v>59.178422070000011</v>
      </c>
      <c r="S4471" s="194"/>
    </row>
    <row r="4472" spans="1:30" ht="15.75" thickBot="1" x14ac:dyDescent="0.3">
      <c r="A4472" s="46"/>
      <c r="B4472" s="46"/>
      <c r="C4472" s="46"/>
      <c r="D4472" s="46"/>
      <c r="E4472" s="46"/>
      <c r="F4472" s="46"/>
      <c r="G4472" s="46" t="s">
        <v>1634</v>
      </c>
      <c r="H4472" s="47">
        <v>12.16</v>
      </c>
      <c r="I4472" s="46" t="s">
        <v>1635</v>
      </c>
      <c r="J4472" s="48">
        <f>O4472</f>
        <v>719.6</v>
      </c>
      <c r="M4472">
        <f>K4465</f>
        <v>719.6</v>
      </c>
      <c r="N4472">
        <f>L4465</f>
        <v>59.178422070000011</v>
      </c>
      <c r="O4472">
        <v>719.6</v>
      </c>
      <c r="P4472">
        <v>59.178422070000011</v>
      </c>
      <c r="Q4472">
        <f t="shared" si="1068"/>
        <v>0</v>
      </c>
      <c r="S4472" s="194"/>
      <c r="W4472" t="s">
        <v>1635</v>
      </c>
      <c r="Y4472" t="s">
        <v>1635</v>
      </c>
      <c r="AB4472" t="s">
        <v>1635</v>
      </c>
    </row>
    <row r="4473" spans="1:30" ht="15.75" thickTop="1" x14ac:dyDescent="0.25">
      <c r="A4473" s="49"/>
      <c r="B4473" s="49"/>
      <c r="C4473" s="49"/>
      <c r="D4473" s="49"/>
      <c r="E4473" s="49"/>
      <c r="F4473" s="49"/>
      <c r="G4473" s="49"/>
      <c r="H4473" s="49"/>
      <c r="I4473" s="49"/>
      <c r="J4473" s="49"/>
      <c r="Q4473">
        <f t="shared" si="1068"/>
        <v>0</v>
      </c>
      <c r="S4473" s="194"/>
    </row>
    <row r="4474" spans="1:30" collapsed="1" x14ac:dyDescent="0.25">
      <c r="A4474" s="36" t="s">
        <v>1449</v>
      </c>
      <c r="B4474" s="37" t="s">
        <v>137</v>
      </c>
      <c r="C4474" s="36" t="s">
        <v>138</v>
      </c>
      <c r="D4474" s="36" t="s">
        <v>9</v>
      </c>
      <c r="E4474" s="233" t="s">
        <v>1626</v>
      </c>
      <c r="F4474" s="234"/>
      <c r="G4474" s="38" t="s">
        <v>139</v>
      </c>
      <c r="H4474" s="37" t="s">
        <v>140</v>
      </c>
      <c r="I4474" s="37" t="s">
        <v>141</v>
      </c>
      <c r="J4474" s="37" t="s">
        <v>10</v>
      </c>
      <c r="Q4474">
        <f t="shared" si="1068"/>
        <v>0</v>
      </c>
      <c r="S4474" s="194"/>
      <c r="W4474" t="s">
        <v>141</v>
      </c>
      <c r="Y4474" t="s">
        <v>141</v>
      </c>
      <c r="AB4474" t="s">
        <v>141</v>
      </c>
    </row>
    <row r="4475" spans="1:30" x14ac:dyDescent="0.25">
      <c r="A4475" s="39" t="s">
        <v>1636</v>
      </c>
      <c r="B4475" s="40" t="s">
        <v>1450</v>
      </c>
      <c r="C4475" s="39" t="s">
        <v>594</v>
      </c>
      <c r="D4475" s="39" t="s">
        <v>3142</v>
      </c>
      <c r="E4475" s="235" t="s">
        <v>3143</v>
      </c>
      <c r="F4475" s="236"/>
      <c r="G4475" s="41" t="s">
        <v>808</v>
      </c>
      <c r="H4475" s="42">
        <v>1</v>
      </c>
      <c r="I4475" s="43">
        <f>_xlfn.XLOOKUP(D4475,'Sintético MO EQ MAT'!D:D,'Sintético MO EQ MAT'!G:G)</f>
        <v>375.29406826229507</v>
      </c>
      <c r="J4475" s="43">
        <f>(H4475*I4475)</f>
        <v>375.29406826229507</v>
      </c>
      <c r="K4475">
        <f>_xlfn.XLOOKUP(D4475,'Sintético MO EQ MAT'!D:D,'Sintético MO EQ MAT'!O:O,0)</f>
        <v>549.42999999999995</v>
      </c>
      <c r="L4475">
        <f>_xlfn.XLOOKUP(D4475,'Sintético MO EQ MAT'!D:D,'Sintético MO EQ MAT'!K:K,0)</f>
        <v>457.85876328000001</v>
      </c>
      <c r="Q4475">
        <f t="shared" si="1068"/>
        <v>0</v>
      </c>
      <c r="S4475" s="194"/>
      <c r="W4475">
        <v>375.29406826229507</v>
      </c>
      <c r="Y4475">
        <v>375.29406826229507</v>
      </c>
      <c r="AB4475">
        <v>375.29406826229507</v>
      </c>
      <c r="AD4475" s="196">
        <v>268.48</v>
      </c>
    </row>
    <row r="4476" spans="1:30" ht="25.5" x14ac:dyDescent="0.25">
      <c r="A4476" s="50" t="s">
        <v>1638</v>
      </c>
      <c r="B4476" s="51" t="s">
        <v>2532</v>
      </c>
      <c r="C4476" s="50" t="s">
        <v>594</v>
      </c>
      <c r="D4476" s="50" t="s">
        <v>2533</v>
      </c>
      <c r="E4476" s="237" t="s">
        <v>2336</v>
      </c>
      <c r="F4476" s="238"/>
      <c r="G4476" s="52" t="s">
        <v>1787</v>
      </c>
      <c r="H4476" s="53">
        <v>1.5</v>
      </c>
      <c r="I4476" s="54">
        <v>3.64</v>
      </c>
      <c r="J4476" s="54">
        <f t="shared" ref="J4476:J4486" si="1077">TRUNC(H4476*I4476,(2))</f>
        <v>5.46</v>
      </c>
      <c r="Q4476">
        <f t="shared" si="1068"/>
        <v>0</v>
      </c>
      <c r="R4476">
        <f t="shared" ref="R4476:R4486" si="1078">I4476/1.07133</f>
        <v>3.3976459167576754</v>
      </c>
      <c r="T4476">
        <v>3.4629852613107075</v>
      </c>
      <c r="W4476">
        <v>3.71</v>
      </c>
      <c r="Y4476">
        <v>3.71</v>
      </c>
      <c r="AB4476">
        <v>3.71</v>
      </c>
      <c r="AD4476" s="196">
        <v>3.64</v>
      </c>
    </row>
    <row r="4477" spans="1:30" ht="25.5" x14ac:dyDescent="0.25">
      <c r="A4477" s="50" t="s">
        <v>1638</v>
      </c>
      <c r="B4477" s="51" t="s">
        <v>3144</v>
      </c>
      <c r="C4477" s="50" t="s">
        <v>594</v>
      </c>
      <c r="D4477" s="50" t="s">
        <v>3145</v>
      </c>
      <c r="E4477" s="237" t="s">
        <v>2336</v>
      </c>
      <c r="F4477" s="238"/>
      <c r="G4477" s="52" t="s">
        <v>1787</v>
      </c>
      <c r="H4477" s="53">
        <v>0.5</v>
      </c>
      <c r="I4477" s="54">
        <v>3.5</v>
      </c>
      <c r="J4477" s="54">
        <f t="shared" si="1077"/>
        <v>1.75</v>
      </c>
      <c r="Q4477">
        <f t="shared" si="1068"/>
        <v>0</v>
      </c>
      <c r="R4477">
        <f t="shared" si="1078"/>
        <v>3.2669672276516111</v>
      </c>
      <c r="T4477">
        <v>3.3323065722046432</v>
      </c>
      <c r="W4477">
        <v>3.57</v>
      </c>
      <c r="Y4477">
        <v>3.57</v>
      </c>
      <c r="AB4477">
        <v>3.57</v>
      </c>
      <c r="AD4477" s="196">
        <v>3.5</v>
      </c>
    </row>
    <row r="4478" spans="1:30" ht="25.5" x14ac:dyDescent="0.25">
      <c r="A4478" s="50" t="s">
        <v>1638</v>
      </c>
      <c r="B4478" s="51" t="s">
        <v>3146</v>
      </c>
      <c r="C4478" s="50" t="s">
        <v>594</v>
      </c>
      <c r="D4478" s="50" t="s">
        <v>3147</v>
      </c>
      <c r="E4478" s="237" t="s">
        <v>2336</v>
      </c>
      <c r="F4478" s="238"/>
      <c r="G4478" s="52" t="s">
        <v>1787</v>
      </c>
      <c r="H4478" s="53">
        <v>3</v>
      </c>
      <c r="I4478" s="54">
        <v>3.47</v>
      </c>
      <c r="J4478" s="54">
        <f t="shared" si="1077"/>
        <v>10.41</v>
      </c>
      <c r="Q4478">
        <f t="shared" si="1068"/>
        <v>0</v>
      </c>
      <c r="R4478">
        <f t="shared" si="1078"/>
        <v>3.2389646514145971</v>
      </c>
      <c r="T4478">
        <v>3.3043039959676292</v>
      </c>
      <c r="W4478">
        <v>3.54</v>
      </c>
      <c r="Y4478">
        <v>3.54</v>
      </c>
      <c r="AB4478">
        <v>3.54</v>
      </c>
      <c r="AD4478" s="196">
        <v>3.47</v>
      </c>
    </row>
    <row r="4479" spans="1:30" ht="25.5" x14ac:dyDescent="0.25">
      <c r="A4479" s="50" t="s">
        <v>1638</v>
      </c>
      <c r="B4479" s="51" t="s">
        <v>3148</v>
      </c>
      <c r="C4479" s="50" t="s">
        <v>594</v>
      </c>
      <c r="D4479" s="50" t="s">
        <v>3149</v>
      </c>
      <c r="E4479" s="237" t="s">
        <v>2336</v>
      </c>
      <c r="F4479" s="238"/>
      <c r="G4479" s="52" t="s">
        <v>1787</v>
      </c>
      <c r="H4479" s="53">
        <v>3</v>
      </c>
      <c r="I4479" s="54">
        <v>4.1100000000000003</v>
      </c>
      <c r="J4479" s="54">
        <f t="shared" si="1077"/>
        <v>12.33</v>
      </c>
      <c r="Q4479">
        <f t="shared" si="1068"/>
        <v>0</v>
      </c>
      <c r="R4479">
        <f t="shared" si="1078"/>
        <v>3.8363529444708919</v>
      </c>
      <c r="T4479">
        <v>3.9110264811029287</v>
      </c>
      <c r="W4479">
        <v>4.1900000000000004</v>
      </c>
      <c r="Y4479">
        <v>4.1900000000000004</v>
      </c>
      <c r="AB4479">
        <v>4.1900000000000004</v>
      </c>
      <c r="AD4479" s="196">
        <v>4.1100000000000003</v>
      </c>
    </row>
    <row r="4480" spans="1:30" x14ac:dyDescent="0.25">
      <c r="A4480" s="55" t="s">
        <v>1627</v>
      </c>
      <c r="B4480" s="56" t="s">
        <v>3150</v>
      </c>
      <c r="C4480" s="55" t="s">
        <v>594</v>
      </c>
      <c r="D4480" s="55" t="s">
        <v>3151</v>
      </c>
      <c r="E4480" s="230" t="s">
        <v>1648</v>
      </c>
      <c r="F4480" s="231"/>
      <c r="G4480" s="57" t="s">
        <v>3152</v>
      </c>
      <c r="H4480" s="58">
        <v>2.2000000000000002</v>
      </c>
      <c r="I4480" s="59">
        <v>38.56</v>
      </c>
      <c r="J4480" s="59">
        <f t="shared" si="1077"/>
        <v>84.83</v>
      </c>
      <c r="Q4480">
        <f t="shared" si="1068"/>
        <v>0</v>
      </c>
      <c r="R4480">
        <f t="shared" si="1078"/>
        <v>35.992644656641751</v>
      </c>
      <c r="T4480">
        <v>36.599367141777051</v>
      </c>
      <c r="W4480">
        <v>39.21</v>
      </c>
      <c r="Y4480">
        <v>39.21</v>
      </c>
      <c r="AB4480">
        <v>39.21</v>
      </c>
      <c r="AD4480" s="196">
        <v>38.54</v>
      </c>
    </row>
    <row r="4481" spans="1:30" x14ac:dyDescent="0.25">
      <c r="A4481" s="55" t="s">
        <v>1627</v>
      </c>
      <c r="B4481" s="56" t="s">
        <v>3153</v>
      </c>
      <c r="C4481" s="55" t="s">
        <v>157</v>
      </c>
      <c r="D4481" s="55" t="s">
        <v>3154</v>
      </c>
      <c r="E4481" s="230" t="s">
        <v>1665</v>
      </c>
      <c r="F4481" s="231"/>
      <c r="G4481" s="57" t="s">
        <v>266</v>
      </c>
      <c r="H4481" s="58">
        <v>3</v>
      </c>
      <c r="I4481" s="59">
        <v>20.32</v>
      </c>
      <c r="J4481" s="59">
        <f t="shared" si="1077"/>
        <v>60.96</v>
      </c>
      <c r="Q4481">
        <f t="shared" si="1068"/>
        <v>0</v>
      </c>
      <c r="R4481">
        <f t="shared" si="1078"/>
        <v>18.967078304537353</v>
      </c>
      <c r="T4481">
        <v>19.303109219381518</v>
      </c>
      <c r="W4481">
        <v>20.68</v>
      </c>
      <c r="Y4481">
        <v>20.68</v>
      </c>
      <c r="AB4481">
        <v>20.68</v>
      </c>
      <c r="AD4481" s="196">
        <v>20.32</v>
      </c>
    </row>
    <row r="4482" spans="1:30" ht="25.5" x14ac:dyDescent="0.25">
      <c r="A4482" s="55" t="s">
        <v>1627</v>
      </c>
      <c r="B4482" s="56" t="s">
        <v>3155</v>
      </c>
      <c r="C4482" s="55" t="s">
        <v>157</v>
      </c>
      <c r="D4482" s="55" t="s">
        <v>3156</v>
      </c>
      <c r="E4482" s="230" t="s">
        <v>1648</v>
      </c>
      <c r="F4482" s="231"/>
      <c r="G4482" s="57" t="s">
        <v>255</v>
      </c>
      <c r="H4482" s="58">
        <v>3</v>
      </c>
      <c r="I4482" s="59">
        <v>31.56</v>
      </c>
      <c r="J4482" s="59">
        <f t="shared" si="1077"/>
        <v>94.68</v>
      </c>
      <c r="Q4482">
        <f t="shared" si="1068"/>
        <v>0</v>
      </c>
      <c r="R4482">
        <f t="shared" si="1078"/>
        <v>29.458710201338526</v>
      </c>
      <c r="T4482">
        <v>29.962756573604775</v>
      </c>
      <c r="W4482">
        <v>32.1</v>
      </c>
      <c r="Y4482">
        <v>32.1</v>
      </c>
      <c r="AB4482">
        <v>32.1</v>
      </c>
      <c r="AD4482" s="196">
        <v>31.55</v>
      </c>
    </row>
    <row r="4483" spans="1:30" x14ac:dyDescent="0.25">
      <c r="A4483" s="55" t="s">
        <v>1627</v>
      </c>
      <c r="B4483" s="56" t="s">
        <v>3157</v>
      </c>
      <c r="C4483" s="55" t="s">
        <v>157</v>
      </c>
      <c r="D4483" s="55" t="s">
        <v>3158</v>
      </c>
      <c r="E4483" s="230" t="s">
        <v>1665</v>
      </c>
      <c r="F4483" s="231"/>
      <c r="G4483" s="57" t="s">
        <v>266</v>
      </c>
      <c r="H4483" s="58">
        <v>0.5</v>
      </c>
      <c r="I4483" s="59">
        <v>20.32</v>
      </c>
      <c r="J4483" s="59">
        <f t="shared" si="1077"/>
        <v>10.16</v>
      </c>
      <c r="Q4483">
        <f t="shared" si="1068"/>
        <v>0</v>
      </c>
      <c r="R4483">
        <f t="shared" si="1078"/>
        <v>18.967078304537353</v>
      </c>
      <c r="T4483">
        <v>19.303109219381518</v>
      </c>
      <c r="W4483">
        <v>20.68</v>
      </c>
      <c r="Y4483">
        <v>20.68</v>
      </c>
      <c r="AB4483">
        <v>20.68</v>
      </c>
      <c r="AD4483" s="196">
        <v>20.32</v>
      </c>
    </row>
    <row r="4484" spans="1:30" x14ac:dyDescent="0.25">
      <c r="A4484" s="55" t="s">
        <v>1627</v>
      </c>
      <c r="B4484" s="56" t="s">
        <v>264</v>
      </c>
      <c r="C4484" s="55" t="s">
        <v>157</v>
      </c>
      <c r="D4484" s="55" t="s">
        <v>265</v>
      </c>
      <c r="E4484" s="230" t="s">
        <v>1665</v>
      </c>
      <c r="F4484" s="231"/>
      <c r="G4484" s="57" t="s">
        <v>266</v>
      </c>
      <c r="H4484" s="58">
        <v>1.5</v>
      </c>
      <c r="I4484" s="59">
        <v>12.79</v>
      </c>
      <c r="J4484" s="59">
        <f t="shared" si="1077"/>
        <v>19.18</v>
      </c>
      <c r="Q4484">
        <f t="shared" si="1068"/>
        <v>0</v>
      </c>
      <c r="R4484">
        <f t="shared" si="1078"/>
        <v>11.938431669046887</v>
      </c>
      <c r="T4484">
        <v>12.134449702705984</v>
      </c>
      <c r="W4484">
        <v>13</v>
      </c>
      <c r="Y4484">
        <v>13</v>
      </c>
      <c r="AB4484">
        <v>13</v>
      </c>
      <c r="AD4484" s="196">
        <v>12.77</v>
      </c>
    </row>
    <row r="4485" spans="1:30" x14ac:dyDescent="0.25">
      <c r="A4485" s="55" t="s">
        <v>1627</v>
      </c>
      <c r="B4485" s="56" t="s">
        <v>3159</v>
      </c>
      <c r="C4485" s="55" t="s">
        <v>157</v>
      </c>
      <c r="D4485" s="55" t="s">
        <v>3160</v>
      </c>
      <c r="E4485" s="230" t="s">
        <v>1665</v>
      </c>
      <c r="F4485" s="231"/>
      <c r="G4485" s="57" t="s">
        <v>266</v>
      </c>
      <c r="H4485" s="58">
        <v>3</v>
      </c>
      <c r="I4485" s="59">
        <v>20.32</v>
      </c>
      <c r="J4485" s="59">
        <f t="shared" si="1077"/>
        <v>60.96</v>
      </c>
      <c r="Q4485">
        <f t="shared" si="1068"/>
        <v>0</v>
      </c>
      <c r="R4485">
        <f t="shared" si="1078"/>
        <v>18.967078304537353</v>
      </c>
      <c r="T4485">
        <v>19.303109219381518</v>
      </c>
      <c r="W4485">
        <v>20.68</v>
      </c>
      <c r="Y4485">
        <v>20.68</v>
      </c>
      <c r="AB4485">
        <v>20.68</v>
      </c>
      <c r="AD4485" s="196">
        <v>20.32</v>
      </c>
    </row>
    <row r="4486" spans="1:30" x14ac:dyDescent="0.25">
      <c r="A4486" s="55" t="s">
        <v>1627</v>
      </c>
      <c r="B4486" s="56" t="s">
        <v>1972</v>
      </c>
      <c r="C4486" s="55" t="s">
        <v>157</v>
      </c>
      <c r="D4486" s="55" t="s">
        <v>1973</v>
      </c>
      <c r="E4486" s="230" t="s">
        <v>1648</v>
      </c>
      <c r="F4486" s="231"/>
      <c r="G4486" s="57" t="s">
        <v>259</v>
      </c>
      <c r="H4486" s="58">
        <v>0.5</v>
      </c>
      <c r="I4486" s="59">
        <v>29.15</v>
      </c>
      <c r="J4486" s="59">
        <f t="shared" si="1077"/>
        <v>14.57</v>
      </c>
      <c r="Q4486">
        <f t="shared" si="1068"/>
        <v>0</v>
      </c>
      <c r="R4486">
        <f t="shared" si="1078"/>
        <v>27.209169910298417</v>
      </c>
      <c r="T4486">
        <v>27.685213706327652</v>
      </c>
      <c r="W4486">
        <v>29.66</v>
      </c>
      <c r="Y4486">
        <v>29.66</v>
      </c>
      <c r="AB4486">
        <v>29.66</v>
      </c>
      <c r="AD4486" s="196">
        <v>29.15</v>
      </c>
    </row>
    <row r="4487" spans="1:30" x14ac:dyDescent="0.25">
      <c r="A4487" s="44"/>
      <c r="B4487" s="44"/>
      <c r="C4487" s="44"/>
      <c r="D4487" s="44"/>
      <c r="E4487" s="44" t="s">
        <v>1629</v>
      </c>
      <c r="F4487" s="45">
        <v>153.91999999999999</v>
      </c>
      <c r="G4487" s="44" t="s">
        <v>1630</v>
      </c>
      <c r="H4487" s="45">
        <v>0</v>
      </c>
      <c r="I4487" s="44" t="s">
        <v>1631</v>
      </c>
      <c r="J4487" s="45">
        <f>F4487+H4487</f>
        <v>153.91999999999999</v>
      </c>
      <c r="Q4487">
        <f t="shared" si="1068"/>
        <v>0</v>
      </c>
      <c r="W4487" t="s">
        <v>1631</v>
      </c>
      <c r="Y4487" t="s">
        <v>1631</v>
      </c>
      <c r="AB4487" t="s">
        <v>1631</v>
      </c>
    </row>
    <row r="4488" spans="1:30" x14ac:dyDescent="0.25">
      <c r="A4488" s="44"/>
      <c r="B4488" s="44"/>
      <c r="C4488" s="44"/>
      <c r="D4488" s="44"/>
      <c r="E4488" s="44" t="s">
        <v>1632</v>
      </c>
      <c r="F4488" s="45">
        <f>J4488-J4475</f>
        <v>82.564695017704935</v>
      </c>
      <c r="G4488" s="44"/>
      <c r="H4488" s="229" t="s">
        <v>1633</v>
      </c>
      <c r="I4488" s="229"/>
      <c r="J4488" s="45">
        <f>Q4488</f>
        <v>457.85876328000001</v>
      </c>
      <c r="Q4488">
        <f t="shared" si="1068"/>
        <v>457.85876328000001</v>
      </c>
      <c r="S4488" s="194"/>
    </row>
    <row r="4489" spans="1:30" ht="15.75" thickBot="1" x14ac:dyDescent="0.3">
      <c r="A4489" s="46"/>
      <c r="B4489" s="46"/>
      <c r="C4489" s="46"/>
      <c r="D4489" s="46"/>
      <c r="E4489" s="46"/>
      <c r="F4489" s="46"/>
      <c r="G4489" s="46" t="s">
        <v>1634</v>
      </c>
      <c r="H4489" s="47">
        <v>1.2</v>
      </c>
      <c r="I4489" s="46" t="s">
        <v>1635</v>
      </c>
      <c r="J4489" s="48">
        <f>O4489</f>
        <v>549.42999999999995</v>
      </c>
      <c r="M4489">
        <f>K4475</f>
        <v>549.42999999999995</v>
      </c>
      <c r="N4489">
        <f>L4475</f>
        <v>457.85876328000001</v>
      </c>
      <c r="O4489">
        <v>549.42999999999995</v>
      </c>
      <c r="P4489">
        <v>457.85876328000001</v>
      </c>
      <c r="Q4489">
        <f t="shared" si="1068"/>
        <v>0</v>
      </c>
      <c r="S4489" s="194"/>
      <c r="W4489" t="s">
        <v>1635</v>
      </c>
      <c r="Y4489" t="s">
        <v>1635</v>
      </c>
      <c r="AB4489" t="s">
        <v>1635</v>
      </c>
    </row>
    <row r="4490" spans="1:30" ht="15.75" thickTop="1" x14ac:dyDescent="0.25">
      <c r="A4490" s="49"/>
      <c r="B4490" s="49"/>
      <c r="C4490" s="49"/>
      <c r="D4490" s="49"/>
      <c r="E4490" s="49"/>
      <c r="F4490" s="49"/>
      <c r="G4490" s="49"/>
      <c r="H4490" s="49"/>
      <c r="I4490" s="49"/>
      <c r="J4490" s="49"/>
      <c r="Q4490">
        <f t="shared" ref="Q4490:Q4553" si="1079">P4491</f>
        <v>0</v>
      </c>
      <c r="S4490" s="194"/>
    </row>
    <row r="4491" spans="1:30" collapsed="1" x14ac:dyDescent="0.25">
      <c r="A4491" s="36" t="s">
        <v>1452</v>
      </c>
      <c r="B4491" s="37" t="s">
        <v>137</v>
      </c>
      <c r="C4491" s="36" t="s">
        <v>138</v>
      </c>
      <c r="D4491" s="36" t="s">
        <v>9</v>
      </c>
      <c r="E4491" s="233" t="s">
        <v>1626</v>
      </c>
      <c r="F4491" s="234"/>
      <c r="G4491" s="38" t="s">
        <v>139</v>
      </c>
      <c r="H4491" s="37" t="s">
        <v>140</v>
      </c>
      <c r="I4491" s="37" t="s">
        <v>141</v>
      </c>
      <c r="J4491" s="37" t="s">
        <v>10</v>
      </c>
      <c r="Q4491">
        <f t="shared" si="1079"/>
        <v>0</v>
      </c>
      <c r="S4491" s="194"/>
      <c r="W4491" t="s">
        <v>141</v>
      </c>
      <c r="Y4491" t="s">
        <v>141</v>
      </c>
      <c r="AB4491" t="s">
        <v>141</v>
      </c>
    </row>
    <row r="4492" spans="1:30" ht="38.25" x14ac:dyDescent="0.25">
      <c r="A4492" s="39" t="s">
        <v>1636</v>
      </c>
      <c r="B4492" s="40" t="s">
        <v>1453</v>
      </c>
      <c r="C4492" s="39" t="s">
        <v>157</v>
      </c>
      <c r="D4492" s="39" t="s">
        <v>1454</v>
      </c>
      <c r="E4492" s="235" t="s">
        <v>2578</v>
      </c>
      <c r="F4492" s="236"/>
      <c r="G4492" s="41" t="s">
        <v>164</v>
      </c>
      <c r="H4492" s="42">
        <v>1</v>
      </c>
      <c r="I4492" s="43">
        <f>_xlfn.XLOOKUP(D4492,'Sintético MO EQ MAT'!D:D,'Sintético MO EQ MAT'!G:G)</f>
        <v>106.82636409836066</v>
      </c>
      <c r="J4492" s="43">
        <f>(H4492*I4492)</f>
        <v>106.82636409836066</v>
      </c>
      <c r="K4492">
        <f>_xlfn.XLOOKUP(D4492,'Sintético MO EQ MAT'!D:D,'Sintético MO EQ MAT'!O:O,0)</f>
        <v>781.96</v>
      </c>
      <c r="L4492">
        <f>_xlfn.XLOOKUP(D4492,'Sintético MO EQ MAT'!D:D,'Sintético MO EQ MAT'!K:K,0)</f>
        <v>130.3281642</v>
      </c>
      <c r="Q4492">
        <f t="shared" si="1079"/>
        <v>0</v>
      </c>
      <c r="S4492" s="194"/>
      <c r="W4492">
        <v>106.82636409836066</v>
      </c>
      <c r="Y4492">
        <v>106.82636409836066</v>
      </c>
      <c r="AB4492">
        <v>106.82636409836066</v>
      </c>
      <c r="AD4492" s="196">
        <v>108.57</v>
      </c>
    </row>
    <row r="4493" spans="1:30" ht="25.5" x14ac:dyDescent="0.25">
      <c r="A4493" s="50" t="s">
        <v>1638</v>
      </c>
      <c r="B4493" s="51" t="s">
        <v>1940</v>
      </c>
      <c r="C4493" s="50" t="s">
        <v>157</v>
      </c>
      <c r="D4493" s="50" t="s">
        <v>1941</v>
      </c>
      <c r="E4493" s="237" t="s">
        <v>1637</v>
      </c>
      <c r="F4493" s="238"/>
      <c r="G4493" s="52" t="s">
        <v>266</v>
      </c>
      <c r="H4493" s="53">
        <v>0.22989999999999999</v>
      </c>
      <c r="I4493" s="54">
        <v>19.64</v>
      </c>
      <c r="J4493" s="54">
        <f t="shared" ref="J4493:J4496" si="1080">TRUNC(H4493*I4493,(2))</f>
        <v>4.51</v>
      </c>
      <c r="Q4493">
        <f t="shared" si="1079"/>
        <v>0</v>
      </c>
      <c r="R4493">
        <f t="shared" ref="R4493:R4496" si="1081">I4493/1.07133</f>
        <v>18.332353243165041</v>
      </c>
      <c r="T4493">
        <v>18.659049965930198</v>
      </c>
      <c r="W4493">
        <v>19.989999999999998</v>
      </c>
      <c r="Y4493">
        <v>19.989999999999998</v>
      </c>
      <c r="AB4493">
        <v>19.989999999999998</v>
      </c>
      <c r="AD4493" s="196">
        <v>19.64</v>
      </c>
    </row>
    <row r="4494" spans="1:30" ht="25.5" x14ac:dyDescent="0.25">
      <c r="A4494" s="50" t="s">
        <v>1638</v>
      </c>
      <c r="B4494" s="51" t="s">
        <v>1942</v>
      </c>
      <c r="C4494" s="50" t="s">
        <v>157</v>
      </c>
      <c r="D4494" s="50" t="s">
        <v>1943</v>
      </c>
      <c r="E4494" s="237" t="s">
        <v>1637</v>
      </c>
      <c r="F4494" s="238"/>
      <c r="G4494" s="52" t="s">
        <v>266</v>
      </c>
      <c r="H4494" s="53">
        <v>0.55179999999999996</v>
      </c>
      <c r="I4494" s="54">
        <v>27.04</v>
      </c>
      <c r="J4494" s="54">
        <f t="shared" si="1080"/>
        <v>14.92</v>
      </c>
      <c r="Q4494">
        <f t="shared" si="1079"/>
        <v>0</v>
      </c>
      <c r="R4494">
        <f t="shared" si="1081"/>
        <v>25.239655381628445</v>
      </c>
      <c r="T4494">
        <v>25.678362409341663</v>
      </c>
      <c r="W4494">
        <v>27.51</v>
      </c>
      <c r="Y4494">
        <v>27.51</v>
      </c>
      <c r="AB4494">
        <v>27.51</v>
      </c>
      <c r="AD4494" s="196">
        <v>27.04</v>
      </c>
    </row>
    <row r="4495" spans="1:30" ht="25.5" x14ac:dyDescent="0.25">
      <c r="A4495" s="55" t="s">
        <v>1627</v>
      </c>
      <c r="B4495" s="56" t="s">
        <v>3161</v>
      </c>
      <c r="C4495" s="55" t="s">
        <v>157</v>
      </c>
      <c r="D4495" s="55" t="s">
        <v>3162</v>
      </c>
      <c r="E4495" s="230" t="s">
        <v>1648</v>
      </c>
      <c r="F4495" s="231"/>
      <c r="G4495" s="57" t="s">
        <v>164</v>
      </c>
      <c r="H4495" s="58">
        <v>1</v>
      </c>
      <c r="I4495" s="59">
        <v>13.53</v>
      </c>
      <c r="J4495" s="59">
        <f t="shared" si="1080"/>
        <v>13.53</v>
      </c>
      <c r="Q4495">
        <f t="shared" si="1079"/>
        <v>0</v>
      </c>
      <c r="R4495">
        <f t="shared" si="1081"/>
        <v>12.629161882893227</v>
      </c>
      <c r="T4495">
        <v>12.843848300710333</v>
      </c>
      <c r="W4495">
        <v>13.76</v>
      </c>
      <c r="Y4495">
        <v>13.76</v>
      </c>
      <c r="AB4495">
        <v>13.76</v>
      </c>
      <c r="AD4495" s="196">
        <v>13.52</v>
      </c>
    </row>
    <row r="4496" spans="1:30" ht="38.25" x14ac:dyDescent="0.25">
      <c r="A4496" s="55" t="s">
        <v>1627</v>
      </c>
      <c r="B4496" s="56" t="s">
        <v>3163</v>
      </c>
      <c r="C4496" s="55" t="s">
        <v>157</v>
      </c>
      <c r="D4496" s="55" t="s">
        <v>3164</v>
      </c>
      <c r="E4496" s="230" t="s">
        <v>1648</v>
      </c>
      <c r="F4496" s="231"/>
      <c r="G4496" s="57" t="s">
        <v>164</v>
      </c>
      <c r="H4496" s="58">
        <v>1</v>
      </c>
      <c r="I4496" s="59">
        <v>73.87</v>
      </c>
      <c r="J4496" s="59">
        <f t="shared" si="1080"/>
        <v>73.87</v>
      </c>
      <c r="Q4496">
        <f t="shared" si="1079"/>
        <v>0</v>
      </c>
      <c r="R4496">
        <f t="shared" si="1081"/>
        <v>68.951676887607007</v>
      </c>
      <c r="T4496">
        <v>70.155787665798584</v>
      </c>
      <c r="W4496">
        <v>75.16</v>
      </c>
      <c r="Y4496">
        <v>75.16</v>
      </c>
      <c r="AB4496">
        <v>75.16</v>
      </c>
      <c r="AD4496" s="196">
        <v>73.87</v>
      </c>
    </row>
    <row r="4497" spans="1:30" x14ac:dyDescent="0.25">
      <c r="A4497" s="44"/>
      <c r="B4497" s="44"/>
      <c r="C4497" s="44"/>
      <c r="D4497" s="44"/>
      <c r="E4497" s="44" t="s">
        <v>1629</v>
      </c>
      <c r="F4497" s="45">
        <v>15.05</v>
      </c>
      <c r="G4497" s="44" t="s">
        <v>1630</v>
      </c>
      <c r="H4497" s="45">
        <v>0</v>
      </c>
      <c r="I4497" s="44" t="s">
        <v>1631</v>
      </c>
      <c r="J4497" s="45">
        <f>F4497+H4497</f>
        <v>15.05</v>
      </c>
      <c r="Q4497">
        <f t="shared" si="1079"/>
        <v>0</v>
      </c>
      <c r="W4497" t="s">
        <v>1631</v>
      </c>
      <c r="Y4497" t="s">
        <v>1631</v>
      </c>
      <c r="AB4497" t="s">
        <v>1631</v>
      </c>
    </row>
    <row r="4498" spans="1:30" x14ac:dyDescent="0.25">
      <c r="A4498" s="44"/>
      <c r="B4498" s="44"/>
      <c r="C4498" s="44"/>
      <c r="D4498" s="44"/>
      <c r="E4498" s="44" t="s">
        <v>1632</v>
      </c>
      <c r="F4498" s="45">
        <f>J4498-J4492</f>
        <v>23.501800101639347</v>
      </c>
      <c r="G4498" s="44"/>
      <c r="H4498" s="229" t="s">
        <v>1633</v>
      </c>
      <c r="I4498" s="229"/>
      <c r="J4498" s="45">
        <f>Q4498</f>
        <v>130.3281642</v>
      </c>
      <c r="Q4498">
        <f t="shared" si="1079"/>
        <v>130.3281642</v>
      </c>
      <c r="S4498" s="194"/>
    </row>
    <row r="4499" spans="1:30" ht="15.75" thickBot="1" x14ac:dyDescent="0.3">
      <c r="A4499" s="46"/>
      <c r="B4499" s="46"/>
      <c r="C4499" s="46"/>
      <c r="D4499" s="46"/>
      <c r="E4499" s="46"/>
      <c r="F4499" s="46"/>
      <c r="G4499" s="46" t="s">
        <v>1634</v>
      </c>
      <c r="H4499" s="47">
        <v>6</v>
      </c>
      <c r="I4499" s="46" t="s">
        <v>1635</v>
      </c>
      <c r="J4499" s="48">
        <f>O4499</f>
        <v>781.96</v>
      </c>
      <c r="M4499">
        <f>K4492</f>
        <v>781.96</v>
      </c>
      <c r="N4499">
        <f>L4492</f>
        <v>130.3281642</v>
      </c>
      <c r="O4499">
        <v>781.96</v>
      </c>
      <c r="P4499">
        <v>130.3281642</v>
      </c>
      <c r="Q4499">
        <f t="shared" si="1079"/>
        <v>0</v>
      </c>
      <c r="S4499" s="194"/>
      <c r="W4499" t="s">
        <v>1635</v>
      </c>
      <c r="Y4499" t="s">
        <v>1635</v>
      </c>
      <c r="AB4499" t="s">
        <v>1635</v>
      </c>
    </row>
    <row r="4500" spans="1:30" ht="15.75" thickTop="1" x14ac:dyDescent="0.25">
      <c r="A4500" s="49"/>
      <c r="B4500" s="49"/>
      <c r="C4500" s="49"/>
      <c r="D4500" s="49"/>
      <c r="E4500" s="49"/>
      <c r="F4500" s="49"/>
      <c r="G4500" s="49"/>
      <c r="H4500" s="49"/>
      <c r="I4500" s="49"/>
      <c r="J4500" s="49"/>
      <c r="Q4500">
        <f t="shared" si="1079"/>
        <v>0</v>
      </c>
      <c r="S4500" s="194"/>
    </row>
    <row r="4501" spans="1:30" collapsed="1" x14ac:dyDescent="0.25">
      <c r="A4501" s="36" t="s">
        <v>1455</v>
      </c>
      <c r="B4501" s="37" t="s">
        <v>137</v>
      </c>
      <c r="C4501" s="36" t="s">
        <v>138</v>
      </c>
      <c r="D4501" s="36" t="s">
        <v>9</v>
      </c>
      <c r="E4501" s="233" t="s">
        <v>1626</v>
      </c>
      <c r="F4501" s="234"/>
      <c r="G4501" s="38" t="s">
        <v>139</v>
      </c>
      <c r="H4501" s="37" t="s">
        <v>140</v>
      </c>
      <c r="I4501" s="37" t="s">
        <v>141</v>
      </c>
      <c r="J4501" s="37" t="s">
        <v>10</v>
      </c>
      <c r="Q4501">
        <f t="shared" si="1079"/>
        <v>0</v>
      </c>
      <c r="S4501" s="194"/>
      <c r="W4501" t="s">
        <v>141</v>
      </c>
      <c r="Y4501" t="s">
        <v>141</v>
      </c>
      <c r="AB4501" t="s">
        <v>141</v>
      </c>
    </row>
    <row r="4502" spans="1:30" ht="38.25" x14ac:dyDescent="0.25">
      <c r="A4502" s="39" t="s">
        <v>1636</v>
      </c>
      <c r="B4502" s="40" t="s">
        <v>945</v>
      </c>
      <c r="C4502" s="39" t="s">
        <v>157</v>
      </c>
      <c r="D4502" s="39" t="s">
        <v>946</v>
      </c>
      <c r="E4502" s="235" t="s">
        <v>2578</v>
      </c>
      <c r="F4502" s="236"/>
      <c r="G4502" s="41" t="s">
        <v>255</v>
      </c>
      <c r="H4502" s="42">
        <v>1</v>
      </c>
      <c r="I4502" s="43">
        <f>_xlfn.XLOOKUP(D4502,'Sintético MO EQ MAT'!D:D,'Sintético MO EQ MAT'!G:G)</f>
        <v>12.13276804918033</v>
      </c>
      <c r="J4502" s="43">
        <f>(H4502*I4502)</f>
        <v>12.13276804918033</v>
      </c>
      <c r="K4502">
        <f>_xlfn.XLOOKUP(D4502,'Sintético MO EQ MAT'!D:D,'Sintético MO EQ MAT'!O:O,0)</f>
        <v>245.56</v>
      </c>
      <c r="L4502">
        <f>_xlfn.XLOOKUP(D4502,'Sintético MO EQ MAT'!D:D,'Sintético MO EQ MAT'!K:K,0)</f>
        <v>14.801977020000002</v>
      </c>
      <c r="Q4502">
        <f t="shared" si="1079"/>
        <v>0</v>
      </c>
      <c r="S4502" s="194"/>
      <c r="W4502">
        <v>12.13276804918033</v>
      </c>
      <c r="Y4502">
        <v>12.13276804918033</v>
      </c>
      <c r="AB4502">
        <v>12.13276804918033</v>
      </c>
      <c r="AD4502" s="196">
        <v>6.66</v>
      </c>
    </row>
    <row r="4503" spans="1:30" ht="25.5" x14ac:dyDescent="0.25">
      <c r="A4503" s="50" t="s">
        <v>1638</v>
      </c>
      <c r="B4503" s="51" t="s">
        <v>1940</v>
      </c>
      <c r="C4503" s="50" t="s">
        <v>157</v>
      </c>
      <c r="D4503" s="50" t="s">
        <v>1941</v>
      </c>
      <c r="E4503" s="237" t="s">
        <v>1637</v>
      </c>
      <c r="F4503" s="238"/>
      <c r="G4503" s="52" t="s">
        <v>266</v>
      </c>
      <c r="H4503" s="53">
        <v>0.17</v>
      </c>
      <c r="I4503" s="54">
        <v>19.64</v>
      </c>
      <c r="J4503" s="54">
        <f t="shared" ref="J4503:J4505" si="1082">TRUNC(H4503*I4503,(2))</f>
        <v>3.33</v>
      </c>
      <c r="Q4503">
        <f t="shared" si="1079"/>
        <v>0</v>
      </c>
      <c r="R4503">
        <f t="shared" ref="R4503:R4505" si="1083">I4503/1.07133</f>
        <v>18.332353243165041</v>
      </c>
      <c r="T4503">
        <v>18.659049965930198</v>
      </c>
      <c r="W4503">
        <v>19.989999999999998</v>
      </c>
      <c r="Y4503">
        <v>19.989999999999998</v>
      </c>
      <c r="AB4503">
        <v>19.989999999999998</v>
      </c>
      <c r="AD4503" s="196">
        <v>19.64</v>
      </c>
    </row>
    <row r="4504" spans="1:30" ht="25.5" x14ac:dyDescent="0.25">
      <c r="A4504" s="50" t="s">
        <v>1638</v>
      </c>
      <c r="B4504" s="51" t="s">
        <v>1942</v>
      </c>
      <c r="C4504" s="50" t="s">
        <v>157</v>
      </c>
      <c r="D4504" s="50" t="s">
        <v>1943</v>
      </c>
      <c r="E4504" s="237" t="s">
        <v>1637</v>
      </c>
      <c r="F4504" s="238"/>
      <c r="G4504" s="52" t="s">
        <v>266</v>
      </c>
      <c r="H4504" s="53">
        <v>0.17</v>
      </c>
      <c r="I4504" s="54">
        <v>27.04</v>
      </c>
      <c r="J4504" s="54">
        <f t="shared" si="1082"/>
        <v>4.59</v>
      </c>
      <c r="Q4504">
        <f t="shared" si="1079"/>
        <v>0</v>
      </c>
      <c r="R4504">
        <f t="shared" si="1083"/>
        <v>25.239655381628445</v>
      </c>
      <c r="T4504">
        <v>25.678362409341663</v>
      </c>
      <c r="W4504">
        <v>27.51</v>
      </c>
      <c r="Y4504">
        <v>27.51</v>
      </c>
      <c r="AB4504">
        <v>27.51</v>
      </c>
      <c r="AD4504" s="196">
        <v>27.04</v>
      </c>
    </row>
    <row r="4505" spans="1:30" x14ac:dyDescent="0.25">
      <c r="A4505" s="55" t="s">
        <v>1627</v>
      </c>
      <c r="B4505" s="56" t="s">
        <v>2681</v>
      </c>
      <c r="C4505" s="55" t="s">
        <v>157</v>
      </c>
      <c r="D4505" s="55" t="s">
        <v>2682</v>
      </c>
      <c r="E4505" s="230" t="s">
        <v>1648</v>
      </c>
      <c r="F4505" s="231"/>
      <c r="G4505" s="57" t="s">
        <v>255</v>
      </c>
      <c r="H4505" s="58">
        <v>1.0169999999999999</v>
      </c>
      <c r="I4505" s="59">
        <v>4.1399999999999997</v>
      </c>
      <c r="J4505" s="59">
        <f t="shared" si="1082"/>
        <v>4.21</v>
      </c>
      <c r="Q4505">
        <f t="shared" si="1079"/>
        <v>0</v>
      </c>
      <c r="R4505">
        <f t="shared" si="1083"/>
        <v>3.864355520707905</v>
      </c>
      <c r="T4505">
        <v>3.9390290573399422</v>
      </c>
      <c r="W4505">
        <v>4.22</v>
      </c>
      <c r="Y4505">
        <v>4.22</v>
      </c>
      <c r="AB4505">
        <v>4.22</v>
      </c>
      <c r="AD4505" s="196">
        <v>4.1399999999999997</v>
      </c>
    </row>
    <row r="4506" spans="1:30" x14ac:dyDescent="0.25">
      <c r="A4506" s="44"/>
      <c r="B4506" s="44"/>
      <c r="C4506" s="44"/>
      <c r="D4506" s="44"/>
      <c r="E4506" s="44" t="s">
        <v>1629</v>
      </c>
      <c r="F4506" s="45">
        <v>6.02</v>
      </c>
      <c r="G4506" s="44" t="s">
        <v>1630</v>
      </c>
      <c r="H4506" s="45">
        <v>0</v>
      </c>
      <c r="I4506" s="44" t="s">
        <v>1631</v>
      </c>
      <c r="J4506" s="45">
        <f>F4506+H4506</f>
        <v>6.02</v>
      </c>
      <c r="Q4506">
        <f t="shared" si="1079"/>
        <v>0</v>
      </c>
      <c r="W4506" t="s">
        <v>1631</v>
      </c>
      <c r="Y4506" t="s">
        <v>1631</v>
      </c>
      <c r="AB4506" t="s">
        <v>1631</v>
      </c>
    </row>
    <row r="4507" spans="1:30" x14ac:dyDescent="0.25">
      <c r="A4507" s="44"/>
      <c r="B4507" s="44"/>
      <c r="C4507" s="44"/>
      <c r="D4507" s="44"/>
      <c r="E4507" s="44" t="s">
        <v>1632</v>
      </c>
      <c r="F4507" s="45">
        <f>J4507-J4502</f>
        <v>2.6692089708196729</v>
      </c>
      <c r="G4507" s="44"/>
      <c r="H4507" s="229" t="s">
        <v>1633</v>
      </c>
      <c r="I4507" s="229"/>
      <c r="J4507" s="45">
        <f>Q4507</f>
        <v>14.801977020000002</v>
      </c>
      <c r="Q4507">
        <f t="shared" si="1079"/>
        <v>14.801977020000002</v>
      </c>
      <c r="S4507" s="194"/>
    </row>
    <row r="4508" spans="1:30" ht="15.75" thickBot="1" x14ac:dyDescent="0.3">
      <c r="A4508" s="46"/>
      <c r="B4508" s="46"/>
      <c r="C4508" s="46"/>
      <c r="D4508" s="46"/>
      <c r="E4508" s="46"/>
      <c r="F4508" s="46"/>
      <c r="G4508" s="46" t="s">
        <v>1634</v>
      </c>
      <c r="H4508" s="47">
        <v>16.5</v>
      </c>
      <c r="I4508" s="46" t="s">
        <v>1635</v>
      </c>
      <c r="J4508" s="48">
        <f>O4508</f>
        <v>244.23</v>
      </c>
      <c r="M4508">
        <f>K4502</f>
        <v>245.56</v>
      </c>
      <c r="N4508">
        <f>L4502</f>
        <v>14.801977020000002</v>
      </c>
      <c r="O4508">
        <v>244.23</v>
      </c>
      <c r="P4508">
        <v>14.801977020000002</v>
      </c>
      <c r="Q4508">
        <f t="shared" si="1079"/>
        <v>0</v>
      </c>
      <c r="S4508" s="194"/>
      <c r="W4508" t="s">
        <v>1635</v>
      </c>
      <c r="Y4508" t="s">
        <v>1635</v>
      </c>
      <c r="AB4508" t="s">
        <v>1635</v>
      </c>
    </row>
    <row r="4509" spans="1:30" ht="15.75" thickTop="1" x14ac:dyDescent="0.25">
      <c r="A4509" s="49"/>
      <c r="B4509" s="49"/>
      <c r="C4509" s="49"/>
      <c r="D4509" s="49"/>
      <c r="E4509" s="49"/>
      <c r="F4509" s="49"/>
      <c r="G4509" s="49"/>
      <c r="H4509" s="49"/>
      <c r="I4509" s="49"/>
      <c r="J4509" s="49"/>
      <c r="Q4509">
        <f t="shared" si="1079"/>
        <v>0</v>
      </c>
      <c r="S4509" s="194"/>
    </row>
    <row r="4510" spans="1:30" collapsed="1" x14ac:dyDescent="0.25">
      <c r="A4510" s="36" t="s">
        <v>1456</v>
      </c>
      <c r="B4510" s="37" t="s">
        <v>137</v>
      </c>
      <c r="C4510" s="36" t="s">
        <v>138</v>
      </c>
      <c r="D4510" s="36" t="s">
        <v>9</v>
      </c>
      <c r="E4510" s="233" t="s">
        <v>1626</v>
      </c>
      <c r="F4510" s="234"/>
      <c r="G4510" s="38" t="s">
        <v>139</v>
      </c>
      <c r="H4510" s="37" t="s">
        <v>140</v>
      </c>
      <c r="I4510" s="37" t="s">
        <v>141</v>
      </c>
      <c r="J4510" s="37" t="s">
        <v>10</v>
      </c>
      <c r="Q4510">
        <f t="shared" si="1079"/>
        <v>0</v>
      </c>
      <c r="S4510" s="194"/>
      <c r="W4510" t="s">
        <v>141</v>
      </c>
      <c r="Y4510" t="s">
        <v>141</v>
      </c>
      <c r="AB4510" t="s">
        <v>141</v>
      </c>
    </row>
    <row r="4511" spans="1:30" ht="38.25" x14ac:dyDescent="0.25">
      <c r="A4511" s="39" t="s">
        <v>1636</v>
      </c>
      <c r="B4511" s="40" t="s">
        <v>1119</v>
      </c>
      <c r="C4511" s="39" t="s">
        <v>157</v>
      </c>
      <c r="D4511" s="39" t="s">
        <v>1120</v>
      </c>
      <c r="E4511" s="235" t="s">
        <v>2578</v>
      </c>
      <c r="F4511" s="236"/>
      <c r="G4511" s="41" t="s">
        <v>255</v>
      </c>
      <c r="H4511" s="42">
        <v>1</v>
      </c>
      <c r="I4511" s="43">
        <f>_xlfn.XLOOKUP(D4511,'Sintético MO EQ MAT'!D:D,'Sintético MO EQ MAT'!G:G)</f>
        <v>5.8810894262295088</v>
      </c>
      <c r="J4511" s="43">
        <f>(H4511*I4511)</f>
        <v>5.8810894262295088</v>
      </c>
      <c r="K4511">
        <f>_xlfn.XLOOKUP(D4511,'Sintético MO EQ MAT'!D:D,'Sintético MO EQ MAT'!O:O,0)</f>
        <v>16602.78</v>
      </c>
      <c r="L4511">
        <f>_xlfn.XLOOKUP(D4511,'Sintético MO EQ MAT'!D:D,'Sintético MO EQ MAT'!K:K,0)</f>
        <v>7.1749291000000008</v>
      </c>
      <c r="Q4511">
        <f t="shared" si="1079"/>
        <v>0</v>
      </c>
      <c r="S4511" s="194"/>
      <c r="W4511">
        <v>5.8810894262295088</v>
      </c>
      <c r="Y4511">
        <v>5.8810894262295088</v>
      </c>
      <c r="AB4511">
        <v>5.8810894262295088</v>
      </c>
      <c r="AD4511" s="196">
        <v>5.22</v>
      </c>
    </row>
    <row r="4512" spans="1:30" ht="25.5" x14ac:dyDescent="0.25">
      <c r="A4512" s="50" t="s">
        <v>1638</v>
      </c>
      <c r="B4512" s="51" t="s">
        <v>1940</v>
      </c>
      <c r="C4512" s="50" t="s">
        <v>157</v>
      </c>
      <c r="D4512" s="50" t="s">
        <v>1941</v>
      </c>
      <c r="E4512" s="237" t="s">
        <v>1637</v>
      </c>
      <c r="F4512" s="238"/>
      <c r="G4512" s="52" t="s">
        <v>266</v>
      </c>
      <c r="H4512" s="53">
        <v>0.04</v>
      </c>
      <c r="I4512" s="54">
        <v>19.64</v>
      </c>
      <c r="J4512" s="54">
        <f t="shared" ref="J4512:J4515" si="1084">TRUNC(H4512*I4512,(2))</f>
        <v>0.78</v>
      </c>
      <c r="Q4512">
        <f t="shared" si="1079"/>
        <v>0</v>
      </c>
      <c r="R4512">
        <f t="shared" ref="R4512:R4515" si="1085">I4512/1.07133</f>
        <v>18.332353243165041</v>
      </c>
      <c r="T4512">
        <v>18.659049965930198</v>
      </c>
      <c r="W4512">
        <v>19.989999999999998</v>
      </c>
      <c r="Y4512">
        <v>19.989999999999998</v>
      </c>
      <c r="AB4512">
        <v>19.989999999999998</v>
      </c>
      <c r="AD4512" s="196">
        <v>19.64</v>
      </c>
    </row>
    <row r="4513" spans="1:30" ht="25.5" x14ac:dyDescent="0.25">
      <c r="A4513" s="50" t="s">
        <v>1638</v>
      </c>
      <c r="B4513" s="51" t="s">
        <v>1942</v>
      </c>
      <c r="C4513" s="50" t="s">
        <v>157</v>
      </c>
      <c r="D4513" s="50" t="s">
        <v>1943</v>
      </c>
      <c r="E4513" s="237" t="s">
        <v>1637</v>
      </c>
      <c r="F4513" s="238"/>
      <c r="G4513" s="52" t="s">
        <v>266</v>
      </c>
      <c r="H4513" s="53">
        <v>0.04</v>
      </c>
      <c r="I4513" s="54">
        <v>27.04</v>
      </c>
      <c r="J4513" s="54">
        <f t="shared" si="1084"/>
        <v>1.08</v>
      </c>
      <c r="Q4513">
        <f t="shared" si="1079"/>
        <v>0</v>
      </c>
      <c r="R4513">
        <f t="shared" si="1085"/>
        <v>25.239655381628445</v>
      </c>
      <c r="T4513">
        <v>25.678362409341663</v>
      </c>
      <c r="W4513">
        <v>27.51</v>
      </c>
      <c r="Y4513">
        <v>27.51</v>
      </c>
      <c r="AB4513">
        <v>27.51</v>
      </c>
      <c r="AD4513" s="196">
        <v>27.04</v>
      </c>
    </row>
    <row r="4514" spans="1:30" ht="25.5" x14ac:dyDescent="0.25">
      <c r="A4514" s="55" t="s">
        <v>1627</v>
      </c>
      <c r="B4514" s="56" t="s">
        <v>2815</v>
      </c>
      <c r="C4514" s="55" t="s">
        <v>157</v>
      </c>
      <c r="D4514" s="55" t="s">
        <v>2816</v>
      </c>
      <c r="E4514" s="230" t="s">
        <v>1648</v>
      </c>
      <c r="F4514" s="231"/>
      <c r="G4514" s="57" t="s">
        <v>255</v>
      </c>
      <c r="H4514" s="58">
        <v>1.19</v>
      </c>
      <c r="I4514" s="59">
        <v>3.3650000000000002</v>
      </c>
      <c r="J4514" s="59">
        <f t="shared" si="1084"/>
        <v>4</v>
      </c>
      <c r="Q4514">
        <f t="shared" si="1079"/>
        <v>0</v>
      </c>
      <c r="R4514">
        <f t="shared" si="1085"/>
        <v>3.1409556345850489</v>
      </c>
      <c r="T4514">
        <v>3.2016278830985789</v>
      </c>
      <c r="W4514">
        <v>3.43</v>
      </c>
      <c r="Y4514">
        <v>3.43</v>
      </c>
      <c r="AB4514">
        <v>3.43</v>
      </c>
      <c r="AD4514" s="196">
        <v>3.37</v>
      </c>
    </row>
    <row r="4515" spans="1:30" ht="25.5" x14ac:dyDescent="0.25">
      <c r="A4515" s="55" t="s">
        <v>1627</v>
      </c>
      <c r="B4515" s="56" t="s">
        <v>2587</v>
      </c>
      <c r="C4515" s="55" t="s">
        <v>157</v>
      </c>
      <c r="D4515" s="55" t="s">
        <v>2588</v>
      </c>
      <c r="E4515" s="230" t="s">
        <v>1648</v>
      </c>
      <c r="F4515" s="231"/>
      <c r="G4515" s="57" t="s">
        <v>164</v>
      </c>
      <c r="H4515" s="58">
        <v>8.9999999999999993E-3</v>
      </c>
      <c r="I4515" s="59">
        <v>3.14</v>
      </c>
      <c r="J4515" s="59">
        <f t="shared" si="1084"/>
        <v>0.02</v>
      </c>
      <c r="Q4515">
        <f t="shared" si="1079"/>
        <v>0</v>
      </c>
      <c r="R4515">
        <f t="shared" si="1085"/>
        <v>2.9309363128074453</v>
      </c>
      <c r="T4515">
        <v>2.9869414652814732</v>
      </c>
      <c r="W4515">
        <v>3.2</v>
      </c>
      <c r="Y4515">
        <v>3.2</v>
      </c>
      <c r="AB4515">
        <v>3.2</v>
      </c>
      <c r="AD4515" s="196">
        <v>3.14</v>
      </c>
    </row>
    <row r="4516" spans="1:30" x14ac:dyDescent="0.25">
      <c r="A4516" s="44"/>
      <c r="B4516" s="44"/>
      <c r="C4516" s="44"/>
      <c r="D4516" s="44"/>
      <c r="E4516" s="44" t="s">
        <v>1629</v>
      </c>
      <c r="F4516" s="45">
        <v>1.4</v>
      </c>
      <c r="G4516" s="44" t="s">
        <v>1630</v>
      </c>
      <c r="H4516" s="45">
        <v>0</v>
      </c>
      <c r="I4516" s="44" t="s">
        <v>1631</v>
      </c>
      <c r="J4516" s="45">
        <f>F4516+H4516</f>
        <v>1.4</v>
      </c>
      <c r="Q4516">
        <f t="shared" si="1079"/>
        <v>0</v>
      </c>
      <c r="W4516" t="s">
        <v>1631</v>
      </c>
      <c r="Y4516" t="s">
        <v>1631</v>
      </c>
      <c r="AB4516" t="s">
        <v>1631</v>
      </c>
    </row>
    <row r="4517" spans="1:30" x14ac:dyDescent="0.25">
      <c r="A4517" s="44"/>
      <c r="B4517" s="44"/>
      <c r="C4517" s="44"/>
      <c r="D4517" s="44"/>
      <c r="E4517" s="44" t="s">
        <v>1632</v>
      </c>
      <c r="F4517" s="45">
        <f>J4517-J4511</f>
        <v>1.293839673770492</v>
      </c>
      <c r="G4517" s="44"/>
      <c r="H4517" s="229" t="s">
        <v>1633</v>
      </c>
      <c r="I4517" s="229"/>
      <c r="J4517" s="45">
        <f>Q4517</f>
        <v>7.1749291000000008</v>
      </c>
      <c r="Q4517">
        <f t="shared" si="1079"/>
        <v>7.1749291000000008</v>
      </c>
      <c r="S4517" s="194"/>
    </row>
    <row r="4518" spans="1:30" ht="15.75" thickBot="1" x14ac:dyDescent="0.3">
      <c r="A4518" s="46"/>
      <c r="B4518" s="46"/>
      <c r="C4518" s="46"/>
      <c r="D4518" s="46"/>
      <c r="E4518" s="46"/>
      <c r="F4518" s="46"/>
      <c r="G4518" s="46" t="s">
        <v>1634</v>
      </c>
      <c r="H4518" s="47">
        <v>82.5</v>
      </c>
      <c r="I4518" s="46" t="s">
        <v>1635</v>
      </c>
      <c r="J4518" s="48">
        <f>O4518</f>
        <v>591.92999999999995</v>
      </c>
      <c r="M4518">
        <f>K4511</f>
        <v>16602.78</v>
      </c>
      <c r="N4518">
        <f>L4511</f>
        <v>7.1749291000000008</v>
      </c>
      <c r="O4518">
        <v>591.92999999999995</v>
      </c>
      <c r="P4518">
        <v>7.1749291000000008</v>
      </c>
      <c r="Q4518">
        <f t="shared" si="1079"/>
        <v>0</v>
      </c>
      <c r="S4518" s="194"/>
      <c r="W4518" t="s">
        <v>1635</v>
      </c>
      <c r="Y4518" t="s">
        <v>1635</v>
      </c>
      <c r="AB4518" t="s">
        <v>1635</v>
      </c>
    </row>
    <row r="4519" spans="1:30" ht="15.75" thickTop="1" x14ac:dyDescent="0.25">
      <c r="A4519" s="49"/>
      <c r="B4519" s="49"/>
      <c r="C4519" s="49"/>
      <c r="D4519" s="49"/>
      <c r="E4519" s="49"/>
      <c r="F4519" s="49"/>
      <c r="G4519" s="49"/>
      <c r="H4519" s="49"/>
      <c r="I4519" s="49"/>
      <c r="J4519" s="49"/>
      <c r="Q4519">
        <f t="shared" si="1079"/>
        <v>0</v>
      </c>
      <c r="S4519" s="194"/>
    </row>
    <row r="4520" spans="1:30" collapsed="1" x14ac:dyDescent="0.25">
      <c r="A4520" s="36" t="s">
        <v>1457</v>
      </c>
      <c r="B4520" s="37" t="s">
        <v>137</v>
      </c>
      <c r="C4520" s="36" t="s">
        <v>138</v>
      </c>
      <c r="D4520" s="36" t="s">
        <v>9</v>
      </c>
      <c r="E4520" s="233" t="s">
        <v>1626</v>
      </c>
      <c r="F4520" s="234"/>
      <c r="G4520" s="38" t="s">
        <v>139</v>
      </c>
      <c r="H4520" s="37" t="s">
        <v>140</v>
      </c>
      <c r="I4520" s="37" t="s">
        <v>141</v>
      </c>
      <c r="J4520" s="37" t="s">
        <v>10</v>
      </c>
      <c r="Q4520">
        <f t="shared" si="1079"/>
        <v>0</v>
      </c>
      <c r="S4520" s="194"/>
      <c r="W4520" t="s">
        <v>141</v>
      </c>
      <c r="Y4520" t="s">
        <v>141</v>
      </c>
      <c r="AB4520" t="s">
        <v>141</v>
      </c>
    </row>
    <row r="4521" spans="1:30" ht="25.5" x14ac:dyDescent="0.25">
      <c r="A4521" s="39" t="s">
        <v>1636</v>
      </c>
      <c r="B4521" s="40" t="s">
        <v>1458</v>
      </c>
      <c r="C4521" s="39" t="s">
        <v>157</v>
      </c>
      <c r="D4521" s="39" t="s">
        <v>1459</v>
      </c>
      <c r="E4521" s="235" t="s">
        <v>2168</v>
      </c>
      <c r="F4521" s="236"/>
      <c r="G4521" s="41" t="s">
        <v>255</v>
      </c>
      <c r="H4521" s="42">
        <v>1</v>
      </c>
      <c r="I4521" s="43">
        <f>_xlfn.XLOOKUP(D4521,'Sintético MO EQ MAT'!D:D,'Sintético MO EQ MAT'!G:G)</f>
        <v>12.962565598360657</v>
      </c>
      <c r="J4521" s="43">
        <f>(H4521*I4521)</f>
        <v>12.962565598360657</v>
      </c>
      <c r="K4521">
        <f>_xlfn.XLOOKUP(D4521,'Sintético MO EQ MAT'!D:D,'Sintético MO EQ MAT'!O:O,0)</f>
        <v>260.93</v>
      </c>
      <c r="L4521">
        <f>_xlfn.XLOOKUP(D4521,'Sintético MO EQ MAT'!D:D,'Sintético MO EQ MAT'!K:K,0)</f>
        <v>15.814330030000001</v>
      </c>
      <c r="Q4521">
        <f t="shared" si="1079"/>
        <v>0</v>
      </c>
      <c r="S4521" s="194"/>
      <c r="W4521">
        <v>12.962565598360657</v>
      </c>
      <c r="Y4521">
        <v>12.962565598360657</v>
      </c>
      <c r="AB4521">
        <v>12.962565598360657</v>
      </c>
      <c r="AD4521" s="196">
        <v>2.48</v>
      </c>
    </row>
    <row r="4522" spans="1:30" ht="25.5" x14ac:dyDescent="0.25">
      <c r="A4522" s="50" t="s">
        <v>1638</v>
      </c>
      <c r="B4522" s="51" t="s">
        <v>2162</v>
      </c>
      <c r="C4522" s="50" t="s">
        <v>157</v>
      </c>
      <c r="D4522" s="50" t="s">
        <v>2163</v>
      </c>
      <c r="E4522" s="237" t="s">
        <v>1637</v>
      </c>
      <c r="F4522" s="238"/>
      <c r="G4522" s="52" t="s">
        <v>266</v>
      </c>
      <c r="H4522" s="53">
        <v>7.0000000000000007E-2</v>
      </c>
      <c r="I4522" s="54">
        <v>18.72</v>
      </c>
      <c r="J4522" s="54">
        <f t="shared" ref="J4522:J4523" si="1086">TRUNC(H4522*I4522,(2))</f>
        <v>1.31</v>
      </c>
      <c r="Q4522">
        <f t="shared" si="1079"/>
        <v>0</v>
      </c>
      <c r="R4522">
        <f t="shared" ref="R4522:R4523" si="1087">I4522/1.07133</f>
        <v>17.473607571896615</v>
      </c>
      <c r="T4522">
        <v>17.78163591050377</v>
      </c>
      <c r="W4522">
        <v>19.05</v>
      </c>
      <c r="Y4522">
        <v>19.05</v>
      </c>
      <c r="AB4522">
        <v>19.05</v>
      </c>
      <c r="AD4522" s="196">
        <v>18.72</v>
      </c>
    </row>
    <row r="4523" spans="1:30" ht="25.5" x14ac:dyDescent="0.25">
      <c r="A4523" s="50" t="s">
        <v>1638</v>
      </c>
      <c r="B4523" s="51" t="s">
        <v>1658</v>
      </c>
      <c r="C4523" s="50" t="s">
        <v>157</v>
      </c>
      <c r="D4523" s="50" t="s">
        <v>1659</v>
      </c>
      <c r="E4523" s="237" t="s">
        <v>1637</v>
      </c>
      <c r="F4523" s="238"/>
      <c r="G4523" s="52" t="s">
        <v>266</v>
      </c>
      <c r="H4523" s="53">
        <v>0.44900000000000001</v>
      </c>
      <c r="I4523" s="54">
        <v>25.95</v>
      </c>
      <c r="J4523" s="54">
        <f t="shared" si="1086"/>
        <v>11.65</v>
      </c>
      <c r="Q4523">
        <f t="shared" si="1079"/>
        <v>0</v>
      </c>
      <c r="R4523">
        <f t="shared" si="1087"/>
        <v>24.222228445016942</v>
      </c>
      <c r="T4523">
        <v>24.670269664809165</v>
      </c>
      <c r="W4523">
        <v>26.43</v>
      </c>
      <c r="Y4523">
        <v>26.43</v>
      </c>
      <c r="AB4523">
        <v>26.43</v>
      </c>
      <c r="AD4523" s="196">
        <v>25.97</v>
      </c>
    </row>
    <row r="4524" spans="1:30" x14ac:dyDescent="0.25">
      <c r="A4524" s="44"/>
      <c r="B4524" s="44"/>
      <c r="C4524" s="44"/>
      <c r="D4524" s="44"/>
      <c r="E4524" s="44" t="s">
        <v>1629</v>
      </c>
      <c r="F4524" s="45">
        <v>10.41</v>
      </c>
      <c r="G4524" s="44" t="s">
        <v>1630</v>
      </c>
      <c r="H4524" s="45">
        <v>0</v>
      </c>
      <c r="I4524" s="44" t="s">
        <v>1631</v>
      </c>
      <c r="J4524" s="45">
        <f>F4524+H4524</f>
        <v>10.41</v>
      </c>
      <c r="Q4524">
        <f t="shared" si="1079"/>
        <v>0</v>
      </c>
      <c r="W4524" t="s">
        <v>1631</v>
      </c>
      <c r="Y4524" t="s">
        <v>1631</v>
      </c>
      <c r="AB4524" t="s">
        <v>1631</v>
      </c>
    </row>
    <row r="4525" spans="1:30" x14ac:dyDescent="0.25">
      <c r="A4525" s="44"/>
      <c r="B4525" s="44"/>
      <c r="C4525" s="44"/>
      <c r="D4525" s="44"/>
      <c r="E4525" s="44" t="s">
        <v>1632</v>
      </c>
      <c r="F4525" s="45">
        <f>J4525-J4521</f>
        <v>2.851764431639344</v>
      </c>
      <c r="G4525" s="44"/>
      <c r="H4525" s="229" t="s">
        <v>1633</v>
      </c>
      <c r="I4525" s="229"/>
      <c r="J4525" s="45">
        <f>Q4525</f>
        <v>15.814330030000001</v>
      </c>
      <c r="Q4525">
        <f t="shared" si="1079"/>
        <v>15.814330030000001</v>
      </c>
      <c r="S4525" s="194"/>
    </row>
    <row r="4526" spans="1:30" ht="15.75" thickBot="1" x14ac:dyDescent="0.3">
      <c r="A4526" s="46"/>
      <c r="B4526" s="46"/>
      <c r="C4526" s="46"/>
      <c r="D4526" s="46"/>
      <c r="E4526" s="46"/>
      <c r="F4526" s="46"/>
      <c r="G4526" s="46" t="s">
        <v>1634</v>
      </c>
      <c r="H4526" s="47">
        <v>16.5</v>
      </c>
      <c r="I4526" s="46" t="s">
        <v>1635</v>
      </c>
      <c r="J4526" s="48">
        <f>O4526</f>
        <v>260.93</v>
      </c>
      <c r="M4526">
        <f>K4521</f>
        <v>260.93</v>
      </c>
      <c r="N4526">
        <f>L4521</f>
        <v>15.814330030000001</v>
      </c>
      <c r="O4526">
        <v>260.93</v>
      </c>
      <c r="P4526">
        <v>15.814330030000001</v>
      </c>
      <c r="Q4526">
        <f t="shared" si="1079"/>
        <v>0</v>
      </c>
      <c r="S4526" s="194"/>
      <c r="W4526" t="s">
        <v>1635</v>
      </c>
      <c r="Y4526" t="s">
        <v>1635</v>
      </c>
      <c r="AB4526" t="s">
        <v>1635</v>
      </c>
    </row>
    <row r="4527" spans="1:30" ht="15.75" thickTop="1" x14ac:dyDescent="0.25">
      <c r="A4527" s="49"/>
      <c r="B4527" s="49"/>
      <c r="C4527" s="49"/>
      <c r="D4527" s="49"/>
      <c r="E4527" s="49"/>
      <c r="F4527" s="49"/>
      <c r="G4527" s="49"/>
      <c r="H4527" s="49"/>
      <c r="I4527" s="49"/>
      <c r="J4527" s="49"/>
      <c r="Q4527">
        <f t="shared" si="1079"/>
        <v>0</v>
      </c>
      <c r="S4527" s="194"/>
    </row>
    <row r="4528" spans="1:30" collapsed="1" x14ac:dyDescent="0.25">
      <c r="A4528" s="36" t="s">
        <v>1460</v>
      </c>
      <c r="B4528" s="37" t="s">
        <v>137</v>
      </c>
      <c r="C4528" s="36" t="s">
        <v>138</v>
      </c>
      <c r="D4528" s="36" t="s">
        <v>9</v>
      </c>
      <c r="E4528" s="233" t="s">
        <v>1626</v>
      </c>
      <c r="F4528" s="234"/>
      <c r="G4528" s="38" t="s">
        <v>139</v>
      </c>
      <c r="H4528" s="37" t="s">
        <v>140</v>
      </c>
      <c r="I4528" s="37" t="s">
        <v>141</v>
      </c>
      <c r="J4528" s="37" t="s">
        <v>10</v>
      </c>
      <c r="Q4528">
        <f t="shared" si="1079"/>
        <v>0</v>
      </c>
      <c r="S4528" s="194"/>
      <c r="W4528" t="s">
        <v>141</v>
      </c>
      <c r="Y4528" t="s">
        <v>141</v>
      </c>
      <c r="AB4528" t="s">
        <v>141</v>
      </c>
    </row>
    <row r="4529" spans="1:30" ht="25.5" x14ac:dyDescent="0.25">
      <c r="A4529" s="39" t="s">
        <v>1636</v>
      </c>
      <c r="B4529" s="40" t="s">
        <v>1461</v>
      </c>
      <c r="C4529" s="39" t="s">
        <v>157</v>
      </c>
      <c r="D4529" s="39" t="s">
        <v>1462</v>
      </c>
      <c r="E4529" s="235" t="s">
        <v>2578</v>
      </c>
      <c r="F4529" s="236"/>
      <c r="G4529" s="41" t="s">
        <v>164</v>
      </c>
      <c r="H4529" s="42">
        <v>1</v>
      </c>
      <c r="I4529" s="43">
        <f>_xlfn.XLOOKUP(D4529,'Sintético MO EQ MAT'!D:D,'Sintético MO EQ MAT'!G:G)</f>
        <v>38.944090803278691</v>
      </c>
      <c r="J4529" s="43">
        <f>(H4529*I4529)</f>
        <v>38.944090803278691</v>
      </c>
      <c r="K4529">
        <f>_xlfn.XLOOKUP(D4529,'Sintético MO EQ MAT'!D:D,'Sintético MO EQ MAT'!O:O,0)</f>
        <v>47.51</v>
      </c>
      <c r="L4529">
        <f>_xlfn.XLOOKUP(D4529,'Sintético MO EQ MAT'!D:D,'Sintético MO EQ MAT'!K:K,0)</f>
        <v>47.511790780000005</v>
      </c>
      <c r="Q4529">
        <f t="shared" si="1079"/>
        <v>0</v>
      </c>
      <c r="S4529" s="194"/>
      <c r="W4529">
        <v>38.944090803278691</v>
      </c>
      <c r="Y4529">
        <v>38.944090803278691</v>
      </c>
      <c r="AB4529">
        <v>38.944090803278691</v>
      </c>
      <c r="AD4529" s="196">
        <v>24.33</v>
      </c>
    </row>
    <row r="4530" spans="1:30" ht="38.25" x14ac:dyDescent="0.25">
      <c r="A4530" s="50" t="s">
        <v>1638</v>
      </c>
      <c r="B4530" s="51" t="s">
        <v>2780</v>
      </c>
      <c r="C4530" s="50" t="s">
        <v>157</v>
      </c>
      <c r="D4530" s="50" t="s">
        <v>2781</v>
      </c>
      <c r="E4530" s="237" t="s">
        <v>2578</v>
      </c>
      <c r="F4530" s="238"/>
      <c r="G4530" s="52" t="s">
        <v>164</v>
      </c>
      <c r="H4530" s="53">
        <v>1</v>
      </c>
      <c r="I4530" s="54">
        <v>6.98</v>
      </c>
      <c r="J4530" s="54">
        <f t="shared" ref="J4530:J4531" si="1088">TRUNC(H4530*I4530,(2))</f>
        <v>6.98</v>
      </c>
      <c r="Q4530">
        <f t="shared" si="1079"/>
        <v>0</v>
      </c>
      <c r="R4530">
        <f t="shared" ref="R4530:R4531" si="1089">I4530/1.07133</f>
        <v>6.5152660711452128</v>
      </c>
      <c r="T4530">
        <v>6.6366105681722729</v>
      </c>
      <c r="W4530">
        <v>7.11</v>
      </c>
      <c r="Y4530">
        <v>7.11</v>
      </c>
      <c r="AB4530">
        <v>7.11</v>
      </c>
      <c r="AD4530" s="196">
        <v>6.98</v>
      </c>
    </row>
    <row r="4531" spans="1:30" ht="25.5" x14ac:dyDescent="0.25">
      <c r="A4531" s="50" t="s">
        <v>1638</v>
      </c>
      <c r="B4531" s="51" t="s">
        <v>3165</v>
      </c>
      <c r="C4531" s="50" t="s">
        <v>157</v>
      </c>
      <c r="D4531" s="50" t="s">
        <v>3166</v>
      </c>
      <c r="E4531" s="237" t="s">
        <v>2578</v>
      </c>
      <c r="F4531" s="238"/>
      <c r="G4531" s="52" t="s">
        <v>164</v>
      </c>
      <c r="H4531" s="53">
        <v>1</v>
      </c>
      <c r="I4531" s="54">
        <v>31.96</v>
      </c>
      <c r="J4531" s="54">
        <f t="shared" si="1088"/>
        <v>31.96</v>
      </c>
      <c r="Q4531">
        <f t="shared" si="1079"/>
        <v>0</v>
      </c>
      <c r="R4531">
        <f t="shared" si="1089"/>
        <v>29.832077884498712</v>
      </c>
      <c r="T4531">
        <v>30.35479264092297</v>
      </c>
      <c r="W4531">
        <v>32.520000000000003</v>
      </c>
      <c r="Y4531">
        <v>32.520000000000003</v>
      </c>
      <c r="AB4531">
        <v>32.520000000000003</v>
      </c>
      <c r="AD4531" s="196">
        <v>31.96</v>
      </c>
    </row>
    <row r="4532" spans="1:30" x14ac:dyDescent="0.25">
      <c r="A4532" s="44"/>
      <c r="B4532" s="44"/>
      <c r="C4532" s="44"/>
      <c r="D4532" s="44"/>
      <c r="E4532" s="44" t="s">
        <v>1629</v>
      </c>
      <c r="F4532" s="45">
        <v>17.14</v>
      </c>
      <c r="G4532" s="44" t="s">
        <v>1630</v>
      </c>
      <c r="H4532" s="45">
        <v>0</v>
      </c>
      <c r="I4532" s="44" t="s">
        <v>1631</v>
      </c>
      <c r="J4532" s="45">
        <f>F4532+H4532</f>
        <v>17.14</v>
      </c>
      <c r="Q4532">
        <f t="shared" si="1079"/>
        <v>0</v>
      </c>
      <c r="W4532" t="s">
        <v>1631</v>
      </c>
      <c r="Y4532" t="s">
        <v>1631</v>
      </c>
      <c r="AB4532" t="s">
        <v>1631</v>
      </c>
    </row>
    <row r="4533" spans="1:30" x14ac:dyDescent="0.25">
      <c r="A4533" s="44"/>
      <c r="B4533" s="44"/>
      <c r="C4533" s="44"/>
      <c r="D4533" s="44"/>
      <c r="E4533" s="44" t="s">
        <v>1632</v>
      </c>
      <c r="F4533" s="45">
        <f>J4533-J4529</f>
        <v>8.5676999767213147</v>
      </c>
      <c r="G4533" s="44"/>
      <c r="H4533" s="229" t="s">
        <v>1633</v>
      </c>
      <c r="I4533" s="229"/>
      <c r="J4533" s="45">
        <f>Q4533</f>
        <v>47.511790780000005</v>
      </c>
      <c r="Q4533">
        <f t="shared" si="1079"/>
        <v>47.511790780000005</v>
      </c>
      <c r="S4533" s="194"/>
    </row>
    <row r="4534" spans="1:30" ht="15.75" thickBot="1" x14ac:dyDescent="0.3">
      <c r="A4534" s="46"/>
      <c r="B4534" s="46"/>
      <c r="C4534" s="46"/>
      <c r="D4534" s="46"/>
      <c r="E4534" s="46"/>
      <c r="F4534" s="46"/>
      <c r="G4534" s="46" t="s">
        <v>1634</v>
      </c>
      <c r="H4534" s="47">
        <v>1</v>
      </c>
      <c r="I4534" s="46" t="s">
        <v>1635</v>
      </c>
      <c r="J4534" s="48">
        <f>O4534</f>
        <v>47.51</v>
      </c>
      <c r="M4534">
        <f>K4529</f>
        <v>47.51</v>
      </c>
      <c r="N4534">
        <f>L4529</f>
        <v>47.511790780000005</v>
      </c>
      <c r="O4534">
        <v>47.51</v>
      </c>
      <c r="P4534">
        <v>47.511790780000005</v>
      </c>
      <c r="Q4534">
        <f t="shared" si="1079"/>
        <v>0</v>
      </c>
      <c r="S4534" s="194"/>
      <c r="W4534" t="s">
        <v>1635</v>
      </c>
      <c r="Y4534" t="s">
        <v>1635</v>
      </c>
      <c r="AB4534" t="s">
        <v>1635</v>
      </c>
    </row>
    <row r="4535" spans="1:30" ht="15.75" thickTop="1" x14ac:dyDescent="0.25">
      <c r="A4535" s="49"/>
      <c r="B4535" s="49"/>
      <c r="C4535" s="49"/>
      <c r="D4535" s="49"/>
      <c r="E4535" s="49"/>
      <c r="F4535" s="49"/>
      <c r="G4535" s="49"/>
      <c r="H4535" s="49"/>
      <c r="I4535" s="49"/>
      <c r="J4535" s="49"/>
      <c r="Q4535">
        <f t="shared" si="1079"/>
        <v>0</v>
      </c>
      <c r="S4535" s="194"/>
    </row>
    <row r="4536" spans="1:30" collapsed="1" x14ac:dyDescent="0.25">
      <c r="A4536" s="36" t="s">
        <v>1463</v>
      </c>
      <c r="B4536" s="37" t="s">
        <v>137</v>
      </c>
      <c r="C4536" s="36" t="s">
        <v>138</v>
      </c>
      <c r="D4536" s="36" t="s">
        <v>9</v>
      </c>
      <c r="E4536" s="233" t="s">
        <v>1626</v>
      </c>
      <c r="F4536" s="234"/>
      <c r="G4536" s="38" t="s">
        <v>139</v>
      </c>
      <c r="H4536" s="37" t="s">
        <v>140</v>
      </c>
      <c r="I4536" s="37" t="s">
        <v>141</v>
      </c>
      <c r="J4536" s="37" t="s">
        <v>10</v>
      </c>
      <c r="Q4536">
        <f t="shared" si="1079"/>
        <v>0</v>
      </c>
      <c r="S4536" s="194"/>
      <c r="W4536" t="s">
        <v>141</v>
      </c>
      <c r="Y4536" t="s">
        <v>141</v>
      </c>
      <c r="AB4536" t="s">
        <v>141</v>
      </c>
    </row>
    <row r="4537" spans="1:30" ht="51" x14ac:dyDescent="0.25">
      <c r="A4537" s="39" t="s">
        <v>1636</v>
      </c>
      <c r="B4537" s="40" t="s">
        <v>386</v>
      </c>
      <c r="C4537" s="39" t="s">
        <v>157</v>
      </c>
      <c r="D4537" s="39" t="s">
        <v>387</v>
      </c>
      <c r="E4537" s="235" t="s">
        <v>1893</v>
      </c>
      <c r="F4537" s="236"/>
      <c r="G4537" s="41" t="s">
        <v>159</v>
      </c>
      <c r="H4537" s="42">
        <v>1</v>
      </c>
      <c r="I4537" s="43">
        <f>_xlfn.XLOOKUP(D4537,'Sintético MO EQ MAT'!D:D,'Sintético MO EQ MAT'!G:G)</f>
        <v>42.319675008196725</v>
      </c>
      <c r="J4537" s="43">
        <f>(H4537*I4537)</f>
        <v>42.319675008196725</v>
      </c>
      <c r="K4537">
        <f>_xlfn.XLOOKUP(D4537,'Sintético MO EQ MAT'!D:D,'Sintético MO EQ MAT'!O:O,0)</f>
        <v>28421.279999999999</v>
      </c>
      <c r="L4537">
        <f>_xlfn.XLOOKUP(D4537,'Sintético MO EQ MAT'!D:D,'Sintético MO EQ MAT'!K:K,0)</f>
        <v>51.630003510000002</v>
      </c>
      <c r="Q4537">
        <f t="shared" si="1079"/>
        <v>0</v>
      </c>
      <c r="S4537" s="194"/>
      <c r="W4537">
        <v>42.319675008196725</v>
      </c>
      <c r="Y4537">
        <v>42.319675008196725</v>
      </c>
      <c r="AB4537">
        <v>42.319675008196725</v>
      </c>
      <c r="AD4537" s="196">
        <v>27.51</v>
      </c>
    </row>
    <row r="4538" spans="1:30" ht="38.25" x14ac:dyDescent="0.25">
      <c r="A4538" s="50" t="s">
        <v>1638</v>
      </c>
      <c r="B4538" s="51" t="s">
        <v>2113</v>
      </c>
      <c r="C4538" s="50" t="s">
        <v>157</v>
      </c>
      <c r="D4538" s="50" t="s">
        <v>2114</v>
      </c>
      <c r="E4538" s="237" t="s">
        <v>1637</v>
      </c>
      <c r="F4538" s="238"/>
      <c r="G4538" s="52" t="s">
        <v>212</v>
      </c>
      <c r="H4538" s="53">
        <v>3.7600000000000001E-2</v>
      </c>
      <c r="I4538" s="54">
        <v>706.48</v>
      </c>
      <c r="J4538" s="54">
        <f t="shared" ref="J4538:J4540" si="1090">TRUNC(H4538*I4538,(2))</f>
        <v>26.56</v>
      </c>
      <c r="Q4538">
        <f t="shared" si="1079"/>
        <v>0</v>
      </c>
      <c r="R4538">
        <f t="shared" ref="R4538:R4540" si="1091">I4538/1.07133</f>
        <v>659.4420019975172</v>
      </c>
      <c r="T4538">
        <v>670.87638729429784</v>
      </c>
      <c r="W4538">
        <v>718.73</v>
      </c>
      <c r="Y4538">
        <v>718.73</v>
      </c>
      <c r="AB4538">
        <v>718.73</v>
      </c>
      <c r="AD4538" s="196">
        <v>706.48</v>
      </c>
    </row>
    <row r="4539" spans="1:30" ht="25.5" x14ac:dyDescent="0.25">
      <c r="A4539" s="50" t="s">
        <v>1638</v>
      </c>
      <c r="B4539" s="51" t="s">
        <v>1792</v>
      </c>
      <c r="C4539" s="50" t="s">
        <v>157</v>
      </c>
      <c r="D4539" s="50" t="s">
        <v>1793</v>
      </c>
      <c r="E4539" s="237" t="s">
        <v>1637</v>
      </c>
      <c r="F4539" s="238"/>
      <c r="G4539" s="52" t="s">
        <v>266</v>
      </c>
      <c r="H4539" s="53">
        <v>0.47</v>
      </c>
      <c r="I4539" s="54">
        <v>26.71</v>
      </c>
      <c r="J4539" s="54">
        <f t="shared" si="1090"/>
        <v>12.55</v>
      </c>
      <c r="Q4539">
        <f t="shared" si="1079"/>
        <v>0</v>
      </c>
      <c r="R4539">
        <f t="shared" si="1091"/>
        <v>24.931627043021294</v>
      </c>
      <c r="T4539">
        <v>25.370334070734511</v>
      </c>
      <c r="W4539">
        <v>27.18</v>
      </c>
      <c r="Y4539">
        <v>27.18</v>
      </c>
      <c r="AB4539">
        <v>27.18</v>
      </c>
      <c r="AD4539" s="196">
        <v>26.71</v>
      </c>
    </row>
    <row r="4540" spans="1:30" ht="25.5" x14ac:dyDescent="0.25">
      <c r="A4540" s="50" t="s">
        <v>1638</v>
      </c>
      <c r="B4540" s="51" t="s">
        <v>1186</v>
      </c>
      <c r="C4540" s="50" t="s">
        <v>157</v>
      </c>
      <c r="D4540" s="50" t="s">
        <v>1187</v>
      </c>
      <c r="E4540" s="237" t="s">
        <v>1637</v>
      </c>
      <c r="F4540" s="238"/>
      <c r="G4540" s="52" t="s">
        <v>266</v>
      </c>
      <c r="H4540" s="53">
        <v>0.17100000000000001</v>
      </c>
      <c r="I4540" s="54">
        <v>18.82</v>
      </c>
      <c r="J4540" s="54">
        <f t="shared" si="1090"/>
        <v>3.21</v>
      </c>
      <c r="Q4540">
        <f t="shared" si="1079"/>
        <v>0</v>
      </c>
      <c r="R4540">
        <f t="shared" si="1091"/>
        <v>17.566949492686664</v>
      </c>
      <c r="T4540">
        <v>17.874977831293812</v>
      </c>
      <c r="W4540">
        <v>19.149999999999999</v>
      </c>
      <c r="Y4540">
        <v>19.149999999999999</v>
      </c>
      <c r="AB4540">
        <v>19.149999999999999</v>
      </c>
      <c r="AD4540" s="196">
        <v>18.82</v>
      </c>
    </row>
    <row r="4541" spans="1:30" x14ac:dyDescent="0.25">
      <c r="A4541" s="44"/>
      <c r="B4541" s="44"/>
      <c r="C4541" s="44"/>
      <c r="D4541" s="44"/>
      <c r="E4541" s="44" t="s">
        <v>1629</v>
      </c>
      <c r="F4541" s="45">
        <v>17.739999999999998</v>
      </c>
      <c r="G4541" s="44" t="s">
        <v>1630</v>
      </c>
      <c r="H4541" s="45">
        <v>0</v>
      </c>
      <c r="I4541" s="44" t="s">
        <v>1631</v>
      </c>
      <c r="J4541" s="45">
        <f>F4541+H4541</f>
        <v>17.739999999999998</v>
      </c>
      <c r="Q4541">
        <f t="shared" si="1079"/>
        <v>0</v>
      </c>
      <c r="W4541" t="s">
        <v>1631</v>
      </c>
      <c r="Y4541" t="s">
        <v>1631</v>
      </c>
      <c r="AB4541" t="s">
        <v>1631</v>
      </c>
    </row>
    <row r="4542" spans="1:30" x14ac:dyDescent="0.25">
      <c r="A4542" s="44"/>
      <c r="B4542" s="44"/>
      <c r="C4542" s="44"/>
      <c r="D4542" s="44"/>
      <c r="E4542" s="44" t="s">
        <v>1632</v>
      </c>
      <c r="F4542" s="45">
        <f>J4542-J4537</f>
        <v>9.3103285018032764</v>
      </c>
      <c r="G4542" s="44"/>
      <c r="H4542" s="229" t="s">
        <v>1633</v>
      </c>
      <c r="I4542" s="229"/>
      <c r="J4542" s="45">
        <f>Q4542</f>
        <v>51.630003510000002</v>
      </c>
      <c r="Q4542">
        <f t="shared" si="1079"/>
        <v>51.630003510000002</v>
      </c>
      <c r="S4542" s="194"/>
    </row>
    <row r="4543" spans="1:30" ht="15.75" thickBot="1" x14ac:dyDescent="0.3">
      <c r="A4543" s="46"/>
      <c r="B4543" s="46"/>
      <c r="C4543" s="46"/>
      <c r="D4543" s="46"/>
      <c r="E4543" s="46"/>
      <c r="F4543" s="46"/>
      <c r="G4543" s="46" t="s">
        <v>1634</v>
      </c>
      <c r="H4543" s="47">
        <v>0.82499999999999996</v>
      </c>
      <c r="I4543" s="46" t="s">
        <v>1635</v>
      </c>
      <c r="J4543" s="48">
        <f>O4543</f>
        <v>42.59</v>
      </c>
      <c r="M4543">
        <f>K4537</f>
        <v>28421.279999999999</v>
      </c>
      <c r="N4543">
        <f>L4537</f>
        <v>51.630003510000002</v>
      </c>
      <c r="O4543">
        <v>42.59</v>
      </c>
      <c r="P4543">
        <v>51.630003510000002</v>
      </c>
      <c r="Q4543">
        <f t="shared" si="1079"/>
        <v>0</v>
      </c>
      <c r="S4543" s="194"/>
      <c r="W4543" t="s">
        <v>1635</v>
      </c>
      <c r="Y4543" t="s">
        <v>1635</v>
      </c>
      <c r="AB4543" t="s">
        <v>1635</v>
      </c>
    </row>
    <row r="4544" spans="1:30" ht="15.75" thickTop="1" x14ac:dyDescent="0.25">
      <c r="A4544" s="49"/>
      <c r="B4544" s="49"/>
      <c r="C4544" s="49"/>
      <c r="D4544" s="49"/>
      <c r="E4544" s="49"/>
      <c r="F4544" s="49"/>
      <c r="G4544" s="49"/>
      <c r="H4544" s="49"/>
      <c r="I4544" s="49"/>
      <c r="J4544" s="49"/>
      <c r="Q4544">
        <f t="shared" si="1079"/>
        <v>0</v>
      </c>
      <c r="S4544" s="194"/>
    </row>
    <row r="4545" spans="1:30" collapsed="1" x14ac:dyDescent="0.25">
      <c r="A4545" s="36" t="s">
        <v>1464</v>
      </c>
      <c r="B4545" s="37" t="s">
        <v>137</v>
      </c>
      <c r="C4545" s="36" t="s">
        <v>138</v>
      </c>
      <c r="D4545" s="36" t="s">
        <v>9</v>
      </c>
      <c r="E4545" s="233" t="s">
        <v>1626</v>
      </c>
      <c r="F4545" s="234"/>
      <c r="G4545" s="38" t="s">
        <v>139</v>
      </c>
      <c r="H4545" s="37" t="s">
        <v>140</v>
      </c>
      <c r="I4545" s="37" t="s">
        <v>141</v>
      </c>
      <c r="J4545" s="37" t="s">
        <v>10</v>
      </c>
      <c r="Q4545">
        <f t="shared" si="1079"/>
        <v>0</v>
      </c>
      <c r="S4545" s="194"/>
      <c r="W4545" t="s">
        <v>141</v>
      </c>
      <c r="Y4545" t="s">
        <v>141</v>
      </c>
      <c r="AB4545" t="s">
        <v>141</v>
      </c>
    </row>
    <row r="4546" spans="1:30" ht="51" x14ac:dyDescent="0.25">
      <c r="A4546" s="39" t="s">
        <v>1636</v>
      </c>
      <c r="B4546" s="40" t="s">
        <v>1465</v>
      </c>
      <c r="C4546" s="39" t="s">
        <v>157</v>
      </c>
      <c r="D4546" s="39" t="s">
        <v>1466</v>
      </c>
      <c r="E4546" s="235" t="s">
        <v>1994</v>
      </c>
      <c r="F4546" s="236"/>
      <c r="G4546" s="41" t="s">
        <v>259</v>
      </c>
      <c r="H4546" s="42">
        <v>1</v>
      </c>
      <c r="I4546" s="43">
        <f>_xlfn.XLOOKUP(D4546,'Sintético MO EQ MAT'!D:D,'Sintético MO EQ MAT'!G:G)</f>
        <v>18.392502959016397</v>
      </c>
      <c r="J4546" s="43">
        <f>(H4546*I4546)</f>
        <v>18.392502959016397</v>
      </c>
      <c r="K4546">
        <f>_xlfn.XLOOKUP(D4546,'Sintético MO EQ MAT'!D:D,'Sintético MO EQ MAT'!O:O,0)</f>
        <v>1250.96</v>
      </c>
      <c r="L4546">
        <f>_xlfn.XLOOKUP(D4546,'Sintético MO EQ MAT'!D:D,'Sintético MO EQ MAT'!K:K,0)</f>
        <v>22.438853610000002</v>
      </c>
      <c r="Q4546">
        <f t="shared" si="1079"/>
        <v>0</v>
      </c>
      <c r="S4546" s="194"/>
      <c r="W4546">
        <v>18.392502959016397</v>
      </c>
      <c r="Y4546">
        <v>18.392502959016397</v>
      </c>
      <c r="AB4546">
        <v>18.392502959016397</v>
      </c>
      <c r="AD4546" s="196">
        <v>18.260000000000002</v>
      </c>
    </row>
    <row r="4547" spans="1:30" ht="25.5" x14ac:dyDescent="0.25">
      <c r="A4547" s="50" t="s">
        <v>1638</v>
      </c>
      <c r="B4547" s="51" t="s">
        <v>1995</v>
      </c>
      <c r="C4547" s="50" t="s">
        <v>157</v>
      </c>
      <c r="D4547" s="50" t="s">
        <v>1996</v>
      </c>
      <c r="E4547" s="237" t="s">
        <v>1955</v>
      </c>
      <c r="F4547" s="238"/>
      <c r="G4547" s="52" t="s">
        <v>159</v>
      </c>
      <c r="H4547" s="53">
        <v>3.5799999999999998E-2</v>
      </c>
      <c r="I4547" s="54">
        <v>26.3</v>
      </c>
      <c r="J4547" s="54">
        <f t="shared" ref="J4547:J4555" si="1092">TRUNC(H4547*I4547,(2))</f>
        <v>0.94</v>
      </c>
      <c r="Q4547">
        <f t="shared" si="1079"/>
        <v>0</v>
      </c>
      <c r="R4547">
        <f t="shared" ref="R4547:R4555" si="1093">I4547/1.07133</f>
        <v>24.548925167782105</v>
      </c>
      <c r="T4547">
        <v>24.978298003416317</v>
      </c>
      <c r="W4547">
        <v>26.76</v>
      </c>
      <c r="Y4547">
        <v>26.76</v>
      </c>
      <c r="AB4547">
        <v>26.76</v>
      </c>
      <c r="AD4547" s="196">
        <v>26.3</v>
      </c>
    </row>
    <row r="4548" spans="1:30" ht="38.25" x14ac:dyDescent="0.25">
      <c r="A4548" s="50" t="s">
        <v>1638</v>
      </c>
      <c r="B4548" s="51" t="s">
        <v>1997</v>
      </c>
      <c r="C4548" s="50" t="s">
        <v>157</v>
      </c>
      <c r="D4548" s="50" t="s">
        <v>1998</v>
      </c>
      <c r="E4548" s="237" t="s">
        <v>1955</v>
      </c>
      <c r="F4548" s="238"/>
      <c r="G4548" s="52" t="s">
        <v>159</v>
      </c>
      <c r="H4548" s="53">
        <v>3.5799999999999998E-2</v>
      </c>
      <c r="I4548" s="54">
        <v>9.6300000000000008</v>
      </c>
      <c r="J4548" s="54">
        <f t="shared" si="1092"/>
        <v>0.34</v>
      </c>
      <c r="Q4548">
        <f t="shared" si="1079"/>
        <v>0</v>
      </c>
      <c r="R4548">
        <f t="shared" si="1093"/>
        <v>8.9888269720814336</v>
      </c>
      <c r="T4548">
        <v>9.1475082374245105</v>
      </c>
      <c r="W4548">
        <v>9.8000000000000007</v>
      </c>
      <c r="Y4548">
        <v>9.8000000000000007</v>
      </c>
      <c r="AB4548">
        <v>9.8000000000000007</v>
      </c>
      <c r="AD4548" s="196">
        <v>9.6300000000000008</v>
      </c>
    </row>
    <row r="4549" spans="1:30" ht="25.5" x14ac:dyDescent="0.25">
      <c r="A4549" s="50" t="s">
        <v>1638</v>
      </c>
      <c r="B4549" s="51" t="s">
        <v>3167</v>
      </c>
      <c r="C4549" s="50" t="s">
        <v>157</v>
      </c>
      <c r="D4549" s="50" t="s">
        <v>3168</v>
      </c>
      <c r="E4549" s="237" t="s">
        <v>1637</v>
      </c>
      <c r="F4549" s="238"/>
      <c r="G4549" s="52" t="s">
        <v>266</v>
      </c>
      <c r="H4549" s="53">
        <v>4.7000000000000002E-3</v>
      </c>
      <c r="I4549" s="54">
        <v>16.41</v>
      </c>
      <c r="J4549" s="54">
        <f t="shared" si="1092"/>
        <v>7.0000000000000007E-2</v>
      </c>
      <c r="Q4549">
        <f t="shared" si="1079"/>
        <v>0</v>
      </c>
      <c r="R4549">
        <f t="shared" si="1093"/>
        <v>15.317409201646553</v>
      </c>
      <c r="T4549">
        <v>15.588100771937686</v>
      </c>
      <c r="W4549">
        <v>16.7</v>
      </c>
      <c r="Y4549">
        <v>16.7</v>
      </c>
      <c r="AB4549">
        <v>16.7</v>
      </c>
      <c r="AD4549" s="196">
        <v>16.41</v>
      </c>
    </row>
    <row r="4550" spans="1:30" ht="25.5" x14ac:dyDescent="0.25">
      <c r="A4550" s="50" t="s">
        <v>1638</v>
      </c>
      <c r="B4550" s="51" t="s">
        <v>1660</v>
      </c>
      <c r="C4550" s="50" t="s">
        <v>157</v>
      </c>
      <c r="D4550" s="50" t="s">
        <v>1661</v>
      </c>
      <c r="E4550" s="237" t="s">
        <v>1637</v>
      </c>
      <c r="F4550" s="238"/>
      <c r="G4550" s="52" t="s">
        <v>266</v>
      </c>
      <c r="H4550" s="53">
        <v>2.9000000000000001E-2</v>
      </c>
      <c r="I4550" s="54">
        <v>21.06</v>
      </c>
      <c r="J4550" s="54">
        <f t="shared" si="1092"/>
        <v>0.61</v>
      </c>
      <c r="Q4550">
        <f t="shared" si="1079"/>
        <v>0</v>
      </c>
      <c r="R4550">
        <f t="shared" si="1093"/>
        <v>19.657808518383693</v>
      </c>
      <c r="T4550">
        <v>20.003173625306864</v>
      </c>
      <c r="W4550">
        <v>21.43</v>
      </c>
      <c r="Y4550">
        <v>21.43</v>
      </c>
      <c r="AB4550">
        <v>21.43</v>
      </c>
      <c r="AD4550" s="196">
        <v>21.06</v>
      </c>
    </row>
    <row r="4551" spans="1:30" ht="38.25" x14ac:dyDescent="0.25">
      <c r="A4551" s="50" t="s">
        <v>1638</v>
      </c>
      <c r="B4551" s="51" t="s">
        <v>3169</v>
      </c>
      <c r="C4551" s="50" t="s">
        <v>157</v>
      </c>
      <c r="D4551" s="50" t="s">
        <v>3170</v>
      </c>
      <c r="E4551" s="237" t="s">
        <v>1900</v>
      </c>
      <c r="F4551" s="238"/>
      <c r="G4551" s="52" t="s">
        <v>1901</v>
      </c>
      <c r="H4551" s="53">
        <v>4.1000000000000003E-3</v>
      </c>
      <c r="I4551" s="54">
        <v>311.20999999999998</v>
      </c>
      <c r="J4551" s="54">
        <f t="shared" si="1092"/>
        <v>1.27</v>
      </c>
      <c r="Q4551">
        <f t="shared" si="1079"/>
        <v>0</v>
      </c>
      <c r="R4551">
        <f t="shared" si="1093"/>
        <v>290.48939169070223</v>
      </c>
      <c r="T4551">
        <v>295.52985541336471</v>
      </c>
      <c r="W4551">
        <v>316.61</v>
      </c>
      <c r="Y4551">
        <v>316.61</v>
      </c>
      <c r="AB4551">
        <v>316.61</v>
      </c>
      <c r="AD4551" s="196">
        <v>311.20999999999998</v>
      </c>
    </row>
    <row r="4552" spans="1:30" ht="38.25" x14ac:dyDescent="0.25">
      <c r="A4552" s="50" t="s">
        <v>1638</v>
      </c>
      <c r="B4552" s="51" t="s">
        <v>3171</v>
      </c>
      <c r="C4552" s="50" t="s">
        <v>157</v>
      </c>
      <c r="D4552" s="50" t="s">
        <v>3172</v>
      </c>
      <c r="E4552" s="237" t="s">
        <v>1900</v>
      </c>
      <c r="F4552" s="238"/>
      <c r="G4552" s="52" t="s">
        <v>1904</v>
      </c>
      <c r="H4552" s="53">
        <v>3.8E-3</v>
      </c>
      <c r="I4552" s="54">
        <v>147.30000000000001</v>
      </c>
      <c r="J4552" s="54">
        <f t="shared" si="1092"/>
        <v>0.55000000000000004</v>
      </c>
      <c r="Q4552">
        <f t="shared" si="1079"/>
        <v>0</v>
      </c>
      <c r="R4552">
        <f t="shared" si="1093"/>
        <v>137.49264932373779</v>
      </c>
      <c r="T4552">
        <v>139.88220249596299</v>
      </c>
      <c r="W4552">
        <v>149.86000000000001</v>
      </c>
      <c r="Y4552">
        <v>149.86000000000001</v>
      </c>
      <c r="AB4552">
        <v>149.86000000000001</v>
      </c>
      <c r="AD4552" s="196">
        <v>147.30000000000001</v>
      </c>
    </row>
    <row r="4553" spans="1:30" ht="25.5" x14ac:dyDescent="0.25">
      <c r="A4553" s="55" t="s">
        <v>1627</v>
      </c>
      <c r="B4553" s="56" t="s">
        <v>3173</v>
      </c>
      <c r="C4553" s="55" t="s">
        <v>157</v>
      </c>
      <c r="D4553" s="55" t="s">
        <v>3174</v>
      </c>
      <c r="E4553" s="230" t="s">
        <v>1648</v>
      </c>
      <c r="F4553" s="231"/>
      <c r="G4553" s="57" t="s">
        <v>164</v>
      </c>
      <c r="H4553" s="58">
        <v>5.0999999999999997E-2</v>
      </c>
      <c r="I4553" s="59">
        <v>7.69</v>
      </c>
      <c r="J4553" s="59">
        <f t="shared" si="1092"/>
        <v>0.39</v>
      </c>
      <c r="Q4553">
        <f t="shared" si="1079"/>
        <v>0</v>
      </c>
      <c r="R4553">
        <f t="shared" si="1093"/>
        <v>7.1779937087545402</v>
      </c>
      <c r="T4553">
        <v>7.3086723978606036</v>
      </c>
      <c r="W4553">
        <v>7.83</v>
      </c>
      <c r="Y4553">
        <v>7.83</v>
      </c>
      <c r="AB4553">
        <v>7.83</v>
      </c>
      <c r="AD4553" s="196">
        <v>7.69</v>
      </c>
    </row>
    <row r="4554" spans="1:30" ht="25.5" x14ac:dyDescent="0.25">
      <c r="A4554" s="55" t="s">
        <v>1627</v>
      </c>
      <c r="B4554" s="56" t="s">
        <v>1970</v>
      </c>
      <c r="C4554" s="55" t="s">
        <v>157</v>
      </c>
      <c r="D4554" s="55" t="s">
        <v>1971</v>
      </c>
      <c r="E4554" s="230" t="s">
        <v>1648</v>
      </c>
      <c r="F4554" s="231"/>
      <c r="G4554" s="57" t="s">
        <v>259</v>
      </c>
      <c r="H4554" s="58">
        <v>3.0547999999999999E-2</v>
      </c>
      <c r="I4554" s="59">
        <v>10.25</v>
      </c>
      <c r="J4554" s="59">
        <f t="shared" si="1092"/>
        <v>0.31</v>
      </c>
      <c r="Q4554">
        <f t="shared" ref="Q4554:Q4617" si="1094">P4555</f>
        <v>0</v>
      </c>
      <c r="R4554">
        <f t="shared" si="1093"/>
        <v>9.5675468809797177</v>
      </c>
      <c r="T4554">
        <v>9.7355623384018006</v>
      </c>
      <c r="W4554">
        <v>10.43</v>
      </c>
      <c r="Y4554">
        <v>10.43</v>
      </c>
      <c r="AB4554">
        <v>10.43</v>
      </c>
      <c r="AD4554" s="196">
        <v>10.25</v>
      </c>
    </row>
    <row r="4555" spans="1:30" ht="25.5" x14ac:dyDescent="0.25">
      <c r="A4555" s="55" t="s">
        <v>1627</v>
      </c>
      <c r="B4555" s="56" t="s">
        <v>3175</v>
      </c>
      <c r="C4555" s="55" t="s">
        <v>157</v>
      </c>
      <c r="D4555" s="55" t="s">
        <v>3176</v>
      </c>
      <c r="E4555" s="230" t="s">
        <v>1648</v>
      </c>
      <c r="F4555" s="231"/>
      <c r="G4555" s="57" t="s">
        <v>259</v>
      </c>
      <c r="H4555" s="58">
        <v>1.091</v>
      </c>
      <c r="I4555" s="59">
        <v>12.75</v>
      </c>
      <c r="J4555" s="59">
        <f t="shared" si="1092"/>
        <v>13.91</v>
      </c>
      <c r="Q4555">
        <f t="shared" si="1094"/>
        <v>0</v>
      </c>
      <c r="R4555">
        <f t="shared" si="1093"/>
        <v>11.901094900730868</v>
      </c>
      <c r="T4555">
        <v>12.134449702705984</v>
      </c>
      <c r="W4555">
        <v>13</v>
      </c>
      <c r="Y4555">
        <v>13</v>
      </c>
      <c r="AB4555">
        <v>13</v>
      </c>
      <c r="AD4555" s="196">
        <v>12.77</v>
      </c>
    </row>
    <row r="4556" spans="1:30" x14ac:dyDescent="0.25">
      <c r="A4556" s="44"/>
      <c r="B4556" s="44"/>
      <c r="C4556" s="44"/>
      <c r="D4556" s="44"/>
      <c r="E4556" s="44" t="s">
        <v>1629</v>
      </c>
      <c r="F4556" s="45">
        <v>0.78</v>
      </c>
      <c r="G4556" s="44" t="s">
        <v>1630</v>
      </c>
      <c r="H4556" s="45">
        <v>0</v>
      </c>
      <c r="I4556" s="44" t="s">
        <v>1631</v>
      </c>
      <c r="J4556" s="45">
        <f>F4556+H4556</f>
        <v>0.78</v>
      </c>
      <c r="Q4556">
        <f t="shared" si="1094"/>
        <v>0</v>
      </c>
      <c r="W4556" t="s">
        <v>1631</v>
      </c>
      <c r="Y4556" t="s">
        <v>1631</v>
      </c>
      <c r="AB4556" t="s">
        <v>1631</v>
      </c>
    </row>
    <row r="4557" spans="1:30" x14ac:dyDescent="0.25">
      <c r="A4557" s="44"/>
      <c r="B4557" s="44"/>
      <c r="C4557" s="44"/>
      <c r="D4557" s="44"/>
      <c r="E4557" s="44" t="s">
        <v>1632</v>
      </c>
      <c r="F4557" s="45">
        <f>J4557-J4546</f>
        <v>4.0463506509836051</v>
      </c>
      <c r="G4557" s="44"/>
      <c r="H4557" s="229" t="s">
        <v>1633</v>
      </c>
      <c r="I4557" s="229"/>
      <c r="J4557" s="45">
        <f>Q4557</f>
        <v>22.438853610000002</v>
      </c>
      <c r="Q4557">
        <f t="shared" si="1094"/>
        <v>22.438853610000002</v>
      </c>
      <c r="S4557" s="194"/>
    </row>
    <row r="4558" spans="1:30" ht="15.75" thickBot="1" x14ac:dyDescent="0.3">
      <c r="A4558" s="46"/>
      <c r="B4558" s="46"/>
      <c r="C4558" s="46"/>
      <c r="D4558" s="46"/>
      <c r="E4558" s="46"/>
      <c r="F4558" s="46"/>
      <c r="G4558" s="46" t="s">
        <v>1634</v>
      </c>
      <c r="H4558" s="47">
        <v>55.75</v>
      </c>
      <c r="I4558" s="46" t="s">
        <v>1635</v>
      </c>
      <c r="J4558" s="48">
        <f>O4558</f>
        <v>1250.96</v>
      </c>
      <c r="M4558">
        <f>K4546</f>
        <v>1250.96</v>
      </c>
      <c r="N4558">
        <f>L4546</f>
        <v>22.438853610000002</v>
      </c>
      <c r="O4558">
        <v>1250.96</v>
      </c>
      <c r="P4558">
        <v>22.438853610000002</v>
      </c>
      <c r="Q4558">
        <f t="shared" si="1094"/>
        <v>0</v>
      </c>
      <c r="S4558" s="194"/>
      <c r="W4558" t="s">
        <v>1635</v>
      </c>
      <c r="Y4558" t="s">
        <v>1635</v>
      </c>
      <c r="AB4558" t="s">
        <v>1635</v>
      </c>
    </row>
    <row r="4559" spans="1:30" ht="15.75" thickTop="1" x14ac:dyDescent="0.25">
      <c r="A4559" s="49"/>
      <c r="B4559" s="49"/>
      <c r="C4559" s="49"/>
      <c r="D4559" s="49"/>
      <c r="E4559" s="49"/>
      <c r="F4559" s="49"/>
      <c r="G4559" s="49"/>
      <c r="H4559" s="49"/>
      <c r="I4559" s="49"/>
      <c r="J4559" s="49"/>
      <c r="Q4559">
        <f t="shared" si="1094"/>
        <v>0</v>
      </c>
      <c r="S4559" s="194"/>
    </row>
    <row r="4560" spans="1:30" x14ac:dyDescent="0.25">
      <c r="A4560" s="33" t="s">
        <v>116</v>
      </c>
      <c r="B4560" s="33"/>
      <c r="C4560" s="33"/>
      <c r="D4560" s="33" t="s">
        <v>117</v>
      </c>
      <c r="E4560" s="33"/>
      <c r="F4560" s="239"/>
      <c r="G4560" s="240"/>
      <c r="H4560" s="34"/>
      <c r="I4560" s="33"/>
      <c r="J4560" s="35">
        <f>J4569+J4579+J4592+J4607+J4620+J4627+J4640+J4649+J4656+J4667+J4677+J4690+J4702+J4715+J4732+J4749+J4759+J4765+J4782+J4790+J4807+J4815+J4824+J4834</f>
        <v>412532.83</v>
      </c>
      <c r="K4560">
        <f>_xlfn.XLOOKUP(D4560,'Sintético MO EQ MAT'!D:D,'Sintético MO EQ MAT'!O:O,0)</f>
        <v>412532.83</v>
      </c>
      <c r="M4560">
        <f>K4560</f>
        <v>412532.83</v>
      </c>
      <c r="N4560">
        <f>L4560</f>
        <v>0</v>
      </c>
      <c r="O4560">
        <v>412532.83</v>
      </c>
      <c r="P4560">
        <v>0</v>
      </c>
      <c r="Q4560">
        <f t="shared" si="1094"/>
        <v>0</v>
      </c>
    </row>
    <row r="4561" spans="1:30" collapsed="1" x14ac:dyDescent="0.25">
      <c r="A4561" s="36" t="s">
        <v>1467</v>
      </c>
      <c r="B4561" s="37" t="s">
        <v>137</v>
      </c>
      <c r="C4561" s="36" t="s">
        <v>138</v>
      </c>
      <c r="D4561" s="36" t="s">
        <v>9</v>
      </c>
      <c r="E4561" s="233" t="s">
        <v>1626</v>
      </c>
      <c r="F4561" s="234"/>
      <c r="G4561" s="38" t="s">
        <v>139</v>
      </c>
      <c r="H4561" s="37" t="s">
        <v>140</v>
      </c>
      <c r="I4561" s="37" t="s">
        <v>141</v>
      </c>
      <c r="J4561" s="37" t="s">
        <v>10</v>
      </c>
      <c r="Q4561">
        <f t="shared" si="1094"/>
        <v>0</v>
      </c>
      <c r="S4561" s="194"/>
      <c r="W4561" t="s">
        <v>141</v>
      </c>
      <c r="Y4561" t="s">
        <v>141</v>
      </c>
      <c r="AB4561" t="s">
        <v>141</v>
      </c>
    </row>
    <row r="4562" spans="1:30" ht="25.5" x14ac:dyDescent="0.25">
      <c r="A4562" s="39" t="s">
        <v>1636</v>
      </c>
      <c r="B4562" s="40" t="s">
        <v>1468</v>
      </c>
      <c r="C4562" s="39" t="s">
        <v>157</v>
      </c>
      <c r="D4562" s="39" t="s">
        <v>1469</v>
      </c>
      <c r="E4562" s="235" t="s">
        <v>2168</v>
      </c>
      <c r="F4562" s="236"/>
      <c r="G4562" s="41" t="s">
        <v>164</v>
      </c>
      <c r="H4562" s="42">
        <v>1</v>
      </c>
      <c r="I4562" s="43">
        <f>_xlfn.XLOOKUP(D4562,'Sintético MO EQ MAT'!D:D,'Sintético MO EQ MAT'!G:G)</f>
        <v>684.72799123770494</v>
      </c>
      <c r="J4562" s="43">
        <f>(H4562*I4562)</f>
        <v>684.72799123770494</v>
      </c>
      <c r="K4562">
        <f>_xlfn.XLOOKUP(D4562,'Sintético MO EQ MAT'!D:D,'Sintético MO EQ MAT'!O:O,0)</f>
        <v>4176.84</v>
      </c>
      <c r="L4562">
        <f>_xlfn.XLOOKUP(D4562,'Sintético MO EQ MAT'!D:D,'Sintético MO EQ MAT'!K:K,0)</f>
        <v>835.36814931000004</v>
      </c>
      <c r="Q4562">
        <f t="shared" si="1094"/>
        <v>0</v>
      </c>
      <c r="S4562" s="194"/>
      <c r="W4562">
        <v>684.72799123770494</v>
      </c>
      <c r="Y4562">
        <v>684.72799123770494</v>
      </c>
      <c r="AB4562">
        <v>684.72799123770494</v>
      </c>
      <c r="AD4562" s="196">
        <v>775.64</v>
      </c>
    </row>
    <row r="4563" spans="1:30" ht="25.5" x14ac:dyDescent="0.25">
      <c r="A4563" s="50" t="s">
        <v>1638</v>
      </c>
      <c r="B4563" s="51" t="s">
        <v>1658</v>
      </c>
      <c r="C4563" s="50" t="s">
        <v>157</v>
      </c>
      <c r="D4563" s="50" t="s">
        <v>1659</v>
      </c>
      <c r="E4563" s="237" t="s">
        <v>1637</v>
      </c>
      <c r="F4563" s="238"/>
      <c r="G4563" s="52" t="s">
        <v>266</v>
      </c>
      <c r="H4563" s="53">
        <v>1.4228000000000001</v>
      </c>
      <c r="I4563" s="54">
        <v>25.97</v>
      </c>
      <c r="J4563" s="54">
        <f t="shared" ref="J4563:J4566" si="1095">TRUNC(H4563*I4563,(2))</f>
        <v>36.950000000000003</v>
      </c>
      <c r="Q4563">
        <f t="shared" si="1094"/>
        <v>0</v>
      </c>
      <c r="R4563">
        <f t="shared" ref="R4563:R4566" si="1096">I4563/1.07133</f>
        <v>24.240896829174954</v>
      </c>
      <c r="T4563">
        <v>24.670269664809165</v>
      </c>
      <c r="W4563">
        <v>26.43</v>
      </c>
      <c r="Y4563">
        <v>26.43</v>
      </c>
      <c r="AB4563">
        <v>26.43</v>
      </c>
      <c r="AD4563" s="196">
        <v>25.97</v>
      </c>
    </row>
    <row r="4564" spans="1:30" ht="25.5" x14ac:dyDescent="0.25">
      <c r="A4564" s="50" t="s">
        <v>1638</v>
      </c>
      <c r="B4564" s="51" t="s">
        <v>1186</v>
      </c>
      <c r="C4564" s="50" t="s">
        <v>157</v>
      </c>
      <c r="D4564" s="50" t="s">
        <v>1187</v>
      </c>
      <c r="E4564" s="237" t="s">
        <v>1637</v>
      </c>
      <c r="F4564" s="238"/>
      <c r="G4564" s="52" t="s">
        <v>266</v>
      </c>
      <c r="H4564" s="53">
        <v>0.44829999999999998</v>
      </c>
      <c r="I4564" s="54">
        <v>18.82</v>
      </c>
      <c r="J4564" s="54">
        <f t="shared" si="1095"/>
        <v>8.43</v>
      </c>
      <c r="Q4564">
        <f t="shared" si="1094"/>
        <v>0</v>
      </c>
      <c r="R4564">
        <f t="shared" si="1096"/>
        <v>17.566949492686664</v>
      </c>
      <c r="T4564">
        <v>17.874977831293812</v>
      </c>
      <c r="W4564">
        <v>19.149999999999999</v>
      </c>
      <c r="Y4564">
        <v>19.149999999999999</v>
      </c>
      <c r="AB4564">
        <v>19.149999999999999</v>
      </c>
      <c r="AD4564" s="196">
        <v>18.82</v>
      </c>
    </row>
    <row r="4565" spans="1:30" ht="38.25" x14ac:dyDescent="0.25">
      <c r="A4565" s="55" t="s">
        <v>1627</v>
      </c>
      <c r="B4565" s="56" t="s">
        <v>2169</v>
      </c>
      <c r="C4565" s="55" t="s">
        <v>157</v>
      </c>
      <c r="D4565" s="55" t="s">
        <v>2170</v>
      </c>
      <c r="E4565" s="230" t="s">
        <v>1648</v>
      </c>
      <c r="F4565" s="231"/>
      <c r="G4565" s="57" t="s">
        <v>164</v>
      </c>
      <c r="H4565" s="58">
        <v>9</v>
      </c>
      <c r="I4565" s="59">
        <v>17.48</v>
      </c>
      <c r="J4565" s="59">
        <f t="shared" si="1095"/>
        <v>157.32</v>
      </c>
      <c r="Q4565">
        <f t="shared" si="1094"/>
        <v>0</v>
      </c>
      <c r="R4565">
        <f t="shared" si="1096"/>
        <v>16.316167754100046</v>
      </c>
      <c r="T4565">
        <v>16.605527708549186</v>
      </c>
      <c r="W4565">
        <v>17.79</v>
      </c>
      <c r="Y4565">
        <v>17.79</v>
      </c>
      <c r="AB4565">
        <v>17.79</v>
      </c>
      <c r="AD4565" s="196">
        <v>17.48</v>
      </c>
    </row>
    <row r="4566" spans="1:30" ht="25.5" x14ac:dyDescent="0.25">
      <c r="A4566" s="55" t="s">
        <v>1627</v>
      </c>
      <c r="B4566" s="56" t="s">
        <v>3177</v>
      </c>
      <c r="C4566" s="55" t="s">
        <v>157</v>
      </c>
      <c r="D4566" s="55" t="s">
        <v>3178</v>
      </c>
      <c r="E4566" s="230" t="s">
        <v>1648</v>
      </c>
      <c r="F4566" s="231"/>
      <c r="G4566" s="57" t="s">
        <v>164</v>
      </c>
      <c r="H4566" s="58">
        <v>1</v>
      </c>
      <c r="I4566" s="59">
        <v>482.03</v>
      </c>
      <c r="J4566" s="59">
        <f t="shared" si="1095"/>
        <v>482.03</v>
      </c>
      <c r="Q4566">
        <f t="shared" si="1094"/>
        <v>0</v>
      </c>
      <c r="R4566">
        <f t="shared" si="1096"/>
        <v>449.93606078425881</v>
      </c>
      <c r="T4566">
        <v>457.7301111702277</v>
      </c>
      <c r="W4566">
        <v>490.38</v>
      </c>
      <c r="Y4566">
        <v>490.38</v>
      </c>
      <c r="AB4566">
        <v>490.38</v>
      </c>
      <c r="AD4566" s="196">
        <v>482.02</v>
      </c>
    </row>
    <row r="4567" spans="1:30" x14ac:dyDescent="0.25">
      <c r="A4567" s="44"/>
      <c r="B4567" s="44"/>
      <c r="C4567" s="44"/>
      <c r="D4567" s="44"/>
      <c r="E4567" s="44" t="s">
        <v>1629</v>
      </c>
      <c r="F4567" s="45">
        <v>35.92</v>
      </c>
      <c r="G4567" s="44" t="s">
        <v>1630</v>
      </c>
      <c r="H4567" s="45">
        <v>0</v>
      </c>
      <c r="I4567" s="44" t="s">
        <v>1631</v>
      </c>
      <c r="J4567" s="45">
        <f>F4567+H4567</f>
        <v>35.92</v>
      </c>
      <c r="Q4567">
        <f t="shared" si="1094"/>
        <v>0</v>
      </c>
      <c r="W4567" t="s">
        <v>1631</v>
      </c>
      <c r="Y4567" t="s">
        <v>1631</v>
      </c>
      <c r="AB4567" t="s">
        <v>1631</v>
      </c>
    </row>
    <row r="4568" spans="1:30" x14ac:dyDescent="0.25">
      <c r="A4568" s="44"/>
      <c r="B4568" s="44"/>
      <c r="C4568" s="44"/>
      <c r="D4568" s="44"/>
      <c r="E4568" s="44" t="s">
        <v>1632</v>
      </c>
      <c r="F4568" s="45">
        <f>J4568-J4562</f>
        <v>150.64015807229509</v>
      </c>
      <c r="G4568" s="44"/>
      <c r="H4568" s="229" t="s">
        <v>1633</v>
      </c>
      <c r="I4568" s="229"/>
      <c r="J4568" s="45">
        <f>Q4568</f>
        <v>835.36814931000004</v>
      </c>
      <c r="Q4568">
        <f t="shared" si="1094"/>
        <v>835.36814931000004</v>
      </c>
      <c r="S4568" s="194"/>
    </row>
    <row r="4569" spans="1:30" ht="15.75" thickBot="1" x14ac:dyDescent="0.3">
      <c r="A4569" s="46"/>
      <c r="B4569" s="46"/>
      <c r="C4569" s="46"/>
      <c r="D4569" s="46"/>
      <c r="E4569" s="46"/>
      <c r="F4569" s="46"/>
      <c r="G4569" s="46" t="s">
        <v>1634</v>
      </c>
      <c r="H4569" s="47">
        <v>5</v>
      </c>
      <c r="I4569" s="46" t="s">
        <v>1635</v>
      </c>
      <c r="J4569" s="48">
        <f>O4569</f>
        <v>4176.84</v>
      </c>
      <c r="M4569">
        <f>K4562</f>
        <v>4176.84</v>
      </c>
      <c r="N4569">
        <f>L4562</f>
        <v>835.36814931000004</v>
      </c>
      <c r="O4569">
        <v>4176.84</v>
      </c>
      <c r="P4569">
        <v>835.36814931000004</v>
      </c>
      <c r="Q4569">
        <f t="shared" si="1094"/>
        <v>0</v>
      </c>
      <c r="S4569" s="194"/>
      <c r="W4569" t="s">
        <v>1635</v>
      </c>
      <c r="Y4569" t="s">
        <v>1635</v>
      </c>
      <c r="AB4569" t="s">
        <v>1635</v>
      </c>
    </row>
    <row r="4570" spans="1:30" ht="15.75" thickTop="1" x14ac:dyDescent="0.25">
      <c r="A4570" s="49"/>
      <c r="B4570" s="49"/>
      <c r="C4570" s="49"/>
      <c r="D4570" s="49"/>
      <c r="E4570" s="49"/>
      <c r="F4570" s="49"/>
      <c r="G4570" s="49"/>
      <c r="H4570" s="49"/>
      <c r="I4570" s="49"/>
      <c r="J4570" s="49"/>
      <c r="Q4570">
        <f t="shared" si="1094"/>
        <v>0</v>
      </c>
      <c r="S4570" s="194"/>
    </row>
    <row r="4571" spans="1:30" collapsed="1" x14ac:dyDescent="0.25">
      <c r="A4571" s="36" t="s">
        <v>1470</v>
      </c>
      <c r="B4571" s="37" t="s">
        <v>137</v>
      </c>
      <c r="C4571" s="36" t="s">
        <v>138</v>
      </c>
      <c r="D4571" s="36" t="s">
        <v>9</v>
      </c>
      <c r="E4571" s="233" t="s">
        <v>1626</v>
      </c>
      <c r="F4571" s="234"/>
      <c r="G4571" s="38" t="s">
        <v>139</v>
      </c>
      <c r="H4571" s="37" t="s">
        <v>140</v>
      </c>
      <c r="I4571" s="37" t="s">
        <v>141</v>
      </c>
      <c r="J4571" s="37" t="s">
        <v>10</v>
      </c>
      <c r="Q4571">
        <f t="shared" si="1094"/>
        <v>0</v>
      </c>
      <c r="S4571" s="194"/>
      <c r="W4571" t="s">
        <v>141</v>
      </c>
      <c r="Y4571" t="s">
        <v>141</v>
      </c>
      <c r="AB4571" t="s">
        <v>141</v>
      </c>
    </row>
    <row r="4572" spans="1:30" ht="25.5" x14ac:dyDescent="0.25">
      <c r="A4572" s="39" t="s">
        <v>1636</v>
      </c>
      <c r="B4572" s="40" t="s">
        <v>1471</v>
      </c>
      <c r="C4572" s="39" t="s">
        <v>157</v>
      </c>
      <c r="D4572" s="39" t="s">
        <v>1472</v>
      </c>
      <c r="E4572" s="235" t="s">
        <v>2168</v>
      </c>
      <c r="F4572" s="236"/>
      <c r="G4572" s="41" t="s">
        <v>164</v>
      </c>
      <c r="H4572" s="42">
        <v>1</v>
      </c>
      <c r="I4572" s="43">
        <f>_xlfn.XLOOKUP(D4572,'Sintético MO EQ MAT'!D:D,'Sintético MO EQ MAT'!G:G)</f>
        <v>354.11409004098363</v>
      </c>
      <c r="J4572" s="43">
        <f>(H4572*I4572)</f>
        <v>354.11409004098363</v>
      </c>
      <c r="K4572">
        <f>_xlfn.XLOOKUP(D4572,'Sintético MO EQ MAT'!D:D,'Sintético MO EQ MAT'!O:O,0)</f>
        <v>7776.34</v>
      </c>
      <c r="L4572">
        <f>_xlfn.XLOOKUP(D4572,'Sintético MO EQ MAT'!D:D,'Sintético MO EQ MAT'!K:K,0)</f>
        <v>432.01918985000003</v>
      </c>
      <c r="Q4572">
        <f t="shared" si="1094"/>
        <v>0</v>
      </c>
      <c r="S4572" s="194"/>
      <c r="W4572">
        <v>354.11409004098363</v>
      </c>
      <c r="Y4572">
        <v>354.11409004098363</v>
      </c>
      <c r="AB4572">
        <v>354.11409004098363</v>
      </c>
      <c r="AD4572" s="196">
        <v>394.35</v>
      </c>
    </row>
    <row r="4573" spans="1:30" ht="25.5" x14ac:dyDescent="0.25">
      <c r="A4573" s="50" t="s">
        <v>1638</v>
      </c>
      <c r="B4573" s="51" t="s">
        <v>1658</v>
      </c>
      <c r="C4573" s="50" t="s">
        <v>157</v>
      </c>
      <c r="D4573" s="50" t="s">
        <v>1659</v>
      </c>
      <c r="E4573" s="237" t="s">
        <v>1637</v>
      </c>
      <c r="F4573" s="238"/>
      <c r="G4573" s="52" t="s">
        <v>266</v>
      </c>
      <c r="H4573" s="53">
        <v>0.94850000000000001</v>
      </c>
      <c r="I4573" s="54">
        <v>25.97</v>
      </c>
      <c r="J4573" s="54">
        <f t="shared" ref="J4573:J4576" si="1097">TRUNC(H4573*I4573,(2))</f>
        <v>24.63</v>
      </c>
      <c r="Q4573">
        <f t="shared" si="1094"/>
        <v>0</v>
      </c>
      <c r="R4573">
        <f t="shared" ref="R4573:R4576" si="1098">I4573/1.07133</f>
        <v>24.240896829174954</v>
      </c>
      <c r="T4573">
        <v>24.670269664809165</v>
      </c>
      <c r="W4573">
        <v>26.43</v>
      </c>
      <c r="Y4573">
        <v>26.43</v>
      </c>
      <c r="AB4573">
        <v>26.43</v>
      </c>
      <c r="AD4573" s="196">
        <v>25.97</v>
      </c>
    </row>
    <row r="4574" spans="1:30" ht="25.5" x14ac:dyDescent="0.25">
      <c r="A4574" s="50" t="s">
        <v>1638</v>
      </c>
      <c r="B4574" s="51" t="s">
        <v>1186</v>
      </c>
      <c r="C4574" s="50" t="s">
        <v>157</v>
      </c>
      <c r="D4574" s="50" t="s">
        <v>1187</v>
      </c>
      <c r="E4574" s="237" t="s">
        <v>1637</v>
      </c>
      <c r="F4574" s="238"/>
      <c r="G4574" s="52" t="s">
        <v>266</v>
      </c>
      <c r="H4574" s="53">
        <v>0.29880000000000001</v>
      </c>
      <c r="I4574" s="54">
        <v>18.82</v>
      </c>
      <c r="J4574" s="54">
        <f t="shared" si="1097"/>
        <v>5.62</v>
      </c>
      <c r="Q4574">
        <f t="shared" si="1094"/>
        <v>0</v>
      </c>
      <c r="R4574">
        <f t="shared" si="1098"/>
        <v>17.566949492686664</v>
      </c>
      <c r="T4574">
        <v>17.874977831293812</v>
      </c>
      <c r="W4574">
        <v>19.149999999999999</v>
      </c>
      <c r="Y4574">
        <v>19.149999999999999</v>
      </c>
      <c r="AB4574">
        <v>19.149999999999999</v>
      </c>
      <c r="AD4574" s="196">
        <v>18.82</v>
      </c>
    </row>
    <row r="4575" spans="1:30" ht="38.25" x14ac:dyDescent="0.25">
      <c r="A4575" s="55" t="s">
        <v>1627</v>
      </c>
      <c r="B4575" s="56" t="s">
        <v>2169</v>
      </c>
      <c r="C4575" s="55" t="s">
        <v>157</v>
      </c>
      <c r="D4575" s="55" t="s">
        <v>2170</v>
      </c>
      <c r="E4575" s="230" t="s">
        <v>1648</v>
      </c>
      <c r="F4575" s="231"/>
      <c r="G4575" s="57" t="s">
        <v>164</v>
      </c>
      <c r="H4575" s="58">
        <v>6</v>
      </c>
      <c r="I4575" s="59">
        <v>17.48</v>
      </c>
      <c r="J4575" s="59">
        <f t="shared" si="1097"/>
        <v>104.88</v>
      </c>
      <c r="Q4575">
        <f t="shared" si="1094"/>
        <v>0</v>
      </c>
      <c r="R4575">
        <f t="shared" si="1098"/>
        <v>16.316167754100046</v>
      </c>
      <c r="T4575">
        <v>16.605527708549186</v>
      </c>
      <c r="W4575">
        <v>17.79</v>
      </c>
      <c r="Y4575">
        <v>17.79</v>
      </c>
      <c r="AB4575">
        <v>17.79</v>
      </c>
      <c r="AD4575" s="196">
        <v>17.48</v>
      </c>
    </row>
    <row r="4576" spans="1:30" ht="25.5" x14ac:dyDescent="0.25">
      <c r="A4576" s="55" t="s">
        <v>1627</v>
      </c>
      <c r="B4576" s="56" t="s">
        <v>3179</v>
      </c>
      <c r="C4576" s="55" t="s">
        <v>157</v>
      </c>
      <c r="D4576" s="55" t="s">
        <v>3180</v>
      </c>
      <c r="E4576" s="230" t="s">
        <v>1648</v>
      </c>
      <c r="F4576" s="231"/>
      <c r="G4576" s="57" t="s">
        <v>164</v>
      </c>
      <c r="H4576" s="58">
        <v>1</v>
      </c>
      <c r="I4576" s="59">
        <v>218.98</v>
      </c>
      <c r="J4576" s="59">
        <f t="shared" si="1097"/>
        <v>218.98</v>
      </c>
      <c r="Q4576">
        <f t="shared" si="1094"/>
        <v>0</v>
      </c>
      <c r="R4576">
        <f t="shared" si="1098"/>
        <v>204.40013814604279</v>
      </c>
      <c r="T4576">
        <v>207.93779694398555</v>
      </c>
      <c r="W4576">
        <v>222.77</v>
      </c>
      <c r="Y4576">
        <v>222.77</v>
      </c>
      <c r="AB4576">
        <v>222.77</v>
      </c>
      <c r="AD4576" s="196">
        <v>218.97</v>
      </c>
    </row>
    <row r="4577" spans="1:30" x14ac:dyDescent="0.25">
      <c r="A4577" s="44"/>
      <c r="B4577" s="44"/>
      <c r="C4577" s="44"/>
      <c r="D4577" s="44"/>
      <c r="E4577" s="44" t="s">
        <v>1629</v>
      </c>
      <c r="F4577" s="45">
        <v>23.94</v>
      </c>
      <c r="G4577" s="44" t="s">
        <v>1630</v>
      </c>
      <c r="H4577" s="45">
        <v>0</v>
      </c>
      <c r="I4577" s="44" t="s">
        <v>1631</v>
      </c>
      <c r="J4577" s="45">
        <f>F4577+H4577</f>
        <v>23.94</v>
      </c>
      <c r="Q4577">
        <f t="shared" si="1094"/>
        <v>0</v>
      </c>
      <c r="W4577" t="s">
        <v>1631</v>
      </c>
      <c r="Y4577" t="s">
        <v>1631</v>
      </c>
      <c r="AB4577" t="s">
        <v>1631</v>
      </c>
    </row>
    <row r="4578" spans="1:30" x14ac:dyDescent="0.25">
      <c r="A4578" s="44"/>
      <c r="B4578" s="44"/>
      <c r="C4578" s="44"/>
      <c r="D4578" s="44"/>
      <c r="E4578" s="44" t="s">
        <v>1632</v>
      </c>
      <c r="F4578" s="45">
        <f>J4578-J4572</f>
        <v>77.905099809016406</v>
      </c>
      <c r="G4578" s="44"/>
      <c r="H4578" s="229" t="s">
        <v>1633</v>
      </c>
      <c r="I4578" s="229"/>
      <c r="J4578" s="45">
        <f>Q4578</f>
        <v>432.01918985000003</v>
      </c>
      <c r="Q4578">
        <f t="shared" si="1094"/>
        <v>432.01918985000003</v>
      </c>
      <c r="S4578" s="194"/>
    </row>
    <row r="4579" spans="1:30" ht="15.75" thickBot="1" x14ac:dyDescent="0.3">
      <c r="A4579" s="46"/>
      <c r="B4579" s="46"/>
      <c r="C4579" s="46"/>
      <c r="D4579" s="46"/>
      <c r="E4579" s="46"/>
      <c r="F4579" s="46"/>
      <c r="G4579" s="46" t="s">
        <v>1634</v>
      </c>
      <c r="H4579" s="47">
        <v>18</v>
      </c>
      <c r="I4579" s="46" t="s">
        <v>1635</v>
      </c>
      <c r="J4579" s="48">
        <f>O4579</f>
        <v>7776.34</v>
      </c>
      <c r="M4579">
        <f>K4572</f>
        <v>7776.34</v>
      </c>
      <c r="N4579">
        <f>L4572</f>
        <v>432.01918985000003</v>
      </c>
      <c r="O4579">
        <v>7776.34</v>
      </c>
      <c r="P4579">
        <v>432.01918985000003</v>
      </c>
      <c r="Q4579">
        <f t="shared" si="1094"/>
        <v>0</v>
      </c>
      <c r="S4579" s="194"/>
      <c r="W4579" t="s">
        <v>1635</v>
      </c>
      <c r="Y4579" t="s">
        <v>1635</v>
      </c>
      <c r="AB4579" t="s">
        <v>1635</v>
      </c>
    </row>
    <row r="4580" spans="1:30" ht="15.75" thickTop="1" x14ac:dyDescent="0.25">
      <c r="A4580" s="49"/>
      <c r="B4580" s="49"/>
      <c r="C4580" s="49"/>
      <c r="D4580" s="49"/>
      <c r="E4580" s="49"/>
      <c r="F4580" s="49"/>
      <c r="G4580" s="49"/>
      <c r="H4580" s="49"/>
      <c r="I4580" s="49"/>
      <c r="J4580" s="49"/>
      <c r="Q4580">
        <f t="shared" si="1094"/>
        <v>0</v>
      </c>
      <c r="S4580" s="194"/>
    </row>
    <row r="4581" spans="1:30" collapsed="1" x14ac:dyDescent="0.25">
      <c r="A4581" s="36" t="s">
        <v>1473</v>
      </c>
      <c r="B4581" s="37" t="s">
        <v>137</v>
      </c>
      <c r="C4581" s="36" t="s">
        <v>138</v>
      </c>
      <c r="D4581" s="36" t="s">
        <v>9</v>
      </c>
      <c r="E4581" s="233" t="s">
        <v>1626</v>
      </c>
      <c r="F4581" s="234"/>
      <c r="G4581" s="38" t="s">
        <v>139</v>
      </c>
      <c r="H4581" s="37" t="s">
        <v>140</v>
      </c>
      <c r="I4581" s="37" t="s">
        <v>141</v>
      </c>
      <c r="J4581" s="37" t="s">
        <v>10</v>
      </c>
      <c r="Q4581">
        <f t="shared" si="1094"/>
        <v>0</v>
      </c>
      <c r="S4581" s="194"/>
      <c r="W4581" t="s">
        <v>141</v>
      </c>
      <c r="Y4581" t="s">
        <v>141</v>
      </c>
      <c r="AB4581" t="s">
        <v>141</v>
      </c>
    </row>
    <row r="4582" spans="1:30" ht="25.5" x14ac:dyDescent="0.25">
      <c r="A4582" s="39" t="s">
        <v>1636</v>
      </c>
      <c r="B4582" s="40" t="s">
        <v>1474</v>
      </c>
      <c r="C4582" s="39" t="s">
        <v>162</v>
      </c>
      <c r="D4582" s="39" t="s">
        <v>1475</v>
      </c>
      <c r="E4582" s="235" t="s">
        <v>3129</v>
      </c>
      <c r="F4582" s="236"/>
      <c r="G4582" s="41" t="s">
        <v>159</v>
      </c>
      <c r="H4582" s="42">
        <v>1</v>
      </c>
      <c r="I4582" s="43">
        <f>_xlfn.XLOOKUP(D4582,'Sintético MO EQ MAT'!D:D,'Sintético MO EQ MAT'!G:G)</f>
        <v>337.67120850819674</v>
      </c>
      <c r="J4582" s="43">
        <f>(H4582*I4582)</f>
        <v>337.67120850819674</v>
      </c>
      <c r="K4582">
        <f>_xlfn.XLOOKUP(D4582,'Sintético MO EQ MAT'!D:D,'Sintético MO EQ MAT'!O:O,0)</f>
        <v>61793.83</v>
      </c>
      <c r="L4582">
        <f>_xlfn.XLOOKUP(D4582,'Sintético MO EQ MAT'!D:D,'Sintético MO EQ MAT'!K:K,0)</f>
        <v>411.95887438</v>
      </c>
      <c r="Q4582">
        <f t="shared" si="1094"/>
        <v>0</v>
      </c>
      <c r="S4582" s="194"/>
      <c r="W4582">
        <v>337.67120850819674</v>
      </c>
      <c r="Y4582">
        <v>337.67120850819674</v>
      </c>
      <c r="AB4582">
        <v>337.67120850819674</v>
      </c>
      <c r="AD4582" s="196">
        <v>385.98</v>
      </c>
    </row>
    <row r="4583" spans="1:30" ht="25.5" x14ac:dyDescent="0.25">
      <c r="A4583" s="50" t="s">
        <v>1638</v>
      </c>
      <c r="B4583" s="51" t="s">
        <v>1186</v>
      </c>
      <c r="C4583" s="50" t="s">
        <v>157</v>
      </c>
      <c r="D4583" s="50" t="s">
        <v>1187</v>
      </c>
      <c r="E4583" s="237" t="s">
        <v>1637</v>
      </c>
      <c r="F4583" s="238"/>
      <c r="G4583" s="52" t="s">
        <v>266</v>
      </c>
      <c r="H4583" s="53">
        <v>0.52100000000000002</v>
      </c>
      <c r="I4583" s="54">
        <v>18.82</v>
      </c>
      <c r="J4583" s="54">
        <f t="shared" ref="J4583:J4589" si="1099">TRUNC(H4583*I4583,(2))</f>
        <v>9.8000000000000007</v>
      </c>
      <c r="Q4583">
        <f t="shared" si="1094"/>
        <v>0</v>
      </c>
      <c r="R4583">
        <f t="shared" ref="R4583:R4589" si="1100">I4583/1.07133</f>
        <v>17.566949492686664</v>
      </c>
      <c r="T4583">
        <v>17.874977831293812</v>
      </c>
      <c r="W4583">
        <v>19.149999999999999</v>
      </c>
      <c r="Y4583">
        <v>19.149999999999999</v>
      </c>
      <c r="AB4583">
        <v>19.149999999999999</v>
      </c>
      <c r="AD4583" s="196">
        <v>18.82</v>
      </c>
    </row>
    <row r="4584" spans="1:30" ht="25.5" x14ac:dyDescent="0.25">
      <c r="A4584" s="50" t="s">
        <v>1638</v>
      </c>
      <c r="B4584" s="51" t="s">
        <v>3140</v>
      </c>
      <c r="C4584" s="50" t="s">
        <v>157</v>
      </c>
      <c r="D4584" s="50" t="s">
        <v>3141</v>
      </c>
      <c r="E4584" s="237" t="s">
        <v>1637</v>
      </c>
      <c r="F4584" s="238"/>
      <c r="G4584" s="52" t="s">
        <v>266</v>
      </c>
      <c r="H4584" s="53">
        <v>0.41599999999999998</v>
      </c>
      <c r="I4584" s="54">
        <v>23.46</v>
      </c>
      <c r="J4584" s="54">
        <f t="shared" si="1099"/>
        <v>9.75</v>
      </c>
      <c r="Q4584">
        <f t="shared" si="1094"/>
        <v>0</v>
      </c>
      <c r="R4584">
        <f t="shared" si="1100"/>
        <v>21.898014617344799</v>
      </c>
      <c r="T4584">
        <v>22.280716492583988</v>
      </c>
      <c r="W4584">
        <v>23.87</v>
      </c>
      <c r="Y4584">
        <v>23.87</v>
      </c>
      <c r="AB4584">
        <v>23.87</v>
      </c>
      <c r="AD4584" s="196">
        <v>23.46</v>
      </c>
    </row>
    <row r="4585" spans="1:30" x14ac:dyDescent="0.25">
      <c r="A4585" s="55" t="s">
        <v>1627</v>
      </c>
      <c r="B4585" s="56" t="s">
        <v>1841</v>
      </c>
      <c r="C4585" s="55" t="s">
        <v>162</v>
      </c>
      <c r="D4585" s="55" t="s">
        <v>1842</v>
      </c>
      <c r="E4585" s="230" t="s">
        <v>1648</v>
      </c>
      <c r="F4585" s="231"/>
      <c r="G4585" s="57" t="s">
        <v>259</v>
      </c>
      <c r="H4585" s="58">
        <v>0.56000000000000005</v>
      </c>
      <c r="I4585" s="59">
        <v>0.67</v>
      </c>
      <c r="J4585" s="59">
        <f t="shared" si="1099"/>
        <v>0.37</v>
      </c>
      <c r="Q4585">
        <f t="shared" si="1094"/>
        <v>0</v>
      </c>
      <c r="R4585">
        <f t="shared" si="1100"/>
        <v>0.62539086929330845</v>
      </c>
      <c r="T4585">
        <v>0.67206182968833139</v>
      </c>
      <c r="W4585">
        <v>0.72</v>
      </c>
      <c r="Y4585">
        <v>0.72</v>
      </c>
      <c r="AB4585">
        <v>0.72</v>
      </c>
      <c r="AD4585" s="196">
        <v>0.7</v>
      </c>
    </row>
    <row r="4586" spans="1:30" x14ac:dyDescent="0.25">
      <c r="A4586" s="55" t="s">
        <v>1627</v>
      </c>
      <c r="B4586" s="56" t="s">
        <v>1843</v>
      </c>
      <c r="C4586" s="55" t="s">
        <v>162</v>
      </c>
      <c r="D4586" s="55" t="s">
        <v>1844</v>
      </c>
      <c r="E4586" s="230" t="s">
        <v>1648</v>
      </c>
      <c r="F4586" s="231"/>
      <c r="G4586" s="57" t="s">
        <v>212</v>
      </c>
      <c r="H4586" s="58">
        <v>5.5E-2</v>
      </c>
      <c r="I4586" s="59">
        <v>137.29</v>
      </c>
      <c r="J4586" s="59">
        <f t="shared" si="1099"/>
        <v>7.55</v>
      </c>
      <c r="Q4586">
        <f t="shared" si="1094"/>
        <v>0</v>
      </c>
      <c r="R4586">
        <f t="shared" si="1100"/>
        <v>128.14912305265418</v>
      </c>
      <c r="T4586">
        <v>130.37066076745728</v>
      </c>
      <c r="W4586">
        <v>139.66999999999999</v>
      </c>
      <c r="Y4586">
        <v>139.66999999999999</v>
      </c>
      <c r="AB4586">
        <v>139.66999999999999</v>
      </c>
      <c r="AD4586" s="196">
        <v>137.29</v>
      </c>
    </row>
    <row r="4587" spans="1:30" x14ac:dyDescent="0.25">
      <c r="A4587" s="55" t="s">
        <v>1627</v>
      </c>
      <c r="B4587" s="56" t="s">
        <v>3181</v>
      </c>
      <c r="C4587" s="55" t="s">
        <v>162</v>
      </c>
      <c r="D4587" s="55" t="s">
        <v>3182</v>
      </c>
      <c r="E4587" s="230" t="s">
        <v>1648</v>
      </c>
      <c r="F4587" s="231"/>
      <c r="G4587" s="57" t="s">
        <v>164</v>
      </c>
      <c r="H4587" s="58">
        <v>4.9000000000000002E-2</v>
      </c>
      <c r="I4587" s="59">
        <v>54.94</v>
      </c>
      <c r="J4587" s="59">
        <f t="shared" si="1099"/>
        <v>2.69</v>
      </c>
      <c r="Q4587">
        <f t="shared" si="1094"/>
        <v>0</v>
      </c>
      <c r="R4587">
        <f t="shared" si="1100"/>
        <v>51.282051282051285</v>
      </c>
      <c r="T4587">
        <v>52.178133721635724</v>
      </c>
      <c r="W4587">
        <v>55.9</v>
      </c>
      <c r="Y4587">
        <v>55.9</v>
      </c>
      <c r="AB4587">
        <v>55.9</v>
      </c>
      <c r="AD4587" s="196">
        <v>54.94</v>
      </c>
    </row>
    <row r="4588" spans="1:30" x14ac:dyDescent="0.25">
      <c r="A4588" s="55" t="s">
        <v>1627</v>
      </c>
      <c r="B4588" s="56" t="s">
        <v>3183</v>
      </c>
      <c r="C4588" s="55" t="s">
        <v>162</v>
      </c>
      <c r="D4588" s="55" t="s">
        <v>3184</v>
      </c>
      <c r="E4588" s="230" t="s">
        <v>1648</v>
      </c>
      <c r="F4588" s="231"/>
      <c r="G4588" s="57" t="s">
        <v>164</v>
      </c>
      <c r="H4588" s="58">
        <v>0.13</v>
      </c>
      <c r="I4588" s="59">
        <v>8.34</v>
      </c>
      <c r="J4588" s="59">
        <f t="shared" si="1099"/>
        <v>1.08</v>
      </c>
      <c r="Q4588">
        <f t="shared" si="1094"/>
        <v>0</v>
      </c>
      <c r="R4588">
        <f t="shared" si="1100"/>
        <v>7.7847161938898388</v>
      </c>
      <c r="T4588">
        <v>7.9247290750749082</v>
      </c>
      <c r="W4588">
        <v>8.49</v>
      </c>
      <c r="Y4588">
        <v>8.49</v>
      </c>
      <c r="AB4588">
        <v>8.49</v>
      </c>
      <c r="AD4588" s="196">
        <v>8.34</v>
      </c>
    </row>
    <row r="4589" spans="1:30" x14ac:dyDescent="0.25">
      <c r="A4589" s="55" t="s">
        <v>1627</v>
      </c>
      <c r="B4589" s="56" t="s">
        <v>3185</v>
      </c>
      <c r="C4589" s="55" t="s">
        <v>162</v>
      </c>
      <c r="D4589" s="55" t="s">
        <v>3186</v>
      </c>
      <c r="E4589" s="230" t="s">
        <v>1648</v>
      </c>
      <c r="F4589" s="231"/>
      <c r="G4589" s="57" t="s">
        <v>259</v>
      </c>
      <c r="H4589" s="58">
        <v>2.4</v>
      </c>
      <c r="I4589" s="59">
        <v>127.68</v>
      </c>
      <c r="J4589" s="59">
        <f t="shared" si="1099"/>
        <v>306.43</v>
      </c>
      <c r="Q4589">
        <f t="shared" si="1094"/>
        <v>0</v>
      </c>
      <c r="R4589">
        <f t="shared" si="1100"/>
        <v>119.17896446473077</v>
      </c>
      <c r="T4589">
        <v>121.25115510626979</v>
      </c>
      <c r="W4589">
        <v>129.9</v>
      </c>
      <c r="Y4589">
        <v>129.9</v>
      </c>
      <c r="AB4589">
        <v>129.9</v>
      </c>
      <c r="AD4589" s="196">
        <v>127.68</v>
      </c>
    </row>
    <row r="4590" spans="1:30" x14ac:dyDescent="0.25">
      <c r="A4590" s="44"/>
      <c r="B4590" s="44"/>
      <c r="C4590" s="44"/>
      <c r="D4590" s="44"/>
      <c r="E4590" s="44" t="s">
        <v>1629</v>
      </c>
      <c r="F4590" s="45">
        <v>14.32</v>
      </c>
      <c r="G4590" s="44" t="s">
        <v>1630</v>
      </c>
      <c r="H4590" s="45">
        <v>0</v>
      </c>
      <c r="I4590" s="44" t="s">
        <v>1631</v>
      </c>
      <c r="J4590" s="45">
        <f>F4590+H4590</f>
        <v>14.32</v>
      </c>
      <c r="Q4590">
        <f t="shared" si="1094"/>
        <v>0</v>
      </c>
      <c r="W4590" t="s">
        <v>1631</v>
      </c>
      <c r="Y4590" t="s">
        <v>1631</v>
      </c>
      <c r="AB4590" t="s">
        <v>1631</v>
      </c>
    </row>
    <row r="4591" spans="1:30" x14ac:dyDescent="0.25">
      <c r="A4591" s="44"/>
      <c r="B4591" s="44"/>
      <c r="C4591" s="44"/>
      <c r="D4591" s="44"/>
      <c r="E4591" s="44" t="s">
        <v>1632</v>
      </c>
      <c r="F4591" s="45">
        <f>J4591-J4582</f>
        <v>74.287665871803256</v>
      </c>
      <c r="G4591" s="44"/>
      <c r="H4591" s="229" t="s">
        <v>1633</v>
      </c>
      <c r="I4591" s="229"/>
      <c r="J4591" s="45">
        <f>Q4591</f>
        <v>411.95887438</v>
      </c>
      <c r="Q4591">
        <f t="shared" si="1094"/>
        <v>411.95887438</v>
      </c>
      <c r="S4591" s="194"/>
    </row>
    <row r="4592" spans="1:30" ht="15.75" thickBot="1" x14ac:dyDescent="0.3">
      <c r="A4592" s="46"/>
      <c r="B4592" s="46"/>
      <c r="C4592" s="46"/>
      <c r="D4592" s="46"/>
      <c r="E4592" s="46"/>
      <c r="F4592" s="46"/>
      <c r="G4592" s="46" t="s">
        <v>1634</v>
      </c>
      <c r="H4592" s="47">
        <v>150</v>
      </c>
      <c r="I4592" s="46" t="s">
        <v>1635</v>
      </c>
      <c r="J4592" s="48">
        <f>O4592</f>
        <v>61793.83</v>
      </c>
      <c r="M4592">
        <f>K4582</f>
        <v>61793.83</v>
      </c>
      <c r="N4592">
        <f>L4582</f>
        <v>411.95887438</v>
      </c>
      <c r="O4592">
        <v>61793.83</v>
      </c>
      <c r="P4592">
        <v>411.95887438</v>
      </c>
      <c r="Q4592">
        <f t="shared" si="1094"/>
        <v>0</v>
      </c>
      <c r="S4592" s="194"/>
      <c r="W4592" t="s">
        <v>1635</v>
      </c>
      <c r="Y4592" t="s">
        <v>1635</v>
      </c>
      <c r="AB4592" t="s">
        <v>1635</v>
      </c>
    </row>
    <row r="4593" spans="1:30" ht="15.75" thickTop="1" x14ac:dyDescent="0.25">
      <c r="A4593" s="49"/>
      <c r="B4593" s="49"/>
      <c r="C4593" s="49"/>
      <c r="D4593" s="49"/>
      <c r="E4593" s="49"/>
      <c r="F4593" s="49"/>
      <c r="G4593" s="49"/>
      <c r="H4593" s="49"/>
      <c r="I4593" s="49"/>
      <c r="J4593" s="49"/>
      <c r="Q4593">
        <f t="shared" si="1094"/>
        <v>0</v>
      </c>
      <c r="S4593" s="194"/>
    </row>
    <row r="4594" spans="1:30" collapsed="1" x14ac:dyDescent="0.25">
      <c r="A4594" s="36" t="s">
        <v>1476</v>
      </c>
      <c r="B4594" s="37" t="s">
        <v>137</v>
      </c>
      <c r="C4594" s="36" t="s">
        <v>138</v>
      </c>
      <c r="D4594" s="36" t="s">
        <v>9</v>
      </c>
      <c r="E4594" s="233" t="s">
        <v>1626</v>
      </c>
      <c r="F4594" s="234"/>
      <c r="G4594" s="38" t="s">
        <v>139</v>
      </c>
      <c r="H4594" s="37" t="s">
        <v>140</v>
      </c>
      <c r="I4594" s="37" t="s">
        <v>141</v>
      </c>
      <c r="J4594" s="37" t="s">
        <v>10</v>
      </c>
      <c r="Q4594">
        <f t="shared" si="1094"/>
        <v>0</v>
      </c>
      <c r="S4594" s="194"/>
      <c r="W4594" t="s">
        <v>141</v>
      </c>
      <c r="Y4594" t="s">
        <v>141</v>
      </c>
      <c r="AB4594" t="s">
        <v>141</v>
      </c>
    </row>
    <row r="4595" spans="1:30" x14ac:dyDescent="0.25">
      <c r="A4595" s="39" t="s">
        <v>1636</v>
      </c>
      <c r="B4595" s="40" t="s">
        <v>1477</v>
      </c>
      <c r="C4595" s="39" t="s">
        <v>162</v>
      </c>
      <c r="D4595" s="39" t="s">
        <v>3187</v>
      </c>
      <c r="E4595" s="235" t="s">
        <v>2089</v>
      </c>
      <c r="F4595" s="236"/>
      <c r="G4595" s="41" t="s">
        <v>255</v>
      </c>
      <c r="H4595" s="42">
        <v>1</v>
      </c>
      <c r="I4595" s="43">
        <f>_xlfn.XLOOKUP(D4595,'Sintético MO EQ MAT'!D:D,'Sintético MO EQ MAT'!G:G)</f>
        <v>216.02127654098362</v>
      </c>
      <c r="J4595" s="43">
        <f>(H4595*I4595)</f>
        <v>216.02127654098362</v>
      </c>
      <c r="K4595">
        <f>_xlfn.XLOOKUP(D4595,'Sintético MO EQ MAT'!D:D,'Sintético MO EQ MAT'!O:O,0)</f>
        <v>11200.7</v>
      </c>
      <c r="L4595">
        <f>_xlfn.XLOOKUP(D4595,'Sintético MO EQ MAT'!D:D,'Sintético MO EQ MAT'!K:K,0)</f>
        <v>263.54595738</v>
      </c>
      <c r="Q4595">
        <f t="shared" si="1094"/>
        <v>0</v>
      </c>
      <c r="S4595" s="194"/>
      <c r="W4595">
        <v>216.02127654098362</v>
      </c>
      <c r="Y4595">
        <v>216.02127654098362</v>
      </c>
      <c r="AB4595">
        <v>216.02127654098362</v>
      </c>
      <c r="AD4595" s="196">
        <v>198.21</v>
      </c>
    </row>
    <row r="4596" spans="1:30" ht="25.5" x14ac:dyDescent="0.25">
      <c r="A4596" s="50" t="s">
        <v>1638</v>
      </c>
      <c r="B4596" s="51" t="s">
        <v>3117</v>
      </c>
      <c r="C4596" s="50" t="s">
        <v>157</v>
      </c>
      <c r="D4596" s="50" t="s">
        <v>3118</v>
      </c>
      <c r="E4596" s="237" t="s">
        <v>1637</v>
      </c>
      <c r="F4596" s="238"/>
      <c r="G4596" s="52" t="s">
        <v>266</v>
      </c>
      <c r="H4596" s="53">
        <v>0.34300000000000003</v>
      </c>
      <c r="I4596" s="54">
        <v>19.079999999999998</v>
      </c>
      <c r="J4596" s="54">
        <f t="shared" ref="J4596:J4604" si="1101">TRUNC(H4596*I4596,(2))</f>
        <v>6.54</v>
      </c>
      <c r="Q4596">
        <f t="shared" si="1094"/>
        <v>0</v>
      </c>
      <c r="R4596">
        <f t="shared" ref="R4596:R4604" si="1102">I4596/1.07133</f>
        <v>17.809638486740781</v>
      </c>
      <c r="T4596">
        <v>18.127001017426942</v>
      </c>
      <c r="W4596">
        <v>19.420000000000002</v>
      </c>
      <c r="Y4596">
        <v>19.420000000000002</v>
      </c>
      <c r="AB4596">
        <v>19.420000000000002</v>
      </c>
      <c r="AD4596" s="196">
        <v>19.079999999999998</v>
      </c>
    </row>
    <row r="4597" spans="1:30" ht="25.5" x14ac:dyDescent="0.25">
      <c r="A4597" s="50" t="s">
        <v>1638</v>
      </c>
      <c r="B4597" s="51" t="s">
        <v>3119</v>
      </c>
      <c r="C4597" s="50" t="s">
        <v>157</v>
      </c>
      <c r="D4597" s="50" t="s">
        <v>3120</v>
      </c>
      <c r="E4597" s="237" t="s">
        <v>1637</v>
      </c>
      <c r="F4597" s="238"/>
      <c r="G4597" s="52" t="s">
        <v>266</v>
      </c>
      <c r="H4597" s="53">
        <v>0.41099999999999998</v>
      </c>
      <c r="I4597" s="54">
        <v>26.51</v>
      </c>
      <c r="J4597" s="54">
        <f t="shared" si="1101"/>
        <v>10.89</v>
      </c>
      <c r="Q4597">
        <f t="shared" si="1094"/>
        <v>0</v>
      </c>
      <c r="R4597">
        <f t="shared" si="1102"/>
        <v>24.744943201441203</v>
      </c>
      <c r="T4597">
        <v>25.174316037075414</v>
      </c>
      <c r="W4597">
        <v>26.97</v>
      </c>
      <c r="Y4597">
        <v>26.97</v>
      </c>
      <c r="AB4597">
        <v>26.97</v>
      </c>
      <c r="AD4597" s="196">
        <v>26.51</v>
      </c>
    </row>
    <row r="4598" spans="1:30" ht="25.5" x14ac:dyDescent="0.25">
      <c r="A4598" s="50" t="s">
        <v>1638</v>
      </c>
      <c r="B4598" s="51" t="s">
        <v>1792</v>
      </c>
      <c r="C4598" s="50" t="s">
        <v>157</v>
      </c>
      <c r="D4598" s="50" t="s">
        <v>1793</v>
      </c>
      <c r="E4598" s="237" t="s">
        <v>1637</v>
      </c>
      <c r="F4598" s="238"/>
      <c r="G4598" s="52" t="s">
        <v>266</v>
      </c>
      <c r="H4598" s="53">
        <v>0.372</v>
      </c>
      <c r="I4598" s="54">
        <v>26.71</v>
      </c>
      <c r="J4598" s="54">
        <f t="shared" si="1101"/>
        <v>9.93</v>
      </c>
      <c r="Q4598">
        <f t="shared" si="1094"/>
        <v>0</v>
      </c>
      <c r="R4598">
        <f t="shared" si="1102"/>
        <v>24.931627043021294</v>
      </c>
      <c r="T4598">
        <v>25.370334070734511</v>
      </c>
      <c r="W4598">
        <v>27.18</v>
      </c>
      <c r="Y4598">
        <v>27.18</v>
      </c>
      <c r="AB4598">
        <v>27.18</v>
      </c>
      <c r="AD4598" s="196">
        <v>26.71</v>
      </c>
    </row>
    <row r="4599" spans="1:30" ht="25.5" x14ac:dyDescent="0.25">
      <c r="A4599" s="50" t="s">
        <v>1638</v>
      </c>
      <c r="B4599" s="51" t="s">
        <v>1186</v>
      </c>
      <c r="C4599" s="50" t="s">
        <v>157</v>
      </c>
      <c r="D4599" s="50" t="s">
        <v>1187</v>
      </c>
      <c r="E4599" s="237" t="s">
        <v>1637</v>
      </c>
      <c r="F4599" s="238"/>
      <c r="G4599" s="52" t="s">
        <v>266</v>
      </c>
      <c r="H4599" s="53">
        <v>1.88</v>
      </c>
      <c r="I4599" s="54">
        <v>18.82</v>
      </c>
      <c r="J4599" s="54">
        <f t="shared" si="1101"/>
        <v>35.380000000000003</v>
      </c>
      <c r="Q4599">
        <f t="shared" si="1094"/>
        <v>0</v>
      </c>
      <c r="R4599">
        <f t="shared" si="1102"/>
        <v>17.566949492686664</v>
      </c>
      <c r="T4599">
        <v>17.874977831293812</v>
      </c>
      <c r="W4599">
        <v>19.149999999999999</v>
      </c>
      <c r="Y4599">
        <v>19.149999999999999</v>
      </c>
      <c r="AB4599">
        <v>19.149999999999999</v>
      </c>
      <c r="AD4599" s="196">
        <v>18.82</v>
      </c>
    </row>
    <row r="4600" spans="1:30" x14ac:dyDescent="0.25">
      <c r="A4600" s="55" t="s">
        <v>1627</v>
      </c>
      <c r="B4600" s="56" t="s">
        <v>3188</v>
      </c>
      <c r="C4600" s="55" t="s">
        <v>162</v>
      </c>
      <c r="D4600" s="55" t="s">
        <v>3189</v>
      </c>
      <c r="E4600" s="230" t="s">
        <v>1648</v>
      </c>
      <c r="F4600" s="231"/>
      <c r="G4600" s="57" t="s">
        <v>259</v>
      </c>
      <c r="H4600" s="58">
        <v>3.2</v>
      </c>
      <c r="I4600" s="59">
        <v>8.91</v>
      </c>
      <c r="J4600" s="59">
        <f t="shared" si="1101"/>
        <v>28.51</v>
      </c>
      <c r="Q4600">
        <f t="shared" si="1094"/>
        <v>0</v>
      </c>
      <c r="R4600">
        <f t="shared" si="1102"/>
        <v>8.3167651423931019</v>
      </c>
      <c r="T4600">
        <v>8.4661122156571746</v>
      </c>
      <c r="W4600">
        <v>9.07</v>
      </c>
      <c r="Y4600">
        <v>9.07</v>
      </c>
      <c r="AB4600">
        <v>9.07</v>
      </c>
      <c r="AD4600" s="196">
        <v>8.91</v>
      </c>
    </row>
    <row r="4601" spans="1:30" x14ac:dyDescent="0.25">
      <c r="A4601" s="55" t="s">
        <v>1627</v>
      </c>
      <c r="B4601" s="56" t="s">
        <v>3190</v>
      </c>
      <c r="C4601" s="55" t="s">
        <v>162</v>
      </c>
      <c r="D4601" s="55" t="s">
        <v>3191</v>
      </c>
      <c r="E4601" s="230" t="s">
        <v>1648</v>
      </c>
      <c r="F4601" s="231"/>
      <c r="G4601" s="57" t="s">
        <v>255</v>
      </c>
      <c r="H4601" s="58">
        <v>2.2000000000000002</v>
      </c>
      <c r="I4601" s="59">
        <v>12.59</v>
      </c>
      <c r="J4601" s="59">
        <f t="shared" si="1101"/>
        <v>27.69</v>
      </c>
      <c r="Q4601">
        <f t="shared" si="1094"/>
        <v>0</v>
      </c>
      <c r="R4601">
        <f t="shared" si="1102"/>
        <v>11.751747827466795</v>
      </c>
      <c r="T4601">
        <v>11.957100053204897</v>
      </c>
      <c r="W4601">
        <v>12.81</v>
      </c>
      <c r="Y4601">
        <v>12.81</v>
      </c>
      <c r="AB4601">
        <v>12.81</v>
      </c>
      <c r="AD4601" s="196">
        <v>12.59</v>
      </c>
    </row>
    <row r="4602" spans="1:30" x14ac:dyDescent="0.25">
      <c r="A4602" s="55" t="s">
        <v>1627</v>
      </c>
      <c r="B4602" s="56" t="s">
        <v>3192</v>
      </c>
      <c r="C4602" s="55" t="s">
        <v>162</v>
      </c>
      <c r="D4602" s="55" t="s">
        <v>3193</v>
      </c>
      <c r="E4602" s="230" t="s">
        <v>1648</v>
      </c>
      <c r="F4602" s="231"/>
      <c r="G4602" s="57" t="s">
        <v>259</v>
      </c>
      <c r="H4602" s="58">
        <v>0.16</v>
      </c>
      <c r="I4602" s="59">
        <v>21.91</v>
      </c>
      <c r="J4602" s="59">
        <f t="shared" si="1101"/>
        <v>3.5</v>
      </c>
      <c r="Q4602">
        <f t="shared" si="1094"/>
        <v>0</v>
      </c>
      <c r="R4602">
        <f t="shared" si="1102"/>
        <v>20.451214845099084</v>
      </c>
      <c r="T4602">
        <v>20.805914144101259</v>
      </c>
      <c r="W4602">
        <v>22.29</v>
      </c>
      <c r="Y4602">
        <v>22.29</v>
      </c>
      <c r="AB4602">
        <v>22.29</v>
      </c>
      <c r="AD4602" s="196">
        <v>21.91</v>
      </c>
    </row>
    <row r="4603" spans="1:30" x14ac:dyDescent="0.25">
      <c r="A4603" s="55" t="s">
        <v>1627</v>
      </c>
      <c r="B4603" s="56" t="s">
        <v>3194</v>
      </c>
      <c r="C4603" s="55" t="s">
        <v>162</v>
      </c>
      <c r="D4603" s="55" t="s">
        <v>3195</v>
      </c>
      <c r="E4603" s="230" t="s">
        <v>1648</v>
      </c>
      <c r="F4603" s="231"/>
      <c r="G4603" s="57" t="s">
        <v>255</v>
      </c>
      <c r="H4603" s="58">
        <v>2.1</v>
      </c>
      <c r="I4603" s="59">
        <v>11.97</v>
      </c>
      <c r="J4603" s="59">
        <f t="shared" si="1101"/>
        <v>25.13</v>
      </c>
      <c r="Q4603">
        <f t="shared" si="1094"/>
        <v>0</v>
      </c>
      <c r="R4603">
        <f t="shared" si="1102"/>
        <v>11.17302791856851</v>
      </c>
      <c r="T4603">
        <v>11.359711760148601</v>
      </c>
      <c r="W4603">
        <v>12.17</v>
      </c>
      <c r="Y4603">
        <v>12.17</v>
      </c>
      <c r="AB4603">
        <v>12.17</v>
      </c>
      <c r="AD4603" s="196">
        <v>11.96</v>
      </c>
    </row>
    <row r="4604" spans="1:30" x14ac:dyDescent="0.25">
      <c r="A4604" s="55" t="s">
        <v>1627</v>
      </c>
      <c r="B4604" s="56" t="s">
        <v>3196</v>
      </c>
      <c r="C4604" s="55" t="s">
        <v>162</v>
      </c>
      <c r="D4604" s="55" t="s">
        <v>3197</v>
      </c>
      <c r="E4604" s="230" t="s">
        <v>1648</v>
      </c>
      <c r="F4604" s="231"/>
      <c r="G4604" s="57" t="s">
        <v>212</v>
      </c>
      <c r="H4604" s="58">
        <v>0.12</v>
      </c>
      <c r="I4604" s="59">
        <v>570.42999999999995</v>
      </c>
      <c r="J4604" s="59">
        <f t="shared" si="1101"/>
        <v>68.45</v>
      </c>
      <c r="Q4604">
        <f t="shared" si="1094"/>
        <v>0</v>
      </c>
      <c r="R4604">
        <f t="shared" si="1102"/>
        <v>532.45031876265955</v>
      </c>
      <c r="T4604">
        <v>541.68183472879514</v>
      </c>
      <c r="W4604">
        <v>580.32000000000005</v>
      </c>
      <c r="Y4604">
        <v>580.32000000000005</v>
      </c>
      <c r="AB4604">
        <v>580.32000000000005</v>
      </c>
      <c r="AD4604" s="196">
        <v>570.42999999999995</v>
      </c>
    </row>
    <row r="4605" spans="1:30" x14ac:dyDescent="0.25">
      <c r="A4605" s="44"/>
      <c r="B4605" s="44"/>
      <c r="C4605" s="44"/>
      <c r="D4605" s="44"/>
      <c r="E4605" s="44" t="s">
        <v>1629</v>
      </c>
      <c r="F4605" s="45">
        <v>46</v>
      </c>
      <c r="G4605" s="44" t="s">
        <v>1630</v>
      </c>
      <c r="H4605" s="45">
        <v>0</v>
      </c>
      <c r="I4605" s="44" t="s">
        <v>1631</v>
      </c>
      <c r="J4605" s="45">
        <f>F4605+H4605</f>
        <v>46</v>
      </c>
      <c r="Q4605">
        <f t="shared" si="1094"/>
        <v>0</v>
      </c>
      <c r="W4605" t="s">
        <v>1631</v>
      </c>
      <c r="Y4605" t="s">
        <v>1631</v>
      </c>
      <c r="AB4605" t="s">
        <v>1631</v>
      </c>
    </row>
    <row r="4606" spans="1:30" x14ac:dyDescent="0.25">
      <c r="A4606" s="44"/>
      <c r="B4606" s="44"/>
      <c r="C4606" s="44"/>
      <c r="D4606" s="44"/>
      <c r="E4606" s="44" t="s">
        <v>1632</v>
      </c>
      <c r="F4606" s="45">
        <f>J4606-J4595</f>
        <v>47.524680839016384</v>
      </c>
      <c r="G4606" s="44"/>
      <c r="H4606" s="229" t="s">
        <v>1633</v>
      </c>
      <c r="I4606" s="229"/>
      <c r="J4606" s="45">
        <f>Q4606</f>
        <v>263.54595738</v>
      </c>
      <c r="Q4606">
        <f t="shared" si="1094"/>
        <v>263.54595738</v>
      </c>
      <c r="S4606" s="194"/>
    </row>
    <row r="4607" spans="1:30" ht="15.75" thickBot="1" x14ac:dyDescent="0.3">
      <c r="A4607" s="46"/>
      <c r="B4607" s="46"/>
      <c r="C4607" s="46"/>
      <c r="D4607" s="46"/>
      <c r="E4607" s="46"/>
      <c r="F4607" s="46"/>
      <c r="G4607" s="46" t="s">
        <v>1634</v>
      </c>
      <c r="H4607" s="47">
        <v>42.5</v>
      </c>
      <c r="I4607" s="46" t="s">
        <v>1635</v>
      </c>
      <c r="J4607" s="48">
        <f>O4607</f>
        <v>11200.7</v>
      </c>
      <c r="M4607">
        <f>K4595</f>
        <v>11200.7</v>
      </c>
      <c r="N4607">
        <f>L4595</f>
        <v>263.54595738</v>
      </c>
      <c r="O4607">
        <v>11200.7</v>
      </c>
      <c r="P4607">
        <v>263.54595738</v>
      </c>
      <c r="Q4607">
        <f t="shared" si="1094"/>
        <v>0</v>
      </c>
      <c r="S4607" s="194"/>
      <c r="W4607" t="s">
        <v>1635</v>
      </c>
      <c r="Y4607" t="s">
        <v>1635</v>
      </c>
      <c r="AB4607" t="s">
        <v>1635</v>
      </c>
    </row>
    <row r="4608" spans="1:30" ht="15.75" thickTop="1" x14ac:dyDescent="0.25">
      <c r="A4608" s="49"/>
      <c r="B4608" s="49"/>
      <c r="C4608" s="49"/>
      <c r="D4608" s="49"/>
      <c r="E4608" s="49"/>
      <c r="F4608" s="49"/>
      <c r="G4608" s="49"/>
      <c r="H4608" s="49"/>
      <c r="I4608" s="49"/>
      <c r="J4608" s="49"/>
      <c r="Q4608">
        <f t="shared" si="1094"/>
        <v>0</v>
      </c>
      <c r="S4608" s="194"/>
    </row>
    <row r="4609" spans="1:30" collapsed="1" x14ac:dyDescent="0.25">
      <c r="A4609" s="36" t="s">
        <v>1479</v>
      </c>
      <c r="B4609" s="37" t="s">
        <v>137</v>
      </c>
      <c r="C4609" s="36" t="s">
        <v>138</v>
      </c>
      <c r="D4609" s="36" t="s">
        <v>9</v>
      </c>
      <c r="E4609" s="233" t="s">
        <v>1626</v>
      </c>
      <c r="F4609" s="234"/>
      <c r="G4609" s="38" t="s">
        <v>139</v>
      </c>
      <c r="H4609" s="37" t="s">
        <v>140</v>
      </c>
      <c r="I4609" s="37" t="s">
        <v>141</v>
      </c>
      <c r="J4609" s="37" t="s">
        <v>10</v>
      </c>
      <c r="Q4609">
        <f t="shared" si="1094"/>
        <v>0</v>
      </c>
      <c r="S4609" s="194"/>
      <c r="W4609" t="s">
        <v>141</v>
      </c>
      <c r="Y4609" t="s">
        <v>141</v>
      </c>
      <c r="AB4609" t="s">
        <v>141</v>
      </c>
    </row>
    <row r="4610" spans="1:30" ht="38.25" x14ac:dyDescent="0.25">
      <c r="A4610" s="39" t="s">
        <v>1636</v>
      </c>
      <c r="B4610" s="40" t="s">
        <v>1480</v>
      </c>
      <c r="C4610" s="39" t="s">
        <v>157</v>
      </c>
      <c r="D4610" s="39" t="s">
        <v>1481</v>
      </c>
      <c r="E4610" s="235" t="s">
        <v>1795</v>
      </c>
      <c r="F4610" s="236"/>
      <c r="G4610" s="41" t="s">
        <v>159</v>
      </c>
      <c r="H4610" s="42">
        <v>1</v>
      </c>
      <c r="I4610" s="43">
        <f>_xlfn.XLOOKUP(D4610,'Sintético MO EQ MAT'!D:D,'Sintético MO EQ MAT'!G:G)</f>
        <v>622.31593673770499</v>
      </c>
      <c r="J4610" s="43">
        <f>(H4610*I4610)</f>
        <v>622.31593673770499</v>
      </c>
      <c r="K4610">
        <f>_xlfn.XLOOKUP(D4610,'Sintético MO EQ MAT'!D:D,'Sintético MO EQ MAT'!O:O,0)</f>
        <v>92253.48</v>
      </c>
      <c r="L4610">
        <f>_xlfn.XLOOKUP(D4610,'Sintético MO EQ MAT'!D:D,'Sintético MO EQ MAT'!K:K,0)</f>
        <v>759.22544282000001</v>
      </c>
      <c r="Q4610">
        <f t="shared" si="1094"/>
        <v>0</v>
      </c>
      <c r="S4610" s="194"/>
      <c r="W4610">
        <v>622.31593673770499</v>
      </c>
      <c r="Y4610">
        <v>622.31593673770499</v>
      </c>
      <c r="AB4610">
        <v>622.31593673770499</v>
      </c>
      <c r="AD4610" s="196">
        <v>667.61</v>
      </c>
    </row>
    <row r="4611" spans="1:30" ht="25.5" x14ac:dyDescent="0.25">
      <c r="A4611" s="50" t="s">
        <v>1638</v>
      </c>
      <c r="B4611" s="51" t="s">
        <v>1896</v>
      </c>
      <c r="C4611" s="50" t="s">
        <v>157</v>
      </c>
      <c r="D4611" s="50" t="s">
        <v>1897</v>
      </c>
      <c r="E4611" s="237" t="s">
        <v>1637</v>
      </c>
      <c r="F4611" s="238"/>
      <c r="G4611" s="52" t="s">
        <v>266</v>
      </c>
      <c r="H4611" s="53">
        <v>1.405</v>
      </c>
      <c r="I4611" s="54">
        <v>26.57</v>
      </c>
      <c r="J4611" s="54">
        <f t="shared" ref="J4611:J4617" si="1103">TRUNC(H4611*I4611,(2))</f>
        <v>37.33</v>
      </c>
      <c r="Q4611">
        <f t="shared" si="1094"/>
        <v>0</v>
      </c>
      <c r="R4611">
        <f t="shared" ref="R4611:R4617" si="1104">I4611/1.07133</f>
        <v>24.800948353915231</v>
      </c>
      <c r="T4611">
        <v>25.239655381628445</v>
      </c>
      <c r="W4611">
        <v>27.04</v>
      </c>
      <c r="Y4611">
        <v>27.04</v>
      </c>
      <c r="AB4611">
        <v>27.04</v>
      </c>
      <c r="AD4611" s="196">
        <v>26.57</v>
      </c>
    </row>
    <row r="4612" spans="1:30" ht="25.5" x14ac:dyDescent="0.25">
      <c r="A4612" s="50" t="s">
        <v>1638</v>
      </c>
      <c r="B4612" s="51" t="s">
        <v>1186</v>
      </c>
      <c r="C4612" s="50" t="s">
        <v>157</v>
      </c>
      <c r="D4612" s="50" t="s">
        <v>1187</v>
      </c>
      <c r="E4612" s="237" t="s">
        <v>1637</v>
      </c>
      <c r="F4612" s="238"/>
      <c r="G4612" s="52" t="s">
        <v>266</v>
      </c>
      <c r="H4612" s="53">
        <v>0.70199999999999996</v>
      </c>
      <c r="I4612" s="54">
        <v>18.82</v>
      </c>
      <c r="J4612" s="54">
        <f t="shared" si="1103"/>
        <v>13.21</v>
      </c>
      <c r="Q4612">
        <f t="shared" si="1094"/>
        <v>0</v>
      </c>
      <c r="R4612">
        <f t="shared" si="1104"/>
        <v>17.566949492686664</v>
      </c>
      <c r="T4612">
        <v>17.874977831293812</v>
      </c>
      <c r="W4612">
        <v>19.149999999999999</v>
      </c>
      <c r="Y4612">
        <v>19.149999999999999</v>
      </c>
      <c r="AB4612">
        <v>19.149999999999999</v>
      </c>
      <c r="AD4612" s="196">
        <v>18.82</v>
      </c>
    </row>
    <row r="4613" spans="1:30" ht="25.5" x14ac:dyDescent="0.25">
      <c r="A4613" s="50" t="s">
        <v>1638</v>
      </c>
      <c r="B4613" s="51" t="s">
        <v>1898</v>
      </c>
      <c r="C4613" s="50" t="s">
        <v>157</v>
      </c>
      <c r="D4613" s="50" t="s">
        <v>1899</v>
      </c>
      <c r="E4613" s="237" t="s">
        <v>1900</v>
      </c>
      <c r="F4613" s="238"/>
      <c r="G4613" s="52" t="s">
        <v>1901</v>
      </c>
      <c r="H4613" s="53">
        <v>8.8999999999999996E-2</v>
      </c>
      <c r="I4613" s="54">
        <v>21.99</v>
      </c>
      <c r="J4613" s="54">
        <f t="shared" si="1103"/>
        <v>1.95</v>
      </c>
      <c r="Q4613">
        <f t="shared" si="1094"/>
        <v>0</v>
      </c>
      <c r="R4613">
        <f t="shared" si="1104"/>
        <v>20.525888381731122</v>
      </c>
      <c r="T4613">
        <v>20.889921872812298</v>
      </c>
      <c r="W4613">
        <v>22.38</v>
      </c>
      <c r="Y4613">
        <v>22.38</v>
      </c>
      <c r="AB4613">
        <v>22.38</v>
      </c>
      <c r="AD4613" s="196">
        <v>21.99</v>
      </c>
    </row>
    <row r="4614" spans="1:30" ht="25.5" x14ac:dyDescent="0.25">
      <c r="A4614" s="50" t="s">
        <v>1638</v>
      </c>
      <c r="B4614" s="51" t="s">
        <v>1902</v>
      </c>
      <c r="C4614" s="50" t="s">
        <v>157</v>
      </c>
      <c r="D4614" s="50" t="s">
        <v>1903</v>
      </c>
      <c r="E4614" s="237" t="s">
        <v>1900</v>
      </c>
      <c r="F4614" s="238"/>
      <c r="G4614" s="52" t="s">
        <v>1904</v>
      </c>
      <c r="H4614" s="53">
        <v>1.3160000000000001</v>
      </c>
      <c r="I4614" s="54">
        <v>20.78</v>
      </c>
      <c r="J4614" s="54">
        <f t="shared" si="1103"/>
        <v>27.34</v>
      </c>
      <c r="Q4614">
        <f t="shared" si="1094"/>
        <v>0</v>
      </c>
      <c r="R4614">
        <f t="shared" si="1104"/>
        <v>19.396451140171564</v>
      </c>
      <c r="T4614">
        <v>19.741816247094732</v>
      </c>
      <c r="W4614">
        <v>21.15</v>
      </c>
      <c r="Y4614">
        <v>21.15</v>
      </c>
      <c r="AB4614">
        <v>21.15</v>
      </c>
      <c r="AD4614" s="196">
        <v>20.78</v>
      </c>
    </row>
    <row r="4615" spans="1:30" ht="25.5" x14ac:dyDescent="0.25">
      <c r="A4615" s="55" t="s">
        <v>1627</v>
      </c>
      <c r="B4615" s="56" t="s">
        <v>3198</v>
      </c>
      <c r="C4615" s="55" t="s">
        <v>157</v>
      </c>
      <c r="D4615" s="55" t="s">
        <v>3199</v>
      </c>
      <c r="E4615" s="230" t="s">
        <v>1648</v>
      </c>
      <c r="F4615" s="231"/>
      <c r="G4615" s="57" t="s">
        <v>259</v>
      </c>
      <c r="H4615" s="58">
        <v>0.53</v>
      </c>
      <c r="I4615" s="59">
        <v>54.07</v>
      </c>
      <c r="J4615" s="59">
        <f t="shared" si="1103"/>
        <v>28.65</v>
      </c>
      <c r="Q4615">
        <f t="shared" si="1094"/>
        <v>0</v>
      </c>
      <c r="R4615">
        <f t="shared" si="1104"/>
        <v>50.469976571177888</v>
      </c>
      <c r="T4615">
        <v>51.347390626604316</v>
      </c>
      <c r="W4615">
        <v>55.01</v>
      </c>
      <c r="Y4615">
        <v>55.01</v>
      </c>
      <c r="AB4615">
        <v>55.01</v>
      </c>
      <c r="AD4615" s="196">
        <v>54.07</v>
      </c>
    </row>
    <row r="4616" spans="1:30" ht="25.5" x14ac:dyDescent="0.25">
      <c r="A4616" s="55" t="s">
        <v>1627</v>
      </c>
      <c r="B4616" s="56" t="s">
        <v>3200</v>
      </c>
      <c r="C4616" s="55" t="s">
        <v>157</v>
      </c>
      <c r="D4616" s="55" t="s">
        <v>3201</v>
      </c>
      <c r="E4616" s="230" t="s">
        <v>1648</v>
      </c>
      <c r="F4616" s="231"/>
      <c r="G4616" s="57" t="s">
        <v>159</v>
      </c>
      <c r="H4616" s="58">
        <v>1.05</v>
      </c>
      <c r="I4616" s="59">
        <v>486.92</v>
      </c>
      <c r="J4616" s="59">
        <f t="shared" si="1103"/>
        <v>511.26</v>
      </c>
      <c r="Q4616">
        <f t="shared" si="1094"/>
        <v>0</v>
      </c>
      <c r="R4616">
        <f t="shared" si="1104"/>
        <v>454.50048071089213</v>
      </c>
      <c r="T4616">
        <v>462.40654140180902</v>
      </c>
      <c r="W4616">
        <v>495.39</v>
      </c>
      <c r="Y4616">
        <v>495.39</v>
      </c>
      <c r="AB4616">
        <v>495.39</v>
      </c>
      <c r="AD4616" s="196">
        <v>486.95</v>
      </c>
    </row>
    <row r="4617" spans="1:30" x14ac:dyDescent="0.25">
      <c r="A4617" s="55" t="s">
        <v>1627</v>
      </c>
      <c r="B4617" s="56" t="s">
        <v>3202</v>
      </c>
      <c r="C4617" s="55" t="s">
        <v>157</v>
      </c>
      <c r="D4617" s="55" t="s">
        <v>3203</v>
      </c>
      <c r="E4617" s="230" t="s">
        <v>1648</v>
      </c>
      <c r="F4617" s="231"/>
      <c r="G4617" s="57" t="s">
        <v>259</v>
      </c>
      <c r="H4617" s="58">
        <v>0.97</v>
      </c>
      <c r="I4617" s="59">
        <v>2.66</v>
      </c>
      <c r="J4617" s="59">
        <f t="shared" si="1103"/>
        <v>2.58</v>
      </c>
      <c r="Q4617">
        <f t="shared" si="1094"/>
        <v>0</v>
      </c>
      <c r="R4617">
        <f t="shared" si="1104"/>
        <v>2.4828950930152245</v>
      </c>
      <c r="T4617">
        <v>2.5295660534102473</v>
      </c>
      <c r="W4617">
        <v>2.71</v>
      </c>
      <c r="Y4617">
        <v>2.71</v>
      </c>
      <c r="AB4617">
        <v>2.71</v>
      </c>
      <c r="AD4617" s="196">
        <v>2.66</v>
      </c>
    </row>
    <row r="4618" spans="1:30" x14ac:dyDescent="0.25">
      <c r="A4618" s="44"/>
      <c r="B4618" s="44"/>
      <c r="C4618" s="44"/>
      <c r="D4618" s="44"/>
      <c r="E4618" s="44" t="s">
        <v>1629</v>
      </c>
      <c r="F4618" s="45">
        <v>61.55</v>
      </c>
      <c r="G4618" s="44" t="s">
        <v>1630</v>
      </c>
      <c r="H4618" s="45">
        <v>0</v>
      </c>
      <c r="I4618" s="44" t="s">
        <v>1631</v>
      </c>
      <c r="J4618" s="45">
        <f>F4618+H4618</f>
        <v>61.55</v>
      </c>
      <c r="Q4618">
        <f t="shared" ref="Q4618:Q4681" si="1105">P4619</f>
        <v>0</v>
      </c>
      <c r="W4618" t="s">
        <v>1631</v>
      </c>
      <c r="Y4618" t="s">
        <v>1631</v>
      </c>
      <c r="AB4618" t="s">
        <v>1631</v>
      </c>
    </row>
    <row r="4619" spans="1:30" x14ac:dyDescent="0.25">
      <c r="A4619" s="44"/>
      <c r="B4619" s="44"/>
      <c r="C4619" s="44"/>
      <c r="D4619" s="44"/>
      <c r="E4619" s="44" t="s">
        <v>1632</v>
      </c>
      <c r="F4619" s="45">
        <f>J4619-J4610</f>
        <v>136.90950608229502</v>
      </c>
      <c r="G4619" s="44"/>
      <c r="H4619" s="229" t="s">
        <v>1633</v>
      </c>
      <c r="I4619" s="229"/>
      <c r="J4619" s="45">
        <f>Q4619</f>
        <v>759.22544282000001</v>
      </c>
      <c r="Q4619">
        <f t="shared" si="1105"/>
        <v>759.22544282000001</v>
      </c>
      <c r="S4619" s="194"/>
    </row>
    <row r="4620" spans="1:30" ht="15.75" thickBot="1" x14ac:dyDescent="0.3">
      <c r="A4620" s="46"/>
      <c r="B4620" s="46"/>
      <c r="C4620" s="46"/>
      <c r="D4620" s="46"/>
      <c r="E4620" s="46"/>
      <c r="F4620" s="46"/>
      <c r="G4620" s="46" t="s">
        <v>1634</v>
      </c>
      <c r="H4620" s="47">
        <v>121.51</v>
      </c>
      <c r="I4620" s="46" t="s">
        <v>1635</v>
      </c>
      <c r="J4620" s="48">
        <f>O4620</f>
        <v>92253.48</v>
      </c>
      <c r="M4620">
        <f>K4610</f>
        <v>92253.48</v>
      </c>
      <c r="N4620">
        <f>L4610</f>
        <v>759.22544282000001</v>
      </c>
      <c r="O4620">
        <v>92253.48</v>
      </c>
      <c r="P4620">
        <v>759.22544282000001</v>
      </c>
      <c r="Q4620">
        <f t="shared" si="1105"/>
        <v>0</v>
      </c>
      <c r="S4620" s="194"/>
      <c r="W4620" t="s">
        <v>1635</v>
      </c>
      <c r="Y4620" t="s">
        <v>1635</v>
      </c>
      <c r="AB4620" t="s">
        <v>1635</v>
      </c>
    </row>
    <row r="4621" spans="1:30" ht="15.75" thickTop="1" x14ac:dyDescent="0.25">
      <c r="A4621" s="49"/>
      <c r="B4621" s="49"/>
      <c r="C4621" s="49"/>
      <c r="D4621" s="49"/>
      <c r="E4621" s="49"/>
      <c r="F4621" s="49"/>
      <c r="G4621" s="49"/>
      <c r="H4621" s="49"/>
      <c r="I4621" s="49"/>
      <c r="J4621" s="49"/>
      <c r="Q4621">
        <f t="shared" si="1105"/>
        <v>0</v>
      </c>
      <c r="S4621" s="194"/>
    </row>
    <row r="4622" spans="1:30" collapsed="1" x14ac:dyDescent="0.25">
      <c r="A4622" s="36" t="s">
        <v>1482</v>
      </c>
      <c r="B4622" s="37" t="s">
        <v>137</v>
      </c>
      <c r="C4622" s="36" t="s">
        <v>138</v>
      </c>
      <c r="D4622" s="36" t="s">
        <v>9</v>
      </c>
      <c r="E4622" s="233" t="s">
        <v>1626</v>
      </c>
      <c r="F4622" s="234"/>
      <c r="G4622" s="38" t="s">
        <v>139</v>
      </c>
      <c r="H4622" s="37" t="s">
        <v>140</v>
      </c>
      <c r="I4622" s="37" t="s">
        <v>141</v>
      </c>
      <c r="J4622" s="37" t="s">
        <v>10</v>
      </c>
      <c r="Q4622">
        <f t="shared" si="1105"/>
        <v>0</v>
      </c>
      <c r="S4622" s="194"/>
      <c r="W4622" t="s">
        <v>141</v>
      </c>
      <c r="Y4622" t="s">
        <v>141</v>
      </c>
      <c r="AB4622" t="s">
        <v>141</v>
      </c>
    </row>
    <row r="4623" spans="1:30" ht="25.5" x14ac:dyDescent="0.25">
      <c r="A4623" s="39" t="s">
        <v>1636</v>
      </c>
      <c r="B4623" s="40" t="s">
        <v>1483</v>
      </c>
      <c r="C4623" s="39" t="s">
        <v>162</v>
      </c>
      <c r="D4623" s="39" t="s">
        <v>3204</v>
      </c>
      <c r="E4623" s="235" t="s">
        <v>3072</v>
      </c>
      <c r="F4623" s="236"/>
      <c r="G4623" s="41" t="s">
        <v>255</v>
      </c>
      <c r="H4623" s="42">
        <v>1</v>
      </c>
      <c r="I4623" s="43">
        <f>_xlfn.XLOOKUP(D4623,'Sintético MO EQ MAT'!D:D,'Sintético MO EQ MAT'!G:G)</f>
        <v>73.271929221311481</v>
      </c>
      <c r="J4623" s="43">
        <f>(H4623*I4623)</f>
        <v>73.271929221311481</v>
      </c>
      <c r="K4623">
        <f>_xlfn.XLOOKUP(D4623,'Sintético MO EQ MAT'!D:D,'Sintético MO EQ MAT'!O:O,0)</f>
        <v>455.89</v>
      </c>
      <c r="L4623">
        <f>_xlfn.XLOOKUP(D4623,'Sintético MO EQ MAT'!D:D,'Sintético MO EQ MAT'!K:K,0)</f>
        <v>89.391753649999998</v>
      </c>
      <c r="Q4623">
        <f t="shared" si="1105"/>
        <v>0</v>
      </c>
      <c r="S4623" s="194"/>
      <c r="W4623">
        <v>73.271929221311481</v>
      </c>
      <c r="Y4623">
        <v>73.271929221311481</v>
      </c>
      <c r="AB4623">
        <v>73.271929221311481</v>
      </c>
      <c r="AD4623" s="196">
        <v>18.57</v>
      </c>
    </row>
    <row r="4624" spans="1:30" ht="25.5" x14ac:dyDescent="0.25">
      <c r="A4624" s="50" t="s">
        <v>1638</v>
      </c>
      <c r="B4624" s="51" t="s">
        <v>1186</v>
      </c>
      <c r="C4624" s="50" t="s">
        <v>157</v>
      </c>
      <c r="D4624" s="50" t="s">
        <v>1187</v>
      </c>
      <c r="E4624" s="237" t="s">
        <v>1637</v>
      </c>
      <c r="F4624" s="238"/>
      <c r="G4624" s="52" t="s">
        <v>266</v>
      </c>
      <c r="H4624" s="53">
        <v>3.8929999999999998</v>
      </c>
      <c r="I4624" s="54">
        <v>18.823</v>
      </c>
      <c r="J4624" s="54">
        <f t="shared" ref="J4624" si="1106">TRUNC(H4624*I4624,(2))</f>
        <v>73.27</v>
      </c>
      <c r="Q4624">
        <f t="shared" si="1105"/>
        <v>0</v>
      </c>
      <c r="R4624">
        <f>I4624/1.07133</f>
        <v>17.569749750310365</v>
      </c>
      <c r="T4624">
        <v>17.874977831293812</v>
      </c>
      <c r="W4624">
        <v>19.149999999999999</v>
      </c>
      <c r="Y4624">
        <v>19.149999999999999</v>
      </c>
      <c r="AB4624">
        <v>19.149999999999999</v>
      </c>
      <c r="AD4624" s="196">
        <v>18.82</v>
      </c>
    </row>
    <row r="4625" spans="1:30" x14ac:dyDescent="0.25">
      <c r="A4625" s="44"/>
      <c r="B4625" s="44"/>
      <c r="C4625" s="44"/>
      <c r="D4625" s="44"/>
      <c r="E4625" s="44" t="s">
        <v>1629</v>
      </c>
      <c r="F4625" s="45">
        <v>51.69</v>
      </c>
      <c r="G4625" s="44" t="s">
        <v>1630</v>
      </c>
      <c r="H4625" s="45">
        <v>0</v>
      </c>
      <c r="I4625" s="44" t="s">
        <v>1631</v>
      </c>
      <c r="J4625" s="45">
        <f>F4625+H4625</f>
        <v>51.69</v>
      </c>
      <c r="Q4625">
        <f t="shared" si="1105"/>
        <v>0</v>
      </c>
      <c r="W4625" t="s">
        <v>1631</v>
      </c>
      <c r="Y4625" t="s">
        <v>1631</v>
      </c>
      <c r="AB4625" t="s">
        <v>1631</v>
      </c>
    </row>
    <row r="4626" spans="1:30" x14ac:dyDescent="0.25">
      <c r="A4626" s="44"/>
      <c r="B4626" s="44"/>
      <c r="C4626" s="44"/>
      <c r="D4626" s="44"/>
      <c r="E4626" s="44" t="s">
        <v>1632</v>
      </c>
      <c r="F4626" s="45">
        <f>J4626-J4623</f>
        <v>16.119824428688517</v>
      </c>
      <c r="G4626" s="44"/>
      <c r="H4626" s="229" t="s">
        <v>1633</v>
      </c>
      <c r="I4626" s="229"/>
      <c r="J4626" s="45">
        <f>Q4626</f>
        <v>89.391753649999998</v>
      </c>
      <c r="Q4626">
        <f t="shared" si="1105"/>
        <v>89.391753649999998</v>
      </c>
      <c r="S4626" s="194"/>
    </row>
    <row r="4627" spans="1:30" ht="15.75" thickBot="1" x14ac:dyDescent="0.3">
      <c r="A4627" s="46"/>
      <c r="B4627" s="46"/>
      <c r="C4627" s="46"/>
      <c r="D4627" s="46"/>
      <c r="E4627" s="46"/>
      <c r="F4627" s="46"/>
      <c r="G4627" s="46" t="s">
        <v>1634</v>
      </c>
      <c r="H4627" s="47">
        <v>5.0999999999999996</v>
      </c>
      <c r="I4627" s="46" t="s">
        <v>1635</v>
      </c>
      <c r="J4627" s="48">
        <f>O4627</f>
        <v>455.89</v>
      </c>
      <c r="M4627">
        <f>K4623</f>
        <v>455.89</v>
      </c>
      <c r="N4627">
        <f>L4623</f>
        <v>89.391753649999998</v>
      </c>
      <c r="O4627">
        <v>455.89</v>
      </c>
      <c r="P4627">
        <v>89.391753649999998</v>
      </c>
      <c r="Q4627">
        <f t="shared" si="1105"/>
        <v>0</v>
      </c>
      <c r="S4627" s="194"/>
      <c r="W4627" t="s">
        <v>1635</v>
      </c>
      <c r="Y4627" t="s">
        <v>1635</v>
      </c>
      <c r="AB4627" t="s">
        <v>1635</v>
      </c>
    </row>
    <row r="4628" spans="1:30" ht="15.75" thickTop="1" x14ac:dyDescent="0.25">
      <c r="A4628" s="49"/>
      <c r="B4628" s="49"/>
      <c r="C4628" s="49"/>
      <c r="D4628" s="49"/>
      <c r="E4628" s="49"/>
      <c r="F4628" s="49"/>
      <c r="G4628" s="49"/>
      <c r="H4628" s="49"/>
      <c r="I4628" s="49"/>
      <c r="J4628" s="49"/>
      <c r="Q4628">
        <f t="shared" si="1105"/>
        <v>0</v>
      </c>
      <c r="S4628" s="194"/>
    </row>
    <row r="4629" spans="1:30" collapsed="1" x14ac:dyDescent="0.25">
      <c r="A4629" s="36" t="s">
        <v>1485</v>
      </c>
      <c r="B4629" s="37" t="s">
        <v>137</v>
      </c>
      <c r="C4629" s="36" t="s">
        <v>138</v>
      </c>
      <c r="D4629" s="36" t="s">
        <v>9</v>
      </c>
      <c r="E4629" s="233" t="s">
        <v>1626</v>
      </c>
      <c r="F4629" s="234"/>
      <c r="G4629" s="38" t="s">
        <v>139</v>
      </c>
      <c r="H4629" s="37" t="s">
        <v>140</v>
      </c>
      <c r="I4629" s="37" t="s">
        <v>141</v>
      </c>
      <c r="J4629" s="37" t="s">
        <v>10</v>
      </c>
      <c r="Q4629">
        <f t="shared" si="1105"/>
        <v>0</v>
      </c>
      <c r="S4629" s="194"/>
      <c r="W4629" t="s">
        <v>141</v>
      </c>
      <c r="Y4629" t="s">
        <v>141</v>
      </c>
      <c r="AB4629" t="s">
        <v>141</v>
      </c>
    </row>
    <row r="4630" spans="1:30" ht="38.25" x14ac:dyDescent="0.25">
      <c r="A4630" s="39" t="s">
        <v>1636</v>
      </c>
      <c r="B4630" s="40" t="s">
        <v>1486</v>
      </c>
      <c r="C4630" s="39" t="s">
        <v>157</v>
      </c>
      <c r="D4630" s="39" t="s">
        <v>1487</v>
      </c>
      <c r="E4630" s="235" t="s">
        <v>1994</v>
      </c>
      <c r="F4630" s="236"/>
      <c r="G4630" s="41" t="s">
        <v>212</v>
      </c>
      <c r="H4630" s="42">
        <v>1</v>
      </c>
      <c r="I4630" s="43">
        <f>_xlfn.XLOOKUP(D4630,'Sintético MO EQ MAT'!D:D,'Sintético MO EQ MAT'!G:G)</f>
        <v>474.89394302459027</v>
      </c>
      <c r="J4630" s="43">
        <f>(H4630*I4630)</f>
        <v>474.89394302459027</v>
      </c>
      <c r="K4630">
        <f>_xlfn.XLOOKUP(D4630,'Sintético MO EQ MAT'!D:D,'Sintético MO EQ MAT'!O:O,0)</f>
        <v>2752.01</v>
      </c>
      <c r="L4630">
        <f>_xlfn.XLOOKUP(D4630,'Sintético MO EQ MAT'!D:D,'Sintético MO EQ MAT'!K:K,0)</f>
        <v>579.3706104900001</v>
      </c>
      <c r="Q4630">
        <f t="shared" si="1105"/>
        <v>0</v>
      </c>
      <c r="S4630" s="194"/>
      <c r="W4630">
        <v>474.89394302459027</v>
      </c>
      <c r="Y4630">
        <v>474.89394302459027</v>
      </c>
      <c r="AB4630">
        <v>474.89394302459027</v>
      </c>
      <c r="AD4630" s="196">
        <v>500.28</v>
      </c>
    </row>
    <row r="4631" spans="1:30" ht="25.5" x14ac:dyDescent="0.25">
      <c r="A4631" s="50" t="s">
        <v>1638</v>
      </c>
      <c r="B4631" s="51" t="s">
        <v>1186</v>
      </c>
      <c r="C4631" s="50" t="s">
        <v>157</v>
      </c>
      <c r="D4631" s="50" t="s">
        <v>1187</v>
      </c>
      <c r="E4631" s="237" t="s">
        <v>1637</v>
      </c>
      <c r="F4631" s="238"/>
      <c r="G4631" s="52" t="s">
        <v>266</v>
      </c>
      <c r="H4631" s="53">
        <v>2.3117000000000001</v>
      </c>
      <c r="I4631" s="54">
        <v>18.82</v>
      </c>
      <c r="J4631" s="54">
        <f t="shared" ref="J4631:J4637" si="1107">TRUNC(H4631*I4631,(2))</f>
        <v>43.5</v>
      </c>
      <c r="Q4631">
        <f t="shared" si="1105"/>
        <v>0</v>
      </c>
      <c r="R4631">
        <f t="shared" ref="R4631:R4637" si="1108">I4631/1.07133</f>
        <v>17.566949492686664</v>
      </c>
      <c r="T4631">
        <v>17.874977831293812</v>
      </c>
      <c r="W4631">
        <v>19.149999999999999</v>
      </c>
      <c r="Y4631">
        <v>19.149999999999999</v>
      </c>
      <c r="AB4631">
        <v>19.149999999999999</v>
      </c>
      <c r="AD4631" s="196">
        <v>18.82</v>
      </c>
    </row>
    <row r="4632" spans="1:30" ht="25.5" x14ac:dyDescent="0.25">
      <c r="A4632" s="50" t="s">
        <v>1638</v>
      </c>
      <c r="B4632" s="51" t="s">
        <v>3205</v>
      </c>
      <c r="C4632" s="50" t="s">
        <v>157</v>
      </c>
      <c r="D4632" s="50" t="s">
        <v>3206</v>
      </c>
      <c r="E4632" s="237" t="s">
        <v>1637</v>
      </c>
      <c r="F4632" s="238"/>
      <c r="G4632" s="52" t="s">
        <v>266</v>
      </c>
      <c r="H4632" s="53">
        <v>1.4637</v>
      </c>
      <c r="I4632" s="54">
        <v>19.420000000000002</v>
      </c>
      <c r="J4632" s="54">
        <f t="shared" si="1107"/>
        <v>28.42</v>
      </c>
      <c r="Q4632">
        <f t="shared" si="1105"/>
        <v>0</v>
      </c>
      <c r="R4632">
        <f t="shared" si="1108"/>
        <v>18.127001017426942</v>
      </c>
      <c r="T4632">
        <v>18.444363548113095</v>
      </c>
      <c r="W4632">
        <v>19.760000000000002</v>
      </c>
      <c r="Y4632">
        <v>19.760000000000002</v>
      </c>
      <c r="AB4632">
        <v>19.760000000000002</v>
      </c>
      <c r="AD4632" s="196">
        <v>19.420000000000002</v>
      </c>
    </row>
    <row r="4633" spans="1:30" ht="38.25" x14ac:dyDescent="0.25">
      <c r="A4633" s="50" t="s">
        <v>1638</v>
      </c>
      <c r="B4633" s="51" t="s">
        <v>3207</v>
      </c>
      <c r="C4633" s="50" t="s">
        <v>157</v>
      </c>
      <c r="D4633" s="50" t="s">
        <v>3208</v>
      </c>
      <c r="E4633" s="237" t="s">
        <v>1900</v>
      </c>
      <c r="F4633" s="238"/>
      <c r="G4633" s="52" t="s">
        <v>1901</v>
      </c>
      <c r="H4633" s="53">
        <v>0.75339999999999996</v>
      </c>
      <c r="I4633" s="54">
        <v>1.8</v>
      </c>
      <c r="J4633" s="54">
        <f t="shared" si="1107"/>
        <v>1.35</v>
      </c>
      <c r="Q4633">
        <f t="shared" si="1105"/>
        <v>0</v>
      </c>
      <c r="R4633">
        <f t="shared" si="1108"/>
        <v>1.6801545742208286</v>
      </c>
      <c r="T4633">
        <v>1.717491342536847</v>
      </c>
      <c r="W4633">
        <v>1.84</v>
      </c>
      <c r="Y4633">
        <v>1.84</v>
      </c>
      <c r="AB4633">
        <v>1.84</v>
      </c>
      <c r="AD4633" s="196">
        <v>1.8</v>
      </c>
    </row>
    <row r="4634" spans="1:30" ht="38.25" x14ac:dyDescent="0.25">
      <c r="A4634" s="50" t="s">
        <v>1638</v>
      </c>
      <c r="B4634" s="51" t="s">
        <v>3209</v>
      </c>
      <c r="C4634" s="50" t="s">
        <v>157</v>
      </c>
      <c r="D4634" s="50" t="s">
        <v>3210</v>
      </c>
      <c r="E4634" s="237" t="s">
        <v>1900</v>
      </c>
      <c r="F4634" s="238"/>
      <c r="G4634" s="52" t="s">
        <v>1904</v>
      </c>
      <c r="H4634" s="53">
        <v>0.71030000000000004</v>
      </c>
      <c r="I4634" s="54">
        <v>0.38</v>
      </c>
      <c r="J4634" s="54">
        <f t="shared" si="1107"/>
        <v>0.26</v>
      </c>
      <c r="Q4634">
        <f t="shared" si="1105"/>
        <v>0</v>
      </c>
      <c r="R4634">
        <f t="shared" si="1108"/>
        <v>0.35469929900217489</v>
      </c>
      <c r="T4634">
        <v>0.36403349108117949</v>
      </c>
      <c r="W4634">
        <v>0.39</v>
      </c>
      <c r="Y4634">
        <v>0.39</v>
      </c>
      <c r="AB4634">
        <v>0.39</v>
      </c>
      <c r="AD4634" s="196">
        <v>0.38</v>
      </c>
    </row>
    <row r="4635" spans="1:30" ht="25.5" x14ac:dyDescent="0.25">
      <c r="A4635" s="55" t="s">
        <v>1627</v>
      </c>
      <c r="B4635" s="56" t="s">
        <v>3211</v>
      </c>
      <c r="C4635" s="55" t="s">
        <v>157</v>
      </c>
      <c r="D4635" s="55" t="s">
        <v>3212</v>
      </c>
      <c r="E4635" s="230" t="s">
        <v>1648</v>
      </c>
      <c r="F4635" s="231"/>
      <c r="G4635" s="57" t="s">
        <v>212</v>
      </c>
      <c r="H4635" s="58">
        <v>0.72289999999999999</v>
      </c>
      <c r="I4635" s="59">
        <v>122.28</v>
      </c>
      <c r="J4635" s="59">
        <f t="shared" si="1107"/>
        <v>88.39</v>
      </c>
      <c r="Q4635">
        <f t="shared" si="1105"/>
        <v>0</v>
      </c>
      <c r="R4635">
        <f t="shared" si="1108"/>
        <v>114.13850074206829</v>
      </c>
      <c r="T4635">
        <v>116.18268880737028</v>
      </c>
      <c r="W4635">
        <v>124.47</v>
      </c>
      <c r="Y4635">
        <v>124.47</v>
      </c>
      <c r="AB4635">
        <v>124.47</v>
      </c>
      <c r="AD4635" s="196">
        <v>122.34</v>
      </c>
    </row>
    <row r="4636" spans="1:30" x14ac:dyDescent="0.25">
      <c r="A4636" s="55" t="s">
        <v>1627</v>
      </c>
      <c r="B4636" s="56" t="s">
        <v>2029</v>
      </c>
      <c r="C4636" s="55" t="s">
        <v>157</v>
      </c>
      <c r="D4636" s="55" t="s">
        <v>2030</v>
      </c>
      <c r="E4636" s="230" t="s">
        <v>1648</v>
      </c>
      <c r="F4636" s="231"/>
      <c r="G4636" s="57" t="s">
        <v>259</v>
      </c>
      <c r="H4636" s="58">
        <v>362.65789999999998</v>
      </c>
      <c r="I4636" s="59">
        <v>0.69799999999999995</v>
      </c>
      <c r="J4636" s="59">
        <f t="shared" si="1107"/>
        <v>253.13</v>
      </c>
      <c r="Q4636">
        <f t="shared" si="1105"/>
        <v>0</v>
      </c>
      <c r="R4636">
        <f t="shared" si="1108"/>
        <v>0.65152660711452126</v>
      </c>
      <c r="T4636">
        <v>0.66272763760932674</v>
      </c>
      <c r="W4636">
        <v>0.71</v>
      </c>
      <c r="Y4636">
        <v>0.71</v>
      </c>
      <c r="AB4636">
        <v>0.71</v>
      </c>
      <c r="AD4636" s="196">
        <v>0.69</v>
      </c>
    </row>
    <row r="4637" spans="1:30" ht="25.5" x14ac:dyDescent="0.25">
      <c r="A4637" s="55" t="s">
        <v>1627</v>
      </c>
      <c r="B4637" s="56" t="s">
        <v>3213</v>
      </c>
      <c r="C4637" s="55" t="s">
        <v>157</v>
      </c>
      <c r="D4637" s="55" t="s">
        <v>3214</v>
      </c>
      <c r="E4637" s="230" t="s">
        <v>1648</v>
      </c>
      <c r="F4637" s="231"/>
      <c r="G4637" s="57" t="s">
        <v>212</v>
      </c>
      <c r="H4637" s="58">
        <v>0.59340000000000004</v>
      </c>
      <c r="I4637" s="59">
        <v>100.85</v>
      </c>
      <c r="J4637" s="59">
        <f t="shared" si="1107"/>
        <v>59.84</v>
      </c>
      <c r="Q4637">
        <f t="shared" si="1105"/>
        <v>0</v>
      </c>
      <c r="R4637">
        <f t="shared" si="1108"/>
        <v>94.135327116761417</v>
      </c>
      <c r="T4637">
        <v>95.796813306824234</v>
      </c>
      <c r="W4637">
        <v>102.63</v>
      </c>
      <c r="Y4637">
        <v>102.63</v>
      </c>
      <c r="AB4637">
        <v>102.63</v>
      </c>
      <c r="AD4637" s="196">
        <v>100.88</v>
      </c>
    </row>
    <row r="4638" spans="1:30" x14ac:dyDescent="0.25">
      <c r="A4638" s="44"/>
      <c r="B4638" s="44"/>
      <c r="C4638" s="44"/>
      <c r="D4638" s="44"/>
      <c r="E4638" s="44" t="s">
        <v>1629</v>
      </c>
      <c r="F4638" s="45">
        <v>52.49</v>
      </c>
      <c r="G4638" s="44" t="s">
        <v>1630</v>
      </c>
      <c r="H4638" s="45">
        <v>0</v>
      </c>
      <c r="I4638" s="44" t="s">
        <v>1631</v>
      </c>
      <c r="J4638" s="45">
        <f>F4638+H4638</f>
        <v>52.49</v>
      </c>
      <c r="Q4638">
        <f t="shared" si="1105"/>
        <v>0</v>
      </c>
      <c r="W4638" t="s">
        <v>1631</v>
      </c>
      <c r="Y4638" t="s">
        <v>1631</v>
      </c>
      <c r="AB4638" t="s">
        <v>1631</v>
      </c>
    </row>
    <row r="4639" spans="1:30" x14ac:dyDescent="0.25">
      <c r="A4639" s="44"/>
      <c r="B4639" s="44"/>
      <c r="C4639" s="44"/>
      <c r="D4639" s="44"/>
      <c r="E4639" s="44" t="s">
        <v>1632</v>
      </c>
      <c r="F4639" s="45">
        <f>J4639-J4630</f>
        <v>104.47666746540983</v>
      </c>
      <c r="G4639" s="44"/>
      <c r="H4639" s="229" t="s">
        <v>1633</v>
      </c>
      <c r="I4639" s="229"/>
      <c r="J4639" s="45">
        <f>Q4639</f>
        <v>579.3706104900001</v>
      </c>
      <c r="Q4639">
        <f t="shared" si="1105"/>
        <v>579.3706104900001</v>
      </c>
      <c r="S4639" s="194"/>
    </row>
    <row r="4640" spans="1:30" ht="15.75" thickBot="1" x14ac:dyDescent="0.3">
      <c r="A4640" s="46"/>
      <c r="B4640" s="46"/>
      <c r="C4640" s="46"/>
      <c r="D4640" s="46"/>
      <c r="E4640" s="46"/>
      <c r="F4640" s="46"/>
      <c r="G4640" s="46" t="s">
        <v>1634</v>
      </c>
      <c r="H4640" s="47">
        <v>4.75</v>
      </c>
      <c r="I4640" s="46" t="s">
        <v>1635</v>
      </c>
      <c r="J4640" s="48">
        <f>O4640</f>
        <v>2752.01</v>
      </c>
      <c r="M4640">
        <f>K4630</f>
        <v>2752.01</v>
      </c>
      <c r="N4640">
        <f>L4630</f>
        <v>579.3706104900001</v>
      </c>
      <c r="O4640">
        <v>2752.01</v>
      </c>
      <c r="P4640">
        <v>579.3706104900001</v>
      </c>
      <c r="Q4640">
        <f t="shared" si="1105"/>
        <v>0</v>
      </c>
      <c r="S4640" s="194"/>
      <c r="W4640" t="s">
        <v>1635</v>
      </c>
      <c r="Y4640" t="s">
        <v>1635</v>
      </c>
      <c r="AB4640" t="s">
        <v>1635</v>
      </c>
    </row>
    <row r="4641" spans="1:30" ht="15.75" thickTop="1" x14ac:dyDescent="0.25">
      <c r="A4641" s="49"/>
      <c r="B4641" s="49"/>
      <c r="C4641" s="49"/>
      <c r="D4641" s="49"/>
      <c r="E4641" s="49"/>
      <c r="F4641" s="49"/>
      <c r="G4641" s="49"/>
      <c r="H4641" s="49"/>
      <c r="I4641" s="49"/>
      <c r="J4641" s="49"/>
      <c r="Q4641">
        <f t="shared" si="1105"/>
        <v>0</v>
      </c>
      <c r="S4641" s="194"/>
    </row>
    <row r="4642" spans="1:30" collapsed="1" x14ac:dyDescent="0.25">
      <c r="A4642" s="36" t="s">
        <v>1488</v>
      </c>
      <c r="B4642" s="37" t="s">
        <v>137</v>
      </c>
      <c r="C4642" s="36" t="s">
        <v>138</v>
      </c>
      <c r="D4642" s="36" t="s">
        <v>9</v>
      </c>
      <c r="E4642" s="233" t="s">
        <v>1626</v>
      </c>
      <c r="F4642" s="234"/>
      <c r="G4642" s="38" t="s">
        <v>139</v>
      </c>
      <c r="H4642" s="37" t="s">
        <v>140</v>
      </c>
      <c r="I4642" s="37" t="s">
        <v>141</v>
      </c>
      <c r="J4642" s="37" t="s">
        <v>10</v>
      </c>
      <c r="Q4642">
        <f t="shared" si="1105"/>
        <v>0</v>
      </c>
      <c r="S4642" s="194"/>
      <c r="W4642" t="s">
        <v>141</v>
      </c>
      <c r="Y4642" t="s">
        <v>141</v>
      </c>
      <c r="AB4642" t="s">
        <v>141</v>
      </c>
    </row>
    <row r="4643" spans="1:30" ht="25.5" x14ac:dyDescent="0.25">
      <c r="A4643" s="39" t="s">
        <v>1636</v>
      </c>
      <c r="B4643" s="40" t="s">
        <v>1489</v>
      </c>
      <c r="C4643" s="39" t="s">
        <v>157</v>
      </c>
      <c r="D4643" s="39" t="s">
        <v>1490</v>
      </c>
      <c r="E4643" s="235" t="s">
        <v>2033</v>
      </c>
      <c r="F4643" s="236"/>
      <c r="G4643" s="41" t="s">
        <v>159</v>
      </c>
      <c r="H4643" s="42">
        <v>1</v>
      </c>
      <c r="I4643" s="43">
        <f>_xlfn.XLOOKUP(D4643,'Sintético MO EQ MAT'!D:D,'Sintético MO EQ MAT'!G:G)</f>
        <v>45.276332295081971</v>
      </c>
      <c r="J4643" s="43">
        <f>(H4643*I4643)</f>
        <v>45.276332295081971</v>
      </c>
      <c r="K4643">
        <f>_xlfn.XLOOKUP(D4643,'Sintético MO EQ MAT'!D:D,'Sintético MO EQ MAT'!O:O,0)</f>
        <v>2817.09</v>
      </c>
      <c r="L4643">
        <f>_xlfn.XLOOKUP(D4643,'Sintético MO EQ MAT'!D:D,'Sintético MO EQ MAT'!K:K,0)</f>
        <v>55.237125400000004</v>
      </c>
      <c r="Q4643">
        <f t="shared" si="1105"/>
        <v>0</v>
      </c>
      <c r="S4643" s="194"/>
      <c r="W4643">
        <v>45.276332295081971</v>
      </c>
      <c r="Y4643">
        <v>45.276332295081971</v>
      </c>
      <c r="AB4643">
        <v>45.276332295081971</v>
      </c>
      <c r="AD4643" s="196">
        <v>41.21</v>
      </c>
    </row>
    <row r="4644" spans="1:30" ht="25.5" x14ac:dyDescent="0.25">
      <c r="A4644" s="50" t="s">
        <v>1638</v>
      </c>
      <c r="B4644" s="51" t="s">
        <v>1915</v>
      </c>
      <c r="C4644" s="50" t="s">
        <v>157</v>
      </c>
      <c r="D4644" s="50" t="s">
        <v>1916</v>
      </c>
      <c r="E4644" s="237" t="s">
        <v>1637</v>
      </c>
      <c r="F4644" s="238"/>
      <c r="G4644" s="52" t="s">
        <v>266</v>
      </c>
      <c r="H4644" s="53">
        <v>8.5000000000000006E-2</v>
      </c>
      <c r="I4644" s="54">
        <v>19.7</v>
      </c>
      <c r="J4644" s="54">
        <f t="shared" ref="J4644:J4646" si="1109">TRUNC(H4644*I4644,(2))</f>
        <v>1.67</v>
      </c>
      <c r="Q4644">
        <f t="shared" si="1105"/>
        <v>0</v>
      </c>
      <c r="R4644">
        <f t="shared" ref="R4644:R4646" si="1110">I4644/1.07133</f>
        <v>18.388358395639067</v>
      </c>
      <c r="T4644">
        <v>18.71505511840423</v>
      </c>
      <c r="W4644">
        <v>20.05</v>
      </c>
      <c r="Y4644">
        <v>20.05</v>
      </c>
      <c r="AB4644">
        <v>20.05</v>
      </c>
      <c r="AD4644" s="196">
        <v>19.7</v>
      </c>
    </row>
    <row r="4645" spans="1:30" ht="25.5" x14ac:dyDescent="0.25">
      <c r="A4645" s="50" t="s">
        <v>1638</v>
      </c>
      <c r="B4645" s="51" t="s">
        <v>2034</v>
      </c>
      <c r="C4645" s="50" t="s">
        <v>157</v>
      </c>
      <c r="D4645" s="50" t="s">
        <v>2035</v>
      </c>
      <c r="E4645" s="237" t="s">
        <v>1637</v>
      </c>
      <c r="F4645" s="238"/>
      <c r="G4645" s="52" t="s">
        <v>266</v>
      </c>
      <c r="H4645" s="53">
        <v>0.42199999999999999</v>
      </c>
      <c r="I4645" s="54">
        <v>26.71</v>
      </c>
      <c r="J4645" s="54">
        <f t="shared" si="1109"/>
        <v>11.27</v>
      </c>
      <c r="Q4645">
        <f t="shared" si="1105"/>
        <v>0</v>
      </c>
      <c r="R4645">
        <f t="shared" si="1110"/>
        <v>24.931627043021294</v>
      </c>
      <c r="T4645">
        <v>25.370334070734511</v>
      </c>
      <c r="W4645">
        <v>27.18</v>
      </c>
      <c r="Y4645">
        <v>27.18</v>
      </c>
      <c r="AB4645">
        <v>27.18</v>
      </c>
      <c r="AD4645" s="196">
        <v>26.71</v>
      </c>
    </row>
    <row r="4646" spans="1:30" ht="38.25" x14ac:dyDescent="0.25">
      <c r="A4646" s="55" t="s">
        <v>1627</v>
      </c>
      <c r="B4646" s="56" t="s">
        <v>3215</v>
      </c>
      <c r="C4646" s="55" t="s">
        <v>157</v>
      </c>
      <c r="D4646" s="55" t="s">
        <v>3216</v>
      </c>
      <c r="E4646" s="230" t="s">
        <v>1648</v>
      </c>
      <c r="F4646" s="231"/>
      <c r="G4646" s="57" t="s">
        <v>259</v>
      </c>
      <c r="H4646" s="58">
        <v>1.5</v>
      </c>
      <c r="I4646" s="59">
        <v>21.56</v>
      </c>
      <c r="J4646" s="59">
        <f t="shared" si="1109"/>
        <v>32.340000000000003</v>
      </c>
      <c r="Q4646">
        <f t="shared" si="1105"/>
        <v>0</v>
      </c>
      <c r="R4646">
        <f t="shared" si="1110"/>
        <v>20.124518122333921</v>
      </c>
      <c r="T4646">
        <v>20.479217421336099</v>
      </c>
      <c r="W4646">
        <v>21.94</v>
      </c>
      <c r="Y4646">
        <v>21.94</v>
      </c>
      <c r="AB4646">
        <v>21.94</v>
      </c>
      <c r="AD4646" s="196">
        <v>21.56</v>
      </c>
    </row>
    <row r="4647" spans="1:30" x14ac:dyDescent="0.25">
      <c r="A4647" s="44"/>
      <c r="B4647" s="44"/>
      <c r="C4647" s="44"/>
      <c r="D4647" s="44"/>
      <c r="E4647" s="44" t="s">
        <v>1629</v>
      </c>
      <c r="F4647" s="45">
        <v>10.119999999999999</v>
      </c>
      <c r="G4647" s="44" t="s">
        <v>1630</v>
      </c>
      <c r="H4647" s="45">
        <v>0</v>
      </c>
      <c r="I4647" s="44" t="s">
        <v>1631</v>
      </c>
      <c r="J4647" s="45">
        <f>F4647+H4647</f>
        <v>10.119999999999999</v>
      </c>
      <c r="Q4647">
        <f t="shared" si="1105"/>
        <v>0</v>
      </c>
      <c r="W4647" t="s">
        <v>1631</v>
      </c>
      <c r="Y4647" t="s">
        <v>1631</v>
      </c>
      <c r="AB4647" t="s">
        <v>1631</v>
      </c>
    </row>
    <row r="4648" spans="1:30" x14ac:dyDescent="0.25">
      <c r="A4648" s="44"/>
      <c r="B4648" s="44"/>
      <c r="C4648" s="44"/>
      <c r="D4648" s="44"/>
      <c r="E4648" s="44" t="s">
        <v>1632</v>
      </c>
      <c r="F4648" s="45">
        <f>J4648-J4643</f>
        <v>9.9607931049180323</v>
      </c>
      <c r="G4648" s="44"/>
      <c r="H4648" s="229" t="s">
        <v>1633</v>
      </c>
      <c r="I4648" s="229"/>
      <c r="J4648" s="45">
        <f>Q4648</f>
        <v>55.237125400000004</v>
      </c>
      <c r="Q4648">
        <f t="shared" si="1105"/>
        <v>55.237125400000004</v>
      </c>
      <c r="S4648" s="194"/>
    </row>
    <row r="4649" spans="1:30" ht="15.75" thickBot="1" x14ac:dyDescent="0.3">
      <c r="A4649" s="46"/>
      <c r="B4649" s="46"/>
      <c r="C4649" s="46"/>
      <c r="D4649" s="46"/>
      <c r="E4649" s="46"/>
      <c r="F4649" s="46"/>
      <c r="G4649" s="46" t="s">
        <v>1634</v>
      </c>
      <c r="H4649" s="47">
        <v>51</v>
      </c>
      <c r="I4649" s="46" t="s">
        <v>1635</v>
      </c>
      <c r="J4649" s="48">
        <f>O4649</f>
        <v>2817.09</v>
      </c>
      <c r="M4649">
        <f>K4643</f>
        <v>2817.09</v>
      </c>
      <c r="N4649">
        <f>L4643</f>
        <v>55.237125400000004</v>
      </c>
      <c r="O4649">
        <v>2817.09</v>
      </c>
      <c r="P4649">
        <v>55.237125400000004</v>
      </c>
      <c r="Q4649">
        <f t="shared" si="1105"/>
        <v>0</v>
      </c>
      <c r="S4649" s="194"/>
      <c r="W4649" t="s">
        <v>1635</v>
      </c>
      <c r="Y4649" t="s">
        <v>1635</v>
      </c>
      <c r="AB4649" t="s">
        <v>1635</v>
      </c>
    </row>
    <row r="4650" spans="1:30" ht="15.75" thickTop="1" x14ac:dyDescent="0.25">
      <c r="A4650" s="49"/>
      <c r="B4650" s="49"/>
      <c r="C4650" s="49"/>
      <c r="D4650" s="49"/>
      <c r="E4650" s="49"/>
      <c r="F4650" s="49"/>
      <c r="G4650" s="49"/>
      <c r="H4650" s="49"/>
      <c r="I4650" s="49"/>
      <c r="J4650" s="49"/>
      <c r="Q4650">
        <f t="shared" si="1105"/>
        <v>0</v>
      </c>
      <c r="S4650" s="194"/>
    </row>
    <row r="4651" spans="1:30" collapsed="1" x14ac:dyDescent="0.25">
      <c r="A4651" s="36" t="s">
        <v>1491</v>
      </c>
      <c r="B4651" s="37" t="s">
        <v>137</v>
      </c>
      <c r="C4651" s="36" t="s">
        <v>138</v>
      </c>
      <c r="D4651" s="36" t="s">
        <v>9</v>
      </c>
      <c r="E4651" s="233" t="s">
        <v>1626</v>
      </c>
      <c r="F4651" s="234"/>
      <c r="G4651" s="38" t="s">
        <v>139</v>
      </c>
      <c r="H4651" s="37" t="s">
        <v>140</v>
      </c>
      <c r="I4651" s="37" t="s">
        <v>141</v>
      </c>
      <c r="J4651" s="37" t="s">
        <v>10</v>
      </c>
      <c r="Q4651">
        <f t="shared" si="1105"/>
        <v>0</v>
      </c>
      <c r="S4651" s="194"/>
      <c r="W4651" t="s">
        <v>141</v>
      </c>
      <c r="Y4651" t="s">
        <v>141</v>
      </c>
      <c r="AB4651" t="s">
        <v>141</v>
      </c>
    </row>
    <row r="4652" spans="1:30" x14ac:dyDescent="0.25">
      <c r="A4652" s="39" t="s">
        <v>1636</v>
      </c>
      <c r="B4652" s="40" t="s">
        <v>1492</v>
      </c>
      <c r="C4652" s="39" t="s">
        <v>145</v>
      </c>
      <c r="D4652" s="39" t="s">
        <v>1493</v>
      </c>
      <c r="E4652" s="235" t="s">
        <v>3217</v>
      </c>
      <c r="F4652" s="236"/>
      <c r="G4652" s="41" t="s">
        <v>596</v>
      </c>
      <c r="H4652" s="42">
        <v>1</v>
      </c>
      <c r="I4652" s="43">
        <f>_xlfn.XLOOKUP(D4652,'Sintético MO EQ MAT'!D:D,'Sintético MO EQ MAT'!G:G)</f>
        <v>15480.15525</v>
      </c>
      <c r="J4652" s="43">
        <f>(H4652*I4652)</f>
        <v>15480.15525</v>
      </c>
      <c r="K4652">
        <f>_xlfn.XLOOKUP(D4652,'Sintético MO EQ MAT'!D:D,'Sintético MO EQ MAT'!O:O,0)</f>
        <v>18885.78</v>
      </c>
      <c r="L4652">
        <f>_xlfn.XLOOKUP(D4652,'Sintético MO EQ MAT'!D:D,'Sintético MO EQ MAT'!K:K,0)</f>
        <v>18885.789405</v>
      </c>
      <c r="Q4652">
        <f t="shared" si="1105"/>
        <v>0</v>
      </c>
      <c r="S4652" s="194"/>
      <c r="W4652">
        <v>15480.15525</v>
      </c>
      <c r="Y4652">
        <v>15480.15525</v>
      </c>
      <c r="AB4652">
        <v>15480.15525</v>
      </c>
    </row>
    <row r="4653" spans="1:30" x14ac:dyDescent="0.25">
      <c r="A4653" s="55" t="s">
        <v>1627</v>
      </c>
      <c r="B4653" s="56" t="s">
        <v>3218</v>
      </c>
      <c r="C4653" s="55" t="s">
        <v>145</v>
      </c>
      <c r="D4653" s="55" t="s">
        <v>1493</v>
      </c>
      <c r="E4653" s="230" t="s">
        <v>1643</v>
      </c>
      <c r="F4653" s="231"/>
      <c r="G4653" s="57" t="s">
        <v>596</v>
      </c>
      <c r="H4653" s="58">
        <v>1</v>
      </c>
      <c r="I4653" s="59">
        <v>15480.16</v>
      </c>
      <c r="J4653" s="59">
        <f t="shared" ref="J4653" si="1111">TRUNC(H4653*I4653,(2))</f>
        <v>15480.16</v>
      </c>
      <c r="Q4653">
        <f t="shared" si="1105"/>
        <v>0</v>
      </c>
      <c r="R4653">
        <f>I4653/1.07133</f>
        <v>14449.478685372389</v>
      </c>
      <c r="T4653">
        <v>14701.35252443225</v>
      </c>
      <c r="W4653">
        <v>15750</v>
      </c>
      <c r="Y4653">
        <v>15750</v>
      </c>
      <c r="AB4653">
        <v>15750</v>
      </c>
      <c r="AD4653" s="196">
        <v>15481.7</v>
      </c>
    </row>
    <row r="4654" spans="1:30" x14ac:dyDescent="0.25">
      <c r="A4654" s="44"/>
      <c r="B4654" s="44"/>
      <c r="C4654" s="44"/>
      <c r="D4654" s="44"/>
      <c r="E4654" s="44" t="s">
        <v>1629</v>
      </c>
      <c r="F4654" s="45">
        <v>0</v>
      </c>
      <c r="G4654" s="44" t="s">
        <v>1630</v>
      </c>
      <c r="H4654" s="45">
        <v>0</v>
      </c>
      <c r="I4654" s="44" t="s">
        <v>1631</v>
      </c>
      <c r="J4654" s="45">
        <f>F4654+H4654</f>
        <v>0</v>
      </c>
      <c r="Q4654">
        <f t="shared" si="1105"/>
        <v>0</v>
      </c>
      <c r="W4654" t="s">
        <v>1631</v>
      </c>
      <c r="Y4654" t="s">
        <v>1631</v>
      </c>
      <c r="AB4654" t="s">
        <v>1631</v>
      </c>
    </row>
    <row r="4655" spans="1:30" x14ac:dyDescent="0.25">
      <c r="A4655" s="44"/>
      <c r="B4655" s="44"/>
      <c r="C4655" s="44"/>
      <c r="D4655" s="44"/>
      <c r="E4655" s="44" t="s">
        <v>1632</v>
      </c>
      <c r="F4655" s="45">
        <f>J4655-J4652</f>
        <v>3405.6341549999997</v>
      </c>
      <c r="G4655" s="44"/>
      <c r="H4655" s="229" t="s">
        <v>1633</v>
      </c>
      <c r="I4655" s="229"/>
      <c r="J4655" s="45">
        <f>Q4655</f>
        <v>18885.789405</v>
      </c>
      <c r="Q4655">
        <f t="shared" si="1105"/>
        <v>18885.789405</v>
      </c>
      <c r="S4655" s="194"/>
    </row>
    <row r="4656" spans="1:30" ht="15.75" thickBot="1" x14ac:dyDescent="0.3">
      <c r="A4656" s="46"/>
      <c r="B4656" s="46"/>
      <c r="C4656" s="46"/>
      <c r="D4656" s="46"/>
      <c r="E4656" s="46"/>
      <c r="F4656" s="46"/>
      <c r="G4656" s="46" t="s">
        <v>1634</v>
      </c>
      <c r="H4656" s="47">
        <v>1</v>
      </c>
      <c r="I4656" s="46" t="s">
        <v>1635</v>
      </c>
      <c r="J4656" s="48">
        <f>O4656</f>
        <v>18885.78</v>
      </c>
      <c r="M4656">
        <f>K4652</f>
        <v>18885.78</v>
      </c>
      <c r="N4656">
        <f>L4652</f>
        <v>18885.789405</v>
      </c>
      <c r="O4656">
        <v>18885.78</v>
      </c>
      <c r="P4656">
        <v>18885.789405</v>
      </c>
      <c r="Q4656">
        <f t="shared" si="1105"/>
        <v>0</v>
      </c>
      <c r="S4656" s="194"/>
      <c r="W4656" t="s">
        <v>1635</v>
      </c>
      <c r="Y4656" t="s">
        <v>1635</v>
      </c>
      <c r="AB4656" t="s">
        <v>1635</v>
      </c>
    </row>
    <row r="4657" spans="1:30" ht="15.75" thickTop="1" x14ac:dyDescent="0.25">
      <c r="A4657" s="49"/>
      <c r="B4657" s="49"/>
      <c r="C4657" s="49"/>
      <c r="D4657" s="49"/>
      <c r="E4657" s="49"/>
      <c r="F4657" s="49"/>
      <c r="G4657" s="49"/>
      <c r="H4657" s="49"/>
      <c r="I4657" s="49"/>
      <c r="J4657" s="49"/>
      <c r="Q4657">
        <f t="shared" si="1105"/>
        <v>0</v>
      </c>
      <c r="S4657" s="194"/>
    </row>
    <row r="4658" spans="1:30" collapsed="1" x14ac:dyDescent="0.25">
      <c r="A4658" s="36" t="s">
        <v>1494</v>
      </c>
      <c r="B4658" s="37" t="s">
        <v>137</v>
      </c>
      <c r="C4658" s="36" t="s">
        <v>138</v>
      </c>
      <c r="D4658" s="36" t="s">
        <v>9</v>
      </c>
      <c r="E4658" s="233" t="s">
        <v>1626</v>
      </c>
      <c r="F4658" s="234"/>
      <c r="G4658" s="38" t="s">
        <v>139</v>
      </c>
      <c r="H4658" s="37" t="s">
        <v>140</v>
      </c>
      <c r="I4658" s="37" t="s">
        <v>141</v>
      </c>
      <c r="J4658" s="37" t="s">
        <v>10</v>
      </c>
      <c r="Q4658">
        <f t="shared" si="1105"/>
        <v>0</v>
      </c>
      <c r="S4658" s="194"/>
      <c r="W4658" t="s">
        <v>141</v>
      </c>
      <c r="Y4658" t="s">
        <v>141</v>
      </c>
      <c r="AB4658" t="s">
        <v>141</v>
      </c>
    </row>
    <row r="4659" spans="1:30" ht="25.5" x14ac:dyDescent="0.25">
      <c r="A4659" s="39" t="s">
        <v>1636</v>
      </c>
      <c r="B4659" s="40" t="s">
        <v>1495</v>
      </c>
      <c r="C4659" s="39" t="s">
        <v>157</v>
      </c>
      <c r="D4659" s="39" t="s">
        <v>1496</v>
      </c>
      <c r="E4659" s="235" t="s">
        <v>1994</v>
      </c>
      <c r="F4659" s="236"/>
      <c r="G4659" s="41" t="s">
        <v>259</v>
      </c>
      <c r="H4659" s="42">
        <v>1</v>
      </c>
      <c r="I4659" s="43">
        <f>_xlfn.XLOOKUP(D4659,'Sintético MO EQ MAT'!D:D,'Sintético MO EQ MAT'!G:G)</f>
        <v>13.276760786885246</v>
      </c>
      <c r="J4659" s="43">
        <f>(H4659*I4659)</f>
        <v>13.276760786885246</v>
      </c>
      <c r="K4659">
        <f>_xlfn.XLOOKUP(D4659,'Sintético MO EQ MAT'!D:D,'Sintético MO EQ MAT'!O:O,0)</f>
        <v>5770.41</v>
      </c>
      <c r="L4659">
        <f>_xlfn.XLOOKUP(D4659,'Sintético MO EQ MAT'!D:D,'Sintético MO EQ MAT'!K:K,0)</f>
        <v>16.19764816</v>
      </c>
      <c r="Q4659">
        <f t="shared" si="1105"/>
        <v>0</v>
      </c>
      <c r="S4659" s="194"/>
      <c r="W4659">
        <v>13.276760786885246</v>
      </c>
      <c r="Y4659">
        <v>13.276760786885246</v>
      </c>
      <c r="AB4659">
        <v>13.276760786885246</v>
      </c>
      <c r="AD4659" s="196">
        <v>12.8</v>
      </c>
    </row>
    <row r="4660" spans="1:30" ht="25.5" x14ac:dyDescent="0.25">
      <c r="A4660" s="50" t="s">
        <v>1638</v>
      </c>
      <c r="B4660" s="51" t="s">
        <v>3117</v>
      </c>
      <c r="C4660" s="50" t="s">
        <v>157</v>
      </c>
      <c r="D4660" s="50" t="s">
        <v>3118</v>
      </c>
      <c r="E4660" s="237" t="s">
        <v>1637</v>
      </c>
      <c r="F4660" s="238"/>
      <c r="G4660" s="52" t="s">
        <v>266</v>
      </c>
      <c r="H4660" s="53">
        <v>2.9000000000000001E-2</v>
      </c>
      <c r="I4660" s="54">
        <v>19.079999999999998</v>
      </c>
      <c r="J4660" s="54">
        <f t="shared" ref="J4660:J4664" si="1112">TRUNC(H4660*I4660,(2))</f>
        <v>0.55000000000000004</v>
      </c>
      <c r="Q4660">
        <f t="shared" si="1105"/>
        <v>0</v>
      </c>
      <c r="R4660">
        <f t="shared" ref="R4660:R4664" si="1113">I4660/1.07133</f>
        <v>17.809638486740781</v>
      </c>
      <c r="T4660">
        <v>18.127001017426942</v>
      </c>
      <c r="W4660">
        <v>19.420000000000002</v>
      </c>
      <c r="Y4660">
        <v>19.420000000000002</v>
      </c>
      <c r="AB4660">
        <v>19.420000000000002</v>
      </c>
      <c r="AD4660" s="196">
        <v>19.079999999999998</v>
      </c>
    </row>
    <row r="4661" spans="1:30" ht="25.5" x14ac:dyDescent="0.25">
      <c r="A4661" s="50" t="s">
        <v>1638</v>
      </c>
      <c r="B4661" s="51" t="s">
        <v>3119</v>
      </c>
      <c r="C4661" s="50" t="s">
        <v>157</v>
      </c>
      <c r="D4661" s="50" t="s">
        <v>3120</v>
      </c>
      <c r="E4661" s="237" t="s">
        <v>1637</v>
      </c>
      <c r="F4661" s="238"/>
      <c r="G4661" s="52" t="s">
        <v>266</v>
      </c>
      <c r="H4661" s="53">
        <v>8.8999999999999996E-2</v>
      </c>
      <c r="I4661" s="54">
        <v>26.51</v>
      </c>
      <c r="J4661" s="54">
        <f t="shared" si="1112"/>
        <v>2.35</v>
      </c>
      <c r="Q4661">
        <f t="shared" si="1105"/>
        <v>0</v>
      </c>
      <c r="R4661">
        <f t="shared" si="1113"/>
        <v>24.744943201441203</v>
      </c>
      <c r="T4661">
        <v>25.174316037075414</v>
      </c>
      <c r="W4661">
        <v>26.97</v>
      </c>
      <c r="Y4661">
        <v>26.97</v>
      </c>
      <c r="AB4661">
        <v>26.97</v>
      </c>
      <c r="AD4661" s="196">
        <v>26.51</v>
      </c>
    </row>
    <row r="4662" spans="1:30" ht="25.5" x14ac:dyDescent="0.25">
      <c r="A4662" s="50" t="s">
        <v>1638</v>
      </c>
      <c r="B4662" s="51" t="s">
        <v>3219</v>
      </c>
      <c r="C4662" s="50" t="s">
        <v>157</v>
      </c>
      <c r="D4662" s="50" t="s">
        <v>3220</v>
      </c>
      <c r="E4662" s="237" t="s">
        <v>1994</v>
      </c>
      <c r="F4662" s="238"/>
      <c r="G4662" s="52" t="s">
        <v>259</v>
      </c>
      <c r="H4662" s="53">
        <v>1</v>
      </c>
      <c r="I4662" s="54">
        <v>9.68</v>
      </c>
      <c r="J4662" s="54">
        <f t="shared" si="1112"/>
        <v>9.68</v>
      </c>
      <c r="Q4662">
        <f t="shared" si="1105"/>
        <v>0</v>
      </c>
      <c r="R4662">
        <f t="shared" si="1113"/>
        <v>9.0354979324764546</v>
      </c>
      <c r="T4662">
        <v>9.1941791978195333</v>
      </c>
      <c r="W4662">
        <v>9.85</v>
      </c>
      <c r="Y4662">
        <v>9.85</v>
      </c>
      <c r="AB4662">
        <v>9.85</v>
      </c>
      <c r="AD4662" s="196">
        <v>9.68</v>
      </c>
    </row>
    <row r="4663" spans="1:30" ht="25.5" x14ac:dyDescent="0.25">
      <c r="A4663" s="55" t="s">
        <v>1627</v>
      </c>
      <c r="B4663" s="56" t="s">
        <v>3221</v>
      </c>
      <c r="C4663" s="55" t="s">
        <v>157</v>
      </c>
      <c r="D4663" s="55" t="s">
        <v>3222</v>
      </c>
      <c r="E4663" s="230" t="s">
        <v>1648</v>
      </c>
      <c r="F4663" s="231"/>
      <c r="G4663" s="57" t="s">
        <v>164</v>
      </c>
      <c r="H4663" s="58">
        <v>0.46550000000000002</v>
      </c>
      <c r="I4663" s="59">
        <v>0.27</v>
      </c>
      <c r="J4663" s="59">
        <f t="shared" si="1112"/>
        <v>0.12</v>
      </c>
      <c r="Q4663">
        <f t="shared" si="1105"/>
        <v>0</v>
      </c>
      <c r="R4663">
        <f t="shared" si="1113"/>
        <v>0.2520231861331243</v>
      </c>
      <c r="T4663">
        <v>0.20535222573810127</v>
      </c>
      <c r="W4663">
        <v>0.22</v>
      </c>
      <c r="Y4663">
        <v>0.22</v>
      </c>
      <c r="AB4663">
        <v>0.22</v>
      </c>
      <c r="AD4663" s="196">
        <v>0.21</v>
      </c>
    </row>
    <row r="4664" spans="1:30" ht="25.5" x14ac:dyDescent="0.25">
      <c r="A4664" s="55" t="s">
        <v>1627</v>
      </c>
      <c r="B4664" s="56" t="s">
        <v>2581</v>
      </c>
      <c r="C4664" s="55" t="s">
        <v>157</v>
      </c>
      <c r="D4664" s="55" t="s">
        <v>2582</v>
      </c>
      <c r="E4664" s="230" t="s">
        <v>1648</v>
      </c>
      <c r="F4664" s="231"/>
      <c r="G4664" s="57" t="s">
        <v>259</v>
      </c>
      <c r="H4664" s="58">
        <v>2.5000000000000001E-2</v>
      </c>
      <c r="I4664" s="59">
        <v>23.59</v>
      </c>
      <c r="J4664" s="59">
        <f t="shared" si="1112"/>
        <v>0.57999999999999996</v>
      </c>
      <c r="Q4664">
        <f t="shared" si="1105"/>
        <v>0</v>
      </c>
      <c r="R4664">
        <f t="shared" si="1113"/>
        <v>22.019359114371859</v>
      </c>
      <c r="T4664">
        <v>22.402060989611048</v>
      </c>
      <c r="W4664">
        <v>24</v>
      </c>
      <c r="Y4664">
        <v>24</v>
      </c>
      <c r="AB4664">
        <v>24</v>
      </c>
      <c r="AD4664" s="196">
        <v>23.59</v>
      </c>
    </row>
    <row r="4665" spans="1:30" x14ac:dyDescent="0.25">
      <c r="A4665" s="44"/>
      <c r="B4665" s="44"/>
      <c r="C4665" s="44"/>
      <c r="D4665" s="44"/>
      <c r="E4665" s="44" t="s">
        <v>1629</v>
      </c>
      <c r="F4665" s="45">
        <v>2.4300000000000002</v>
      </c>
      <c r="G4665" s="44" t="s">
        <v>1630</v>
      </c>
      <c r="H4665" s="45">
        <v>0</v>
      </c>
      <c r="I4665" s="44" t="s">
        <v>1631</v>
      </c>
      <c r="J4665" s="45">
        <f>F4665+H4665</f>
        <v>2.4300000000000002</v>
      </c>
      <c r="Q4665">
        <f t="shared" si="1105"/>
        <v>0</v>
      </c>
      <c r="W4665" t="s">
        <v>1631</v>
      </c>
      <c r="Y4665" t="s">
        <v>1631</v>
      </c>
      <c r="AB4665" t="s">
        <v>1631</v>
      </c>
    </row>
    <row r="4666" spans="1:30" x14ac:dyDescent="0.25">
      <c r="A4666" s="44"/>
      <c r="B4666" s="44"/>
      <c r="C4666" s="44"/>
      <c r="D4666" s="44"/>
      <c r="E4666" s="44" t="s">
        <v>1632</v>
      </c>
      <c r="F4666" s="45">
        <f>J4666-J4659</f>
        <v>2.9208873731147538</v>
      </c>
      <c r="G4666" s="44"/>
      <c r="H4666" s="229" t="s">
        <v>1633</v>
      </c>
      <c r="I4666" s="229"/>
      <c r="J4666" s="45">
        <f>Q4666</f>
        <v>16.19764816</v>
      </c>
      <c r="Q4666">
        <f t="shared" si="1105"/>
        <v>16.19764816</v>
      </c>
      <c r="S4666" s="194"/>
    </row>
    <row r="4667" spans="1:30" ht="15.75" thickBot="1" x14ac:dyDescent="0.3">
      <c r="A4667" s="46"/>
      <c r="B4667" s="46"/>
      <c r="C4667" s="46"/>
      <c r="D4667" s="46"/>
      <c r="E4667" s="46"/>
      <c r="F4667" s="46"/>
      <c r="G4667" s="46" t="s">
        <v>1634</v>
      </c>
      <c r="H4667" s="47">
        <v>356.25</v>
      </c>
      <c r="I4667" s="46" t="s">
        <v>1635</v>
      </c>
      <c r="J4667" s="48">
        <f>O4667</f>
        <v>5770.41</v>
      </c>
      <c r="M4667">
        <f>K4659</f>
        <v>5770.41</v>
      </c>
      <c r="N4667">
        <f>L4659</f>
        <v>16.19764816</v>
      </c>
      <c r="O4667">
        <v>5770.41</v>
      </c>
      <c r="P4667">
        <v>16.19764816</v>
      </c>
      <c r="Q4667">
        <f t="shared" si="1105"/>
        <v>0</v>
      </c>
      <c r="S4667" s="194"/>
      <c r="W4667" t="s">
        <v>1635</v>
      </c>
      <c r="Y4667" t="s">
        <v>1635</v>
      </c>
      <c r="AB4667" t="s">
        <v>1635</v>
      </c>
    </row>
    <row r="4668" spans="1:30" ht="15.75" thickTop="1" x14ac:dyDescent="0.25">
      <c r="A4668" s="49"/>
      <c r="B4668" s="49"/>
      <c r="C4668" s="49"/>
      <c r="D4668" s="49"/>
      <c r="E4668" s="49"/>
      <c r="F4668" s="49"/>
      <c r="G4668" s="49"/>
      <c r="H4668" s="49"/>
      <c r="I4668" s="49"/>
      <c r="J4668" s="49"/>
      <c r="Q4668">
        <f t="shared" si="1105"/>
        <v>0</v>
      </c>
      <c r="S4668" s="194"/>
    </row>
    <row r="4669" spans="1:30" collapsed="1" x14ac:dyDescent="0.25">
      <c r="A4669" s="36" t="s">
        <v>1497</v>
      </c>
      <c r="B4669" s="37" t="s">
        <v>137</v>
      </c>
      <c r="C4669" s="36" t="s">
        <v>138</v>
      </c>
      <c r="D4669" s="36" t="s">
        <v>9</v>
      </c>
      <c r="E4669" s="233" t="s">
        <v>1626</v>
      </c>
      <c r="F4669" s="234"/>
      <c r="G4669" s="38" t="s">
        <v>139</v>
      </c>
      <c r="H4669" s="37" t="s">
        <v>140</v>
      </c>
      <c r="I4669" s="37" t="s">
        <v>141</v>
      </c>
      <c r="J4669" s="37" t="s">
        <v>10</v>
      </c>
      <c r="Q4669">
        <f t="shared" si="1105"/>
        <v>0</v>
      </c>
      <c r="S4669" s="194"/>
      <c r="W4669" t="s">
        <v>141</v>
      </c>
      <c r="Y4669" t="s">
        <v>141</v>
      </c>
      <c r="AB4669" t="s">
        <v>141</v>
      </c>
    </row>
    <row r="4670" spans="1:30" ht="25.5" x14ac:dyDescent="0.25">
      <c r="A4670" s="39" t="s">
        <v>1636</v>
      </c>
      <c r="B4670" s="40" t="s">
        <v>1498</v>
      </c>
      <c r="C4670" s="39" t="s">
        <v>157</v>
      </c>
      <c r="D4670" s="39" t="s">
        <v>1499</v>
      </c>
      <c r="E4670" s="235" t="s">
        <v>1823</v>
      </c>
      <c r="F4670" s="236"/>
      <c r="G4670" s="41" t="s">
        <v>159</v>
      </c>
      <c r="H4670" s="42">
        <v>1</v>
      </c>
      <c r="I4670" s="43">
        <f>_xlfn.XLOOKUP(D4670,'Sintético MO EQ MAT'!D:D,'Sintético MO EQ MAT'!G:G)</f>
        <v>471.71976599180334</v>
      </c>
      <c r="J4670" s="43">
        <f>(H4670*I4670)</f>
        <v>471.71976599180334</v>
      </c>
      <c r="K4670">
        <f>_xlfn.XLOOKUP(D4670,'Sintético MO EQ MAT'!D:D,'Sintético MO EQ MAT'!O:O,0)</f>
        <v>30150.34</v>
      </c>
      <c r="L4670">
        <f>_xlfn.XLOOKUP(D4670,'Sintético MO EQ MAT'!D:D,'Sintético MO EQ MAT'!K:K,0)</f>
        <v>575.49811451000005</v>
      </c>
      <c r="Q4670">
        <f t="shared" si="1105"/>
        <v>0</v>
      </c>
      <c r="S4670" s="194"/>
      <c r="W4670">
        <v>471.71976599180334</v>
      </c>
      <c r="Y4670">
        <v>471.71976599180334</v>
      </c>
      <c r="AB4670">
        <v>471.71976599180334</v>
      </c>
      <c r="AD4670" s="196">
        <v>511.27</v>
      </c>
    </row>
    <row r="4671" spans="1:30" ht="25.5" x14ac:dyDescent="0.25">
      <c r="A4671" s="50" t="s">
        <v>1638</v>
      </c>
      <c r="B4671" s="51" t="s">
        <v>1186</v>
      </c>
      <c r="C4671" s="50" t="s">
        <v>157</v>
      </c>
      <c r="D4671" s="50" t="s">
        <v>1187</v>
      </c>
      <c r="E4671" s="237" t="s">
        <v>1637</v>
      </c>
      <c r="F4671" s="238"/>
      <c r="G4671" s="52" t="s">
        <v>266</v>
      </c>
      <c r="H4671" s="53">
        <v>0.4</v>
      </c>
      <c r="I4671" s="54">
        <v>18.82</v>
      </c>
      <c r="J4671" s="54">
        <f t="shared" ref="J4671:J4674" si="1114">TRUNC(H4671*I4671,(2))</f>
        <v>7.52</v>
      </c>
      <c r="Q4671">
        <f t="shared" si="1105"/>
        <v>0</v>
      </c>
      <c r="R4671">
        <f t="shared" ref="R4671:R4674" si="1115">I4671/1.07133</f>
        <v>17.566949492686664</v>
      </c>
      <c r="T4671">
        <v>17.874977831293812</v>
      </c>
      <c r="W4671">
        <v>19.149999999999999</v>
      </c>
      <c r="Y4671">
        <v>19.149999999999999</v>
      </c>
      <c r="AB4671">
        <v>19.149999999999999</v>
      </c>
      <c r="AD4671" s="196">
        <v>18.82</v>
      </c>
    </row>
    <row r="4672" spans="1:30" ht="25.5" x14ac:dyDescent="0.25">
      <c r="A4672" s="50" t="s">
        <v>1638</v>
      </c>
      <c r="B4672" s="51" t="s">
        <v>1917</v>
      </c>
      <c r="C4672" s="50" t="s">
        <v>157</v>
      </c>
      <c r="D4672" s="50" t="s">
        <v>1918</v>
      </c>
      <c r="E4672" s="237" t="s">
        <v>1637</v>
      </c>
      <c r="F4672" s="238"/>
      <c r="G4672" s="52" t="s">
        <v>266</v>
      </c>
      <c r="H4672" s="53">
        <v>2</v>
      </c>
      <c r="I4672" s="54">
        <v>23.7</v>
      </c>
      <c r="J4672" s="54">
        <f t="shared" si="1114"/>
        <v>47.4</v>
      </c>
      <c r="Q4672">
        <f t="shared" si="1105"/>
        <v>0</v>
      </c>
      <c r="R4672">
        <f t="shared" si="1115"/>
        <v>22.122035227240907</v>
      </c>
      <c r="T4672">
        <v>22.514071294559102</v>
      </c>
      <c r="W4672">
        <v>24.12</v>
      </c>
      <c r="Y4672">
        <v>24.12</v>
      </c>
      <c r="AB4672">
        <v>24.12</v>
      </c>
      <c r="AD4672" s="196">
        <v>23.7</v>
      </c>
    </row>
    <row r="4673" spans="1:30" ht="25.5" x14ac:dyDescent="0.25">
      <c r="A4673" s="55" t="s">
        <v>1627</v>
      </c>
      <c r="B4673" s="56" t="s">
        <v>3173</v>
      </c>
      <c r="C4673" s="55" t="s">
        <v>157</v>
      </c>
      <c r="D4673" s="55" t="s">
        <v>3174</v>
      </c>
      <c r="E4673" s="230" t="s">
        <v>1648</v>
      </c>
      <c r="F4673" s="231"/>
      <c r="G4673" s="57" t="s">
        <v>164</v>
      </c>
      <c r="H4673" s="58">
        <v>4</v>
      </c>
      <c r="I4673" s="59">
        <v>7.69</v>
      </c>
      <c r="J4673" s="59">
        <f t="shared" si="1114"/>
        <v>30.76</v>
      </c>
      <c r="Q4673">
        <f t="shared" si="1105"/>
        <v>0</v>
      </c>
      <c r="R4673">
        <f t="shared" si="1115"/>
        <v>7.1779937087545402</v>
      </c>
      <c r="T4673">
        <v>7.3086723978606036</v>
      </c>
      <c r="W4673">
        <v>7.83</v>
      </c>
      <c r="Y4673">
        <v>7.83</v>
      </c>
      <c r="AB4673">
        <v>7.83</v>
      </c>
      <c r="AD4673" s="196">
        <v>7.69</v>
      </c>
    </row>
    <row r="4674" spans="1:30" x14ac:dyDescent="0.25">
      <c r="A4674" s="55" t="s">
        <v>1627</v>
      </c>
      <c r="B4674" s="56" t="s">
        <v>3223</v>
      </c>
      <c r="C4674" s="55" t="s">
        <v>157</v>
      </c>
      <c r="D4674" s="55" t="s">
        <v>3224</v>
      </c>
      <c r="E4674" s="230" t="s">
        <v>1648</v>
      </c>
      <c r="F4674" s="231"/>
      <c r="G4674" s="57" t="s">
        <v>159</v>
      </c>
      <c r="H4674" s="58">
        <v>1</v>
      </c>
      <c r="I4674" s="59">
        <v>386.04</v>
      </c>
      <c r="J4674" s="59">
        <f t="shared" si="1114"/>
        <v>386.04</v>
      </c>
      <c r="Q4674">
        <f t="shared" si="1105"/>
        <v>0</v>
      </c>
      <c r="R4674">
        <f t="shared" si="1115"/>
        <v>360.33715101789369</v>
      </c>
      <c r="T4674">
        <v>366.58172551874776</v>
      </c>
      <c r="W4674">
        <v>392.73</v>
      </c>
      <c r="Y4674">
        <v>392.73</v>
      </c>
      <c r="AB4674">
        <v>392.73</v>
      </c>
      <c r="AD4674" s="196">
        <v>386.03</v>
      </c>
    </row>
    <row r="4675" spans="1:30" x14ac:dyDescent="0.25">
      <c r="A4675" s="44"/>
      <c r="B4675" s="44"/>
      <c r="C4675" s="44"/>
      <c r="D4675" s="44"/>
      <c r="E4675" s="44" t="s">
        <v>1629</v>
      </c>
      <c r="F4675" s="45">
        <v>41.47</v>
      </c>
      <c r="G4675" s="44" t="s">
        <v>1630</v>
      </c>
      <c r="H4675" s="45">
        <v>0</v>
      </c>
      <c r="I4675" s="44" t="s">
        <v>1631</v>
      </c>
      <c r="J4675" s="45">
        <f>F4675+H4675</f>
        <v>41.47</v>
      </c>
      <c r="Q4675">
        <f t="shared" si="1105"/>
        <v>0</v>
      </c>
      <c r="W4675" t="s">
        <v>1631</v>
      </c>
      <c r="Y4675" t="s">
        <v>1631</v>
      </c>
      <c r="AB4675" t="s">
        <v>1631</v>
      </c>
    </row>
    <row r="4676" spans="1:30" x14ac:dyDescent="0.25">
      <c r="A4676" s="44"/>
      <c r="B4676" s="44"/>
      <c r="C4676" s="44"/>
      <c r="D4676" s="44"/>
      <c r="E4676" s="44" t="s">
        <v>1632</v>
      </c>
      <c r="F4676" s="45">
        <f>J4676-J4670</f>
        <v>103.77834851819671</v>
      </c>
      <c r="G4676" s="44"/>
      <c r="H4676" s="229" t="s">
        <v>1633</v>
      </c>
      <c r="I4676" s="229"/>
      <c r="J4676" s="45">
        <f>Q4676</f>
        <v>575.49811451000005</v>
      </c>
      <c r="Q4676">
        <f t="shared" si="1105"/>
        <v>575.49811451000005</v>
      </c>
      <c r="S4676" s="194"/>
    </row>
    <row r="4677" spans="1:30" ht="15.75" thickBot="1" x14ac:dyDescent="0.3">
      <c r="A4677" s="46"/>
      <c r="B4677" s="46"/>
      <c r="C4677" s="46"/>
      <c r="D4677" s="46"/>
      <c r="E4677" s="46"/>
      <c r="F4677" s="46"/>
      <c r="G4677" s="46" t="s">
        <v>1634</v>
      </c>
      <c r="H4677" s="47">
        <v>52.39</v>
      </c>
      <c r="I4677" s="46" t="s">
        <v>1635</v>
      </c>
      <c r="J4677" s="48">
        <f>O4677</f>
        <v>30150.34</v>
      </c>
      <c r="M4677">
        <f>K4670</f>
        <v>30150.34</v>
      </c>
      <c r="N4677">
        <f>L4670</f>
        <v>575.49811451000005</v>
      </c>
      <c r="O4677">
        <v>30150.34</v>
      </c>
      <c r="P4677">
        <v>575.49811451000005</v>
      </c>
      <c r="Q4677">
        <f t="shared" si="1105"/>
        <v>0</v>
      </c>
      <c r="S4677" s="194"/>
      <c r="W4677" t="s">
        <v>1635</v>
      </c>
      <c r="Y4677" t="s">
        <v>1635</v>
      </c>
      <c r="AB4677" t="s">
        <v>1635</v>
      </c>
    </row>
    <row r="4678" spans="1:30" ht="15.75" thickTop="1" x14ac:dyDescent="0.25">
      <c r="A4678" s="49"/>
      <c r="B4678" s="49"/>
      <c r="C4678" s="49"/>
      <c r="D4678" s="49"/>
      <c r="E4678" s="49"/>
      <c r="F4678" s="49"/>
      <c r="G4678" s="49"/>
      <c r="H4678" s="49"/>
      <c r="I4678" s="49"/>
      <c r="J4678" s="49"/>
      <c r="Q4678">
        <f t="shared" si="1105"/>
        <v>0</v>
      </c>
      <c r="S4678" s="194"/>
    </row>
    <row r="4679" spans="1:30" collapsed="1" x14ac:dyDescent="0.25">
      <c r="A4679" s="36" t="s">
        <v>1500</v>
      </c>
      <c r="B4679" s="37" t="s">
        <v>137</v>
      </c>
      <c r="C4679" s="36" t="s">
        <v>138</v>
      </c>
      <c r="D4679" s="36" t="s">
        <v>9</v>
      </c>
      <c r="E4679" s="233" t="s">
        <v>1626</v>
      </c>
      <c r="F4679" s="234"/>
      <c r="G4679" s="38" t="s">
        <v>139</v>
      </c>
      <c r="H4679" s="37" t="s">
        <v>140</v>
      </c>
      <c r="I4679" s="37" t="s">
        <v>141</v>
      </c>
      <c r="J4679" s="37" t="s">
        <v>10</v>
      </c>
      <c r="Q4679">
        <f t="shared" si="1105"/>
        <v>0</v>
      </c>
      <c r="S4679" s="194"/>
      <c r="W4679" t="s">
        <v>141</v>
      </c>
      <c r="Y4679" t="s">
        <v>141</v>
      </c>
      <c r="AB4679" t="s">
        <v>141</v>
      </c>
    </row>
    <row r="4680" spans="1:30" x14ac:dyDescent="0.25">
      <c r="A4680" s="39" t="s">
        <v>1636</v>
      </c>
      <c r="B4680" s="40" t="s">
        <v>1501</v>
      </c>
      <c r="C4680" s="39" t="s">
        <v>162</v>
      </c>
      <c r="D4680" s="39" t="s">
        <v>1502</v>
      </c>
      <c r="E4680" s="235" t="s">
        <v>2161</v>
      </c>
      <c r="F4680" s="236"/>
      <c r="G4680" s="41" t="s">
        <v>159</v>
      </c>
      <c r="H4680" s="42">
        <v>1</v>
      </c>
      <c r="I4680" s="43">
        <f>_xlfn.XLOOKUP(D4680,'Sintético MO EQ MAT'!D:D,'Sintético MO EQ MAT'!G:G)</f>
        <v>509.12510600000007</v>
      </c>
      <c r="J4680" s="43">
        <f>(H4680*I4680)</f>
        <v>509.12510600000007</v>
      </c>
      <c r="K4680">
        <f>_xlfn.XLOOKUP(D4680,'Sintético MO EQ MAT'!D:D,'Sintético MO EQ MAT'!O:O,0)</f>
        <v>48889.34</v>
      </c>
      <c r="L4680">
        <f>_xlfn.XLOOKUP(D4680,'Sintético MO EQ MAT'!D:D,'Sintético MO EQ MAT'!K:K,0)</f>
        <v>621.13262932000009</v>
      </c>
      <c r="Q4680">
        <f t="shared" si="1105"/>
        <v>0</v>
      </c>
      <c r="S4680" s="194"/>
      <c r="W4680">
        <v>216.02127654098362</v>
      </c>
      <c r="Y4680">
        <v>216.02127654098362</v>
      </c>
      <c r="AB4680">
        <v>216.02127654098362</v>
      </c>
      <c r="AD4680" s="196">
        <v>198.21</v>
      </c>
    </row>
    <row r="4681" spans="1:30" ht="25.5" x14ac:dyDescent="0.25">
      <c r="A4681" s="50" t="s">
        <v>1638</v>
      </c>
      <c r="B4681" s="51" t="s">
        <v>1915</v>
      </c>
      <c r="C4681" s="50" t="s">
        <v>157</v>
      </c>
      <c r="D4681" s="50" t="s">
        <v>1916</v>
      </c>
      <c r="E4681" s="237" t="s">
        <v>1637</v>
      </c>
      <c r="F4681" s="238"/>
      <c r="G4681" s="52" t="s">
        <v>266</v>
      </c>
      <c r="H4681" s="53">
        <v>0.78300000000000003</v>
      </c>
      <c r="I4681" s="54">
        <v>19.7</v>
      </c>
      <c r="J4681" s="54">
        <f t="shared" ref="J4681:J4687" si="1116">TRUNC(H4681*I4681,(2))</f>
        <v>15.42</v>
      </c>
      <c r="Q4681">
        <f t="shared" si="1105"/>
        <v>0</v>
      </c>
      <c r="R4681">
        <f t="shared" ref="R4681:R4687" si="1117">I4681/1.07133</f>
        <v>18.388358395639067</v>
      </c>
      <c r="T4681">
        <v>18.71505511840423</v>
      </c>
      <c r="W4681">
        <v>20.05</v>
      </c>
      <c r="Y4681">
        <v>20.05</v>
      </c>
      <c r="AB4681">
        <v>20.05</v>
      </c>
      <c r="AD4681" s="196">
        <v>19.7</v>
      </c>
    </row>
    <row r="4682" spans="1:30" ht="25.5" x14ac:dyDescent="0.25">
      <c r="A4682" s="50" t="s">
        <v>1638</v>
      </c>
      <c r="B4682" s="51" t="s">
        <v>1896</v>
      </c>
      <c r="C4682" s="50" t="s">
        <v>157</v>
      </c>
      <c r="D4682" s="50" t="s">
        <v>1897</v>
      </c>
      <c r="E4682" s="237" t="s">
        <v>1637</v>
      </c>
      <c r="F4682" s="238"/>
      <c r="G4682" s="52" t="s">
        <v>266</v>
      </c>
      <c r="H4682" s="53">
        <v>0.78300000000000003</v>
      </c>
      <c r="I4682" s="54">
        <v>26.57</v>
      </c>
      <c r="J4682" s="54">
        <f t="shared" si="1116"/>
        <v>20.8</v>
      </c>
      <c r="Q4682">
        <f t="shared" ref="Q4682:Q4745" si="1118">P4683</f>
        <v>0</v>
      </c>
      <c r="R4682">
        <f t="shared" si="1117"/>
        <v>24.800948353915231</v>
      </c>
      <c r="T4682">
        <v>25.239655381628445</v>
      </c>
      <c r="W4682">
        <v>27.04</v>
      </c>
      <c r="Y4682">
        <v>27.04</v>
      </c>
      <c r="AB4682">
        <v>27.04</v>
      </c>
      <c r="AD4682" s="196">
        <v>26.57</v>
      </c>
    </row>
    <row r="4683" spans="1:30" x14ac:dyDescent="0.25">
      <c r="A4683" s="55" t="s">
        <v>1627</v>
      </c>
      <c r="B4683" s="56" t="s">
        <v>1841</v>
      </c>
      <c r="C4683" s="55" t="s">
        <v>162</v>
      </c>
      <c r="D4683" s="55" t="s">
        <v>1842</v>
      </c>
      <c r="E4683" s="230" t="s">
        <v>1648</v>
      </c>
      <c r="F4683" s="231"/>
      <c r="G4683" s="57" t="s">
        <v>259</v>
      </c>
      <c r="H4683" s="58">
        <v>4.258</v>
      </c>
      <c r="I4683" s="59">
        <v>0.7</v>
      </c>
      <c r="J4683" s="59">
        <f t="shared" si="1116"/>
        <v>2.98</v>
      </c>
      <c r="Q4683">
        <f t="shared" si="1118"/>
        <v>0</v>
      </c>
      <c r="R4683">
        <f t="shared" si="1117"/>
        <v>0.65339344553032219</v>
      </c>
      <c r="T4683">
        <v>0.67206182968833139</v>
      </c>
      <c r="W4683">
        <v>0.72</v>
      </c>
      <c r="Y4683">
        <v>0.72</v>
      </c>
      <c r="AB4683">
        <v>0.72</v>
      </c>
      <c r="AD4683" s="196">
        <v>0.7</v>
      </c>
    </row>
    <row r="4684" spans="1:30" x14ac:dyDescent="0.25">
      <c r="A4684" s="55" t="s">
        <v>1627</v>
      </c>
      <c r="B4684" s="56" t="s">
        <v>3130</v>
      </c>
      <c r="C4684" s="55" t="s">
        <v>162</v>
      </c>
      <c r="D4684" s="55" t="s">
        <v>3131</v>
      </c>
      <c r="E4684" s="230" t="s">
        <v>1648</v>
      </c>
      <c r="F4684" s="231"/>
      <c r="G4684" s="57" t="s">
        <v>212</v>
      </c>
      <c r="H4684" s="58">
        <v>3.0000000000000001E-3</v>
      </c>
      <c r="I4684" s="59">
        <v>135.52000000000001</v>
      </c>
      <c r="J4684" s="59">
        <f t="shared" si="1116"/>
        <v>0.4</v>
      </c>
      <c r="Q4684">
        <f t="shared" si="1118"/>
        <v>0</v>
      </c>
      <c r="R4684">
        <f t="shared" si="1117"/>
        <v>126.49697105467038</v>
      </c>
      <c r="T4684">
        <v>128.69050619323647</v>
      </c>
      <c r="W4684">
        <v>137.87</v>
      </c>
      <c r="Y4684">
        <v>137.87</v>
      </c>
      <c r="AB4684">
        <v>137.87</v>
      </c>
      <c r="AD4684" s="196">
        <v>135.52000000000001</v>
      </c>
    </row>
    <row r="4685" spans="1:30" x14ac:dyDescent="0.25">
      <c r="A4685" s="55" t="s">
        <v>1627</v>
      </c>
      <c r="B4685" s="56" t="s">
        <v>2187</v>
      </c>
      <c r="C4685" s="55" t="s">
        <v>162</v>
      </c>
      <c r="D4685" s="55" t="s">
        <v>2188</v>
      </c>
      <c r="E4685" s="230" t="s">
        <v>1648</v>
      </c>
      <c r="F4685" s="231"/>
      <c r="G4685" s="57" t="s">
        <v>259</v>
      </c>
      <c r="H4685" s="58">
        <v>1.82</v>
      </c>
      <c r="I4685" s="59">
        <v>2.2200000000000002</v>
      </c>
      <c r="J4685" s="59">
        <f t="shared" si="1116"/>
        <v>4.04</v>
      </c>
      <c r="Q4685">
        <f t="shared" si="1118"/>
        <v>0</v>
      </c>
      <c r="R4685">
        <f t="shared" si="1117"/>
        <v>2.0721906415390219</v>
      </c>
      <c r="T4685">
        <v>2.1095274098550401</v>
      </c>
      <c r="W4685">
        <v>2.2599999999999998</v>
      </c>
      <c r="Y4685">
        <v>2.2599999999999998</v>
      </c>
      <c r="AB4685">
        <v>2.2599999999999998</v>
      </c>
      <c r="AD4685" s="196">
        <v>2.2200000000000002</v>
      </c>
    </row>
    <row r="4686" spans="1:30" x14ac:dyDescent="0.25">
      <c r="A4686" s="55" t="s">
        <v>1627</v>
      </c>
      <c r="B4686" s="56" t="s">
        <v>3225</v>
      </c>
      <c r="C4686" s="55" t="s">
        <v>162</v>
      </c>
      <c r="D4686" s="55" t="s">
        <v>3226</v>
      </c>
      <c r="E4686" s="230" t="s">
        <v>1648</v>
      </c>
      <c r="F4686" s="231"/>
      <c r="G4686" s="57" t="s">
        <v>164</v>
      </c>
      <c r="H4686" s="58">
        <v>2</v>
      </c>
      <c r="I4686" s="59">
        <v>119.21</v>
      </c>
      <c r="J4686" s="59">
        <f t="shared" si="1116"/>
        <v>238.42</v>
      </c>
      <c r="Q4686">
        <f t="shared" si="1118"/>
        <v>0</v>
      </c>
      <c r="R4686">
        <f t="shared" si="1117"/>
        <v>111.27290377381387</v>
      </c>
      <c r="T4686">
        <v>113.20508153416782</v>
      </c>
      <c r="W4686">
        <v>121.28</v>
      </c>
      <c r="Y4686">
        <v>121.28</v>
      </c>
      <c r="AB4686">
        <v>121.28</v>
      </c>
      <c r="AD4686" s="196">
        <v>119.21</v>
      </c>
    </row>
    <row r="4687" spans="1:30" x14ac:dyDescent="0.25">
      <c r="A4687" s="55" t="s">
        <v>1627</v>
      </c>
      <c r="B4687" s="56" t="s">
        <v>3227</v>
      </c>
      <c r="C4687" s="55" t="s">
        <v>162</v>
      </c>
      <c r="D4687" s="55" t="s">
        <v>3228</v>
      </c>
      <c r="E4687" s="230" t="s">
        <v>1648</v>
      </c>
      <c r="F4687" s="231"/>
      <c r="G4687" s="57" t="s">
        <v>159</v>
      </c>
      <c r="H4687" s="58">
        <v>1.05</v>
      </c>
      <c r="I4687" s="59">
        <v>216.26</v>
      </c>
      <c r="J4687" s="59">
        <f t="shared" si="1116"/>
        <v>227.07</v>
      </c>
      <c r="Q4687">
        <f t="shared" si="1118"/>
        <v>0</v>
      </c>
      <c r="R4687">
        <f t="shared" si="1117"/>
        <v>201.86123790055353</v>
      </c>
      <c r="T4687">
        <v>205.35222573810125</v>
      </c>
      <c r="W4687">
        <v>220</v>
      </c>
      <c r="Y4687">
        <v>220</v>
      </c>
      <c r="AB4687">
        <v>220</v>
      </c>
      <c r="AD4687" s="196">
        <v>216.25</v>
      </c>
    </row>
    <row r="4688" spans="1:30" x14ac:dyDescent="0.25">
      <c r="A4688" s="44"/>
      <c r="B4688" s="44"/>
      <c r="C4688" s="44"/>
      <c r="D4688" s="44"/>
      <c r="E4688" s="44" t="s">
        <v>1629</v>
      </c>
      <c r="F4688" s="45">
        <v>27.54</v>
      </c>
      <c r="G4688" s="44" t="s">
        <v>1630</v>
      </c>
      <c r="H4688" s="45">
        <v>0</v>
      </c>
      <c r="I4688" s="44" t="s">
        <v>1631</v>
      </c>
      <c r="J4688" s="45">
        <f>F4688+H4688</f>
        <v>27.54</v>
      </c>
      <c r="Q4688">
        <f t="shared" si="1118"/>
        <v>0</v>
      </c>
      <c r="W4688" t="s">
        <v>1631</v>
      </c>
      <c r="Y4688" t="s">
        <v>1631</v>
      </c>
      <c r="AB4688" t="s">
        <v>1631</v>
      </c>
    </row>
    <row r="4689" spans="1:30" x14ac:dyDescent="0.25">
      <c r="A4689" s="44"/>
      <c r="B4689" s="44"/>
      <c r="C4689" s="44"/>
      <c r="D4689" s="44"/>
      <c r="E4689" s="44" t="s">
        <v>1632</v>
      </c>
      <c r="F4689" s="45">
        <f>J4689-J4680</f>
        <v>112.00752332000002</v>
      </c>
      <c r="G4689" s="44"/>
      <c r="H4689" s="229" t="s">
        <v>1633</v>
      </c>
      <c r="I4689" s="229"/>
      <c r="J4689" s="45">
        <f>Q4689</f>
        <v>621.13262932000009</v>
      </c>
      <c r="Q4689">
        <f t="shared" si="1118"/>
        <v>621.13262932000009</v>
      </c>
      <c r="S4689" s="194"/>
    </row>
    <row r="4690" spans="1:30" ht="15.75" thickBot="1" x14ac:dyDescent="0.3">
      <c r="A4690" s="46"/>
      <c r="B4690" s="46"/>
      <c r="C4690" s="46"/>
      <c r="D4690" s="46"/>
      <c r="E4690" s="46"/>
      <c r="F4690" s="46"/>
      <c r="G4690" s="46" t="s">
        <v>1634</v>
      </c>
      <c r="H4690" s="47">
        <v>78.709999999999994</v>
      </c>
      <c r="I4690" s="46" t="s">
        <v>1635</v>
      </c>
      <c r="J4690" s="48">
        <f>O4690</f>
        <v>48889.34</v>
      </c>
      <c r="M4690">
        <f>K4680</f>
        <v>48889.34</v>
      </c>
      <c r="N4690">
        <f>L4680</f>
        <v>621.13262932000009</v>
      </c>
      <c r="O4690">
        <v>48889.34</v>
      </c>
      <c r="P4690">
        <v>621.13262932000009</v>
      </c>
      <c r="Q4690">
        <f t="shared" si="1118"/>
        <v>0</v>
      </c>
      <c r="S4690" s="194"/>
      <c r="W4690" t="s">
        <v>1635</v>
      </c>
      <c r="Y4690" t="s">
        <v>1635</v>
      </c>
      <c r="AB4690" t="s">
        <v>1635</v>
      </c>
    </row>
    <row r="4691" spans="1:30" ht="15.75" thickTop="1" x14ac:dyDescent="0.25">
      <c r="A4691" s="49"/>
      <c r="B4691" s="49"/>
      <c r="C4691" s="49"/>
      <c r="D4691" s="49"/>
      <c r="E4691" s="49"/>
      <c r="F4691" s="49"/>
      <c r="G4691" s="49"/>
      <c r="H4691" s="49"/>
      <c r="I4691" s="49"/>
      <c r="J4691" s="49"/>
      <c r="Q4691">
        <f t="shared" si="1118"/>
        <v>0</v>
      </c>
      <c r="S4691" s="194"/>
    </row>
    <row r="4692" spans="1:30" collapsed="1" x14ac:dyDescent="0.25">
      <c r="A4692" s="36" t="s">
        <v>1503</v>
      </c>
      <c r="B4692" s="37" t="s">
        <v>137</v>
      </c>
      <c r="C4692" s="36" t="s">
        <v>138</v>
      </c>
      <c r="D4692" s="36" t="s">
        <v>9</v>
      </c>
      <c r="E4692" s="233" t="s">
        <v>1626</v>
      </c>
      <c r="F4692" s="234"/>
      <c r="G4692" s="38" t="s">
        <v>139</v>
      </c>
      <c r="H4692" s="37" t="s">
        <v>140</v>
      </c>
      <c r="I4692" s="37" t="s">
        <v>141</v>
      </c>
      <c r="J4692" s="37" t="s">
        <v>10</v>
      </c>
      <c r="Q4692">
        <f t="shared" si="1118"/>
        <v>0</v>
      </c>
      <c r="S4692" s="194"/>
      <c r="W4692" t="s">
        <v>141</v>
      </c>
      <c r="Y4692" t="s">
        <v>141</v>
      </c>
      <c r="AB4692" t="s">
        <v>141</v>
      </c>
    </row>
    <row r="4693" spans="1:30" x14ac:dyDescent="0.25">
      <c r="A4693" s="39" t="s">
        <v>1636</v>
      </c>
      <c r="B4693" s="40" t="s">
        <v>1504</v>
      </c>
      <c r="C4693" s="39" t="s">
        <v>162</v>
      </c>
      <c r="D4693" s="39" t="s">
        <v>1505</v>
      </c>
      <c r="E4693" s="235" t="s">
        <v>2161</v>
      </c>
      <c r="F4693" s="236"/>
      <c r="G4693" s="41" t="s">
        <v>159</v>
      </c>
      <c r="H4693" s="42">
        <v>1</v>
      </c>
      <c r="I4693" s="43">
        <f>_xlfn.XLOOKUP(D4693,'Sintético MO EQ MAT'!D:D,'Sintético MO EQ MAT'!G:G)</f>
        <v>639.20997033606568</v>
      </c>
      <c r="J4693" s="43">
        <f>(H4693*I4693)</f>
        <v>639.20997033606568</v>
      </c>
      <c r="K4693">
        <f>_xlfn.XLOOKUP(D4693,'Sintético MO EQ MAT'!D:D,'Sintético MO EQ MAT'!O:O,0)</f>
        <v>8648.3799999999992</v>
      </c>
      <c r="L4693">
        <f>_xlfn.XLOOKUP(D4693,'Sintético MO EQ MAT'!D:D,'Sintético MO EQ MAT'!K:K,0)</f>
        <v>779.83616381000013</v>
      </c>
      <c r="Q4693">
        <f t="shared" si="1118"/>
        <v>0</v>
      </c>
      <c r="S4693" s="194"/>
      <c r="W4693">
        <v>639.20997033606568</v>
      </c>
      <c r="Y4693">
        <v>639.20997033606568</v>
      </c>
      <c r="AB4693">
        <v>639.20997033606568</v>
      </c>
      <c r="AD4693" s="196">
        <v>730.59</v>
      </c>
    </row>
    <row r="4694" spans="1:30" ht="25.5" x14ac:dyDescent="0.25">
      <c r="A4694" s="50" t="s">
        <v>1638</v>
      </c>
      <c r="B4694" s="51" t="s">
        <v>1915</v>
      </c>
      <c r="C4694" s="50" t="s">
        <v>157</v>
      </c>
      <c r="D4694" s="50" t="s">
        <v>1916</v>
      </c>
      <c r="E4694" s="237" t="s">
        <v>1637</v>
      </c>
      <c r="F4694" s="238"/>
      <c r="G4694" s="52" t="s">
        <v>266</v>
      </c>
      <c r="H4694" s="53">
        <v>0.78300000000000003</v>
      </c>
      <c r="I4694" s="54">
        <v>19.7</v>
      </c>
      <c r="J4694" s="54">
        <f t="shared" ref="J4694:J4699" si="1119">TRUNC(H4694*I4694,(2))</f>
        <v>15.42</v>
      </c>
      <c r="Q4694">
        <f t="shared" si="1118"/>
        <v>0</v>
      </c>
      <c r="R4694">
        <f t="shared" ref="R4694:R4699" si="1120">I4694/1.07133</f>
        <v>18.388358395639067</v>
      </c>
      <c r="T4694">
        <v>18.71505511840423</v>
      </c>
      <c r="W4694">
        <v>20.05</v>
      </c>
      <c r="Y4694">
        <v>20.05</v>
      </c>
      <c r="AB4694">
        <v>20.05</v>
      </c>
      <c r="AD4694" s="196">
        <v>19.7</v>
      </c>
    </row>
    <row r="4695" spans="1:30" ht="25.5" x14ac:dyDescent="0.25">
      <c r="A4695" s="50" t="s">
        <v>1638</v>
      </c>
      <c r="B4695" s="51" t="s">
        <v>1896</v>
      </c>
      <c r="C4695" s="50" t="s">
        <v>157</v>
      </c>
      <c r="D4695" s="50" t="s">
        <v>1897</v>
      </c>
      <c r="E4695" s="237" t="s">
        <v>1637</v>
      </c>
      <c r="F4695" s="238"/>
      <c r="G4695" s="52" t="s">
        <v>266</v>
      </c>
      <c r="H4695" s="53">
        <v>0.78300000000000003</v>
      </c>
      <c r="I4695" s="54">
        <v>26.57</v>
      </c>
      <c r="J4695" s="54">
        <f t="shared" si="1119"/>
        <v>20.8</v>
      </c>
      <c r="Q4695">
        <f t="shared" si="1118"/>
        <v>0</v>
      </c>
      <c r="R4695">
        <f t="shared" si="1120"/>
        <v>24.800948353915231</v>
      </c>
      <c r="T4695">
        <v>25.239655381628445</v>
      </c>
      <c r="W4695">
        <v>27.04</v>
      </c>
      <c r="Y4695">
        <v>27.04</v>
      </c>
      <c r="AB4695">
        <v>27.04</v>
      </c>
      <c r="AD4695" s="196">
        <v>26.57</v>
      </c>
    </row>
    <row r="4696" spans="1:30" x14ac:dyDescent="0.25">
      <c r="A4696" s="55" t="s">
        <v>1627</v>
      </c>
      <c r="B4696" s="56" t="s">
        <v>1841</v>
      </c>
      <c r="C4696" s="55" t="s">
        <v>162</v>
      </c>
      <c r="D4696" s="55" t="s">
        <v>1842</v>
      </c>
      <c r="E4696" s="230" t="s">
        <v>1648</v>
      </c>
      <c r="F4696" s="231"/>
      <c r="G4696" s="57" t="s">
        <v>259</v>
      </c>
      <c r="H4696" s="58">
        <v>4.5999999999999996</v>
      </c>
      <c r="I4696" s="59">
        <v>0.7</v>
      </c>
      <c r="J4696" s="59">
        <f t="shared" si="1119"/>
        <v>3.22</v>
      </c>
      <c r="Q4696">
        <f t="shared" si="1118"/>
        <v>0</v>
      </c>
      <c r="R4696">
        <f t="shared" si="1120"/>
        <v>0.65339344553032219</v>
      </c>
      <c r="T4696">
        <v>0.67206182968833139</v>
      </c>
      <c r="W4696">
        <v>0.72</v>
      </c>
      <c r="Y4696">
        <v>0.72</v>
      </c>
      <c r="AB4696">
        <v>0.72</v>
      </c>
      <c r="AD4696" s="196">
        <v>0.7</v>
      </c>
    </row>
    <row r="4697" spans="1:30" x14ac:dyDescent="0.25">
      <c r="A4697" s="55" t="s">
        <v>1627</v>
      </c>
      <c r="B4697" s="56" t="s">
        <v>1843</v>
      </c>
      <c r="C4697" s="55" t="s">
        <v>162</v>
      </c>
      <c r="D4697" s="55" t="s">
        <v>1844</v>
      </c>
      <c r="E4697" s="230" t="s">
        <v>1648</v>
      </c>
      <c r="F4697" s="231"/>
      <c r="G4697" s="57" t="s">
        <v>212</v>
      </c>
      <c r="H4697" s="58">
        <v>1E-3</v>
      </c>
      <c r="I4697" s="59">
        <v>137.29</v>
      </c>
      <c r="J4697" s="59">
        <f t="shared" si="1119"/>
        <v>0.13</v>
      </c>
      <c r="Q4697">
        <f t="shared" si="1118"/>
        <v>0</v>
      </c>
      <c r="R4697">
        <f t="shared" si="1120"/>
        <v>128.14912305265418</v>
      </c>
      <c r="T4697">
        <v>130.37066076745728</v>
      </c>
      <c r="W4697">
        <v>139.66999999999999</v>
      </c>
      <c r="Y4697">
        <v>139.66999999999999</v>
      </c>
      <c r="AB4697">
        <v>139.66999999999999</v>
      </c>
      <c r="AD4697" s="196">
        <v>137.29</v>
      </c>
    </row>
    <row r="4698" spans="1:30" x14ac:dyDescent="0.25">
      <c r="A4698" s="55" t="s">
        <v>1627</v>
      </c>
      <c r="B4698" s="56" t="s">
        <v>3225</v>
      </c>
      <c r="C4698" s="55" t="s">
        <v>162</v>
      </c>
      <c r="D4698" s="55" t="s">
        <v>3226</v>
      </c>
      <c r="E4698" s="230" t="s">
        <v>1648</v>
      </c>
      <c r="F4698" s="231"/>
      <c r="G4698" s="57" t="s">
        <v>164</v>
      </c>
      <c r="H4698" s="58">
        <v>2</v>
      </c>
      <c r="I4698" s="59">
        <v>119.21</v>
      </c>
      <c r="J4698" s="59">
        <f t="shared" si="1119"/>
        <v>238.42</v>
      </c>
      <c r="Q4698">
        <f t="shared" si="1118"/>
        <v>0</v>
      </c>
      <c r="R4698">
        <f t="shared" si="1120"/>
        <v>111.27290377381387</v>
      </c>
      <c r="T4698">
        <v>113.20508153416782</v>
      </c>
      <c r="W4698">
        <v>121.28</v>
      </c>
      <c r="Y4698">
        <v>121.28</v>
      </c>
      <c r="AB4698">
        <v>121.28</v>
      </c>
      <c r="AD4698" s="196">
        <v>119.21</v>
      </c>
    </row>
    <row r="4699" spans="1:30" x14ac:dyDescent="0.25">
      <c r="A4699" s="55" t="s">
        <v>1627</v>
      </c>
      <c r="B4699" s="56" t="s">
        <v>3229</v>
      </c>
      <c r="C4699" s="55" t="s">
        <v>162</v>
      </c>
      <c r="D4699" s="55" t="s">
        <v>3230</v>
      </c>
      <c r="E4699" s="230" t="s">
        <v>1648</v>
      </c>
      <c r="F4699" s="231"/>
      <c r="G4699" s="57" t="s">
        <v>159</v>
      </c>
      <c r="H4699" s="58">
        <v>1.05</v>
      </c>
      <c r="I4699" s="59">
        <v>344.02</v>
      </c>
      <c r="J4699" s="59">
        <f t="shared" si="1119"/>
        <v>361.22</v>
      </c>
      <c r="Q4699">
        <f t="shared" si="1118"/>
        <v>0</v>
      </c>
      <c r="R4699">
        <f t="shared" si="1120"/>
        <v>321.11487590191632</v>
      </c>
      <c r="T4699">
        <v>326.6967227651611</v>
      </c>
      <c r="W4699">
        <v>350</v>
      </c>
      <c r="Y4699">
        <v>350</v>
      </c>
      <c r="AB4699">
        <v>350</v>
      </c>
      <c r="AD4699" s="196">
        <v>344.03</v>
      </c>
    </row>
    <row r="4700" spans="1:30" x14ac:dyDescent="0.25">
      <c r="A4700" s="44"/>
      <c r="B4700" s="44"/>
      <c r="C4700" s="44"/>
      <c r="D4700" s="44"/>
      <c r="E4700" s="44" t="s">
        <v>1629</v>
      </c>
      <c r="F4700" s="45">
        <v>27.54</v>
      </c>
      <c r="G4700" s="44" t="s">
        <v>1630</v>
      </c>
      <c r="H4700" s="45">
        <v>0</v>
      </c>
      <c r="I4700" s="44" t="s">
        <v>1631</v>
      </c>
      <c r="J4700" s="45">
        <f>F4700+H4700</f>
        <v>27.54</v>
      </c>
      <c r="Q4700">
        <f t="shared" si="1118"/>
        <v>0</v>
      </c>
      <c r="W4700" t="s">
        <v>1631</v>
      </c>
      <c r="Y4700" t="s">
        <v>1631</v>
      </c>
      <c r="AB4700" t="s">
        <v>1631</v>
      </c>
    </row>
    <row r="4701" spans="1:30" x14ac:dyDescent="0.25">
      <c r="A4701" s="44"/>
      <c r="B4701" s="44"/>
      <c r="C4701" s="44"/>
      <c r="D4701" s="44"/>
      <c r="E4701" s="44" t="s">
        <v>1632</v>
      </c>
      <c r="F4701" s="45">
        <f>J4701-J4693</f>
        <v>140.62619347393445</v>
      </c>
      <c r="G4701" s="44"/>
      <c r="H4701" s="229" t="s">
        <v>1633</v>
      </c>
      <c r="I4701" s="229"/>
      <c r="J4701" s="45">
        <f>Q4701</f>
        <v>779.83616381000013</v>
      </c>
      <c r="Q4701">
        <f t="shared" si="1118"/>
        <v>779.83616381000013</v>
      </c>
      <c r="S4701" s="194"/>
    </row>
    <row r="4702" spans="1:30" ht="15.75" thickBot="1" x14ac:dyDescent="0.3">
      <c r="A4702" s="46"/>
      <c r="B4702" s="46"/>
      <c r="C4702" s="46"/>
      <c r="D4702" s="46"/>
      <c r="E4702" s="46"/>
      <c r="F4702" s="46"/>
      <c r="G4702" s="46" t="s">
        <v>1634</v>
      </c>
      <c r="H4702" s="47">
        <v>11.09</v>
      </c>
      <c r="I4702" s="46" t="s">
        <v>1635</v>
      </c>
      <c r="J4702" s="48">
        <f>O4702</f>
        <v>8648.3799999999992</v>
      </c>
      <c r="M4702">
        <f>K4693</f>
        <v>8648.3799999999992</v>
      </c>
      <c r="N4702">
        <f>L4693</f>
        <v>779.83616381000013</v>
      </c>
      <c r="O4702">
        <v>8648.3799999999992</v>
      </c>
      <c r="P4702">
        <v>779.83616381000013</v>
      </c>
      <c r="Q4702">
        <f t="shared" si="1118"/>
        <v>0</v>
      </c>
      <c r="S4702" s="194"/>
      <c r="W4702" t="s">
        <v>1635</v>
      </c>
      <c r="Y4702" t="s">
        <v>1635</v>
      </c>
      <c r="AB4702" t="s">
        <v>1635</v>
      </c>
    </row>
    <row r="4703" spans="1:30" ht="15.75" thickTop="1" x14ac:dyDescent="0.25">
      <c r="A4703" s="49"/>
      <c r="B4703" s="49"/>
      <c r="C4703" s="49"/>
      <c r="D4703" s="49"/>
      <c r="E4703" s="49"/>
      <c r="F4703" s="49"/>
      <c r="G4703" s="49"/>
      <c r="H4703" s="49"/>
      <c r="I4703" s="49"/>
      <c r="J4703" s="49"/>
      <c r="Q4703">
        <f t="shared" si="1118"/>
        <v>0</v>
      </c>
      <c r="S4703" s="194"/>
    </row>
    <row r="4704" spans="1:30" collapsed="1" x14ac:dyDescent="0.25">
      <c r="A4704" s="36" t="s">
        <v>1506</v>
      </c>
      <c r="B4704" s="37" t="s">
        <v>137</v>
      </c>
      <c r="C4704" s="36" t="s">
        <v>138</v>
      </c>
      <c r="D4704" s="36" t="s">
        <v>9</v>
      </c>
      <c r="E4704" s="233" t="s">
        <v>1626</v>
      </c>
      <c r="F4704" s="234"/>
      <c r="G4704" s="38" t="s">
        <v>139</v>
      </c>
      <c r="H4704" s="37" t="s">
        <v>140</v>
      </c>
      <c r="I4704" s="37" t="s">
        <v>141</v>
      </c>
      <c r="J4704" s="37" t="s">
        <v>10</v>
      </c>
      <c r="Q4704">
        <f t="shared" si="1118"/>
        <v>0</v>
      </c>
      <c r="S4704" s="194"/>
      <c r="W4704" t="s">
        <v>141</v>
      </c>
      <c r="Y4704" t="s">
        <v>141</v>
      </c>
      <c r="AB4704" t="s">
        <v>141</v>
      </c>
    </row>
    <row r="4705" spans="1:30" x14ac:dyDescent="0.25">
      <c r="A4705" s="39" t="s">
        <v>1636</v>
      </c>
      <c r="B4705" s="40" t="s">
        <v>1507</v>
      </c>
      <c r="C4705" s="39" t="s">
        <v>162</v>
      </c>
      <c r="D4705" s="39" t="s">
        <v>1508</v>
      </c>
      <c r="E4705" s="235" t="s">
        <v>2161</v>
      </c>
      <c r="F4705" s="236"/>
      <c r="G4705" s="41" t="s">
        <v>159</v>
      </c>
      <c r="H4705" s="42">
        <v>1</v>
      </c>
      <c r="I4705" s="43">
        <f>_xlfn.XLOOKUP(D4705,'Sintético MO EQ MAT'!D:D,'Sintético MO EQ MAT'!G:G)</f>
        <v>1262.4926614999999</v>
      </c>
      <c r="J4705" s="43">
        <f>(H4705*I4705)</f>
        <v>1262.4926614999999</v>
      </c>
      <c r="K4705">
        <f>_xlfn.XLOOKUP(D4705,'Sintético MO EQ MAT'!D:D,'Sintético MO EQ MAT'!O:O,0)</f>
        <v>40613.07</v>
      </c>
      <c r="L4705">
        <f>_xlfn.XLOOKUP(D4705,'Sintético MO EQ MAT'!D:D,'Sintético MO EQ MAT'!K:K,0)</f>
        <v>1540.2410470299999</v>
      </c>
      <c r="Q4705">
        <f t="shared" si="1118"/>
        <v>0</v>
      </c>
      <c r="S4705" s="194"/>
      <c r="W4705">
        <v>1262.4926614999999</v>
      </c>
      <c r="Y4705">
        <v>1262.4926614999999</v>
      </c>
      <c r="AB4705">
        <v>1262.4926614999999</v>
      </c>
      <c r="AD4705" s="196">
        <v>1478.04</v>
      </c>
    </row>
    <row r="4706" spans="1:30" ht="25.5" x14ac:dyDescent="0.25">
      <c r="A4706" s="50" t="s">
        <v>1638</v>
      </c>
      <c r="B4706" s="51" t="s">
        <v>1915</v>
      </c>
      <c r="C4706" s="50" t="s">
        <v>157</v>
      </c>
      <c r="D4706" s="50" t="s">
        <v>1916</v>
      </c>
      <c r="E4706" s="237" t="s">
        <v>1637</v>
      </c>
      <c r="F4706" s="238"/>
      <c r="G4706" s="52" t="s">
        <v>266</v>
      </c>
      <c r="H4706" s="53">
        <v>0.78300000000000003</v>
      </c>
      <c r="I4706" s="54">
        <v>19.7</v>
      </c>
      <c r="J4706" s="54">
        <f t="shared" ref="J4706:J4712" si="1121">TRUNC(H4706*I4706,(2))</f>
        <v>15.42</v>
      </c>
      <c r="Q4706">
        <f t="shared" si="1118"/>
        <v>0</v>
      </c>
      <c r="R4706">
        <f t="shared" ref="R4706:R4712" si="1122">I4706/1.07133</f>
        <v>18.388358395639067</v>
      </c>
      <c r="T4706">
        <v>18.71505511840423</v>
      </c>
      <c r="W4706">
        <v>20.05</v>
      </c>
      <c r="Y4706">
        <v>20.05</v>
      </c>
      <c r="AB4706">
        <v>20.05</v>
      </c>
      <c r="AD4706" s="196">
        <v>19.7</v>
      </c>
    </row>
    <row r="4707" spans="1:30" ht="25.5" x14ac:dyDescent="0.25">
      <c r="A4707" s="50" t="s">
        <v>1638</v>
      </c>
      <c r="B4707" s="51" t="s">
        <v>1896</v>
      </c>
      <c r="C4707" s="50" t="s">
        <v>157</v>
      </c>
      <c r="D4707" s="50" t="s">
        <v>1897</v>
      </c>
      <c r="E4707" s="237" t="s">
        <v>1637</v>
      </c>
      <c r="F4707" s="238"/>
      <c r="G4707" s="52" t="s">
        <v>266</v>
      </c>
      <c r="H4707" s="53">
        <v>0.78300000000000003</v>
      </c>
      <c r="I4707" s="54">
        <v>26.57</v>
      </c>
      <c r="J4707" s="54">
        <f t="shared" si="1121"/>
        <v>20.8</v>
      </c>
      <c r="Q4707">
        <f t="shared" si="1118"/>
        <v>0</v>
      </c>
      <c r="R4707">
        <f t="shared" si="1122"/>
        <v>24.800948353915231</v>
      </c>
      <c r="T4707">
        <v>25.239655381628445</v>
      </c>
      <c r="W4707">
        <v>27.04</v>
      </c>
      <c r="Y4707">
        <v>27.04</v>
      </c>
      <c r="AB4707">
        <v>27.04</v>
      </c>
      <c r="AD4707" s="196">
        <v>26.57</v>
      </c>
    </row>
    <row r="4708" spans="1:30" x14ac:dyDescent="0.25">
      <c r="A4708" s="55" t="s">
        <v>1627</v>
      </c>
      <c r="B4708" s="56" t="s">
        <v>1841</v>
      </c>
      <c r="C4708" s="55" t="s">
        <v>162</v>
      </c>
      <c r="D4708" s="55" t="s">
        <v>1842</v>
      </c>
      <c r="E4708" s="230" t="s">
        <v>1648</v>
      </c>
      <c r="F4708" s="231"/>
      <c r="G4708" s="57" t="s">
        <v>259</v>
      </c>
      <c r="H4708" s="58">
        <v>4.258</v>
      </c>
      <c r="I4708" s="59">
        <v>0.7</v>
      </c>
      <c r="J4708" s="59">
        <f t="shared" si="1121"/>
        <v>2.98</v>
      </c>
      <c r="Q4708">
        <f t="shared" si="1118"/>
        <v>0</v>
      </c>
      <c r="R4708">
        <f t="shared" si="1122"/>
        <v>0.65339344553032219</v>
      </c>
      <c r="T4708">
        <v>0.67206182968833139</v>
      </c>
      <c r="W4708">
        <v>0.72</v>
      </c>
      <c r="Y4708">
        <v>0.72</v>
      </c>
      <c r="AB4708">
        <v>0.72</v>
      </c>
      <c r="AD4708" s="196">
        <v>0.7</v>
      </c>
    </row>
    <row r="4709" spans="1:30" x14ac:dyDescent="0.25">
      <c r="A4709" s="55" t="s">
        <v>1627</v>
      </c>
      <c r="B4709" s="56" t="s">
        <v>3130</v>
      </c>
      <c r="C4709" s="55" t="s">
        <v>162</v>
      </c>
      <c r="D4709" s="55" t="s">
        <v>3131</v>
      </c>
      <c r="E4709" s="230" t="s">
        <v>1648</v>
      </c>
      <c r="F4709" s="231"/>
      <c r="G4709" s="57" t="s">
        <v>212</v>
      </c>
      <c r="H4709" s="58">
        <v>3.0000000000000001E-3</v>
      </c>
      <c r="I4709" s="59">
        <v>135.52000000000001</v>
      </c>
      <c r="J4709" s="59">
        <f t="shared" si="1121"/>
        <v>0.4</v>
      </c>
      <c r="Q4709">
        <f t="shared" si="1118"/>
        <v>0</v>
      </c>
      <c r="R4709">
        <f t="shared" si="1122"/>
        <v>126.49697105467038</v>
      </c>
      <c r="T4709">
        <v>128.69050619323647</v>
      </c>
      <c r="W4709">
        <v>137.87</v>
      </c>
      <c r="Y4709">
        <v>137.87</v>
      </c>
      <c r="AB4709">
        <v>137.87</v>
      </c>
      <c r="AD4709" s="196">
        <v>135.52000000000001</v>
      </c>
    </row>
    <row r="4710" spans="1:30" x14ac:dyDescent="0.25">
      <c r="A4710" s="55" t="s">
        <v>1627</v>
      </c>
      <c r="B4710" s="56" t="s">
        <v>2187</v>
      </c>
      <c r="C4710" s="55" t="s">
        <v>162</v>
      </c>
      <c r="D4710" s="55" t="s">
        <v>2188</v>
      </c>
      <c r="E4710" s="230" t="s">
        <v>1648</v>
      </c>
      <c r="F4710" s="231"/>
      <c r="G4710" s="57" t="s">
        <v>259</v>
      </c>
      <c r="H4710" s="58">
        <v>1.821</v>
      </c>
      <c r="I4710" s="59">
        <v>2.2000000000000002</v>
      </c>
      <c r="J4710" s="59">
        <f t="shared" si="1121"/>
        <v>4</v>
      </c>
      <c r="Q4710">
        <f t="shared" si="1118"/>
        <v>0</v>
      </c>
      <c r="R4710">
        <f t="shared" si="1122"/>
        <v>2.0535222573810126</v>
      </c>
      <c r="T4710">
        <v>2.1095274098550401</v>
      </c>
      <c r="W4710">
        <v>2.2599999999999998</v>
      </c>
      <c r="Y4710">
        <v>2.2599999999999998</v>
      </c>
      <c r="AB4710">
        <v>2.2599999999999998</v>
      </c>
      <c r="AD4710" s="196">
        <v>2.2200000000000002</v>
      </c>
    </row>
    <row r="4711" spans="1:30" x14ac:dyDescent="0.25">
      <c r="A4711" s="55" t="s">
        <v>1627</v>
      </c>
      <c r="B4711" s="56" t="s">
        <v>3225</v>
      </c>
      <c r="C4711" s="55" t="s">
        <v>162</v>
      </c>
      <c r="D4711" s="55" t="s">
        <v>3226</v>
      </c>
      <c r="E4711" s="230" t="s">
        <v>1648</v>
      </c>
      <c r="F4711" s="231"/>
      <c r="G4711" s="57" t="s">
        <v>164</v>
      </c>
      <c r="H4711" s="58">
        <v>2</v>
      </c>
      <c r="I4711" s="59">
        <v>119.21</v>
      </c>
      <c r="J4711" s="59">
        <f t="shared" si="1121"/>
        <v>238.42</v>
      </c>
      <c r="Q4711">
        <f t="shared" si="1118"/>
        <v>0</v>
      </c>
      <c r="R4711">
        <f t="shared" si="1122"/>
        <v>111.27290377381387</v>
      </c>
      <c r="T4711">
        <v>113.20508153416782</v>
      </c>
      <c r="W4711">
        <v>121.28</v>
      </c>
      <c r="Y4711">
        <v>121.28</v>
      </c>
      <c r="AB4711">
        <v>121.28</v>
      </c>
      <c r="AD4711" s="196">
        <v>119.21</v>
      </c>
    </row>
    <row r="4712" spans="1:30" x14ac:dyDescent="0.25">
      <c r="A4712" s="55" t="s">
        <v>1627</v>
      </c>
      <c r="B4712" s="56" t="s">
        <v>3231</v>
      </c>
      <c r="C4712" s="55" t="s">
        <v>162</v>
      </c>
      <c r="D4712" s="55" t="s">
        <v>3232</v>
      </c>
      <c r="E4712" s="230" t="s">
        <v>1648</v>
      </c>
      <c r="F4712" s="231"/>
      <c r="G4712" s="57" t="s">
        <v>159</v>
      </c>
      <c r="H4712" s="58">
        <v>1.05</v>
      </c>
      <c r="I4712" s="59">
        <v>933.79</v>
      </c>
      <c r="J4712" s="59">
        <f t="shared" si="1121"/>
        <v>980.47</v>
      </c>
      <c r="Q4712">
        <f t="shared" si="1118"/>
        <v>0</v>
      </c>
      <c r="R4712">
        <f t="shared" si="1122"/>
        <v>871.6175221453708</v>
      </c>
      <c r="T4712">
        <v>886.74824750543723</v>
      </c>
      <c r="W4712">
        <v>950</v>
      </c>
      <c r="Y4712">
        <v>950</v>
      </c>
      <c r="AB4712">
        <v>950</v>
      </c>
      <c r="AD4712" s="196">
        <v>933.81</v>
      </c>
    </row>
    <row r="4713" spans="1:30" x14ac:dyDescent="0.25">
      <c r="A4713" s="44"/>
      <c r="B4713" s="44"/>
      <c r="C4713" s="44"/>
      <c r="D4713" s="44"/>
      <c r="E4713" s="44" t="s">
        <v>1629</v>
      </c>
      <c r="F4713" s="45">
        <v>27.54</v>
      </c>
      <c r="G4713" s="44" t="s">
        <v>1630</v>
      </c>
      <c r="H4713" s="45">
        <v>0</v>
      </c>
      <c r="I4713" s="44" t="s">
        <v>1631</v>
      </c>
      <c r="J4713" s="45">
        <f>F4713+H4713</f>
        <v>27.54</v>
      </c>
      <c r="Q4713">
        <f t="shared" si="1118"/>
        <v>0</v>
      </c>
      <c r="W4713" t="s">
        <v>1631</v>
      </c>
      <c r="Y4713" t="s">
        <v>1631</v>
      </c>
      <c r="AB4713" t="s">
        <v>1631</v>
      </c>
    </row>
    <row r="4714" spans="1:30" x14ac:dyDescent="0.25">
      <c r="A4714" s="44"/>
      <c r="B4714" s="44"/>
      <c r="C4714" s="44"/>
      <c r="D4714" s="44"/>
      <c r="E4714" s="44" t="s">
        <v>1632</v>
      </c>
      <c r="F4714" s="45">
        <f>J4714-J4705</f>
        <v>277.74838552999995</v>
      </c>
      <c r="G4714" s="44"/>
      <c r="H4714" s="229" t="s">
        <v>1633</v>
      </c>
      <c r="I4714" s="229"/>
      <c r="J4714" s="45">
        <f>Q4714</f>
        <v>1540.2410470299999</v>
      </c>
      <c r="Q4714">
        <f t="shared" si="1118"/>
        <v>1540.2410470299999</v>
      </c>
      <c r="S4714" s="194"/>
    </row>
    <row r="4715" spans="1:30" ht="15.75" thickBot="1" x14ac:dyDescent="0.3">
      <c r="A4715" s="46"/>
      <c r="B4715" s="46"/>
      <c r="C4715" s="46"/>
      <c r="D4715" s="46"/>
      <c r="E4715" s="46"/>
      <c r="F4715" s="46"/>
      <c r="G4715" s="46" t="s">
        <v>1634</v>
      </c>
      <c r="H4715" s="47">
        <v>26.367999999999999</v>
      </c>
      <c r="I4715" s="46" t="s">
        <v>1635</v>
      </c>
      <c r="J4715" s="48">
        <f>O4715</f>
        <v>40613.07</v>
      </c>
      <c r="M4715">
        <f>K4705</f>
        <v>40613.07</v>
      </c>
      <c r="N4715">
        <f>L4705</f>
        <v>1540.2410470299999</v>
      </c>
      <c r="O4715">
        <v>40613.07</v>
      </c>
      <c r="P4715">
        <v>1540.2410470299999</v>
      </c>
      <c r="Q4715">
        <f t="shared" si="1118"/>
        <v>0</v>
      </c>
      <c r="S4715" s="194"/>
      <c r="W4715" t="s">
        <v>1635</v>
      </c>
      <c r="Y4715" t="s">
        <v>1635</v>
      </c>
      <c r="AB4715" t="s">
        <v>1635</v>
      </c>
    </row>
    <row r="4716" spans="1:30" ht="15.75" thickTop="1" x14ac:dyDescent="0.25">
      <c r="A4716" s="49"/>
      <c r="B4716" s="49"/>
      <c r="C4716" s="49"/>
      <c r="D4716" s="49"/>
      <c r="E4716" s="49"/>
      <c r="F4716" s="49"/>
      <c r="G4716" s="49"/>
      <c r="H4716" s="49"/>
      <c r="I4716" s="49"/>
      <c r="J4716" s="49"/>
      <c r="Q4716">
        <f t="shared" si="1118"/>
        <v>0</v>
      </c>
      <c r="S4716" s="194"/>
    </row>
    <row r="4717" spans="1:30" collapsed="1" x14ac:dyDescent="0.25">
      <c r="A4717" s="36" t="s">
        <v>1509</v>
      </c>
      <c r="B4717" s="37" t="s">
        <v>137</v>
      </c>
      <c r="C4717" s="36" t="s">
        <v>138</v>
      </c>
      <c r="D4717" s="36" t="s">
        <v>9</v>
      </c>
      <c r="E4717" s="233" t="s">
        <v>1626</v>
      </c>
      <c r="F4717" s="234"/>
      <c r="G4717" s="38" t="s">
        <v>139</v>
      </c>
      <c r="H4717" s="37" t="s">
        <v>140</v>
      </c>
      <c r="I4717" s="37" t="s">
        <v>141</v>
      </c>
      <c r="J4717" s="37" t="s">
        <v>10</v>
      </c>
      <c r="Q4717">
        <f t="shared" si="1118"/>
        <v>0</v>
      </c>
      <c r="S4717" s="194"/>
      <c r="W4717" t="s">
        <v>141</v>
      </c>
      <c r="Y4717" t="s">
        <v>141</v>
      </c>
      <c r="AB4717" t="s">
        <v>141</v>
      </c>
    </row>
    <row r="4718" spans="1:30" x14ac:dyDescent="0.25">
      <c r="A4718" s="39" t="s">
        <v>1636</v>
      </c>
      <c r="B4718" s="40" t="s">
        <v>1450</v>
      </c>
      <c r="C4718" s="39" t="s">
        <v>594</v>
      </c>
      <c r="D4718" s="39" t="s">
        <v>3142</v>
      </c>
      <c r="E4718" s="235" t="s">
        <v>3143</v>
      </c>
      <c r="F4718" s="236"/>
      <c r="G4718" s="41" t="s">
        <v>808</v>
      </c>
      <c r="H4718" s="42">
        <v>1</v>
      </c>
      <c r="I4718" s="43">
        <f>_xlfn.XLOOKUP(D4718,'Sintético MO EQ MAT'!D:D,'Sintético MO EQ MAT'!G:G)</f>
        <v>375.29406826229507</v>
      </c>
      <c r="J4718" s="43">
        <f>(H4718*I4718)</f>
        <v>375.29406826229507</v>
      </c>
      <c r="K4718">
        <f>_xlfn.XLOOKUP(D4718,'Sintético MO EQ MAT'!D:D,'Sintético MO EQ MAT'!O:O,0)</f>
        <v>549.42999999999995</v>
      </c>
      <c r="L4718">
        <f>_xlfn.XLOOKUP(D4718,'Sintético MO EQ MAT'!D:D,'Sintético MO EQ MAT'!K:K,0)</f>
        <v>457.85876328000001</v>
      </c>
      <c r="Q4718">
        <f t="shared" si="1118"/>
        <v>0</v>
      </c>
      <c r="S4718" s="194"/>
      <c r="W4718">
        <v>375.29406826229507</v>
      </c>
      <c r="Y4718">
        <v>375.29406826229507</v>
      </c>
      <c r="AB4718">
        <v>375.29406826229507</v>
      </c>
      <c r="AD4718" s="196">
        <v>268.48</v>
      </c>
    </row>
    <row r="4719" spans="1:30" ht="25.5" x14ac:dyDescent="0.25">
      <c r="A4719" s="50" t="s">
        <v>1638</v>
      </c>
      <c r="B4719" s="51" t="s">
        <v>2532</v>
      </c>
      <c r="C4719" s="50" t="s">
        <v>594</v>
      </c>
      <c r="D4719" s="50" t="s">
        <v>2533</v>
      </c>
      <c r="E4719" s="237" t="s">
        <v>2336</v>
      </c>
      <c r="F4719" s="238"/>
      <c r="G4719" s="52" t="s">
        <v>1787</v>
      </c>
      <c r="H4719" s="53">
        <v>1.5</v>
      </c>
      <c r="I4719" s="54">
        <v>3.64</v>
      </c>
      <c r="J4719" s="54">
        <f t="shared" ref="J4719:J4729" si="1123">TRUNC(H4719*I4719,(2))</f>
        <v>5.46</v>
      </c>
      <c r="Q4719">
        <f t="shared" si="1118"/>
        <v>0</v>
      </c>
      <c r="R4719">
        <f t="shared" ref="R4719:R4729" si="1124">I4719/1.07133</f>
        <v>3.3976459167576754</v>
      </c>
      <c r="T4719">
        <v>3.4629852613107075</v>
      </c>
      <c r="W4719">
        <v>3.71</v>
      </c>
      <c r="Y4719">
        <v>3.71</v>
      </c>
      <c r="AB4719">
        <v>3.71</v>
      </c>
      <c r="AD4719" s="196">
        <v>3.64</v>
      </c>
    </row>
    <row r="4720" spans="1:30" ht="25.5" x14ac:dyDescent="0.25">
      <c r="A4720" s="50" t="s">
        <v>1638</v>
      </c>
      <c r="B4720" s="51" t="s">
        <v>3144</v>
      </c>
      <c r="C4720" s="50" t="s">
        <v>594</v>
      </c>
      <c r="D4720" s="50" t="s">
        <v>3145</v>
      </c>
      <c r="E4720" s="237" t="s">
        <v>2336</v>
      </c>
      <c r="F4720" s="238"/>
      <c r="G4720" s="52" t="s">
        <v>1787</v>
      </c>
      <c r="H4720" s="53">
        <v>0.5</v>
      </c>
      <c r="I4720" s="54">
        <v>3.5</v>
      </c>
      <c r="J4720" s="54">
        <f t="shared" si="1123"/>
        <v>1.75</v>
      </c>
      <c r="Q4720">
        <f t="shared" si="1118"/>
        <v>0</v>
      </c>
      <c r="R4720">
        <f t="shared" si="1124"/>
        <v>3.2669672276516111</v>
      </c>
      <c r="T4720">
        <v>3.3323065722046432</v>
      </c>
      <c r="W4720">
        <v>3.57</v>
      </c>
      <c r="Y4720">
        <v>3.57</v>
      </c>
      <c r="AB4720">
        <v>3.57</v>
      </c>
      <c r="AD4720" s="196">
        <v>3.5</v>
      </c>
    </row>
    <row r="4721" spans="1:30" ht="25.5" x14ac:dyDescent="0.25">
      <c r="A4721" s="50" t="s">
        <v>1638</v>
      </c>
      <c r="B4721" s="51" t="s">
        <v>3146</v>
      </c>
      <c r="C4721" s="50" t="s">
        <v>594</v>
      </c>
      <c r="D4721" s="50" t="s">
        <v>3147</v>
      </c>
      <c r="E4721" s="237" t="s">
        <v>2336</v>
      </c>
      <c r="F4721" s="238"/>
      <c r="G4721" s="52" t="s">
        <v>1787</v>
      </c>
      <c r="H4721" s="53">
        <v>3</v>
      </c>
      <c r="I4721" s="54">
        <v>3.47</v>
      </c>
      <c r="J4721" s="54">
        <f t="shared" si="1123"/>
        <v>10.41</v>
      </c>
      <c r="Q4721">
        <f t="shared" si="1118"/>
        <v>0</v>
      </c>
      <c r="R4721">
        <f t="shared" si="1124"/>
        <v>3.2389646514145971</v>
      </c>
      <c r="T4721">
        <v>3.3043039959676292</v>
      </c>
      <c r="W4721">
        <v>3.54</v>
      </c>
      <c r="Y4721">
        <v>3.54</v>
      </c>
      <c r="AB4721">
        <v>3.54</v>
      </c>
      <c r="AD4721" s="196">
        <v>3.47</v>
      </c>
    </row>
    <row r="4722" spans="1:30" ht="25.5" x14ac:dyDescent="0.25">
      <c r="A4722" s="50" t="s">
        <v>1638</v>
      </c>
      <c r="B4722" s="51" t="s">
        <v>3148</v>
      </c>
      <c r="C4722" s="50" t="s">
        <v>594</v>
      </c>
      <c r="D4722" s="50" t="s">
        <v>3149</v>
      </c>
      <c r="E4722" s="237" t="s">
        <v>2336</v>
      </c>
      <c r="F4722" s="238"/>
      <c r="G4722" s="52" t="s">
        <v>1787</v>
      </c>
      <c r="H4722" s="53">
        <v>3</v>
      </c>
      <c r="I4722" s="54">
        <v>4.1100000000000003</v>
      </c>
      <c r="J4722" s="54">
        <f t="shared" si="1123"/>
        <v>12.33</v>
      </c>
      <c r="Q4722">
        <f t="shared" si="1118"/>
        <v>0</v>
      </c>
      <c r="R4722">
        <f t="shared" si="1124"/>
        <v>3.8363529444708919</v>
      </c>
      <c r="T4722">
        <v>3.9110264811029287</v>
      </c>
      <c r="W4722">
        <v>4.1900000000000004</v>
      </c>
      <c r="Y4722">
        <v>4.1900000000000004</v>
      </c>
      <c r="AB4722">
        <v>4.1900000000000004</v>
      </c>
      <c r="AD4722" s="196">
        <v>4.1100000000000003</v>
      </c>
    </row>
    <row r="4723" spans="1:30" x14ac:dyDescent="0.25">
      <c r="A4723" s="55" t="s">
        <v>1627</v>
      </c>
      <c r="B4723" s="56" t="s">
        <v>3150</v>
      </c>
      <c r="C4723" s="55" t="s">
        <v>594</v>
      </c>
      <c r="D4723" s="55" t="s">
        <v>3151</v>
      </c>
      <c r="E4723" s="230" t="s">
        <v>1648</v>
      </c>
      <c r="F4723" s="231"/>
      <c r="G4723" s="57" t="s">
        <v>3152</v>
      </c>
      <c r="H4723" s="58">
        <v>2.2000000000000002</v>
      </c>
      <c r="I4723" s="59">
        <v>38.54</v>
      </c>
      <c r="J4723" s="59">
        <f t="shared" si="1123"/>
        <v>84.78</v>
      </c>
      <c r="Q4723">
        <f t="shared" si="1118"/>
        <v>0</v>
      </c>
      <c r="R4723">
        <f t="shared" si="1124"/>
        <v>35.973976272483739</v>
      </c>
      <c r="T4723">
        <v>36.599367141777051</v>
      </c>
      <c r="W4723">
        <v>39.21</v>
      </c>
      <c r="Y4723">
        <v>39.21</v>
      </c>
      <c r="AB4723">
        <v>39.21</v>
      </c>
      <c r="AD4723" s="196">
        <v>38.54</v>
      </c>
    </row>
    <row r="4724" spans="1:30" x14ac:dyDescent="0.25">
      <c r="A4724" s="55" t="s">
        <v>1627</v>
      </c>
      <c r="B4724" s="56" t="s">
        <v>3153</v>
      </c>
      <c r="C4724" s="55" t="s">
        <v>157</v>
      </c>
      <c r="D4724" s="55" t="s">
        <v>3154</v>
      </c>
      <c r="E4724" s="230" t="s">
        <v>1665</v>
      </c>
      <c r="F4724" s="231"/>
      <c r="G4724" s="57" t="s">
        <v>266</v>
      </c>
      <c r="H4724" s="58">
        <v>3</v>
      </c>
      <c r="I4724" s="59">
        <v>20.32</v>
      </c>
      <c r="J4724" s="59">
        <f t="shared" si="1123"/>
        <v>60.96</v>
      </c>
      <c r="Q4724">
        <f t="shared" si="1118"/>
        <v>0</v>
      </c>
      <c r="R4724">
        <f t="shared" si="1124"/>
        <v>18.967078304537353</v>
      </c>
      <c r="T4724">
        <v>19.303109219381518</v>
      </c>
      <c r="W4724">
        <v>20.68</v>
      </c>
      <c r="Y4724">
        <v>20.68</v>
      </c>
      <c r="AB4724">
        <v>20.68</v>
      </c>
      <c r="AD4724" s="196">
        <v>20.32</v>
      </c>
    </row>
    <row r="4725" spans="1:30" ht="25.5" x14ac:dyDescent="0.25">
      <c r="A4725" s="55" t="s">
        <v>1627</v>
      </c>
      <c r="B4725" s="56" t="s">
        <v>3155</v>
      </c>
      <c r="C4725" s="55" t="s">
        <v>157</v>
      </c>
      <c r="D4725" s="55" t="s">
        <v>3156</v>
      </c>
      <c r="E4725" s="230" t="s">
        <v>1648</v>
      </c>
      <c r="F4725" s="231"/>
      <c r="G4725" s="57" t="s">
        <v>255</v>
      </c>
      <c r="H4725" s="58">
        <v>3</v>
      </c>
      <c r="I4725" s="59">
        <v>31.55</v>
      </c>
      <c r="J4725" s="59">
        <f t="shared" si="1123"/>
        <v>94.65</v>
      </c>
      <c r="Q4725">
        <f t="shared" si="1118"/>
        <v>0</v>
      </c>
      <c r="R4725">
        <f t="shared" si="1124"/>
        <v>29.449376009259524</v>
      </c>
      <c r="T4725">
        <v>29.962756573604775</v>
      </c>
      <c r="W4725">
        <v>32.1</v>
      </c>
      <c r="Y4725">
        <v>32.1</v>
      </c>
      <c r="AB4725">
        <v>32.1</v>
      </c>
      <c r="AD4725" s="196">
        <v>31.55</v>
      </c>
    </row>
    <row r="4726" spans="1:30" x14ac:dyDescent="0.25">
      <c r="A4726" s="55" t="s">
        <v>1627</v>
      </c>
      <c r="B4726" s="56" t="s">
        <v>3157</v>
      </c>
      <c r="C4726" s="55" t="s">
        <v>157</v>
      </c>
      <c r="D4726" s="55" t="s">
        <v>3158</v>
      </c>
      <c r="E4726" s="230" t="s">
        <v>1665</v>
      </c>
      <c r="F4726" s="231"/>
      <c r="G4726" s="57" t="s">
        <v>266</v>
      </c>
      <c r="H4726" s="58">
        <v>0.5</v>
      </c>
      <c r="I4726" s="59">
        <v>20.3</v>
      </c>
      <c r="J4726" s="59">
        <f t="shared" si="1123"/>
        <v>10.15</v>
      </c>
      <c r="Q4726">
        <f t="shared" si="1118"/>
        <v>0</v>
      </c>
      <c r="R4726">
        <f t="shared" si="1124"/>
        <v>18.948409920379344</v>
      </c>
      <c r="T4726">
        <v>19.303109219381518</v>
      </c>
      <c r="W4726">
        <v>20.68</v>
      </c>
      <c r="Y4726">
        <v>20.68</v>
      </c>
      <c r="AB4726">
        <v>20.68</v>
      </c>
      <c r="AD4726" s="196">
        <v>20.32</v>
      </c>
    </row>
    <row r="4727" spans="1:30" x14ac:dyDescent="0.25">
      <c r="A4727" s="55" t="s">
        <v>1627</v>
      </c>
      <c r="B4727" s="56" t="s">
        <v>264</v>
      </c>
      <c r="C4727" s="55" t="s">
        <v>157</v>
      </c>
      <c r="D4727" s="55" t="s">
        <v>265</v>
      </c>
      <c r="E4727" s="230" t="s">
        <v>1665</v>
      </c>
      <c r="F4727" s="231"/>
      <c r="G4727" s="57" t="s">
        <v>266</v>
      </c>
      <c r="H4727" s="58">
        <v>1.5</v>
      </c>
      <c r="I4727" s="59">
        <v>12.85</v>
      </c>
      <c r="J4727" s="59">
        <f t="shared" si="1123"/>
        <v>19.27</v>
      </c>
      <c r="Q4727">
        <f t="shared" si="1118"/>
        <v>0</v>
      </c>
      <c r="R4727">
        <f t="shared" si="1124"/>
        <v>11.994436821520914</v>
      </c>
      <c r="T4727">
        <v>12.134449702705984</v>
      </c>
      <c r="W4727">
        <v>13</v>
      </c>
      <c r="Y4727">
        <v>13</v>
      </c>
      <c r="AB4727">
        <v>13</v>
      </c>
      <c r="AD4727" s="196">
        <v>12.77</v>
      </c>
    </row>
    <row r="4728" spans="1:30" x14ac:dyDescent="0.25">
      <c r="A4728" s="55" t="s">
        <v>1627</v>
      </c>
      <c r="B4728" s="56" t="s">
        <v>3159</v>
      </c>
      <c r="C4728" s="55" t="s">
        <v>157</v>
      </c>
      <c r="D4728" s="55" t="s">
        <v>3160</v>
      </c>
      <c r="E4728" s="230" t="s">
        <v>1665</v>
      </c>
      <c r="F4728" s="231"/>
      <c r="G4728" s="57" t="s">
        <v>266</v>
      </c>
      <c r="H4728" s="58">
        <v>3</v>
      </c>
      <c r="I4728" s="59">
        <v>20.32</v>
      </c>
      <c r="J4728" s="59">
        <f t="shared" si="1123"/>
        <v>60.96</v>
      </c>
      <c r="Q4728">
        <f t="shared" si="1118"/>
        <v>0</v>
      </c>
      <c r="R4728">
        <f t="shared" si="1124"/>
        <v>18.967078304537353</v>
      </c>
      <c r="T4728">
        <v>19.303109219381518</v>
      </c>
      <c r="W4728">
        <v>20.68</v>
      </c>
      <c r="Y4728">
        <v>20.68</v>
      </c>
      <c r="AB4728">
        <v>20.68</v>
      </c>
      <c r="AD4728" s="196">
        <v>20.32</v>
      </c>
    </row>
    <row r="4729" spans="1:30" x14ac:dyDescent="0.25">
      <c r="A4729" s="55" t="s">
        <v>1627</v>
      </c>
      <c r="B4729" s="56" t="s">
        <v>1972</v>
      </c>
      <c r="C4729" s="55" t="s">
        <v>157</v>
      </c>
      <c r="D4729" s="55" t="s">
        <v>1973</v>
      </c>
      <c r="E4729" s="230" t="s">
        <v>1648</v>
      </c>
      <c r="F4729" s="231"/>
      <c r="G4729" s="57" t="s">
        <v>259</v>
      </c>
      <c r="H4729" s="58">
        <v>0.5</v>
      </c>
      <c r="I4729" s="59">
        <v>29.15</v>
      </c>
      <c r="J4729" s="59">
        <f t="shared" si="1123"/>
        <v>14.57</v>
      </c>
      <c r="Q4729">
        <f t="shared" si="1118"/>
        <v>0</v>
      </c>
      <c r="R4729">
        <f t="shared" si="1124"/>
        <v>27.209169910298417</v>
      </c>
      <c r="T4729">
        <v>27.685213706327652</v>
      </c>
      <c r="W4729">
        <v>29.66</v>
      </c>
      <c r="Y4729">
        <v>29.66</v>
      </c>
      <c r="AB4729">
        <v>29.66</v>
      </c>
      <c r="AD4729" s="196">
        <v>29.15</v>
      </c>
    </row>
    <row r="4730" spans="1:30" x14ac:dyDescent="0.25">
      <c r="A4730" s="44"/>
      <c r="B4730" s="44"/>
      <c r="C4730" s="44"/>
      <c r="D4730" s="44"/>
      <c r="E4730" s="44" t="s">
        <v>1629</v>
      </c>
      <c r="F4730" s="45">
        <v>153.91999999999999</v>
      </c>
      <c r="G4730" s="44" t="s">
        <v>1630</v>
      </c>
      <c r="H4730" s="45">
        <v>0</v>
      </c>
      <c r="I4730" s="44" t="s">
        <v>1631</v>
      </c>
      <c r="J4730" s="45">
        <f>F4730+H4730</f>
        <v>153.91999999999999</v>
      </c>
      <c r="Q4730">
        <f t="shared" si="1118"/>
        <v>0</v>
      </c>
      <c r="W4730" t="s">
        <v>1631</v>
      </c>
      <c r="Y4730" t="s">
        <v>1631</v>
      </c>
      <c r="AB4730" t="s">
        <v>1631</v>
      </c>
    </row>
    <row r="4731" spans="1:30" x14ac:dyDescent="0.25">
      <c r="A4731" s="44"/>
      <c r="B4731" s="44"/>
      <c r="C4731" s="44"/>
      <c r="D4731" s="44"/>
      <c r="E4731" s="44" t="s">
        <v>1632</v>
      </c>
      <c r="F4731" s="45">
        <f>J4731-J4718</f>
        <v>82.564695017704935</v>
      </c>
      <c r="G4731" s="44"/>
      <c r="H4731" s="229" t="s">
        <v>1633</v>
      </c>
      <c r="I4731" s="229"/>
      <c r="J4731" s="45">
        <f>Q4731</f>
        <v>457.85876328000001</v>
      </c>
      <c r="Q4731">
        <f t="shared" si="1118"/>
        <v>457.85876328000001</v>
      </c>
      <c r="S4731" s="194"/>
    </row>
    <row r="4732" spans="1:30" ht="15.75" thickBot="1" x14ac:dyDescent="0.3">
      <c r="A4732" s="46"/>
      <c r="B4732" s="46"/>
      <c r="C4732" s="46"/>
      <c r="D4732" s="46"/>
      <c r="E4732" s="46"/>
      <c r="F4732" s="46"/>
      <c r="G4732" s="46" t="s">
        <v>1634</v>
      </c>
      <c r="H4732" s="47">
        <v>2.5</v>
      </c>
      <c r="I4732" s="46" t="s">
        <v>1635</v>
      </c>
      <c r="J4732" s="48">
        <f>O4732</f>
        <v>1144.6400000000001</v>
      </c>
      <c r="M4732">
        <f>K4718</f>
        <v>549.42999999999995</v>
      </c>
      <c r="N4732">
        <f>L4718</f>
        <v>457.85876328000001</v>
      </c>
      <c r="O4732">
        <v>1144.6400000000001</v>
      </c>
      <c r="P4732">
        <v>457.85876328000001</v>
      </c>
      <c r="Q4732">
        <f t="shared" si="1118"/>
        <v>0</v>
      </c>
      <c r="S4732" s="194"/>
      <c r="W4732" t="s">
        <v>1635</v>
      </c>
      <c r="Y4732" t="s">
        <v>1635</v>
      </c>
      <c r="AB4732" t="s">
        <v>1635</v>
      </c>
    </row>
    <row r="4733" spans="1:30" ht="15.75" thickTop="1" x14ac:dyDescent="0.25">
      <c r="A4733" s="49"/>
      <c r="B4733" s="49"/>
      <c r="C4733" s="49"/>
      <c r="D4733" s="49"/>
      <c r="E4733" s="49"/>
      <c r="F4733" s="49"/>
      <c r="G4733" s="49"/>
      <c r="H4733" s="49"/>
      <c r="I4733" s="49"/>
      <c r="J4733" s="49"/>
      <c r="Q4733">
        <f t="shared" si="1118"/>
        <v>0</v>
      </c>
      <c r="S4733" s="194"/>
    </row>
    <row r="4734" spans="1:30" collapsed="1" x14ac:dyDescent="0.25">
      <c r="A4734" s="36" t="s">
        <v>1510</v>
      </c>
      <c r="B4734" s="37" t="s">
        <v>137</v>
      </c>
      <c r="C4734" s="36" t="s">
        <v>138</v>
      </c>
      <c r="D4734" s="36" t="s">
        <v>9</v>
      </c>
      <c r="E4734" s="233" t="s">
        <v>1626</v>
      </c>
      <c r="F4734" s="234"/>
      <c r="G4734" s="38" t="s">
        <v>139</v>
      </c>
      <c r="H4734" s="37" t="s">
        <v>140</v>
      </c>
      <c r="I4734" s="37" t="s">
        <v>141</v>
      </c>
      <c r="J4734" s="37" t="s">
        <v>10</v>
      </c>
      <c r="Q4734">
        <f t="shared" si="1118"/>
        <v>0</v>
      </c>
      <c r="S4734" s="194"/>
      <c r="W4734" t="s">
        <v>141</v>
      </c>
      <c r="Y4734" t="s">
        <v>141</v>
      </c>
      <c r="AB4734" t="s">
        <v>141</v>
      </c>
    </row>
    <row r="4735" spans="1:30" ht="25.5" x14ac:dyDescent="0.25">
      <c r="A4735" s="39" t="s">
        <v>1636</v>
      </c>
      <c r="B4735" s="40" t="s">
        <v>1511</v>
      </c>
      <c r="C4735" s="39" t="s">
        <v>162</v>
      </c>
      <c r="D4735" s="39" t="s">
        <v>1512</v>
      </c>
      <c r="E4735" s="235" t="s">
        <v>2340</v>
      </c>
      <c r="F4735" s="236"/>
      <c r="G4735" s="41" t="s">
        <v>159</v>
      </c>
      <c r="H4735" s="42">
        <v>1</v>
      </c>
      <c r="I4735" s="43">
        <f>_xlfn.XLOOKUP(D4735,'Sintético MO EQ MAT'!D:D,'Sintético MO EQ MAT'!G:G)</f>
        <v>706.80221730327867</v>
      </c>
      <c r="J4735" s="43">
        <f>(H4735*I4735)</f>
        <v>706.80221730327867</v>
      </c>
      <c r="K4735">
        <f>_xlfn.XLOOKUP(D4735,'Sintético MO EQ MAT'!D:D,'Sintético MO EQ MAT'!O:O,0)</f>
        <v>52272.54</v>
      </c>
      <c r="L4735">
        <f>_xlfn.XLOOKUP(D4735,'Sintético MO EQ MAT'!D:D,'Sintético MO EQ MAT'!K:K,0)</f>
        <v>862.29870511000001</v>
      </c>
      <c r="Q4735">
        <f t="shared" si="1118"/>
        <v>0</v>
      </c>
      <c r="S4735" s="194"/>
      <c r="W4735">
        <v>706.80221730327867</v>
      </c>
      <c r="Y4735">
        <v>706.80221730327867</v>
      </c>
      <c r="AB4735">
        <v>706.80221730327867</v>
      </c>
      <c r="AD4735" s="196">
        <v>722.36</v>
      </c>
    </row>
    <row r="4736" spans="1:30" ht="25.5" x14ac:dyDescent="0.25">
      <c r="A4736" s="50" t="s">
        <v>1638</v>
      </c>
      <c r="B4736" s="51" t="s">
        <v>1885</v>
      </c>
      <c r="C4736" s="50" t="s">
        <v>157</v>
      </c>
      <c r="D4736" s="50" t="s">
        <v>1886</v>
      </c>
      <c r="E4736" s="237" t="s">
        <v>1637</v>
      </c>
      <c r="F4736" s="238"/>
      <c r="G4736" s="52" t="s">
        <v>266</v>
      </c>
      <c r="H4736" s="53">
        <v>1.762</v>
      </c>
      <c r="I4736" s="54">
        <v>19.3</v>
      </c>
      <c r="J4736" s="54">
        <f t="shared" ref="J4736:J4746" si="1125">TRUNC(H4736*I4736,(2))</f>
        <v>34</v>
      </c>
      <c r="Q4736">
        <f t="shared" si="1118"/>
        <v>0</v>
      </c>
      <c r="R4736">
        <f t="shared" ref="R4736:R4746" si="1126">I4736/1.07133</f>
        <v>18.014990712478884</v>
      </c>
      <c r="T4736">
        <v>18.332353243165041</v>
      </c>
      <c r="W4736">
        <v>19.64</v>
      </c>
      <c r="Y4736">
        <v>19.64</v>
      </c>
      <c r="AB4736">
        <v>19.64</v>
      </c>
      <c r="AD4736" s="196">
        <v>19.3</v>
      </c>
    </row>
    <row r="4737" spans="1:30" ht="25.5" x14ac:dyDescent="0.25">
      <c r="A4737" s="50" t="s">
        <v>1638</v>
      </c>
      <c r="B4737" s="51" t="s">
        <v>1792</v>
      </c>
      <c r="C4737" s="50" t="s">
        <v>157</v>
      </c>
      <c r="D4737" s="50" t="s">
        <v>1793</v>
      </c>
      <c r="E4737" s="237" t="s">
        <v>1637</v>
      </c>
      <c r="F4737" s="238"/>
      <c r="G4737" s="52" t="s">
        <v>266</v>
      </c>
      <c r="H4737" s="53">
        <v>0.58699999999999997</v>
      </c>
      <c r="I4737" s="54">
        <v>26.71</v>
      </c>
      <c r="J4737" s="54">
        <f t="shared" si="1125"/>
        <v>15.67</v>
      </c>
      <c r="Q4737">
        <f t="shared" si="1118"/>
        <v>0</v>
      </c>
      <c r="R4737">
        <f t="shared" si="1126"/>
        <v>24.931627043021294</v>
      </c>
      <c r="T4737">
        <v>25.370334070734511</v>
      </c>
      <c r="W4737">
        <v>27.18</v>
      </c>
      <c r="Y4737">
        <v>27.18</v>
      </c>
      <c r="AB4737">
        <v>27.18</v>
      </c>
      <c r="AD4737" s="196">
        <v>26.71</v>
      </c>
    </row>
    <row r="4738" spans="1:30" ht="25.5" x14ac:dyDescent="0.25">
      <c r="A4738" s="50" t="s">
        <v>1638</v>
      </c>
      <c r="B4738" s="51" t="s">
        <v>1956</v>
      </c>
      <c r="C4738" s="50" t="s">
        <v>157</v>
      </c>
      <c r="D4738" s="50" t="s">
        <v>1957</v>
      </c>
      <c r="E4738" s="237" t="s">
        <v>1637</v>
      </c>
      <c r="F4738" s="238"/>
      <c r="G4738" s="52" t="s">
        <v>266</v>
      </c>
      <c r="H4738" s="53">
        <v>0.29399999999999998</v>
      </c>
      <c r="I4738" s="54">
        <v>27.9</v>
      </c>
      <c r="J4738" s="54">
        <f t="shared" si="1125"/>
        <v>8.1999999999999993</v>
      </c>
      <c r="Q4738">
        <f t="shared" si="1118"/>
        <v>0</v>
      </c>
      <c r="R4738">
        <f t="shared" si="1126"/>
        <v>26.042395900422839</v>
      </c>
      <c r="T4738">
        <v>26.499771312294069</v>
      </c>
      <c r="W4738">
        <v>28.39</v>
      </c>
      <c r="Y4738">
        <v>28.39</v>
      </c>
      <c r="AB4738">
        <v>28.39</v>
      </c>
      <c r="AD4738" s="196">
        <v>27.9</v>
      </c>
    </row>
    <row r="4739" spans="1:30" ht="25.5" x14ac:dyDescent="0.25">
      <c r="A4739" s="50" t="s">
        <v>1638</v>
      </c>
      <c r="B4739" s="51" t="s">
        <v>1858</v>
      </c>
      <c r="C4739" s="50" t="s">
        <v>157</v>
      </c>
      <c r="D4739" s="50" t="s">
        <v>1859</v>
      </c>
      <c r="E4739" s="237" t="s">
        <v>1637</v>
      </c>
      <c r="F4739" s="238"/>
      <c r="G4739" s="52" t="s">
        <v>266</v>
      </c>
      <c r="H4739" s="53">
        <v>1.762</v>
      </c>
      <c r="I4739" s="54">
        <v>26.51</v>
      </c>
      <c r="J4739" s="54">
        <f t="shared" si="1125"/>
        <v>46.71</v>
      </c>
      <c r="Q4739">
        <f t="shared" si="1118"/>
        <v>0</v>
      </c>
      <c r="R4739">
        <f t="shared" si="1126"/>
        <v>24.744943201441203</v>
      </c>
      <c r="T4739">
        <v>25.174316037075414</v>
      </c>
      <c r="W4739">
        <v>26.97</v>
      </c>
      <c r="Y4739">
        <v>26.97</v>
      </c>
      <c r="AB4739">
        <v>26.97</v>
      </c>
      <c r="AD4739" s="196">
        <v>26.51</v>
      </c>
    </row>
    <row r="4740" spans="1:30" ht="25.5" x14ac:dyDescent="0.25">
      <c r="A4740" s="50" t="s">
        <v>1638</v>
      </c>
      <c r="B4740" s="51" t="s">
        <v>1186</v>
      </c>
      <c r="C4740" s="50" t="s">
        <v>157</v>
      </c>
      <c r="D4740" s="50" t="s">
        <v>1187</v>
      </c>
      <c r="E4740" s="237" t="s">
        <v>1637</v>
      </c>
      <c r="F4740" s="238"/>
      <c r="G4740" s="52" t="s">
        <v>266</v>
      </c>
      <c r="H4740" s="53">
        <v>1.175</v>
      </c>
      <c r="I4740" s="54">
        <v>18.82</v>
      </c>
      <c r="J4740" s="54">
        <f t="shared" si="1125"/>
        <v>22.11</v>
      </c>
      <c r="Q4740">
        <f t="shared" si="1118"/>
        <v>0</v>
      </c>
      <c r="R4740">
        <f t="shared" si="1126"/>
        <v>17.566949492686664</v>
      </c>
      <c r="T4740">
        <v>17.874977831293812</v>
      </c>
      <c r="W4740">
        <v>19.149999999999999</v>
      </c>
      <c r="Y4740">
        <v>19.149999999999999</v>
      </c>
      <c r="AB4740">
        <v>19.149999999999999</v>
      </c>
      <c r="AD4740" s="196">
        <v>18.82</v>
      </c>
    </row>
    <row r="4741" spans="1:30" x14ac:dyDescent="0.25">
      <c r="A4741" s="55" t="s">
        <v>1627</v>
      </c>
      <c r="B4741" s="56" t="s">
        <v>1841</v>
      </c>
      <c r="C4741" s="55" t="s">
        <v>162</v>
      </c>
      <c r="D4741" s="55" t="s">
        <v>1842</v>
      </c>
      <c r="E4741" s="230" t="s">
        <v>1648</v>
      </c>
      <c r="F4741" s="231"/>
      <c r="G4741" s="57" t="s">
        <v>259</v>
      </c>
      <c r="H4741" s="58">
        <v>1.2</v>
      </c>
      <c r="I4741" s="59">
        <v>0.7</v>
      </c>
      <c r="J4741" s="59">
        <f t="shared" si="1125"/>
        <v>0.84</v>
      </c>
      <c r="Q4741">
        <f t="shared" si="1118"/>
        <v>0</v>
      </c>
      <c r="R4741">
        <f t="shared" si="1126"/>
        <v>0.65339344553032219</v>
      </c>
      <c r="T4741">
        <v>0.67206182968833139</v>
      </c>
      <c r="W4741">
        <v>0.72</v>
      </c>
      <c r="Y4741">
        <v>0.72</v>
      </c>
      <c r="AB4741">
        <v>0.72</v>
      </c>
      <c r="AD4741" s="196">
        <v>0.7</v>
      </c>
    </row>
    <row r="4742" spans="1:30" x14ac:dyDescent="0.25">
      <c r="A4742" s="55" t="s">
        <v>1627</v>
      </c>
      <c r="B4742" s="56" t="s">
        <v>1843</v>
      </c>
      <c r="C4742" s="55" t="s">
        <v>162</v>
      </c>
      <c r="D4742" s="55" t="s">
        <v>1844</v>
      </c>
      <c r="E4742" s="230" t="s">
        <v>1648</v>
      </c>
      <c r="F4742" s="231"/>
      <c r="G4742" s="57" t="s">
        <v>212</v>
      </c>
      <c r="H4742" s="58">
        <v>3.0000000000000001E-3</v>
      </c>
      <c r="I4742" s="59">
        <v>137.29</v>
      </c>
      <c r="J4742" s="59">
        <f t="shared" si="1125"/>
        <v>0.41</v>
      </c>
      <c r="Q4742">
        <f t="shared" si="1118"/>
        <v>0</v>
      </c>
      <c r="R4742">
        <f t="shared" si="1126"/>
        <v>128.14912305265418</v>
      </c>
      <c r="T4742">
        <v>130.37066076745728</v>
      </c>
      <c r="W4742">
        <v>139.66999999999999</v>
      </c>
      <c r="Y4742">
        <v>139.66999999999999</v>
      </c>
      <c r="AB4742">
        <v>139.66999999999999</v>
      </c>
      <c r="AD4742" s="196">
        <v>137.29</v>
      </c>
    </row>
    <row r="4743" spans="1:30" x14ac:dyDescent="0.25">
      <c r="A4743" s="55" t="s">
        <v>1627</v>
      </c>
      <c r="B4743" s="56" t="s">
        <v>3233</v>
      </c>
      <c r="C4743" s="55" t="s">
        <v>162</v>
      </c>
      <c r="D4743" s="55" t="s">
        <v>3234</v>
      </c>
      <c r="E4743" s="230" t="s">
        <v>1648</v>
      </c>
      <c r="F4743" s="231"/>
      <c r="G4743" s="57" t="s">
        <v>159</v>
      </c>
      <c r="H4743" s="58">
        <v>1.369</v>
      </c>
      <c r="I4743" s="59">
        <v>394.87</v>
      </c>
      <c r="J4743" s="59">
        <f t="shared" si="1125"/>
        <v>540.57000000000005</v>
      </c>
      <c r="Q4743">
        <f t="shared" si="1118"/>
        <v>0</v>
      </c>
      <c r="R4743">
        <f t="shared" si="1126"/>
        <v>368.57924262365475</v>
      </c>
      <c r="T4743">
        <v>374.99183258193091</v>
      </c>
      <c r="W4743">
        <v>401.74</v>
      </c>
      <c r="Y4743">
        <v>401.74</v>
      </c>
      <c r="AB4743">
        <v>401.74</v>
      </c>
      <c r="AD4743" s="196">
        <v>394.89</v>
      </c>
    </row>
    <row r="4744" spans="1:30" x14ac:dyDescent="0.25">
      <c r="A4744" s="55" t="s">
        <v>1627</v>
      </c>
      <c r="B4744" s="56" t="s">
        <v>3235</v>
      </c>
      <c r="C4744" s="55" t="s">
        <v>162</v>
      </c>
      <c r="D4744" s="55" t="s">
        <v>3236</v>
      </c>
      <c r="E4744" s="230" t="s">
        <v>1648</v>
      </c>
      <c r="F4744" s="231"/>
      <c r="G4744" s="57" t="s">
        <v>3237</v>
      </c>
      <c r="H4744" s="58">
        <v>3.7999999999999999E-2</v>
      </c>
      <c r="I4744" s="59">
        <v>88.36</v>
      </c>
      <c r="J4744" s="59">
        <f t="shared" si="1125"/>
        <v>3.35</v>
      </c>
      <c r="Q4744">
        <f t="shared" si="1118"/>
        <v>0</v>
      </c>
      <c r="R4744">
        <f t="shared" si="1126"/>
        <v>82.476921210084669</v>
      </c>
      <c r="T4744">
        <v>83.914386790251385</v>
      </c>
      <c r="W4744">
        <v>89.9</v>
      </c>
      <c r="Y4744">
        <v>89.9</v>
      </c>
      <c r="AB4744">
        <v>89.9</v>
      </c>
      <c r="AD4744" s="196">
        <v>88.36</v>
      </c>
    </row>
    <row r="4745" spans="1:30" x14ac:dyDescent="0.25">
      <c r="A4745" s="55" t="s">
        <v>1627</v>
      </c>
      <c r="B4745" s="56" t="s">
        <v>3238</v>
      </c>
      <c r="C4745" s="55" t="s">
        <v>162</v>
      </c>
      <c r="D4745" s="55" t="s">
        <v>3239</v>
      </c>
      <c r="E4745" s="230" t="s">
        <v>1648</v>
      </c>
      <c r="F4745" s="231"/>
      <c r="G4745" s="57" t="s">
        <v>164</v>
      </c>
      <c r="H4745" s="58">
        <v>3</v>
      </c>
      <c r="I4745" s="59">
        <v>8.34</v>
      </c>
      <c r="J4745" s="59">
        <f t="shared" si="1125"/>
        <v>25.02</v>
      </c>
      <c r="Q4745">
        <f t="shared" si="1118"/>
        <v>0</v>
      </c>
      <c r="R4745">
        <f t="shared" si="1126"/>
        <v>7.7847161938898388</v>
      </c>
      <c r="T4745">
        <v>7.9247290750749082</v>
      </c>
      <c r="W4745">
        <v>8.49</v>
      </c>
      <c r="Y4745">
        <v>8.49</v>
      </c>
      <c r="AB4745">
        <v>8.49</v>
      </c>
      <c r="AD4745" s="196">
        <v>8.34</v>
      </c>
    </row>
    <row r="4746" spans="1:30" x14ac:dyDescent="0.25">
      <c r="A4746" s="55" t="s">
        <v>1627</v>
      </c>
      <c r="B4746" s="56" t="s">
        <v>3240</v>
      </c>
      <c r="C4746" s="55" t="s">
        <v>162</v>
      </c>
      <c r="D4746" s="55" t="s">
        <v>3241</v>
      </c>
      <c r="E4746" s="230" t="s">
        <v>1648</v>
      </c>
      <c r="F4746" s="231"/>
      <c r="G4746" s="57" t="s">
        <v>1724</v>
      </c>
      <c r="H4746" s="58">
        <v>0.22</v>
      </c>
      <c r="I4746" s="59">
        <v>45.11</v>
      </c>
      <c r="J4746" s="59">
        <f t="shared" si="1125"/>
        <v>9.92</v>
      </c>
      <c r="Q4746">
        <f t="shared" ref="Q4746:Q4809" si="1127">P4747</f>
        <v>0</v>
      </c>
      <c r="R4746">
        <f t="shared" si="1126"/>
        <v>42.10654046838976</v>
      </c>
      <c r="T4746">
        <v>42.843941642631123</v>
      </c>
      <c r="W4746">
        <v>45.9</v>
      </c>
      <c r="Y4746">
        <v>45.9</v>
      </c>
      <c r="AB4746">
        <v>45.9</v>
      </c>
      <c r="AD4746" s="196">
        <v>45.11</v>
      </c>
    </row>
    <row r="4747" spans="1:30" x14ac:dyDescent="0.25">
      <c r="A4747" s="44"/>
      <c r="B4747" s="44"/>
      <c r="C4747" s="44"/>
      <c r="D4747" s="44"/>
      <c r="E4747" s="44" t="s">
        <v>1629</v>
      </c>
      <c r="F4747" s="45">
        <v>95</v>
      </c>
      <c r="G4747" s="44" t="s">
        <v>1630</v>
      </c>
      <c r="H4747" s="45">
        <v>0</v>
      </c>
      <c r="I4747" s="44" t="s">
        <v>1631</v>
      </c>
      <c r="J4747" s="45">
        <f>F4747+H4747</f>
        <v>95</v>
      </c>
      <c r="Q4747">
        <f t="shared" si="1127"/>
        <v>0</v>
      </c>
      <c r="W4747" t="s">
        <v>1631</v>
      </c>
      <c r="Y4747" t="s">
        <v>1631</v>
      </c>
      <c r="AB4747" t="s">
        <v>1631</v>
      </c>
    </row>
    <row r="4748" spans="1:30" x14ac:dyDescent="0.25">
      <c r="A4748" s="44"/>
      <c r="B4748" s="44"/>
      <c r="C4748" s="44"/>
      <c r="D4748" s="44"/>
      <c r="E4748" s="44" t="s">
        <v>1632</v>
      </c>
      <c r="F4748" s="45">
        <f>J4748-J4735</f>
        <v>155.49648780672135</v>
      </c>
      <c r="G4748" s="44"/>
      <c r="H4748" s="229" t="s">
        <v>1633</v>
      </c>
      <c r="I4748" s="229"/>
      <c r="J4748" s="45">
        <f>Q4748</f>
        <v>862.29870511000001</v>
      </c>
      <c r="Q4748">
        <f t="shared" si="1127"/>
        <v>862.29870511000001</v>
      </c>
      <c r="S4748" s="194"/>
    </row>
    <row r="4749" spans="1:30" ht="15.75" thickBot="1" x14ac:dyDescent="0.3">
      <c r="A4749" s="46"/>
      <c r="B4749" s="46"/>
      <c r="C4749" s="46"/>
      <c r="D4749" s="46"/>
      <c r="E4749" s="46"/>
      <c r="F4749" s="46"/>
      <c r="G4749" s="46" t="s">
        <v>1634</v>
      </c>
      <c r="H4749" s="47">
        <v>60.62</v>
      </c>
      <c r="I4749" s="46" t="s">
        <v>1635</v>
      </c>
      <c r="J4749" s="48">
        <f>O4749</f>
        <v>52272.54</v>
      </c>
      <c r="M4749">
        <f>K4735</f>
        <v>52272.54</v>
      </c>
      <c r="N4749">
        <f>L4735</f>
        <v>862.29870511000001</v>
      </c>
      <c r="O4749">
        <v>52272.54</v>
      </c>
      <c r="P4749">
        <v>862.29870511000001</v>
      </c>
      <c r="Q4749">
        <f t="shared" si="1127"/>
        <v>0</v>
      </c>
      <c r="S4749" s="194"/>
      <c r="W4749" t="s">
        <v>1635</v>
      </c>
      <c r="Y4749" t="s">
        <v>1635</v>
      </c>
      <c r="AB4749" t="s">
        <v>1635</v>
      </c>
    </row>
    <row r="4750" spans="1:30" ht="15.75" thickTop="1" x14ac:dyDescent="0.25">
      <c r="A4750" s="49"/>
      <c r="B4750" s="49"/>
      <c r="C4750" s="49"/>
      <c r="D4750" s="49"/>
      <c r="E4750" s="49"/>
      <c r="F4750" s="49"/>
      <c r="G4750" s="49"/>
      <c r="H4750" s="49"/>
      <c r="I4750" s="49"/>
      <c r="J4750" s="49"/>
      <c r="Q4750">
        <f t="shared" si="1127"/>
        <v>0</v>
      </c>
      <c r="S4750" s="194"/>
    </row>
    <row r="4751" spans="1:30" collapsed="1" x14ac:dyDescent="0.25">
      <c r="A4751" s="36" t="s">
        <v>1513</v>
      </c>
      <c r="B4751" s="37" t="s">
        <v>137</v>
      </c>
      <c r="C4751" s="36" t="s">
        <v>138</v>
      </c>
      <c r="D4751" s="36" t="s">
        <v>9</v>
      </c>
      <c r="E4751" s="233" t="s">
        <v>1626</v>
      </c>
      <c r="F4751" s="234"/>
      <c r="G4751" s="38" t="s">
        <v>139</v>
      </c>
      <c r="H4751" s="37" t="s">
        <v>140</v>
      </c>
      <c r="I4751" s="37" t="s">
        <v>141</v>
      </c>
      <c r="J4751" s="37" t="s">
        <v>10</v>
      </c>
      <c r="Q4751">
        <f t="shared" si="1127"/>
        <v>0</v>
      </c>
      <c r="S4751" s="194"/>
      <c r="W4751" t="s">
        <v>141</v>
      </c>
      <c r="Y4751" t="s">
        <v>141</v>
      </c>
      <c r="AB4751" t="s">
        <v>141</v>
      </c>
    </row>
    <row r="4752" spans="1:30" x14ac:dyDescent="0.25">
      <c r="A4752" s="39" t="s">
        <v>1636</v>
      </c>
      <c r="B4752" s="40" t="s">
        <v>1514</v>
      </c>
      <c r="C4752" s="39" t="s">
        <v>162</v>
      </c>
      <c r="D4752" s="39" t="s">
        <v>3242</v>
      </c>
      <c r="E4752" s="235" t="s">
        <v>2161</v>
      </c>
      <c r="F4752" s="236"/>
      <c r="G4752" s="41" t="s">
        <v>164</v>
      </c>
      <c r="H4752" s="42">
        <v>1</v>
      </c>
      <c r="I4752" s="43">
        <f>_xlfn.XLOOKUP(D4752,'Sintético MO EQ MAT'!D:D,'Sintético MO EQ MAT'!G:G)</f>
        <v>540.13375422131151</v>
      </c>
      <c r="J4752" s="43">
        <f>(H4752*I4752)</f>
        <v>540.13375422131151</v>
      </c>
      <c r="K4752">
        <f>_xlfn.XLOOKUP(D4752,'Sintético MO EQ MAT'!D:D,'Sintético MO EQ MAT'!O:O,0)</f>
        <v>11202.37</v>
      </c>
      <c r="L4752">
        <f>_xlfn.XLOOKUP(D4752,'Sintético MO EQ MAT'!D:D,'Sintético MO EQ MAT'!K:K,0)</f>
        <v>658.96318015000008</v>
      </c>
      <c r="Q4752">
        <f t="shared" si="1127"/>
        <v>0</v>
      </c>
      <c r="S4752" s="194"/>
      <c r="W4752">
        <v>540.13375422131151</v>
      </c>
      <c r="Y4752">
        <v>540.13375422131151</v>
      </c>
      <c r="AB4752">
        <v>540.13375422131151</v>
      </c>
      <c r="AD4752" s="196">
        <v>532.72</v>
      </c>
    </row>
    <row r="4753" spans="1:30" ht="25.5" x14ac:dyDescent="0.25">
      <c r="A4753" s="50" t="s">
        <v>1638</v>
      </c>
      <c r="B4753" s="51" t="s">
        <v>1915</v>
      </c>
      <c r="C4753" s="50" t="s">
        <v>157</v>
      </c>
      <c r="D4753" s="50" t="s">
        <v>1916</v>
      </c>
      <c r="E4753" s="237" t="s">
        <v>1637</v>
      </c>
      <c r="F4753" s="238"/>
      <c r="G4753" s="52" t="s">
        <v>266</v>
      </c>
      <c r="H4753" s="53">
        <v>2.706</v>
      </c>
      <c r="I4753" s="54">
        <v>19.7</v>
      </c>
      <c r="J4753" s="54">
        <f t="shared" ref="J4753:J4756" si="1128">TRUNC(H4753*I4753,(2))</f>
        <v>53.3</v>
      </c>
      <c r="Q4753">
        <f t="shared" si="1127"/>
        <v>0</v>
      </c>
      <c r="R4753">
        <f t="shared" ref="R4753:R4756" si="1129">I4753/1.07133</f>
        <v>18.388358395639067</v>
      </c>
      <c r="T4753">
        <v>18.71505511840423</v>
      </c>
      <c r="W4753">
        <v>20.05</v>
      </c>
      <c r="Y4753">
        <v>20.05</v>
      </c>
      <c r="AB4753">
        <v>20.05</v>
      </c>
      <c r="AD4753" s="196">
        <v>19.7</v>
      </c>
    </row>
    <row r="4754" spans="1:30" ht="25.5" x14ac:dyDescent="0.25">
      <c r="A4754" s="50" t="s">
        <v>1638</v>
      </c>
      <c r="B4754" s="51" t="s">
        <v>1917</v>
      </c>
      <c r="C4754" s="50" t="s">
        <v>157</v>
      </c>
      <c r="D4754" s="50" t="s">
        <v>1918</v>
      </c>
      <c r="E4754" s="237" t="s">
        <v>1637</v>
      </c>
      <c r="F4754" s="238"/>
      <c r="G4754" s="52" t="s">
        <v>266</v>
      </c>
      <c r="H4754" s="53">
        <v>2.706</v>
      </c>
      <c r="I4754" s="54">
        <v>23.7</v>
      </c>
      <c r="J4754" s="54">
        <f t="shared" si="1128"/>
        <v>64.13</v>
      </c>
      <c r="Q4754">
        <f t="shared" si="1127"/>
        <v>0</v>
      </c>
      <c r="R4754">
        <f t="shared" si="1129"/>
        <v>22.122035227240907</v>
      </c>
      <c r="T4754">
        <v>22.514071294559102</v>
      </c>
      <c r="W4754">
        <v>24.12</v>
      </c>
      <c r="Y4754">
        <v>24.12</v>
      </c>
      <c r="AB4754">
        <v>24.12</v>
      </c>
      <c r="AD4754" s="196">
        <v>23.7</v>
      </c>
    </row>
    <row r="4755" spans="1:30" x14ac:dyDescent="0.25">
      <c r="A4755" s="55" t="s">
        <v>1627</v>
      </c>
      <c r="B4755" s="56" t="s">
        <v>3243</v>
      </c>
      <c r="C4755" s="55" t="s">
        <v>162</v>
      </c>
      <c r="D4755" s="55" t="s">
        <v>3244</v>
      </c>
      <c r="E4755" s="230" t="s">
        <v>1648</v>
      </c>
      <c r="F4755" s="231"/>
      <c r="G4755" s="57" t="s">
        <v>164</v>
      </c>
      <c r="H4755" s="58">
        <v>1</v>
      </c>
      <c r="I4755" s="59">
        <v>44.13</v>
      </c>
      <c r="J4755" s="59">
        <f t="shared" si="1128"/>
        <v>44.13</v>
      </c>
      <c r="Q4755">
        <f t="shared" si="1127"/>
        <v>0</v>
      </c>
      <c r="R4755">
        <f t="shared" si="1129"/>
        <v>41.191789644647315</v>
      </c>
      <c r="T4755">
        <v>41.910522434730666</v>
      </c>
      <c r="W4755">
        <v>44.9</v>
      </c>
      <c r="Y4755">
        <v>44.9</v>
      </c>
      <c r="AB4755">
        <v>44.9</v>
      </c>
      <c r="AD4755" s="196">
        <v>44.13</v>
      </c>
    </row>
    <row r="4756" spans="1:30" x14ac:dyDescent="0.25">
      <c r="A4756" s="55" t="s">
        <v>1627</v>
      </c>
      <c r="B4756" s="56" t="s">
        <v>3245</v>
      </c>
      <c r="C4756" s="55" t="s">
        <v>162</v>
      </c>
      <c r="D4756" s="55" t="s">
        <v>3246</v>
      </c>
      <c r="E4756" s="230" t="s">
        <v>1648</v>
      </c>
      <c r="F4756" s="231"/>
      <c r="G4756" s="57" t="s">
        <v>159</v>
      </c>
      <c r="H4756" s="58">
        <v>0.99</v>
      </c>
      <c r="I4756" s="59">
        <v>382.4</v>
      </c>
      <c r="J4756" s="59">
        <f t="shared" si="1128"/>
        <v>378.57</v>
      </c>
      <c r="Q4756">
        <f t="shared" si="1127"/>
        <v>0</v>
      </c>
      <c r="R4756">
        <f t="shared" si="1129"/>
        <v>356.93950510113598</v>
      </c>
      <c r="T4756">
        <v>363.13740864159507</v>
      </c>
      <c r="W4756">
        <v>389.04</v>
      </c>
      <c r="Y4756">
        <v>389.04</v>
      </c>
      <c r="AB4756">
        <v>389.04</v>
      </c>
      <c r="AD4756" s="196">
        <v>382.41</v>
      </c>
    </row>
    <row r="4757" spans="1:30" x14ac:dyDescent="0.25">
      <c r="A4757" s="44"/>
      <c r="B4757" s="44"/>
      <c r="C4757" s="44"/>
      <c r="D4757" s="44"/>
      <c r="E4757" s="44" t="s">
        <v>1629</v>
      </c>
      <c r="F4757" s="45">
        <v>87.29</v>
      </c>
      <c r="G4757" s="44" t="s">
        <v>1630</v>
      </c>
      <c r="H4757" s="45">
        <v>0</v>
      </c>
      <c r="I4757" s="44" t="s">
        <v>1631</v>
      </c>
      <c r="J4757" s="45">
        <f>F4757+H4757</f>
        <v>87.29</v>
      </c>
      <c r="Q4757">
        <f t="shared" si="1127"/>
        <v>0</v>
      </c>
      <c r="W4757" t="s">
        <v>1631</v>
      </c>
      <c r="Y4757" t="s">
        <v>1631</v>
      </c>
      <c r="AB4757" t="s">
        <v>1631</v>
      </c>
    </row>
    <row r="4758" spans="1:30" x14ac:dyDescent="0.25">
      <c r="A4758" s="44"/>
      <c r="B4758" s="44"/>
      <c r="C4758" s="44"/>
      <c r="D4758" s="44"/>
      <c r="E4758" s="44" t="s">
        <v>1632</v>
      </c>
      <c r="F4758" s="45">
        <f>J4758-J4752</f>
        <v>118.82942592868858</v>
      </c>
      <c r="G4758" s="44"/>
      <c r="H4758" s="229" t="s">
        <v>1633</v>
      </c>
      <c r="I4758" s="229"/>
      <c r="J4758" s="45">
        <f>Q4758</f>
        <v>658.96318015000008</v>
      </c>
      <c r="Q4758">
        <f t="shared" si="1127"/>
        <v>658.96318015000008</v>
      </c>
      <c r="S4758" s="194"/>
    </row>
    <row r="4759" spans="1:30" ht="15.75" thickBot="1" x14ac:dyDescent="0.3">
      <c r="A4759" s="46"/>
      <c r="B4759" s="46"/>
      <c r="C4759" s="46"/>
      <c r="D4759" s="46"/>
      <c r="E4759" s="46"/>
      <c r="F4759" s="46"/>
      <c r="G4759" s="46" t="s">
        <v>1634</v>
      </c>
      <c r="H4759" s="47">
        <v>17</v>
      </c>
      <c r="I4759" s="46" t="s">
        <v>1635</v>
      </c>
      <c r="J4759" s="48">
        <f>O4759</f>
        <v>11202.37</v>
      </c>
      <c r="M4759">
        <f>K4752</f>
        <v>11202.37</v>
      </c>
      <c r="N4759">
        <f>L4752</f>
        <v>658.96318015000008</v>
      </c>
      <c r="O4759">
        <v>11202.37</v>
      </c>
      <c r="P4759">
        <v>658.96318015000008</v>
      </c>
      <c r="Q4759">
        <f t="shared" si="1127"/>
        <v>0</v>
      </c>
      <c r="S4759" s="194"/>
      <c r="W4759" t="s">
        <v>1635</v>
      </c>
      <c r="Y4759" t="s">
        <v>1635</v>
      </c>
      <c r="AB4759" t="s">
        <v>1635</v>
      </c>
    </row>
    <row r="4760" spans="1:30" ht="15.75" thickTop="1" x14ac:dyDescent="0.25">
      <c r="A4760" s="49"/>
      <c r="B4760" s="49"/>
      <c r="C4760" s="49"/>
      <c r="D4760" s="49"/>
      <c r="E4760" s="49"/>
      <c r="F4760" s="49"/>
      <c r="G4760" s="49"/>
      <c r="H4760" s="49"/>
      <c r="I4760" s="49"/>
      <c r="J4760" s="49"/>
      <c r="Q4760">
        <f t="shared" si="1127"/>
        <v>0</v>
      </c>
      <c r="S4760" s="194"/>
    </row>
    <row r="4761" spans="1:30" collapsed="1" x14ac:dyDescent="0.25">
      <c r="A4761" s="36" t="s">
        <v>5085</v>
      </c>
      <c r="B4761" s="37" t="s">
        <v>137</v>
      </c>
      <c r="C4761" s="36" t="s">
        <v>138</v>
      </c>
      <c r="D4761" s="36" t="s">
        <v>9</v>
      </c>
      <c r="E4761" s="233" t="s">
        <v>1626</v>
      </c>
      <c r="F4761" s="234"/>
      <c r="G4761" s="38" t="s">
        <v>139</v>
      </c>
      <c r="H4761" s="37" t="s">
        <v>140</v>
      </c>
      <c r="I4761" s="37" t="s">
        <v>141</v>
      </c>
      <c r="J4761" s="37" t="s">
        <v>10</v>
      </c>
      <c r="Q4761">
        <f t="shared" si="1127"/>
        <v>0</v>
      </c>
      <c r="S4761" s="194"/>
      <c r="W4761" t="s">
        <v>141</v>
      </c>
      <c r="Y4761" t="s">
        <v>141</v>
      </c>
      <c r="AB4761" t="s">
        <v>141</v>
      </c>
    </row>
    <row r="4762" spans="1:30" x14ac:dyDescent="0.25">
      <c r="A4762" s="39" t="s">
        <v>1627</v>
      </c>
      <c r="B4762" s="40" t="s">
        <v>1516</v>
      </c>
      <c r="C4762" s="39" t="s">
        <v>162</v>
      </c>
      <c r="D4762" s="39" t="s">
        <v>1517</v>
      </c>
      <c r="E4762" s="235" t="s">
        <v>1648</v>
      </c>
      <c r="F4762" s="236"/>
      <c r="G4762" s="41" t="s">
        <v>164</v>
      </c>
      <c r="H4762" s="42">
        <v>1</v>
      </c>
      <c r="I4762" s="43">
        <f>_xlfn.XLOOKUP(D4762,'Sintético MO EQ MAT'!D:D,'Sintético MO EQ MAT'!G:G)</f>
        <v>989.65844984426235</v>
      </c>
      <c r="J4762" s="43">
        <f>(H4762*I4762)</f>
        <v>989.65844984426235</v>
      </c>
      <c r="Q4762">
        <f t="shared" si="1127"/>
        <v>0</v>
      </c>
      <c r="S4762" s="194"/>
      <c r="T4762">
        <v>939.8691346270524</v>
      </c>
      <c r="W4762">
        <v>989.65844984426235</v>
      </c>
      <c r="Y4762">
        <v>989.65844984426235</v>
      </c>
      <c r="AB4762">
        <v>989.65844984426235</v>
      </c>
      <c r="AD4762" s="196">
        <v>1186.81</v>
      </c>
    </row>
    <row r="4763" spans="1:30" x14ac:dyDescent="0.25">
      <c r="A4763" s="44"/>
      <c r="B4763" s="44"/>
      <c r="C4763" s="44"/>
      <c r="D4763" s="44"/>
      <c r="E4763" s="44" t="s">
        <v>1629</v>
      </c>
      <c r="F4763" s="45">
        <v>0</v>
      </c>
      <c r="G4763" s="44" t="s">
        <v>1630</v>
      </c>
      <c r="H4763" s="45">
        <v>0</v>
      </c>
      <c r="I4763" s="44" t="s">
        <v>1631</v>
      </c>
      <c r="J4763" s="45">
        <f>F4763+H4763</f>
        <v>0</v>
      </c>
      <c r="Q4763">
        <f t="shared" si="1127"/>
        <v>0</v>
      </c>
      <c r="W4763" t="s">
        <v>1631</v>
      </c>
      <c r="Y4763" t="s">
        <v>1631</v>
      </c>
      <c r="AB4763" t="s">
        <v>1631</v>
      </c>
    </row>
    <row r="4764" spans="1:30" x14ac:dyDescent="0.25">
      <c r="A4764" s="44"/>
      <c r="B4764" s="44"/>
      <c r="C4764" s="44"/>
      <c r="D4764" s="44"/>
      <c r="E4764" s="44" t="s">
        <v>1632</v>
      </c>
      <c r="F4764" s="45">
        <f>J4764-J4762</f>
        <v>217.72485896573767</v>
      </c>
      <c r="G4764" s="44"/>
      <c r="H4764" s="229" t="s">
        <v>1633</v>
      </c>
      <c r="I4764" s="229"/>
      <c r="J4764" s="45">
        <f>Q4764</f>
        <v>1207.38330881</v>
      </c>
      <c r="Q4764">
        <f t="shared" si="1127"/>
        <v>1207.38330881</v>
      </c>
      <c r="S4764" s="194"/>
    </row>
    <row r="4765" spans="1:30" ht="15.75" thickBot="1" x14ac:dyDescent="0.3">
      <c r="A4765" s="46"/>
      <c r="B4765" s="46"/>
      <c r="C4765" s="46"/>
      <c r="D4765" s="46"/>
      <c r="E4765" s="46"/>
      <c r="F4765" s="46"/>
      <c r="G4765" s="46" t="s">
        <v>1634</v>
      </c>
      <c r="H4765" s="47">
        <v>1</v>
      </c>
      <c r="I4765" s="46" t="s">
        <v>1635</v>
      </c>
      <c r="J4765" s="48">
        <f>O4765</f>
        <v>1207.3800000000001</v>
      </c>
      <c r="M4765">
        <f>K4762</f>
        <v>0</v>
      </c>
      <c r="N4765">
        <f>L4762</f>
        <v>0</v>
      </c>
      <c r="O4765">
        <v>1207.3800000000001</v>
      </c>
      <c r="P4765">
        <v>1207.38330881</v>
      </c>
      <c r="Q4765">
        <f t="shared" si="1127"/>
        <v>0</v>
      </c>
      <c r="S4765" s="194"/>
      <c r="W4765" t="s">
        <v>1635</v>
      </c>
      <c r="Y4765" t="s">
        <v>1635</v>
      </c>
      <c r="AB4765" t="s">
        <v>1635</v>
      </c>
    </row>
    <row r="4766" spans="1:30" ht="15.75" thickTop="1" x14ac:dyDescent="0.25">
      <c r="A4766" s="49"/>
      <c r="B4766" s="49"/>
      <c r="C4766" s="49"/>
      <c r="D4766" s="49"/>
      <c r="E4766" s="49"/>
      <c r="F4766" s="49"/>
      <c r="G4766" s="49"/>
      <c r="H4766" s="49"/>
      <c r="I4766" s="49"/>
      <c r="J4766" s="49"/>
      <c r="Q4766">
        <f t="shared" si="1127"/>
        <v>0</v>
      </c>
      <c r="S4766" s="194"/>
    </row>
    <row r="4767" spans="1:30" collapsed="1" x14ac:dyDescent="0.25">
      <c r="A4767" s="36" t="s">
        <v>5086</v>
      </c>
      <c r="B4767" s="37" t="s">
        <v>137</v>
      </c>
      <c r="C4767" s="36" t="s">
        <v>138</v>
      </c>
      <c r="D4767" s="36" t="s">
        <v>9</v>
      </c>
      <c r="E4767" s="233" t="s">
        <v>1626</v>
      </c>
      <c r="F4767" s="234"/>
      <c r="G4767" s="38" t="s">
        <v>139</v>
      </c>
      <c r="H4767" s="37" t="s">
        <v>140</v>
      </c>
      <c r="I4767" s="37" t="s">
        <v>141</v>
      </c>
      <c r="J4767" s="37" t="s">
        <v>10</v>
      </c>
      <c r="Q4767">
        <f t="shared" si="1127"/>
        <v>0</v>
      </c>
      <c r="S4767" s="194"/>
      <c r="W4767" t="s">
        <v>141</v>
      </c>
      <c r="Y4767" t="s">
        <v>141</v>
      </c>
      <c r="AB4767" t="s">
        <v>141</v>
      </c>
    </row>
    <row r="4768" spans="1:30" x14ac:dyDescent="0.25">
      <c r="A4768" s="39" t="s">
        <v>1636</v>
      </c>
      <c r="B4768" s="40" t="s">
        <v>1450</v>
      </c>
      <c r="C4768" s="39" t="s">
        <v>594</v>
      </c>
      <c r="D4768" s="39" t="s">
        <v>3142</v>
      </c>
      <c r="E4768" s="235" t="s">
        <v>3143</v>
      </c>
      <c r="F4768" s="236"/>
      <c r="G4768" s="41" t="s">
        <v>808</v>
      </c>
      <c r="H4768" s="42">
        <v>1</v>
      </c>
      <c r="I4768" s="43">
        <f>_xlfn.XLOOKUP(D4768,'Sintético MO EQ MAT'!D:D,'Sintético MO EQ MAT'!G:G)</f>
        <v>375.29406826229507</v>
      </c>
      <c r="J4768" s="43">
        <f>(H4768*I4768)</f>
        <v>375.29406826229507</v>
      </c>
      <c r="K4768">
        <f>_xlfn.XLOOKUP(D4768,'Sintético MO EQ MAT'!D:D,'Sintético MO EQ MAT'!O:O,0)</f>
        <v>549.42999999999995</v>
      </c>
      <c r="L4768">
        <f>_xlfn.XLOOKUP(D4768,'Sintético MO EQ MAT'!D:D,'Sintético MO EQ MAT'!K:K,0)</f>
        <v>457.85876328000001</v>
      </c>
      <c r="Q4768">
        <f t="shared" si="1127"/>
        <v>0</v>
      </c>
      <c r="S4768" s="194"/>
      <c r="W4768">
        <v>375.29406826229507</v>
      </c>
      <c r="Y4768">
        <v>375.29406826229507</v>
      </c>
      <c r="AB4768">
        <v>375.29406826229507</v>
      </c>
      <c r="AD4768" s="196">
        <v>268.48</v>
      </c>
    </row>
    <row r="4769" spans="1:30" ht="25.5" x14ac:dyDescent="0.25">
      <c r="A4769" s="50" t="s">
        <v>1638</v>
      </c>
      <c r="B4769" s="51" t="s">
        <v>2532</v>
      </c>
      <c r="C4769" s="50" t="s">
        <v>594</v>
      </c>
      <c r="D4769" s="50" t="s">
        <v>2533</v>
      </c>
      <c r="E4769" s="237" t="s">
        <v>2336</v>
      </c>
      <c r="F4769" s="238"/>
      <c r="G4769" s="52" t="s">
        <v>1787</v>
      </c>
      <c r="H4769" s="53">
        <v>1.5</v>
      </c>
      <c r="I4769" s="54">
        <v>3.64</v>
      </c>
      <c r="J4769" s="54">
        <f t="shared" ref="J4769:J4779" si="1130">TRUNC(H4769*I4769,(2))</f>
        <v>5.46</v>
      </c>
      <c r="Q4769">
        <f t="shared" si="1127"/>
        <v>0</v>
      </c>
      <c r="R4769">
        <f t="shared" ref="R4769:R4779" si="1131">I4769/1.07133</f>
        <v>3.3976459167576754</v>
      </c>
      <c r="T4769">
        <v>3.4629852613107075</v>
      </c>
      <c r="W4769">
        <v>3.71</v>
      </c>
      <c r="Y4769">
        <v>3.71</v>
      </c>
      <c r="AB4769">
        <v>3.71</v>
      </c>
      <c r="AD4769" s="196">
        <v>3.64</v>
      </c>
    </row>
    <row r="4770" spans="1:30" ht="25.5" x14ac:dyDescent="0.25">
      <c r="A4770" s="50" t="s">
        <v>1638</v>
      </c>
      <c r="B4770" s="51" t="s">
        <v>3144</v>
      </c>
      <c r="C4770" s="50" t="s">
        <v>594</v>
      </c>
      <c r="D4770" s="50" t="s">
        <v>3145</v>
      </c>
      <c r="E4770" s="237" t="s">
        <v>2336</v>
      </c>
      <c r="F4770" s="238"/>
      <c r="G4770" s="52" t="s">
        <v>1787</v>
      </c>
      <c r="H4770" s="53">
        <v>0.5</v>
      </c>
      <c r="I4770" s="54">
        <v>3.5</v>
      </c>
      <c r="J4770" s="54">
        <f t="shared" si="1130"/>
        <v>1.75</v>
      </c>
      <c r="Q4770">
        <f t="shared" si="1127"/>
        <v>0</v>
      </c>
      <c r="R4770">
        <f t="shared" si="1131"/>
        <v>3.2669672276516111</v>
      </c>
      <c r="T4770">
        <v>3.3323065722046432</v>
      </c>
      <c r="W4770">
        <v>3.57</v>
      </c>
      <c r="Y4770">
        <v>3.57</v>
      </c>
      <c r="AB4770">
        <v>3.57</v>
      </c>
      <c r="AD4770" s="196">
        <v>3.5</v>
      </c>
    </row>
    <row r="4771" spans="1:30" ht="25.5" x14ac:dyDescent="0.25">
      <c r="A4771" s="50" t="s">
        <v>1638</v>
      </c>
      <c r="B4771" s="51" t="s">
        <v>3146</v>
      </c>
      <c r="C4771" s="50" t="s">
        <v>594</v>
      </c>
      <c r="D4771" s="50" t="s">
        <v>3147</v>
      </c>
      <c r="E4771" s="237" t="s">
        <v>2336</v>
      </c>
      <c r="F4771" s="238"/>
      <c r="G4771" s="52" t="s">
        <v>1787</v>
      </c>
      <c r="H4771" s="53">
        <v>3</v>
      </c>
      <c r="I4771" s="54">
        <v>3.47</v>
      </c>
      <c r="J4771" s="54">
        <f t="shared" si="1130"/>
        <v>10.41</v>
      </c>
      <c r="Q4771">
        <f t="shared" si="1127"/>
        <v>0</v>
      </c>
      <c r="R4771">
        <f t="shared" si="1131"/>
        <v>3.2389646514145971</v>
      </c>
      <c r="T4771">
        <v>3.3043039959676292</v>
      </c>
      <c r="W4771">
        <v>3.54</v>
      </c>
      <c r="Y4771">
        <v>3.54</v>
      </c>
      <c r="AB4771">
        <v>3.54</v>
      </c>
      <c r="AD4771" s="196">
        <v>3.47</v>
      </c>
    </row>
    <row r="4772" spans="1:30" ht="25.5" x14ac:dyDescent="0.25">
      <c r="A4772" s="50" t="s">
        <v>1638</v>
      </c>
      <c r="B4772" s="51" t="s">
        <v>3148</v>
      </c>
      <c r="C4772" s="50" t="s">
        <v>594</v>
      </c>
      <c r="D4772" s="50" t="s">
        <v>3149</v>
      </c>
      <c r="E4772" s="237" t="s">
        <v>2336</v>
      </c>
      <c r="F4772" s="238"/>
      <c r="G4772" s="52" t="s">
        <v>1787</v>
      </c>
      <c r="H4772" s="53">
        <v>3</v>
      </c>
      <c r="I4772" s="54">
        <v>4.1100000000000003</v>
      </c>
      <c r="J4772" s="54">
        <f t="shared" si="1130"/>
        <v>12.33</v>
      </c>
      <c r="Q4772">
        <f t="shared" si="1127"/>
        <v>0</v>
      </c>
      <c r="R4772">
        <f t="shared" si="1131"/>
        <v>3.8363529444708919</v>
      </c>
      <c r="T4772">
        <v>3.9110264811029287</v>
      </c>
      <c r="W4772">
        <v>4.1900000000000004</v>
      </c>
      <c r="Y4772">
        <v>4.1900000000000004</v>
      </c>
      <c r="AB4772">
        <v>4.1900000000000004</v>
      </c>
      <c r="AD4772" s="196">
        <v>4.1100000000000003</v>
      </c>
    </row>
    <row r="4773" spans="1:30" x14ac:dyDescent="0.25">
      <c r="A4773" s="55" t="s">
        <v>1627</v>
      </c>
      <c r="B4773" s="56" t="s">
        <v>3150</v>
      </c>
      <c r="C4773" s="55" t="s">
        <v>594</v>
      </c>
      <c r="D4773" s="55" t="s">
        <v>3151</v>
      </c>
      <c r="E4773" s="230" t="s">
        <v>1648</v>
      </c>
      <c r="F4773" s="231"/>
      <c r="G4773" s="57" t="s">
        <v>3152</v>
      </c>
      <c r="H4773" s="58">
        <v>2.2000000000000002</v>
      </c>
      <c r="I4773" s="59">
        <v>38.54</v>
      </c>
      <c r="J4773" s="59">
        <f t="shared" si="1130"/>
        <v>84.78</v>
      </c>
      <c r="Q4773">
        <f t="shared" si="1127"/>
        <v>0</v>
      </c>
      <c r="R4773">
        <f t="shared" si="1131"/>
        <v>35.973976272483739</v>
      </c>
      <c r="T4773">
        <v>36.599367141777051</v>
      </c>
      <c r="W4773">
        <v>39.21</v>
      </c>
      <c r="Y4773">
        <v>39.21</v>
      </c>
      <c r="AB4773">
        <v>39.21</v>
      </c>
      <c r="AD4773" s="196">
        <v>38.54</v>
      </c>
    </row>
    <row r="4774" spans="1:30" x14ac:dyDescent="0.25">
      <c r="A4774" s="55" t="s">
        <v>1627</v>
      </c>
      <c r="B4774" s="56" t="s">
        <v>3153</v>
      </c>
      <c r="C4774" s="55" t="s">
        <v>157</v>
      </c>
      <c r="D4774" s="55" t="s">
        <v>3154</v>
      </c>
      <c r="E4774" s="230" t="s">
        <v>1665</v>
      </c>
      <c r="F4774" s="231"/>
      <c r="G4774" s="57" t="s">
        <v>266</v>
      </c>
      <c r="H4774" s="58">
        <v>3</v>
      </c>
      <c r="I4774" s="59">
        <v>20.32</v>
      </c>
      <c r="J4774" s="59">
        <f t="shared" si="1130"/>
        <v>60.96</v>
      </c>
      <c r="Q4774">
        <f t="shared" si="1127"/>
        <v>0</v>
      </c>
      <c r="R4774">
        <f t="shared" si="1131"/>
        <v>18.967078304537353</v>
      </c>
      <c r="T4774">
        <v>19.303109219381518</v>
      </c>
      <c r="W4774">
        <v>20.68</v>
      </c>
      <c r="Y4774">
        <v>20.68</v>
      </c>
      <c r="AB4774">
        <v>20.68</v>
      </c>
      <c r="AD4774" s="196">
        <v>20.32</v>
      </c>
    </row>
    <row r="4775" spans="1:30" ht="25.5" x14ac:dyDescent="0.25">
      <c r="A4775" s="55" t="s">
        <v>1627</v>
      </c>
      <c r="B4775" s="56" t="s">
        <v>3155</v>
      </c>
      <c r="C4775" s="55" t="s">
        <v>157</v>
      </c>
      <c r="D4775" s="55" t="s">
        <v>3156</v>
      </c>
      <c r="E4775" s="230" t="s">
        <v>1648</v>
      </c>
      <c r="F4775" s="231"/>
      <c r="G4775" s="57" t="s">
        <v>255</v>
      </c>
      <c r="H4775" s="58">
        <v>3</v>
      </c>
      <c r="I4775" s="59">
        <v>31.55</v>
      </c>
      <c r="J4775" s="59">
        <f t="shared" si="1130"/>
        <v>94.65</v>
      </c>
      <c r="Q4775">
        <f t="shared" si="1127"/>
        <v>0</v>
      </c>
      <c r="R4775">
        <f t="shared" si="1131"/>
        <v>29.449376009259524</v>
      </c>
      <c r="T4775">
        <v>29.962756573604775</v>
      </c>
      <c r="W4775">
        <v>32.1</v>
      </c>
      <c r="Y4775">
        <v>32.1</v>
      </c>
      <c r="AB4775">
        <v>32.1</v>
      </c>
      <c r="AD4775" s="196">
        <v>31.55</v>
      </c>
    </row>
    <row r="4776" spans="1:30" x14ac:dyDescent="0.25">
      <c r="A4776" s="55" t="s">
        <v>1627</v>
      </c>
      <c r="B4776" s="56" t="s">
        <v>3157</v>
      </c>
      <c r="C4776" s="55" t="s">
        <v>157</v>
      </c>
      <c r="D4776" s="55" t="s">
        <v>3158</v>
      </c>
      <c r="E4776" s="230" t="s">
        <v>1665</v>
      </c>
      <c r="F4776" s="231"/>
      <c r="G4776" s="57" t="s">
        <v>266</v>
      </c>
      <c r="H4776" s="58">
        <v>0.5</v>
      </c>
      <c r="I4776" s="59">
        <v>20.32</v>
      </c>
      <c r="J4776" s="59">
        <f t="shared" si="1130"/>
        <v>10.16</v>
      </c>
      <c r="Q4776">
        <f t="shared" si="1127"/>
        <v>0</v>
      </c>
      <c r="R4776">
        <f t="shared" si="1131"/>
        <v>18.967078304537353</v>
      </c>
      <c r="T4776">
        <v>19.303109219381518</v>
      </c>
      <c r="W4776">
        <v>20.68</v>
      </c>
      <c r="Y4776">
        <v>20.68</v>
      </c>
      <c r="AB4776">
        <v>20.68</v>
      </c>
      <c r="AD4776" s="196">
        <v>20.32</v>
      </c>
    </row>
    <row r="4777" spans="1:30" x14ac:dyDescent="0.25">
      <c r="A4777" s="55" t="s">
        <v>1627</v>
      </c>
      <c r="B4777" s="56" t="s">
        <v>264</v>
      </c>
      <c r="C4777" s="55" t="s">
        <v>157</v>
      </c>
      <c r="D4777" s="55" t="s">
        <v>265</v>
      </c>
      <c r="E4777" s="230" t="s">
        <v>1665</v>
      </c>
      <c r="F4777" s="231"/>
      <c r="G4777" s="57" t="s">
        <v>266</v>
      </c>
      <c r="H4777" s="58">
        <v>1.5</v>
      </c>
      <c r="I4777" s="59">
        <v>12.78</v>
      </c>
      <c r="J4777" s="59">
        <f t="shared" si="1130"/>
        <v>19.170000000000002</v>
      </c>
      <c r="Q4777">
        <f t="shared" si="1127"/>
        <v>0</v>
      </c>
      <c r="R4777">
        <f t="shared" si="1131"/>
        <v>11.929097476967881</v>
      </c>
      <c r="T4777">
        <v>12.134449702705984</v>
      </c>
      <c r="W4777">
        <v>13</v>
      </c>
      <c r="Y4777">
        <v>13</v>
      </c>
      <c r="AB4777">
        <v>13</v>
      </c>
      <c r="AD4777" s="196">
        <v>12.77</v>
      </c>
    </row>
    <row r="4778" spans="1:30" x14ac:dyDescent="0.25">
      <c r="A4778" s="55" t="s">
        <v>1627</v>
      </c>
      <c r="B4778" s="56" t="s">
        <v>3159</v>
      </c>
      <c r="C4778" s="55" t="s">
        <v>157</v>
      </c>
      <c r="D4778" s="55" t="s">
        <v>3160</v>
      </c>
      <c r="E4778" s="230" t="s">
        <v>1665</v>
      </c>
      <c r="F4778" s="231"/>
      <c r="G4778" s="57" t="s">
        <v>266</v>
      </c>
      <c r="H4778" s="58">
        <v>3</v>
      </c>
      <c r="I4778" s="59">
        <v>20.350000000000001</v>
      </c>
      <c r="J4778" s="59">
        <f t="shared" si="1130"/>
        <v>61.05</v>
      </c>
      <c r="Q4778">
        <f t="shared" si="1127"/>
        <v>0</v>
      </c>
      <c r="R4778">
        <f t="shared" si="1131"/>
        <v>18.995080880774367</v>
      </c>
      <c r="T4778">
        <v>19.303109219381518</v>
      </c>
      <c r="W4778">
        <v>20.68</v>
      </c>
      <c r="Y4778">
        <v>20.68</v>
      </c>
      <c r="AB4778">
        <v>20.68</v>
      </c>
      <c r="AD4778" s="196">
        <v>20.32</v>
      </c>
    </row>
    <row r="4779" spans="1:30" x14ac:dyDescent="0.25">
      <c r="A4779" s="55" t="s">
        <v>1627</v>
      </c>
      <c r="B4779" s="56" t="s">
        <v>1972</v>
      </c>
      <c r="C4779" s="55" t="s">
        <v>157</v>
      </c>
      <c r="D4779" s="55" t="s">
        <v>1973</v>
      </c>
      <c r="E4779" s="230" t="s">
        <v>1648</v>
      </c>
      <c r="F4779" s="231"/>
      <c r="G4779" s="57" t="s">
        <v>259</v>
      </c>
      <c r="H4779" s="58">
        <v>0.5</v>
      </c>
      <c r="I4779" s="59">
        <v>29.15</v>
      </c>
      <c r="J4779" s="59">
        <f t="shared" si="1130"/>
        <v>14.57</v>
      </c>
      <c r="Q4779">
        <f t="shared" si="1127"/>
        <v>0</v>
      </c>
      <c r="R4779">
        <f t="shared" si="1131"/>
        <v>27.209169910298417</v>
      </c>
      <c r="T4779">
        <v>27.685213706327652</v>
      </c>
      <c r="W4779">
        <v>29.66</v>
      </c>
      <c r="Y4779">
        <v>29.66</v>
      </c>
      <c r="AB4779">
        <v>29.66</v>
      </c>
      <c r="AD4779" s="196">
        <v>29.15</v>
      </c>
    </row>
    <row r="4780" spans="1:30" x14ac:dyDescent="0.25">
      <c r="A4780" s="44"/>
      <c r="B4780" s="44"/>
      <c r="C4780" s="44"/>
      <c r="D4780" s="44"/>
      <c r="E4780" s="44" t="s">
        <v>1629</v>
      </c>
      <c r="F4780" s="45">
        <v>153.91999999999999</v>
      </c>
      <c r="G4780" s="44" t="s">
        <v>1630</v>
      </c>
      <c r="H4780" s="45">
        <v>0</v>
      </c>
      <c r="I4780" s="44" t="s">
        <v>1631</v>
      </c>
      <c r="J4780" s="45">
        <f>F4780+H4780</f>
        <v>153.91999999999999</v>
      </c>
      <c r="Q4780">
        <f t="shared" si="1127"/>
        <v>0</v>
      </c>
      <c r="W4780" t="s">
        <v>1631</v>
      </c>
      <c r="Y4780" t="s">
        <v>1631</v>
      </c>
      <c r="AB4780" t="s">
        <v>1631</v>
      </c>
    </row>
    <row r="4781" spans="1:30" x14ac:dyDescent="0.25">
      <c r="A4781" s="44"/>
      <c r="B4781" s="44"/>
      <c r="C4781" s="44"/>
      <c r="D4781" s="44"/>
      <c r="E4781" s="44" t="s">
        <v>1632</v>
      </c>
      <c r="F4781" s="45">
        <f>J4781-J4768</f>
        <v>82.564695017704935</v>
      </c>
      <c r="G4781" s="44"/>
      <c r="H4781" s="229" t="s">
        <v>1633</v>
      </c>
      <c r="I4781" s="229"/>
      <c r="J4781" s="45">
        <f>Q4781</f>
        <v>457.85876328000001</v>
      </c>
      <c r="Q4781">
        <f t="shared" si="1127"/>
        <v>457.85876328000001</v>
      </c>
      <c r="S4781" s="194"/>
    </row>
    <row r="4782" spans="1:30" ht="15.75" thickBot="1" x14ac:dyDescent="0.3">
      <c r="A4782" s="46"/>
      <c r="B4782" s="46"/>
      <c r="C4782" s="46"/>
      <c r="D4782" s="46"/>
      <c r="E4782" s="46"/>
      <c r="F4782" s="46"/>
      <c r="G4782" s="46" t="s">
        <v>1634</v>
      </c>
      <c r="H4782" s="47">
        <v>4.5</v>
      </c>
      <c r="I4782" s="46" t="s">
        <v>1635</v>
      </c>
      <c r="J4782" s="48">
        <f>O4782</f>
        <v>2060.36</v>
      </c>
      <c r="M4782">
        <f>K4768</f>
        <v>549.42999999999995</v>
      </c>
      <c r="N4782">
        <f>L4768</f>
        <v>457.85876328000001</v>
      </c>
      <c r="O4782">
        <v>2060.36</v>
      </c>
      <c r="P4782">
        <v>457.85876328000001</v>
      </c>
      <c r="Q4782">
        <f t="shared" si="1127"/>
        <v>0</v>
      </c>
      <c r="S4782" s="194"/>
      <c r="W4782" t="s">
        <v>1635</v>
      </c>
      <c r="Y4782" t="s">
        <v>1635</v>
      </c>
      <c r="AB4782" t="s">
        <v>1635</v>
      </c>
    </row>
    <row r="4783" spans="1:30" ht="15.75" thickTop="1" x14ac:dyDescent="0.25">
      <c r="A4783" s="49"/>
      <c r="B4783" s="49"/>
      <c r="C4783" s="49"/>
      <c r="D4783" s="49"/>
      <c r="E4783" s="49"/>
      <c r="F4783" s="49"/>
      <c r="G4783" s="49"/>
      <c r="H4783" s="49"/>
      <c r="I4783" s="49"/>
      <c r="J4783" s="49"/>
      <c r="Q4783">
        <f t="shared" si="1127"/>
        <v>0</v>
      </c>
      <c r="S4783" s="194"/>
    </row>
    <row r="4784" spans="1:30" collapsed="1" x14ac:dyDescent="0.25">
      <c r="A4784" s="36" t="s">
        <v>5087</v>
      </c>
      <c r="B4784" s="37" t="s">
        <v>137</v>
      </c>
      <c r="C4784" s="36" t="s">
        <v>138</v>
      </c>
      <c r="D4784" s="36" t="s">
        <v>9</v>
      </c>
      <c r="E4784" s="233" t="s">
        <v>1626</v>
      </c>
      <c r="F4784" s="234"/>
      <c r="G4784" s="38" t="s">
        <v>139</v>
      </c>
      <c r="H4784" s="37" t="s">
        <v>140</v>
      </c>
      <c r="I4784" s="37" t="s">
        <v>141</v>
      </c>
      <c r="J4784" s="37" t="s">
        <v>10</v>
      </c>
      <c r="Q4784">
        <f t="shared" si="1127"/>
        <v>0</v>
      </c>
      <c r="S4784" s="194"/>
      <c r="W4784" t="s">
        <v>141</v>
      </c>
      <c r="Y4784" t="s">
        <v>141</v>
      </c>
      <c r="AB4784" t="s">
        <v>141</v>
      </c>
    </row>
    <row r="4785" spans="1:30" x14ac:dyDescent="0.25">
      <c r="A4785" s="39" t="s">
        <v>1636</v>
      </c>
      <c r="B4785" s="40" t="s">
        <v>1520</v>
      </c>
      <c r="C4785" s="39" t="s">
        <v>162</v>
      </c>
      <c r="D4785" s="39" t="s">
        <v>1521</v>
      </c>
      <c r="E4785" s="235" t="s">
        <v>3247</v>
      </c>
      <c r="F4785" s="236"/>
      <c r="G4785" s="41" t="s">
        <v>159</v>
      </c>
      <c r="H4785" s="42">
        <v>1</v>
      </c>
      <c r="I4785" s="43">
        <f>_xlfn.XLOOKUP(D4785,'Sintético MO EQ MAT'!D:D,'Sintético MO EQ MAT'!G:G)</f>
        <v>87.217361819672149</v>
      </c>
      <c r="J4785" s="43">
        <f>(H4785*I4785)</f>
        <v>87.217361819672149</v>
      </c>
      <c r="K4785">
        <f>_xlfn.XLOOKUP(D4785,'Sintético MO EQ MAT'!D:D,'Sintético MO EQ MAT'!O:O,0)</f>
        <v>1790.79</v>
      </c>
      <c r="L4785">
        <f>_xlfn.XLOOKUP(D4785,'Sintético MO EQ MAT'!D:D,'Sintético MO EQ MAT'!K:K,0)</f>
        <v>106.40518142000002</v>
      </c>
      <c r="Q4785">
        <f t="shared" si="1127"/>
        <v>0</v>
      </c>
      <c r="S4785" s="194"/>
      <c r="W4785">
        <v>87.217361819672149</v>
      </c>
      <c r="Y4785">
        <v>87.217361819672149</v>
      </c>
      <c r="AB4785">
        <v>87.217361819672149</v>
      </c>
      <c r="AD4785" s="196">
        <v>87.17</v>
      </c>
    </row>
    <row r="4786" spans="1:30" ht="25.5" x14ac:dyDescent="0.25">
      <c r="A4786" s="50" t="s">
        <v>1638</v>
      </c>
      <c r="B4786" s="51" t="s">
        <v>1186</v>
      </c>
      <c r="C4786" s="50" t="s">
        <v>157</v>
      </c>
      <c r="D4786" s="50" t="s">
        <v>1187</v>
      </c>
      <c r="E4786" s="237" t="s">
        <v>1637</v>
      </c>
      <c r="F4786" s="238"/>
      <c r="G4786" s="52" t="s">
        <v>266</v>
      </c>
      <c r="H4786" s="53">
        <v>0.97899999999999998</v>
      </c>
      <c r="I4786" s="54">
        <v>18.82</v>
      </c>
      <c r="J4786" s="54">
        <f t="shared" ref="J4786:J4787" si="1132">TRUNC(H4786*I4786,(2))</f>
        <v>18.420000000000002</v>
      </c>
      <c r="Q4786">
        <f t="shared" si="1127"/>
        <v>0</v>
      </c>
      <c r="R4786">
        <f t="shared" ref="R4786:R4787" si="1133">I4786/1.07133</f>
        <v>17.566949492686664</v>
      </c>
      <c r="T4786">
        <v>17.874977831293812</v>
      </c>
      <c r="W4786">
        <v>19.149999999999999</v>
      </c>
      <c r="Y4786">
        <v>19.149999999999999</v>
      </c>
      <c r="AB4786">
        <v>19.149999999999999</v>
      </c>
      <c r="AD4786" s="196">
        <v>18.82</v>
      </c>
    </row>
    <row r="4787" spans="1:30" ht="25.5" x14ac:dyDescent="0.25">
      <c r="A4787" s="55" t="s">
        <v>1627</v>
      </c>
      <c r="B4787" s="56" t="s">
        <v>3248</v>
      </c>
      <c r="C4787" s="55" t="s">
        <v>162</v>
      </c>
      <c r="D4787" s="55" t="s">
        <v>3249</v>
      </c>
      <c r="E4787" s="230" t="s">
        <v>1648</v>
      </c>
      <c r="F4787" s="231"/>
      <c r="G4787" s="57" t="s">
        <v>159</v>
      </c>
      <c r="H4787" s="58">
        <v>1</v>
      </c>
      <c r="I4787" s="59">
        <v>68.8</v>
      </c>
      <c r="J4787" s="59">
        <f t="shared" si="1132"/>
        <v>68.8</v>
      </c>
      <c r="Q4787">
        <f t="shared" si="1127"/>
        <v>0</v>
      </c>
      <c r="R4787">
        <f t="shared" si="1133"/>
        <v>64.219241503551658</v>
      </c>
      <c r="T4787">
        <v>65.33934455303222</v>
      </c>
      <c r="W4787">
        <v>70</v>
      </c>
      <c r="Y4787">
        <v>70</v>
      </c>
      <c r="AB4787">
        <v>70</v>
      </c>
      <c r="AD4787" s="196">
        <v>68.8</v>
      </c>
    </row>
    <row r="4788" spans="1:30" x14ac:dyDescent="0.25">
      <c r="A4788" s="44"/>
      <c r="B4788" s="44"/>
      <c r="C4788" s="44"/>
      <c r="D4788" s="44"/>
      <c r="E4788" s="44" t="s">
        <v>1629</v>
      </c>
      <c r="F4788" s="45">
        <v>13</v>
      </c>
      <c r="G4788" s="44" t="s">
        <v>1630</v>
      </c>
      <c r="H4788" s="45">
        <v>0</v>
      </c>
      <c r="I4788" s="44" t="s">
        <v>1631</v>
      </c>
      <c r="J4788" s="45">
        <f>F4788+H4788</f>
        <v>13</v>
      </c>
      <c r="Q4788">
        <f t="shared" si="1127"/>
        <v>0</v>
      </c>
      <c r="W4788" t="s">
        <v>1631</v>
      </c>
      <c r="Y4788" t="s">
        <v>1631</v>
      </c>
      <c r="AB4788" t="s">
        <v>1631</v>
      </c>
    </row>
    <row r="4789" spans="1:30" x14ac:dyDescent="0.25">
      <c r="A4789" s="44"/>
      <c r="B4789" s="44"/>
      <c r="C4789" s="44"/>
      <c r="D4789" s="44"/>
      <c r="E4789" s="44" t="s">
        <v>1632</v>
      </c>
      <c r="F4789" s="45">
        <f>J4789-J4785</f>
        <v>19.18781960032787</v>
      </c>
      <c r="G4789" s="44"/>
      <c r="H4789" s="229" t="s">
        <v>1633</v>
      </c>
      <c r="I4789" s="229"/>
      <c r="J4789" s="45">
        <f>Q4789</f>
        <v>106.40518142000002</v>
      </c>
      <c r="Q4789">
        <f t="shared" si="1127"/>
        <v>106.40518142000002</v>
      </c>
      <c r="S4789" s="194"/>
    </row>
    <row r="4790" spans="1:30" ht="15.75" thickBot="1" x14ac:dyDescent="0.3">
      <c r="A4790" s="46"/>
      <c r="B4790" s="46"/>
      <c r="C4790" s="46"/>
      <c r="D4790" s="46"/>
      <c r="E4790" s="46"/>
      <c r="F4790" s="46"/>
      <c r="G4790" s="46" t="s">
        <v>1634</v>
      </c>
      <c r="H4790" s="47">
        <v>16.829999999999998</v>
      </c>
      <c r="I4790" s="46" t="s">
        <v>1635</v>
      </c>
      <c r="J4790" s="48">
        <f>O4790</f>
        <v>1790.79</v>
      </c>
      <c r="M4790">
        <f>K4785</f>
        <v>1790.79</v>
      </c>
      <c r="N4790">
        <f>L4785</f>
        <v>106.40518142000002</v>
      </c>
      <c r="O4790">
        <v>1790.79</v>
      </c>
      <c r="P4790">
        <v>106.40518142000002</v>
      </c>
      <c r="Q4790">
        <f t="shared" si="1127"/>
        <v>0</v>
      </c>
      <c r="S4790" s="194"/>
      <c r="W4790" t="s">
        <v>1635</v>
      </c>
      <c r="Y4790" t="s">
        <v>1635</v>
      </c>
      <c r="AB4790" t="s">
        <v>1635</v>
      </c>
    </row>
    <row r="4791" spans="1:30" ht="15.75" thickTop="1" x14ac:dyDescent="0.25">
      <c r="A4791" s="49"/>
      <c r="B4791" s="49"/>
      <c r="C4791" s="49"/>
      <c r="D4791" s="49"/>
      <c r="E4791" s="49"/>
      <c r="F4791" s="49"/>
      <c r="G4791" s="49"/>
      <c r="H4791" s="49"/>
      <c r="I4791" s="49"/>
      <c r="J4791" s="49"/>
      <c r="Q4791">
        <f t="shared" si="1127"/>
        <v>0</v>
      </c>
      <c r="S4791" s="194"/>
    </row>
    <row r="4792" spans="1:30" collapsed="1" x14ac:dyDescent="0.25">
      <c r="A4792" s="36" t="s">
        <v>5088</v>
      </c>
      <c r="B4792" s="37" t="s">
        <v>137</v>
      </c>
      <c r="C4792" s="36" t="s">
        <v>138</v>
      </c>
      <c r="D4792" s="36" t="s">
        <v>9</v>
      </c>
      <c r="E4792" s="233" t="s">
        <v>1626</v>
      </c>
      <c r="F4792" s="234"/>
      <c r="G4792" s="38" t="s">
        <v>139</v>
      </c>
      <c r="H4792" s="37" t="s">
        <v>140</v>
      </c>
      <c r="I4792" s="37" t="s">
        <v>141</v>
      </c>
      <c r="J4792" s="37" t="s">
        <v>10</v>
      </c>
      <c r="Q4792">
        <f t="shared" si="1127"/>
        <v>0</v>
      </c>
      <c r="S4792" s="194"/>
      <c r="W4792" t="s">
        <v>141</v>
      </c>
      <c r="Y4792" t="s">
        <v>141</v>
      </c>
      <c r="AB4792" t="s">
        <v>141</v>
      </c>
    </row>
    <row r="4793" spans="1:30" x14ac:dyDescent="0.25">
      <c r="A4793" s="39" t="s">
        <v>1636</v>
      </c>
      <c r="B4793" s="40" t="s">
        <v>1450</v>
      </c>
      <c r="C4793" s="39" t="s">
        <v>594</v>
      </c>
      <c r="D4793" s="39" t="s">
        <v>3142</v>
      </c>
      <c r="E4793" s="235" t="s">
        <v>3143</v>
      </c>
      <c r="F4793" s="236"/>
      <c r="G4793" s="41" t="s">
        <v>808</v>
      </c>
      <c r="H4793" s="42">
        <v>1</v>
      </c>
      <c r="I4793" s="43">
        <f>_xlfn.XLOOKUP(D4793,'Sintético MO EQ MAT'!D:D,'Sintético MO EQ MAT'!G:G)</f>
        <v>375.29406826229507</v>
      </c>
      <c r="J4793" s="43">
        <f>(H4793*I4793)</f>
        <v>375.29406826229507</v>
      </c>
      <c r="K4793">
        <f>_xlfn.XLOOKUP(D4793,'Sintético MO EQ MAT'!D:D,'Sintético MO EQ MAT'!O:O,0)</f>
        <v>549.42999999999995</v>
      </c>
      <c r="L4793">
        <f>_xlfn.XLOOKUP(D4793,'Sintético MO EQ MAT'!D:D,'Sintético MO EQ MAT'!K:K,0)</f>
        <v>457.85876328000001</v>
      </c>
      <c r="Q4793">
        <f t="shared" si="1127"/>
        <v>0</v>
      </c>
      <c r="S4793" s="194"/>
      <c r="W4793">
        <v>375.29406826229507</v>
      </c>
      <c r="Y4793">
        <v>375.29406826229507</v>
      </c>
      <c r="AB4793">
        <v>375.29406826229507</v>
      </c>
      <c r="AD4793" s="196">
        <v>268.48</v>
      </c>
    </row>
    <row r="4794" spans="1:30" ht="25.5" x14ac:dyDescent="0.25">
      <c r="A4794" s="50" t="s">
        <v>1638</v>
      </c>
      <c r="B4794" s="51" t="s">
        <v>2532</v>
      </c>
      <c r="C4794" s="50" t="s">
        <v>594</v>
      </c>
      <c r="D4794" s="50" t="s">
        <v>2533</v>
      </c>
      <c r="E4794" s="237" t="s">
        <v>2336</v>
      </c>
      <c r="F4794" s="238"/>
      <c r="G4794" s="52" t="s">
        <v>1787</v>
      </c>
      <c r="H4794" s="53">
        <v>1.5</v>
      </c>
      <c r="I4794" s="54">
        <v>3.64</v>
      </c>
      <c r="J4794" s="54">
        <f t="shared" ref="J4794:J4804" si="1134">TRUNC(H4794*I4794,(2))</f>
        <v>5.46</v>
      </c>
      <c r="Q4794">
        <f t="shared" si="1127"/>
        <v>0</v>
      </c>
      <c r="R4794">
        <f t="shared" ref="R4794:R4804" si="1135">I4794/1.07133</f>
        <v>3.3976459167576754</v>
      </c>
      <c r="T4794">
        <v>3.4629852613107075</v>
      </c>
      <c r="W4794">
        <v>3.71</v>
      </c>
      <c r="Y4794">
        <v>3.71</v>
      </c>
      <c r="AB4794">
        <v>3.71</v>
      </c>
      <c r="AD4794" s="196">
        <v>3.64</v>
      </c>
    </row>
    <row r="4795" spans="1:30" ht="25.5" x14ac:dyDescent="0.25">
      <c r="A4795" s="50" t="s">
        <v>1638</v>
      </c>
      <c r="B4795" s="51" t="s">
        <v>3144</v>
      </c>
      <c r="C4795" s="50" t="s">
        <v>594</v>
      </c>
      <c r="D4795" s="50" t="s">
        <v>3145</v>
      </c>
      <c r="E4795" s="237" t="s">
        <v>2336</v>
      </c>
      <c r="F4795" s="238"/>
      <c r="G4795" s="52" t="s">
        <v>1787</v>
      </c>
      <c r="H4795" s="53">
        <v>0.5</v>
      </c>
      <c r="I4795" s="54">
        <v>3.5</v>
      </c>
      <c r="J4795" s="54">
        <f t="shared" si="1134"/>
        <v>1.75</v>
      </c>
      <c r="Q4795">
        <f t="shared" si="1127"/>
        <v>0</v>
      </c>
      <c r="R4795">
        <f t="shared" si="1135"/>
        <v>3.2669672276516111</v>
      </c>
      <c r="T4795">
        <v>3.3323065722046432</v>
      </c>
      <c r="W4795">
        <v>3.57</v>
      </c>
      <c r="Y4795">
        <v>3.57</v>
      </c>
      <c r="AB4795">
        <v>3.57</v>
      </c>
      <c r="AD4795" s="196">
        <v>3.5</v>
      </c>
    </row>
    <row r="4796" spans="1:30" ht="25.5" x14ac:dyDescent="0.25">
      <c r="A4796" s="50" t="s">
        <v>1638</v>
      </c>
      <c r="B4796" s="51" t="s">
        <v>3146</v>
      </c>
      <c r="C4796" s="50" t="s">
        <v>594</v>
      </c>
      <c r="D4796" s="50" t="s">
        <v>3147</v>
      </c>
      <c r="E4796" s="237" t="s">
        <v>2336</v>
      </c>
      <c r="F4796" s="238"/>
      <c r="G4796" s="52" t="s">
        <v>1787</v>
      </c>
      <c r="H4796" s="53">
        <v>3</v>
      </c>
      <c r="I4796" s="54">
        <v>3.47</v>
      </c>
      <c r="J4796" s="54">
        <f t="shared" si="1134"/>
        <v>10.41</v>
      </c>
      <c r="Q4796">
        <f t="shared" si="1127"/>
        <v>0</v>
      </c>
      <c r="R4796">
        <f t="shared" si="1135"/>
        <v>3.2389646514145971</v>
      </c>
      <c r="T4796">
        <v>3.3043039959676292</v>
      </c>
      <c r="W4796">
        <v>3.54</v>
      </c>
      <c r="Y4796">
        <v>3.54</v>
      </c>
      <c r="AB4796">
        <v>3.54</v>
      </c>
      <c r="AD4796" s="196">
        <v>3.47</v>
      </c>
    </row>
    <row r="4797" spans="1:30" ht="25.5" x14ac:dyDescent="0.25">
      <c r="A4797" s="50" t="s">
        <v>1638</v>
      </c>
      <c r="B4797" s="51" t="s">
        <v>3148</v>
      </c>
      <c r="C4797" s="50" t="s">
        <v>594</v>
      </c>
      <c r="D4797" s="50" t="s">
        <v>3149</v>
      </c>
      <c r="E4797" s="237" t="s">
        <v>2336</v>
      </c>
      <c r="F4797" s="238"/>
      <c r="G4797" s="52" t="s">
        <v>1787</v>
      </c>
      <c r="H4797" s="53">
        <v>3</v>
      </c>
      <c r="I4797" s="54">
        <v>4.1100000000000003</v>
      </c>
      <c r="J4797" s="54">
        <f t="shared" si="1134"/>
        <v>12.33</v>
      </c>
      <c r="Q4797">
        <f t="shared" si="1127"/>
        <v>0</v>
      </c>
      <c r="R4797">
        <f t="shared" si="1135"/>
        <v>3.8363529444708919</v>
      </c>
      <c r="T4797">
        <v>3.9110264811029287</v>
      </c>
      <c r="W4797">
        <v>4.1900000000000004</v>
      </c>
      <c r="Y4797">
        <v>4.1900000000000004</v>
      </c>
      <c r="AB4797">
        <v>4.1900000000000004</v>
      </c>
      <c r="AD4797" s="196">
        <v>4.1100000000000003</v>
      </c>
    </row>
    <row r="4798" spans="1:30" x14ac:dyDescent="0.25">
      <c r="A4798" s="55" t="s">
        <v>1627</v>
      </c>
      <c r="B4798" s="56" t="s">
        <v>3150</v>
      </c>
      <c r="C4798" s="55" t="s">
        <v>594</v>
      </c>
      <c r="D4798" s="55" t="s">
        <v>3151</v>
      </c>
      <c r="E4798" s="230" t="s">
        <v>1648</v>
      </c>
      <c r="F4798" s="231"/>
      <c r="G4798" s="57" t="s">
        <v>3152</v>
      </c>
      <c r="H4798" s="58">
        <v>2.2000000000000002</v>
      </c>
      <c r="I4798" s="59">
        <v>38.54</v>
      </c>
      <c r="J4798" s="59">
        <f t="shared" si="1134"/>
        <v>84.78</v>
      </c>
      <c r="Q4798">
        <f t="shared" si="1127"/>
        <v>0</v>
      </c>
      <c r="R4798">
        <f t="shared" si="1135"/>
        <v>35.973976272483739</v>
      </c>
      <c r="T4798">
        <v>36.599367141777051</v>
      </c>
      <c r="W4798">
        <v>39.21</v>
      </c>
      <c r="Y4798">
        <v>39.21</v>
      </c>
      <c r="AB4798">
        <v>39.21</v>
      </c>
      <c r="AD4798" s="196">
        <v>38.54</v>
      </c>
    </row>
    <row r="4799" spans="1:30" x14ac:dyDescent="0.25">
      <c r="A4799" s="55" t="s">
        <v>1627</v>
      </c>
      <c r="B4799" s="56" t="s">
        <v>3153</v>
      </c>
      <c r="C4799" s="55" t="s">
        <v>157</v>
      </c>
      <c r="D4799" s="55" t="s">
        <v>3154</v>
      </c>
      <c r="E4799" s="230" t="s">
        <v>1665</v>
      </c>
      <c r="F4799" s="231"/>
      <c r="G4799" s="57" t="s">
        <v>266</v>
      </c>
      <c r="H4799" s="58">
        <v>3</v>
      </c>
      <c r="I4799" s="59">
        <v>20.32</v>
      </c>
      <c r="J4799" s="59">
        <f t="shared" si="1134"/>
        <v>60.96</v>
      </c>
      <c r="Q4799">
        <f t="shared" si="1127"/>
        <v>0</v>
      </c>
      <c r="R4799">
        <f t="shared" si="1135"/>
        <v>18.967078304537353</v>
      </c>
      <c r="T4799">
        <v>19.303109219381518</v>
      </c>
      <c r="W4799">
        <v>20.68</v>
      </c>
      <c r="Y4799">
        <v>20.68</v>
      </c>
      <c r="AB4799">
        <v>20.68</v>
      </c>
      <c r="AD4799" s="196">
        <v>20.32</v>
      </c>
    </row>
    <row r="4800" spans="1:30" ht="25.5" x14ac:dyDescent="0.25">
      <c r="A4800" s="55" t="s">
        <v>1627</v>
      </c>
      <c r="B4800" s="56" t="s">
        <v>3155</v>
      </c>
      <c r="C4800" s="55" t="s">
        <v>157</v>
      </c>
      <c r="D4800" s="55" t="s">
        <v>3156</v>
      </c>
      <c r="E4800" s="230" t="s">
        <v>1648</v>
      </c>
      <c r="F4800" s="231"/>
      <c r="G4800" s="57" t="s">
        <v>255</v>
      </c>
      <c r="H4800" s="58">
        <v>3</v>
      </c>
      <c r="I4800" s="59">
        <v>31.55</v>
      </c>
      <c r="J4800" s="59">
        <f t="shared" si="1134"/>
        <v>94.65</v>
      </c>
      <c r="Q4800">
        <f t="shared" si="1127"/>
        <v>0</v>
      </c>
      <c r="R4800">
        <f t="shared" si="1135"/>
        <v>29.449376009259524</v>
      </c>
      <c r="T4800">
        <v>29.962756573604775</v>
      </c>
      <c r="W4800">
        <v>32.1</v>
      </c>
      <c r="Y4800">
        <v>32.1</v>
      </c>
      <c r="AB4800">
        <v>32.1</v>
      </c>
      <c r="AD4800" s="196">
        <v>31.55</v>
      </c>
    </row>
    <row r="4801" spans="1:30" x14ac:dyDescent="0.25">
      <c r="A4801" s="55" t="s">
        <v>1627</v>
      </c>
      <c r="B4801" s="56" t="s">
        <v>3157</v>
      </c>
      <c r="C4801" s="55" t="s">
        <v>157</v>
      </c>
      <c r="D4801" s="55" t="s">
        <v>3158</v>
      </c>
      <c r="E4801" s="230" t="s">
        <v>1665</v>
      </c>
      <c r="F4801" s="231"/>
      <c r="G4801" s="57" t="s">
        <v>266</v>
      </c>
      <c r="H4801" s="58">
        <v>0.5</v>
      </c>
      <c r="I4801" s="59">
        <v>20.32</v>
      </c>
      <c r="J4801" s="59">
        <f t="shared" si="1134"/>
        <v>10.16</v>
      </c>
      <c r="Q4801">
        <f t="shared" si="1127"/>
        <v>0</v>
      </c>
      <c r="R4801">
        <f t="shared" si="1135"/>
        <v>18.967078304537353</v>
      </c>
      <c r="T4801">
        <v>19.303109219381518</v>
      </c>
      <c r="W4801">
        <v>20.68</v>
      </c>
      <c r="Y4801">
        <v>20.68</v>
      </c>
      <c r="AB4801">
        <v>20.68</v>
      </c>
      <c r="AD4801" s="196">
        <v>20.32</v>
      </c>
    </row>
    <row r="4802" spans="1:30" x14ac:dyDescent="0.25">
      <c r="A4802" s="55" t="s">
        <v>1627</v>
      </c>
      <c r="B4802" s="56" t="s">
        <v>264</v>
      </c>
      <c r="C4802" s="55" t="s">
        <v>157</v>
      </c>
      <c r="D4802" s="55" t="s">
        <v>265</v>
      </c>
      <c r="E4802" s="230" t="s">
        <v>1665</v>
      </c>
      <c r="F4802" s="231"/>
      <c r="G4802" s="57" t="s">
        <v>266</v>
      </c>
      <c r="H4802" s="58">
        <v>1.5</v>
      </c>
      <c r="I4802" s="59">
        <v>12.8</v>
      </c>
      <c r="J4802" s="59">
        <f t="shared" si="1134"/>
        <v>19.2</v>
      </c>
      <c r="Q4802">
        <f t="shared" si="1127"/>
        <v>0</v>
      </c>
      <c r="R4802">
        <f t="shared" si="1135"/>
        <v>11.947765861125893</v>
      </c>
      <c r="T4802">
        <v>12.134449702705984</v>
      </c>
      <c r="W4802">
        <v>13</v>
      </c>
      <c r="Y4802">
        <v>13</v>
      </c>
      <c r="AB4802">
        <v>13</v>
      </c>
      <c r="AD4802" s="196">
        <v>12.77</v>
      </c>
    </row>
    <row r="4803" spans="1:30" x14ac:dyDescent="0.25">
      <c r="A4803" s="55" t="s">
        <v>1627</v>
      </c>
      <c r="B4803" s="56" t="s">
        <v>3159</v>
      </c>
      <c r="C4803" s="55" t="s">
        <v>157</v>
      </c>
      <c r="D4803" s="55" t="s">
        <v>3160</v>
      </c>
      <c r="E4803" s="230" t="s">
        <v>1665</v>
      </c>
      <c r="F4803" s="231"/>
      <c r="G4803" s="57" t="s">
        <v>266</v>
      </c>
      <c r="H4803" s="58">
        <v>3</v>
      </c>
      <c r="I4803" s="59">
        <v>20.34</v>
      </c>
      <c r="J4803" s="59">
        <f t="shared" si="1134"/>
        <v>61.02</v>
      </c>
      <c r="Q4803">
        <f t="shared" si="1127"/>
        <v>0</v>
      </c>
      <c r="R4803">
        <f t="shared" si="1135"/>
        <v>18.985746688695361</v>
      </c>
      <c r="T4803">
        <v>19.303109219381518</v>
      </c>
      <c r="W4803">
        <v>20.68</v>
      </c>
      <c r="Y4803">
        <v>20.68</v>
      </c>
      <c r="AB4803">
        <v>20.68</v>
      </c>
      <c r="AD4803" s="196">
        <v>20.32</v>
      </c>
    </row>
    <row r="4804" spans="1:30" x14ac:dyDescent="0.25">
      <c r="A4804" s="55" t="s">
        <v>1627</v>
      </c>
      <c r="B4804" s="56" t="s">
        <v>1972</v>
      </c>
      <c r="C4804" s="55" t="s">
        <v>157</v>
      </c>
      <c r="D4804" s="55" t="s">
        <v>1973</v>
      </c>
      <c r="E4804" s="230" t="s">
        <v>1648</v>
      </c>
      <c r="F4804" s="231"/>
      <c r="G4804" s="57" t="s">
        <v>259</v>
      </c>
      <c r="H4804" s="58">
        <v>0.5</v>
      </c>
      <c r="I4804" s="59">
        <v>29.15</v>
      </c>
      <c r="J4804" s="59">
        <f t="shared" si="1134"/>
        <v>14.57</v>
      </c>
      <c r="Q4804">
        <f t="shared" si="1127"/>
        <v>0</v>
      </c>
      <c r="R4804">
        <f t="shared" si="1135"/>
        <v>27.209169910298417</v>
      </c>
      <c r="T4804">
        <v>27.685213706327652</v>
      </c>
      <c r="W4804">
        <v>29.66</v>
      </c>
      <c r="Y4804">
        <v>29.66</v>
      </c>
      <c r="AB4804">
        <v>29.66</v>
      </c>
      <c r="AD4804" s="196">
        <v>29.15</v>
      </c>
    </row>
    <row r="4805" spans="1:30" x14ac:dyDescent="0.25">
      <c r="A4805" s="44"/>
      <c r="B4805" s="44"/>
      <c r="C4805" s="44"/>
      <c r="D4805" s="44"/>
      <c r="E4805" s="44" t="s">
        <v>1629</v>
      </c>
      <c r="F4805" s="45">
        <v>153.91999999999999</v>
      </c>
      <c r="G4805" s="44" t="s">
        <v>1630</v>
      </c>
      <c r="H4805" s="45">
        <v>0</v>
      </c>
      <c r="I4805" s="44" t="s">
        <v>1631</v>
      </c>
      <c r="J4805" s="45">
        <f>F4805+H4805</f>
        <v>153.91999999999999</v>
      </c>
      <c r="Q4805">
        <f t="shared" si="1127"/>
        <v>0</v>
      </c>
      <c r="W4805" t="s">
        <v>1631</v>
      </c>
      <c r="Y4805" t="s">
        <v>1631</v>
      </c>
      <c r="AB4805" t="s">
        <v>1631</v>
      </c>
    </row>
    <row r="4806" spans="1:30" x14ac:dyDescent="0.25">
      <c r="A4806" s="44"/>
      <c r="B4806" s="44"/>
      <c r="C4806" s="44"/>
      <c r="D4806" s="44"/>
      <c r="E4806" s="44" t="s">
        <v>1632</v>
      </c>
      <c r="F4806" s="45">
        <f>J4806-J4793</f>
        <v>82.564695017704935</v>
      </c>
      <c r="G4806" s="44"/>
      <c r="H4806" s="229" t="s">
        <v>1633</v>
      </c>
      <c r="I4806" s="229"/>
      <c r="J4806" s="45">
        <f>Q4806</f>
        <v>457.85876328000001</v>
      </c>
      <c r="Q4806">
        <f t="shared" si="1127"/>
        <v>457.85876328000001</v>
      </c>
      <c r="S4806" s="194"/>
    </row>
    <row r="4807" spans="1:30" ht="15.75" thickBot="1" x14ac:dyDescent="0.3">
      <c r="A4807" s="46"/>
      <c r="B4807" s="46"/>
      <c r="C4807" s="46"/>
      <c r="D4807" s="46"/>
      <c r="E4807" s="46"/>
      <c r="F4807" s="46"/>
      <c r="G4807" s="46" t="s">
        <v>1634</v>
      </c>
      <c r="H4807" s="47">
        <v>3</v>
      </c>
      <c r="I4807" s="46" t="s">
        <v>1635</v>
      </c>
      <c r="J4807" s="48">
        <f>O4807</f>
        <v>1373.57</v>
      </c>
      <c r="M4807">
        <f>K4793</f>
        <v>549.42999999999995</v>
      </c>
      <c r="N4807">
        <f>L4793</f>
        <v>457.85876328000001</v>
      </c>
      <c r="O4807">
        <v>1373.57</v>
      </c>
      <c r="P4807">
        <v>457.85876328000001</v>
      </c>
      <c r="Q4807">
        <f t="shared" si="1127"/>
        <v>0</v>
      </c>
      <c r="S4807" s="194"/>
      <c r="W4807" t="s">
        <v>1635</v>
      </c>
      <c r="Y4807" t="s">
        <v>1635</v>
      </c>
      <c r="AB4807" t="s">
        <v>1635</v>
      </c>
    </row>
    <row r="4808" spans="1:30" ht="15.75" thickTop="1" x14ac:dyDescent="0.25">
      <c r="A4808" s="49"/>
      <c r="B4808" s="49"/>
      <c r="C4808" s="49"/>
      <c r="D4808" s="49"/>
      <c r="E4808" s="49"/>
      <c r="F4808" s="49"/>
      <c r="G4808" s="49"/>
      <c r="H4808" s="49"/>
      <c r="I4808" s="49"/>
      <c r="J4808" s="49"/>
      <c r="Q4808">
        <f t="shared" si="1127"/>
        <v>0</v>
      </c>
      <c r="S4808" s="194"/>
    </row>
    <row r="4809" spans="1:30" collapsed="1" x14ac:dyDescent="0.25">
      <c r="A4809" s="36" t="s">
        <v>5089</v>
      </c>
      <c r="B4809" s="37" t="s">
        <v>137</v>
      </c>
      <c r="C4809" s="36" t="s">
        <v>138</v>
      </c>
      <c r="D4809" s="36" t="s">
        <v>9</v>
      </c>
      <c r="E4809" s="233" t="s">
        <v>1626</v>
      </c>
      <c r="F4809" s="234"/>
      <c r="G4809" s="38" t="s">
        <v>139</v>
      </c>
      <c r="H4809" s="37" t="s">
        <v>140</v>
      </c>
      <c r="I4809" s="37" t="s">
        <v>141</v>
      </c>
      <c r="J4809" s="37" t="s">
        <v>10</v>
      </c>
      <c r="Q4809">
        <f t="shared" si="1127"/>
        <v>0</v>
      </c>
      <c r="S4809" s="194"/>
      <c r="W4809" t="s">
        <v>141</v>
      </c>
      <c r="Y4809" t="s">
        <v>141</v>
      </c>
      <c r="AB4809" t="s">
        <v>141</v>
      </c>
    </row>
    <row r="4810" spans="1:30" ht="38.25" x14ac:dyDescent="0.25">
      <c r="A4810" s="39" t="s">
        <v>1636</v>
      </c>
      <c r="B4810" s="40" t="s">
        <v>1524</v>
      </c>
      <c r="C4810" s="39" t="s">
        <v>157</v>
      </c>
      <c r="D4810" s="39" t="s">
        <v>1525</v>
      </c>
      <c r="E4810" s="235" t="s">
        <v>1955</v>
      </c>
      <c r="F4810" s="236"/>
      <c r="G4810" s="41" t="s">
        <v>159</v>
      </c>
      <c r="H4810" s="42">
        <v>1</v>
      </c>
      <c r="I4810" s="43">
        <f>_xlfn.XLOOKUP(D4810,'Sintético MO EQ MAT'!D:D,'Sintético MO EQ MAT'!G:G)</f>
        <v>12.793383573770493</v>
      </c>
      <c r="J4810" s="43">
        <f>(H4810*I4810)</f>
        <v>12.793383573770493</v>
      </c>
      <c r="K4810">
        <f>_xlfn.XLOOKUP(D4810,'Sintético MO EQ MAT'!D:D,'Sintético MO EQ MAT'!O:O,0)</f>
        <v>152.94999999999999</v>
      </c>
      <c r="L4810">
        <f>_xlfn.XLOOKUP(D4810,'Sintético MO EQ MAT'!D:D,'Sintético MO EQ MAT'!K:K,0)</f>
        <v>15.607927960000001</v>
      </c>
      <c r="Q4810">
        <f t="shared" ref="Q4810:Q4873" si="1136">P4811</f>
        <v>0</v>
      </c>
      <c r="S4810" s="194"/>
      <c r="W4810">
        <v>12.793383573770493</v>
      </c>
      <c r="Y4810">
        <v>12.793383573770493</v>
      </c>
      <c r="AB4810">
        <v>12.793383573770493</v>
      </c>
      <c r="AD4810" s="196">
        <v>6.66</v>
      </c>
    </row>
    <row r="4811" spans="1:30" ht="25.5" x14ac:dyDescent="0.25">
      <c r="A4811" s="50" t="s">
        <v>1638</v>
      </c>
      <c r="B4811" s="51" t="s">
        <v>1956</v>
      </c>
      <c r="C4811" s="50" t="s">
        <v>157</v>
      </c>
      <c r="D4811" s="50" t="s">
        <v>1957</v>
      </c>
      <c r="E4811" s="237" t="s">
        <v>1637</v>
      </c>
      <c r="F4811" s="238"/>
      <c r="G4811" s="52" t="s">
        <v>266</v>
      </c>
      <c r="H4811" s="53">
        <v>0.3034</v>
      </c>
      <c r="I4811" s="54">
        <v>27.9</v>
      </c>
      <c r="J4811" s="54">
        <f t="shared" ref="J4811:J4812" si="1137">TRUNC(H4811*I4811,(2))</f>
        <v>8.4600000000000009</v>
      </c>
      <c r="Q4811">
        <f t="shared" si="1136"/>
        <v>0</v>
      </c>
      <c r="R4811">
        <f t="shared" ref="R4811:R4812" si="1138">I4811/1.07133</f>
        <v>26.042395900422839</v>
      </c>
      <c r="T4811">
        <v>26.499771312294069</v>
      </c>
      <c r="W4811">
        <v>28.39</v>
      </c>
      <c r="Y4811">
        <v>28.39</v>
      </c>
      <c r="AB4811">
        <v>28.39</v>
      </c>
      <c r="AD4811" s="196">
        <v>27.9</v>
      </c>
    </row>
    <row r="4812" spans="1:30" x14ac:dyDescent="0.25">
      <c r="A4812" s="55" t="s">
        <v>1627</v>
      </c>
      <c r="B4812" s="56" t="s">
        <v>3250</v>
      </c>
      <c r="C4812" s="55" t="s">
        <v>157</v>
      </c>
      <c r="D4812" s="55" t="s">
        <v>3251</v>
      </c>
      <c r="E4812" s="230" t="s">
        <v>1648</v>
      </c>
      <c r="F4812" s="231"/>
      <c r="G4812" s="57" t="s">
        <v>1724</v>
      </c>
      <c r="H4812" s="58">
        <v>0.20730000000000001</v>
      </c>
      <c r="I4812" s="59">
        <v>20.93</v>
      </c>
      <c r="J4812" s="59">
        <f t="shared" si="1137"/>
        <v>4.33</v>
      </c>
      <c r="Q4812">
        <f t="shared" si="1136"/>
        <v>0</v>
      </c>
      <c r="R4812">
        <f t="shared" si="1138"/>
        <v>19.536464021356633</v>
      </c>
      <c r="T4812">
        <v>19.881829128279804</v>
      </c>
      <c r="W4812">
        <v>21.3</v>
      </c>
      <c r="Y4812">
        <v>21.3</v>
      </c>
      <c r="AB4812">
        <v>21.3</v>
      </c>
      <c r="AD4812" s="196">
        <v>20.93</v>
      </c>
    </row>
    <row r="4813" spans="1:30" x14ac:dyDescent="0.25">
      <c r="A4813" s="44"/>
      <c r="B4813" s="44"/>
      <c r="C4813" s="44"/>
      <c r="D4813" s="44"/>
      <c r="E4813" s="44" t="s">
        <v>1629</v>
      </c>
      <c r="F4813" s="45">
        <v>6.37</v>
      </c>
      <c r="G4813" s="44" t="s">
        <v>1630</v>
      </c>
      <c r="H4813" s="45">
        <v>0</v>
      </c>
      <c r="I4813" s="44" t="s">
        <v>1631</v>
      </c>
      <c r="J4813" s="45">
        <f>F4813+H4813</f>
        <v>6.37</v>
      </c>
      <c r="Q4813">
        <f t="shared" si="1136"/>
        <v>0</v>
      </c>
      <c r="W4813" t="s">
        <v>1631</v>
      </c>
      <c r="Y4813" t="s">
        <v>1631</v>
      </c>
      <c r="AB4813" t="s">
        <v>1631</v>
      </c>
    </row>
    <row r="4814" spans="1:30" x14ac:dyDescent="0.25">
      <c r="A4814" s="44"/>
      <c r="B4814" s="44"/>
      <c r="C4814" s="44"/>
      <c r="D4814" s="44"/>
      <c r="E4814" s="44" t="s">
        <v>1632</v>
      </c>
      <c r="F4814" s="45">
        <f>J4814-J4810</f>
        <v>2.8145443862295085</v>
      </c>
      <c r="G4814" s="44"/>
      <c r="H4814" s="229" t="s">
        <v>1633</v>
      </c>
      <c r="I4814" s="229"/>
      <c r="J4814" s="45">
        <f>Q4814</f>
        <v>15.607927960000001</v>
      </c>
      <c r="Q4814">
        <f t="shared" si="1136"/>
        <v>15.607927960000001</v>
      </c>
      <c r="S4814" s="194"/>
    </row>
    <row r="4815" spans="1:30" ht="15.75" thickBot="1" x14ac:dyDescent="0.3">
      <c r="A4815" s="46"/>
      <c r="B4815" s="46"/>
      <c r="C4815" s="46"/>
      <c r="D4815" s="46"/>
      <c r="E4815" s="46"/>
      <c r="F4815" s="46"/>
      <c r="G4815" s="46" t="s">
        <v>1634</v>
      </c>
      <c r="H4815" s="47">
        <v>9.8000000000000007</v>
      </c>
      <c r="I4815" s="46" t="s">
        <v>1635</v>
      </c>
      <c r="J4815" s="48">
        <f>O4815</f>
        <v>152.94999999999999</v>
      </c>
      <c r="M4815">
        <f>K4810</f>
        <v>152.94999999999999</v>
      </c>
      <c r="N4815">
        <f>L4810</f>
        <v>15.607927960000001</v>
      </c>
      <c r="O4815">
        <v>152.94999999999999</v>
      </c>
      <c r="P4815">
        <v>15.607927960000001</v>
      </c>
      <c r="Q4815">
        <f t="shared" si="1136"/>
        <v>0</v>
      </c>
      <c r="S4815" s="194"/>
      <c r="W4815" t="s">
        <v>1635</v>
      </c>
      <c r="Y4815" t="s">
        <v>1635</v>
      </c>
      <c r="AB4815" t="s">
        <v>1635</v>
      </c>
    </row>
    <row r="4816" spans="1:30" ht="15.75" thickTop="1" x14ac:dyDescent="0.25">
      <c r="A4816" s="49"/>
      <c r="B4816" s="49"/>
      <c r="C4816" s="49"/>
      <c r="D4816" s="49"/>
      <c r="E4816" s="49"/>
      <c r="F4816" s="49"/>
      <c r="G4816" s="49"/>
      <c r="H4816" s="49"/>
      <c r="I4816" s="49"/>
      <c r="J4816" s="49"/>
      <c r="Q4816">
        <f t="shared" si="1136"/>
        <v>0</v>
      </c>
      <c r="S4816" s="194"/>
    </row>
    <row r="4817" spans="1:30" collapsed="1" x14ac:dyDescent="0.25">
      <c r="A4817" s="36" t="s">
        <v>5090</v>
      </c>
      <c r="B4817" s="37" t="s">
        <v>137</v>
      </c>
      <c r="C4817" s="36" t="s">
        <v>138</v>
      </c>
      <c r="D4817" s="36" t="s">
        <v>9</v>
      </c>
      <c r="E4817" s="233" t="s">
        <v>1626</v>
      </c>
      <c r="F4817" s="234"/>
      <c r="G4817" s="38" t="s">
        <v>139</v>
      </c>
      <c r="H4817" s="37" t="s">
        <v>140</v>
      </c>
      <c r="I4817" s="37" t="s">
        <v>141</v>
      </c>
      <c r="J4817" s="37" t="s">
        <v>10</v>
      </c>
      <c r="Q4817">
        <f t="shared" si="1136"/>
        <v>0</v>
      </c>
      <c r="S4817" s="194"/>
      <c r="W4817" t="s">
        <v>141</v>
      </c>
      <c r="Y4817" t="s">
        <v>141</v>
      </c>
      <c r="AB4817" t="s">
        <v>141</v>
      </c>
    </row>
    <row r="4818" spans="1:30" x14ac:dyDescent="0.25">
      <c r="A4818" s="39" t="s">
        <v>1636</v>
      </c>
      <c r="B4818" s="40" t="s">
        <v>1527</v>
      </c>
      <c r="C4818" s="39" t="s">
        <v>162</v>
      </c>
      <c r="D4818" s="39" t="s">
        <v>1528</v>
      </c>
      <c r="E4818" s="235" t="s">
        <v>2340</v>
      </c>
      <c r="F4818" s="236"/>
      <c r="G4818" s="41" t="s">
        <v>159</v>
      </c>
      <c r="H4818" s="42">
        <v>1</v>
      </c>
      <c r="I4818" s="43">
        <f>_xlfn.XLOOKUP(D4818,'Sintético MO EQ MAT'!D:D,'Sintético MO EQ MAT'!G:G)</f>
        <v>85.678611024590168</v>
      </c>
      <c r="J4818" s="43">
        <f>(H4818*I4818)</f>
        <v>85.678611024590168</v>
      </c>
      <c r="K4818">
        <f>_xlfn.XLOOKUP(D4818,'Sintético MO EQ MAT'!D:D,'Sintético MO EQ MAT'!O:O,0)</f>
        <v>1452.93</v>
      </c>
      <c r="L4818">
        <f>_xlfn.XLOOKUP(D4818,'Sintético MO EQ MAT'!D:D,'Sintético MO EQ MAT'!K:K,0)</f>
        <v>104.52790545000001</v>
      </c>
      <c r="Q4818">
        <f t="shared" si="1136"/>
        <v>0</v>
      </c>
      <c r="S4818" s="194"/>
      <c r="W4818">
        <v>85.678611024590168</v>
      </c>
      <c r="Y4818">
        <v>85.678611024590168</v>
      </c>
      <c r="AB4818">
        <v>85.678611024590168</v>
      </c>
      <c r="AD4818" s="196">
        <v>94.78</v>
      </c>
    </row>
    <row r="4819" spans="1:30" ht="25.5" x14ac:dyDescent="0.25">
      <c r="A4819" s="50" t="s">
        <v>1638</v>
      </c>
      <c r="B4819" s="51" t="s">
        <v>1885</v>
      </c>
      <c r="C4819" s="50" t="s">
        <v>157</v>
      </c>
      <c r="D4819" s="50" t="s">
        <v>1886</v>
      </c>
      <c r="E4819" s="237" t="s">
        <v>1637</v>
      </c>
      <c r="F4819" s="238"/>
      <c r="G4819" s="52" t="s">
        <v>266</v>
      </c>
      <c r="H4819" s="53">
        <v>0.17599999999999999</v>
      </c>
      <c r="I4819" s="54">
        <v>19.3</v>
      </c>
      <c r="J4819" s="54">
        <f t="shared" ref="J4819:J4821" si="1139">TRUNC(H4819*I4819,(2))</f>
        <v>3.39</v>
      </c>
      <c r="Q4819">
        <f t="shared" si="1136"/>
        <v>0</v>
      </c>
      <c r="R4819">
        <f t="shared" ref="R4819:R4821" si="1140">I4819/1.07133</f>
        <v>18.014990712478884</v>
      </c>
      <c r="T4819">
        <v>18.332353243165041</v>
      </c>
      <c r="W4819">
        <v>19.64</v>
      </c>
      <c r="Y4819">
        <v>19.64</v>
      </c>
      <c r="AB4819">
        <v>19.64</v>
      </c>
      <c r="AD4819" s="196">
        <v>19.3</v>
      </c>
    </row>
    <row r="4820" spans="1:30" ht="25.5" x14ac:dyDescent="0.25">
      <c r="A4820" s="50" t="s">
        <v>1638</v>
      </c>
      <c r="B4820" s="51" t="s">
        <v>1858</v>
      </c>
      <c r="C4820" s="50" t="s">
        <v>157</v>
      </c>
      <c r="D4820" s="50" t="s">
        <v>1859</v>
      </c>
      <c r="E4820" s="237" t="s">
        <v>1637</v>
      </c>
      <c r="F4820" s="238"/>
      <c r="G4820" s="52" t="s">
        <v>266</v>
      </c>
      <c r="H4820" s="53">
        <v>0.17599999999999999</v>
      </c>
      <c r="I4820" s="54">
        <v>26.51</v>
      </c>
      <c r="J4820" s="54">
        <f t="shared" si="1139"/>
        <v>4.66</v>
      </c>
      <c r="Q4820">
        <f t="shared" si="1136"/>
        <v>0</v>
      </c>
      <c r="R4820">
        <f t="shared" si="1140"/>
        <v>24.744943201441203</v>
      </c>
      <c r="T4820">
        <v>25.174316037075414</v>
      </c>
      <c r="W4820">
        <v>26.97</v>
      </c>
      <c r="Y4820">
        <v>26.97</v>
      </c>
      <c r="AB4820">
        <v>26.97</v>
      </c>
      <c r="AD4820" s="196">
        <v>26.51</v>
      </c>
    </row>
    <row r="4821" spans="1:30" x14ac:dyDescent="0.25">
      <c r="A4821" s="55" t="s">
        <v>1627</v>
      </c>
      <c r="B4821" s="56" t="s">
        <v>3252</v>
      </c>
      <c r="C4821" s="55" t="s">
        <v>162</v>
      </c>
      <c r="D4821" s="55" t="s">
        <v>3253</v>
      </c>
      <c r="E4821" s="230" t="s">
        <v>1648</v>
      </c>
      <c r="F4821" s="231"/>
      <c r="G4821" s="57" t="s">
        <v>159</v>
      </c>
      <c r="H4821" s="58">
        <v>1</v>
      </c>
      <c r="I4821" s="59">
        <v>77.63</v>
      </c>
      <c r="J4821" s="59">
        <f t="shared" si="1139"/>
        <v>77.63</v>
      </c>
      <c r="Q4821">
        <f t="shared" si="1136"/>
        <v>0</v>
      </c>
      <c r="R4821">
        <f t="shared" si="1140"/>
        <v>72.461333109312733</v>
      </c>
      <c r="T4821">
        <v>73.730783232057348</v>
      </c>
      <c r="W4821">
        <v>78.989999999999995</v>
      </c>
      <c r="Y4821">
        <v>78.989999999999995</v>
      </c>
      <c r="AB4821">
        <v>78.989999999999995</v>
      </c>
      <c r="AD4821" s="196">
        <v>77.64</v>
      </c>
    </row>
    <row r="4822" spans="1:30" x14ac:dyDescent="0.25">
      <c r="A4822" s="44"/>
      <c r="B4822" s="44"/>
      <c r="C4822" s="44"/>
      <c r="D4822" s="44"/>
      <c r="E4822" s="44" t="s">
        <v>1629</v>
      </c>
      <c r="F4822" s="45">
        <v>6.07</v>
      </c>
      <c r="G4822" s="44" t="s">
        <v>1630</v>
      </c>
      <c r="H4822" s="45">
        <v>0</v>
      </c>
      <c r="I4822" s="44" t="s">
        <v>1631</v>
      </c>
      <c r="J4822" s="45">
        <f>F4822+H4822</f>
        <v>6.07</v>
      </c>
      <c r="Q4822">
        <f t="shared" si="1136"/>
        <v>0</v>
      </c>
      <c r="W4822" t="s">
        <v>1631</v>
      </c>
      <c r="Y4822" t="s">
        <v>1631</v>
      </c>
      <c r="AB4822" t="s">
        <v>1631</v>
      </c>
    </row>
    <row r="4823" spans="1:30" x14ac:dyDescent="0.25">
      <c r="A4823" s="44"/>
      <c r="B4823" s="44"/>
      <c r="C4823" s="44"/>
      <c r="D4823" s="44"/>
      <c r="E4823" s="44" t="s">
        <v>1632</v>
      </c>
      <c r="F4823" s="45">
        <f>J4823-J4818</f>
        <v>18.849294425409838</v>
      </c>
      <c r="G4823" s="44"/>
      <c r="H4823" s="229" t="s">
        <v>1633</v>
      </c>
      <c r="I4823" s="229"/>
      <c r="J4823" s="45">
        <f>Q4823</f>
        <v>104.52790545000001</v>
      </c>
      <c r="Q4823">
        <f t="shared" si="1136"/>
        <v>104.52790545000001</v>
      </c>
      <c r="S4823" s="194"/>
    </row>
    <row r="4824" spans="1:30" ht="15.75" thickBot="1" x14ac:dyDescent="0.3">
      <c r="A4824" s="46"/>
      <c r="B4824" s="46"/>
      <c r="C4824" s="46"/>
      <c r="D4824" s="46"/>
      <c r="E4824" s="46"/>
      <c r="F4824" s="46"/>
      <c r="G4824" s="46" t="s">
        <v>1634</v>
      </c>
      <c r="H4824" s="47">
        <v>13.9</v>
      </c>
      <c r="I4824" s="46" t="s">
        <v>1635</v>
      </c>
      <c r="J4824" s="48">
        <f>O4824</f>
        <v>1452.93</v>
      </c>
      <c r="M4824">
        <f>K4818</f>
        <v>1452.93</v>
      </c>
      <c r="N4824">
        <f>L4818</f>
        <v>104.52790545000001</v>
      </c>
      <c r="O4824">
        <v>1452.93</v>
      </c>
      <c r="P4824">
        <v>104.52790545000001</v>
      </c>
      <c r="Q4824">
        <f t="shared" si="1136"/>
        <v>0</v>
      </c>
      <c r="S4824" s="194"/>
      <c r="W4824" t="s">
        <v>1635</v>
      </c>
      <c r="Y4824" t="s">
        <v>1635</v>
      </c>
      <c r="AB4824" t="s">
        <v>1635</v>
      </c>
    </row>
    <row r="4825" spans="1:30" ht="15.75" thickTop="1" x14ac:dyDescent="0.25">
      <c r="A4825" s="49"/>
      <c r="B4825" s="49"/>
      <c r="C4825" s="49"/>
      <c r="D4825" s="49"/>
      <c r="E4825" s="49"/>
      <c r="F4825" s="49"/>
      <c r="G4825" s="49"/>
      <c r="H4825" s="49"/>
      <c r="I4825" s="49"/>
      <c r="J4825" s="49"/>
      <c r="Q4825">
        <f t="shared" si="1136"/>
        <v>0</v>
      </c>
      <c r="S4825" s="194"/>
    </row>
    <row r="4826" spans="1:30" collapsed="1" x14ac:dyDescent="0.25">
      <c r="A4826" s="36" t="s">
        <v>5091</v>
      </c>
      <c r="B4826" s="37" t="s">
        <v>137</v>
      </c>
      <c r="C4826" s="36" t="s">
        <v>138</v>
      </c>
      <c r="D4826" s="36" t="s">
        <v>9</v>
      </c>
      <c r="E4826" s="233" t="s">
        <v>1626</v>
      </c>
      <c r="F4826" s="234"/>
      <c r="G4826" s="38" t="s">
        <v>139</v>
      </c>
      <c r="H4826" s="37" t="s">
        <v>140</v>
      </c>
      <c r="I4826" s="37" t="s">
        <v>141</v>
      </c>
      <c r="J4826" s="37" t="s">
        <v>10</v>
      </c>
      <c r="Q4826">
        <f t="shared" si="1136"/>
        <v>0</v>
      </c>
      <c r="S4826" s="194"/>
      <c r="W4826" t="s">
        <v>141</v>
      </c>
      <c r="Y4826" t="s">
        <v>141</v>
      </c>
      <c r="AB4826" t="s">
        <v>141</v>
      </c>
    </row>
    <row r="4827" spans="1:30" x14ac:dyDescent="0.25">
      <c r="A4827" s="39" t="s">
        <v>1636</v>
      </c>
      <c r="B4827" s="40" t="s">
        <v>1530</v>
      </c>
      <c r="C4827" s="39" t="s">
        <v>162</v>
      </c>
      <c r="D4827" s="39" t="s">
        <v>1531</v>
      </c>
      <c r="E4827" s="235" t="s">
        <v>3072</v>
      </c>
      <c r="F4827" s="236"/>
      <c r="G4827" s="41" t="s">
        <v>212</v>
      </c>
      <c r="H4827" s="42">
        <v>1</v>
      </c>
      <c r="I4827" s="43">
        <f>_xlfn.XLOOKUP(D4827,'Sintético MO EQ MAT'!D:D,'Sintético MO EQ MAT'!G:G)</f>
        <v>189.12939091803281</v>
      </c>
      <c r="J4827" s="43">
        <f>(H4827*I4827)</f>
        <v>189.12939091803281</v>
      </c>
      <c r="K4827">
        <f>_xlfn.XLOOKUP(D4827,'Sintético MO EQ MAT'!D:D,'Sintético MO EQ MAT'!O:O,0)</f>
        <v>3691.8</v>
      </c>
      <c r="L4827">
        <f>_xlfn.XLOOKUP(D4827,'Sintético MO EQ MAT'!D:D,'Sintético MO EQ MAT'!K:K,0)</f>
        <v>230.73785692000001</v>
      </c>
      <c r="Q4827">
        <f t="shared" si="1136"/>
        <v>0</v>
      </c>
      <c r="S4827" s="194"/>
      <c r="W4827">
        <v>189.12939091803281</v>
      </c>
      <c r="Y4827">
        <v>189.12939091803281</v>
      </c>
      <c r="AB4827">
        <v>189.12939091803281</v>
      </c>
      <c r="AD4827" s="196">
        <v>137.05000000000001</v>
      </c>
    </row>
    <row r="4828" spans="1:30" ht="25.5" x14ac:dyDescent="0.25">
      <c r="A4828" s="50" t="s">
        <v>1638</v>
      </c>
      <c r="B4828" s="51" t="s">
        <v>3254</v>
      </c>
      <c r="C4828" s="50" t="s">
        <v>157</v>
      </c>
      <c r="D4828" s="50" t="s">
        <v>3255</v>
      </c>
      <c r="E4828" s="237" t="s">
        <v>1637</v>
      </c>
      <c r="F4828" s="238"/>
      <c r="G4828" s="52" t="s">
        <v>266</v>
      </c>
      <c r="H4828" s="53">
        <v>0.121</v>
      </c>
      <c r="I4828" s="54">
        <v>20.62</v>
      </c>
      <c r="J4828" s="54">
        <f t="shared" ref="J4828:J4831" si="1141">TRUNC(H4828*I4828,(2))</f>
        <v>2.4900000000000002</v>
      </c>
      <c r="Q4828">
        <f t="shared" si="1136"/>
        <v>0</v>
      </c>
      <c r="R4828">
        <f t="shared" ref="R4828:R4831" si="1142">I4828/1.07133</f>
        <v>19.247104066907493</v>
      </c>
      <c r="T4828">
        <v>19.583134981751655</v>
      </c>
      <c r="W4828">
        <v>20.98</v>
      </c>
      <c r="Y4828">
        <v>20.98</v>
      </c>
      <c r="AB4828">
        <v>20.98</v>
      </c>
      <c r="AD4828" s="196">
        <v>20.62</v>
      </c>
    </row>
    <row r="4829" spans="1:30" ht="25.5" x14ac:dyDescent="0.25">
      <c r="A4829" s="50" t="s">
        <v>1638</v>
      </c>
      <c r="B4829" s="51" t="s">
        <v>1186</v>
      </c>
      <c r="C4829" s="50" t="s">
        <v>157</v>
      </c>
      <c r="D4829" s="50" t="s">
        <v>1187</v>
      </c>
      <c r="E4829" s="237" t="s">
        <v>1637</v>
      </c>
      <c r="F4829" s="238"/>
      <c r="G4829" s="52" t="s">
        <v>266</v>
      </c>
      <c r="H4829" s="53">
        <v>4.9059999999999997</v>
      </c>
      <c r="I4829" s="54">
        <v>18.82</v>
      </c>
      <c r="J4829" s="54">
        <f t="shared" si="1141"/>
        <v>92.33</v>
      </c>
      <c r="Q4829">
        <f t="shared" si="1136"/>
        <v>0</v>
      </c>
      <c r="R4829">
        <f t="shared" si="1142"/>
        <v>17.566949492686664</v>
      </c>
      <c r="T4829">
        <v>17.874977831293812</v>
      </c>
      <c r="W4829">
        <v>19.149999999999999</v>
      </c>
      <c r="Y4829">
        <v>19.149999999999999</v>
      </c>
      <c r="AB4829">
        <v>19.149999999999999</v>
      </c>
      <c r="AD4829" s="196">
        <v>18.82</v>
      </c>
    </row>
    <row r="4830" spans="1:30" x14ac:dyDescent="0.25">
      <c r="A4830" s="55" t="s">
        <v>1627</v>
      </c>
      <c r="B4830" s="56" t="s">
        <v>3256</v>
      </c>
      <c r="C4830" s="55" t="s">
        <v>162</v>
      </c>
      <c r="D4830" s="55" t="s">
        <v>3257</v>
      </c>
      <c r="E4830" s="230" t="s">
        <v>1648</v>
      </c>
      <c r="F4830" s="231"/>
      <c r="G4830" s="57" t="s">
        <v>212</v>
      </c>
      <c r="H4830" s="58">
        <v>1.35</v>
      </c>
      <c r="I4830" s="59">
        <v>67.75</v>
      </c>
      <c r="J4830" s="59">
        <f t="shared" si="1141"/>
        <v>91.46</v>
      </c>
      <c r="Q4830">
        <f t="shared" si="1136"/>
        <v>0</v>
      </c>
      <c r="R4830">
        <f t="shared" si="1142"/>
        <v>63.239151335256182</v>
      </c>
      <c r="T4830">
        <v>64.340586000578739</v>
      </c>
      <c r="W4830">
        <v>68.930000000000007</v>
      </c>
      <c r="Y4830">
        <v>68.930000000000007</v>
      </c>
      <c r="AB4830">
        <v>68.930000000000007</v>
      </c>
      <c r="AD4830" s="196">
        <v>67.75</v>
      </c>
    </row>
    <row r="4831" spans="1:30" x14ac:dyDescent="0.25">
      <c r="A4831" s="55" t="s">
        <v>1627</v>
      </c>
      <c r="B4831" s="56" t="s">
        <v>3258</v>
      </c>
      <c r="C4831" s="55" t="s">
        <v>162</v>
      </c>
      <c r="D4831" s="55" t="s">
        <v>3259</v>
      </c>
      <c r="E4831" s="230" t="s">
        <v>1648</v>
      </c>
      <c r="F4831" s="231"/>
      <c r="G4831" s="57" t="s">
        <v>266</v>
      </c>
      <c r="H4831" s="58">
        <v>0.12</v>
      </c>
      <c r="I4831" s="59">
        <v>23.83</v>
      </c>
      <c r="J4831" s="59">
        <f t="shared" si="1141"/>
        <v>2.85</v>
      </c>
      <c r="Q4831">
        <f t="shared" si="1136"/>
        <v>0</v>
      </c>
      <c r="R4831">
        <f t="shared" si="1142"/>
        <v>22.243379724267967</v>
      </c>
      <c r="T4831">
        <v>22.635415791586162</v>
      </c>
      <c r="W4831">
        <v>24.25</v>
      </c>
      <c r="Y4831">
        <v>24.25</v>
      </c>
      <c r="AB4831">
        <v>24.25</v>
      </c>
      <c r="AD4831" s="196">
        <v>23.83</v>
      </c>
    </row>
    <row r="4832" spans="1:30" x14ac:dyDescent="0.25">
      <c r="A4832" s="44"/>
      <c r="B4832" s="44"/>
      <c r="C4832" s="44"/>
      <c r="D4832" s="44"/>
      <c r="E4832" s="44" t="s">
        <v>1629</v>
      </c>
      <c r="F4832" s="45">
        <v>67.099999999999994</v>
      </c>
      <c r="G4832" s="44" t="s">
        <v>1630</v>
      </c>
      <c r="H4832" s="45">
        <v>0</v>
      </c>
      <c r="I4832" s="44" t="s">
        <v>1631</v>
      </c>
      <c r="J4832" s="45">
        <f>F4832+H4832</f>
        <v>67.099999999999994</v>
      </c>
      <c r="Q4832">
        <f t="shared" si="1136"/>
        <v>0</v>
      </c>
      <c r="W4832" t="s">
        <v>1631</v>
      </c>
      <c r="Y4832" t="s">
        <v>1631</v>
      </c>
      <c r="AB4832" t="s">
        <v>1631</v>
      </c>
    </row>
    <row r="4833" spans="1:30" x14ac:dyDescent="0.25">
      <c r="A4833" s="44"/>
      <c r="B4833" s="44"/>
      <c r="C4833" s="44"/>
      <c r="D4833" s="44"/>
      <c r="E4833" s="44" t="s">
        <v>1632</v>
      </c>
      <c r="F4833" s="45">
        <f>J4833-J4827</f>
        <v>41.608466001967201</v>
      </c>
      <c r="G4833" s="44"/>
      <c r="H4833" s="229" t="s">
        <v>1633</v>
      </c>
      <c r="I4833" s="229"/>
      <c r="J4833" s="45">
        <f>Q4833</f>
        <v>230.73785692000001</v>
      </c>
      <c r="Q4833">
        <f t="shared" si="1136"/>
        <v>230.73785692000001</v>
      </c>
      <c r="S4833" s="194"/>
    </row>
    <row r="4834" spans="1:30" ht="15.75" thickBot="1" x14ac:dyDescent="0.3">
      <c r="A4834" s="46"/>
      <c r="B4834" s="46"/>
      <c r="C4834" s="46"/>
      <c r="D4834" s="46"/>
      <c r="E4834" s="46"/>
      <c r="F4834" s="46"/>
      <c r="G4834" s="46" t="s">
        <v>1634</v>
      </c>
      <c r="H4834" s="47">
        <v>16</v>
      </c>
      <c r="I4834" s="46" t="s">
        <v>1635</v>
      </c>
      <c r="J4834" s="48">
        <f>O4834</f>
        <v>3691.8</v>
      </c>
      <c r="M4834">
        <f>K4827</f>
        <v>3691.8</v>
      </c>
      <c r="N4834">
        <f>L4827</f>
        <v>230.73785692000001</v>
      </c>
      <c r="O4834">
        <v>3691.8</v>
      </c>
      <c r="P4834">
        <v>230.73785692000001</v>
      </c>
      <c r="Q4834">
        <f t="shared" si="1136"/>
        <v>0</v>
      </c>
      <c r="S4834" s="194"/>
      <c r="W4834" t="s">
        <v>1635</v>
      </c>
      <c r="Y4834" t="s">
        <v>1635</v>
      </c>
      <c r="AB4834" t="s">
        <v>1635</v>
      </c>
    </row>
    <row r="4835" spans="1:30" ht="15.75" thickTop="1" x14ac:dyDescent="0.25">
      <c r="A4835" s="49"/>
      <c r="B4835" s="49"/>
      <c r="C4835" s="49"/>
      <c r="D4835" s="49"/>
      <c r="E4835" s="49"/>
      <c r="F4835" s="49"/>
      <c r="G4835" s="49"/>
      <c r="H4835" s="49"/>
      <c r="I4835" s="49"/>
      <c r="J4835" s="49"/>
      <c r="Q4835">
        <f t="shared" si="1136"/>
        <v>0</v>
      </c>
      <c r="S4835" s="194"/>
    </row>
    <row r="4836" spans="1:30" x14ac:dyDescent="0.25">
      <c r="A4836" s="33" t="s">
        <v>118</v>
      </c>
      <c r="B4836" s="33"/>
      <c r="C4836" s="33"/>
      <c r="D4836" s="33" t="s">
        <v>119</v>
      </c>
      <c r="E4836" s="33"/>
      <c r="F4836" s="239"/>
      <c r="G4836" s="240"/>
      <c r="H4836" s="34"/>
      <c r="I4836" s="33"/>
      <c r="J4836" s="35">
        <f>J4847+J4858+J4866</f>
        <v>37306.46</v>
      </c>
      <c r="K4836">
        <f>_xlfn.XLOOKUP(D4836,'Sintético MO EQ MAT'!D:D,'Sintético MO EQ MAT'!O:O,0)</f>
        <v>37306.46</v>
      </c>
      <c r="M4836">
        <f>K4836</f>
        <v>37306.46</v>
      </c>
      <c r="N4836">
        <f>L4836</f>
        <v>0</v>
      </c>
      <c r="O4836">
        <v>37306.46</v>
      </c>
      <c r="P4836">
        <v>0</v>
      </c>
      <c r="Q4836">
        <f t="shared" si="1136"/>
        <v>0</v>
      </c>
    </row>
    <row r="4837" spans="1:30" collapsed="1" x14ac:dyDescent="0.25">
      <c r="A4837" s="36" t="s">
        <v>1532</v>
      </c>
      <c r="B4837" s="37" t="s">
        <v>137</v>
      </c>
      <c r="C4837" s="36" t="s">
        <v>138</v>
      </c>
      <c r="D4837" s="36" t="s">
        <v>9</v>
      </c>
      <c r="E4837" s="233" t="s">
        <v>1626</v>
      </c>
      <c r="F4837" s="234"/>
      <c r="G4837" s="38" t="s">
        <v>139</v>
      </c>
      <c r="H4837" s="37" t="s">
        <v>140</v>
      </c>
      <c r="I4837" s="37" t="s">
        <v>141</v>
      </c>
      <c r="J4837" s="37" t="s">
        <v>10</v>
      </c>
      <c r="Q4837">
        <f t="shared" si="1136"/>
        <v>0</v>
      </c>
      <c r="S4837" s="194"/>
      <c r="W4837" t="s">
        <v>141</v>
      </c>
      <c r="Y4837" t="s">
        <v>141</v>
      </c>
      <c r="AB4837" t="s">
        <v>141</v>
      </c>
    </row>
    <row r="4838" spans="1:30" ht="38.25" x14ac:dyDescent="0.25">
      <c r="A4838" s="39" t="s">
        <v>1636</v>
      </c>
      <c r="B4838" s="40" t="s">
        <v>1533</v>
      </c>
      <c r="C4838" s="39" t="s">
        <v>157</v>
      </c>
      <c r="D4838" s="39" t="s">
        <v>1534</v>
      </c>
      <c r="E4838" s="235" t="s">
        <v>1795</v>
      </c>
      <c r="F4838" s="236"/>
      <c r="G4838" s="41" t="s">
        <v>159</v>
      </c>
      <c r="H4838" s="42">
        <v>1</v>
      </c>
      <c r="I4838" s="43">
        <f>_xlfn.XLOOKUP(D4838,'Sintético MO EQ MAT'!D:D,'Sintético MO EQ MAT'!G:G)</f>
        <v>89.819542483606568</v>
      </c>
      <c r="J4838" s="43">
        <f>(H4838*I4838)</f>
        <v>89.819542483606568</v>
      </c>
      <c r="K4838">
        <f>_xlfn.XLOOKUP(D4838,'Sintético MO EQ MAT'!D:D,'Sintético MO EQ MAT'!O:O,0)</f>
        <v>4116.91</v>
      </c>
      <c r="L4838">
        <f>_xlfn.XLOOKUP(D4838,'Sintético MO EQ MAT'!D:D,'Sintético MO EQ MAT'!K:K,0)</f>
        <v>109.57984183000001</v>
      </c>
      <c r="Q4838">
        <f t="shared" si="1136"/>
        <v>0</v>
      </c>
      <c r="S4838" s="194"/>
      <c r="W4838">
        <v>89.819542483606568</v>
      </c>
      <c r="Y4838">
        <v>89.819542483606568</v>
      </c>
      <c r="AB4838">
        <v>89.819542483606568</v>
      </c>
      <c r="AD4838" s="196">
        <v>47.73</v>
      </c>
    </row>
    <row r="4839" spans="1:30" ht="38.25" x14ac:dyDescent="0.25">
      <c r="A4839" s="50" t="s">
        <v>1638</v>
      </c>
      <c r="B4839" s="51" t="s">
        <v>2113</v>
      </c>
      <c r="C4839" s="50" t="s">
        <v>157</v>
      </c>
      <c r="D4839" s="50" t="s">
        <v>2114</v>
      </c>
      <c r="E4839" s="237" t="s">
        <v>1637</v>
      </c>
      <c r="F4839" s="238"/>
      <c r="G4839" s="52" t="s">
        <v>212</v>
      </c>
      <c r="H4839" s="53">
        <v>9.1000000000000004E-3</v>
      </c>
      <c r="I4839" s="54">
        <v>706.48</v>
      </c>
      <c r="J4839" s="54">
        <f t="shared" ref="J4839:J4844" si="1143">TRUNC(H4839*I4839,(2))</f>
        <v>6.42</v>
      </c>
      <c r="Q4839">
        <f t="shared" si="1136"/>
        <v>0</v>
      </c>
      <c r="R4839">
        <f t="shared" ref="R4839:R4844" si="1144">I4839/1.07133</f>
        <v>659.4420019975172</v>
      </c>
      <c r="T4839">
        <v>670.87638729429784</v>
      </c>
      <c r="W4839">
        <v>718.73</v>
      </c>
      <c r="Y4839">
        <v>718.73</v>
      </c>
      <c r="AB4839">
        <v>718.73</v>
      </c>
      <c r="AD4839" s="196">
        <v>706.48</v>
      </c>
    </row>
    <row r="4840" spans="1:30" ht="25.5" x14ac:dyDescent="0.25">
      <c r="A4840" s="50" t="s">
        <v>1638</v>
      </c>
      <c r="B4840" s="51" t="s">
        <v>1792</v>
      </c>
      <c r="C4840" s="50" t="s">
        <v>157</v>
      </c>
      <c r="D4840" s="50" t="s">
        <v>1793</v>
      </c>
      <c r="E4840" s="237" t="s">
        <v>1637</v>
      </c>
      <c r="F4840" s="238"/>
      <c r="G4840" s="52" t="s">
        <v>266</v>
      </c>
      <c r="H4840" s="53">
        <v>1.61</v>
      </c>
      <c r="I4840" s="54">
        <v>26.71</v>
      </c>
      <c r="J4840" s="54">
        <f t="shared" si="1143"/>
        <v>43</v>
      </c>
      <c r="Q4840">
        <f t="shared" si="1136"/>
        <v>0</v>
      </c>
      <c r="R4840">
        <f t="shared" si="1144"/>
        <v>24.931627043021294</v>
      </c>
      <c r="T4840">
        <v>25.370334070734511</v>
      </c>
      <c r="W4840">
        <v>27.18</v>
      </c>
      <c r="Y4840">
        <v>27.18</v>
      </c>
      <c r="AB4840">
        <v>27.18</v>
      </c>
      <c r="AD4840" s="196">
        <v>26.71</v>
      </c>
    </row>
    <row r="4841" spans="1:30" ht="25.5" x14ac:dyDescent="0.25">
      <c r="A4841" s="50" t="s">
        <v>1638</v>
      </c>
      <c r="B4841" s="51" t="s">
        <v>1186</v>
      </c>
      <c r="C4841" s="50" t="s">
        <v>157</v>
      </c>
      <c r="D4841" s="50" t="s">
        <v>1187</v>
      </c>
      <c r="E4841" s="237" t="s">
        <v>1637</v>
      </c>
      <c r="F4841" s="238"/>
      <c r="G4841" s="52" t="s">
        <v>266</v>
      </c>
      <c r="H4841" s="53">
        <v>0.80500000000000005</v>
      </c>
      <c r="I4841" s="54">
        <v>18.82</v>
      </c>
      <c r="J4841" s="54">
        <f t="shared" si="1143"/>
        <v>15.15</v>
      </c>
      <c r="Q4841">
        <f t="shared" si="1136"/>
        <v>0</v>
      </c>
      <c r="R4841">
        <f t="shared" si="1144"/>
        <v>17.566949492686664</v>
      </c>
      <c r="T4841">
        <v>17.874977831293812</v>
      </c>
      <c r="W4841">
        <v>19.149999999999999</v>
      </c>
      <c r="Y4841">
        <v>19.149999999999999</v>
      </c>
      <c r="AB4841">
        <v>19.149999999999999</v>
      </c>
      <c r="AD4841" s="196">
        <v>18.82</v>
      </c>
    </row>
    <row r="4842" spans="1:30" ht="25.5" x14ac:dyDescent="0.25">
      <c r="A4842" s="55" t="s">
        <v>1627</v>
      </c>
      <c r="B4842" s="56" t="s">
        <v>2838</v>
      </c>
      <c r="C4842" s="55" t="s">
        <v>157</v>
      </c>
      <c r="D4842" s="55" t="s">
        <v>2839</v>
      </c>
      <c r="E4842" s="230" t="s">
        <v>1648</v>
      </c>
      <c r="F4842" s="231"/>
      <c r="G4842" s="57" t="s">
        <v>164</v>
      </c>
      <c r="H4842" s="58">
        <v>28.31</v>
      </c>
      <c r="I4842" s="59">
        <v>0.85</v>
      </c>
      <c r="J4842" s="59">
        <f t="shared" si="1143"/>
        <v>24.06</v>
      </c>
      <c r="Q4842">
        <f t="shared" si="1136"/>
        <v>0</v>
      </c>
      <c r="R4842">
        <f t="shared" si="1144"/>
        <v>0.79340632671539124</v>
      </c>
      <c r="T4842">
        <v>0.81207471087340044</v>
      </c>
      <c r="W4842">
        <v>0.87</v>
      </c>
      <c r="Y4842">
        <v>0.87</v>
      </c>
      <c r="AB4842">
        <v>0.87</v>
      </c>
      <c r="AD4842" s="196">
        <v>0.85</v>
      </c>
    </row>
    <row r="4843" spans="1:30" ht="25.5" x14ac:dyDescent="0.25">
      <c r="A4843" s="55" t="s">
        <v>1627</v>
      </c>
      <c r="B4843" s="56" t="s">
        <v>2840</v>
      </c>
      <c r="C4843" s="55" t="s">
        <v>157</v>
      </c>
      <c r="D4843" s="55" t="s">
        <v>2841</v>
      </c>
      <c r="E4843" s="230" t="s">
        <v>1648</v>
      </c>
      <c r="F4843" s="231"/>
      <c r="G4843" s="57" t="s">
        <v>255</v>
      </c>
      <c r="H4843" s="58">
        <v>0.42</v>
      </c>
      <c r="I4843" s="59">
        <v>2.4</v>
      </c>
      <c r="J4843" s="59">
        <f t="shared" si="1143"/>
        <v>1</v>
      </c>
      <c r="Q4843">
        <f t="shared" si="1136"/>
        <v>0</v>
      </c>
      <c r="R4843">
        <f t="shared" si="1144"/>
        <v>2.2402060989611043</v>
      </c>
      <c r="T4843">
        <v>1.9415119524329574</v>
      </c>
      <c r="W4843">
        <v>2.08</v>
      </c>
      <c r="Y4843">
        <v>2.08</v>
      </c>
      <c r="AB4843">
        <v>2.08</v>
      </c>
      <c r="AD4843" s="196">
        <v>2.04</v>
      </c>
    </row>
    <row r="4844" spans="1:30" x14ac:dyDescent="0.25">
      <c r="A4844" s="55" t="s">
        <v>1627</v>
      </c>
      <c r="B4844" s="56" t="s">
        <v>1800</v>
      </c>
      <c r="C4844" s="55" t="s">
        <v>157</v>
      </c>
      <c r="D4844" s="55" t="s">
        <v>1801</v>
      </c>
      <c r="E4844" s="230" t="s">
        <v>1648</v>
      </c>
      <c r="F4844" s="231"/>
      <c r="G4844" s="57" t="s">
        <v>1802</v>
      </c>
      <c r="H4844" s="58">
        <v>5.0000000000000001E-3</v>
      </c>
      <c r="I4844" s="59">
        <v>39.35</v>
      </c>
      <c r="J4844" s="59">
        <f t="shared" si="1143"/>
        <v>0.19</v>
      </c>
      <c r="Q4844">
        <f t="shared" si="1136"/>
        <v>0</v>
      </c>
      <c r="R4844">
        <f t="shared" si="1144"/>
        <v>36.730045830883114</v>
      </c>
      <c r="T4844">
        <v>37.374105084334431</v>
      </c>
      <c r="W4844">
        <v>40.04</v>
      </c>
      <c r="Y4844">
        <v>40.04</v>
      </c>
      <c r="AB4844">
        <v>40.04</v>
      </c>
      <c r="AD4844" s="196">
        <v>39.35</v>
      </c>
    </row>
    <row r="4845" spans="1:30" x14ac:dyDescent="0.25">
      <c r="A4845" s="44"/>
      <c r="B4845" s="44"/>
      <c r="C4845" s="44"/>
      <c r="D4845" s="44"/>
      <c r="E4845" s="44" t="s">
        <v>1629</v>
      </c>
      <c r="F4845" s="45">
        <v>46.06</v>
      </c>
      <c r="G4845" s="44" t="s">
        <v>1630</v>
      </c>
      <c r="H4845" s="45">
        <v>0</v>
      </c>
      <c r="I4845" s="44" t="s">
        <v>1631</v>
      </c>
      <c r="J4845" s="45">
        <f>F4845+H4845</f>
        <v>46.06</v>
      </c>
      <c r="Q4845">
        <f t="shared" si="1136"/>
        <v>0</v>
      </c>
      <c r="W4845" t="s">
        <v>1631</v>
      </c>
      <c r="Y4845" t="s">
        <v>1631</v>
      </c>
      <c r="AB4845" t="s">
        <v>1631</v>
      </c>
    </row>
    <row r="4846" spans="1:30" x14ac:dyDescent="0.25">
      <c r="A4846" s="44"/>
      <c r="B4846" s="44"/>
      <c r="C4846" s="44"/>
      <c r="D4846" s="44"/>
      <c r="E4846" s="44" t="s">
        <v>1632</v>
      </c>
      <c r="F4846" s="45">
        <f>J4846-J4838</f>
        <v>19.760299346393438</v>
      </c>
      <c r="G4846" s="44"/>
      <c r="H4846" s="229" t="s">
        <v>1633</v>
      </c>
      <c r="I4846" s="229"/>
      <c r="J4846" s="45">
        <f>Q4846</f>
        <v>109.57984183000001</v>
      </c>
      <c r="Q4846">
        <f t="shared" si="1136"/>
        <v>109.57984183000001</v>
      </c>
      <c r="S4846" s="194"/>
    </row>
    <row r="4847" spans="1:30" ht="15.75" thickBot="1" x14ac:dyDescent="0.3">
      <c r="A4847" s="46"/>
      <c r="B4847" s="46"/>
      <c r="C4847" s="46"/>
      <c r="D4847" s="46"/>
      <c r="E4847" s="46"/>
      <c r="F4847" s="46"/>
      <c r="G4847" s="46" t="s">
        <v>1634</v>
      </c>
      <c r="H4847" s="47">
        <v>37.57</v>
      </c>
      <c r="I4847" s="46" t="s">
        <v>1635</v>
      </c>
      <c r="J4847" s="48">
        <f>O4847</f>
        <v>4116.91</v>
      </c>
      <c r="M4847">
        <f>K4838</f>
        <v>4116.91</v>
      </c>
      <c r="N4847">
        <f>L4838</f>
        <v>109.57984183000001</v>
      </c>
      <c r="O4847">
        <v>4116.91</v>
      </c>
      <c r="P4847">
        <v>109.57984183000001</v>
      </c>
      <c r="Q4847">
        <f t="shared" si="1136"/>
        <v>0</v>
      </c>
      <c r="S4847" s="194"/>
      <c r="W4847" t="s">
        <v>1635</v>
      </c>
      <c r="Y4847" t="s">
        <v>1635</v>
      </c>
      <c r="AB4847" t="s">
        <v>1635</v>
      </c>
    </row>
    <row r="4848" spans="1:30" ht="15.75" thickTop="1" x14ac:dyDescent="0.25">
      <c r="A4848" s="49"/>
      <c r="B4848" s="49"/>
      <c r="C4848" s="49"/>
      <c r="D4848" s="49"/>
      <c r="E4848" s="49"/>
      <c r="F4848" s="49"/>
      <c r="G4848" s="49"/>
      <c r="H4848" s="49"/>
      <c r="I4848" s="49"/>
      <c r="J4848" s="49"/>
      <c r="Q4848">
        <f t="shared" si="1136"/>
        <v>0</v>
      </c>
      <c r="S4848" s="194"/>
    </row>
    <row r="4849" spans="1:30" collapsed="1" x14ac:dyDescent="0.25">
      <c r="A4849" s="36" t="s">
        <v>1535</v>
      </c>
      <c r="B4849" s="37" t="s">
        <v>137</v>
      </c>
      <c r="C4849" s="36" t="s">
        <v>138</v>
      </c>
      <c r="D4849" s="36" t="s">
        <v>9</v>
      </c>
      <c r="E4849" s="233" t="s">
        <v>1626</v>
      </c>
      <c r="F4849" s="234"/>
      <c r="G4849" s="38" t="s">
        <v>139</v>
      </c>
      <c r="H4849" s="37" t="s">
        <v>140</v>
      </c>
      <c r="I4849" s="37" t="s">
        <v>141</v>
      </c>
      <c r="J4849" s="37" t="s">
        <v>10</v>
      </c>
      <c r="Q4849">
        <f t="shared" si="1136"/>
        <v>0</v>
      </c>
      <c r="S4849" s="194"/>
      <c r="W4849" t="s">
        <v>141</v>
      </c>
      <c r="Y4849" t="s">
        <v>141</v>
      </c>
      <c r="AB4849" t="s">
        <v>141</v>
      </c>
    </row>
    <row r="4850" spans="1:30" ht="38.25" x14ac:dyDescent="0.25">
      <c r="A4850" s="39" t="s">
        <v>1636</v>
      </c>
      <c r="B4850" s="40" t="s">
        <v>1536</v>
      </c>
      <c r="C4850" s="39" t="s">
        <v>157</v>
      </c>
      <c r="D4850" s="39" t="s">
        <v>1537</v>
      </c>
      <c r="E4850" s="235" t="s">
        <v>2026</v>
      </c>
      <c r="F4850" s="236"/>
      <c r="G4850" s="41" t="s">
        <v>159</v>
      </c>
      <c r="H4850" s="42">
        <v>1</v>
      </c>
      <c r="I4850" s="43">
        <f>_xlfn.XLOOKUP(D4850,'Sintético MO EQ MAT'!D:D,'Sintético MO EQ MAT'!G:G)</f>
        <v>81.988831631147534</v>
      </c>
      <c r="J4850" s="43">
        <f>(H4850*I4850)</f>
        <v>81.988831631147534</v>
      </c>
      <c r="K4850">
        <f>_xlfn.XLOOKUP(D4850,'Sintético MO EQ MAT'!D:D,'Sintético MO EQ MAT'!O:O,0)</f>
        <v>11687.08</v>
      </c>
      <c r="L4850">
        <f>_xlfn.XLOOKUP(D4850,'Sintético MO EQ MAT'!D:D,'Sintético MO EQ MAT'!K:K,0)</f>
        <v>100.02637458999999</v>
      </c>
      <c r="Q4850">
        <f t="shared" si="1136"/>
        <v>0</v>
      </c>
      <c r="S4850" s="194"/>
      <c r="W4850">
        <v>81.988831631147534</v>
      </c>
      <c r="Y4850">
        <v>81.988831631147534</v>
      </c>
      <c r="AB4850">
        <v>81.988831631147534</v>
      </c>
      <c r="AD4850" s="196">
        <v>70.03</v>
      </c>
    </row>
    <row r="4851" spans="1:30" ht="25.5" x14ac:dyDescent="0.25">
      <c r="A4851" s="50" t="s">
        <v>1638</v>
      </c>
      <c r="B4851" s="51" t="s">
        <v>3125</v>
      </c>
      <c r="C4851" s="50" t="s">
        <v>157</v>
      </c>
      <c r="D4851" s="50" t="s">
        <v>3126</v>
      </c>
      <c r="E4851" s="237" t="s">
        <v>1637</v>
      </c>
      <c r="F4851" s="238"/>
      <c r="G4851" s="52" t="s">
        <v>212</v>
      </c>
      <c r="H4851" s="53">
        <v>6.0699999999999997E-2</v>
      </c>
      <c r="I4851" s="54">
        <v>689.85</v>
      </c>
      <c r="J4851" s="54">
        <f t="shared" ref="J4851:J4855" si="1145">TRUNC(H4851*I4851,(2))</f>
        <v>41.87</v>
      </c>
      <c r="Q4851">
        <f t="shared" si="1136"/>
        <v>0</v>
      </c>
      <c r="R4851">
        <f t="shared" ref="R4851:R4855" si="1146">I4851/1.07133</f>
        <v>643.9192405701325</v>
      </c>
      <c r="T4851">
        <v>655.08293429662194</v>
      </c>
      <c r="W4851">
        <v>701.81</v>
      </c>
      <c r="Y4851">
        <v>701.81</v>
      </c>
      <c r="AB4851">
        <v>701.81</v>
      </c>
      <c r="AD4851" s="196">
        <v>689.85</v>
      </c>
    </row>
    <row r="4852" spans="1:30" ht="25.5" x14ac:dyDescent="0.25">
      <c r="A4852" s="50" t="s">
        <v>1638</v>
      </c>
      <c r="B4852" s="51" t="s">
        <v>1792</v>
      </c>
      <c r="C4852" s="50" t="s">
        <v>157</v>
      </c>
      <c r="D4852" s="50" t="s">
        <v>1793</v>
      </c>
      <c r="E4852" s="237" t="s">
        <v>1637</v>
      </c>
      <c r="F4852" s="238"/>
      <c r="G4852" s="52" t="s">
        <v>266</v>
      </c>
      <c r="H4852" s="53">
        <v>0.45400000000000001</v>
      </c>
      <c r="I4852" s="54">
        <v>26.71</v>
      </c>
      <c r="J4852" s="54">
        <f t="shared" si="1145"/>
        <v>12.12</v>
      </c>
      <c r="Q4852">
        <f t="shared" si="1136"/>
        <v>0</v>
      </c>
      <c r="R4852">
        <f t="shared" si="1146"/>
        <v>24.931627043021294</v>
      </c>
      <c r="T4852">
        <v>25.370334070734511</v>
      </c>
      <c r="W4852">
        <v>27.18</v>
      </c>
      <c r="Y4852">
        <v>27.18</v>
      </c>
      <c r="AB4852">
        <v>27.18</v>
      </c>
      <c r="AD4852" s="196">
        <v>26.71</v>
      </c>
    </row>
    <row r="4853" spans="1:30" ht="25.5" x14ac:dyDescent="0.25">
      <c r="A4853" s="50" t="s">
        <v>1638</v>
      </c>
      <c r="B4853" s="51" t="s">
        <v>1186</v>
      </c>
      <c r="C4853" s="50" t="s">
        <v>157</v>
      </c>
      <c r="D4853" s="50" t="s">
        <v>1187</v>
      </c>
      <c r="E4853" s="237" t="s">
        <v>1637</v>
      </c>
      <c r="F4853" s="238"/>
      <c r="G4853" s="52" t="s">
        <v>266</v>
      </c>
      <c r="H4853" s="53">
        <v>0.22700000000000001</v>
      </c>
      <c r="I4853" s="54">
        <v>18.82</v>
      </c>
      <c r="J4853" s="54">
        <f t="shared" si="1145"/>
        <v>4.2699999999999996</v>
      </c>
      <c r="Q4853">
        <f t="shared" si="1136"/>
        <v>0</v>
      </c>
      <c r="R4853">
        <f t="shared" si="1146"/>
        <v>17.566949492686664</v>
      </c>
      <c r="T4853">
        <v>17.874977831293812</v>
      </c>
      <c r="W4853">
        <v>19.149999999999999</v>
      </c>
      <c r="Y4853">
        <v>19.149999999999999</v>
      </c>
      <c r="AB4853">
        <v>19.149999999999999</v>
      </c>
      <c r="AD4853" s="196">
        <v>18.82</v>
      </c>
    </row>
    <row r="4854" spans="1:30" ht="25.5" x14ac:dyDescent="0.25">
      <c r="A4854" s="55" t="s">
        <v>1627</v>
      </c>
      <c r="B4854" s="56" t="s">
        <v>3260</v>
      </c>
      <c r="C4854" s="55" t="s">
        <v>157</v>
      </c>
      <c r="D4854" s="55" t="s">
        <v>3261</v>
      </c>
      <c r="E4854" s="230" t="s">
        <v>1648</v>
      </c>
      <c r="F4854" s="231"/>
      <c r="G4854" s="57" t="s">
        <v>159</v>
      </c>
      <c r="H4854" s="58">
        <v>1.143</v>
      </c>
      <c r="I4854" s="59">
        <v>12.75</v>
      </c>
      <c r="J4854" s="59">
        <f t="shared" si="1145"/>
        <v>14.57</v>
      </c>
      <c r="Q4854">
        <f t="shared" si="1136"/>
        <v>0</v>
      </c>
      <c r="R4854">
        <f t="shared" si="1146"/>
        <v>11.901094900730868</v>
      </c>
      <c r="T4854">
        <v>12.10644712646897</v>
      </c>
      <c r="W4854">
        <v>12.97</v>
      </c>
      <c r="Y4854">
        <v>12.97</v>
      </c>
      <c r="AB4854">
        <v>12.97</v>
      </c>
      <c r="AD4854" s="196">
        <v>12.74</v>
      </c>
    </row>
    <row r="4855" spans="1:30" x14ac:dyDescent="0.25">
      <c r="A4855" s="55" t="s">
        <v>1627</v>
      </c>
      <c r="B4855" s="56" t="s">
        <v>3262</v>
      </c>
      <c r="C4855" s="55" t="s">
        <v>157</v>
      </c>
      <c r="D4855" s="55" t="s">
        <v>3263</v>
      </c>
      <c r="E4855" s="230" t="s">
        <v>1648</v>
      </c>
      <c r="F4855" s="231"/>
      <c r="G4855" s="57" t="s">
        <v>159</v>
      </c>
      <c r="H4855" s="58">
        <v>1.4350000000000001</v>
      </c>
      <c r="I4855" s="59">
        <v>6.39</v>
      </c>
      <c r="J4855" s="59">
        <f t="shared" si="1145"/>
        <v>9.16</v>
      </c>
      <c r="Q4855">
        <f t="shared" si="1136"/>
        <v>0</v>
      </c>
      <c r="R4855">
        <f t="shared" si="1146"/>
        <v>5.9645487384839404</v>
      </c>
      <c r="T4855">
        <v>6.0765590434319963</v>
      </c>
      <c r="W4855">
        <v>6.51</v>
      </c>
      <c r="Y4855">
        <v>6.51</v>
      </c>
      <c r="AB4855">
        <v>6.51</v>
      </c>
      <c r="AD4855" s="196">
        <v>6.39</v>
      </c>
    </row>
    <row r="4856" spans="1:30" x14ac:dyDescent="0.25">
      <c r="A4856" s="44"/>
      <c r="B4856" s="44"/>
      <c r="C4856" s="44"/>
      <c r="D4856" s="44"/>
      <c r="E4856" s="44" t="s">
        <v>1629</v>
      </c>
      <c r="F4856" s="45">
        <v>21.48</v>
      </c>
      <c r="G4856" s="44" t="s">
        <v>1630</v>
      </c>
      <c r="H4856" s="45">
        <v>0</v>
      </c>
      <c r="I4856" s="44" t="s">
        <v>1631</v>
      </c>
      <c r="J4856" s="45">
        <f>F4856+H4856</f>
        <v>21.48</v>
      </c>
      <c r="Q4856">
        <f t="shared" si="1136"/>
        <v>0</v>
      </c>
      <c r="W4856" t="s">
        <v>1631</v>
      </c>
      <c r="Y4856" t="s">
        <v>1631</v>
      </c>
      <c r="AB4856" t="s">
        <v>1631</v>
      </c>
    </row>
    <row r="4857" spans="1:30" x14ac:dyDescent="0.25">
      <c r="A4857" s="44"/>
      <c r="B4857" s="44"/>
      <c r="C4857" s="44"/>
      <c r="D4857" s="44"/>
      <c r="E4857" s="44" t="s">
        <v>1632</v>
      </c>
      <c r="F4857" s="45">
        <f>J4857-J4850</f>
        <v>18.037542958852455</v>
      </c>
      <c r="G4857" s="44"/>
      <c r="H4857" s="229" t="s">
        <v>1633</v>
      </c>
      <c r="I4857" s="229"/>
      <c r="J4857" s="45">
        <f>Q4857</f>
        <v>100.02637458999999</v>
      </c>
      <c r="Q4857">
        <f t="shared" si="1136"/>
        <v>100.02637458999999</v>
      </c>
      <c r="S4857" s="194"/>
    </row>
    <row r="4858" spans="1:30" ht="15.75" thickBot="1" x14ac:dyDescent="0.3">
      <c r="A4858" s="46"/>
      <c r="B4858" s="46"/>
      <c r="C4858" s="46"/>
      <c r="D4858" s="46"/>
      <c r="E4858" s="46"/>
      <c r="F4858" s="46"/>
      <c r="G4858" s="46" t="s">
        <v>1634</v>
      </c>
      <c r="H4858" s="47">
        <v>116.84</v>
      </c>
      <c r="I4858" s="46" t="s">
        <v>1635</v>
      </c>
      <c r="J4858" s="48">
        <f>O4858</f>
        <v>11687.08</v>
      </c>
      <c r="M4858">
        <f>K4850</f>
        <v>11687.08</v>
      </c>
      <c r="N4858">
        <f>L4850</f>
        <v>100.02637458999999</v>
      </c>
      <c r="O4858">
        <v>11687.08</v>
      </c>
      <c r="P4858">
        <v>100.02637458999999</v>
      </c>
      <c r="Q4858">
        <f t="shared" si="1136"/>
        <v>0</v>
      </c>
      <c r="S4858" s="194"/>
      <c r="W4858" t="s">
        <v>1635</v>
      </c>
      <c r="Y4858" t="s">
        <v>1635</v>
      </c>
      <c r="AB4858" t="s">
        <v>1635</v>
      </c>
    </row>
    <row r="4859" spans="1:30" ht="15.75" thickTop="1" x14ac:dyDescent="0.25">
      <c r="A4859" s="49"/>
      <c r="B4859" s="49"/>
      <c r="C4859" s="49"/>
      <c r="D4859" s="49"/>
      <c r="E4859" s="49"/>
      <c r="F4859" s="49"/>
      <c r="G4859" s="49"/>
      <c r="H4859" s="49"/>
      <c r="I4859" s="49"/>
      <c r="J4859" s="49"/>
      <c r="Q4859">
        <f t="shared" si="1136"/>
        <v>0</v>
      </c>
      <c r="S4859" s="194"/>
    </row>
    <row r="4860" spans="1:30" collapsed="1" x14ac:dyDescent="0.25">
      <c r="A4860" s="36" t="s">
        <v>1538</v>
      </c>
      <c r="B4860" s="37" t="s">
        <v>137</v>
      </c>
      <c r="C4860" s="36" t="s">
        <v>138</v>
      </c>
      <c r="D4860" s="36" t="s">
        <v>9</v>
      </c>
      <c r="E4860" s="233" t="s">
        <v>1626</v>
      </c>
      <c r="F4860" s="234"/>
      <c r="G4860" s="38" t="s">
        <v>139</v>
      </c>
      <c r="H4860" s="37" t="s">
        <v>140</v>
      </c>
      <c r="I4860" s="37" t="s">
        <v>141</v>
      </c>
      <c r="J4860" s="37" t="s">
        <v>10</v>
      </c>
      <c r="Q4860">
        <f t="shared" si="1136"/>
        <v>0</v>
      </c>
      <c r="S4860" s="194"/>
      <c r="W4860" t="s">
        <v>141</v>
      </c>
      <c r="Y4860" t="s">
        <v>141</v>
      </c>
      <c r="AB4860" t="s">
        <v>141</v>
      </c>
    </row>
    <row r="4861" spans="1:30" ht="25.5" x14ac:dyDescent="0.25">
      <c r="A4861" s="39" t="s">
        <v>1636</v>
      </c>
      <c r="B4861" s="40" t="s">
        <v>1539</v>
      </c>
      <c r="C4861" s="39" t="s">
        <v>196</v>
      </c>
      <c r="D4861" s="39" t="s">
        <v>3264</v>
      </c>
      <c r="E4861" s="235">
        <v>11.18</v>
      </c>
      <c r="F4861" s="236"/>
      <c r="G4861" s="41" t="s">
        <v>212</v>
      </c>
      <c r="H4861" s="42">
        <v>1</v>
      </c>
      <c r="I4861" s="43">
        <f>_xlfn.XLOOKUP(D4861,'Sintético MO EQ MAT'!D:D,'Sintético MO EQ MAT'!G:G)</f>
        <v>1264.3456074836067</v>
      </c>
      <c r="J4861" s="43">
        <f>(H4861*I4861)</f>
        <v>1264.3456074836067</v>
      </c>
      <c r="K4861">
        <f>_xlfn.XLOOKUP(D4861,'Sintético MO EQ MAT'!D:D,'Sintético MO EQ MAT'!O:O,0)</f>
        <v>21502.47</v>
      </c>
      <c r="L4861">
        <f>_xlfn.XLOOKUP(D4861,'Sintético MO EQ MAT'!D:D,'Sintético MO EQ MAT'!K:K,0)</f>
        <v>1542.5016411300001</v>
      </c>
      <c r="Q4861">
        <f t="shared" si="1136"/>
        <v>0</v>
      </c>
      <c r="S4861" s="194"/>
      <c r="W4861">
        <v>1264.3456074836067</v>
      </c>
      <c r="Y4861">
        <v>1264.3456074836067</v>
      </c>
      <c r="AB4861">
        <v>1264.3456074836067</v>
      </c>
      <c r="AD4861" s="196">
        <v>1497.04</v>
      </c>
    </row>
    <row r="4862" spans="1:30" ht="38.25" x14ac:dyDescent="0.25">
      <c r="A4862" s="55" t="s">
        <v>1627</v>
      </c>
      <c r="B4862" s="56" t="s">
        <v>3265</v>
      </c>
      <c r="C4862" s="55" t="s">
        <v>196</v>
      </c>
      <c r="D4862" s="55" t="s">
        <v>3266</v>
      </c>
      <c r="E4862" s="230" t="s">
        <v>1648</v>
      </c>
      <c r="F4862" s="231"/>
      <c r="G4862" s="57" t="s">
        <v>212</v>
      </c>
      <c r="H4862" s="58">
        <v>1.02</v>
      </c>
      <c r="I4862" s="59">
        <v>1223.8800000000001</v>
      </c>
      <c r="J4862" s="59">
        <f>TRUNC(H4862*I4862,(2))</f>
        <v>1248.3499999999999</v>
      </c>
      <c r="Q4862">
        <f t="shared" si="1136"/>
        <v>0</v>
      </c>
      <c r="R4862">
        <f t="shared" ref="R4862:R4863" si="1147">I4862/1.07133</f>
        <v>1142.3931001652154</v>
      </c>
      <c r="T4862">
        <v>1162.3029318697322</v>
      </c>
      <c r="W4862">
        <v>1245.21</v>
      </c>
      <c r="Y4862">
        <v>1245.21</v>
      </c>
      <c r="AB4862">
        <v>1245.21</v>
      </c>
      <c r="AD4862" s="196">
        <v>1223.99</v>
      </c>
    </row>
    <row r="4863" spans="1:30" ht="38.25" x14ac:dyDescent="0.25">
      <c r="A4863" s="55" t="s">
        <v>1627</v>
      </c>
      <c r="B4863" s="56" t="s">
        <v>1727</v>
      </c>
      <c r="C4863" s="55" t="s">
        <v>196</v>
      </c>
      <c r="D4863" s="55" t="s">
        <v>1728</v>
      </c>
      <c r="E4863" s="230" t="s">
        <v>1665</v>
      </c>
      <c r="F4863" s="231"/>
      <c r="G4863" s="57" t="s">
        <v>266</v>
      </c>
      <c r="H4863" s="58">
        <v>0.8</v>
      </c>
      <c r="I4863" s="59">
        <v>20.010000000000002</v>
      </c>
      <c r="J4863" s="59">
        <f t="shared" ref="J4863" si="1148">TRUNC(H4863*I4863,(2))</f>
        <v>16</v>
      </c>
      <c r="Q4863">
        <f t="shared" si="1136"/>
        <v>0</v>
      </c>
      <c r="R4863">
        <f t="shared" si="1147"/>
        <v>18.677718350088213</v>
      </c>
      <c r="T4863">
        <v>19.004415072853369</v>
      </c>
      <c r="W4863">
        <v>20.36</v>
      </c>
      <c r="Y4863">
        <v>20.36</v>
      </c>
      <c r="AB4863">
        <v>20.36</v>
      </c>
      <c r="AD4863" s="196">
        <v>20.010000000000002</v>
      </c>
    </row>
    <row r="4864" spans="1:30" x14ac:dyDescent="0.25">
      <c r="A4864" s="44"/>
      <c r="B4864" s="44"/>
      <c r="C4864" s="44"/>
      <c r="D4864" s="44"/>
      <c r="E4864" s="44" t="s">
        <v>1629</v>
      </c>
      <c r="F4864" s="45">
        <v>16.28</v>
      </c>
      <c r="G4864" s="44" t="s">
        <v>1630</v>
      </c>
      <c r="H4864" s="45">
        <v>0</v>
      </c>
      <c r="I4864" s="44" t="s">
        <v>1631</v>
      </c>
      <c r="J4864" s="45">
        <f>F4864+H4864</f>
        <v>16.28</v>
      </c>
      <c r="Q4864">
        <f t="shared" si="1136"/>
        <v>0</v>
      </c>
      <c r="W4864" t="s">
        <v>1631</v>
      </c>
      <c r="Y4864" t="s">
        <v>1631</v>
      </c>
      <c r="AB4864" t="s">
        <v>1631</v>
      </c>
    </row>
    <row r="4865" spans="1:30" x14ac:dyDescent="0.25">
      <c r="A4865" s="44"/>
      <c r="B4865" s="44"/>
      <c r="C4865" s="44"/>
      <c r="D4865" s="44"/>
      <c r="E4865" s="44" t="s">
        <v>1632</v>
      </c>
      <c r="F4865" s="45">
        <f>J4865-J4861</f>
        <v>278.15603364639333</v>
      </c>
      <c r="G4865" s="44"/>
      <c r="H4865" s="229" t="s">
        <v>1633</v>
      </c>
      <c r="I4865" s="229"/>
      <c r="J4865" s="45">
        <f>Q4865</f>
        <v>1542.5016411300001</v>
      </c>
      <c r="Q4865">
        <f t="shared" si="1136"/>
        <v>1542.5016411300001</v>
      </c>
      <c r="S4865" s="194"/>
    </row>
    <row r="4866" spans="1:30" ht="15.75" thickBot="1" x14ac:dyDescent="0.3">
      <c r="A4866" s="46"/>
      <c r="B4866" s="46"/>
      <c r="C4866" s="46"/>
      <c r="D4866" s="46"/>
      <c r="E4866" s="46"/>
      <c r="F4866" s="46"/>
      <c r="G4866" s="46" t="s">
        <v>1634</v>
      </c>
      <c r="H4866" s="47">
        <v>13.94</v>
      </c>
      <c r="I4866" s="46" t="s">
        <v>1635</v>
      </c>
      <c r="J4866" s="48">
        <f>O4866</f>
        <v>21502.47</v>
      </c>
      <c r="M4866">
        <f>K4861</f>
        <v>21502.47</v>
      </c>
      <c r="N4866">
        <f>L4861</f>
        <v>1542.5016411300001</v>
      </c>
      <c r="O4866">
        <v>21502.47</v>
      </c>
      <c r="P4866">
        <v>1542.5016411300001</v>
      </c>
      <c r="Q4866">
        <f t="shared" si="1136"/>
        <v>0</v>
      </c>
      <c r="S4866" s="194"/>
      <c r="W4866" t="s">
        <v>1635</v>
      </c>
      <c r="Y4866" t="s">
        <v>1635</v>
      </c>
      <c r="AB4866" t="s">
        <v>1635</v>
      </c>
    </row>
    <row r="4867" spans="1:30" ht="15.75" thickTop="1" x14ac:dyDescent="0.25">
      <c r="A4867" s="49"/>
      <c r="B4867" s="49"/>
      <c r="C4867" s="49"/>
      <c r="D4867" s="49"/>
      <c r="E4867" s="49"/>
      <c r="F4867" s="49"/>
      <c r="G4867" s="49"/>
      <c r="H4867" s="49"/>
      <c r="I4867" s="49"/>
      <c r="J4867" s="49"/>
      <c r="Q4867">
        <f t="shared" si="1136"/>
        <v>0</v>
      </c>
      <c r="S4867" s="194"/>
    </row>
    <row r="4868" spans="1:30" x14ac:dyDescent="0.25">
      <c r="A4868" s="33" t="s">
        <v>120</v>
      </c>
      <c r="B4868" s="33"/>
      <c r="C4868" s="33"/>
      <c r="D4868" s="33" t="s">
        <v>121</v>
      </c>
      <c r="E4868" s="33"/>
      <c r="F4868" s="239"/>
      <c r="G4868" s="240"/>
      <c r="H4868" s="34"/>
      <c r="I4868" s="33"/>
      <c r="J4868" s="35">
        <f>J4869+J4902</f>
        <v>68576.69</v>
      </c>
      <c r="K4868">
        <f>_xlfn.XLOOKUP(D4868,'Sintético MO EQ MAT'!D:D,'Sintético MO EQ MAT'!O:O,0)</f>
        <v>68576.69</v>
      </c>
      <c r="M4868">
        <f>K4868</f>
        <v>68576.69</v>
      </c>
      <c r="N4868">
        <f>L4868</f>
        <v>0</v>
      </c>
      <c r="O4868">
        <v>68576.69</v>
      </c>
      <c r="P4868">
        <v>0</v>
      </c>
      <c r="Q4868">
        <f t="shared" si="1136"/>
        <v>0</v>
      </c>
    </row>
    <row r="4869" spans="1:30" x14ac:dyDescent="0.25">
      <c r="A4869" s="33" t="s">
        <v>122</v>
      </c>
      <c r="B4869" s="33"/>
      <c r="C4869" s="33"/>
      <c r="D4869" s="33" t="s">
        <v>123</v>
      </c>
      <c r="E4869" s="33"/>
      <c r="F4869" s="239"/>
      <c r="G4869" s="240"/>
      <c r="H4869" s="34"/>
      <c r="I4869" s="33"/>
      <c r="J4869" s="35">
        <f>J4878+J4887+J4900</f>
        <v>5414.76</v>
      </c>
      <c r="K4869">
        <f>_xlfn.XLOOKUP(D4869,'Sintético MO EQ MAT'!D:D,'Sintético MO EQ MAT'!O:O,0)</f>
        <v>5414.76</v>
      </c>
      <c r="M4869">
        <f>K4869</f>
        <v>5414.76</v>
      </c>
      <c r="N4869">
        <f>L4869</f>
        <v>0</v>
      </c>
      <c r="O4869">
        <v>5414.76</v>
      </c>
      <c r="P4869">
        <v>0</v>
      </c>
      <c r="Q4869">
        <f t="shared" si="1136"/>
        <v>0</v>
      </c>
    </row>
    <row r="4870" spans="1:30" collapsed="1" x14ac:dyDescent="0.25">
      <c r="A4870" s="36" t="s">
        <v>1541</v>
      </c>
      <c r="B4870" s="37" t="s">
        <v>137</v>
      </c>
      <c r="C4870" s="36" t="s">
        <v>138</v>
      </c>
      <c r="D4870" s="36" t="s">
        <v>9</v>
      </c>
      <c r="E4870" s="233" t="s">
        <v>1626</v>
      </c>
      <c r="F4870" s="234"/>
      <c r="G4870" s="38" t="s">
        <v>139</v>
      </c>
      <c r="H4870" s="37" t="s">
        <v>140</v>
      </c>
      <c r="I4870" s="37" t="s">
        <v>141</v>
      </c>
      <c r="J4870" s="37" t="s">
        <v>10</v>
      </c>
      <c r="Q4870">
        <f t="shared" si="1136"/>
        <v>0</v>
      </c>
      <c r="S4870" s="194"/>
      <c r="W4870" t="s">
        <v>141</v>
      </c>
      <c r="Y4870" t="s">
        <v>141</v>
      </c>
      <c r="AB4870" t="s">
        <v>141</v>
      </c>
    </row>
    <row r="4871" spans="1:30" ht="38.25" x14ac:dyDescent="0.25">
      <c r="A4871" s="39" t="s">
        <v>1636</v>
      </c>
      <c r="B4871" s="40" t="s">
        <v>1542</v>
      </c>
      <c r="C4871" s="39" t="s">
        <v>157</v>
      </c>
      <c r="D4871" s="39" t="s">
        <v>1543</v>
      </c>
      <c r="E4871" s="235" t="s">
        <v>1994</v>
      </c>
      <c r="F4871" s="236"/>
      <c r="G4871" s="41" t="s">
        <v>159</v>
      </c>
      <c r="H4871" s="42">
        <v>1</v>
      </c>
      <c r="I4871" s="43">
        <f>_xlfn.XLOOKUP(D4871,'Sintético MO EQ MAT'!D:D,'Sintético MO EQ MAT'!G:G)</f>
        <v>3.0452764426229511</v>
      </c>
      <c r="J4871" s="43">
        <f>(H4871*I4871)</f>
        <v>3.0452764426229511</v>
      </c>
      <c r="K4871">
        <f>_xlfn.XLOOKUP(D4871,'Sintético MO EQ MAT'!D:D,'Sintético MO EQ MAT'!O:O,0)</f>
        <v>73.78</v>
      </c>
      <c r="L4871">
        <f>_xlfn.XLOOKUP(D4871,'Sintético MO EQ MAT'!D:D,'Sintético MO EQ MAT'!K:K,0)</f>
        <v>3.7152372600000003</v>
      </c>
      <c r="Q4871">
        <f t="shared" si="1136"/>
        <v>0</v>
      </c>
      <c r="S4871" s="194"/>
      <c r="W4871">
        <v>3.0452764426229511</v>
      </c>
      <c r="Y4871">
        <v>3.0452764426229511</v>
      </c>
      <c r="AB4871">
        <v>3.0452764426229511</v>
      </c>
      <c r="AD4871" s="196">
        <v>0.79</v>
      </c>
    </row>
    <row r="4872" spans="1:30" ht="25.5" x14ac:dyDescent="0.25">
      <c r="A4872" s="50" t="s">
        <v>1638</v>
      </c>
      <c r="B4872" s="51" t="s">
        <v>1792</v>
      </c>
      <c r="C4872" s="50" t="s">
        <v>157</v>
      </c>
      <c r="D4872" s="50" t="s">
        <v>1793</v>
      </c>
      <c r="E4872" s="237" t="s">
        <v>1637</v>
      </c>
      <c r="F4872" s="238"/>
      <c r="G4872" s="52" t="s">
        <v>266</v>
      </c>
      <c r="H4872" s="53">
        <v>4.4999999999999998E-2</v>
      </c>
      <c r="I4872" s="54">
        <v>26.71</v>
      </c>
      <c r="J4872" s="54">
        <f t="shared" ref="J4872:J4875" si="1149">TRUNC(H4872*I4872,(2))</f>
        <v>1.2</v>
      </c>
      <c r="Q4872">
        <f t="shared" si="1136"/>
        <v>0</v>
      </c>
      <c r="R4872">
        <f t="shared" ref="R4872:R4875" si="1150">I4872/1.07133</f>
        <v>24.931627043021294</v>
      </c>
      <c r="T4872">
        <v>25.370334070734511</v>
      </c>
      <c r="W4872">
        <v>27.18</v>
      </c>
      <c r="Y4872">
        <v>27.18</v>
      </c>
      <c r="AB4872">
        <v>27.18</v>
      </c>
      <c r="AD4872" s="196">
        <v>26.71</v>
      </c>
    </row>
    <row r="4873" spans="1:30" ht="25.5" x14ac:dyDescent="0.25">
      <c r="A4873" s="50" t="s">
        <v>1638</v>
      </c>
      <c r="B4873" s="51" t="s">
        <v>1186</v>
      </c>
      <c r="C4873" s="50" t="s">
        <v>157</v>
      </c>
      <c r="D4873" s="50" t="s">
        <v>1187</v>
      </c>
      <c r="E4873" s="237" t="s">
        <v>1637</v>
      </c>
      <c r="F4873" s="238"/>
      <c r="G4873" s="52" t="s">
        <v>266</v>
      </c>
      <c r="H4873" s="53">
        <v>8.8999999999999996E-2</v>
      </c>
      <c r="I4873" s="54">
        <v>18.899999999999999</v>
      </c>
      <c r="J4873" s="54">
        <f t="shared" si="1149"/>
        <v>1.68</v>
      </c>
      <c r="Q4873">
        <f t="shared" si="1136"/>
        <v>0</v>
      </c>
      <c r="R4873">
        <f t="shared" si="1150"/>
        <v>17.641623029318698</v>
      </c>
      <c r="T4873">
        <v>17.874977831293812</v>
      </c>
      <c r="W4873">
        <v>19.149999999999999</v>
      </c>
      <c r="Y4873">
        <v>19.149999999999999</v>
      </c>
      <c r="AB4873">
        <v>19.149999999999999</v>
      </c>
      <c r="AD4873" s="196">
        <v>18.82</v>
      </c>
    </row>
    <row r="4874" spans="1:30" ht="25.5" x14ac:dyDescent="0.25">
      <c r="A4874" s="50" t="s">
        <v>1638</v>
      </c>
      <c r="B4874" s="51" t="s">
        <v>3267</v>
      </c>
      <c r="C4874" s="50" t="s">
        <v>157</v>
      </c>
      <c r="D4874" s="50" t="s">
        <v>3268</v>
      </c>
      <c r="E4874" s="237" t="s">
        <v>1900</v>
      </c>
      <c r="F4874" s="238"/>
      <c r="G4874" s="52" t="s">
        <v>1901</v>
      </c>
      <c r="H4874" s="53">
        <v>2.5000000000000001E-2</v>
      </c>
      <c r="I4874" s="54">
        <v>6.14</v>
      </c>
      <c r="J4874" s="54">
        <f t="shared" si="1149"/>
        <v>0.15</v>
      </c>
      <c r="Q4874">
        <f t="shared" ref="Q4874:Q4937" si="1151">P4875</f>
        <v>0</v>
      </c>
      <c r="R4874">
        <f t="shared" si="1150"/>
        <v>5.7311939365088254</v>
      </c>
      <c r="T4874">
        <v>5.833870049377877</v>
      </c>
      <c r="W4874">
        <v>6.25</v>
      </c>
      <c r="Y4874">
        <v>6.25</v>
      </c>
      <c r="AB4874">
        <v>6.25</v>
      </c>
      <c r="AD4874" s="196">
        <v>6.14</v>
      </c>
    </row>
    <row r="4875" spans="1:30" ht="25.5" x14ac:dyDescent="0.25">
      <c r="A4875" s="50" t="s">
        <v>1638</v>
      </c>
      <c r="B4875" s="51" t="s">
        <v>3269</v>
      </c>
      <c r="C4875" s="50" t="s">
        <v>157</v>
      </c>
      <c r="D4875" s="50" t="s">
        <v>3270</v>
      </c>
      <c r="E4875" s="237" t="s">
        <v>1900</v>
      </c>
      <c r="F4875" s="238"/>
      <c r="G4875" s="52" t="s">
        <v>1904</v>
      </c>
      <c r="H4875" s="53">
        <v>4.2000000000000003E-2</v>
      </c>
      <c r="I4875" s="54">
        <v>0.7</v>
      </c>
      <c r="J4875" s="54">
        <f t="shared" si="1149"/>
        <v>0.02</v>
      </c>
      <c r="Q4875">
        <f t="shared" si="1151"/>
        <v>0</v>
      </c>
      <c r="R4875">
        <f t="shared" si="1150"/>
        <v>0.65339344553032219</v>
      </c>
      <c r="T4875">
        <v>0.67206182968833139</v>
      </c>
      <c r="W4875">
        <v>0.72</v>
      </c>
      <c r="Y4875">
        <v>0.72</v>
      </c>
      <c r="AB4875">
        <v>0.72</v>
      </c>
      <c r="AD4875" s="196">
        <v>0.7</v>
      </c>
    </row>
    <row r="4876" spans="1:30" x14ac:dyDescent="0.25">
      <c r="A4876" s="44"/>
      <c r="B4876" s="44"/>
      <c r="C4876" s="44"/>
      <c r="D4876" s="44"/>
      <c r="E4876" s="44" t="s">
        <v>1629</v>
      </c>
      <c r="F4876" s="45">
        <v>2.13</v>
      </c>
      <c r="G4876" s="44" t="s">
        <v>1630</v>
      </c>
      <c r="H4876" s="45">
        <v>0</v>
      </c>
      <c r="I4876" s="44" t="s">
        <v>1631</v>
      </c>
      <c r="J4876" s="45">
        <f>F4876+H4876</f>
        <v>2.13</v>
      </c>
      <c r="Q4876">
        <f t="shared" si="1151"/>
        <v>0</v>
      </c>
      <c r="W4876" t="s">
        <v>1631</v>
      </c>
      <c r="Y4876" t="s">
        <v>1631</v>
      </c>
      <c r="AB4876" t="s">
        <v>1631</v>
      </c>
    </row>
    <row r="4877" spans="1:30" x14ac:dyDescent="0.25">
      <c r="A4877" s="44"/>
      <c r="B4877" s="44"/>
      <c r="C4877" s="44"/>
      <c r="D4877" s="44"/>
      <c r="E4877" s="44" t="s">
        <v>1632</v>
      </c>
      <c r="F4877" s="45">
        <f>J4877-J4871</f>
        <v>0.66996081737704927</v>
      </c>
      <c r="G4877" s="44"/>
      <c r="H4877" s="229" t="s">
        <v>1633</v>
      </c>
      <c r="I4877" s="229"/>
      <c r="J4877" s="45">
        <f>Q4877</f>
        <v>3.7152372600000003</v>
      </c>
      <c r="Q4877">
        <f t="shared" si="1151"/>
        <v>3.7152372600000003</v>
      </c>
      <c r="S4877" s="194"/>
    </row>
    <row r="4878" spans="1:30" ht="15.75" thickBot="1" x14ac:dyDescent="0.3">
      <c r="A4878" s="46"/>
      <c r="B4878" s="46"/>
      <c r="C4878" s="46"/>
      <c r="D4878" s="46"/>
      <c r="E4878" s="46"/>
      <c r="F4878" s="46"/>
      <c r="G4878" s="46" t="s">
        <v>1634</v>
      </c>
      <c r="H4878" s="47">
        <v>19.86</v>
      </c>
      <c r="I4878" s="46" t="s">
        <v>1635</v>
      </c>
      <c r="J4878" s="48">
        <f>O4878</f>
        <v>73.78</v>
      </c>
      <c r="M4878">
        <f>K4871</f>
        <v>73.78</v>
      </c>
      <c r="N4878">
        <f>L4871</f>
        <v>3.7152372600000003</v>
      </c>
      <c r="O4878">
        <v>73.78</v>
      </c>
      <c r="P4878">
        <v>3.7152372600000003</v>
      </c>
      <c r="Q4878">
        <f t="shared" si="1151"/>
        <v>0</v>
      </c>
      <c r="S4878" s="194"/>
      <c r="W4878" t="s">
        <v>1635</v>
      </c>
      <c r="Y4878" t="s">
        <v>1635</v>
      </c>
      <c r="AB4878" t="s">
        <v>1635</v>
      </c>
    </row>
    <row r="4879" spans="1:30" ht="15.75" thickTop="1" x14ac:dyDescent="0.25">
      <c r="A4879" s="49"/>
      <c r="B4879" s="49"/>
      <c r="C4879" s="49"/>
      <c r="D4879" s="49"/>
      <c r="E4879" s="49"/>
      <c r="F4879" s="49"/>
      <c r="G4879" s="49"/>
      <c r="H4879" s="49"/>
      <c r="I4879" s="49"/>
      <c r="J4879" s="49"/>
      <c r="Q4879">
        <f t="shared" si="1151"/>
        <v>0</v>
      </c>
      <c r="S4879" s="194"/>
    </row>
    <row r="4880" spans="1:30" collapsed="1" x14ac:dyDescent="0.25">
      <c r="A4880" s="36" t="s">
        <v>1544</v>
      </c>
      <c r="B4880" s="37" t="s">
        <v>137</v>
      </c>
      <c r="C4880" s="36" t="s">
        <v>138</v>
      </c>
      <c r="D4880" s="36" t="s">
        <v>9</v>
      </c>
      <c r="E4880" s="233" t="s">
        <v>1626</v>
      </c>
      <c r="F4880" s="234"/>
      <c r="G4880" s="38" t="s">
        <v>139</v>
      </c>
      <c r="H4880" s="37" t="s">
        <v>140</v>
      </c>
      <c r="I4880" s="37" t="s">
        <v>141</v>
      </c>
      <c r="J4880" s="37" t="s">
        <v>10</v>
      </c>
      <c r="Q4880">
        <f t="shared" si="1151"/>
        <v>0</v>
      </c>
      <c r="S4880" s="194"/>
      <c r="W4880" t="s">
        <v>141</v>
      </c>
      <c r="Y4880" t="s">
        <v>141</v>
      </c>
      <c r="AB4880" t="s">
        <v>141</v>
      </c>
    </row>
    <row r="4881" spans="1:30" ht="25.5" x14ac:dyDescent="0.25">
      <c r="A4881" s="39" t="s">
        <v>1636</v>
      </c>
      <c r="B4881" s="40" t="s">
        <v>1545</v>
      </c>
      <c r="C4881" s="39" t="s">
        <v>157</v>
      </c>
      <c r="D4881" s="39" t="s">
        <v>1546</v>
      </c>
      <c r="E4881" s="235" t="s">
        <v>1994</v>
      </c>
      <c r="F4881" s="236"/>
      <c r="G4881" s="41" t="s">
        <v>159</v>
      </c>
      <c r="H4881" s="42">
        <v>1</v>
      </c>
      <c r="I4881" s="43">
        <f>_xlfn.XLOOKUP(D4881,'Sintético MO EQ MAT'!D:D,'Sintético MO EQ MAT'!G:G)</f>
        <v>2.4732800737704919</v>
      </c>
      <c r="J4881" s="43">
        <f>(H4881*I4881)</f>
        <v>2.4732800737704919</v>
      </c>
      <c r="K4881">
        <f>_xlfn.XLOOKUP(D4881,'Sintético MO EQ MAT'!D:D,'Sintético MO EQ MAT'!O:O,0)</f>
        <v>59.92</v>
      </c>
      <c r="L4881">
        <f>_xlfn.XLOOKUP(D4881,'Sintético MO EQ MAT'!D:D,'Sintético MO EQ MAT'!K:K,0)</f>
        <v>3.0174016900000002</v>
      </c>
      <c r="Q4881">
        <f t="shared" si="1151"/>
        <v>0</v>
      </c>
      <c r="S4881" s="194"/>
      <c r="W4881">
        <v>2.4732800737704919</v>
      </c>
      <c r="Y4881">
        <v>2.4732800737704919</v>
      </c>
      <c r="AB4881">
        <v>2.4732800737704919</v>
      </c>
      <c r="AD4881" s="196">
        <v>2.54</v>
      </c>
    </row>
    <row r="4882" spans="1:30" ht="25.5" x14ac:dyDescent="0.25">
      <c r="A4882" s="50" t="s">
        <v>1638</v>
      </c>
      <c r="B4882" s="51" t="s">
        <v>1792</v>
      </c>
      <c r="C4882" s="50" t="s">
        <v>157</v>
      </c>
      <c r="D4882" s="50" t="s">
        <v>1793</v>
      </c>
      <c r="E4882" s="237" t="s">
        <v>1637</v>
      </c>
      <c r="F4882" s="238"/>
      <c r="G4882" s="52" t="s">
        <v>266</v>
      </c>
      <c r="H4882" s="53">
        <v>1.4E-2</v>
      </c>
      <c r="I4882" s="54">
        <v>26.71</v>
      </c>
      <c r="J4882" s="54">
        <f t="shared" ref="J4882:J4884" si="1152">TRUNC(H4882*I4882,(2))</f>
        <v>0.37</v>
      </c>
      <c r="Q4882">
        <f t="shared" si="1151"/>
        <v>0</v>
      </c>
      <c r="R4882">
        <f t="shared" ref="R4882:R4884" si="1153">I4882/1.07133</f>
        <v>24.931627043021294</v>
      </c>
      <c r="T4882">
        <v>25.370334070734511</v>
      </c>
      <c r="W4882">
        <v>27.18</v>
      </c>
      <c r="Y4882">
        <v>27.18</v>
      </c>
      <c r="AB4882">
        <v>27.18</v>
      </c>
      <c r="AD4882" s="196">
        <v>26.71</v>
      </c>
    </row>
    <row r="4883" spans="1:30" ht="25.5" x14ac:dyDescent="0.25">
      <c r="A4883" s="50" t="s">
        <v>1638</v>
      </c>
      <c r="B4883" s="51" t="s">
        <v>1186</v>
      </c>
      <c r="C4883" s="50" t="s">
        <v>157</v>
      </c>
      <c r="D4883" s="50" t="s">
        <v>1187</v>
      </c>
      <c r="E4883" s="237" t="s">
        <v>1637</v>
      </c>
      <c r="F4883" s="238"/>
      <c r="G4883" s="52" t="s">
        <v>266</v>
      </c>
      <c r="H4883" s="53">
        <v>5.0000000000000001E-3</v>
      </c>
      <c r="I4883" s="54">
        <v>18.82</v>
      </c>
      <c r="J4883" s="54">
        <f t="shared" si="1152"/>
        <v>0.09</v>
      </c>
      <c r="Q4883">
        <f t="shared" si="1151"/>
        <v>0</v>
      </c>
      <c r="R4883">
        <f t="shared" si="1153"/>
        <v>17.566949492686664</v>
      </c>
      <c r="T4883">
        <v>17.874977831293812</v>
      </c>
      <c r="W4883">
        <v>19.149999999999999</v>
      </c>
      <c r="Y4883">
        <v>19.149999999999999</v>
      </c>
      <c r="AB4883">
        <v>19.149999999999999</v>
      </c>
      <c r="AD4883" s="196">
        <v>18.82</v>
      </c>
    </row>
    <row r="4884" spans="1:30" x14ac:dyDescent="0.25">
      <c r="A4884" s="55" t="s">
        <v>1627</v>
      </c>
      <c r="B4884" s="56" t="s">
        <v>3271</v>
      </c>
      <c r="C4884" s="55" t="s">
        <v>157</v>
      </c>
      <c r="D4884" s="55" t="s">
        <v>3272</v>
      </c>
      <c r="E4884" s="230" t="s">
        <v>1648</v>
      </c>
      <c r="F4884" s="231"/>
      <c r="G4884" s="57" t="s">
        <v>159</v>
      </c>
      <c r="H4884" s="58">
        <v>1.04</v>
      </c>
      <c r="I4884" s="59">
        <v>1.94</v>
      </c>
      <c r="J4884" s="59">
        <f t="shared" si="1152"/>
        <v>2.0099999999999998</v>
      </c>
      <c r="Q4884">
        <f t="shared" si="1151"/>
        <v>0</v>
      </c>
      <c r="R4884">
        <f t="shared" si="1153"/>
        <v>1.8108332633268929</v>
      </c>
      <c r="T4884">
        <v>1.8481700316429113</v>
      </c>
      <c r="W4884">
        <v>1.98</v>
      </c>
      <c r="Y4884">
        <v>1.98</v>
      </c>
      <c r="AB4884">
        <v>1.98</v>
      </c>
      <c r="AD4884" s="196">
        <v>1.94</v>
      </c>
    </row>
    <row r="4885" spans="1:30" x14ac:dyDescent="0.25">
      <c r="A4885" s="44"/>
      <c r="B4885" s="44"/>
      <c r="C4885" s="44"/>
      <c r="D4885" s="44"/>
      <c r="E4885" s="44" t="s">
        <v>1629</v>
      </c>
      <c r="F4885" s="45">
        <v>0.35</v>
      </c>
      <c r="G4885" s="44" t="s">
        <v>1630</v>
      </c>
      <c r="H4885" s="45">
        <v>0</v>
      </c>
      <c r="I4885" s="44" t="s">
        <v>1631</v>
      </c>
      <c r="J4885" s="45">
        <f>F4885+H4885</f>
        <v>0.35</v>
      </c>
      <c r="Q4885">
        <f t="shared" si="1151"/>
        <v>0</v>
      </c>
      <c r="W4885" t="s">
        <v>1631</v>
      </c>
      <c r="Y4885" t="s">
        <v>1631</v>
      </c>
      <c r="AB4885" t="s">
        <v>1631</v>
      </c>
    </row>
    <row r="4886" spans="1:30" x14ac:dyDescent="0.25">
      <c r="A4886" s="44"/>
      <c r="B4886" s="44"/>
      <c r="C4886" s="44"/>
      <c r="D4886" s="44"/>
      <c r="E4886" s="44" t="s">
        <v>1632</v>
      </c>
      <c r="F4886" s="45">
        <f>J4886-J4881</f>
        <v>0.54412161622950839</v>
      </c>
      <c r="G4886" s="44"/>
      <c r="H4886" s="229" t="s">
        <v>1633</v>
      </c>
      <c r="I4886" s="229"/>
      <c r="J4886" s="45">
        <f>Q4886</f>
        <v>3.0174016900000002</v>
      </c>
      <c r="Q4886">
        <f t="shared" si="1151"/>
        <v>3.0174016900000002</v>
      </c>
      <c r="S4886" s="194"/>
    </row>
    <row r="4887" spans="1:30" ht="15.75" thickBot="1" x14ac:dyDescent="0.3">
      <c r="A4887" s="46"/>
      <c r="B4887" s="46"/>
      <c r="C4887" s="46"/>
      <c r="D4887" s="46"/>
      <c r="E4887" s="46"/>
      <c r="F4887" s="46"/>
      <c r="G4887" s="46" t="s">
        <v>1634</v>
      </c>
      <c r="H4887" s="47">
        <v>19.86</v>
      </c>
      <c r="I4887" s="46" t="s">
        <v>1635</v>
      </c>
      <c r="J4887" s="48">
        <f>O4887</f>
        <v>59.92</v>
      </c>
      <c r="M4887">
        <f>K4881</f>
        <v>59.92</v>
      </c>
      <c r="N4887">
        <f>L4881</f>
        <v>3.0174016900000002</v>
      </c>
      <c r="O4887">
        <v>59.92</v>
      </c>
      <c r="P4887">
        <v>3.0174016900000002</v>
      </c>
      <c r="Q4887">
        <f t="shared" si="1151"/>
        <v>0</v>
      </c>
      <c r="S4887" s="194"/>
      <c r="W4887" t="s">
        <v>1635</v>
      </c>
      <c r="Y4887" t="s">
        <v>1635</v>
      </c>
      <c r="AB4887" t="s">
        <v>1635</v>
      </c>
    </row>
    <row r="4888" spans="1:30" ht="15.75" thickTop="1" x14ac:dyDescent="0.25">
      <c r="A4888" s="49"/>
      <c r="B4888" s="49"/>
      <c r="C4888" s="49"/>
      <c r="D4888" s="49"/>
      <c r="E4888" s="49"/>
      <c r="F4888" s="49"/>
      <c r="G4888" s="49"/>
      <c r="H4888" s="49"/>
      <c r="I4888" s="49"/>
      <c r="J4888" s="49"/>
      <c r="Q4888">
        <f t="shared" si="1151"/>
        <v>0</v>
      </c>
      <c r="S4888" s="194"/>
    </row>
    <row r="4889" spans="1:30" collapsed="1" x14ac:dyDescent="0.25">
      <c r="A4889" s="36" t="s">
        <v>1547</v>
      </c>
      <c r="B4889" s="37" t="s">
        <v>137</v>
      </c>
      <c r="C4889" s="36" t="s">
        <v>138</v>
      </c>
      <c r="D4889" s="36" t="s">
        <v>9</v>
      </c>
      <c r="E4889" s="233" t="s">
        <v>1626</v>
      </c>
      <c r="F4889" s="234"/>
      <c r="G4889" s="38" t="s">
        <v>139</v>
      </c>
      <c r="H4889" s="37" t="s">
        <v>140</v>
      </c>
      <c r="I4889" s="37" t="s">
        <v>141</v>
      </c>
      <c r="J4889" s="37" t="s">
        <v>10</v>
      </c>
      <c r="Q4889">
        <f t="shared" si="1151"/>
        <v>0</v>
      </c>
      <c r="S4889" s="194"/>
      <c r="W4889" t="s">
        <v>141</v>
      </c>
      <c r="Y4889" t="s">
        <v>141</v>
      </c>
      <c r="AB4889" t="s">
        <v>141</v>
      </c>
    </row>
    <row r="4890" spans="1:30" ht="25.5" x14ac:dyDescent="0.25">
      <c r="A4890" s="39" t="s">
        <v>1636</v>
      </c>
      <c r="B4890" s="40" t="s">
        <v>1548</v>
      </c>
      <c r="C4890" s="39" t="s">
        <v>157</v>
      </c>
      <c r="D4890" s="39" t="s">
        <v>1549</v>
      </c>
      <c r="E4890" s="235" t="s">
        <v>1994</v>
      </c>
      <c r="F4890" s="236"/>
      <c r="G4890" s="41" t="s">
        <v>159</v>
      </c>
      <c r="H4890" s="42">
        <v>1</v>
      </c>
      <c r="I4890" s="43">
        <f>_xlfn.XLOOKUP(D4890,'Sintético MO EQ MAT'!D:D,'Sintético MO EQ MAT'!G:G)</f>
        <v>217.96284168032787</v>
      </c>
      <c r="J4890" s="43">
        <f>(H4890*I4890)</f>
        <v>217.96284168032787</v>
      </c>
      <c r="K4890">
        <f>_xlfn.XLOOKUP(D4890,'Sintético MO EQ MAT'!D:D,'Sintético MO EQ MAT'!O:O,0)</f>
        <v>5281.06</v>
      </c>
      <c r="L4890">
        <f>_xlfn.XLOOKUP(D4890,'Sintético MO EQ MAT'!D:D,'Sintético MO EQ MAT'!K:K,0)</f>
        <v>265.91466685</v>
      </c>
      <c r="Q4890">
        <f t="shared" si="1151"/>
        <v>0</v>
      </c>
      <c r="S4890" s="194"/>
      <c r="W4890">
        <v>217.96284168032787</v>
      </c>
      <c r="Y4890">
        <v>217.96284168032787</v>
      </c>
      <c r="AB4890">
        <v>217.96284168032787</v>
      </c>
      <c r="AD4890" s="196">
        <v>236.02</v>
      </c>
    </row>
    <row r="4891" spans="1:30" ht="38.25" x14ac:dyDescent="0.25">
      <c r="A4891" s="50" t="s">
        <v>1638</v>
      </c>
      <c r="B4891" s="51" t="s">
        <v>3273</v>
      </c>
      <c r="C4891" s="50" t="s">
        <v>157</v>
      </c>
      <c r="D4891" s="50" t="s">
        <v>3274</v>
      </c>
      <c r="E4891" s="237" t="s">
        <v>1994</v>
      </c>
      <c r="F4891" s="238"/>
      <c r="G4891" s="52" t="s">
        <v>212</v>
      </c>
      <c r="H4891" s="53">
        <v>0.1</v>
      </c>
      <c r="I4891" s="54">
        <v>148.85</v>
      </c>
      <c r="J4891" s="54">
        <f t="shared" ref="J4891:J4897" si="1154">TRUNC(H4891*I4891,(2))</f>
        <v>14.88</v>
      </c>
      <c r="Q4891">
        <f t="shared" si="1151"/>
        <v>0</v>
      </c>
      <c r="R4891">
        <f t="shared" ref="R4891:R4892" si="1155">I4891/1.07133</f>
        <v>138.93944909598352</v>
      </c>
      <c r="T4891">
        <v>141.3476706523667</v>
      </c>
      <c r="W4891">
        <v>151.43</v>
      </c>
      <c r="Y4891">
        <v>151.43</v>
      </c>
      <c r="AB4891">
        <v>151.43</v>
      </c>
      <c r="AD4891" s="196">
        <v>148.85</v>
      </c>
    </row>
    <row r="4892" spans="1:30" ht="25.5" x14ac:dyDescent="0.25">
      <c r="A4892" s="50" t="s">
        <v>1638</v>
      </c>
      <c r="B4892" s="51" t="s">
        <v>3275</v>
      </c>
      <c r="C4892" s="50" t="s">
        <v>157</v>
      </c>
      <c r="D4892" s="50" t="s">
        <v>3276</v>
      </c>
      <c r="E4892" s="237" t="s">
        <v>1994</v>
      </c>
      <c r="F4892" s="238"/>
      <c r="G4892" s="52" t="s">
        <v>212</v>
      </c>
      <c r="H4892" s="53">
        <v>3.5000000000000003E-2</v>
      </c>
      <c r="I4892" s="54">
        <v>54.66</v>
      </c>
      <c r="J4892" s="54">
        <f t="shared" si="1154"/>
        <v>1.91</v>
      </c>
      <c r="Q4892">
        <f t="shared" si="1151"/>
        <v>0</v>
      </c>
      <c r="R4892">
        <f t="shared" si="1155"/>
        <v>51.020693903839152</v>
      </c>
      <c r="T4892">
        <v>51.907442151344597</v>
      </c>
      <c r="W4892">
        <v>55.61</v>
      </c>
      <c r="Y4892">
        <v>55.61</v>
      </c>
      <c r="AB4892">
        <v>55.61</v>
      </c>
      <c r="AD4892" s="196">
        <v>54.66</v>
      </c>
    </row>
    <row r="4893" spans="1:30" ht="38.25" x14ac:dyDescent="0.25">
      <c r="A4893" s="50" t="s">
        <v>1638</v>
      </c>
      <c r="B4893" s="51" t="s">
        <v>1542</v>
      </c>
      <c r="C4893" s="50" t="s">
        <v>157</v>
      </c>
      <c r="D4893" s="50" t="s">
        <v>1543</v>
      </c>
      <c r="E4893" s="237" t="s">
        <v>1994</v>
      </c>
      <c r="F4893" s="238"/>
      <c r="G4893" s="52" t="s">
        <v>159</v>
      </c>
      <c r="H4893" s="53">
        <v>1</v>
      </c>
      <c r="I4893" s="54">
        <v>3.03</v>
      </c>
      <c r="J4893" s="54">
        <f t="shared" si="1154"/>
        <v>3.03</v>
      </c>
      <c r="K4893">
        <f>_xlfn.XLOOKUP(D4893,'Sintético MO EQ MAT'!D:D,'Sintético MO EQ MAT'!O:O,0)</f>
        <v>73.78</v>
      </c>
      <c r="L4893">
        <f>_xlfn.XLOOKUP(D4893,'Sintético MO EQ MAT'!D:D,'Sintético MO EQ MAT'!K:K,0)</f>
        <v>3.7152372600000003</v>
      </c>
      <c r="Q4893">
        <f t="shared" si="1151"/>
        <v>0</v>
      </c>
      <c r="W4893">
        <v>3.1</v>
      </c>
      <c r="Y4893">
        <v>3.1</v>
      </c>
      <c r="AB4893">
        <v>3.1</v>
      </c>
      <c r="AD4893" s="196">
        <v>3.04</v>
      </c>
    </row>
    <row r="4894" spans="1:30" ht="38.25" x14ac:dyDescent="0.25">
      <c r="A4894" s="50" t="s">
        <v>1638</v>
      </c>
      <c r="B4894" s="51" t="s">
        <v>3277</v>
      </c>
      <c r="C4894" s="50" t="s">
        <v>157</v>
      </c>
      <c r="D4894" s="50" t="s">
        <v>3278</v>
      </c>
      <c r="E4894" s="237" t="s">
        <v>1994</v>
      </c>
      <c r="F4894" s="238"/>
      <c r="G4894" s="52" t="s">
        <v>159</v>
      </c>
      <c r="H4894" s="53">
        <v>0.1</v>
      </c>
      <c r="I4894" s="54">
        <v>123.34</v>
      </c>
      <c r="J4894" s="54">
        <f t="shared" si="1154"/>
        <v>12.33</v>
      </c>
      <c r="Q4894">
        <f t="shared" si="1151"/>
        <v>0</v>
      </c>
      <c r="R4894">
        <f>I4894/1.07133</f>
        <v>115.12792510244277</v>
      </c>
      <c r="T4894">
        <v>117.12544220734976</v>
      </c>
      <c r="W4894">
        <v>125.48</v>
      </c>
      <c r="Y4894">
        <v>125.48</v>
      </c>
      <c r="AB4894">
        <v>125.48</v>
      </c>
      <c r="AD4894" s="196">
        <v>123.34</v>
      </c>
    </row>
    <row r="4895" spans="1:30" ht="25.5" x14ac:dyDescent="0.25">
      <c r="A4895" s="50" t="s">
        <v>1638</v>
      </c>
      <c r="B4895" s="51" t="s">
        <v>1545</v>
      </c>
      <c r="C4895" s="50" t="s">
        <v>157</v>
      </c>
      <c r="D4895" s="50" t="s">
        <v>1546</v>
      </c>
      <c r="E4895" s="237" t="s">
        <v>1994</v>
      </c>
      <c r="F4895" s="238"/>
      <c r="G4895" s="52" t="s">
        <v>159</v>
      </c>
      <c r="H4895" s="53">
        <v>1.24</v>
      </c>
      <c r="I4895" s="54">
        <v>2.4700000000000002</v>
      </c>
      <c r="J4895" s="54">
        <f t="shared" si="1154"/>
        <v>3.06</v>
      </c>
      <c r="K4895">
        <f>_xlfn.XLOOKUP(D4895,'Sintético MO EQ MAT'!D:D,'Sintético MO EQ MAT'!O:O,0)</f>
        <v>59.92</v>
      </c>
      <c r="L4895">
        <f>_xlfn.XLOOKUP(D4895,'Sintético MO EQ MAT'!D:D,'Sintético MO EQ MAT'!K:K,0)</f>
        <v>3.0174016900000002</v>
      </c>
      <c r="Q4895">
        <f t="shared" si="1151"/>
        <v>0</v>
      </c>
      <c r="W4895">
        <v>2.52</v>
      </c>
      <c r="Y4895">
        <v>2.52</v>
      </c>
      <c r="AB4895">
        <v>2.52</v>
      </c>
      <c r="AD4895" s="196">
        <v>2.4700000000000002</v>
      </c>
    </row>
    <row r="4896" spans="1:30" ht="25.5" x14ac:dyDescent="0.25">
      <c r="A4896" s="50" t="s">
        <v>1638</v>
      </c>
      <c r="B4896" s="51" t="s">
        <v>3279</v>
      </c>
      <c r="C4896" s="50" t="s">
        <v>157</v>
      </c>
      <c r="D4896" s="50" t="s">
        <v>3280</v>
      </c>
      <c r="E4896" s="237" t="s">
        <v>1994</v>
      </c>
      <c r="F4896" s="238"/>
      <c r="G4896" s="52" t="s">
        <v>259</v>
      </c>
      <c r="H4896" s="53">
        <v>4.4000000000000004</v>
      </c>
      <c r="I4896" s="54">
        <v>12.58</v>
      </c>
      <c r="J4896" s="54">
        <f t="shared" si="1154"/>
        <v>55.35</v>
      </c>
      <c r="Q4896">
        <f t="shared" si="1151"/>
        <v>0</v>
      </c>
      <c r="R4896">
        <f t="shared" ref="R4896:R4897" si="1156">I4896/1.07133</f>
        <v>11.742413635387789</v>
      </c>
      <c r="T4896">
        <v>11.947765861125893</v>
      </c>
      <c r="W4896">
        <v>12.8</v>
      </c>
      <c r="Y4896">
        <v>12.8</v>
      </c>
      <c r="AB4896">
        <v>12.8</v>
      </c>
      <c r="AD4896" s="196">
        <v>12.58</v>
      </c>
    </row>
    <row r="4897" spans="1:30" ht="38.25" x14ac:dyDescent="0.25">
      <c r="A4897" s="50" t="s">
        <v>1638</v>
      </c>
      <c r="B4897" s="51" t="s">
        <v>3281</v>
      </c>
      <c r="C4897" s="50" t="s">
        <v>157</v>
      </c>
      <c r="D4897" s="50" t="s">
        <v>3282</v>
      </c>
      <c r="E4897" s="237" t="s">
        <v>1994</v>
      </c>
      <c r="F4897" s="238"/>
      <c r="G4897" s="52" t="s">
        <v>212</v>
      </c>
      <c r="H4897" s="53">
        <v>0.185</v>
      </c>
      <c r="I4897" s="54">
        <v>688.7</v>
      </c>
      <c r="J4897" s="54">
        <f t="shared" si="1154"/>
        <v>127.4</v>
      </c>
      <c r="Q4897">
        <f t="shared" si="1151"/>
        <v>0</v>
      </c>
      <c r="R4897">
        <f t="shared" si="1156"/>
        <v>642.84580848104702</v>
      </c>
      <c r="T4897">
        <v>653.99083382337847</v>
      </c>
      <c r="W4897">
        <v>700.64</v>
      </c>
      <c r="Y4897">
        <v>700.64</v>
      </c>
      <c r="AB4897">
        <v>700.64</v>
      </c>
      <c r="AD4897" s="196">
        <v>688.7</v>
      </c>
    </row>
    <row r="4898" spans="1:30" x14ac:dyDescent="0.25">
      <c r="A4898" s="44"/>
      <c r="B4898" s="44"/>
      <c r="C4898" s="44"/>
      <c r="D4898" s="44"/>
      <c r="E4898" s="44" t="s">
        <v>1629</v>
      </c>
      <c r="F4898" s="45">
        <v>19.47</v>
      </c>
      <c r="G4898" s="44" t="s">
        <v>1630</v>
      </c>
      <c r="H4898" s="45">
        <v>0</v>
      </c>
      <c r="I4898" s="44" t="s">
        <v>1631</v>
      </c>
      <c r="J4898" s="45">
        <f>F4898+H4898</f>
        <v>19.47</v>
      </c>
      <c r="Q4898">
        <f t="shared" si="1151"/>
        <v>0</v>
      </c>
      <c r="W4898" t="s">
        <v>1631</v>
      </c>
      <c r="Y4898" t="s">
        <v>1631</v>
      </c>
      <c r="AB4898" t="s">
        <v>1631</v>
      </c>
    </row>
    <row r="4899" spans="1:30" x14ac:dyDescent="0.25">
      <c r="A4899" s="44"/>
      <c r="B4899" s="44"/>
      <c r="C4899" s="44"/>
      <c r="D4899" s="44"/>
      <c r="E4899" s="44" t="s">
        <v>1632</v>
      </c>
      <c r="F4899" s="45">
        <f>J4899-J4890</f>
        <v>47.951825169672134</v>
      </c>
      <c r="G4899" s="44"/>
      <c r="H4899" s="229" t="s">
        <v>1633</v>
      </c>
      <c r="I4899" s="229"/>
      <c r="J4899" s="45">
        <f>Q4899</f>
        <v>265.91466685</v>
      </c>
      <c r="Q4899">
        <f t="shared" si="1151"/>
        <v>265.91466685</v>
      </c>
      <c r="S4899" s="194"/>
    </row>
    <row r="4900" spans="1:30" ht="15.75" thickBot="1" x14ac:dyDescent="0.3">
      <c r="A4900" s="46"/>
      <c r="B4900" s="46"/>
      <c r="C4900" s="46"/>
      <c r="D4900" s="46"/>
      <c r="E4900" s="46"/>
      <c r="F4900" s="46"/>
      <c r="G4900" s="46" t="s">
        <v>1634</v>
      </c>
      <c r="H4900" s="47">
        <v>19.86</v>
      </c>
      <c r="I4900" s="46" t="s">
        <v>1635</v>
      </c>
      <c r="J4900" s="48">
        <f>O4900</f>
        <v>5281.06</v>
      </c>
      <c r="M4900">
        <f>K4890</f>
        <v>5281.06</v>
      </c>
      <c r="N4900">
        <f>L4890</f>
        <v>265.91466685</v>
      </c>
      <c r="O4900">
        <v>5281.06</v>
      </c>
      <c r="P4900">
        <v>265.91466685</v>
      </c>
      <c r="Q4900">
        <f t="shared" si="1151"/>
        <v>0</v>
      </c>
      <c r="S4900" s="194"/>
      <c r="W4900" t="s">
        <v>1635</v>
      </c>
      <c r="Y4900" t="s">
        <v>1635</v>
      </c>
      <c r="AB4900" t="s">
        <v>1635</v>
      </c>
    </row>
    <row r="4901" spans="1:30" ht="15.75" thickTop="1" x14ac:dyDescent="0.25">
      <c r="A4901" s="49"/>
      <c r="B4901" s="49"/>
      <c r="C4901" s="49"/>
      <c r="D4901" s="49"/>
      <c r="E4901" s="49"/>
      <c r="F4901" s="49"/>
      <c r="G4901" s="49"/>
      <c r="H4901" s="49"/>
      <c r="I4901" s="49"/>
      <c r="J4901" s="49"/>
      <c r="Q4901">
        <f t="shared" si="1151"/>
        <v>0</v>
      </c>
      <c r="S4901" s="194"/>
    </row>
    <row r="4902" spans="1:30" x14ac:dyDescent="0.25">
      <c r="A4902" s="33" t="s">
        <v>124</v>
      </c>
      <c r="B4902" s="33"/>
      <c r="C4902" s="33"/>
      <c r="D4902" s="33" t="s">
        <v>125</v>
      </c>
      <c r="E4902" s="33"/>
      <c r="F4902" s="239"/>
      <c r="G4902" s="240"/>
      <c r="H4902" s="34"/>
      <c r="I4902" s="33"/>
      <c r="J4902" s="35">
        <f>J4912+J4925+J4936</f>
        <v>63161.93</v>
      </c>
      <c r="K4902">
        <f>_xlfn.XLOOKUP(D4902,'Sintético MO EQ MAT'!D:D,'Sintético MO EQ MAT'!O:O,0)</f>
        <v>63161.93</v>
      </c>
      <c r="M4902">
        <f>K4902</f>
        <v>63161.93</v>
      </c>
      <c r="N4902">
        <f>L4902</f>
        <v>0</v>
      </c>
      <c r="O4902">
        <v>63161.93</v>
      </c>
      <c r="P4902">
        <v>0</v>
      </c>
      <c r="Q4902">
        <f t="shared" si="1151"/>
        <v>0</v>
      </c>
    </row>
    <row r="4903" spans="1:30" collapsed="1" x14ac:dyDescent="0.25">
      <c r="A4903" s="36" t="s">
        <v>1550</v>
      </c>
      <c r="B4903" s="37" t="s">
        <v>137</v>
      </c>
      <c r="C4903" s="36" t="s">
        <v>138</v>
      </c>
      <c r="D4903" s="36" t="s">
        <v>9</v>
      </c>
      <c r="E4903" s="233" t="s">
        <v>1626</v>
      </c>
      <c r="F4903" s="234"/>
      <c r="G4903" s="38" t="s">
        <v>139</v>
      </c>
      <c r="H4903" s="37" t="s">
        <v>140</v>
      </c>
      <c r="I4903" s="197" t="s">
        <v>141</v>
      </c>
      <c r="J4903" s="37" t="s">
        <v>10</v>
      </c>
      <c r="Q4903">
        <f t="shared" si="1151"/>
        <v>0</v>
      </c>
      <c r="S4903" s="194"/>
      <c r="W4903" t="s">
        <v>141</v>
      </c>
      <c r="Y4903" t="s">
        <v>141</v>
      </c>
      <c r="AB4903" t="s">
        <v>141</v>
      </c>
    </row>
    <row r="4904" spans="1:30" ht="25.5" x14ac:dyDescent="0.25">
      <c r="A4904" s="39" t="s">
        <v>1636</v>
      </c>
      <c r="B4904" s="40" t="s">
        <v>1551</v>
      </c>
      <c r="C4904" s="39" t="s">
        <v>157</v>
      </c>
      <c r="D4904" s="39" t="s">
        <v>1552</v>
      </c>
      <c r="E4904" s="235" t="s">
        <v>2026</v>
      </c>
      <c r="F4904" s="236"/>
      <c r="G4904" s="41" t="s">
        <v>159</v>
      </c>
      <c r="H4904" s="42">
        <v>1</v>
      </c>
      <c r="I4904" s="43">
        <f>_xlfn.XLOOKUP(D4904,'Sintético MO EQ MAT'!D:D,'Sintético MO EQ MAT'!G:G)</f>
        <v>90.705734040983614</v>
      </c>
      <c r="J4904" s="43">
        <f>(H4904*I4904)</f>
        <v>90.705734040983614</v>
      </c>
      <c r="K4904">
        <f>_xlfn.XLOOKUP(D4904,'Sintético MO EQ MAT'!D:D,'Sintético MO EQ MAT'!O:O,0)</f>
        <v>55400.21</v>
      </c>
      <c r="L4904">
        <f>_xlfn.XLOOKUP(D4904,'Sintético MO EQ MAT'!D:D,'Sintético MO EQ MAT'!K:K,0)</f>
        <v>110.66099553000001</v>
      </c>
      <c r="Q4904">
        <f t="shared" si="1151"/>
        <v>0</v>
      </c>
      <c r="S4904" s="194"/>
      <c r="W4904">
        <v>90.705734040983614</v>
      </c>
      <c r="Y4904">
        <v>90.705734040983614</v>
      </c>
      <c r="AB4904">
        <v>90.705734040983614</v>
      </c>
      <c r="AD4904" s="196">
        <v>104.94</v>
      </c>
    </row>
    <row r="4905" spans="1:30" ht="25.5" x14ac:dyDescent="0.25">
      <c r="A4905" s="50" t="s">
        <v>1638</v>
      </c>
      <c r="B4905" s="51" t="s">
        <v>1792</v>
      </c>
      <c r="C4905" s="50" t="s">
        <v>157</v>
      </c>
      <c r="D4905" s="50" t="s">
        <v>1793</v>
      </c>
      <c r="E4905" s="237" t="s">
        <v>1637</v>
      </c>
      <c r="F4905" s="238"/>
      <c r="G4905" s="52" t="s">
        <v>266</v>
      </c>
      <c r="H4905" s="53">
        <v>0.1119</v>
      </c>
      <c r="I4905" s="54">
        <v>26.71</v>
      </c>
      <c r="J4905" s="54">
        <f t="shared" ref="J4905:J4909" si="1157">TRUNC(H4905*I4905,(2))</f>
        <v>2.98</v>
      </c>
      <c r="Q4905">
        <f t="shared" si="1151"/>
        <v>0</v>
      </c>
      <c r="R4905">
        <f t="shared" ref="R4905:R4909" si="1158">I4905/1.07133</f>
        <v>24.931627043021294</v>
      </c>
      <c r="T4905">
        <v>25.370334070734511</v>
      </c>
      <c r="W4905">
        <v>27.18</v>
      </c>
      <c r="Y4905">
        <v>27.18</v>
      </c>
      <c r="AB4905">
        <v>26.71</v>
      </c>
      <c r="AD4905" s="196">
        <v>26.71</v>
      </c>
    </row>
    <row r="4906" spans="1:30" ht="25.5" x14ac:dyDescent="0.25">
      <c r="A4906" s="50" t="s">
        <v>1638</v>
      </c>
      <c r="B4906" s="51" t="s">
        <v>1186</v>
      </c>
      <c r="C4906" s="50" t="s">
        <v>157</v>
      </c>
      <c r="D4906" s="50" t="s">
        <v>1187</v>
      </c>
      <c r="E4906" s="237" t="s">
        <v>1637</v>
      </c>
      <c r="F4906" s="238"/>
      <c r="G4906" s="52" t="s">
        <v>266</v>
      </c>
      <c r="H4906" s="53">
        <v>4.6600000000000003E-2</v>
      </c>
      <c r="I4906" s="54">
        <v>18.82</v>
      </c>
      <c r="J4906" s="54">
        <f t="shared" si="1157"/>
        <v>0.87</v>
      </c>
      <c r="Q4906">
        <f t="shared" si="1151"/>
        <v>0</v>
      </c>
      <c r="R4906">
        <f t="shared" si="1158"/>
        <v>17.566949492686664</v>
      </c>
      <c r="T4906">
        <v>17.874977831293812</v>
      </c>
      <c r="W4906">
        <v>19.149999999999999</v>
      </c>
      <c r="Y4906">
        <v>19.149999999999999</v>
      </c>
      <c r="AB4906">
        <v>18.82</v>
      </c>
      <c r="AD4906" s="196">
        <v>18.82</v>
      </c>
    </row>
    <row r="4907" spans="1:30" ht="25.5" x14ac:dyDescent="0.25">
      <c r="A4907" s="50" t="s">
        <v>1638</v>
      </c>
      <c r="B4907" s="51" t="s">
        <v>3283</v>
      </c>
      <c r="C4907" s="50" t="s">
        <v>157</v>
      </c>
      <c r="D4907" s="50" t="s">
        <v>3284</v>
      </c>
      <c r="E4907" s="237" t="s">
        <v>1900</v>
      </c>
      <c r="F4907" s="238"/>
      <c r="G4907" s="52" t="s">
        <v>1901</v>
      </c>
      <c r="H4907" s="53">
        <v>7.0000000000000001E-3</v>
      </c>
      <c r="I4907" s="54">
        <v>9.1999999999999993</v>
      </c>
      <c r="J4907" s="54">
        <f t="shared" si="1157"/>
        <v>0.06</v>
      </c>
      <c r="Q4907">
        <f t="shared" si="1151"/>
        <v>0</v>
      </c>
      <c r="R4907">
        <f t="shared" si="1158"/>
        <v>8.5874567126842329</v>
      </c>
      <c r="T4907">
        <v>8.7368037859483074</v>
      </c>
      <c r="W4907">
        <v>9.36</v>
      </c>
      <c r="Y4907">
        <v>9.36</v>
      </c>
      <c r="AB4907">
        <v>9.1999999999999993</v>
      </c>
      <c r="AD4907" s="196">
        <v>9.1999999999999993</v>
      </c>
    </row>
    <row r="4908" spans="1:30" ht="38.25" x14ac:dyDescent="0.25">
      <c r="A4908" s="55" t="s">
        <v>1627</v>
      </c>
      <c r="B4908" s="56" t="s">
        <v>3285</v>
      </c>
      <c r="C4908" s="55" t="s">
        <v>157</v>
      </c>
      <c r="D4908" s="55" t="s">
        <v>3286</v>
      </c>
      <c r="E4908" s="230" t="s">
        <v>1648</v>
      </c>
      <c r="F4908" s="231"/>
      <c r="G4908" s="57" t="s">
        <v>212</v>
      </c>
      <c r="H4908" s="58">
        <v>8.14E-2</v>
      </c>
      <c r="I4908" s="59">
        <v>550.46</v>
      </c>
      <c r="J4908" s="59">
        <f t="shared" si="1157"/>
        <v>44.8</v>
      </c>
      <c r="Q4908">
        <f t="shared" si="1151"/>
        <v>0</v>
      </c>
      <c r="R4908">
        <f t="shared" si="1158"/>
        <v>513.80993718088735</v>
      </c>
      <c r="T4908">
        <v>522.71475642425776</v>
      </c>
      <c r="W4908">
        <v>560</v>
      </c>
      <c r="Y4908">
        <v>560</v>
      </c>
      <c r="AB4908">
        <v>550.46</v>
      </c>
      <c r="AD4908" s="196">
        <v>550.46</v>
      </c>
    </row>
    <row r="4909" spans="1:30" ht="25.5" x14ac:dyDescent="0.25">
      <c r="A4909" s="55" t="s">
        <v>1627</v>
      </c>
      <c r="B4909" s="56" t="s">
        <v>3287</v>
      </c>
      <c r="C4909" s="55" t="s">
        <v>157</v>
      </c>
      <c r="D4909" s="55" t="s">
        <v>3288</v>
      </c>
      <c r="E4909" s="230" t="s">
        <v>1648</v>
      </c>
      <c r="F4909" s="231"/>
      <c r="G4909" s="57" t="s">
        <v>259</v>
      </c>
      <c r="H4909" s="58">
        <v>4</v>
      </c>
      <c r="I4909" s="59">
        <v>10.5</v>
      </c>
      <c r="J4909" s="59">
        <f t="shared" si="1157"/>
        <v>42</v>
      </c>
      <c r="Q4909">
        <f t="shared" si="1151"/>
        <v>0</v>
      </c>
      <c r="R4909">
        <f t="shared" si="1158"/>
        <v>9.8009016829548337</v>
      </c>
      <c r="T4909">
        <v>9.9689171403769148</v>
      </c>
      <c r="W4909">
        <v>10.68</v>
      </c>
      <c r="Y4909">
        <v>10.68</v>
      </c>
      <c r="AB4909">
        <v>10.496</v>
      </c>
      <c r="AD4909" s="196">
        <v>10.49</v>
      </c>
    </row>
    <row r="4910" spans="1:30" x14ac:dyDescent="0.25">
      <c r="A4910" s="44"/>
      <c r="B4910" s="44"/>
      <c r="C4910" s="44"/>
      <c r="D4910" s="44"/>
      <c r="E4910" s="44" t="s">
        <v>1629</v>
      </c>
      <c r="F4910" s="45">
        <v>2.97</v>
      </c>
      <c r="G4910" s="44" t="s">
        <v>1630</v>
      </c>
      <c r="H4910" s="45">
        <v>0</v>
      </c>
      <c r="I4910" s="44" t="s">
        <v>1631</v>
      </c>
      <c r="J4910" s="45">
        <f>F4910+H4910</f>
        <v>2.97</v>
      </c>
      <c r="Q4910">
        <f t="shared" si="1151"/>
        <v>0</v>
      </c>
      <c r="W4910" t="s">
        <v>1631</v>
      </c>
      <c r="Y4910" t="s">
        <v>1631</v>
      </c>
      <c r="AB4910" t="s">
        <v>1631</v>
      </c>
    </row>
    <row r="4911" spans="1:30" x14ac:dyDescent="0.25">
      <c r="A4911" s="44"/>
      <c r="B4911" s="44"/>
      <c r="C4911" s="44"/>
      <c r="D4911" s="44"/>
      <c r="E4911" s="44" t="s">
        <v>1632</v>
      </c>
      <c r="F4911" s="45">
        <f>J4911-J4904</f>
        <v>19.955261489016394</v>
      </c>
      <c r="G4911" s="44"/>
      <c r="H4911" s="229" t="s">
        <v>1633</v>
      </c>
      <c r="I4911" s="229"/>
      <c r="J4911" s="45">
        <f>Q4911</f>
        <v>110.66099553000001</v>
      </c>
      <c r="Q4911">
        <f t="shared" si="1151"/>
        <v>110.66099553000001</v>
      </c>
      <c r="S4911" s="194"/>
    </row>
    <row r="4912" spans="1:30" ht="15.75" thickBot="1" x14ac:dyDescent="0.3">
      <c r="A4912" s="46"/>
      <c r="B4912" s="46"/>
      <c r="C4912" s="46"/>
      <c r="D4912" s="46"/>
      <c r="E4912" s="46"/>
      <c r="F4912" s="46"/>
      <c r="G4912" s="46" t="s">
        <v>1634</v>
      </c>
      <c r="H4912" s="47">
        <v>500.63</v>
      </c>
      <c r="I4912" s="46" t="s">
        <v>1635</v>
      </c>
      <c r="J4912" s="48">
        <f>O4912</f>
        <v>55400.21</v>
      </c>
      <c r="M4912">
        <f>K4904</f>
        <v>55400.21</v>
      </c>
      <c r="N4912">
        <f>L4904</f>
        <v>110.66099553000001</v>
      </c>
      <c r="O4912">
        <v>55400.21</v>
      </c>
      <c r="P4912">
        <v>110.66099553000001</v>
      </c>
      <c r="Q4912">
        <f t="shared" si="1151"/>
        <v>0</v>
      </c>
      <c r="S4912" s="194"/>
      <c r="W4912" t="s">
        <v>1635</v>
      </c>
      <c r="Y4912" t="s">
        <v>1635</v>
      </c>
      <c r="AB4912" t="s">
        <v>1635</v>
      </c>
    </row>
    <row r="4913" spans="1:30" ht="15.75" thickTop="1" x14ac:dyDescent="0.25">
      <c r="A4913" s="49"/>
      <c r="B4913" s="49"/>
      <c r="C4913" s="49"/>
      <c r="D4913" s="49"/>
      <c r="E4913" s="49"/>
      <c r="F4913" s="49"/>
      <c r="G4913" s="49"/>
      <c r="H4913" s="49"/>
      <c r="I4913" s="49"/>
      <c r="J4913" s="49"/>
      <c r="Q4913">
        <f t="shared" si="1151"/>
        <v>0</v>
      </c>
      <c r="S4913" s="194"/>
    </row>
    <row r="4914" spans="1:30" collapsed="1" x14ac:dyDescent="0.25">
      <c r="A4914" s="36" t="s">
        <v>1553</v>
      </c>
      <c r="B4914" s="37" t="s">
        <v>137</v>
      </c>
      <c r="C4914" s="36" t="s">
        <v>138</v>
      </c>
      <c r="D4914" s="36" t="s">
        <v>9</v>
      </c>
      <c r="E4914" s="233" t="s">
        <v>1626</v>
      </c>
      <c r="F4914" s="234"/>
      <c r="G4914" s="38" t="s">
        <v>139</v>
      </c>
      <c r="H4914" s="37" t="s">
        <v>140</v>
      </c>
      <c r="I4914" s="37" t="s">
        <v>141</v>
      </c>
      <c r="J4914" s="37" t="s">
        <v>10</v>
      </c>
      <c r="Q4914">
        <f t="shared" si="1151"/>
        <v>0</v>
      </c>
      <c r="S4914" s="194"/>
      <c r="W4914" t="s">
        <v>141</v>
      </c>
      <c r="Y4914" t="s">
        <v>141</v>
      </c>
      <c r="AB4914" t="s">
        <v>141</v>
      </c>
    </row>
    <row r="4915" spans="1:30" ht="38.25" x14ac:dyDescent="0.25">
      <c r="A4915" s="39" t="s">
        <v>1636</v>
      </c>
      <c r="B4915" s="40" t="s">
        <v>1554</v>
      </c>
      <c r="C4915" s="39" t="s">
        <v>157</v>
      </c>
      <c r="D4915" s="39" t="s">
        <v>1555</v>
      </c>
      <c r="E4915" s="235" t="s">
        <v>1955</v>
      </c>
      <c r="F4915" s="236"/>
      <c r="G4915" s="41" t="s">
        <v>159</v>
      </c>
      <c r="H4915" s="42">
        <v>1</v>
      </c>
      <c r="I4915" s="43">
        <f>_xlfn.XLOOKUP(D4915,'Sintético MO EQ MAT'!D:D,'Sintético MO EQ MAT'!G:G)</f>
        <v>25.667330016393443</v>
      </c>
      <c r="J4915" s="43">
        <f>(H4915*I4915)</f>
        <v>25.667330016393443</v>
      </c>
      <c r="K4915">
        <f>_xlfn.XLOOKUP(D4915,'Sintético MO EQ MAT'!D:D,'Sintético MO EQ MAT'!O:O,0)</f>
        <v>2678.61</v>
      </c>
      <c r="L4915">
        <f>_xlfn.XLOOKUP(D4915,'Sintético MO EQ MAT'!D:D,'Sintético MO EQ MAT'!K:K,0)</f>
        <v>31.314142619999998</v>
      </c>
      <c r="Q4915">
        <f t="shared" si="1151"/>
        <v>0</v>
      </c>
      <c r="S4915" s="194"/>
      <c r="W4915">
        <v>25.667330016393443</v>
      </c>
      <c r="Y4915">
        <v>25.667330016393443</v>
      </c>
      <c r="AB4915">
        <v>25.667330016393443</v>
      </c>
      <c r="AD4915" s="196">
        <v>17.68</v>
      </c>
    </row>
    <row r="4916" spans="1:30" ht="25.5" x14ac:dyDescent="0.25">
      <c r="A4916" s="50" t="s">
        <v>1638</v>
      </c>
      <c r="B4916" s="51" t="s">
        <v>1956</v>
      </c>
      <c r="C4916" s="50" t="s">
        <v>157</v>
      </c>
      <c r="D4916" s="50" t="s">
        <v>1957</v>
      </c>
      <c r="E4916" s="237" t="s">
        <v>1637</v>
      </c>
      <c r="F4916" s="238"/>
      <c r="G4916" s="52" t="s">
        <v>266</v>
      </c>
      <c r="H4916" s="53">
        <v>0.36399999999999999</v>
      </c>
      <c r="I4916" s="54">
        <v>27.9</v>
      </c>
      <c r="J4916" s="54">
        <f t="shared" ref="J4916:J4922" si="1159">TRUNC(H4916*I4916,(2))</f>
        <v>10.15</v>
      </c>
      <c r="Q4916">
        <f t="shared" si="1151"/>
        <v>0</v>
      </c>
      <c r="R4916">
        <f t="shared" ref="R4916:R4922" si="1160">I4916/1.07133</f>
        <v>26.042395900422839</v>
      </c>
      <c r="T4916">
        <v>26.499771312294069</v>
      </c>
      <c r="W4916">
        <v>28.39</v>
      </c>
      <c r="Y4916">
        <v>28.39</v>
      </c>
      <c r="AB4916">
        <v>27.9</v>
      </c>
      <c r="AD4916" s="196">
        <v>27.9</v>
      </c>
    </row>
    <row r="4917" spans="1:30" ht="25.5" x14ac:dyDescent="0.25">
      <c r="A4917" s="50" t="s">
        <v>1638</v>
      </c>
      <c r="B4917" s="51" t="s">
        <v>1186</v>
      </c>
      <c r="C4917" s="50" t="s">
        <v>157</v>
      </c>
      <c r="D4917" s="50" t="s">
        <v>1187</v>
      </c>
      <c r="E4917" s="237" t="s">
        <v>1637</v>
      </c>
      <c r="F4917" s="238"/>
      <c r="G4917" s="52" t="s">
        <v>266</v>
      </c>
      <c r="H4917" s="53">
        <v>0.151</v>
      </c>
      <c r="I4917" s="54">
        <v>18.82</v>
      </c>
      <c r="J4917" s="54">
        <f t="shared" si="1159"/>
        <v>2.84</v>
      </c>
      <c r="Q4917">
        <f t="shared" si="1151"/>
        <v>0</v>
      </c>
      <c r="R4917">
        <f t="shared" si="1160"/>
        <v>17.566949492686664</v>
      </c>
      <c r="T4917">
        <v>17.874977831293812</v>
      </c>
      <c r="W4917">
        <v>19.149999999999999</v>
      </c>
      <c r="Y4917">
        <v>19.149999999999999</v>
      </c>
      <c r="AB4917">
        <v>18.82</v>
      </c>
      <c r="AD4917" s="196">
        <v>18.82</v>
      </c>
    </row>
    <row r="4918" spans="1:30" x14ac:dyDescent="0.25">
      <c r="A4918" s="55" t="s">
        <v>1627</v>
      </c>
      <c r="B4918" s="56" t="s">
        <v>2497</v>
      </c>
      <c r="C4918" s="55" t="s">
        <v>157</v>
      </c>
      <c r="D4918" s="55" t="s">
        <v>2498</v>
      </c>
      <c r="E4918" s="230" t="s">
        <v>1648</v>
      </c>
      <c r="F4918" s="231"/>
      <c r="G4918" s="57" t="s">
        <v>1724</v>
      </c>
      <c r="H4918" s="58">
        <v>2.1000000000000001E-2</v>
      </c>
      <c r="I4918" s="59">
        <v>19.559999999999999</v>
      </c>
      <c r="J4918" s="59">
        <f t="shared" si="1159"/>
        <v>0.41</v>
      </c>
      <c r="Q4918">
        <f t="shared" si="1151"/>
        <v>0</v>
      </c>
      <c r="R4918">
        <f t="shared" si="1160"/>
        <v>18.257679706533001</v>
      </c>
      <c r="T4918">
        <v>18.575042237219158</v>
      </c>
      <c r="W4918">
        <v>19.899999999999999</v>
      </c>
      <c r="Y4918">
        <v>19.899999999999999</v>
      </c>
      <c r="AB4918">
        <v>19.559999999999999</v>
      </c>
      <c r="AD4918" s="196">
        <v>19.559999999999999</v>
      </c>
    </row>
    <row r="4919" spans="1:30" ht="25.5" x14ac:dyDescent="0.25">
      <c r="A4919" s="55" t="s">
        <v>1627</v>
      </c>
      <c r="B4919" s="56" t="s">
        <v>3289</v>
      </c>
      <c r="C4919" s="55" t="s">
        <v>157</v>
      </c>
      <c r="D4919" s="55" t="s">
        <v>3290</v>
      </c>
      <c r="E4919" s="230" t="s">
        <v>1648</v>
      </c>
      <c r="F4919" s="231"/>
      <c r="G4919" s="57" t="s">
        <v>1724</v>
      </c>
      <c r="H4919" s="58">
        <v>0.42699999999999999</v>
      </c>
      <c r="I4919" s="59">
        <v>19.100000000000001</v>
      </c>
      <c r="J4919" s="59">
        <f t="shared" si="1159"/>
        <v>8.15</v>
      </c>
      <c r="Q4919">
        <f t="shared" si="1151"/>
        <v>0</v>
      </c>
      <c r="R4919">
        <f t="shared" si="1160"/>
        <v>17.828306870898793</v>
      </c>
      <c r="T4919">
        <v>18.14566940158495</v>
      </c>
      <c r="W4919">
        <v>19.440000000000001</v>
      </c>
      <c r="Y4919">
        <v>19.440000000000001</v>
      </c>
      <c r="AB4919">
        <v>19.100000000000001</v>
      </c>
      <c r="AD4919" s="196">
        <v>19.100000000000001</v>
      </c>
    </row>
    <row r="4920" spans="1:30" x14ac:dyDescent="0.25">
      <c r="A4920" s="55" t="s">
        <v>1627</v>
      </c>
      <c r="B4920" s="56" t="s">
        <v>1960</v>
      </c>
      <c r="C4920" s="55" t="s">
        <v>157</v>
      </c>
      <c r="D4920" s="55" t="s">
        <v>1961</v>
      </c>
      <c r="E4920" s="230" t="s">
        <v>1648</v>
      </c>
      <c r="F4920" s="231"/>
      <c r="G4920" s="57" t="s">
        <v>164</v>
      </c>
      <c r="H4920" s="58">
        <v>1.2E-2</v>
      </c>
      <c r="I4920" s="59">
        <v>8.0399999999999991</v>
      </c>
      <c r="J4920" s="59">
        <f t="shared" si="1159"/>
        <v>0.09</v>
      </c>
      <c r="Q4920">
        <f t="shared" si="1151"/>
        <v>0</v>
      </c>
      <c r="R4920">
        <f t="shared" si="1160"/>
        <v>7.5046904315197001</v>
      </c>
      <c r="T4920">
        <v>7.6353691206257643</v>
      </c>
      <c r="W4920">
        <v>8.18</v>
      </c>
      <c r="Y4920">
        <v>8.18</v>
      </c>
      <c r="AB4920">
        <v>8.0399999999999991</v>
      </c>
      <c r="AD4920" s="196">
        <v>8.0399999999999991</v>
      </c>
    </row>
    <row r="4921" spans="1:30" ht="25.5" x14ac:dyDescent="0.25">
      <c r="A4921" s="55" t="s">
        <v>1627</v>
      </c>
      <c r="B4921" s="56" t="s">
        <v>3291</v>
      </c>
      <c r="C4921" s="55" t="s">
        <v>157</v>
      </c>
      <c r="D4921" s="55" t="s">
        <v>3292</v>
      </c>
      <c r="E4921" s="230" t="s">
        <v>1648</v>
      </c>
      <c r="F4921" s="231"/>
      <c r="G4921" s="57" t="s">
        <v>259</v>
      </c>
      <c r="H4921" s="58">
        <v>0.25</v>
      </c>
      <c r="I4921" s="59">
        <v>11.21</v>
      </c>
      <c r="J4921" s="59">
        <f t="shared" si="1159"/>
        <v>2.8</v>
      </c>
      <c r="Q4921">
        <f t="shared" si="1151"/>
        <v>0</v>
      </c>
      <c r="R4921">
        <f t="shared" si="1160"/>
        <v>10.463629320564161</v>
      </c>
      <c r="T4921">
        <v>10.650313162144252</v>
      </c>
      <c r="W4921">
        <v>11.41</v>
      </c>
      <c r="Y4921">
        <v>11.41</v>
      </c>
      <c r="AB4921">
        <v>11.21</v>
      </c>
      <c r="AD4921" s="196">
        <v>11.21</v>
      </c>
    </row>
    <row r="4922" spans="1:30" ht="25.5" x14ac:dyDescent="0.25">
      <c r="A4922" s="55" t="s">
        <v>1627</v>
      </c>
      <c r="B4922" s="56" t="s">
        <v>3293</v>
      </c>
      <c r="C4922" s="55" t="s">
        <v>157</v>
      </c>
      <c r="D4922" s="55" t="s">
        <v>3294</v>
      </c>
      <c r="E4922" s="230" t="s">
        <v>1648</v>
      </c>
      <c r="F4922" s="231"/>
      <c r="G4922" s="57" t="s">
        <v>259</v>
      </c>
      <c r="H4922" s="58">
        <v>0.11</v>
      </c>
      <c r="I4922" s="59">
        <v>11.21</v>
      </c>
      <c r="J4922" s="59">
        <f t="shared" si="1159"/>
        <v>1.23</v>
      </c>
      <c r="Q4922">
        <f t="shared" si="1151"/>
        <v>0</v>
      </c>
      <c r="R4922">
        <f t="shared" si="1160"/>
        <v>10.463629320564161</v>
      </c>
      <c r="T4922">
        <v>10.650313162144252</v>
      </c>
      <c r="W4922">
        <v>11.41</v>
      </c>
      <c r="Y4922">
        <v>11.41</v>
      </c>
      <c r="AB4922">
        <v>11.17</v>
      </c>
      <c r="AD4922" s="196">
        <v>11.21</v>
      </c>
    </row>
    <row r="4923" spans="1:30" x14ac:dyDescent="0.25">
      <c r="A4923" s="44"/>
      <c r="B4923" s="44"/>
      <c r="C4923" s="44"/>
      <c r="D4923" s="44"/>
      <c r="E4923" s="44" t="s">
        <v>1629</v>
      </c>
      <c r="F4923" s="45">
        <v>9.64</v>
      </c>
      <c r="G4923" s="44" t="s">
        <v>1630</v>
      </c>
      <c r="H4923" s="45">
        <v>0</v>
      </c>
      <c r="I4923" s="44" t="s">
        <v>1631</v>
      </c>
      <c r="J4923" s="45">
        <f>F4923+H4923</f>
        <v>9.64</v>
      </c>
      <c r="Q4923">
        <f t="shared" si="1151"/>
        <v>0</v>
      </c>
      <c r="W4923" t="s">
        <v>1631</v>
      </c>
      <c r="Y4923" t="s">
        <v>1631</v>
      </c>
      <c r="AB4923" t="s">
        <v>1631</v>
      </c>
    </row>
    <row r="4924" spans="1:30" x14ac:dyDescent="0.25">
      <c r="A4924" s="44"/>
      <c r="B4924" s="44"/>
      <c r="C4924" s="44"/>
      <c r="D4924" s="44"/>
      <c r="E4924" s="44" t="s">
        <v>1632</v>
      </c>
      <c r="F4924" s="45">
        <f>J4924-J4915</f>
        <v>5.6468126036065556</v>
      </c>
      <c r="G4924" s="44"/>
      <c r="H4924" s="229" t="s">
        <v>1633</v>
      </c>
      <c r="I4924" s="229"/>
      <c r="J4924" s="45">
        <f>Q4924</f>
        <v>31.314142619999998</v>
      </c>
      <c r="Q4924">
        <f t="shared" si="1151"/>
        <v>31.314142619999998</v>
      </c>
      <c r="S4924" s="194"/>
    </row>
    <row r="4925" spans="1:30" ht="15.75" thickBot="1" x14ac:dyDescent="0.3">
      <c r="A4925" s="46"/>
      <c r="B4925" s="46"/>
      <c r="C4925" s="46"/>
      <c r="D4925" s="46"/>
      <c r="E4925" s="46"/>
      <c r="F4925" s="46"/>
      <c r="G4925" s="46" t="s">
        <v>1634</v>
      </c>
      <c r="H4925" s="47">
        <v>85.54</v>
      </c>
      <c r="I4925" s="46" t="s">
        <v>1635</v>
      </c>
      <c r="J4925" s="48">
        <f>O4925</f>
        <v>2678.61</v>
      </c>
      <c r="M4925">
        <f>K4915</f>
        <v>2678.61</v>
      </c>
      <c r="N4925">
        <f>L4915</f>
        <v>31.314142619999998</v>
      </c>
      <c r="O4925">
        <v>2678.61</v>
      </c>
      <c r="P4925">
        <v>31.314142619999998</v>
      </c>
      <c r="Q4925">
        <f t="shared" si="1151"/>
        <v>0</v>
      </c>
      <c r="S4925" s="194"/>
      <c r="W4925" t="s">
        <v>1635</v>
      </c>
      <c r="Y4925" t="s">
        <v>1635</v>
      </c>
      <c r="AB4925" t="s">
        <v>1635</v>
      </c>
    </row>
    <row r="4926" spans="1:30" ht="15.75" thickTop="1" x14ac:dyDescent="0.25">
      <c r="A4926" s="49"/>
      <c r="B4926" s="49"/>
      <c r="C4926" s="49"/>
      <c r="D4926" s="49"/>
      <c r="E4926" s="49"/>
      <c r="F4926" s="49"/>
      <c r="G4926" s="49"/>
      <c r="H4926" s="49"/>
      <c r="I4926" s="49"/>
      <c r="J4926" s="49"/>
      <c r="Q4926">
        <f t="shared" si="1151"/>
        <v>0</v>
      </c>
      <c r="S4926" s="194"/>
    </row>
    <row r="4927" spans="1:30" collapsed="1" x14ac:dyDescent="0.25">
      <c r="A4927" s="36" t="s">
        <v>1556</v>
      </c>
      <c r="B4927" s="37" t="s">
        <v>137</v>
      </c>
      <c r="C4927" s="36" t="s">
        <v>138</v>
      </c>
      <c r="D4927" s="36" t="s">
        <v>9</v>
      </c>
      <c r="E4927" s="233" t="s">
        <v>1626</v>
      </c>
      <c r="F4927" s="234"/>
      <c r="G4927" s="38" t="s">
        <v>139</v>
      </c>
      <c r="H4927" s="37" t="s">
        <v>140</v>
      </c>
      <c r="I4927" s="37" t="s">
        <v>141</v>
      </c>
      <c r="J4927" s="37" t="s">
        <v>10</v>
      </c>
      <c r="Q4927">
        <f t="shared" si="1151"/>
        <v>0</v>
      </c>
      <c r="S4927" s="194"/>
      <c r="W4927" t="s">
        <v>141</v>
      </c>
      <c r="Y4927" t="s">
        <v>141</v>
      </c>
      <c r="AB4927" t="s">
        <v>141</v>
      </c>
    </row>
    <row r="4928" spans="1:30" ht="51" x14ac:dyDescent="0.25">
      <c r="A4928" s="39" t="s">
        <v>1636</v>
      </c>
      <c r="B4928" s="40" t="s">
        <v>1557</v>
      </c>
      <c r="C4928" s="39" t="s">
        <v>157</v>
      </c>
      <c r="D4928" s="39" t="s">
        <v>1558</v>
      </c>
      <c r="E4928" s="235" t="s">
        <v>3295</v>
      </c>
      <c r="F4928" s="236"/>
      <c r="G4928" s="41" t="s">
        <v>255</v>
      </c>
      <c r="H4928" s="42">
        <v>1</v>
      </c>
      <c r="I4928" s="43">
        <f>_xlfn.XLOOKUP(D4928,'Sintético MO EQ MAT'!D:D,'Sintético MO EQ MAT'!G:G)</f>
        <v>58.109997303278689</v>
      </c>
      <c r="J4928" s="43">
        <f>(H4928*I4928)</f>
        <v>58.109997303278689</v>
      </c>
      <c r="K4928">
        <f>_xlfn.XLOOKUP(D4928,'Sintético MO EQ MAT'!D:D,'Sintético MO EQ MAT'!O:O,0)</f>
        <v>5083.1099999999997</v>
      </c>
      <c r="L4928">
        <f>_xlfn.XLOOKUP(D4928,'Sintético MO EQ MAT'!D:D,'Sintético MO EQ MAT'!K:K,0)</f>
        <v>70.894196710000003</v>
      </c>
      <c r="Q4928">
        <f t="shared" si="1151"/>
        <v>0</v>
      </c>
      <c r="S4928" s="194"/>
      <c r="W4928">
        <v>58.109997303278689</v>
      </c>
      <c r="Y4928">
        <v>58.109997303278689</v>
      </c>
      <c r="AB4928">
        <v>58.109997303278689</v>
      </c>
      <c r="AD4928" s="196">
        <v>47.65</v>
      </c>
    </row>
    <row r="4929" spans="1:30" ht="25.5" x14ac:dyDescent="0.25">
      <c r="A4929" s="50" t="s">
        <v>1638</v>
      </c>
      <c r="B4929" s="51" t="s">
        <v>1792</v>
      </c>
      <c r="C4929" s="50" t="s">
        <v>157</v>
      </c>
      <c r="D4929" s="50" t="s">
        <v>1793</v>
      </c>
      <c r="E4929" s="237" t="s">
        <v>1637</v>
      </c>
      <c r="F4929" s="238"/>
      <c r="G4929" s="52" t="s">
        <v>266</v>
      </c>
      <c r="H4929" s="53">
        <v>0.48299999999999998</v>
      </c>
      <c r="I4929" s="54">
        <v>26.71</v>
      </c>
      <c r="J4929" s="54">
        <f t="shared" ref="J4929:J4933" si="1161">TRUNC(H4929*I4929,(2))</f>
        <v>12.9</v>
      </c>
      <c r="Q4929">
        <f t="shared" si="1151"/>
        <v>0</v>
      </c>
      <c r="R4929">
        <f t="shared" ref="R4929:R4933" si="1162">I4929/1.07133</f>
        <v>24.931627043021294</v>
      </c>
      <c r="T4929">
        <v>25.370334070734511</v>
      </c>
      <c r="W4929">
        <v>27.18</v>
      </c>
      <c r="Y4929">
        <v>27.18</v>
      </c>
      <c r="AB4929">
        <v>26.71</v>
      </c>
      <c r="AD4929" s="196">
        <v>26.71</v>
      </c>
    </row>
    <row r="4930" spans="1:30" ht="25.5" x14ac:dyDescent="0.25">
      <c r="A4930" s="50" t="s">
        <v>1638</v>
      </c>
      <c r="B4930" s="51" t="s">
        <v>1186</v>
      </c>
      <c r="C4930" s="50" t="s">
        <v>157</v>
      </c>
      <c r="D4930" s="50" t="s">
        <v>1187</v>
      </c>
      <c r="E4930" s="237" t="s">
        <v>1637</v>
      </c>
      <c r="F4930" s="238"/>
      <c r="G4930" s="52" t="s">
        <v>266</v>
      </c>
      <c r="H4930" s="53">
        <v>0.48299999999999998</v>
      </c>
      <c r="I4930" s="54">
        <v>18.82</v>
      </c>
      <c r="J4930" s="54">
        <f t="shared" si="1161"/>
        <v>9.09</v>
      </c>
      <c r="Q4930">
        <f t="shared" si="1151"/>
        <v>0</v>
      </c>
      <c r="R4930">
        <f t="shared" si="1162"/>
        <v>17.566949492686664</v>
      </c>
      <c r="T4930">
        <v>17.874977831293812</v>
      </c>
      <c r="W4930">
        <v>19.149999999999999</v>
      </c>
      <c r="Y4930">
        <v>19.149999999999999</v>
      </c>
      <c r="AB4930">
        <v>18.82</v>
      </c>
      <c r="AD4930" s="196">
        <v>18.82</v>
      </c>
    </row>
    <row r="4931" spans="1:30" ht="25.5" x14ac:dyDescent="0.25">
      <c r="A4931" s="50" t="s">
        <v>1638</v>
      </c>
      <c r="B4931" s="51" t="s">
        <v>1907</v>
      </c>
      <c r="C4931" s="50" t="s">
        <v>157</v>
      </c>
      <c r="D4931" s="50" t="s">
        <v>1908</v>
      </c>
      <c r="E4931" s="237" t="s">
        <v>1637</v>
      </c>
      <c r="F4931" s="238"/>
      <c r="G4931" s="52" t="s">
        <v>212</v>
      </c>
      <c r="H4931" s="53">
        <v>2E-3</v>
      </c>
      <c r="I4931" s="54">
        <v>629.28</v>
      </c>
      <c r="J4931" s="54">
        <f t="shared" si="1161"/>
        <v>1.25</v>
      </c>
      <c r="Q4931">
        <f t="shared" si="1151"/>
        <v>0</v>
      </c>
      <c r="R4931">
        <f t="shared" si="1162"/>
        <v>587.38203914760163</v>
      </c>
      <c r="T4931">
        <v>597.56564270579565</v>
      </c>
      <c r="W4931">
        <v>640.19000000000005</v>
      </c>
      <c r="Y4931">
        <v>640.19000000000005</v>
      </c>
      <c r="AB4931">
        <v>629.28</v>
      </c>
      <c r="AD4931" s="196">
        <v>629.28</v>
      </c>
    </row>
    <row r="4932" spans="1:30" ht="25.5" x14ac:dyDescent="0.25">
      <c r="A4932" s="55" t="s">
        <v>1627</v>
      </c>
      <c r="B4932" s="56" t="s">
        <v>3211</v>
      </c>
      <c r="C4932" s="55" t="s">
        <v>157</v>
      </c>
      <c r="D4932" s="55" t="s">
        <v>3212</v>
      </c>
      <c r="E4932" s="230" t="s">
        <v>1648</v>
      </c>
      <c r="F4932" s="231"/>
      <c r="G4932" s="57" t="s">
        <v>212</v>
      </c>
      <c r="H4932" s="58">
        <v>7.0000000000000001E-3</v>
      </c>
      <c r="I4932" s="59">
        <v>122.34</v>
      </c>
      <c r="J4932" s="59">
        <f t="shared" si="1161"/>
        <v>0.85</v>
      </c>
      <c r="Q4932">
        <f t="shared" si="1151"/>
        <v>0</v>
      </c>
      <c r="R4932">
        <f t="shared" si="1162"/>
        <v>114.19450589454232</v>
      </c>
      <c r="T4932">
        <v>116.18268880737028</v>
      </c>
      <c r="W4932">
        <v>124.47</v>
      </c>
      <c r="Y4932">
        <v>124.47</v>
      </c>
      <c r="AB4932">
        <v>122.34</v>
      </c>
      <c r="AD4932" s="196">
        <v>122.34</v>
      </c>
    </row>
    <row r="4933" spans="1:30" ht="25.5" x14ac:dyDescent="0.25">
      <c r="A4933" s="55" t="s">
        <v>1627</v>
      </c>
      <c r="B4933" s="56" t="s">
        <v>3296</v>
      </c>
      <c r="C4933" s="55" t="s">
        <v>157</v>
      </c>
      <c r="D4933" s="55" t="s">
        <v>3297</v>
      </c>
      <c r="E4933" s="230" t="s">
        <v>1648</v>
      </c>
      <c r="F4933" s="231"/>
      <c r="G4933" s="57" t="s">
        <v>255</v>
      </c>
      <c r="H4933" s="58">
        <v>1.0049999999999999</v>
      </c>
      <c r="I4933" s="59">
        <v>33.86</v>
      </c>
      <c r="J4933" s="59">
        <f t="shared" si="1161"/>
        <v>34.020000000000003</v>
      </c>
      <c r="Q4933">
        <f t="shared" si="1151"/>
        <v>0</v>
      </c>
      <c r="R4933">
        <f t="shared" si="1162"/>
        <v>31.605574379509584</v>
      </c>
      <c r="T4933">
        <v>32.156291712170862</v>
      </c>
      <c r="W4933">
        <v>34.450000000000003</v>
      </c>
      <c r="Y4933">
        <v>34.450000000000003</v>
      </c>
      <c r="AB4933">
        <v>33.85</v>
      </c>
      <c r="AD4933" s="196">
        <v>33.86</v>
      </c>
    </row>
    <row r="4934" spans="1:30" x14ac:dyDescent="0.25">
      <c r="A4934" s="44"/>
      <c r="B4934" s="44"/>
      <c r="C4934" s="44"/>
      <c r="D4934" s="44"/>
      <c r="E4934" s="44" t="s">
        <v>1629</v>
      </c>
      <c r="F4934" s="45">
        <v>16.84</v>
      </c>
      <c r="G4934" s="44" t="s">
        <v>1630</v>
      </c>
      <c r="H4934" s="45">
        <v>0</v>
      </c>
      <c r="I4934" s="44" t="s">
        <v>1631</v>
      </c>
      <c r="J4934" s="45">
        <f>F4934+H4934</f>
        <v>16.84</v>
      </c>
      <c r="Q4934">
        <f t="shared" si="1151"/>
        <v>0</v>
      </c>
      <c r="W4934" t="s">
        <v>1631</v>
      </c>
      <c r="Y4934" t="s">
        <v>1631</v>
      </c>
      <c r="AB4934" t="s">
        <v>1631</v>
      </c>
    </row>
    <row r="4935" spans="1:30" x14ac:dyDescent="0.25">
      <c r="A4935" s="44"/>
      <c r="B4935" s="44"/>
      <c r="C4935" s="44"/>
      <c r="D4935" s="44"/>
      <c r="E4935" s="44" t="s">
        <v>1632</v>
      </c>
      <c r="F4935" s="45">
        <f>J4935-J4928</f>
        <v>12.784199406721314</v>
      </c>
      <c r="G4935" s="44"/>
      <c r="H4935" s="229" t="s">
        <v>1633</v>
      </c>
      <c r="I4935" s="229"/>
      <c r="J4935" s="45">
        <f>Q4935</f>
        <v>70.894196710000003</v>
      </c>
      <c r="Q4935">
        <f t="shared" si="1151"/>
        <v>70.894196710000003</v>
      </c>
      <c r="S4935" s="194"/>
    </row>
    <row r="4936" spans="1:30" ht="15.75" thickBot="1" x14ac:dyDescent="0.3">
      <c r="A4936" s="46"/>
      <c r="B4936" s="46"/>
      <c r="C4936" s="46"/>
      <c r="D4936" s="46"/>
      <c r="E4936" s="46"/>
      <c r="F4936" s="46"/>
      <c r="G4936" s="46" t="s">
        <v>1634</v>
      </c>
      <c r="H4936" s="47">
        <v>71.7</v>
      </c>
      <c r="I4936" s="46" t="s">
        <v>1635</v>
      </c>
      <c r="J4936" s="48">
        <f>O4936</f>
        <v>5083.1099999999997</v>
      </c>
      <c r="M4936">
        <f>K4928</f>
        <v>5083.1099999999997</v>
      </c>
      <c r="N4936">
        <f>L4928</f>
        <v>70.894196710000003</v>
      </c>
      <c r="O4936">
        <v>5083.1099999999997</v>
      </c>
      <c r="P4936">
        <v>70.894196710000003</v>
      </c>
      <c r="Q4936">
        <f t="shared" si="1151"/>
        <v>0</v>
      </c>
      <c r="S4936" s="194"/>
      <c r="W4936" t="s">
        <v>1635</v>
      </c>
      <c r="Y4936" t="s">
        <v>1635</v>
      </c>
      <c r="AB4936" t="s">
        <v>1635</v>
      </c>
    </row>
    <row r="4937" spans="1:30" ht="15.75" thickTop="1" x14ac:dyDescent="0.25">
      <c r="A4937" s="49"/>
      <c r="B4937" s="49"/>
      <c r="C4937" s="49"/>
      <c r="D4937" s="49"/>
      <c r="E4937" s="49"/>
      <c r="F4937" s="49"/>
      <c r="G4937" s="49"/>
      <c r="H4937" s="49"/>
      <c r="I4937" s="49"/>
      <c r="J4937" s="49"/>
      <c r="Q4937">
        <f t="shared" si="1151"/>
        <v>0</v>
      </c>
      <c r="S4937" s="194"/>
    </row>
    <row r="4938" spans="1:30" x14ac:dyDescent="0.25">
      <c r="A4938" s="33" t="s">
        <v>126</v>
      </c>
      <c r="B4938" s="33"/>
      <c r="C4938" s="33"/>
      <c r="D4938" s="33" t="s">
        <v>127</v>
      </c>
      <c r="E4938" s="33"/>
      <c r="F4938" s="239"/>
      <c r="G4938" s="240"/>
      <c r="H4938" s="34"/>
      <c r="I4938" s="33"/>
      <c r="J4938" s="35">
        <f>J4946+J4952+J4963+J4972+J4981+J4992+J5001+J5010+J5020+J5028+J5041+J5052+J5061</f>
        <v>159625.56</v>
      </c>
      <c r="K4938">
        <f>_xlfn.XLOOKUP(D4938,'Sintético MO EQ MAT'!D:D,'Sintético MO EQ MAT'!O:O,0)</f>
        <v>159625.56</v>
      </c>
      <c r="M4938">
        <f>K4938</f>
        <v>159625.56</v>
      </c>
      <c r="N4938">
        <f>L4938</f>
        <v>0</v>
      </c>
      <c r="O4938">
        <v>159625.56</v>
      </c>
      <c r="P4938">
        <v>0</v>
      </c>
      <c r="Q4938">
        <f t="shared" ref="Q4938:Q5001" si="1163">P4939</f>
        <v>0</v>
      </c>
    </row>
    <row r="4939" spans="1:30" collapsed="1" x14ac:dyDescent="0.25">
      <c r="A4939" s="36" t="s">
        <v>1559</v>
      </c>
      <c r="B4939" s="37" t="s">
        <v>137</v>
      </c>
      <c r="C4939" s="36" t="s">
        <v>138</v>
      </c>
      <c r="D4939" s="36" t="s">
        <v>9</v>
      </c>
      <c r="E4939" s="233" t="s">
        <v>1626</v>
      </c>
      <c r="F4939" s="234"/>
      <c r="G4939" s="38" t="s">
        <v>139</v>
      </c>
      <c r="H4939" s="37" t="s">
        <v>140</v>
      </c>
      <c r="I4939" s="37" t="s">
        <v>141</v>
      </c>
      <c r="J4939" s="37" t="s">
        <v>10</v>
      </c>
      <c r="Q4939">
        <f t="shared" si="1163"/>
        <v>0</v>
      </c>
      <c r="S4939" s="194"/>
      <c r="W4939" t="s">
        <v>141</v>
      </c>
      <c r="Y4939" t="s">
        <v>141</v>
      </c>
      <c r="AB4939" t="s">
        <v>141</v>
      </c>
    </row>
    <row r="4940" spans="1:30" ht="25.5" x14ac:dyDescent="0.25">
      <c r="A4940" s="39" t="s">
        <v>1636</v>
      </c>
      <c r="B4940" s="40" t="s">
        <v>1560</v>
      </c>
      <c r="C4940" s="39" t="s">
        <v>157</v>
      </c>
      <c r="D4940" s="39" t="s">
        <v>1561</v>
      </c>
      <c r="E4940" s="235" t="s">
        <v>3298</v>
      </c>
      <c r="F4940" s="236"/>
      <c r="G4940" s="41" t="s">
        <v>159</v>
      </c>
      <c r="H4940" s="42">
        <v>1</v>
      </c>
      <c r="I4940" s="43">
        <f>_xlfn.XLOOKUP(D4940,'Sintético MO EQ MAT'!D:D,'Sintético MO EQ MAT'!G:G)</f>
        <v>16.877921024590162</v>
      </c>
      <c r="J4940" s="43">
        <f>(H4940*I4940)</f>
        <v>16.877921024590162</v>
      </c>
      <c r="K4940">
        <f>_xlfn.XLOOKUP(D4940,'Sintético MO EQ MAT'!D:D,'Sintético MO EQ MAT'!O:O,0)</f>
        <v>2718.02</v>
      </c>
      <c r="L4940">
        <f>_xlfn.XLOOKUP(D4940,'Sintético MO EQ MAT'!D:D,'Sintético MO EQ MAT'!K:K,0)</f>
        <v>20.591063649999999</v>
      </c>
      <c r="Q4940">
        <f t="shared" si="1163"/>
        <v>0</v>
      </c>
      <c r="S4940" s="194"/>
      <c r="W4940">
        <v>16.877921024590162</v>
      </c>
      <c r="Y4940">
        <v>16.877921024590162</v>
      </c>
      <c r="AB4940">
        <v>16.877921024590162</v>
      </c>
      <c r="AD4940" s="196">
        <v>16.559999999999999</v>
      </c>
    </row>
    <row r="4941" spans="1:30" ht="25.5" x14ac:dyDescent="0.25">
      <c r="A4941" s="50" t="s">
        <v>1638</v>
      </c>
      <c r="B4941" s="51" t="s">
        <v>1186</v>
      </c>
      <c r="C4941" s="50" t="s">
        <v>157</v>
      </c>
      <c r="D4941" s="50" t="s">
        <v>1187</v>
      </c>
      <c r="E4941" s="237" t="s">
        <v>1637</v>
      </c>
      <c r="F4941" s="238"/>
      <c r="G4941" s="52" t="s">
        <v>266</v>
      </c>
      <c r="H4941" s="53">
        <v>0.15640000000000001</v>
      </c>
      <c r="I4941" s="54">
        <v>18.82</v>
      </c>
      <c r="J4941" s="54">
        <f t="shared" ref="J4941:J4943" si="1164">TRUNC(H4941*I4941,(2))</f>
        <v>2.94</v>
      </c>
      <c r="Q4941">
        <f t="shared" si="1163"/>
        <v>0</v>
      </c>
      <c r="R4941">
        <f t="shared" ref="R4941:R4943" si="1165">I4941/1.07133</f>
        <v>17.566949492686664</v>
      </c>
      <c r="T4941">
        <v>17.874977831293812</v>
      </c>
      <c r="W4941">
        <v>19.149999999999999</v>
      </c>
      <c r="Y4941">
        <v>19.149999999999999</v>
      </c>
      <c r="AB4941">
        <v>18.82</v>
      </c>
      <c r="AD4941" s="196">
        <v>18.82</v>
      </c>
    </row>
    <row r="4942" spans="1:30" ht="25.5" x14ac:dyDescent="0.25">
      <c r="A4942" s="50" t="s">
        <v>1638</v>
      </c>
      <c r="B4942" s="51" t="s">
        <v>3299</v>
      </c>
      <c r="C4942" s="50" t="s">
        <v>157</v>
      </c>
      <c r="D4942" s="50" t="s">
        <v>3300</v>
      </c>
      <c r="E4942" s="237" t="s">
        <v>1637</v>
      </c>
      <c r="F4942" s="238"/>
      <c r="G4942" s="52" t="s">
        <v>266</v>
      </c>
      <c r="H4942" s="53">
        <v>3.9100000000000003E-2</v>
      </c>
      <c r="I4942" s="54">
        <v>23.68</v>
      </c>
      <c r="J4942" s="54">
        <f t="shared" si="1164"/>
        <v>0.92</v>
      </c>
      <c r="Q4942">
        <f t="shared" si="1163"/>
        <v>0</v>
      </c>
      <c r="R4942">
        <f t="shared" si="1165"/>
        <v>22.103366843082899</v>
      </c>
      <c r="T4942">
        <v>22.495402910401094</v>
      </c>
      <c r="W4942">
        <v>24.1</v>
      </c>
      <c r="Y4942">
        <v>24.1</v>
      </c>
      <c r="AB4942">
        <v>23.68</v>
      </c>
      <c r="AD4942" s="196">
        <v>23.68</v>
      </c>
    </row>
    <row r="4943" spans="1:30" ht="25.5" x14ac:dyDescent="0.25">
      <c r="A4943" s="55" t="s">
        <v>1627</v>
      </c>
      <c r="B4943" s="56" t="s">
        <v>3301</v>
      </c>
      <c r="C4943" s="55" t="s">
        <v>157</v>
      </c>
      <c r="D4943" s="55" t="s">
        <v>3302</v>
      </c>
      <c r="E4943" s="230" t="s">
        <v>1648</v>
      </c>
      <c r="F4943" s="231"/>
      <c r="G4943" s="57" t="s">
        <v>159</v>
      </c>
      <c r="H4943" s="58">
        <v>1</v>
      </c>
      <c r="I4943" s="59">
        <v>13.02</v>
      </c>
      <c r="J4943" s="59">
        <f t="shared" si="1164"/>
        <v>13.02</v>
      </c>
      <c r="Q4943">
        <f t="shared" si="1163"/>
        <v>0</v>
      </c>
      <c r="R4943">
        <f t="shared" si="1165"/>
        <v>12.153118086863993</v>
      </c>
      <c r="T4943">
        <v>12.367804504681098</v>
      </c>
      <c r="W4943">
        <v>13.25</v>
      </c>
      <c r="Y4943">
        <v>13.25</v>
      </c>
      <c r="AB4943">
        <v>13.01</v>
      </c>
      <c r="AD4943" s="196">
        <v>13.02</v>
      </c>
    </row>
    <row r="4944" spans="1:30" x14ac:dyDescent="0.25">
      <c r="A4944" s="44"/>
      <c r="B4944" s="44"/>
      <c r="C4944" s="44"/>
      <c r="D4944" s="44"/>
      <c r="E4944" s="44" t="s">
        <v>1629</v>
      </c>
      <c r="F4944" s="45">
        <v>2.77</v>
      </c>
      <c r="G4944" s="44" t="s">
        <v>1630</v>
      </c>
      <c r="H4944" s="45">
        <v>0</v>
      </c>
      <c r="I4944" s="44" t="s">
        <v>1631</v>
      </c>
      <c r="J4944" s="45">
        <f>F4944+H4944</f>
        <v>2.77</v>
      </c>
      <c r="Q4944">
        <f t="shared" si="1163"/>
        <v>0</v>
      </c>
      <c r="W4944" t="s">
        <v>1631</v>
      </c>
      <c r="Y4944" t="s">
        <v>1631</v>
      </c>
      <c r="AB4944" t="s">
        <v>1631</v>
      </c>
    </row>
    <row r="4945" spans="1:30" x14ac:dyDescent="0.25">
      <c r="A4945" s="44"/>
      <c r="B4945" s="44"/>
      <c r="C4945" s="44"/>
      <c r="D4945" s="44"/>
      <c r="E4945" s="44" t="s">
        <v>1632</v>
      </c>
      <c r="F4945" s="45">
        <f>J4945-J4940</f>
        <v>3.7131426254098372</v>
      </c>
      <c r="G4945" s="44"/>
      <c r="H4945" s="229" t="s">
        <v>1633</v>
      </c>
      <c r="I4945" s="229"/>
      <c r="J4945" s="45">
        <f>Q4945</f>
        <v>20.591063649999999</v>
      </c>
      <c r="Q4945">
        <f t="shared" si="1163"/>
        <v>20.591063649999999</v>
      </c>
      <c r="S4945" s="194"/>
    </row>
    <row r="4946" spans="1:30" ht="15.75" thickBot="1" x14ac:dyDescent="0.3">
      <c r="A4946" s="46"/>
      <c r="B4946" s="46"/>
      <c r="C4946" s="46"/>
      <c r="D4946" s="46"/>
      <c r="E4946" s="46"/>
      <c r="F4946" s="46"/>
      <c r="G4946" s="46" t="s">
        <v>1634</v>
      </c>
      <c r="H4946" s="47">
        <v>132</v>
      </c>
      <c r="I4946" s="46" t="s">
        <v>1635</v>
      </c>
      <c r="J4946" s="48">
        <f>O4946</f>
        <v>2718.02</v>
      </c>
      <c r="M4946">
        <f>K4940</f>
        <v>2718.02</v>
      </c>
      <c r="N4946">
        <f>L4940</f>
        <v>20.591063649999999</v>
      </c>
      <c r="O4946">
        <v>2718.02</v>
      </c>
      <c r="P4946">
        <v>20.591063649999999</v>
      </c>
      <c r="Q4946">
        <f t="shared" si="1163"/>
        <v>0</v>
      </c>
      <c r="S4946" s="194"/>
      <c r="W4946" t="s">
        <v>1635</v>
      </c>
      <c r="Y4946" t="s">
        <v>1635</v>
      </c>
      <c r="AB4946" t="s">
        <v>1635</v>
      </c>
    </row>
    <row r="4947" spans="1:30" ht="15.75" thickTop="1" x14ac:dyDescent="0.25">
      <c r="A4947" s="49"/>
      <c r="B4947" s="49"/>
      <c r="C4947" s="49"/>
      <c r="D4947" s="49"/>
      <c r="E4947" s="49"/>
      <c r="F4947" s="49"/>
      <c r="G4947" s="49"/>
      <c r="H4947" s="49"/>
      <c r="I4947" s="49"/>
      <c r="J4947" s="49"/>
      <c r="Q4947">
        <f t="shared" si="1163"/>
        <v>0</v>
      </c>
      <c r="S4947" s="194"/>
    </row>
    <row r="4948" spans="1:30" collapsed="1" x14ac:dyDescent="0.25">
      <c r="A4948" s="36" t="s">
        <v>5092</v>
      </c>
      <c r="B4948" s="37" t="s">
        <v>137</v>
      </c>
      <c r="C4948" s="36" t="s">
        <v>138</v>
      </c>
      <c r="D4948" s="36" t="s">
        <v>9</v>
      </c>
      <c r="E4948" s="233" t="s">
        <v>1626</v>
      </c>
      <c r="F4948" s="234"/>
      <c r="G4948" s="38" t="s">
        <v>139</v>
      </c>
      <c r="H4948" s="37" t="s">
        <v>140</v>
      </c>
      <c r="I4948" s="37" t="s">
        <v>141</v>
      </c>
      <c r="J4948" s="37" t="s">
        <v>10</v>
      </c>
      <c r="Q4948">
        <f t="shared" si="1163"/>
        <v>0</v>
      </c>
      <c r="S4948" s="194"/>
      <c r="W4948" t="s">
        <v>141</v>
      </c>
      <c r="Y4948" t="s">
        <v>141</v>
      </c>
      <c r="AB4948" t="s">
        <v>141</v>
      </c>
    </row>
    <row r="4949" spans="1:30" x14ac:dyDescent="0.25">
      <c r="A4949" s="39" t="s">
        <v>1627</v>
      </c>
      <c r="B4949" s="40" t="s">
        <v>1563</v>
      </c>
      <c r="C4949" s="39" t="s">
        <v>145</v>
      </c>
      <c r="D4949" s="39" t="s">
        <v>1564</v>
      </c>
      <c r="E4949" s="235" t="s">
        <v>2563</v>
      </c>
      <c r="F4949" s="236"/>
      <c r="G4949" s="41" t="s">
        <v>159</v>
      </c>
      <c r="H4949" s="42">
        <v>1</v>
      </c>
      <c r="I4949" s="43">
        <f>_xlfn.XLOOKUP(D4949,'Sintético MO EQ MAT'!D:D,'Sintético MO EQ MAT'!G:G)</f>
        <v>1677.1819726311476</v>
      </c>
      <c r="J4949" s="43">
        <f>(H4949*I4949)</f>
        <v>1677.1819726311476</v>
      </c>
      <c r="K4949">
        <f>_xlfn.XLOOKUP(D4949,'Sintético MO EQ MAT'!D:D,'Sintético MO EQ MAT'!O:O,0)</f>
        <v>99525.32</v>
      </c>
      <c r="L4949">
        <f>_xlfn.XLOOKUP(D4949,'Sintético MO EQ MAT'!D:D,'Sintético MO EQ MAT'!K:K,0)</f>
        <v>2046.1620066099999</v>
      </c>
      <c r="Q4949">
        <f t="shared" si="1163"/>
        <v>0</v>
      </c>
      <c r="S4949" s="194"/>
      <c r="W4949">
        <v>1677.1819726311476</v>
      </c>
      <c r="Y4949">
        <v>1677.1819726311476</v>
      </c>
      <c r="AB4949">
        <v>1677.1819726311476</v>
      </c>
      <c r="AD4949" s="196">
        <v>2011.3</v>
      </c>
    </row>
    <row r="4950" spans="1:30" x14ac:dyDescent="0.25">
      <c r="A4950" s="44"/>
      <c r="B4950" s="44"/>
      <c r="C4950" s="44"/>
      <c r="D4950" s="44"/>
      <c r="E4950" s="44" t="s">
        <v>1629</v>
      </c>
      <c r="F4950" s="45">
        <v>0</v>
      </c>
      <c r="G4950" s="44" t="s">
        <v>1630</v>
      </c>
      <c r="H4950" s="45">
        <v>0</v>
      </c>
      <c r="I4950" s="44" t="s">
        <v>1631</v>
      </c>
      <c r="J4950" s="45">
        <f>F4950+H4950</f>
        <v>0</v>
      </c>
      <c r="Q4950">
        <f t="shared" si="1163"/>
        <v>0</v>
      </c>
      <c r="W4950" t="s">
        <v>1631</v>
      </c>
      <c r="Y4950" t="s">
        <v>1631</v>
      </c>
      <c r="AB4950" t="s">
        <v>1631</v>
      </c>
    </row>
    <row r="4951" spans="1:30" x14ac:dyDescent="0.25">
      <c r="A4951" s="44"/>
      <c r="B4951" s="44"/>
      <c r="C4951" s="44"/>
      <c r="D4951" s="44"/>
      <c r="E4951" s="44" t="s">
        <v>1632</v>
      </c>
      <c r="F4951" s="45">
        <f>J4951-J4949</f>
        <v>368.98003397885236</v>
      </c>
      <c r="G4951" s="44"/>
      <c r="H4951" s="229" t="s">
        <v>1633</v>
      </c>
      <c r="I4951" s="229"/>
      <c r="J4951" s="45">
        <f>Q4951</f>
        <v>2046.1620066099999</v>
      </c>
      <c r="Q4951">
        <f t="shared" si="1163"/>
        <v>2046.1620066099999</v>
      </c>
      <c r="S4951" s="194"/>
    </row>
    <row r="4952" spans="1:30" ht="15.75" thickBot="1" x14ac:dyDescent="0.3">
      <c r="A4952" s="46"/>
      <c r="B4952" s="46"/>
      <c r="C4952" s="46"/>
      <c r="D4952" s="46"/>
      <c r="E4952" s="46"/>
      <c r="F4952" s="46"/>
      <c r="G4952" s="46" t="s">
        <v>1634</v>
      </c>
      <c r="H4952" s="47">
        <v>48.64</v>
      </c>
      <c r="I4952" s="46" t="s">
        <v>1635</v>
      </c>
      <c r="J4952" s="48">
        <f>O4952</f>
        <v>99525.32</v>
      </c>
      <c r="M4952">
        <f>K4949</f>
        <v>99525.32</v>
      </c>
      <c r="N4952">
        <f>L4949</f>
        <v>2046.1620066099999</v>
      </c>
      <c r="O4952">
        <v>99525.32</v>
      </c>
      <c r="P4952">
        <v>2046.1620066099999</v>
      </c>
      <c r="Q4952">
        <f t="shared" si="1163"/>
        <v>0</v>
      </c>
      <c r="S4952" s="194"/>
      <c r="W4952" t="s">
        <v>1635</v>
      </c>
      <c r="Y4952" t="s">
        <v>1635</v>
      </c>
      <c r="AB4952" t="s">
        <v>1635</v>
      </c>
    </row>
    <row r="4953" spans="1:30" ht="15.75" thickTop="1" x14ac:dyDescent="0.25">
      <c r="A4953" s="49"/>
      <c r="B4953" s="49"/>
      <c r="C4953" s="49"/>
      <c r="D4953" s="49"/>
      <c r="E4953" s="49"/>
      <c r="F4953" s="49"/>
      <c r="G4953" s="49"/>
      <c r="H4953" s="49"/>
      <c r="I4953" s="49"/>
      <c r="J4953" s="49"/>
      <c r="Q4953">
        <f t="shared" si="1163"/>
        <v>0</v>
      </c>
      <c r="S4953" s="194"/>
    </row>
    <row r="4954" spans="1:30" collapsed="1" x14ac:dyDescent="0.25">
      <c r="A4954" s="36" t="s">
        <v>1565</v>
      </c>
      <c r="B4954" s="37" t="s">
        <v>137</v>
      </c>
      <c r="C4954" s="36" t="s">
        <v>138</v>
      </c>
      <c r="D4954" s="36" t="s">
        <v>9</v>
      </c>
      <c r="E4954" s="233" t="s">
        <v>1626</v>
      </c>
      <c r="F4954" s="234"/>
      <c r="G4954" s="38" t="s">
        <v>139</v>
      </c>
      <c r="H4954" s="37" t="s">
        <v>140</v>
      </c>
      <c r="I4954" s="37" t="s">
        <v>141</v>
      </c>
      <c r="J4954" s="37" t="s">
        <v>10</v>
      </c>
      <c r="Q4954">
        <f t="shared" si="1163"/>
        <v>0</v>
      </c>
      <c r="S4954" s="194"/>
      <c r="W4954" t="s">
        <v>141</v>
      </c>
      <c r="Y4954" t="s">
        <v>141</v>
      </c>
      <c r="AB4954" t="s">
        <v>141</v>
      </c>
    </row>
    <row r="4955" spans="1:30" ht="25.5" x14ac:dyDescent="0.25">
      <c r="A4955" s="39" t="s">
        <v>1636</v>
      </c>
      <c r="B4955" s="40" t="s">
        <v>1566</v>
      </c>
      <c r="C4955" s="39" t="s">
        <v>157</v>
      </c>
      <c r="D4955" s="39" t="s">
        <v>1567</v>
      </c>
      <c r="E4955" s="235" t="s">
        <v>3298</v>
      </c>
      <c r="F4955" s="236"/>
      <c r="G4955" s="41" t="s">
        <v>164</v>
      </c>
      <c r="H4955" s="42">
        <v>1</v>
      </c>
      <c r="I4955" s="43">
        <f>_xlfn.XLOOKUP(D4955,'Sintético MO EQ MAT'!D:D,'Sintético MO EQ MAT'!G:G)</f>
        <v>331.88679452459019</v>
      </c>
      <c r="J4955" s="43">
        <f>(H4955*I4955)</f>
        <v>331.88679452459019</v>
      </c>
      <c r="K4955">
        <f>_xlfn.XLOOKUP(D4955,'Sintético MO EQ MAT'!D:D,'Sintético MO EQ MAT'!O:O,0)</f>
        <v>2429.41</v>
      </c>
      <c r="L4955">
        <f>_xlfn.XLOOKUP(D4955,'Sintético MO EQ MAT'!D:D,'Sintético MO EQ MAT'!K:K,0)</f>
        <v>404.90188932000001</v>
      </c>
      <c r="Q4955">
        <f t="shared" si="1163"/>
        <v>0</v>
      </c>
      <c r="S4955" s="194"/>
      <c r="W4955">
        <v>331.88679452459019</v>
      </c>
      <c r="Y4955">
        <v>331.88679452459019</v>
      </c>
      <c r="AB4955">
        <v>331.88679452459019</v>
      </c>
      <c r="AD4955" s="196">
        <v>192.54</v>
      </c>
    </row>
    <row r="4956" spans="1:30" ht="25.5" x14ac:dyDescent="0.25">
      <c r="A4956" s="50" t="s">
        <v>1638</v>
      </c>
      <c r="B4956" s="51" t="s">
        <v>1186</v>
      </c>
      <c r="C4956" s="50" t="s">
        <v>157</v>
      </c>
      <c r="D4956" s="50" t="s">
        <v>1187</v>
      </c>
      <c r="E4956" s="237" t="s">
        <v>1637</v>
      </c>
      <c r="F4956" s="238"/>
      <c r="G4956" s="52" t="s">
        <v>266</v>
      </c>
      <c r="H4956" s="53">
        <v>4.3620000000000001</v>
      </c>
      <c r="I4956" s="54">
        <v>18.82</v>
      </c>
      <c r="J4956" s="54">
        <f t="shared" ref="J4956:J4960" si="1166">TRUNC(H4956*I4956,(2))</f>
        <v>82.09</v>
      </c>
      <c r="Q4956">
        <f t="shared" si="1163"/>
        <v>0</v>
      </c>
      <c r="R4956">
        <f t="shared" ref="R4956:R4960" si="1167">I4956/1.07133</f>
        <v>17.566949492686664</v>
      </c>
      <c r="T4956">
        <v>17.874977831293812</v>
      </c>
      <c r="W4956">
        <v>19.149999999999999</v>
      </c>
      <c r="Y4956">
        <v>19.149999999999999</v>
      </c>
      <c r="AB4956">
        <v>18.82</v>
      </c>
      <c r="AD4956" s="196">
        <v>18.82</v>
      </c>
    </row>
    <row r="4957" spans="1:30" ht="25.5" x14ac:dyDescent="0.25">
      <c r="A4957" s="50" t="s">
        <v>1638</v>
      </c>
      <c r="B4957" s="51" t="s">
        <v>3299</v>
      </c>
      <c r="C4957" s="50" t="s">
        <v>157</v>
      </c>
      <c r="D4957" s="50" t="s">
        <v>3300</v>
      </c>
      <c r="E4957" s="237" t="s">
        <v>1637</v>
      </c>
      <c r="F4957" s="238"/>
      <c r="G4957" s="52" t="s">
        <v>266</v>
      </c>
      <c r="H4957" s="53">
        <v>1.0905</v>
      </c>
      <c r="I4957" s="54">
        <v>23.68</v>
      </c>
      <c r="J4957" s="54">
        <f t="shared" si="1166"/>
        <v>25.82</v>
      </c>
      <c r="Q4957">
        <f t="shared" si="1163"/>
        <v>0</v>
      </c>
      <c r="R4957">
        <f t="shared" si="1167"/>
        <v>22.103366843082899</v>
      </c>
      <c r="T4957">
        <v>22.495402910401094</v>
      </c>
      <c r="W4957">
        <v>24.1</v>
      </c>
      <c r="Y4957">
        <v>24.1</v>
      </c>
      <c r="AB4957">
        <v>23.68</v>
      </c>
      <c r="AD4957" s="196">
        <v>23.68</v>
      </c>
    </row>
    <row r="4958" spans="1:30" ht="51" x14ac:dyDescent="0.25">
      <c r="A4958" s="50" t="s">
        <v>1638</v>
      </c>
      <c r="B4958" s="51" t="s">
        <v>3303</v>
      </c>
      <c r="C4958" s="50" t="s">
        <v>157</v>
      </c>
      <c r="D4958" s="50" t="s">
        <v>3304</v>
      </c>
      <c r="E4958" s="237" t="s">
        <v>1900</v>
      </c>
      <c r="F4958" s="238"/>
      <c r="G4958" s="52" t="s">
        <v>1901</v>
      </c>
      <c r="H4958" s="53">
        <v>0.2999</v>
      </c>
      <c r="I4958" s="54">
        <v>207.73</v>
      </c>
      <c r="J4958" s="54">
        <f t="shared" si="1166"/>
        <v>62.29</v>
      </c>
      <c r="Q4958">
        <f t="shared" si="1163"/>
        <v>0</v>
      </c>
      <c r="R4958">
        <f t="shared" si="1167"/>
        <v>193.89917205716262</v>
      </c>
      <c r="T4958">
        <v>197.25948120560429</v>
      </c>
      <c r="W4958">
        <v>211.33</v>
      </c>
      <c r="Y4958">
        <v>211.33</v>
      </c>
      <c r="AB4958">
        <v>207.73</v>
      </c>
      <c r="AD4958" s="196">
        <v>207.73</v>
      </c>
    </row>
    <row r="4959" spans="1:30" ht="51" x14ac:dyDescent="0.25">
      <c r="A4959" s="50" t="s">
        <v>1638</v>
      </c>
      <c r="B4959" s="51" t="s">
        <v>3305</v>
      </c>
      <c r="C4959" s="50" t="s">
        <v>157</v>
      </c>
      <c r="D4959" s="50" t="s">
        <v>3306</v>
      </c>
      <c r="E4959" s="237" t="s">
        <v>1900</v>
      </c>
      <c r="F4959" s="238"/>
      <c r="G4959" s="52" t="s">
        <v>1904</v>
      </c>
      <c r="H4959" s="53">
        <v>1.2252000000000001</v>
      </c>
      <c r="I4959" s="54">
        <v>52.45</v>
      </c>
      <c r="J4959" s="54">
        <f t="shared" si="1166"/>
        <v>64.260000000000005</v>
      </c>
      <c r="Q4959">
        <f t="shared" si="1163"/>
        <v>0</v>
      </c>
      <c r="R4959">
        <f t="shared" si="1167"/>
        <v>48.957837454379145</v>
      </c>
      <c r="T4959">
        <v>49.807248933568559</v>
      </c>
      <c r="W4959">
        <v>53.36</v>
      </c>
      <c r="Y4959">
        <v>53.36</v>
      </c>
      <c r="AB4959">
        <v>52.45</v>
      </c>
      <c r="AD4959" s="196">
        <v>52.45</v>
      </c>
    </row>
    <row r="4960" spans="1:30" x14ac:dyDescent="0.25">
      <c r="A4960" s="55" t="s">
        <v>1627</v>
      </c>
      <c r="B4960" s="56" t="s">
        <v>3307</v>
      </c>
      <c r="C4960" s="55" t="s">
        <v>157</v>
      </c>
      <c r="D4960" s="55" t="s">
        <v>3308</v>
      </c>
      <c r="E4960" s="230" t="s">
        <v>1648</v>
      </c>
      <c r="F4960" s="231"/>
      <c r="G4960" s="57" t="s">
        <v>164</v>
      </c>
      <c r="H4960" s="58">
        <v>1</v>
      </c>
      <c r="I4960" s="59">
        <v>97.43</v>
      </c>
      <c r="J4960" s="59">
        <f t="shared" si="1166"/>
        <v>97.43</v>
      </c>
      <c r="Q4960">
        <f t="shared" si="1163"/>
        <v>0</v>
      </c>
      <c r="R4960">
        <f t="shared" si="1167"/>
        <v>90.943033425741845</v>
      </c>
      <c r="T4960">
        <v>92.529846079172628</v>
      </c>
      <c r="W4960">
        <v>99.13</v>
      </c>
      <c r="Y4960">
        <v>99.13</v>
      </c>
      <c r="AB4960">
        <v>97.42</v>
      </c>
      <c r="AD4960" s="196">
        <v>97.44</v>
      </c>
    </row>
    <row r="4961" spans="1:30" x14ac:dyDescent="0.25">
      <c r="A4961" s="44"/>
      <c r="B4961" s="44"/>
      <c r="C4961" s="44"/>
      <c r="D4961" s="44"/>
      <c r="E4961" s="44" t="s">
        <v>1629</v>
      </c>
      <c r="F4961" s="45">
        <v>106.34</v>
      </c>
      <c r="G4961" s="44" t="s">
        <v>1630</v>
      </c>
      <c r="H4961" s="45">
        <v>0</v>
      </c>
      <c r="I4961" s="44" t="s">
        <v>1631</v>
      </c>
      <c r="J4961" s="45">
        <f>F4961+H4961</f>
        <v>106.34</v>
      </c>
      <c r="Q4961">
        <f t="shared" si="1163"/>
        <v>0</v>
      </c>
      <c r="W4961" t="s">
        <v>1631</v>
      </c>
      <c r="Y4961" t="s">
        <v>1631</v>
      </c>
      <c r="AB4961" t="s">
        <v>1631</v>
      </c>
    </row>
    <row r="4962" spans="1:30" x14ac:dyDescent="0.25">
      <c r="A4962" s="44"/>
      <c r="B4962" s="44"/>
      <c r="C4962" s="44"/>
      <c r="D4962" s="44"/>
      <c r="E4962" s="44" t="s">
        <v>1632</v>
      </c>
      <c r="F4962" s="45">
        <f>J4962-J4955</f>
        <v>73.015094795409823</v>
      </c>
      <c r="G4962" s="44"/>
      <c r="H4962" s="229" t="s">
        <v>1633</v>
      </c>
      <c r="I4962" s="229"/>
      <c r="J4962" s="45">
        <f>Q4962</f>
        <v>404.90188932000001</v>
      </c>
      <c r="Q4962">
        <f t="shared" si="1163"/>
        <v>404.90188932000001</v>
      </c>
      <c r="S4962" s="194"/>
    </row>
    <row r="4963" spans="1:30" ht="15.75" thickBot="1" x14ac:dyDescent="0.3">
      <c r="A4963" s="46"/>
      <c r="B4963" s="46"/>
      <c r="C4963" s="46"/>
      <c r="D4963" s="46"/>
      <c r="E4963" s="46"/>
      <c r="F4963" s="46"/>
      <c r="G4963" s="46" t="s">
        <v>1634</v>
      </c>
      <c r="H4963" s="47">
        <v>6</v>
      </c>
      <c r="I4963" s="46" t="s">
        <v>1635</v>
      </c>
      <c r="J4963" s="48">
        <f>O4963</f>
        <v>2429.41</v>
      </c>
      <c r="M4963">
        <f>K4955</f>
        <v>2429.41</v>
      </c>
      <c r="N4963">
        <f>L4955</f>
        <v>404.90188932000001</v>
      </c>
      <c r="O4963">
        <v>2429.41</v>
      </c>
      <c r="P4963">
        <v>404.90188932000001</v>
      </c>
      <c r="Q4963">
        <f t="shared" si="1163"/>
        <v>0</v>
      </c>
      <c r="S4963" s="194"/>
      <c r="W4963" t="s">
        <v>1635</v>
      </c>
      <c r="Y4963" t="s">
        <v>1635</v>
      </c>
      <c r="AB4963" t="s">
        <v>1635</v>
      </c>
    </row>
    <row r="4964" spans="1:30" ht="15.75" thickTop="1" x14ac:dyDescent="0.25">
      <c r="A4964" s="49"/>
      <c r="B4964" s="49"/>
      <c r="C4964" s="49"/>
      <c r="D4964" s="49"/>
      <c r="E4964" s="49"/>
      <c r="F4964" s="49"/>
      <c r="G4964" s="49"/>
      <c r="H4964" s="49"/>
      <c r="I4964" s="49"/>
      <c r="J4964" s="49"/>
      <c r="Q4964">
        <f t="shared" si="1163"/>
        <v>0</v>
      </c>
      <c r="S4964" s="194"/>
    </row>
    <row r="4965" spans="1:30" collapsed="1" x14ac:dyDescent="0.25">
      <c r="A4965" s="36" t="s">
        <v>1568</v>
      </c>
      <c r="B4965" s="37" t="s">
        <v>137</v>
      </c>
      <c r="C4965" s="36" t="s">
        <v>138</v>
      </c>
      <c r="D4965" s="36" t="s">
        <v>9</v>
      </c>
      <c r="E4965" s="233" t="s">
        <v>1626</v>
      </c>
      <c r="F4965" s="234"/>
      <c r="G4965" s="38" t="s">
        <v>139</v>
      </c>
      <c r="H4965" s="37" t="s">
        <v>140</v>
      </c>
      <c r="I4965" s="37" t="s">
        <v>141</v>
      </c>
      <c r="J4965" s="37" t="s">
        <v>10</v>
      </c>
      <c r="Q4965">
        <f t="shared" si="1163"/>
        <v>0</v>
      </c>
      <c r="S4965" s="194"/>
      <c r="W4965" t="s">
        <v>141</v>
      </c>
      <c r="Y4965" t="s">
        <v>141</v>
      </c>
      <c r="AB4965" t="s">
        <v>141</v>
      </c>
    </row>
    <row r="4966" spans="1:30" x14ac:dyDescent="0.25">
      <c r="A4966" s="39" t="s">
        <v>1636</v>
      </c>
      <c r="B4966" s="40" t="s">
        <v>1569</v>
      </c>
      <c r="C4966" s="39" t="s">
        <v>157</v>
      </c>
      <c r="D4966" s="39" t="s">
        <v>1570</v>
      </c>
      <c r="E4966" s="235" t="s">
        <v>3298</v>
      </c>
      <c r="F4966" s="236"/>
      <c r="G4966" s="41" t="s">
        <v>159</v>
      </c>
      <c r="H4966" s="42">
        <v>1</v>
      </c>
      <c r="I4966" s="43">
        <f>_xlfn.XLOOKUP(D4966,'Sintético MO EQ MAT'!D:D,'Sintético MO EQ MAT'!G:G)</f>
        <v>61.727270114754106</v>
      </c>
      <c r="J4966" s="43">
        <f>(H4966*I4966)</f>
        <v>61.727270114754106</v>
      </c>
      <c r="K4966">
        <f>_xlfn.XLOOKUP(D4966,'Sintético MO EQ MAT'!D:D,'Sintético MO EQ MAT'!O:O,0)</f>
        <v>3690.05</v>
      </c>
      <c r="L4966">
        <f>_xlfn.XLOOKUP(D4966,'Sintético MO EQ MAT'!D:D,'Sintético MO EQ MAT'!K:K,0)</f>
        <v>75.307269540000007</v>
      </c>
      <c r="Q4966">
        <f t="shared" si="1163"/>
        <v>0</v>
      </c>
      <c r="S4966" s="194"/>
      <c r="W4966">
        <v>61.727270114754106</v>
      </c>
      <c r="Y4966">
        <v>61.727270114754106</v>
      </c>
      <c r="AB4966">
        <v>61.727270114754106</v>
      </c>
      <c r="AD4966" s="196">
        <v>69.040000000000006</v>
      </c>
    </row>
    <row r="4967" spans="1:30" ht="25.5" x14ac:dyDescent="0.25">
      <c r="A4967" s="50" t="s">
        <v>1638</v>
      </c>
      <c r="B4967" s="51" t="s">
        <v>1186</v>
      </c>
      <c r="C4967" s="50" t="s">
        <v>157</v>
      </c>
      <c r="D4967" s="50" t="s">
        <v>1187</v>
      </c>
      <c r="E4967" s="237" t="s">
        <v>1637</v>
      </c>
      <c r="F4967" s="238"/>
      <c r="G4967" s="52" t="s">
        <v>266</v>
      </c>
      <c r="H4967" s="53">
        <v>0.21099999999999999</v>
      </c>
      <c r="I4967" s="54">
        <v>18.82</v>
      </c>
      <c r="J4967" s="54">
        <f t="shared" ref="J4967:J4969" si="1168">TRUNC(H4967*I4967,(2))</f>
        <v>3.97</v>
      </c>
      <c r="Q4967">
        <f t="shared" si="1163"/>
        <v>0</v>
      </c>
      <c r="R4967">
        <f t="shared" ref="R4967:R4969" si="1169">I4967/1.07133</f>
        <v>17.566949492686664</v>
      </c>
      <c r="T4967">
        <v>17.874977831293812</v>
      </c>
      <c r="W4967">
        <v>19.149999999999999</v>
      </c>
      <c r="Y4967">
        <v>19.149999999999999</v>
      </c>
      <c r="AB4967">
        <v>18.82</v>
      </c>
      <c r="AD4967" s="196">
        <v>18.82</v>
      </c>
    </row>
    <row r="4968" spans="1:30" ht="25.5" x14ac:dyDescent="0.25">
      <c r="A4968" s="50" t="s">
        <v>1638</v>
      </c>
      <c r="B4968" s="51" t="s">
        <v>3299</v>
      </c>
      <c r="C4968" s="50" t="s">
        <v>157</v>
      </c>
      <c r="D4968" s="50" t="s">
        <v>3300</v>
      </c>
      <c r="E4968" s="237" t="s">
        <v>1637</v>
      </c>
      <c r="F4968" s="238"/>
      <c r="G4968" s="52" t="s">
        <v>266</v>
      </c>
      <c r="H4968" s="53">
        <v>5.28E-2</v>
      </c>
      <c r="I4968" s="54">
        <v>23.68</v>
      </c>
      <c r="J4968" s="54">
        <f t="shared" si="1168"/>
        <v>1.25</v>
      </c>
      <c r="Q4968">
        <f t="shared" si="1163"/>
        <v>0</v>
      </c>
      <c r="R4968">
        <f t="shared" si="1169"/>
        <v>22.103366843082899</v>
      </c>
      <c r="T4968">
        <v>22.495402910401094</v>
      </c>
      <c r="W4968">
        <v>24.1</v>
      </c>
      <c r="Y4968">
        <v>24.1</v>
      </c>
      <c r="AB4968">
        <v>23.68</v>
      </c>
      <c r="AD4968" s="196">
        <v>23.68</v>
      </c>
    </row>
    <row r="4969" spans="1:30" ht="25.5" x14ac:dyDescent="0.25">
      <c r="A4969" s="55" t="s">
        <v>1627</v>
      </c>
      <c r="B4969" s="56" t="s">
        <v>3309</v>
      </c>
      <c r="C4969" s="55" t="s">
        <v>157</v>
      </c>
      <c r="D4969" s="55" t="s">
        <v>3310</v>
      </c>
      <c r="E4969" s="230" t="s">
        <v>1648</v>
      </c>
      <c r="F4969" s="231"/>
      <c r="G4969" s="57" t="s">
        <v>164</v>
      </c>
      <c r="H4969" s="58">
        <v>25</v>
      </c>
      <c r="I4969" s="59">
        <v>2.2599999999999998</v>
      </c>
      <c r="J4969" s="59">
        <f t="shared" si="1168"/>
        <v>56.5</v>
      </c>
      <c r="Q4969">
        <f t="shared" si="1163"/>
        <v>0</v>
      </c>
      <c r="R4969">
        <f t="shared" si="1169"/>
        <v>2.1095274098550401</v>
      </c>
      <c r="T4969">
        <v>2.1468641781710582</v>
      </c>
      <c r="W4969">
        <v>2.2999999999999998</v>
      </c>
      <c r="Y4969">
        <v>2.2999999999999998</v>
      </c>
      <c r="AB4969">
        <v>2.2599999999999998</v>
      </c>
      <c r="AD4969" s="196">
        <v>2.2599999999999998</v>
      </c>
    </row>
    <row r="4970" spans="1:30" x14ac:dyDescent="0.25">
      <c r="A4970" s="44"/>
      <c r="B4970" s="44"/>
      <c r="C4970" s="44"/>
      <c r="D4970" s="44"/>
      <c r="E4970" s="44" t="s">
        <v>1629</v>
      </c>
      <c r="F4970" s="45">
        <v>3.75</v>
      </c>
      <c r="G4970" s="44" t="s">
        <v>1630</v>
      </c>
      <c r="H4970" s="45">
        <v>0</v>
      </c>
      <c r="I4970" s="44" t="s">
        <v>1631</v>
      </c>
      <c r="J4970" s="45">
        <f>F4970+H4970</f>
        <v>3.75</v>
      </c>
      <c r="Q4970">
        <f t="shared" si="1163"/>
        <v>0</v>
      </c>
      <c r="W4970" t="s">
        <v>1631</v>
      </c>
      <c r="Y4970" t="s">
        <v>1631</v>
      </c>
      <c r="AB4970" t="s">
        <v>1631</v>
      </c>
    </row>
    <row r="4971" spans="1:30" x14ac:dyDescent="0.25">
      <c r="A4971" s="44"/>
      <c r="B4971" s="44"/>
      <c r="C4971" s="44"/>
      <c r="D4971" s="44"/>
      <c r="E4971" s="44" t="s">
        <v>1632</v>
      </c>
      <c r="F4971" s="45">
        <f>J4971-J4966</f>
        <v>13.579999425245902</v>
      </c>
      <c r="G4971" s="44"/>
      <c r="H4971" s="229" t="s">
        <v>1633</v>
      </c>
      <c r="I4971" s="229"/>
      <c r="J4971" s="45">
        <f>Q4971</f>
        <v>75.307269540000007</v>
      </c>
      <c r="Q4971">
        <f t="shared" si="1163"/>
        <v>75.307269540000007</v>
      </c>
      <c r="S4971" s="194"/>
    </row>
    <row r="4972" spans="1:30" ht="15.75" thickBot="1" x14ac:dyDescent="0.3">
      <c r="A4972" s="46"/>
      <c r="B4972" s="46"/>
      <c r="C4972" s="46"/>
      <c r="D4972" s="46"/>
      <c r="E4972" s="46"/>
      <c r="F4972" s="46"/>
      <c r="G4972" s="46" t="s">
        <v>1634</v>
      </c>
      <c r="H4972" s="47">
        <v>49</v>
      </c>
      <c r="I4972" s="46" t="s">
        <v>1635</v>
      </c>
      <c r="J4972" s="48">
        <f>O4972</f>
        <v>3690.05</v>
      </c>
      <c r="M4972">
        <f>K4966</f>
        <v>3690.05</v>
      </c>
      <c r="N4972">
        <f>L4966</f>
        <v>75.307269540000007</v>
      </c>
      <c r="O4972">
        <v>3690.05</v>
      </c>
      <c r="P4972">
        <v>75.307269540000007</v>
      </c>
      <c r="Q4972">
        <f t="shared" si="1163"/>
        <v>0</v>
      </c>
      <c r="S4972" s="194"/>
      <c r="W4972" t="s">
        <v>1635</v>
      </c>
      <c r="Y4972" t="s">
        <v>1635</v>
      </c>
      <c r="AB4972" t="s">
        <v>1635</v>
      </c>
    </row>
    <row r="4973" spans="1:30" ht="15.75" thickTop="1" x14ac:dyDescent="0.25">
      <c r="A4973" s="49"/>
      <c r="B4973" s="49"/>
      <c r="C4973" s="49"/>
      <c r="D4973" s="49"/>
      <c r="E4973" s="49"/>
      <c r="F4973" s="49"/>
      <c r="G4973" s="49"/>
      <c r="H4973" s="49"/>
      <c r="I4973" s="49"/>
      <c r="J4973" s="49"/>
      <c r="Q4973">
        <f t="shared" si="1163"/>
        <v>0</v>
      </c>
      <c r="S4973" s="194"/>
    </row>
    <row r="4974" spans="1:30" collapsed="1" x14ac:dyDescent="0.25">
      <c r="A4974" s="36" t="s">
        <v>1571</v>
      </c>
      <c r="B4974" s="37" t="s">
        <v>137</v>
      </c>
      <c r="C4974" s="36" t="s">
        <v>138</v>
      </c>
      <c r="D4974" s="36" t="s">
        <v>9</v>
      </c>
      <c r="E4974" s="233" t="s">
        <v>1626</v>
      </c>
      <c r="F4974" s="234"/>
      <c r="G4974" s="38" t="s">
        <v>139</v>
      </c>
      <c r="H4974" s="37" t="s">
        <v>140</v>
      </c>
      <c r="I4974" s="37" t="s">
        <v>141</v>
      </c>
      <c r="J4974" s="37" t="s">
        <v>10</v>
      </c>
      <c r="Q4974">
        <f t="shared" si="1163"/>
        <v>0</v>
      </c>
      <c r="S4974" s="194"/>
      <c r="W4974" t="s">
        <v>141</v>
      </c>
      <c r="Y4974" t="s">
        <v>141</v>
      </c>
      <c r="AB4974" t="s">
        <v>141</v>
      </c>
    </row>
    <row r="4975" spans="1:30" ht="25.5" x14ac:dyDescent="0.25">
      <c r="A4975" s="39" t="s">
        <v>1636</v>
      </c>
      <c r="B4975" s="40" t="s">
        <v>1572</v>
      </c>
      <c r="C4975" s="39" t="s">
        <v>157</v>
      </c>
      <c r="D4975" s="39" t="s">
        <v>1573</v>
      </c>
      <c r="E4975" s="235" t="s">
        <v>3298</v>
      </c>
      <c r="F4975" s="236"/>
      <c r="G4975" s="41" t="s">
        <v>164</v>
      </c>
      <c r="H4975" s="42">
        <v>1</v>
      </c>
      <c r="I4975" s="43">
        <f>_xlfn.XLOOKUP(D4975,'Sintético MO EQ MAT'!D:D,'Sintético MO EQ MAT'!G:G)</f>
        <v>66.045439885245912</v>
      </c>
      <c r="J4975" s="43">
        <f>(H4975*I4975)</f>
        <v>66.045439885245912</v>
      </c>
      <c r="K4975">
        <f>_xlfn.XLOOKUP(D4975,'Sintético MO EQ MAT'!D:D,'Sintético MO EQ MAT'!O:O,0)</f>
        <v>8863.2900000000009</v>
      </c>
      <c r="L4975">
        <f>_xlfn.XLOOKUP(D4975,'Sintético MO EQ MAT'!D:D,'Sintético MO EQ MAT'!K:K,0)</f>
        <v>80.575436660000008</v>
      </c>
      <c r="Q4975">
        <f t="shared" si="1163"/>
        <v>0</v>
      </c>
      <c r="S4975" s="194"/>
      <c r="W4975">
        <v>66.045439885245912</v>
      </c>
      <c r="Y4975">
        <v>66.045439885245912</v>
      </c>
      <c r="AB4975">
        <v>66.045439885245912</v>
      </c>
      <c r="AD4975" s="196">
        <v>61.99</v>
      </c>
    </row>
    <row r="4976" spans="1:30" ht="25.5" x14ac:dyDescent="0.25">
      <c r="A4976" s="50" t="s">
        <v>1638</v>
      </c>
      <c r="B4976" s="51" t="s">
        <v>1186</v>
      </c>
      <c r="C4976" s="50" t="s">
        <v>157</v>
      </c>
      <c r="D4976" s="50" t="s">
        <v>1187</v>
      </c>
      <c r="E4976" s="237" t="s">
        <v>1637</v>
      </c>
      <c r="F4976" s="238"/>
      <c r="G4976" s="52" t="s">
        <v>266</v>
      </c>
      <c r="H4976" s="53">
        <v>0.72719999999999996</v>
      </c>
      <c r="I4976" s="54">
        <v>18.82</v>
      </c>
      <c r="J4976" s="54">
        <f t="shared" ref="J4976:J4978" si="1170">TRUNC(H4976*I4976,(2))</f>
        <v>13.68</v>
      </c>
      <c r="Q4976">
        <f t="shared" si="1163"/>
        <v>0</v>
      </c>
      <c r="R4976">
        <f t="shared" ref="R4976:R4978" si="1171">I4976/1.07133</f>
        <v>17.566949492686664</v>
      </c>
      <c r="T4976">
        <v>17.874977831293812</v>
      </c>
      <c r="W4976">
        <v>19.149999999999999</v>
      </c>
      <c r="Y4976">
        <v>19.149999999999999</v>
      </c>
      <c r="AB4976">
        <v>18.82</v>
      </c>
      <c r="AD4976" s="196">
        <v>18.82</v>
      </c>
    </row>
    <row r="4977" spans="1:30" ht="25.5" x14ac:dyDescent="0.25">
      <c r="A4977" s="50" t="s">
        <v>1638</v>
      </c>
      <c r="B4977" s="51" t="s">
        <v>3299</v>
      </c>
      <c r="C4977" s="50" t="s">
        <v>157</v>
      </c>
      <c r="D4977" s="50" t="s">
        <v>3300</v>
      </c>
      <c r="E4977" s="237" t="s">
        <v>1637</v>
      </c>
      <c r="F4977" s="238"/>
      <c r="G4977" s="52" t="s">
        <v>266</v>
      </c>
      <c r="H4977" s="53">
        <v>0.18179999999999999</v>
      </c>
      <c r="I4977" s="54">
        <v>23.68</v>
      </c>
      <c r="J4977" s="54">
        <f t="shared" si="1170"/>
        <v>4.3</v>
      </c>
      <c r="Q4977">
        <f t="shared" si="1163"/>
        <v>0</v>
      </c>
      <c r="R4977">
        <f t="shared" si="1171"/>
        <v>22.103366843082899</v>
      </c>
      <c r="T4977">
        <v>22.495402910401094</v>
      </c>
      <c r="W4977">
        <v>24.1</v>
      </c>
      <c r="Y4977">
        <v>24.1</v>
      </c>
      <c r="AB4977">
        <v>23.68</v>
      </c>
      <c r="AD4977" s="196">
        <v>23.68</v>
      </c>
    </row>
    <row r="4978" spans="1:30" ht="38.25" x14ac:dyDescent="0.25">
      <c r="A4978" s="55" t="s">
        <v>1627</v>
      </c>
      <c r="B4978" s="56" t="s">
        <v>3311</v>
      </c>
      <c r="C4978" s="55" t="s">
        <v>157</v>
      </c>
      <c r="D4978" s="55" t="s">
        <v>3312</v>
      </c>
      <c r="E4978" s="230" t="s">
        <v>1648</v>
      </c>
      <c r="F4978" s="231"/>
      <c r="G4978" s="57" t="s">
        <v>164</v>
      </c>
      <c r="H4978" s="58">
        <v>1</v>
      </c>
      <c r="I4978" s="59">
        <v>48.07</v>
      </c>
      <c r="J4978" s="59">
        <f t="shared" si="1170"/>
        <v>48.07</v>
      </c>
      <c r="Q4978">
        <f t="shared" si="1163"/>
        <v>0</v>
      </c>
      <c r="R4978">
        <f t="shared" si="1171"/>
        <v>44.869461323775127</v>
      </c>
      <c r="T4978">
        <v>45.644199266332507</v>
      </c>
      <c r="W4978">
        <v>48.9</v>
      </c>
      <c r="Y4978">
        <v>48.9</v>
      </c>
      <c r="AB4978">
        <v>48.06</v>
      </c>
      <c r="AD4978" s="196">
        <v>48.06</v>
      </c>
    </row>
    <row r="4979" spans="1:30" x14ac:dyDescent="0.25">
      <c r="A4979" s="44"/>
      <c r="B4979" s="44"/>
      <c r="C4979" s="44"/>
      <c r="D4979" s="44"/>
      <c r="E4979" s="44" t="s">
        <v>1629</v>
      </c>
      <c r="F4979" s="45">
        <v>12.93</v>
      </c>
      <c r="G4979" s="44" t="s">
        <v>1630</v>
      </c>
      <c r="H4979" s="45">
        <v>0</v>
      </c>
      <c r="I4979" s="44" t="s">
        <v>1631</v>
      </c>
      <c r="J4979" s="45">
        <f>F4979+H4979</f>
        <v>12.93</v>
      </c>
      <c r="Q4979">
        <f t="shared" si="1163"/>
        <v>0</v>
      </c>
      <c r="W4979" t="s">
        <v>1631</v>
      </c>
      <c r="Y4979" t="s">
        <v>1631</v>
      </c>
      <c r="AB4979" t="s">
        <v>1631</v>
      </c>
    </row>
    <row r="4980" spans="1:30" x14ac:dyDescent="0.25">
      <c r="A4980" s="44"/>
      <c r="B4980" s="44"/>
      <c r="C4980" s="44"/>
      <c r="D4980" s="44"/>
      <c r="E4980" s="44" t="s">
        <v>1632</v>
      </c>
      <c r="F4980" s="45">
        <f>J4980-J4975</f>
        <v>14.529996774754096</v>
      </c>
      <c r="G4980" s="44"/>
      <c r="H4980" s="229" t="s">
        <v>1633</v>
      </c>
      <c r="I4980" s="229"/>
      <c r="J4980" s="45">
        <f>Q4980</f>
        <v>80.575436660000008</v>
      </c>
      <c r="Q4980">
        <f t="shared" si="1163"/>
        <v>80.575436660000008</v>
      </c>
      <c r="S4980" s="194"/>
    </row>
    <row r="4981" spans="1:30" ht="15.75" thickBot="1" x14ac:dyDescent="0.3">
      <c r="A4981" s="46"/>
      <c r="B4981" s="46"/>
      <c r="C4981" s="46"/>
      <c r="D4981" s="46"/>
      <c r="E4981" s="46"/>
      <c r="F4981" s="46"/>
      <c r="G4981" s="46" t="s">
        <v>1634</v>
      </c>
      <c r="H4981" s="47">
        <v>110</v>
      </c>
      <c r="I4981" s="46" t="s">
        <v>1635</v>
      </c>
      <c r="J4981" s="48">
        <f>O4981</f>
        <v>8863.2900000000009</v>
      </c>
      <c r="M4981">
        <f>K4975</f>
        <v>8863.2900000000009</v>
      </c>
      <c r="N4981">
        <f>L4975</f>
        <v>80.575436660000008</v>
      </c>
      <c r="O4981">
        <v>8863.2900000000009</v>
      </c>
      <c r="P4981">
        <v>80.575436660000008</v>
      </c>
      <c r="Q4981">
        <f t="shared" si="1163"/>
        <v>0</v>
      </c>
      <c r="S4981" s="194"/>
      <c r="W4981" t="s">
        <v>1635</v>
      </c>
      <c r="Y4981" t="s">
        <v>1635</v>
      </c>
      <c r="AB4981" t="s">
        <v>1635</v>
      </c>
    </row>
    <row r="4982" spans="1:30" ht="15.75" thickTop="1" x14ac:dyDescent="0.25">
      <c r="A4982" s="49"/>
      <c r="B4982" s="49"/>
      <c r="C4982" s="49"/>
      <c r="D4982" s="49"/>
      <c r="E4982" s="49"/>
      <c r="F4982" s="49"/>
      <c r="G4982" s="49"/>
      <c r="H4982" s="49"/>
      <c r="I4982" s="49"/>
      <c r="J4982" s="49"/>
      <c r="Q4982">
        <f t="shared" si="1163"/>
        <v>0</v>
      </c>
      <c r="S4982" s="194"/>
    </row>
    <row r="4983" spans="1:30" collapsed="1" x14ac:dyDescent="0.25">
      <c r="A4983" s="36" t="s">
        <v>1574</v>
      </c>
      <c r="B4983" s="37" t="s">
        <v>137</v>
      </c>
      <c r="C4983" s="36" t="s">
        <v>138</v>
      </c>
      <c r="D4983" s="36" t="s">
        <v>9</v>
      </c>
      <c r="E4983" s="233" t="s">
        <v>1626</v>
      </c>
      <c r="F4983" s="234"/>
      <c r="G4983" s="38" t="s">
        <v>139</v>
      </c>
      <c r="H4983" s="37" t="s">
        <v>140</v>
      </c>
      <c r="I4983" s="37" t="s">
        <v>141</v>
      </c>
      <c r="J4983" s="37" t="s">
        <v>10</v>
      </c>
      <c r="Q4983">
        <f t="shared" si="1163"/>
        <v>0</v>
      </c>
      <c r="S4983" s="194"/>
      <c r="W4983" t="s">
        <v>141</v>
      </c>
      <c r="Y4983" t="s">
        <v>141</v>
      </c>
      <c r="AB4983" t="s">
        <v>141</v>
      </c>
    </row>
    <row r="4984" spans="1:30" x14ac:dyDescent="0.25">
      <c r="A4984" s="39" t="s">
        <v>1636</v>
      </c>
      <c r="B4984" s="40" t="s">
        <v>1575</v>
      </c>
      <c r="C4984" s="39" t="s">
        <v>162</v>
      </c>
      <c r="D4984" s="39" t="s">
        <v>1576</v>
      </c>
      <c r="E4984" s="235" t="s">
        <v>2121</v>
      </c>
      <c r="F4984" s="236"/>
      <c r="G4984" s="41" t="s">
        <v>159</v>
      </c>
      <c r="H4984" s="42">
        <v>1</v>
      </c>
      <c r="I4984" s="43">
        <f>_xlfn.XLOOKUP(D4984,'Sintético MO EQ MAT'!D:D,'Sintético MO EQ MAT'!G:G)</f>
        <v>148.25984754918034</v>
      </c>
      <c r="J4984" s="43">
        <f>(H4984*I4984)</f>
        <v>148.25984754918034</v>
      </c>
      <c r="K4984">
        <f>_xlfn.XLOOKUP(D4984,'Sintético MO EQ MAT'!D:D,'Sintético MO EQ MAT'!O:O,0)</f>
        <v>1390.94</v>
      </c>
      <c r="L4984">
        <f>_xlfn.XLOOKUP(D4984,'Sintético MO EQ MAT'!D:D,'Sintético MO EQ MAT'!K:K,0)</f>
        <v>180.87701401000001</v>
      </c>
      <c r="Q4984">
        <f t="shared" si="1163"/>
        <v>0</v>
      </c>
      <c r="S4984" s="194"/>
      <c r="W4984">
        <v>148.25984754918034</v>
      </c>
      <c r="Y4984">
        <v>148.25984754918034</v>
      </c>
      <c r="AB4984">
        <v>148.25984754918034</v>
      </c>
      <c r="AD4984" s="196">
        <v>60.62</v>
      </c>
    </row>
    <row r="4985" spans="1:30" ht="25.5" x14ac:dyDescent="0.25">
      <c r="A4985" s="50" t="s">
        <v>1638</v>
      </c>
      <c r="B4985" s="51" t="s">
        <v>1792</v>
      </c>
      <c r="C4985" s="50" t="s">
        <v>157</v>
      </c>
      <c r="D4985" s="50" t="s">
        <v>1793</v>
      </c>
      <c r="E4985" s="237" t="s">
        <v>1637</v>
      </c>
      <c r="F4985" s="238"/>
      <c r="G4985" s="52" t="s">
        <v>266</v>
      </c>
      <c r="H4985" s="53">
        <v>2.6440000000000001</v>
      </c>
      <c r="I4985" s="54">
        <v>26.715</v>
      </c>
      <c r="J4985" s="54">
        <f t="shared" ref="J4985:J4989" si="1172">TRUNC(H4985*I4985,(2))</f>
        <v>70.63</v>
      </c>
      <c r="Q4985">
        <f t="shared" si="1163"/>
        <v>0</v>
      </c>
      <c r="R4985">
        <f t="shared" ref="R4985:R4989" si="1173">I4985/1.07133</f>
        <v>24.936294139060795</v>
      </c>
      <c r="T4985">
        <v>25.370334070734511</v>
      </c>
      <c r="W4985">
        <v>27.18</v>
      </c>
      <c r="Y4985">
        <v>27.18</v>
      </c>
      <c r="AB4985">
        <v>26.71</v>
      </c>
      <c r="AD4985" s="196">
        <v>26.71</v>
      </c>
    </row>
    <row r="4986" spans="1:30" ht="25.5" x14ac:dyDescent="0.25">
      <c r="A4986" s="50" t="s">
        <v>1638</v>
      </c>
      <c r="B4986" s="51" t="s">
        <v>1186</v>
      </c>
      <c r="C4986" s="50" t="s">
        <v>157</v>
      </c>
      <c r="D4986" s="50" t="s">
        <v>1187</v>
      </c>
      <c r="E4986" s="237" t="s">
        <v>1637</v>
      </c>
      <c r="F4986" s="238"/>
      <c r="G4986" s="52" t="s">
        <v>266</v>
      </c>
      <c r="H4986" s="53">
        <v>2.5339999999999998</v>
      </c>
      <c r="I4986" s="54">
        <v>18.84</v>
      </c>
      <c r="J4986" s="54">
        <f t="shared" si="1172"/>
        <v>47.74</v>
      </c>
      <c r="Q4986">
        <f t="shared" si="1163"/>
        <v>0</v>
      </c>
      <c r="R4986">
        <f t="shared" si="1173"/>
        <v>17.585617876844672</v>
      </c>
      <c r="T4986">
        <v>17.874977831293812</v>
      </c>
      <c r="W4986">
        <v>19.149999999999999</v>
      </c>
      <c r="Y4986">
        <v>19.149999999999999</v>
      </c>
      <c r="AB4986">
        <v>18.82</v>
      </c>
      <c r="AD4986" s="196">
        <v>18.82</v>
      </c>
    </row>
    <row r="4987" spans="1:30" x14ac:dyDescent="0.25">
      <c r="A4987" s="55" t="s">
        <v>1627</v>
      </c>
      <c r="B4987" s="56" t="s">
        <v>1841</v>
      </c>
      <c r="C4987" s="55" t="s">
        <v>162</v>
      </c>
      <c r="D4987" s="55" t="s">
        <v>1842</v>
      </c>
      <c r="E4987" s="230" t="s">
        <v>1648</v>
      </c>
      <c r="F4987" s="231"/>
      <c r="G4987" s="57" t="s">
        <v>259</v>
      </c>
      <c r="H4987" s="58">
        <v>8.8000000000000007</v>
      </c>
      <c r="I4987" s="59">
        <v>0.7</v>
      </c>
      <c r="J4987" s="59">
        <f t="shared" si="1172"/>
        <v>6.16</v>
      </c>
      <c r="Q4987">
        <f t="shared" si="1163"/>
        <v>0</v>
      </c>
      <c r="R4987">
        <f t="shared" si="1173"/>
        <v>0.65339344553032219</v>
      </c>
      <c r="T4987">
        <v>0.67206182968833139</v>
      </c>
      <c r="W4987">
        <v>0.72</v>
      </c>
      <c r="Y4987">
        <v>0.72</v>
      </c>
      <c r="AB4987">
        <v>0.7</v>
      </c>
      <c r="AD4987" s="196">
        <v>0.7</v>
      </c>
    </row>
    <row r="4988" spans="1:30" x14ac:dyDescent="0.25">
      <c r="A4988" s="55" t="s">
        <v>1627</v>
      </c>
      <c r="B4988" s="56" t="s">
        <v>1843</v>
      </c>
      <c r="C4988" s="55" t="s">
        <v>162</v>
      </c>
      <c r="D4988" s="55" t="s">
        <v>1844</v>
      </c>
      <c r="E4988" s="230" t="s">
        <v>1648</v>
      </c>
      <c r="F4988" s="231"/>
      <c r="G4988" s="57" t="s">
        <v>212</v>
      </c>
      <c r="H4988" s="58">
        <v>3.5000000000000003E-2</v>
      </c>
      <c r="I4988" s="59">
        <v>137.29</v>
      </c>
      <c r="J4988" s="59">
        <f t="shared" si="1172"/>
        <v>4.8</v>
      </c>
      <c r="Q4988">
        <f t="shared" si="1163"/>
        <v>0</v>
      </c>
      <c r="R4988">
        <f t="shared" si="1173"/>
        <v>128.14912305265418</v>
      </c>
      <c r="T4988">
        <v>130.37066076745728</v>
      </c>
      <c r="W4988">
        <v>139.66999999999999</v>
      </c>
      <c r="Y4988">
        <v>139.66999999999999</v>
      </c>
      <c r="AB4988">
        <v>137.29</v>
      </c>
      <c r="AD4988" s="196">
        <v>137.29</v>
      </c>
    </row>
    <row r="4989" spans="1:30" x14ac:dyDescent="0.25">
      <c r="A4989" s="55" t="s">
        <v>1627</v>
      </c>
      <c r="B4989" s="56" t="s">
        <v>3313</v>
      </c>
      <c r="C4989" s="55" t="s">
        <v>162</v>
      </c>
      <c r="D4989" s="55" t="s">
        <v>3314</v>
      </c>
      <c r="E4989" s="230" t="s">
        <v>1648</v>
      </c>
      <c r="F4989" s="231"/>
      <c r="G4989" s="57" t="s">
        <v>212</v>
      </c>
      <c r="H4989" s="58">
        <v>0.06</v>
      </c>
      <c r="I4989" s="59">
        <v>315.61</v>
      </c>
      <c r="J4989" s="59">
        <f t="shared" si="1172"/>
        <v>18.93</v>
      </c>
      <c r="Q4989">
        <f t="shared" si="1163"/>
        <v>0</v>
      </c>
      <c r="R4989">
        <f t="shared" si="1173"/>
        <v>294.59643620546427</v>
      </c>
      <c r="T4989">
        <v>299.70223927267978</v>
      </c>
      <c r="W4989">
        <v>321.08</v>
      </c>
      <c r="Y4989">
        <v>321.08</v>
      </c>
      <c r="AB4989">
        <v>316.64999999999998</v>
      </c>
      <c r="AD4989" s="196">
        <v>315.61</v>
      </c>
    </row>
    <row r="4990" spans="1:30" x14ac:dyDescent="0.25">
      <c r="A4990" s="44"/>
      <c r="B4990" s="44"/>
      <c r="C4990" s="44"/>
      <c r="D4990" s="44"/>
      <c r="E4990" s="44" t="s">
        <v>1629</v>
      </c>
      <c r="F4990" s="45">
        <v>89.54</v>
      </c>
      <c r="G4990" s="44" t="s">
        <v>1630</v>
      </c>
      <c r="H4990" s="45">
        <v>0</v>
      </c>
      <c r="I4990" s="44" t="s">
        <v>1631</v>
      </c>
      <c r="J4990" s="45">
        <f>F4990+H4990</f>
        <v>89.54</v>
      </c>
      <c r="Q4990">
        <f t="shared" si="1163"/>
        <v>0</v>
      </c>
      <c r="W4990" t="s">
        <v>1631</v>
      </c>
      <c r="Y4990" t="s">
        <v>1631</v>
      </c>
      <c r="AB4990" t="s">
        <v>1631</v>
      </c>
    </row>
    <row r="4991" spans="1:30" x14ac:dyDescent="0.25">
      <c r="A4991" s="44"/>
      <c r="B4991" s="44"/>
      <c r="C4991" s="44"/>
      <c r="D4991" s="44"/>
      <c r="E4991" s="44" t="s">
        <v>1632</v>
      </c>
      <c r="F4991" s="45">
        <f>J4991-J4984</f>
        <v>32.617166460819675</v>
      </c>
      <c r="G4991" s="44"/>
      <c r="H4991" s="229" t="s">
        <v>1633</v>
      </c>
      <c r="I4991" s="229"/>
      <c r="J4991" s="45">
        <f>Q4991</f>
        <v>180.87701401000001</v>
      </c>
      <c r="Q4991">
        <f t="shared" si="1163"/>
        <v>180.87701401000001</v>
      </c>
      <c r="S4991" s="194"/>
    </row>
    <row r="4992" spans="1:30" ht="15.75" thickBot="1" x14ac:dyDescent="0.3">
      <c r="A4992" s="46"/>
      <c r="B4992" s="46"/>
      <c r="C4992" s="46"/>
      <c r="D4992" s="46"/>
      <c r="E4992" s="46"/>
      <c r="F4992" s="46"/>
      <c r="G4992" s="46" t="s">
        <v>1634</v>
      </c>
      <c r="H4992" s="47">
        <v>7.69</v>
      </c>
      <c r="I4992" s="46" t="s">
        <v>1635</v>
      </c>
      <c r="J4992" s="48">
        <f>O4992</f>
        <v>1390.94</v>
      </c>
      <c r="M4992">
        <f>K4984</f>
        <v>1390.94</v>
      </c>
      <c r="N4992">
        <f>L4984</f>
        <v>180.87701401000001</v>
      </c>
      <c r="O4992">
        <v>1390.94</v>
      </c>
      <c r="P4992">
        <v>180.87701401000001</v>
      </c>
      <c r="Q4992">
        <f t="shared" si="1163"/>
        <v>0</v>
      </c>
      <c r="S4992" s="194"/>
      <c r="W4992" t="s">
        <v>1635</v>
      </c>
      <c r="Y4992" t="s">
        <v>1635</v>
      </c>
      <c r="AB4992" t="s">
        <v>1635</v>
      </c>
    </row>
    <row r="4993" spans="1:30" ht="15.75" thickTop="1" x14ac:dyDescent="0.25">
      <c r="A4993" s="49"/>
      <c r="B4993" s="49"/>
      <c r="C4993" s="49"/>
      <c r="D4993" s="49"/>
      <c r="E4993" s="49"/>
      <c r="F4993" s="49"/>
      <c r="G4993" s="49"/>
      <c r="H4993" s="49"/>
      <c r="I4993" s="49"/>
      <c r="J4993" s="49"/>
      <c r="Q4993">
        <f t="shared" si="1163"/>
        <v>0</v>
      </c>
      <c r="S4993" s="194"/>
    </row>
    <row r="4994" spans="1:30" collapsed="1" x14ac:dyDescent="0.25">
      <c r="A4994" s="36" t="s">
        <v>1577</v>
      </c>
      <c r="B4994" s="37" t="s">
        <v>137</v>
      </c>
      <c r="C4994" s="36" t="s">
        <v>138</v>
      </c>
      <c r="D4994" s="36" t="s">
        <v>9</v>
      </c>
      <c r="E4994" s="233" t="s">
        <v>1626</v>
      </c>
      <c r="F4994" s="234"/>
      <c r="G4994" s="38" t="s">
        <v>139</v>
      </c>
      <c r="H4994" s="37" t="s">
        <v>140</v>
      </c>
      <c r="I4994" s="37" t="s">
        <v>141</v>
      </c>
      <c r="J4994" s="37" t="s">
        <v>10</v>
      </c>
      <c r="Q4994">
        <f t="shared" si="1163"/>
        <v>0</v>
      </c>
      <c r="S4994" s="194"/>
      <c r="W4994" t="s">
        <v>141</v>
      </c>
      <c r="Y4994" t="s">
        <v>141</v>
      </c>
      <c r="AB4994" t="s">
        <v>141</v>
      </c>
    </row>
    <row r="4995" spans="1:30" ht="25.5" x14ac:dyDescent="0.25">
      <c r="A4995" s="39" t="s">
        <v>1636</v>
      </c>
      <c r="B4995" s="40" t="s">
        <v>1578</v>
      </c>
      <c r="C4995" s="39" t="s">
        <v>162</v>
      </c>
      <c r="D4995" s="39" t="s">
        <v>1579</v>
      </c>
      <c r="E4995" s="235" t="s">
        <v>3315</v>
      </c>
      <c r="F4995" s="236"/>
      <c r="G4995" s="41" t="s">
        <v>159</v>
      </c>
      <c r="H4995" s="42">
        <v>1</v>
      </c>
      <c r="I4995" s="43">
        <f>_xlfn.XLOOKUP(D4995,'Sintético MO EQ MAT'!D:D,'Sintético MO EQ MAT'!G:G)</f>
        <v>412.02268017213117</v>
      </c>
      <c r="J4995" s="43">
        <f>(H4995*I4995)</f>
        <v>412.02268017213117</v>
      </c>
      <c r="K4995">
        <f>_xlfn.XLOOKUP(D4995,'Sintético MO EQ MAT'!D:D,'Sintético MO EQ MAT'!O:O,0)</f>
        <v>24565.360000000001</v>
      </c>
      <c r="L4995">
        <f>_xlfn.XLOOKUP(D4995,'Sintético MO EQ MAT'!D:D,'Sintético MO EQ MAT'!K:K,0)</f>
        <v>502.66766981000001</v>
      </c>
      <c r="Q4995">
        <f t="shared" si="1163"/>
        <v>0</v>
      </c>
      <c r="S4995" s="194"/>
      <c r="W4995">
        <v>412.02268017213117</v>
      </c>
      <c r="Y4995">
        <v>412.02268017213117</v>
      </c>
      <c r="AB4995">
        <v>412.02268017213117</v>
      </c>
      <c r="AD4995" s="196">
        <v>160.55000000000001</v>
      </c>
    </row>
    <row r="4996" spans="1:30" ht="25.5" x14ac:dyDescent="0.25">
      <c r="A4996" s="50" t="s">
        <v>1638</v>
      </c>
      <c r="B4996" s="51" t="s">
        <v>1186</v>
      </c>
      <c r="C4996" s="50" t="s">
        <v>157</v>
      </c>
      <c r="D4996" s="50" t="s">
        <v>1187</v>
      </c>
      <c r="E4996" s="237" t="s">
        <v>1637</v>
      </c>
      <c r="F4996" s="238"/>
      <c r="G4996" s="52" t="s">
        <v>266</v>
      </c>
      <c r="H4996" s="53">
        <v>8.4510000000000005</v>
      </c>
      <c r="I4996" s="54">
        <v>18.82</v>
      </c>
      <c r="J4996" s="54">
        <f t="shared" ref="J4996:J4998" si="1174">TRUNC(H4996*I4996,(2))</f>
        <v>159.04</v>
      </c>
      <c r="Q4996">
        <f t="shared" si="1163"/>
        <v>0</v>
      </c>
      <c r="R4996">
        <f t="shared" ref="R4996:R4998" si="1175">I4996/1.07133</f>
        <v>17.566949492686664</v>
      </c>
      <c r="T4996">
        <v>17.874977831293812</v>
      </c>
      <c r="W4996">
        <v>19.149999999999999</v>
      </c>
      <c r="Y4996">
        <v>19.149999999999999</v>
      </c>
      <c r="AB4996">
        <v>18.82</v>
      </c>
      <c r="AD4996" s="196">
        <v>18.82</v>
      </c>
    </row>
    <row r="4997" spans="1:30" ht="25.5" x14ac:dyDescent="0.25">
      <c r="A4997" s="50" t="s">
        <v>1638</v>
      </c>
      <c r="B4997" s="51" t="s">
        <v>3299</v>
      </c>
      <c r="C4997" s="50" t="s">
        <v>157</v>
      </c>
      <c r="D4997" s="50" t="s">
        <v>3300</v>
      </c>
      <c r="E4997" s="237" t="s">
        <v>1637</v>
      </c>
      <c r="F4997" s="238"/>
      <c r="G4997" s="52" t="s">
        <v>266</v>
      </c>
      <c r="H4997" s="53">
        <v>7.7460000000000004</v>
      </c>
      <c r="I4997" s="54">
        <v>23.68</v>
      </c>
      <c r="J4997" s="54">
        <f t="shared" si="1174"/>
        <v>183.42</v>
      </c>
      <c r="Q4997">
        <f t="shared" si="1163"/>
        <v>0</v>
      </c>
      <c r="R4997">
        <f t="shared" si="1175"/>
        <v>22.103366843082899</v>
      </c>
      <c r="T4997">
        <v>22.495402910401094</v>
      </c>
      <c r="W4997">
        <v>24.1</v>
      </c>
      <c r="Y4997">
        <v>24.1</v>
      </c>
      <c r="AB4997">
        <v>23.68</v>
      </c>
      <c r="AD4997" s="196">
        <v>23.68</v>
      </c>
    </row>
    <row r="4998" spans="1:30" x14ac:dyDescent="0.25">
      <c r="A4998" s="55" t="s">
        <v>1627</v>
      </c>
      <c r="B4998" s="56" t="s">
        <v>3316</v>
      </c>
      <c r="C4998" s="55" t="s">
        <v>162</v>
      </c>
      <c r="D4998" s="55" t="s">
        <v>3317</v>
      </c>
      <c r="E4998" s="230" t="s">
        <v>1648</v>
      </c>
      <c r="F4998" s="231"/>
      <c r="G4998" s="57" t="s">
        <v>212</v>
      </c>
      <c r="H4998" s="58">
        <v>0.33</v>
      </c>
      <c r="I4998" s="59">
        <v>210.8</v>
      </c>
      <c r="J4998" s="59">
        <f t="shared" si="1174"/>
        <v>69.56</v>
      </c>
      <c r="Q4998">
        <f t="shared" si="1163"/>
        <v>0</v>
      </c>
      <c r="R4998">
        <f t="shared" si="1175"/>
        <v>196.76476902541702</v>
      </c>
      <c r="T4998">
        <v>200.01306786891064</v>
      </c>
      <c r="W4998">
        <v>214.28</v>
      </c>
      <c r="Y4998">
        <v>214.28</v>
      </c>
      <c r="AB4998">
        <v>210.8</v>
      </c>
      <c r="AD4998" s="196">
        <v>210.62</v>
      </c>
    </row>
    <row r="4999" spans="1:30" x14ac:dyDescent="0.25">
      <c r="A4999" s="44"/>
      <c r="B4999" s="44"/>
      <c r="C4999" s="44"/>
      <c r="D4999" s="44"/>
      <c r="E4999" s="44" t="s">
        <v>1629</v>
      </c>
      <c r="F4999" s="45">
        <v>252.11</v>
      </c>
      <c r="G4999" s="44" t="s">
        <v>1630</v>
      </c>
      <c r="H4999" s="45">
        <v>0</v>
      </c>
      <c r="I4999" s="44" t="s">
        <v>1631</v>
      </c>
      <c r="J4999" s="45">
        <f>F4999+H4999</f>
        <v>252.11</v>
      </c>
      <c r="Q4999">
        <f t="shared" si="1163"/>
        <v>0</v>
      </c>
      <c r="W4999" t="s">
        <v>1631</v>
      </c>
      <c r="Y4999" t="s">
        <v>1631</v>
      </c>
      <c r="AB4999" t="s">
        <v>1631</v>
      </c>
    </row>
    <row r="5000" spans="1:30" x14ac:dyDescent="0.25">
      <c r="A5000" s="44"/>
      <c r="B5000" s="44"/>
      <c r="C5000" s="44"/>
      <c r="D5000" s="44"/>
      <c r="E5000" s="44" t="s">
        <v>1632</v>
      </c>
      <c r="F5000" s="45">
        <f>J5000-J4995</f>
        <v>90.644989637868832</v>
      </c>
      <c r="G5000" s="44"/>
      <c r="H5000" s="229" t="s">
        <v>1633</v>
      </c>
      <c r="I5000" s="229"/>
      <c r="J5000" s="45">
        <f>Q5000</f>
        <v>502.66766981000001</v>
      </c>
      <c r="Q5000">
        <f t="shared" si="1163"/>
        <v>502.66766981000001</v>
      </c>
      <c r="S5000" s="194"/>
    </row>
    <row r="5001" spans="1:30" ht="15.75" thickBot="1" x14ac:dyDescent="0.3">
      <c r="A5001" s="46"/>
      <c r="B5001" s="46"/>
      <c r="C5001" s="46"/>
      <c r="D5001" s="46"/>
      <c r="E5001" s="46"/>
      <c r="F5001" s="46"/>
      <c r="G5001" s="46" t="s">
        <v>1634</v>
      </c>
      <c r="H5001" s="47">
        <v>48.87</v>
      </c>
      <c r="I5001" s="46" t="s">
        <v>1635</v>
      </c>
      <c r="J5001" s="48">
        <f>O5001</f>
        <v>24565.360000000001</v>
      </c>
      <c r="M5001">
        <f>K4995</f>
        <v>24565.360000000001</v>
      </c>
      <c r="N5001">
        <f>L4995</f>
        <v>502.66766981000001</v>
      </c>
      <c r="O5001">
        <v>24565.360000000001</v>
      </c>
      <c r="P5001">
        <v>502.66766981000001</v>
      </c>
      <c r="Q5001">
        <f t="shared" si="1163"/>
        <v>0</v>
      </c>
      <c r="S5001" s="194"/>
      <c r="W5001" t="s">
        <v>1635</v>
      </c>
      <c r="Y5001" t="s">
        <v>1635</v>
      </c>
      <c r="AB5001" t="s">
        <v>1635</v>
      </c>
    </row>
    <row r="5002" spans="1:30" ht="15.75" thickTop="1" x14ac:dyDescent="0.25">
      <c r="A5002" s="49"/>
      <c r="B5002" s="49"/>
      <c r="C5002" s="49"/>
      <c r="D5002" s="49"/>
      <c r="E5002" s="49"/>
      <c r="F5002" s="49"/>
      <c r="G5002" s="49"/>
      <c r="H5002" s="49"/>
      <c r="I5002" s="49"/>
      <c r="J5002" s="49"/>
      <c r="Q5002">
        <f t="shared" ref="Q5002:Q5065" si="1176">P5003</f>
        <v>0</v>
      </c>
      <c r="S5002" s="194"/>
    </row>
    <row r="5003" spans="1:30" collapsed="1" x14ac:dyDescent="0.25">
      <c r="A5003" s="36" t="s">
        <v>1580</v>
      </c>
      <c r="B5003" s="37" t="s">
        <v>137</v>
      </c>
      <c r="C5003" s="36" t="s">
        <v>138</v>
      </c>
      <c r="D5003" s="36" t="s">
        <v>9</v>
      </c>
      <c r="E5003" s="233" t="s">
        <v>1626</v>
      </c>
      <c r="F5003" s="234"/>
      <c r="G5003" s="38" t="s">
        <v>139</v>
      </c>
      <c r="H5003" s="37" t="s">
        <v>140</v>
      </c>
      <c r="I5003" s="37" t="s">
        <v>141</v>
      </c>
      <c r="J5003" s="37" t="s">
        <v>10</v>
      </c>
      <c r="Q5003">
        <f t="shared" si="1176"/>
        <v>0</v>
      </c>
      <c r="S5003" s="194"/>
      <c r="W5003" t="s">
        <v>141</v>
      </c>
      <c r="Y5003" t="s">
        <v>141</v>
      </c>
      <c r="AB5003" t="s">
        <v>141</v>
      </c>
    </row>
    <row r="5004" spans="1:30" x14ac:dyDescent="0.25">
      <c r="A5004" s="39" t="s">
        <v>1636</v>
      </c>
      <c r="B5004" s="40" t="s">
        <v>1581</v>
      </c>
      <c r="C5004" s="39" t="s">
        <v>162</v>
      </c>
      <c r="D5004" s="39" t="s">
        <v>1582</v>
      </c>
      <c r="E5004" s="235" t="s">
        <v>3315</v>
      </c>
      <c r="F5004" s="236"/>
      <c r="G5004" s="41" t="s">
        <v>159</v>
      </c>
      <c r="H5004" s="42">
        <v>1</v>
      </c>
      <c r="I5004" s="43">
        <f>_xlfn.XLOOKUP(D5004,'Sintético MO EQ MAT'!D:D,'Sintético MO EQ MAT'!G:G)</f>
        <v>76.494443975409851</v>
      </c>
      <c r="J5004" s="43">
        <f>(H5004*I5004)</f>
        <v>76.494443975409851</v>
      </c>
      <c r="K5004">
        <f>_xlfn.XLOOKUP(D5004,'Sintético MO EQ MAT'!D:D,'Sintético MO EQ MAT'!O:O,0)</f>
        <v>1586.49</v>
      </c>
      <c r="L5004">
        <f>_xlfn.XLOOKUP(D5004,'Sintético MO EQ MAT'!D:D,'Sintético MO EQ MAT'!K:K,0)</f>
        <v>93.323221650000008</v>
      </c>
      <c r="Q5004">
        <f t="shared" si="1176"/>
        <v>0</v>
      </c>
      <c r="S5004" s="194"/>
      <c r="W5004">
        <v>76.494443975409851</v>
      </c>
      <c r="Y5004">
        <v>76.494443975409851</v>
      </c>
      <c r="AB5004">
        <v>76.494443975409851</v>
      </c>
      <c r="AD5004" s="196">
        <v>62.55</v>
      </c>
    </row>
    <row r="5005" spans="1:30" ht="25.5" x14ac:dyDescent="0.25">
      <c r="A5005" s="50" t="s">
        <v>1638</v>
      </c>
      <c r="B5005" s="51" t="s">
        <v>1792</v>
      </c>
      <c r="C5005" s="50" t="s">
        <v>157</v>
      </c>
      <c r="D5005" s="50" t="s">
        <v>1793</v>
      </c>
      <c r="E5005" s="237" t="s">
        <v>1637</v>
      </c>
      <c r="F5005" s="238"/>
      <c r="G5005" s="52" t="s">
        <v>266</v>
      </c>
      <c r="H5005" s="53">
        <v>0.80800000000000005</v>
      </c>
      <c r="I5005" s="54">
        <v>26.71</v>
      </c>
      <c r="J5005" s="54">
        <f t="shared" ref="J5005:J5007" si="1177">TRUNC(H5005*I5005,(2))</f>
        <v>21.58</v>
      </c>
      <c r="Q5005">
        <f t="shared" si="1176"/>
        <v>0</v>
      </c>
      <c r="R5005">
        <f t="shared" ref="R5005:R5007" si="1178">I5005/1.07133</f>
        <v>24.931627043021294</v>
      </c>
      <c r="T5005">
        <v>25.370334070734511</v>
      </c>
      <c r="W5005">
        <v>27.18</v>
      </c>
      <c r="Y5005">
        <v>27.18</v>
      </c>
      <c r="AB5005">
        <v>26.71</v>
      </c>
      <c r="AD5005" s="196">
        <v>26.71</v>
      </c>
    </row>
    <row r="5006" spans="1:30" ht="25.5" x14ac:dyDescent="0.25">
      <c r="A5006" s="50" t="s">
        <v>1638</v>
      </c>
      <c r="B5006" s="51" t="s">
        <v>1186</v>
      </c>
      <c r="C5006" s="50" t="s">
        <v>157</v>
      </c>
      <c r="D5006" s="50" t="s">
        <v>1187</v>
      </c>
      <c r="E5006" s="237" t="s">
        <v>1637</v>
      </c>
      <c r="F5006" s="238"/>
      <c r="G5006" s="52" t="s">
        <v>266</v>
      </c>
      <c r="H5006" s="53">
        <v>0.40300000000000002</v>
      </c>
      <c r="I5006" s="54">
        <v>18.82</v>
      </c>
      <c r="J5006" s="54">
        <f t="shared" si="1177"/>
        <v>7.58</v>
      </c>
      <c r="Q5006">
        <f t="shared" si="1176"/>
        <v>0</v>
      </c>
      <c r="R5006">
        <f t="shared" si="1178"/>
        <v>17.566949492686664</v>
      </c>
      <c r="T5006">
        <v>17.874977831293812</v>
      </c>
      <c r="W5006">
        <v>19.149999999999999</v>
      </c>
      <c r="Y5006">
        <v>19.149999999999999</v>
      </c>
      <c r="AB5006">
        <v>18.82</v>
      </c>
      <c r="AD5006" s="196">
        <v>18.82</v>
      </c>
    </row>
    <row r="5007" spans="1:30" x14ac:dyDescent="0.25">
      <c r="A5007" s="55" t="s">
        <v>1627</v>
      </c>
      <c r="B5007" s="56" t="s">
        <v>3313</v>
      </c>
      <c r="C5007" s="55" t="s">
        <v>162</v>
      </c>
      <c r="D5007" s="55" t="s">
        <v>3314</v>
      </c>
      <c r="E5007" s="230" t="s">
        <v>1648</v>
      </c>
      <c r="F5007" s="231"/>
      <c r="G5007" s="57" t="s">
        <v>212</v>
      </c>
      <c r="H5007" s="58">
        <v>0.15</v>
      </c>
      <c r="I5007" s="59">
        <v>315.55</v>
      </c>
      <c r="J5007" s="59">
        <f t="shared" si="1177"/>
        <v>47.33</v>
      </c>
      <c r="Q5007">
        <f t="shared" si="1176"/>
        <v>0</v>
      </c>
      <c r="R5007">
        <f t="shared" si="1178"/>
        <v>294.54043105299024</v>
      </c>
      <c r="T5007">
        <v>299.70223927267978</v>
      </c>
      <c r="W5007">
        <v>321.08</v>
      </c>
      <c r="Y5007">
        <v>321.08</v>
      </c>
      <c r="AB5007">
        <v>315.58</v>
      </c>
      <c r="AD5007" s="196">
        <v>315.61</v>
      </c>
    </row>
    <row r="5008" spans="1:30" x14ac:dyDescent="0.25">
      <c r="A5008" s="44"/>
      <c r="B5008" s="44"/>
      <c r="C5008" s="44"/>
      <c r="D5008" s="44"/>
      <c r="E5008" s="44" t="s">
        <v>1629</v>
      </c>
      <c r="F5008" s="45">
        <v>22.43</v>
      </c>
      <c r="G5008" s="44" t="s">
        <v>1630</v>
      </c>
      <c r="H5008" s="45">
        <v>0</v>
      </c>
      <c r="I5008" s="44" t="s">
        <v>1631</v>
      </c>
      <c r="J5008" s="45">
        <f>F5008+H5008</f>
        <v>22.43</v>
      </c>
      <c r="Q5008">
        <f t="shared" si="1176"/>
        <v>0</v>
      </c>
      <c r="W5008" t="s">
        <v>1631</v>
      </c>
      <c r="Y5008" t="s">
        <v>1631</v>
      </c>
      <c r="AB5008" t="s">
        <v>1631</v>
      </c>
    </row>
    <row r="5009" spans="1:30" x14ac:dyDescent="0.25">
      <c r="A5009" s="44"/>
      <c r="B5009" s="44"/>
      <c r="C5009" s="44"/>
      <c r="D5009" s="44"/>
      <c r="E5009" s="44" t="s">
        <v>1632</v>
      </c>
      <c r="F5009" s="45">
        <f>J5009-J5004</f>
        <v>16.828777674590157</v>
      </c>
      <c r="G5009" s="44"/>
      <c r="H5009" s="229" t="s">
        <v>1633</v>
      </c>
      <c r="I5009" s="229"/>
      <c r="J5009" s="45">
        <f>Q5009</f>
        <v>93.323221650000008</v>
      </c>
      <c r="Q5009">
        <f t="shared" si="1176"/>
        <v>93.323221650000008</v>
      </c>
      <c r="S5009" s="194"/>
    </row>
    <row r="5010" spans="1:30" ht="15.75" thickBot="1" x14ac:dyDescent="0.3">
      <c r="A5010" s="46"/>
      <c r="B5010" s="46"/>
      <c r="C5010" s="46"/>
      <c r="D5010" s="46"/>
      <c r="E5010" s="46"/>
      <c r="F5010" s="46"/>
      <c r="G5010" s="46" t="s">
        <v>1634</v>
      </c>
      <c r="H5010" s="47">
        <v>17</v>
      </c>
      <c r="I5010" s="46" t="s">
        <v>1635</v>
      </c>
      <c r="J5010" s="48">
        <f>O5010</f>
        <v>1586.49</v>
      </c>
      <c r="M5010">
        <f>K5004</f>
        <v>1586.49</v>
      </c>
      <c r="N5010">
        <f>L5004</f>
        <v>93.323221650000008</v>
      </c>
      <c r="O5010">
        <v>1586.49</v>
      </c>
      <c r="P5010">
        <v>93.323221650000008</v>
      </c>
      <c r="Q5010">
        <f t="shared" si="1176"/>
        <v>0</v>
      </c>
      <c r="S5010" s="194"/>
      <c r="W5010" t="s">
        <v>1635</v>
      </c>
      <c r="Y5010" t="s">
        <v>1635</v>
      </c>
      <c r="AB5010" t="s">
        <v>1635</v>
      </c>
    </row>
    <row r="5011" spans="1:30" ht="15.75" thickTop="1" x14ac:dyDescent="0.25">
      <c r="A5011" s="49"/>
      <c r="B5011" s="49"/>
      <c r="C5011" s="49"/>
      <c r="D5011" s="49"/>
      <c r="E5011" s="49"/>
      <c r="F5011" s="49"/>
      <c r="G5011" s="49"/>
      <c r="H5011" s="49"/>
      <c r="I5011" s="49"/>
      <c r="J5011" s="49"/>
      <c r="Q5011">
        <f t="shared" si="1176"/>
        <v>0</v>
      </c>
      <c r="S5011" s="194"/>
    </row>
    <row r="5012" spans="1:30" collapsed="1" x14ac:dyDescent="0.25">
      <c r="A5012" s="36" t="s">
        <v>1583</v>
      </c>
      <c r="B5012" s="37" t="s">
        <v>137</v>
      </c>
      <c r="C5012" s="36" t="s">
        <v>138</v>
      </c>
      <c r="D5012" s="36" t="s">
        <v>9</v>
      </c>
      <c r="E5012" s="233" t="s">
        <v>1626</v>
      </c>
      <c r="F5012" s="234"/>
      <c r="G5012" s="38" t="s">
        <v>139</v>
      </c>
      <c r="H5012" s="37" t="s">
        <v>140</v>
      </c>
      <c r="I5012" s="37" t="s">
        <v>141</v>
      </c>
      <c r="J5012" s="37" t="s">
        <v>10</v>
      </c>
      <c r="Q5012">
        <f t="shared" si="1176"/>
        <v>0</v>
      </c>
      <c r="S5012" s="194"/>
      <c r="W5012" t="s">
        <v>141</v>
      </c>
      <c r="Y5012" t="s">
        <v>141</v>
      </c>
      <c r="AB5012" t="s">
        <v>141</v>
      </c>
    </row>
    <row r="5013" spans="1:30" x14ac:dyDescent="0.25">
      <c r="A5013" s="39" t="s">
        <v>1636</v>
      </c>
      <c r="B5013" s="40" t="s">
        <v>1530</v>
      </c>
      <c r="C5013" s="39" t="s">
        <v>162</v>
      </c>
      <c r="D5013" s="39" t="s">
        <v>1531</v>
      </c>
      <c r="E5013" s="235" t="s">
        <v>3072</v>
      </c>
      <c r="F5013" s="236"/>
      <c r="G5013" s="41" t="s">
        <v>212</v>
      </c>
      <c r="H5013" s="42">
        <v>1</v>
      </c>
      <c r="I5013" s="43">
        <f>_xlfn.XLOOKUP(D5013,'Sintético MO EQ MAT'!D:D,'Sintético MO EQ MAT'!G:G)</f>
        <v>189.12939091803281</v>
      </c>
      <c r="J5013" s="43">
        <f>(H5013*I5013)</f>
        <v>189.12939091803281</v>
      </c>
      <c r="K5013">
        <f>_xlfn.XLOOKUP(D5013,'Sintético MO EQ MAT'!D:D,'Sintético MO EQ MAT'!O:O,0)</f>
        <v>3691.8</v>
      </c>
      <c r="L5013">
        <f>_xlfn.XLOOKUP(D5013,'Sintético MO EQ MAT'!D:D,'Sintético MO EQ MAT'!K:K,0)</f>
        <v>230.73785692000001</v>
      </c>
      <c r="Q5013">
        <f t="shared" si="1176"/>
        <v>0</v>
      </c>
      <c r="S5013" s="194"/>
      <c r="W5013">
        <v>189.12939091803281</v>
      </c>
      <c r="Y5013">
        <v>189.12939091803281</v>
      </c>
      <c r="AB5013">
        <v>189.12939091803281</v>
      </c>
      <c r="AD5013" s="196">
        <v>137.05000000000001</v>
      </c>
    </row>
    <row r="5014" spans="1:30" ht="25.5" x14ac:dyDescent="0.25">
      <c r="A5014" s="50" t="s">
        <v>1638</v>
      </c>
      <c r="B5014" s="51" t="s">
        <v>3254</v>
      </c>
      <c r="C5014" s="50" t="s">
        <v>157</v>
      </c>
      <c r="D5014" s="50" t="s">
        <v>3255</v>
      </c>
      <c r="E5014" s="237" t="s">
        <v>1637</v>
      </c>
      <c r="F5014" s="238"/>
      <c r="G5014" s="52" t="s">
        <v>266</v>
      </c>
      <c r="H5014" s="53">
        <v>0.121</v>
      </c>
      <c r="I5014" s="54">
        <v>20.62</v>
      </c>
      <c r="J5014" s="54">
        <f t="shared" ref="J5014:J5017" si="1179">TRUNC(H5014*I5014,(2))</f>
        <v>2.4900000000000002</v>
      </c>
      <c r="Q5014">
        <f t="shared" si="1176"/>
        <v>0</v>
      </c>
      <c r="R5014">
        <f t="shared" ref="R5014:R5017" si="1180">I5014/1.07133</f>
        <v>19.247104066907493</v>
      </c>
      <c r="T5014">
        <v>19.583134981751655</v>
      </c>
      <c r="W5014">
        <v>20.98</v>
      </c>
      <c r="Y5014">
        <v>20.98</v>
      </c>
      <c r="AB5014">
        <v>20.62</v>
      </c>
      <c r="AD5014" s="196">
        <v>20.62</v>
      </c>
    </row>
    <row r="5015" spans="1:30" ht="25.5" x14ac:dyDescent="0.25">
      <c r="A5015" s="50" t="s">
        <v>1638</v>
      </c>
      <c r="B5015" s="51" t="s">
        <v>1186</v>
      </c>
      <c r="C5015" s="50" t="s">
        <v>157</v>
      </c>
      <c r="D5015" s="50" t="s">
        <v>1187</v>
      </c>
      <c r="E5015" s="237" t="s">
        <v>1637</v>
      </c>
      <c r="F5015" s="238"/>
      <c r="G5015" s="52" t="s">
        <v>266</v>
      </c>
      <c r="H5015" s="53">
        <v>4.9059999999999997</v>
      </c>
      <c r="I5015" s="54">
        <v>18.82</v>
      </c>
      <c r="J5015" s="54">
        <f t="shared" si="1179"/>
        <v>92.33</v>
      </c>
      <c r="Q5015">
        <f t="shared" si="1176"/>
        <v>0</v>
      </c>
      <c r="R5015">
        <f t="shared" si="1180"/>
        <v>17.566949492686664</v>
      </c>
      <c r="T5015">
        <v>17.874977831293812</v>
      </c>
      <c r="W5015">
        <v>19.149999999999999</v>
      </c>
      <c r="Y5015">
        <v>19.149999999999999</v>
      </c>
      <c r="AB5015">
        <v>18.82</v>
      </c>
      <c r="AD5015" s="196">
        <v>18.82</v>
      </c>
    </row>
    <row r="5016" spans="1:30" x14ac:dyDescent="0.25">
      <c r="A5016" s="55" t="s">
        <v>1627</v>
      </c>
      <c r="B5016" s="56" t="s">
        <v>3256</v>
      </c>
      <c r="C5016" s="55" t="s">
        <v>162</v>
      </c>
      <c r="D5016" s="55" t="s">
        <v>3257</v>
      </c>
      <c r="E5016" s="230" t="s">
        <v>1648</v>
      </c>
      <c r="F5016" s="231"/>
      <c r="G5016" s="57" t="s">
        <v>212</v>
      </c>
      <c r="H5016" s="58">
        <v>1.35</v>
      </c>
      <c r="I5016" s="59">
        <v>67.75</v>
      </c>
      <c r="J5016" s="59">
        <f t="shared" si="1179"/>
        <v>91.46</v>
      </c>
      <c r="Q5016">
        <f t="shared" si="1176"/>
        <v>0</v>
      </c>
      <c r="R5016">
        <f t="shared" si="1180"/>
        <v>63.239151335256182</v>
      </c>
      <c r="T5016">
        <v>64.340586000578739</v>
      </c>
      <c r="W5016">
        <v>68.930000000000007</v>
      </c>
      <c r="Y5016">
        <v>68.930000000000007</v>
      </c>
      <c r="AB5016">
        <v>67.75</v>
      </c>
      <c r="AD5016" s="196">
        <v>67.75</v>
      </c>
    </row>
    <row r="5017" spans="1:30" x14ac:dyDescent="0.25">
      <c r="A5017" s="55" t="s">
        <v>1627</v>
      </c>
      <c r="B5017" s="56" t="s">
        <v>3258</v>
      </c>
      <c r="C5017" s="55" t="s">
        <v>162</v>
      </c>
      <c r="D5017" s="55" t="s">
        <v>3259</v>
      </c>
      <c r="E5017" s="230" t="s">
        <v>1648</v>
      </c>
      <c r="F5017" s="231"/>
      <c r="G5017" s="57" t="s">
        <v>266</v>
      </c>
      <c r="H5017" s="58">
        <v>0.12</v>
      </c>
      <c r="I5017" s="59">
        <v>23.83</v>
      </c>
      <c r="J5017" s="59">
        <f t="shared" si="1179"/>
        <v>2.85</v>
      </c>
      <c r="Q5017">
        <f t="shared" si="1176"/>
        <v>0</v>
      </c>
      <c r="R5017">
        <f t="shared" si="1180"/>
        <v>22.243379724267967</v>
      </c>
      <c r="T5017">
        <v>22.635415791586162</v>
      </c>
      <c r="W5017">
        <v>24.25</v>
      </c>
      <c r="Y5017">
        <v>24.25</v>
      </c>
      <c r="AB5017">
        <v>23.7</v>
      </c>
      <c r="AD5017" s="196">
        <v>23.83</v>
      </c>
    </row>
    <row r="5018" spans="1:30" x14ac:dyDescent="0.25">
      <c r="A5018" s="44"/>
      <c r="B5018" s="44"/>
      <c r="C5018" s="44"/>
      <c r="D5018" s="44"/>
      <c r="E5018" s="44" t="s">
        <v>1629</v>
      </c>
      <c r="F5018" s="45">
        <v>67.099999999999994</v>
      </c>
      <c r="G5018" s="44" t="s">
        <v>1630</v>
      </c>
      <c r="H5018" s="45">
        <v>0</v>
      </c>
      <c r="I5018" s="44" t="s">
        <v>1631</v>
      </c>
      <c r="J5018" s="45">
        <v>27.54</v>
      </c>
      <c r="Q5018">
        <f t="shared" si="1176"/>
        <v>0</v>
      </c>
      <c r="W5018" t="s">
        <v>1631</v>
      </c>
      <c r="Y5018" t="s">
        <v>1631</v>
      </c>
      <c r="AB5018" t="s">
        <v>1631</v>
      </c>
    </row>
    <row r="5019" spans="1:30" x14ac:dyDescent="0.25">
      <c r="A5019" s="44"/>
      <c r="B5019" s="44"/>
      <c r="C5019" s="44"/>
      <c r="D5019" s="44"/>
      <c r="E5019" s="44" t="s">
        <v>1632</v>
      </c>
      <c r="F5019" s="45">
        <f>J5019-J5013</f>
        <v>41.608466001967201</v>
      </c>
      <c r="G5019" s="44"/>
      <c r="H5019" s="229" t="s">
        <v>1633</v>
      </c>
      <c r="I5019" s="229"/>
      <c r="J5019" s="45">
        <f>Q5019</f>
        <v>230.73785692000001</v>
      </c>
      <c r="Q5019">
        <f t="shared" si="1176"/>
        <v>230.73785692000001</v>
      </c>
      <c r="S5019" s="194"/>
    </row>
    <row r="5020" spans="1:30" ht="15.75" thickBot="1" x14ac:dyDescent="0.3">
      <c r="A5020" s="46"/>
      <c r="B5020" s="46"/>
      <c r="C5020" s="46"/>
      <c r="D5020" s="46"/>
      <c r="E5020" s="46"/>
      <c r="F5020" s="46"/>
      <c r="G5020" s="46" t="s">
        <v>1634</v>
      </c>
      <c r="H5020" s="47">
        <v>28</v>
      </c>
      <c r="I5020" s="46" t="s">
        <v>1635</v>
      </c>
      <c r="J5020" s="48">
        <f>O5020</f>
        <v>6460.65</v>
      </c>
      <c r="M5020">
        <f>K5013</f>
        <v>3691.8</v>
      </c>
      <c r="N5020">
        <f>L5013</f>
        <v>230.73785692000001</v>
      </c>
      <c r="O5020">
        <v>6460.65</v>
      </c>
      <c r="P5020">
        <v>230.73785692000001</v>
      </c>
      <c r="Q5020">
        <f t="shared" si="1176"/>
        <v>0</v>
      </c>
      <c r="S5020" s="194"/>
      <c r="W5020" t="s">
        <v>1635</v>
      </c>
      <c r="Y5020" t="s">
        <v>1635</v>
      </c>
      <c r="AB5020" t="s">
        <v>1635</v>
      </c>
    </row>
    <row r="5021" spans="1:30" ht="15.75" thickTop="1" x14ac:dyDescent="0.25">
      <c r="A5021" s="49"/>
      <c r="B5021" s="49"/>
      <c r="C5021" s="49"/>
      <c r="D5021" s="49"/>
      <c r="E5021" s="49"/>
      <c r="F5021" s="49"/>
      <c r="G5021" s="49"/>
      <c r="H5021" s="49"/>
      <c r="I5021" s="49"/>
      <c r="J5021" s="49"/>
      <c r="Q5021">
        <f t="shared" si="1176"/>
        <v>0</v>
      </c>
      <c r="S5021" s="194"/>
    </row>
    <row r="5022" spans="1:30" collapsed="1" x14ac:dyDescent="0.25">
      <c r="A5022" s="36" t="s">
        <v>1584</v>
      </c>
      <c r="B5022" s="37" t="s">
        <v>137</v>
      </c>
      <c r="C5022" s="36" t="s">
        <v>138</v>
      </c>
      <c r="D5022" s="36" t="s">
        <v>9</v>
      </c>
      <c r="E5022" s="233" t="s">
        <v>1626</v>
      </c>
      <c r="F5022" s="234"/>
      <c r="G5022" s="38" t="s">
        <v>139</v>
      </c>
      <c r="H5022" s="37" t="s">
        <v>140</v>
      </c>
      <c r="I5022" s="37" t="s">
        <v>141</v>
      </c>
      <c r="J5022" s="37" t="s">
        <v>10</v>
      </c>
      <c r="Q5022">
        <f t="shared" si="1176"/>
        <v>0</v>
      </c>
      <c r="S5022" s="194"/>
      <c r="W5022" t="s">
        <v>141</v>
      </c>
      <c r="Y5022" t="s">
        <v>141</v>
      </c>
      <c r="AB5022" t="s">
        <v>141</v>
      </c>
    </row>
    <row r="5023" spans="1:30" ht="25.5" x14ac:dyDescent="0.25">
      <c r="A5023" s="39" t="s">
        <v>1636</v>
      </c>
      <c r="B5023" s="40" t="s">
        <v>1585</v>
      </c>
      <c r="C5023" s="39" t="s">
        <v>162</v>
      </c>
      <c r="D5023" s="39" t="s">
        <v>3318</v>
      </c>
      <c r="E5023" s="235" t="s">
        <v>3319</v>
      </c>
      <c r="F5023" s="236"/>
      <c r="G5023" s="41" t="s">
        <v>212</v>
      </c>
      <c r="H5023" s="42">
        <v>1</v>
      </c>
      <c r="I5023" s="43">
        <f>_xlfn.XLOOKUP(D5023,'Sintético MO EQ MAT'!D:D,'Sintético MO EQ MAT'!G:G)</f>
        <v>76.099685918032804</v>
      </c>
      <c r="J5023" s="43">
        <f>(H5023*I5023)</f>
        <v>76.099685918032804</v>
      </c>
      <c r="K5023">
        <f>_xlfn.XLOOKUP(D5023,'Sintético MO EQ MAT'!D:D,'Sintético MO EQ MAT'!O:O,0)</f>
        <v>2109.36</v>
      </c>
      <c r="L5023">
        <f>_xlfn.XLOOKUP(D5023,'Sintético MO EQ MAT'!D:D,'Sintético MO EQ MAT'!K:K,0)</f>
        <v>92.841616820000013</v>
      </c>
      <c r="Q5023">
        <f t="shared" si="1176"/>
        <v>0</v>
      </c>
      <c r="S5023" s="194"/>
      <c r="W5023">
        <v>76.099685918032804</v>
      </c>
      <c r="Y5023">
        <v>76.099685918032804</v>
      </c>
      <c r="AB5023">
        <v>76.099685918032804</v>
      </c>
      <c r="AD5023" s="196">
        <v>19.170000000000002</v>
      </c>
    </row>
    <row r="5024" spans="1:30" ht="25.5" x14ac:dyDescent="0.25">
      <c r="A5024" s="50" t="s">
        <v>1638</v>
      </c>
      <c r="B5024" s="51" t="s">
        <v>1186</v>
      </c>
      <c r="C5024" s="50" t="s">
        <v>157</v>
      </c>
      <c r="D5024" s="50" t="s">
        <v>1187</v>
      </c>
      <c r="E5024" s="237" t="s">
        <v>1637</v>
      </c>
      <c r="F5024" s="238"/>
      <c r="G5024" s="52" t="s">
        <v>266</v>
      </c>
      <c r="H5024" s="53">
        <v>4.0170000000000003</v>
      </c>
      <c r="I5024" s="54">
        <v>18.821999999999999</v>
      </c>
      <c r="J5024" s="54">
        <f t="shared" ref="J5024:J5025" si="1181">TRUNC(H5024*I5024,(2))</f>
        <v>75.599999999999994</v>
      </c>
      <c r="Q5024">
        <f t="shared" si="1176"/>
        <v>0</v>
      </c>
      <c r="R5024">
        <f t="shared" ref="R5024:R5025" si="1182">I5024/1.07133</f>
        <v>17.568816331102461</v>
      </c>
      <c r="T5024">
        <v>17.874977831293812</v>
      </c>
      <c r="W5024">
        <v>19.149999999999999</v>
      </c>
      <c r="Y5024">
        <v>19.149999999999999</v>
      </c>
      <c r="AB5024">
        <v>18.82</v>
      </c>
      <c r="AD5024" s="196">
        <v>18.82</v>
      </c>
    </row>
    <row r="5025" spans="1:30" ht="25.5" x14ac:dyDescent="0.25">
      <c r="A5025" s="50" t="s">
        <v>1638</v>
      </c>
      <c r="B5025" s="51" t="s">
        <v>3320</v>
      </c>
      <c r="C5025" s="50" t="s">
        <v>157</v>
      </c>
      <c r="D5025" s="50" t="s">
        <v>3321</v>
      </c>
      <c r="E5025" s="237" t="s">
        <v>1637</v>
      </c>
      <c r="F5025" s="238"/>
      <c r="G5025" s="52" t="s">
        <v>266</v>
      </c>
      <c r="H5025" s="53">
        <v>1.6E-2</v>
      </c>
      <c r="I5025" s="54">
        <v>31.71</v>
      </c>
      <c r="J5025" s="54">
        <f t="shared" si="1181"/>
        <v>0.5</v>
      </c>
      <c r="Q5025">
        <f t="shared" si="1176"/>
        <v>0</v>
      </c>
      <c r="R5025">
        <f t="shared" si="1182"/>
        <v>29.598723082523595</v>
      </c>
      <c r="T5025">
        <v>30.112103646868846</v>
      </c>
      <c r="W5025">
        <v>32.26</v>
      </c>
      <c r="Y5025">
        <v>32.26</v>
      </c>
      <c r="AB5025">
        <v>31.71</v>
      </c>
      <c r="AD5025" s="196">
        <v>31.71</v>
      </c>
    </row>
    <row r="5026" spans="1:30" x14ac:dyDescent="0.25">
      <c r="A5026" s="44"/>
      <c r="B5026" s="44"/>
      <c r="C5026" s="44"/>
      <c r="D5026" s="44"/>
      <c r="E5026" s="44" t="s">
        <v>1629</v>
      </c>
      <c r="F5026" s="45">
        <v>53.81</v>
      </c>
      <c r="G5026" s="44" t="s">
        <v>1630</v>
      </c>
      <c r="H5026" s="45">
        <v>0</v>
      </c>
      <c r="I5026" s="44" t="s">
        <v>1631</v>
      </c>
      <c r="J5026" s="45">
        <f>F5026+H5026</f>
        <v>53.81</v>
      </c>
      <c r="Q5026">
        <f t="shared" si="1176"/>
        <v>0</v>
      </c>
      <c r="W5026" t="s">
        <v>1631</v>
      </c>
      <c r="Y5026" t="s">
        <v>1631</v>
      </c>
      <c r="AB5026" t="s">
        <v>1631</v>
      </c>
    </row>
    <row r="5027" spans="1:30" x14ac:dyDescent="0.25">
      <c r="A5027" s="44"/>
      <c r="B5027" s="44"/>
      <c r="C5027" s="44"/>
      <c r="D5027" s="44"/>
      <c r="E5027" s="44" t="s">
        <v>1632</v>
      </c>
      <c r="F5027" s="45">
        <f>J5027-J5023</f>
        <v>16.741930901967208</v>
      </c>
      <c r="G5027" s="44"/>
      <c r="H5027" s="229" t="s">
        <v>1633</v>
      </c>
      <c r="I5027" s="229"/>
      <c r="J5027" s="45">
        <f>Q5027</f>
        <v>92.841616820000013</v>
      </c>
      <c r="Q5027">
        <f t="shared" si="1176"/>
        <v>92.841616820000013</v>
      </c>
      <c r="S5027" s="194"/>
    </row>
    <row r="5028" spans="1:30" ht="15.75" thickBot="1" x14ac:dyDescent="0.3">
      <c r="A5028" s="46"/>
      <c r="B5028" s="46"/>
      <c r="C5028" s="46"/>
      <c r="D5028" s="46"/>
      <c r="E5028" s="46"/>
      <c r="F5028" s="46"/>
      <c r="G5028" s="46" t="s">
        <v>1634</v>
      </c>
      <c r="H5028" s="47">
        <v>22.72</v>
      </c>
      <c r="I5028" s="46" t="s">
        <v>1635</v>
      </c>
      <c r="J5028" s="48">
        <f>O5028</f>
        <v>2109.36</v>
      </c>
      <c r="M5028">
        <f>K5023</f>
        <v>2109.36</v>
      </c>
      <c r="N5028">
        <f>L5023</f>
        <v>92.841616820000013</v>
      </c>
      <c r="O5028">
        <v>2109.36</v>
      </c>
      <c r="P5028">
        <v>92.841616820000013</v>
      </c>
      <c r="Q5028">
        <f t="shared" si="1176"/>
        <v>0</v>
      </c>
      <c r="S5028" s="194"/>
      <c r="W5028" t="s">
        <v>1635</v>
      </c>
      <c r="Y5028" t="s">
        <v>1635</v>
      </c>
      <c r="AB5028" t="s">
        <v>1635</v>
      </c>
    </row>
    <row r="5029" spans="1:30" ht="15.75" thickTop="1" x14ac:dyDescent="0.25">
      <c r="A5029" s="49"/>
      <c r="B5029" s="49"/>
      <c r="C5029" s="49"/>
      <c r="D5029" s="49"/>
      <c r="E5029" s="49"/>
      <c r="F5029" s="49"/>
      <c r="G5029" s="49"/>
      <c r="H5029" s="49"/>
      <c r="I5029" s="49"/>
      <c r="J5029" s="49"/>
      <c r="Q5029">
        <f t="shared" si="1176"/>
        <v>0</v>
      </c>
      <c r="S5029" s="194"/>
    </row>
    <row r="5030" spans="1:30" collapsed="1" x14ac:dyDescent="0.25">
      <c r="A5030" s="36" t="s">
        <v>1587</v>
      </c>
      <c r="B5030" s="37" t="s">
        <v>137</v>
      </c>
      <c r="C5030" s="36" t="s">
        <v>138</v>
      </c>
      <c r="D5030" s="36" t="s">
        <v>9</v>
      </c>
      <c r="E5030" s="233" t="s">
        <v>1626</v>
      </c>
      <c r="F5030" s="234"/>
      <c r="G5030" s="38" t="s">
        <v>139</v>
      </c>
      <c r="H5030" s="37" t="s">
        <v>140</v>
      </c>
      <c r="I5030" s="37" t="s">
        <v>141</v>
      </c>
      <c r="J5030" s="37" t="s">
        <v>10</v>
      </c>
      <c r="Q5030">
        <f t="shared" si="1176"/>
        <v>0</v>
      </c>
      <c r="S5030" s="194"/>
      <c r="W5030" t="s">
        <v>141</v>
      </c>
      <c r="Y5030" t="s">
        <v>141</v>
      </c>
      <c r="AB5030" t="s">
        <v>141</v>
      </c>
    </row>
    <row r="5031" spans="1:30" ht="38.25" x14ac:dyDescent="0.25">
      <c r="A5031" s="39" t="s">
        <v>1636</v>
      </c>
      <c r="B5031" s="40" t="s">
        <v>1588</v>
      </c>
      <c r="C5031" s="39" t="s">
        <v>157</v>
      </c>
      <c r="D5031" s="39" t="s">
        <v>1589</v>
      </c>
      <c r="E5031" s="235" t="s">
        <v>3295</v>
      </c>
      <c r="F5031" s="236"/>
      <c r="G5031" s="41" t="s">
        <v>212</v>
      </c>
      <c r="H5031" s="42">
        <v>1</v>
      </c>
      <c r="I5031" s="43">
        <f>_xlfn.XLOOKUP(D5031,'Sintético MO EQ MAT'!D:D,'Sintético MO EQ MAT'!G:G)</f>
        <v>339.14550900819671</v>
      </c>
      <c r="J5031" s="43">
        <f>(H5031*I5031)</f>
        <v>339.14550900819671</v>
      </c>
      <c r="K5031">
        <f>_xlfn.XLOOKUP(D5031,'Sintético MO EQ MAT'!D:D,'Sintético MO EQ MAT'!O:O,0)</f>
        <v>1659.16</v>
      </c>
      <c r="L5031">
        <f>_xlfn.XLOOKUP(D5031,'Sintético MO EQ MAT'!D:D,'Sintético MO EQ MAT'!K:K,0)</f>
        <v>413.75752098999999</v>
      </c>
      <c r="Q5031">
        <f t="shared" si="1176"/>
        <v>0</v>
      </c>
      <c r="S5031" s="194"/>
      <c r="W5031">
        <v>339.14550900819671</v>
      </c>
      <c r="Y5031">
        <v>339.14550900819671</v>
      </c>
      <c r="AB5031">
        <v>339.14550900819671</v>
      </c>
      <c r="AD5031" s="196">
        <v>244.6</v>
      </c>
    </row>
    <row r="5032" spans="1:30" ht="25.5" x14ac:dyDescent="0.25">
      <c r="A5032" s="50" t="s">
        <v>1638</v>
      </c>
      <c r="B5032" s="51" t="s">
        <v>3119</v>
      </c>
      <c r="C5032" s="50" t="s">
        <v>157</v>
      </c>
      <c r="D5032" s="50" t="s">
        <v>3120</v>
      </c>
      <c r="E5032" s="237" t="s">
        <v>1637</v>
      </c>
      <c r="F5032" s="238"/>
      <c r="G5032" s="52" t="s">
        <v>266</v>
      </c>
      <c r="H5032" s="53">
        <v>2.4700000000000002</v>
      </c>
      <c r="I5032" s="54">
        <v>26.51</v>
      </c>
      <c r="J5032" s="54">
        <f t="shared" ref="J5032:J5038" si="1183">TRUNC(H5032*I5032,(2))</f>
        <v>65.47</v>
      </c>
      <c r="Q5032">
        <f t="shared" si="1176"/>
        <v>0</v>
      </c>
      <c r="R5032">
        <f t="shared" ref="R5032:R5038" si="1184">I5032/1.07133</f>
        <v>24.744943201441203</v>
      </c>
      <c r="T5032">
        <v>25.174316037075414</v>
      </c>
      <c r="W5032">
        <v>26.97</v>
      </c>
      <c r="Y5032">
        <v>26.97</v>
      </c>
      <c r="AB5032">
        <v>26.51</v>
      </c>
      <c r="AD5032" s="196">
        <v>26.51</v>
      </c>
    </row>
    <row r="5033" spans="1:30" ht="25.5" x14ac:dyDescent="0.25">
      <c r="A5033" s="50" t="s">
        <v>1638</v>
      </c>
      <c r="B5033" s="51" t="s">
        <v>1792</v>
      </c>
      <c r="C5033" s="50" t="s">
        <v>157</v>
      </c>
      <c r="D5033" s="50" t="s">
        <v>1793</v>
      </c>
      <c r="E5033" s="237" t="s">
        <v>1637</v>
      </c>
      <c r="F5033" s="238"/>
      <c r="G5033" s="52" t="s">
        <v>266</v>
      </c>
      <c r="H5033" s="53">
        <v>0.48</v>
      </c>
      <c r="I5033" s="54">
        <v>26.71</v>
      </c>
      <c r="J5033" s="54">
        <f t="shared" si="1183"/>
        <v>12.82</v>
      </c>
      <c r="Q5033">
        <f t="shared" si="1176"/>
        <v>0</v>
      </c>
      <c r="R5033">
        <f t="shared" si="1184"/>
        <v>24.931627043021294</v>
      </c>
      <c r="T5033">
        <v>25.370334070734511</v>
      </c>
      <c r="W5033">
        <v>27.18</v>
      </c>
      <c r="Y5033">
        <v>27.18</v>
      </c>
      <c r="AB5033">
        <v>26.71</v>
      </c>
      <c r="AD5033" s="196">
        <v>26.71</v>
      </c>
    </row>
    <row r="5034" spans="1:30" ht="25.5" x14ac:dyDescent="0.25">
      <c r="A5034" s="50" t="s">
        <v>1638</v>
      </c>
      <c r="B5034" s="51" t="s">
        <v>1186</v>
      </c>
      <c r="C5034" s="50" t="s">
        <v>157</v>
      </c>
      <c r="D5034" s="50" t="s">
        <v>1187</v>
      </c>
      <c r="E5034" s="237" t="s">
        <v>1637</v>
      </c>
      <c r="F5034" s="238"/>
      <c r="G5034" s="52" t="s">
        <v>266</v>
      </c>
      <c r="H5034" s="53">
        <v>4.2</v>
      </c>
      <c r="I5034" s="54">
        <v>18.82</v>
      </c>
      <c r="J5034" s="54">
        <f t="shared" si="1183"/>
        <v>79.040000000000006</v>
      </c>
      <c r="Q5034">
        <f t="shared" si="1176"/>
        <v>0</v>
      </c>
      <c r="R5034">
        <f t="shared" si="1184"/>
        <v>17.566949492686664</v>
      </c>
      <c r="T5034">
        <v>17.874977831293812</v>
      </c>
      <c r="W5034">
        <v>19.149999999999999</v>
      </c>
      <c r="Y5034">
        <v>19.149999999999999</v>
      </c>
      <c r="AB5034">
        <v>18.82</v>
      </c>
      <c r="AD5034" s="196">
        <v>18.82</v>
      </c>
    </row>
    <row r="5035" spans="1:30" ht="38.25" x14ac:dyDescent="0.25">
      <c r="A5035" s="50" t="s">
        <v>1638</v>
      </c>
      <c r="B5035" s="51" t="s">
        <v>2369</v>
      </c>
      <c r="C5035" s="50" t="s">
        <v>157</v>
      </c>
      <c r="D5035" s="50" t="s">
        <v>2370</v>
      </c>
      <c r="E5035" s="237" t="s">
        <v>1994</v>
      </c>
      <c r="F5035" s="238"/>
      <c r="G5035" s="52" t="s">
        <v>212</v>
      </c>
      <c r="H5035" s="53">
        <v>0.12</v>
      </c>
      <c r="I5035" s="54">
        <v>446.98</v>
      </c>
      <c r="J5035" s="54">
        <f t="shared" si="1183"/>
        <v>53.63</v>
      </c>
      <c r="Q5035">
        <f t="shared" si="1176"/>
        <v>0</v>
      </c>
      <c r="R5035">
        <f t="shared" si="1184"/>
        <v>417.21971754734773</v>
      </c>
      <c r="T5035">
        <v>424.45371640857633</v>
      </c>
      <c r="W5035">
        <v>454.73</v>
      </c>
      <c r="Y5035">
        <v>454.73</v>
      </c>
      <c r="AB5035">
        <v>446.98</v>
      </c>
      <c r="AD5035" s="196">
        <v>446.98</v>
      </c>
    </row>
    <row r="5036" spans="1:30" x14ac:dyDescent="0.25">
      <c r="A5036" s="55" t="s">
        <v>1627</v>
      </c>
      <c r="B5036" s="56" t="s">
        <v>3322</v>
      </c>
      <c r="C5036" s="55" t="s">
        <v>157</v>
      </c>
      <c r="D5036" s="55" t="s">
        <v>3323</v>
      </c>
      <c r="E5036" s="230" t="s">
        <v>1648</v>
      </c>
      <c r="F5036" s="231"/>
      <c r="G5036" s="57" t="s">
        <v>259</v>
      </c>
      <c r="H5036" s="58">
        <v>11.055</v>
      </c>
      <c r="I5036" s="59">
        <v>5.5</v>
      </c>
      <c r="J5036" s="59">
        <f t="shared" si="1183"/>
        <v>60.8</v>
      </c>
      <c r="Q5036">
        <f t="shared" si="1176"/>
        <v>0</v>
      </c>
      <c r="R5036">
        <f t="shared" si="1184"/>
        <v>5.1338056434525319</v>
      </c>
      <c r="T5036">
        <v>5.2271475642425775</v>
      </c>
      <c r="W5036">
        <v>5.6</v>
      </c>
      <c r="Y5036">
        <v>5.6</v>
      </c>
      <c r="AB5036">
        <v>5.5</v>
      </c>
      <c r="AD5036" s="196">
        <v>5.5</v>
      </c>
    </row>
    <row r="5037" spans="1:30" x14ac:dyDescent="0.25">
      <c r="A5037" s="55" t="s">
        <v>1627</v>
      </c>
      <c r="B5037" s="56" t="s">
        <v>3324</v>
      </c>
      <c r="C5037" s="55" t="s">
        <v>157</v>
      </c>
      <c r="D5037" s="55" t="s">
        <v>3325</v>
      </c>
      <c r="E5037" s="230" t="s">
        <v>1648</v>
      </c>
      <c r="F5037" s="231"/>
      <c r="G5037" s="57" t="s">
        <v>259</v>
      </c>
      <c r="H5037" s="58">
        <v>11.055</v>
      </c>
      <c r="I5037" s="59">
        <v>5.45</v>
      </c>
      <c r="J5037" s="59">
        <f t="shared" si="1183"/>
        <v>60.24</v>
      </c>
      <c r="Q5037">
        <f t="shared" si="1176"/>
        <v>0</v>
      </c>
      <c r="R5037">
        <f t="shared" si="1184"/>
        <v>5.087134683057509</v>
      </c>
      <c r="T5037">
        <v>5.1804766038475547</v>
      </c>
      <c r="W5037">
        <v>5.55</v>
      </c>
      <c r="Y5037">
        <v>5.55</v>
      </c>
      <c r="AB5037">
        <v>5.45</v>
      </c>
      <c r="AD5037" s="196">
        <v>5.45</v>
      </c>
    </row>
    <row r="5038" spans="1:30" x14ac:dyDescent="0.25">
      <c r="A5038" s="55" t="s">
        <v>1627</v>
      </c>
      <c r="B5038" s="56" t="s">
        <v>3326</v>
      </c>
      <c r="C5038" s="55" t="s">
        <v>157</v>
      </c>
      <c r="D5038" s="55" t="s">
        <v>3327</v>
      </c>
      <c r="E5038" s="230" t="s">
        <v>1648</v>
      </c>
      <c r="F5038" s="231"/>
      <c r="G5038" s="57" t="s">
        <v>259</v>
      </c>
      <c r="H5038" s="58">
        <v>0.60299999999999998</v>
      </c>
      <c r="I5038" s="59">
        <v>11.86</v>
      </c>
      <c r="J5038" s="59">
        <f t="shared" si="1183"/>
        <v>7.15</v>
      </c>
      <c r="Q5038">
        <f t="shared" si="1176"/>
        <v>0</v>
      </c>
      <c r="R5038">
        <f t="shared" si="1184"/>
        <v>11.070351805699458</v>
      </c>
      <c r="T5038">
        <v>11.107688574015478</v>
      </c>
      <c r="W5038">
        <v>11.9</v>
      </c>
      <c r="Y5038">
        <v>11.9</v>
      </c>
      <c r="AB5038">
        <v>11.85</v>
      </c>
      <c r="AD5038" s="196">
        <v>11.69</v>
      </c>
    </row>
    <row r="5039" spans="1:30" x14ac:dyDescent="0.25">
      <c r="A5039" s="44"/>
      <c r="B5039" s="44"/>
      <c r="C5039" s="44"/>
      <c r="D5039" s="44"/>
      <c r="E5039" s="44" t="s">
        <v>1629</v>
      </c>
      <c r="F5039" s="45">
        <v>123.11</v>
      </c>
      <c r="G5039" s="44" t="s">
        <v>1630</v>
      </c>
      <c r="H5039" s="45">
        <v>0</v>
      </c>
      <c r="I5039" s="44" t="s">
        <v>1631</v>
      </c>
      <c r="J5039" s="45">
        <f>F5039+H5039</f>
        <v>123.11</v>
      </c>
      <c r="Q5039">
        <f t="shared" si="1176"/>
        <v>0</v>
      </c>
      <c r="W5039" t="s">
        <v>1631</v>
      </c>
      <c r="Y5039" t="s">
        <v>1631</v>
      </c>
      <c r="AB5039" t="s">
        <v>1631</v>
      </c>
    </row>
    <row r="5040" spans="1:30" x14ac:dyDescent="0.25">
      <c r="A5040" s="44"/>
      <c r="B5040" s="44"/>
      <c r="C5040" s="44"/>
      <c r="D5040" s="44"/>
      <c r="E5040" s="44" t="s">
        <v>1632</v>
      </c>
      <c r="F5040" s="45">
        <f>J5040-J5031</f>
        <v>74.612011981803278</v>
      </c>
      <c r="G5040" s="44"/>
      <c r="H5040" s="229" t="s">
        <v>1633</v>
      </c>
      <c r="I5040" s="229"/>
      <c r="J5040" s="45">
        <f>Q5040</f>
        <v>413.75752098999999</v>
      </c>
      <c r="Q5040">
        <f t="shared" si="1176"/>
        <v>413.75752098999999</v>
      </c>
      <c r="S5040" s="194"/>
    </row>
    <row r="5041" spans="1:30" ht="15.75" thickBot="1" x14ac:dyDescent="0.3">
      <c r="A5041" s="46"/>
      <c r="B5041" s="46"/>
      <c r="C5041" s="46"/>
      <c r="D5041" s="46"/>
      <c r="E5041" s="46"/>
      <c r="F5041" s="46"/>
      <c r="G5041" s="46" t="s">
        <v>1634</v>
      </c>
      <c r="H5041" s="47">
        <v>4.01</v>
      </c>
      <c r="I5041" s="46" t="s">
        <v>1635</v>
      </c>
      <c r="J5041" s="48">
        <f>O5041</f>
        <v>1659.16</v>
      </c>
      <c r="M5041">
        <f>K5031</f>
        <v>1659.16</v>
      </c>
      <c r="N5041">
        <f>L5031</f>
        <v>413.75752098999999</v>
      </c>
      <c r="O5041">
        <v>1659.16</v>
      </c>
      <c r="P5041">
        <v>413.75752098999999</v>
      </c>
      <c r="Q5041">
        <f t="shared" si="1176"/>
        <v>0</v>
      </c>
      <c r="S5041" s="194"/>
      <c r="W5041" t="s">
        <v>1635</v>
      </c>
      <c r="Y5041" t="s">
        <v>1635</v>
      </c>
      <c r="AB5041" t="s">
        <v>1635</v>
      </c>
    </row>
    <row r="5042" spans="1:30" ht="15.75" thickTop="1" x14ac:dyDescent="0.25">
      <c r="A5042" s="49"/>
      <c r="B5042" s="49"/>
      <c r="C5042" s="49"/>
      <c r="D5042" s="49"/>
      <c r="E5042" s="49"/>
      <c r="F5042" s="49"/>
      <c r="G5042" s="49"/>
      <c r="H5042" s="49"/>
      <c r="I5042" s="49"/>
      <c r="J5042" s="49"/>
      <c r="Q5042">
        <f t="shared" si="1176"/>
        <v>0</v>
      </c>
      <c r="S5042" s="194"/>
    </row>
    <row r="5043" spans="1:30" collapsed="1" x14ac:dyDescent="0.25">
      <c r="A5043" s="36" t="s">
        <v>1590</v>
      </c>
      <c r="B5043" s="37" t="s">
        <v>137</v>
      </c>
      <c r="C5043" s="36" t="s">
        <v>138</v>
      </c>
      <c r="D5043" s="36" t="s">
        <v>9</v>
      </c>
      <c r="E5043" s="233" t="s">
        <v>1626</v>
      </c>
      <c r="F5043" s="234"/>
      <c r="G5043" s="38" t="s">
        <v>139</v>
      </c>
      <c r="H5043" s="37" t="s">
        <v>140</v>
      </c>
      <c r="I5043" s="37" t="s">
        <v>141</v>
      </c>
      <c r="J5043" s="37" t="s">
        <v>10</v>
      </c>
      <c r="Q5043">
        <f t="shared" si="1176"/>
        <v>0</v>
      </c>
      <c r="S5043" s="194"/>
      <c r="W5043" t="s">
        <v>141</v>
      </c>
      <c r="Y5043" t="s">
        <v>141</v>
      </c>
      <c r="AB5043" t="s">
        <v>141</v>
      </c>
    </row>
    <row r="5044" spans="1:30" x14ac:dyDescent="0.25">
      <c r="A5044" s="39" t="s">
        <v>1636</v>
      </c>
      <c r="B5044" s="40" t="s">
        <v>1591</v>
      </c>
      <c r="C5044" s="39" t="s">
        <v>162</v>
      </c>
      <c r="D5044" s="39" t="s">
        <v>1592</v>
      </c>
      <c r="E5044" s="235" t="s">
        <v>3328</v>
      </c>
      <c r="F5044" s="236"/>
      <c r="G5044" s="41" t="s">
        <v>255</v>
      </c>
      <c r="H5044" s="42">
        <v>1</v>
      </c>
      <c r="I5044" s="43">
        <f>_xlfn.XLOOKUP(D5044,'Sintético MO EQ MAT'!D:D,'Sintético MO EQ MAT'!G:G)</f>
        <v>81.634355008196721</v>
      </c>
      <c r="J5044" s="43">
        <f>(H5044*I5044)</f>
        <v>81.634355008196721</v>
      </c>
      <c r="K5044">
        <f>_xlfn.XLOOKUP(D5044,'Sintético MO EQ MAT'!D:D,'Sintético MO EQ MAT'!O:O,0)</f>
        <v>3147.16</v>
      </c>
      <c r="L5044">
        <f>_xlfn.XLOOKUP(D5044,'Sintético MO EQ MAT'!D:D,'Sintético MO EQ MAT'!K:K,0)</f>
        <v>99.593913110000003</v>
      </c>
      <c r="Q5044">
        <f t="shared" si="1176"/>
        <v>0</v>
      </c>
      <c r="S5044" s="194"/>
      <c r="W5044">
        <v>81.634355008196721</v>
      </c>
      <c r="Y5044">
        <v>81.634355008196721</v>
      </c>
      <c r="AB5044">
        <v>81.634355008196721</v>
      </c>
      <c r="AD5044" s="196">
        <v>53.46</v>
      </c>
    </row>
    <row r="5045" spans="1:30" ht="25.5" x14ac:dyDescent="0.25">
      <c r="A5045" s="50" t="s">
        <v>1638</v>
      </c>
      <c r="B5045" s="51" t="s">
        <v>1792</v>
      </c>
      <c r="C5045" s="50" t="s">
        <v>157</v>
      </c>
      <c r="D5045" s="50" t="s">
        <v>1793</v>
      </c>
      <c r="E5045" s="237" t="s">
        <v>1637</v>
      </c>
      <c r="F5045" s="238"/>
      <c r="G5045" s="52" t="s">
        <v>266</v>
      </c>
      <c r="H5045" s="53">
        <v>0.55100000000000005</v>
      </c>
      <c r="I5045" s="54">
        <v>26.71</v>
      </c>
      <c r="J5045" s="54">
        <f t="shared" ref="J5045:J5049" si="1185">TRUNC(H5045*I5045,(2))</f>
        <v>14.71</v>
      </c>
      <c r="Q5045">
        <f t="shared" si="1176"/>
        <v>0</v>
      </c>
      <c r="R5045">
        <f t="shared" ref="R5045:R5049" si="1186">I5045/1.07133</f>
        <v>24.931627043021294</v>
      </c>
      <c r="T5045">
        <v>25.370334070734511</v>
      </c>
      <c r="W5045">
        <v>27.18</v>
      </c>
      <c r="Y5045">
        <v>27.18</v>
      </c>
      <c r="AB5045">
        <v>26.71</v>
      </c>
      <c r="AD5045" s="196">
        <v>26.71</v>
      </c>
    </row>
    <row r="5046" spans="1:30" ht="25.5" x14ac:dyDescent="0.25">
      <c r="A5046" s="50" t="s">
        <v>1638</v>
      </c>
      <c r="B5046" s="51" t="s">
        <v>1186</v>
      </c>
      <c r="C5046" s="50" t="s">
        <v>157</v>
      </c>
      <c r="D5046" s="50" t="s">
        <v>1187</v>
      </c>
      <c r="E5046" s="237" t="s">
        <v>1637</v>
      </c>
      <c r="F5046" s="238"/>
      <c r="G5046" s="52" t="s">
        <v>266</v>
      </c>
      <c r="H5046" s="53">
        <v>1.6539999999999999</v>
      </c>
      <c r="I5046" s="54">
        <v>18.82</v>
      </c>
      <c r="J5046" s="54">
        <f t="shared" si="1185"/>
        <v>31.12</v>
      </c>
      <c r="Q5046">
        <f t="shared" si="1176"/>
        <v>0</v>
      </c>
      <c r="R5046">
        <f t="shared" si="1186"/>
        <v>17.566949492686664</v>
      </c>
      <c r="T5046">
        <v>17.874977831293812</v>
      </c>
      <c r="W5046">
        <v>19.149999999999999</v>
      </c>
      <c r="Y5046">
        <v>19.149999999999999</v>
      </c>
      <c r="AB5046">
        <v>18.82</v>
      </c>
      <c r="AD5046" s="196">
        <v>18.82</v>
      </c>
    </row>
    <row r="5047" spans="1:30" x14ac:dyDescent="0.25">
      <c r="A5047" s="55" t="s">
        <v>1627</v>
      </c>
      <c r="B5047" s="56" t="s">
        <v>1841</v>
      </c>
      <c r="C5047" s="55" t="s">
        <v>162</v>
      </c>
      <c r="D5047" s="55" t="s">
        <v>1842</v>
      </c>
      <c r="E5047" s="230" t="s">
        <v>1648</v>
      </c>
      <c r="F5047" s="231"/>
      <c r="G5047" s="57" t="s">
        <v>259</v>
      </c>
      <c r="H5047" s="58">
        <v>28.300999999999998</v>
      </c>
      <c r="I5047" s="59">
        <v>0.70599999999999996</v>
      </c>
      <c r="J5047" s="59">
        <f t="shared" si="1185"/>
        <v>19.98</v>
      </c>
      <c r="Q5047">
        <f t="shared" si="1176"/>
        <v>0</v>
      </c>
      <c r="R5047">
        <f t="shared" si="1186"/>
        <v>0.65899396077772487</v>
      </c>
      <c r="T5047">
        <v>0.67206182968833139</v>
      </c>
      <c r="W5047">
        <v>0.72</v>
      </c>
      <c r="Y5047">
        <v>0.72</v>
      </c>
      <c r="AB5047">
        <v>0.7</v>
      </c>
      <c r="AD5047" s="196">
        <v>0.7</v>
      </c>
    </row>
    <row r="5048" spans="1:30" x14ac:dyDescent="0.25">
      <c r="A5048" s="55" t="s">
        <v>1627</v>
      </c>
      <c r="B5048" s="56" t="s">
        <v>1843</v>
      </c>
      <c r="C5048" s="55" t="s">
        <v>162</v>
      </c>
      <c r="D5048" s="55" t="s">
        <v>1844</v>
      </c>
      <c r="E5048" s="230" t="s">
        <v>1648</v>
      </c>
      <c r="F5048" s="231"/>
      <c r="G5048" s="57" t="s">
        <v>212</v>
      </c>
      <c r="H5048" s="58">
        <v>6.4000000000000001E-2</v>
      </c>
      <c r="I5048" s="59">
        <v>137.30000000000001</v>
      </c>
      <c r="J5048" s="59">
        <f t="shared" si="1185"/>
        <v>8.7799999999999994</v>
      </c>
      <c r="Q5048">
        <f t="shared" si="1176"/>
        <v>0</v>
      </c>
      <c r="R5048">
        <f t="shared" si="1186"/>
        <v>128.1584572447332</v>
      </c>
      <c r="T5048">
        <v>130.37066076745728</v>
      </c>
      <c r="W5048">
        <v>139.66999999999999</v>
      </c>
      <c r="Y5048">
        <v>139.66999999999999</v>
      </c>
      <c r="AB5048">
        <v>137.29</v>
      </c>
      <c r="AD5048" s="196">
        <v>137.29</v>
      </c>
    </row>
    <row r="5049" spans="1:30" x14ac:dyDescent="0.25">
      <c r="A5049" s="55" t="s">
        <v>1627</v>
      </c>
      <c r="B5049" s="56" t="s">
        <v>2389</v>
      </c>
      <c r="C5049" s="55" t="s">
        <v>162</v>
      </c>
      <c r="D5049" s="55" t="s">
        <v>2390</v>
      </c>
      <c r="E5049" s="230" t="s">
        <v>1648</v>
      </c>
      <c r="F5049" s="231"/>
      <c r="G5049" s="57" t="s">
        <v>212</v>
      </c>
      <c r="H5049" s="58">
        <v>7.2999999999999995E-2</v>
      </c>
      <c r="I5049" s="59">
        <v>96.5</v>
      </c>
      <c r="J5049" s="59">
        <f t="shared" si="1185"/>
        <v>7.04</v>
      </c>
      <c r="Q5049">
        <f t="shared" si="1176"/>
        <v>0</v>
      </c>
      <c r="R5049">
        <f t="shared" si="1186"/>
        <v>90.074953562394413</v>
      </c>
      <c r="T5049">
        <v>91.16705403563796</v>
      </c>
      <c r="W5049">
        <v>97.67</v>
      </c>
      <c r="Y5049">
        <v>97.67</v>
      </c>
      <c r="AB5049">
        <v>98.9</v>
      </c>
      <c r="AD5049" s="196">
        <v>96</v>
      </c>
    </row>
    <row r="5050" spans="1:30" x14ac:dyDescent="0.25">
      <c r="A5050" s="44"/>
      <c r="B5050" s="44"/>
      <c r="C5050" s="44"/>
      <c r="D5050" s="44"/>
      <c r="E5050" s="44" t="s">
        <v>1629</v>
      </c>
      <c r="F5050" s="45">
        <v>33.6</v>
      </c>
      <c r="G5050" s="44" t="s">
        <v>1630</v>
      </c>
      <c r="H5050" s="45">
        <v>0</v>
      </c>
      <c r="I5050" s="44" t="s">
        <v>1631</v>
      </c>
      <c r="J5050" s="45">
        <f>F5050+H5050</f>
        <v>33.6</v>
      </c>
      <c r="Q5050">
        <f t="shared" si="1176"/>
        <v>0</v>
      </c>
      <c r="W5050" t="s">
        <v>1631</v>
      </c>
      <c r="Y5050" t="s">
        <v>1631</v>
      </c>
      <c r="AB5050" t="s">
        <v>1631</v>
      </c>
    </row>
    <row r="5051" spans="1:30" x14ac:dyDescent="0.25">
      <c r="A5051" s="44"/>
      <c r="B5051" s="44"/>
      <c r="C5051" s="44"/>
      <c r="D5051" s="44"/>
      <c r="E5051" s="44" t="s">
        <v>1632</v>
      </c>
      <c r="F5051" s="45">
        <f>J5051-J5044</f>
        <v>17.959558101803282</v>
      </c>
      <c r="G5051" s="44"/>
      <c r="H5051" s="229" t="s">
        <v>1633</v>
      </c>
      <c r="I5051" s="229"/>
      <c r="J5051" s="45">
        <f>Q5051</f>
        <v>99.593913110000003</v>
      </c>
      <c r="Q5051">
        <f t="shared" si="1176"/>
        <v>99.593913110000003</v>
      </c>
      <c r="S5051" s="194"/>
    </row>
    <row r="5052" spans="1:30" ht="15.75" thickBot="1" x14ac:dyDescent="0.3">
      <c r="A5052" s="46"/>
      <c r="B5052" s="46"/>
      <c r="C5052" s="46"/>
      <c r="D5052" s="46"/>
      <c r="E5052" s="46"/>
      <c r="F5052" s="46"/>
      <c r="G5052" s="46" t="s">
        <v>1634</v>
      </c>
      <c r="H5052" s="47">
        <v>31.6</v>
      </c>
      <c r="I5052" s="46" t="s">
        <v>1635</v>
      </c>
      <c r="J5052" s="48">
        <f>O5052</f>
        <v>3147.16</v>
      </c>
      <c r="M5052">
        <f>K5044</f>
        <v>3147.16</v>
      </c>
      <c r="N5052">
        <f>L5044</f>
        <v>99.593913110000003</v>
      </c>
      <c r="O5052">
        <v>3147.16</v>
      </c>
      <c r="P5052">
        <v>99.593913110000003</v>
      </c>
      <c r="Q5052">
        <f t="shared" si="1176"/>
        <v>0</v>
      </c>
      <c r="S5052" s="194"/>
      <c r="W5052" t="s">
        <v>1635</v>
      </c>
      <c r="Y5052" t="s">
        <v>1635</v>
      </c>
      <c r="AB5052" t="s">
        <v>1635</v>
      </c>
    </row>
    <row r="5053" spans="1:30" ht="15.75" thickTop="1" x14ac:dyDescent="0.25">
      <c r="A5053" s="49"/>
      <c r="B5053" s="49"/>
      <c r="C5053" s="49"/>
      <c r="D5053" s="49"/>
      <c r="E5053" s="49"/>
      <c r="F5053" s="49"/>
      <c r="G5053" s="49"/>
      <c r="H5053" s="49"/>
      <c r="I5053" s="49"/>
      <c r="J5053" s="49"/>
      <c r="Q5053">
        <f t="shared" si="1176"/>
        <v>0</v>
      </c>
      <c r="S5053" s="194"/>
    </row>
    <row r="5054" spans="1:30" collapsed="1" x14ac:dyDescent="0.25">
      <c r="A5054" s="36" t="s">
        <v>1593</v>
      </c>
      <c r="B5054" s="37" t="s">
        <v>137</v>
      </c>
      <c r="C5054" s="36" t="s">
        <v>138</v>
      </c>
      <c r="D5054" s="36" t="s">
        <v>9</v>
      </c>
      <c r="E5054" s="233" t="s">
        <v>1626</v>
      </c>
      <c r="F5054" s="234"/>
      <c r="G5054" s="38" t="s">
        <v>139</v>
      </c>
      <c r="H5054" s="37" t="s">
        <v>140</v>
      </c>
      <c r="I5054" s="37" t="s">
        <v>141</v>
      </c>
      <c r="J5054" s="37" t="s">
        <v>10</v>
      </c>
      <c r="Q5054">
        <f t="shared" si="1176"/>
        <v>0</v>
      </c>
      <c r="S5054" s="194"/>
      <c r="W5054" t="s">
        <v>141</v>
      </c>
      <c r="Y5054" t="s">
        <v>141</v>
      </c>
      <c r="AB5054" t="s">
        <v>141</v>
      </c>
    </row>
    <row r="5055" spans="1:30" ht="25.5" x14ac:dyDescent="0.25">
      <c r="A5055" s="39" t="s">
        <v>1636</v>
      </c>
      <c r="B5055" s="40" t="s">
        <v>1489</v>
      </c>
      <c r="C5055" s="39" t="s">
        <v>157</v>
      </c>
      <c r="D5055" s="39" t="s">
        <v>1490</v>
      </c>
      <c r="E5055" s="235" t="s">
        <v>2033</v>
      </c>
      <c r="F5055" s="236"/>
      <c r="G5055" s="41" t="s">
        <v>159</v>
      </c>
      <c r="H5055" s="42">
        <v>1</v>
      </c>
      <c r="I5055" s="43">
        <f>_xlfn.XLOOKUP(D5055,'Sintético MO EQ MAT'!D:D,'Sintético MO EQ MAT'!G:G)</f>
        <v>45.276332295081971</v>
      </c>
      <c r="J5055" s="43">
        <f>(H5055*I5055)</f>
        <v>45.276332295081971</v>
      </c>
      <c r="K5055">
        <f>_xlfn.XLOOKUP(D5055,'Sintético MO EQ MAT'!D:D,'Sintético MO EQ MAT'!O:O,0)</f>
        <v>2817.09</v>
      </c>
      <c r="L5055">
        <f>_xlfn.XLOOKUP(D5055,'Sintético MO EQ MAT'!D:D,'Sintético MO EQ MAT'!K:K,0)</f>
        <v>55.237125400000004</v>
      </c>
      <c r="Q5055">
        <f t="shared" si="1176"/>
        <v>0</v>
      </c>
      <c r="S5055" s="194"/>
      <c r="W5055">
        <v>45.276332295081971</v>
      </c>
      <c r="Y5055">
        <v>45.276332295081971</v>
      </c>
      <c r="AB5055">
        <v>45.276332295081971</v>
      </c>
      <c r="AD5055" s="196">
        <v>41.21</v>
      </c>
    </row>
    <row r="5056" spans="1:30" ht="25.5" x14ac:dyDescent="0.25">
      <c r="A5056" s="50" t="s">
        <v>1638</v>
      </c>
      <c r="B5056" s="51" t="s">
        <v>1915</v>
      </c>
      <c r="C5056" s="50" t="s">
        <v>157</v>
      </c>
      <c r="D5056" s="50" t="s">
        <v>1916</v>
      </c>
      <c r="E5056" s="237" t="s">
        <v>1637</v>
      </c>
      <c r="F5056" s="238"/>
      <c r="G5056" s="52" t="s">
        <v>266</v>
      </c>
      <c r="H5056" s="53">
        <v>8.5000000000000006E-2</v>
      </c>
      <c r="I5056" s="54">
        <v>19.7</v>
      </c>
      <c r="J5056" s="54">
        <f t="shared" ref="J5056:J5058" si="1187">TRUNC(H5056*I5056,(2))</f>
        <v>1.67</v>
      </c>
      <c r="Q5056">
        <f t="shared" si="1176"/>
        <v>0</v>
      </c>
      <c r="R5056">
        <f t="shared" ref="R5056:R5058" si="1188">I5056/1.07133</f>
        <v>18.388358395639067</v>
      </c>
      <c r="T5056">
        <v>18.71505511840423</v>
      </c>
      <c r="W5056">
        <v>20.05</v>
      </c>
      <c r="Y5056">
        <v>20.05</v>
      </c>
      <c r="AB5056">
        <v>19.7</v>
      </c>
      <c r="AD5056" s="196">
        <v>19.7</v>
      </c>
    </row>
    <row r="5057" spans="1:30" ht="25.5" x14ac:dyDescent="0.25">
      <c r="A5057" s="50" t="s">
        <v>1638</v>
      </c>
      <c r="B5057" s="51" t="s">
        <v>2034</v>
      </c>
      <c r="C5057" s="50" t="s">
        <v>157</v>
      </c>
      <c r="D5057" s="50" t="s">
        <v>2035</v>
      </c>
      <c r="E5057" s="237" t="s">
        <v>1637</v>
      </c>
      <c r="F5057" s="238"/>
      <c r="G5057" s="52" t="s">
        <v>266</v>
      </c>
      <c r="H5057" s="53">
        <v>0.42199999999999999</v>
      </c>
      <c r="I5057" s="54">
        <v>26.71</v>
      </c>
      <c r="J5057" s="54">
        <f t="shared" si="1187"/>
        <v>11.27</v>
      </c>
      <c r="Q5057">
        <f t="shared" si="1176"/>
        <v>0</v>
      </c>
      <c r="R5057">
        <f t="shared" si="1188"/>
        <v>24.931627043021294</v>
      </c>
      <c r="T5057">
        <v>25.370334070734511</v>
      </c>
      <c r="W5057">
        <v>27.18</v>
      </c>
      <c r="Y5057">
        <v>27.18</v>
      </c>
      <c r="AB5057">
        <v>26.71</v>
      </c>
      <c r="AD5057" s="196">
        <v>26.71</v>
      </c>
    </row>
    <row r="5058" spans="1:30" ht="38.25" x14ac:dyDescent="0.25">
      <c r="A5058" s="55" t="s">
        <v>1627</v>
      </c>
      <c r="B5058" s="56" t="s">
        <v>3215</v>
      </c>
      <c r="C5058" s="55" t="s">
        <v>157</v>
      </c>
      <c r="D5058" s="55" t="s">
        <v>3216</v>
      </c>
      <c r="E5058" s="230" t="s">
        <v>1648</v>
      </c>
      <c r="F5058" s="231"/>
      <c r="G5058" s="57" t="s">
        <v>259</v>
      </c>
      <c r="H5058" s="58">
        <v>1.5</v>
      </c>
      <c r="I5058" s="59">
        <v>21.56</v>
      </c>
      <c r="J5058" s="59">
        <f t="shared" si="1187"/>
        <v>32.340000000000003</v>
      </c>
      <c r="Q5058">
        <f t="shared" si="1176"/>
        <v>0</v>
      </c>
      <c r="R5058">
        <f t="shared" si="1188"/>
        <v>20.124518122333921</v>
      </c>
      <c r="T5058">
        <v>20.479217421336099</v>
      </c>
      <c r="W5058">
        <v>21.94</v>
      </c>
      <c r="Y5058">
        <v>21.94</v>
      </c>
      <c r="AB5058">
        <v>21.55</v>
      </c>
      <c r="AD5058" s="196">
        <v>21.56</v>
      </c>
    </row>
    <row r="5059" spans="1:30" x14ac:dyDescent="0.25">
      <c r="A5059" s="44"/>
      <c r="B5059" s="44"/>
      <c r="C5059" s="44"/>
      <c r="D5059" s="44"/>
      <c r="E5059" s="44" t="s">
        <v>1629</v>
      </c>
      <c r="F5059" s="45">
        <v>10.119999999999999</v>
      </c>
      <c r="G5059" s="44" t="s">
        <v>1630</v>
      </c>
      <c r="H5059" s="45">
        <v>0</v>
      </c>
      <c r="I5059" s="44" t="s">
        <v>1631</v>
      </c>
      <c r="J5059" s="48">
        <f>H5059*J5058</f>
        <v>0</v>
      </c>
      <c r="Q5059">
        <f t="shared" si="1176"/>
        <v>0</v>
      </c>
      <c r="W5059" t="s">
        <v>1631</v>
      </c>
      <c r="Y5059" t="s">
        <v>1631</v>
      </c>
      <c r="AB5059" t="s">
        <v>1631</v>
      </c>
    </row>
    <row r="5060" spans="1:30" x14ac:dyDescent="0.25">
      <c r="A5060" s="44"/>
      <c r="B5060" s="44"/>
      <c r="C5060" s="44"/>
      <c r="D5060" s="44"/>
      <c r="E5060" s="44" t="s">
        <v>1632</v>
      </c>
      <c r="F5060" s="45">
        <f>J5060-J5055</f>
        <v>9.9607931049180323</v>
      </c>
      <c r="G5060" s="44"/>
      <c r="H5060" s="229" t="s">
        <v>1633</v>
      </c>
      <c r="I5060" s="229"/>
      <c r="J5060" s="45">
        <f>Q5060</f>
        <v>55.237125400000004</v>
      </c>
      <c r="Q5060">
        <f t="shared" si="1176"/>
        <v>55.237125400000004</v>
      </c>
      <c r="S5060" s="194"/>
    </row>
    <row r="5061" spans="1:30" ht="15.75" thickBot="1" x14ac:dyDescent="0.3">
      <c r="A5061" s="46"/>
      <c r="B5061" s="46"/>
      <c r="C5061" s="46"/>
      <c r="D5061" s="46"/>
      <c r="E5061" s="46"/>
      <c r="F5061" s="46"/>
      <c r="G5061" s="46" t="s">
        <v>1634</v>
      </c>
      <c r="H5061" s="47">
        <v>26.8</v>
      </c>
      <c r="I5061" s="46" t="s">
        <v>1635</v>
      </c>
      <c r="J5061" s="48">
        <f>O5061</f>
        <v>1480.35</v>
      </c>
      <c r="M5061">
        <f>K5055</f>
        <v>2817.09</v>
      </c>
      <c r="N5061">
        <f>L5055</f>
        <v>55.237125400000004</v>
      </c>
      <c r="O5061">
        <v>1480.35</v>
      </c>
      <c r="P5061">
        <v>55.237125400000004</v>
      </c>
      <c r="Q5061">
        <f t="shared" si="1176"/>
        <v>0</v>
      </c>
      <c r="S5061" s="194"/>
      <c r="W5061" t="s">
        <v>1635</v>
      </c>
      <c r="Y5061" t="s">
        <v>1635</v>
      </c>
      <c r="AB5061" t="s">
        <v>1635</v>
      </c>
    </row>
    <row r="5062" spans="1:30" ht="15.75" thickTop="1" x14ac:dyDescent="0.25">
      <c r="A5062" s="49"/>
      <c r="B5062" s="49"/>
      <c r="C5062" s="49"/>
      <c r="D5062" s="49"/>
      <c r="E5062" s="49"/>
      <c r="F5062" s="49"/>
      <c r="G5062" s="49"/>
      <c r="H5062" s="49"/>
      <c r="I5062" s="49"/>
      <c r="J5062" s="49"/>
      <c r="Q5062">
        <f t="shared" si="1176"/>
        <v>0</v>
      </c>
      <c r="S5062" s="194"/>
    </row>
    <row r="5063" spans="1:30" x14ac:dyDescent="0.25">
      <c r="A5063" s="33" t="s">
        <v>128</v>
      </c>
      <c r="B5063" s="33"/>
      <c r="C5063" s="33"/>
      <c r="D5063" s="33" t="s">
        <v>129</v>
      </c>
      <c r="E5063" s="33"/>
      <c r="F5063" s="239"/>
      <c r="G5063" s="240"/>
      <c r="H5063" s="34"/>
      <c r="I5063" s="33"/>
      <c r="J5063" s="35">
        <f>J5072</f>
        <v>13136.71</v>
      </c>
      <c r="K5063">
        <f>_xlfn.XLOOKUP(D5063,'Sintético MO EQ MAT'!D:D,'Sintético MO EQ MAT'!O:O,0)</f>
        <v>13136.71</v>
      </c>
      <c r="M5063">
        <f>K5063</f>
        <v>13136.71</v>
      </c>
      <c r="N5063">
        <f>L5063</f>
        <v>0</v>
      </c>
      <c r="O5063">
        <v>13136.71</v>
      </c>
      <c r="P5063">
        <v>0</v>
      </c>
      <c r="Q5063">
        <f t="shared" si="1176"/>
        <v>0</v>
      </c>
    </row>
    <row r="5064" spans="1:30" collapsed="1" x14ac:dyDescent="0.25">
      <c r="A5064" s="36" t="s">
        <v>1594</v>
      </c>
      <c r="B5064" s="37" t="s">
        <v>137</v>
      </c>
      <c r="C5064" s="36" t="s">
        <v>138</v>
      </c>
      <c r="D5064" s="36" t="s">
        <v>9</v>
      </c>
      <c r="E5064" s="233" t="s">
        <v>1626</v>
      </c>
      <c r="F5064" s="234"/>
      <c r="G5064" s="38" t="s">
        <v>139</v>
      </c>
      <c r="H5064" s="37" t="s">
        <v>140</v>
      </c>
      <c r="I5064" s="37" t="s">
        <v>141</v>
      </c>
      <c r="J5064" s="37" t="s">
        <v>10</v>
      </c>
      <c r="Q5064">
        <f t="shared" si="1176"/>
        <v>0</v>
      </c>
      <c r="S5064" s="194"/>
      <c r="W5064" t="s">
        <v>141</v>
      </c>
      <c r="Y5064" t="s">
        <v>141</v>
      </c>
      <c r="AB5064" t="s">
        <v>141</v>
      </c>
    </row>
    <row r="5065" spans="1:30" ht="25.5" x14ac:dyDescent="0.25">
      <c r="A5065" s="39" t="s">
        <v>1636</v>
      </c>
      <c r="B5065" s="40" t="s">
        <v>1595</v>
      </c>
      <c r="C5065" s="39" t="s">
        <v>204</v>
      </c>
      <c r="D5065" s="39" t="s">
        <v>1596</v>
      </c>
      <c r="E5065" s="235">
        <v>27</v>
      </c>
      <c r="F5065" s="236"/>
      <c r="G5065" s="41" t="s">
        <v>159</v>
      </c>
      <c r="H5065" s="42">
        <v>1</v>
      </c>
      <c r="I5065" s="43">
        <f>_xlfn.XLOOKUP(D5065,'Sintético MO EQ MAT'!D:D,'Sintético MO EQ MAT'!G:G)</f>
        <v>3.4883722213114758</v>
      </c>
      <c r="J5065" s="43">
        <f>(H5065*I5065)</f>
        <v>3.4883722213114758</v>
      </c>
      <c r="K5065">
        <f>_xlfn.XLOOKUP(D5065,'Sintético MO EQ MAT'!D:D,'Sintético MO EQ MAT'!O:O,0)</f>
        <v>13136.71</v>
      </c>
      <c r="L5065">
        <f>_xlfn.XLOOKUP(D5065,'Sintético MO EQ MAT'!D:D,'Sintético MO EQ MAT'!K:K,0)</f>
        <v>4.2558141100000002</v>
      </c>
      <c r="Q5065">
        <f t="shared" si="1176"/>
        <v>0</v>
      </c>
      <c r="S5065" s="194"/>
      <c r="W5065">
        <v>3.4883722213114758</v>
      </c>
      <c r="Y5065">
        <v>3.4883722213114758</v>
      </c>
      <c r="AB5065">
        <v>3.4883722213114758</v>
      </c>
      <c r="AD5065" s="196">
        <v>1.83</v>
      </c>
    </row>
    <row r="5066" spans="1:30" ht="25.5" x14ac:dyDescent="0.25">
      <c r="A5066" s="55" t="s">
        <v>1627</v>
      </c>
      <c r="B5066" s="56" t="s">
        <v>1788</v>
      </c>
      <c r="C5066" s="55" t="s">
        <v>204</v>
      </c>
      <c r="D5066" s="55" t="s">
        <v>1789</v>
      </c>
      <c r="E5066" s="230" t="s">
        <v>1665</v>
      </c>
      <c r="F5066" s="231"/>
      <c r="G5066" s="57" t="s">
        <v>1787</v>
      </c>
      <c r="H5066" s="58">
        <v>0.15</v>
      </c>
      <c r="I5066" s="59">
        <v>13.11</v>
      </c>
      <c r="J5066" s="59">
        <f t="shared" ref="J5066:J5069" si="1189">TRUNC(H5066*I5066,(2))</f>
        <v>1.96</v>
      </c>
      <c r="Q5066">
        <f t="shared" ref="Q5066:Q5129" si="1190">P5067</f>
        <v>0</v>
      </c>
      <c r="R5066">
        <f t="shared" ref="R5066:R5069" si="1191">I5066/1.07133</f>
        <v>12.237125815575034</v>
      </c>
      <c r="T5066">
        <v>12.45181223339214</v>
      </c>
      <c r="W5066">
        <v>13.34</v>
      </c>
      <c r="Y5066">
        <v>13.34</v>
      </c>
      <c r="AB5066">
        <v>13.11</v>
      </c>
      <c r="AD5066" s="196">
        <v>13.11</v>
      </c>
    </row>
    <row r="5067" spans="1:30" ht="25.5" x14ac:dyDescent="0.25">
      <c r="A5067" s="55" t="s">
        <v>1627</v>
      </c>
      <c r="B5067" s="56" t="s">
        <v>3329</v>
      </c>
      <c r="C5067" s="55" t="s">
        <v>204</v>
      </c>
      <c r="D5067" s="55" t="s">
        <v>3330</v>
      </c>
      <c r="E5067" s="230" t="s">
        <v>1648</v>
      </c>
      <c r="F5067" s="231"/>
      <c r="G5067" s="57" t="s">
        <v>3331</v>
      </c>
      <c r="H5067" s="58">
        <v>0.05</v>
      </c>
      <c r="I5067" s="59">
        <v>9.92</v>
      </c>
      <c r="J5067" s="59">
        <f t="shared" si="1189"/>
        <v>0.49</v>
      </c>
      <c r="Q5067">
        <f t="shared" si="1190"/>
        <v>0</v>
      </c>
      <c r="R5067">
        <f t="shared" si="1191"/>
        <v>9.2595185423725663</v>
      </c>
      <c r="T5067">
        <v>9.4275339997946492</v>
      </c>
      <c r="W5067">
        <v>10.1</v>
      </c>
      <c r="Y5067">
        <v>10.1</v>
      </c>
      <c r="AB5067">
        <v>9.92</v>
      </c>
      <c r="AD5067" s="196">
        <v>9.92</v>
      </c>
    </row>
    <row r="5068" spans="1:30" ht="25.5" x14ac:dyDescent="0.25">
      <c r="A5068" s="55" t="s">
        <v>1627</v>
      </c>
      <c r="B5068" s="56" t="s">
        <v>3332</v>
      </c>
      <c r="C5068" s="55" t="s">
        <v>204</v>
      </c>
      <c r="D5068" s="55" t="s">
        <v>3333</v>
      </c>
      <c r="E5068" s="230" t="s">
        <v>1648</v>
      </c>
      <c r="F5068" s="231"/>
      <c r="G5068" s="57" t="s">
        <v>3331</v>
      </c>
      <c r="H5068" s="58">
        <v>0.1084</v>
      </c>
      <c r="I5068" s="59">
        <v>8.8000000000000007</v>
      </c>
      <c r="J5068" s="59">
        <f t="shared" si="1189"/>
        <v>0.95</v>
      </c>
      <c r="Q5068">
        <f t="shared" si="1190"/>
        <v>0</v>
      </c>
      <c r="R5068">
        <f t="shared" si="1191"/>
        <v>8.2140890295240503</v>
      </c>
      <c r="T5068">
        <v>8.3167651423931019</v>
      </c>
      <c r="W5068">
        <v>8.91</v>
      </c>
      <c r="Y5068">
        <v>8.91</v>
      </c>
      <c r="AB5068">
        <v>8.75</v>
      </c>
      <c r="AD5068" s="196">
        <v>8.75</v>
      </c>
    </row>
    <row r="5069" spans="1:30" ht="25.5" x14ac:dyDescent="0.25">
      <c r="A5069" s="55" t="s">
        <v>1627</v>
      </c>
      <c r="B5069" s="56" t="s">
        <v>3334</v>
      </c>
      <c r="C5069" s="55" t="s">
        <v>204</v>
      </c>
      <c r="D5069" s="55" t="s">
        <v>3335</v>
      </c>
      <c r="E5069" s="230" t="s">
        <v>1648</v>
      </c>
      <c r="F5069" s="231"/>
      <c r="G5069" s="57" t="s">
        <v>2078</v>
      </c>
      <c r="H5069" s="58">
        <v>0.01</v>
      </c>
      <c r="I5069" s="59">
        <v>9.6199999999999992</v>
      </c>
      <c r="J5069" s="59">
        <f t="shared" si="1189"/>
        <v>0.09</v>
      </c>
      <c r="Q5069">
        <f t="shared" si="1190"/>
        <v>0</v>
      </c>
      <c r="R5069">
        <f t="shared" si="1191"/>
        <v>8.9794927800024276</v>
      </c>
      <c r="T5069">
        <v>9.1381740453455045</v>
      </c>
      <c r="W5069">
        <v>9.7899999999999991</v>
      </c>
      <c r="Y5069">
        <v>9.7899999999999991</v>
      </c>
      <c r="AB5069">
        <v>9.6199999999999992</v>
      </c>
      <c r="AD5069" s="196">
        <v>9.6199999999999992</v>
      </c>
    </row>
    <row r="5070" spans="1:30" x14ac:dyDescent="0.25">
      <c r="A5070" s="44"/>
      <c r="B5070" s="44"/>
      <c r="C5070" s="44"/>
      <c r="D5070" s="44"/>
      <c r="E5070" s="44" t="s">
        <v>1629</v>
      </c>
      <c r="F5070" s="45">
        <v>2</v>
      </c>
      <c r="G5070" s="44" t="s">
        <v>1630</v>
      </c>
      <c r="H5070" s="45">
        <v>0</v>
      </c>
      <c r="I5070" s="44" t="s">
        <v>1631</v>
      </c>
      <c r="J5070" s="48">
        <f>H5070*J5069</f>
        <v>0</v>
      </c>
      <c r="Q5070">
        <f t="shared" si="1190"/>
        <v>0</v>
      </c>
      <c r="W5070" t="s">
        <v>1631</v>
      </c>
      <c r="Y5070" t="s">
        <v>1631</v>
      </c>
      <c r="AB5070" t="s">
        <v>1631</v>
      </c>
    </row>
    <row r="5071" spans="1:30" x14ac:dyDescent="0.25">
      <c r="A5071" s="44"/>
      <c r="B5071" s="44"/>
      <c r="C5071" s="44"/>
      <c r="D5071" s="44"/>
      <c r="E5071" s="44" t="s">
        <v>1632</v>
      </c>
      <c r="F5071" s="45">
        <f>J5071-J5065</f>
        <v>0.76744188868852437</v>
      </c>
      <c r="G5071" s="44"/>
      <c r="H5071" s="229" t="s">
        <v>1633</v>
      </c>
      <c r="I5071" s="229"/>
      <c r="J5071" s="45">
        <f>Q5071</f>
        <v>4.2558141100000002</v>
      </c>
      <c r="Q5071">
        <f t="shared" si="1190"/>
        <v>4.2558141100000002</v>
      </c>
      <c r="S5071" s="194"/>
    </row>
    <row r="5072" spans="1:30" ht="15.75" thickBot="1" x14ac:dyDescent="0.3">
      <c r="A5072" s="46"/>
      <c r="B5072" s="46"/>
      <c r="C5072" s="46"/>
      <c r="D5072" s="46"/>
      <c r="E5072" s="46"/>
      <c r="F5072" s="46"/>
      <c r="G5072" s="46" t="s">
        <v>1634</v>
      </c>
      <c r="H5072" s="47">
        <v>3086.77</v>
      </c>
      <c r="I5072" s="46" t="s">
        <v>1635</v>
      </c>
      <c r="J5072" s="48">
        <f>O5072</f>
        <v>13136.71</v>
      </c>
      <c r="M5072">
        <f>K5065</f>
        <v>13136.71</v>
      </c>
      <c r="N5072">
        <f>L5065</f>
        <v>4.2558141100000002</v>
      </c>
      <c r="O5072">
        <v>13136.71</v>
      </c>
      <c r="P5072">
        <v>4.2558141100000002</v>
      </c>
      <c r="Q5072">
        <f t="shared" si="1190"/>
        <v>0</v>
      </c>
      <c r="S5072" s="194"/>
      <c r="W5072" t="s">
        <v>1635</v>
      </c>
      <c r="Y5072" t="s">
        <v>1635</v>
      </c>
      <c r="AB5072" t="s">
        <v>1635</v>
      </c>
    </row>
    <row r="5073" spans="1:30" ht="15.75" thickTop="1" x14ac:dyDescent="0.25">
      <c r="A5073" s="49"/>
      <c r="B5073" s="49"/>
      <c r="C5073" s="49"/>
      <c r="D5073" s="49"/>
      <c r="E5073" s="49"/>
      <c r="F5073" s="49"/>
      <c r="G5073" s="49"/>
      <c r="H5073" s="49"/>
      <c r="I5073" s="49"/>
      <c r="J5073" s="49"/>
      <c r="Q5073">
        <f t="shared" si="1190"/>
        <v>0</v>
      </c>
      <c r="S5073" s="194"/>
    </row>
    <row r="5074" spans="1:30" x14ac:dyDescent="0.25">
      <c r="A5074" s="33" t="s">
        <v>130</v>
      </c>
      <c r="B5074" s="33"/>
      <c r="C5074" s="33"/>
      <c r="D5074" s="33" t="s">
        <v>131</v>
      </c>
      <c r="E5074" s="33"/>
      <c r="F5074" s="239"/>
      <c r="G5074" s="240"/>
      <c r="H5074" s="34"/>
      <c r="I5074" s="33"/>
      <c r="J5074" s="35">
        <f>J5079+J5091+J5103+J5109+J5121+J5135</f>
        <v>362170.19000000006</v>
      </c>
      <c r="K5074">
        <f>_xlfn.XLOOKUP(D5074,'Sintético MO EQ MAT'!D:D,'Sintético MO EQ MAT'!O:O,0)</f>
        <v>362170.19000000006</v>
      </c>
      <c r="M5074">
        <f>K5074</f>
        <v>362170.19000000006</v>
      </c>
      <c r="N5074">
        <f>L5074</f>
        <v>0</v>
      </c>
      <c r="O5074">
        <v>362170.19000000006</v>
      </c>
      <c r="P5074">
        <v>0</v>
      </c>
      <c r="Q5074">
        <f t="shared" si="1190"/>
        <v>0</v>
      </c>
    </row>
    <row r="5075" spans="1:30" collapsed="1" x14ac:dyDescent="0.25">
      <c r="A5075" s="36" t="s">
        <v>5093</v>
      </c>
      <c r="B5075" s="37" t="s">
        <v>137</v>
      </c>
      <c r="C5075" s="36" t="s">
        <v>138</v>
      </c>
      <c r="D5075" s="36" t="s">
        <v>9</v>
      </c>
      <c r="E5075" s="233" t="s">
        <v>1626</v>
      </c>
      <c r="F5075" s="234"/>
      <c r="G5075" s="38" t="s">
        <v>139</v>
      </c>
      <c r="H5075" s="37" t="s">
        <v>140</v>
      </c>
      <c r="I5075" s="37" t="s">
        <v>141</v>
      </c>
      <c r="J5075" s="37" t="s">
        <v>10</v>
      </c>
      <c r="Q5075">
        <f t="shared" si="1190"/>
        <v>0</v>
      </c>
      <c r="S5075" s="194"/>
      <c r="W5075" t="s">
        <v>141</v>
      </c>
      <c r="Y5075" t="s">
        <v>141</v>
      </c>
      <c r="AB5075" t="s">
        <v>141</v>
      </c>
    </row>
    <row r="5076" spans="1:30" x14ac:dyDescent="0.25">
      <c r="A5076" s="39" t="s">
        <v>1627</v>
      </c>
      <c r="B5076" s="40" t="s">
        <v>1598</v>
      </c>
      <c r="C5076" s="39" t="s">
        <v>145</v>
      </c>
      <c r="D5076" s="39" t="s">
        <v>1599</v>
      </c>
      <c r="E5076" s="235" t="s">
        <v>1643</v>
      </c>
      <c r="F5076" s="236"/>
      <c r="G5076" s="41" t="s">
        <v>1600</v>
      </c>
      <c r="H5076" s="42">
        <v>1</v>
      </c>
      <c r="I5076" s="43">
        <f>_xlfn.XLOOKUP(D5076,'Sintético MO EQ MAT'!D:D,'Sintético MO EQ MAT'!G:G)</f>
        <v>10379.07552</v>
      </c>
      <c r="J5076" s="43">
        <f>(H5076*I5076)</f>
        <v>10379.07552</v>
      </c>
      <c r="K5076">
        <f>_xlfn.XLOOKUP(D5076,'Sintético MO EQ MAT'!D:D,'Sintético MO EQ MAT'!O:O,0)</f>
        <v>101299.77</v>
      </c>
      <c r="L5076">
        <f>_xlfn.XLOOKUP(D5076,'Sintético MO EQ MAT'!D:D,'Sintético MO EQ MAT'!K:K,0)</f>
        <v>12662.472134400001</v>
      </c>
      <c r="Q5076">
        <f t="shared" si="1190"/>
        <v>0</v>
      </c>
      <c r="S5076" s="194"/>
      <c r="W5076">
        <v>10379.07552</v>
      </c>
      <c r="Y5076">
        <v>10379.07552</v>
      </c>
      <c r="AB5076">
        <v>10379.07552</v>
      </c>
    </row>
    <row r="5077" spans="1:30" x14ac:dyDescent="0.25">
      <c r="A5077" s="44"/>
      <c r="B5077" s="44"/>
      <c r="C5077" s="44"/>
      <c r="D5077" s="44"/>
      <c r="E5077" s="44" t="s">
        <v>1629</v>
      </c>
      <c r="F5077" s="45">
        <v>0</v>
      </c>
      <c r="G5077" s="44" t="s">
        <v>1630</v>
      </c>
      <c r="H5077" s="45">
        <v>0</v>
      </c>
      <c r="I5077" s="44" t="s">
        <v>1631</v>
      </c>
      <c r="J5077" s="48">
        <f>H5077*J5076</f>
        <v>0</v>
      </c>
      <c r="Q5077">
        <f t="shared" si="1190"/>
        <v>0</v>
      </c>
      <c r="W5077" t="s">
        <v>1631</v>
      </c>
      <c r="Y5077" t="s">
        <v>1631</v>
      </c>
      <c r="AB5077" t="s">
        <v>1631</v>
      </c>
    </row>
    <row r="5078" spans="1:30" x14ac:dyDescent="0.25">
      <c r="A5078" s="44"/>
      <c r="B5078" s="44"/>
      <c r="C5078" s="44"/>
      <c r="D5078" s="44"/>
      <c r="E5078" s="44" t="s">
        <v>1632</v>
      </c>
      <c r="F5078" s="45">
        <f>J5078-J5076</f>
        <v>2283.3966144000005</v>
      </c>
      <c r="G5078" s="44"/>
      <c r="H5078" s="229" t="s">
        <v>1633</v>
      </c>
      <c r="I5078" s="229"/>
      <c r="J5078" s="45">
        <f>Q5078</f>
        <v>12662.472134400001</v>
      </c>
      <c r="Q5078">
        <f t="shared" si="1190"/>
        <v>12662.472134400001</v>
      </c>
      <c r="S5078" s="194"/>
    </row>
    <row r="5079" spans="1:30" ht="15.75" thickBot="1" x14ac:dyDescent="0.3">
      <c r="A5079" s="46"/>
      <c r="B5079" s="46"/>
      <c r="C5079" s="46"/>
      <c r="D5079" s="46"/>
      <c r="E5079" s="46"/>
      <c r="F5079" s="46"/>
      <c r="G5079" s="46" t="s">
        <v>1634</v>
      </c>
      <c r="H5079" s="47">
        <v>8</v>
      </c>
      <c r="I5079" s="46" t="s">
        <v>1635</v>
      </c>
      <c r="J5079" s="48">
        <f>O5079</f>
        <v>101299.77</v>
      </c>
      <c r="M5079">
        <f>K5076</f>
        <v>101299.77</v>
      </c>
      <c r="N5079">
        <f>L5076</f>
        <v>12662.472134400001</v>
      </c>
      <c r="O5079">
        <v>101299.77</v>
      </c>
      <c r="P5079">
        <v>12662.472134400001</v>
      </c>
      <c r="Q5079">
        <f t="shared" si="1190"/>
        <v>0</v>
      </c>
      <c r="S5079" s="194"/>
      <c r="W5079" t="s">
        <v>1635</v>
      </c>
      <c r="Y5079" t="s">
        <v>1635</v>
      </c>
      <c r="AB5079" t="s">
        <v>1635</v>
      </c>
    </row>
    <row r="5080" spans="1:30" ht="15.75" thickTop="1" x14ac:dyDescent="0.25">
      <c r="A5080" s="49"/>
      <c r="B5080" s="49"/>
      <c r="C5080" s="49"/>
      <c r="D5080" s="49"/>
      <c r="E5080" s="49"/>
      <c r="F5080" s="49"/>
      <c r="G5080" s="49"/>
      <c r="H5080" s="49"/>
      <c r="I5080" s="49"/>
      <c r="J5080" s="49"/>
      <c r="Q5080">
        <f t="shared" si="1190"/>
        <v>0</v>
      </c>
      <c r="S5080" s="194"/>
    </row>
    <row r="5081" spans="1:30" collapsed="1" x14ac:dyDescent="0.25">
      <c r="A5081" s="36" t="s">
        <v>1601</v>
      </c>
      <c r="B5081" s="37" t="s">
        <v>137</v>
      </c>
      <c r="C5081" s="36" t="s">
        <v>138</v>
      </c>
      <c r="D5081" s="36" t="s">
        <v>9</v>
      </c>
      <c r="E5081" s="233" t="s">
        <v>1626</v>
      </c>
      <c r="F5081" s="234"/>
      <c r="G5081" s="38" t="s">
        <v>139</v>
      </c>
      <c r="H5081" s="37" t="s">
        <v>140</v>
      </c>
      <c r="I5081" s="37" t="s">
        <v>141</v>
      </c>
      <c r="J5081" s="37" t="s">
        <v>10</v>
      </c>
      <c r="Q5081">
        <f t="shared" si="1190"/>
        <v>0</v>
      </c>
      <c r="S5081" s="194"/>
      <c r="W5081" t="s">
        <v>141</v>
      </c>
      <c r="Y5081" t="s">
        <v>141</v>
      </c>
      <c r="AB5081" t="s">
        <v>141</v>
      </c>
    </row>
    <row r="5082" spans="1:30" x14ac:dyDescent="0.25">
      <c r="A5082" s="39" t="s">
        <v>1636</v>
      </c>
      <c r="B5082" s="40" t="s">
        <v>1602</v>
      </c>
      <c r="C5082" s="39" t="s">
        <v>157</v>
      </c>
      <c r="D5082" s="39" t="s">
        <v>1603</v>
      </c>
      <c r="E5082" s="235" t="s">
        <v>1637</v>
      </c>
      <c r="F5082" s="236"/>
      <c r="G5082" s="41" t="s">
        <v>1604</v>
      </c>
      <c r="H5082" s="42">
        <v>1</v>
      </c>
      <c r="I5082" s="43">
        <f>_xlfn.XLOOKUP(D5082,'Sintético MO EQ MAT'!D:D,'Sintético MO EQ MAT'!G:G)</f>
        <v>7571.8301296885238</v>
      </c>
      <c r="J5082" s="43">
        <f>(H5082*I5082)</f>
        <v>7571.8301296885238</v>
      </c>
      <c r="K5082">
        <f>_xlfn.XLOOKUP(D5082,'Sintético MO EQ MAT'!D:D,'Sintético MO EQ MAT'!O:O,0)</f>
        <v>73901.06</v>
      </c>
      <c r="L5082">
        <f>_xlfn.XLOOKUP(D5082,'Sintético MO EQ MAT'!D:D,'Sintético MO EQ MAT'!K:K,0)</f>
        <v>9237.6327582199992</v>
      </c>
      <c r="Q5082">
        <f t="shared" si="1190"/>
        <v>0</v>
      </c>
      <c r="S5082" s="194"/>
      <c r="W5082">
        <v>7571.8301296885238</v>
      </c>
      <c r="Y5082">
        <v>7571.8301296885238</v>
      </c>
      <c r="AB5082">
        <v>7571.8301296885238</v>
      </c>
      <c r="AD5082" s="196">
        <v>269.27</v>
      </c>
    </row>
    <row r="5083" spans="1:30" ht="25.5" x14ac:dyDescent="0.25">
      <c r="A5083" s="50" t="s">
        <v>1638</v>
      </c>
      <c r="B5083" s="51" t="s">
        <v>3336</v>
      </c>
      <c r="C5083" s="50" t="s">
        <v>157</v>
      </c>
      <c r="D5083" s="50" t="s">
        <v>3337</v>
      </c>
      <c r="E5083" s="237" t="s">
        <v>1637</v>
      </c>
      <c r="F5083" s="238"/>
      <c r="G5083" s="52" t="s">
        <v>1604</v>
      </c>
      <c r="H5083" s="53">
        <v>1</v>
      </c>
      <c r="I5083" s="54">
        <v>117</v>
      </c>
      <c r="J5083" s="54">
        <f t="shared" ref="J5083:J5088" si="1192">TRUNC(H5083*I5083,(2))</f>
        <v>117</v>
      </c>
      <c r="Q5083">
        <f t="shared" si="1190"/>
        <v>0</v>
      </c>
      <c r="R5083">
        <f t="shared" ref="R5083:R5088" si="1193">I5083/1.07133</f>
        <v>109.21004732435385</v>
      </c>
      <c r="T5083">
        <v>111.20756442926084</v>
      </c>
      <c r="W5083">
        <v>119.14</v>
      </c>
      <c r="Y5083">
        <v>119.14</v>
      </c>
      <c r="AB5083">
        <v>117.11</v>
      </c>
      <c r="AD5083" s="196">
        <v>117.11</v>
      </c>
    </row>
    <row r="5084" spans="1:30" x14ac:dyDescent="0.25">
      <c r="A5084" s="55" t="s">
        <v>1627</v>
      </c>
      <c r="B5084" s="56" t="s">
        <v>3338</v>
      </c>
      <c r="C5084" s="55" t="s">
        <v>157</v>
      </c>
      <c r="D5084" s="55" t="s">
        <v>3339</v>
      </c>
      <c r="E5084" s="230" t="s">
        <v>1665</v>
      </c>
      <c r="F5084" s="231"/>
      <c r="G5084" s="57" t="s">
        <v>1604</v>
      </c>
      <c r="H5084" s="58">
        <v>1</v>
      </c>
      <c r="I5084" s="59">
        <v>6992</v>
      </c>
      <c r="J5084" s="59">
        <f t="shared" si="1192"/>
        <v>6992</v>
      </c>
      <c r="Q5084">
        <f t="shared" si="1190"/>
        <v>0</v>
      </c>
      <c r="R5084">
        <f t="shared" si="1193"/>
        <v>6526.467101640018</v>
      </c>
      <c r="T5084">
        <v>6639.6255122137909</v>
      </c>
      <c r="W5084">
        <v>7113.23</v>
      </c>
      <c r="Y5084">
        <v>7113.23</v>
      </c>
      <c r="AB5084">
        <v>6992.05</v>
      </c>
      <c r="AD5084" s="196">
        <v>6992.05</v>
      </c>
    </row>
    <row r="5085" spans="1:30" ht="25.5" x14ac:dyDescent="0.25">
      <c r="A5085" s="55" t="s">
        <v>1627</v>
      </c>
      <c r="B5085" s="56" t="s">
        <v>3340</v>
      </c>
      <c r="C5085" s="55" t="s">
        <v>157</v>
      </c>
      <c r="D5085" s="55" t="s">
        <v>3341</v>
      </c>
      <c r="E5085" s="230" t="s">
        <v>1648</v>
      </c>
      <c r="F5085" s="231"/>
      <c r="G5085" s="57" t="s">
        <v>1604</v>
      </c>
      <c r="H5085" s="58">
        <v>1</v>
      </c>
      <c r="I5085" s="59">
        <v>211.7</v>
      </c>
      <c r="J5085" s="59">
        <f t="shared" si="1192"/>
        <v>211.7</v>
      </c>
      <c r="Q5085">
        <f t="shared" si="1190"/>
        <v>0</v>
      </c>
      <c r="R5085">
        <f t="shared" si="1193"/>
        <v>197.60484631252743</v>
      </c>
      <c r="T5085">
        <v>201.20784445502321</v>
      </c>
      <c r="W5085">
        <v>215.56</v>
      </c>
      <c r="Y5085">
        <v>215.56</v>
      </c>
      <c r="AB5085">
        <v>211.88</v>
      </c>
      <c r="AD5085" s="196">
        <v>211.88</v>
      </c>
    </row>
    <row r="5086" spans="1:30" ht="25.5" x14ac:dyDescent="0.25">
      <c r="A5086" s="55" t="s">
        <v>1627</v>
      </c>
      <c r="B5086" s="56" t="s">
        <v>3342</v>
      </c>
      <c r="C5086" s="55" t="s">
        <v>157</v>
      </c>
      <c r="D5086" s="55" t="s">
        <v>3343</v>
      </c>
      <c r="E5086" s="230" t="s">
        <v>1648</v>
      </c>
      <c r="F5086" s="231"/>
      <c r="G5086" s="57" t="s">
        <v>1604</v>
      </c>
      <c r="H5086" s="58">
        <v>1</v>
      </c>
      <c r="I5086" s="59">
        <v>12.6</v>
      </c>
      <c r="J5086" s="59">
        <f t="shared" si="1192"/>
        <v>12.6</v>
      </c>
      <c r="Q5086">
        <f t="shared" si="1190"/>
        <v>0</v>
      </c>
      <c r="R5086">
        <f t="shared" si="1193"/>
        <v>11.7610820195458</v>
      </c>
      <c r="T5086">
        <v>12.031773589836934</v>
      </c>
      <c r="W5086">
        <v>12.89</v>
      </c>
      <c r="Y5086">
        <v>12.89</v>
      </c>
      <c r="AB5086">
        <v>12.67</v>
      </c>
      <c r="AD5086" s="196">
        <v>12.67</v>
      </c>
    </row>
    <row r="5087" spans="1:30" ht="25.5" x14ac:dyDescent="0.25">
      <c r="A5087" s="55" t="s">
        <v>1627</v>
      </c>
      <c r="B5087" s="56" t="s">
        <v>3344</v>
      </c>
      <c r="C5087" s="55" t="s">
        <v>157</v>
      </c>
      <c r="D5087" s="55" t="s">
        <v>3345</v>
      </c>
      <c r="E5087" s="230" t="s">
        <v>1643</v>
      </c>
      <c r="F5087" s="231"/>
      <c r="G5087" s="57" t="s">
        <v>1604</v>
      </c>
      <c r="H5087" s="58">
        <v>1</v>
      </c>
      <c r="I5087" s="59">
        <v>21</v>
      </c>
      <c r="J5087" s="59">
        <f t="shared" si="1192"/>
        <v>21</v>
      </c>
      <c r="Q5087">
        <f t="shared" si="1190"/>
        <v>0</v>
      </c>
      <c r="R5087">
        <f t="shared" si="1193"/>
        <v>19.601803365909667</v>
      </c>
      <c r="T5087">
        <v>20.05917877778089</v>
      </c>
      <c r="W5087">
        <v>21.49</v>
      </c>
      <c r="Y5087">
        <v>21.49</v>
      </c>
      <c r="AB5087">
        <v>21.12</v>
      </c>
      <c r="AD5087" s="196">
        <v>21.12</v>
      </c>
    </row>
    <row r="5088" spans="1:30" ht="25.5" x14ac:dyDescent="0.25">
      <c r="A5088" s="55" t="s">
        <v>1627</v>
      </c>
      <c r="B5088" s="56" t="s">
        <v>3346</v>
      </c>
      <c r="C5088" s="55" t="s">
        <v>157</v>
      </c>
      <c r="D5088" s="55" t="s">
        <v>3347</v>
      </c>
      <c r="E5088" s="230" t="s">
        <v>1643</v>
      </c>
      <c r="F5088" s="231"/>
      <c r="G5088" s="57" t="s">
        <v>1604</v>
      </c>
      <c r="H5088" s="58">
        <v>1</v>
      </c>
      <c r="I5088" s="59">
        <v>217.53</v>
      </c>
      <c r="J5088" s="59">
        <f t="shared" si="1192"/>
        <v>217.53</v>
      </c>
      <c r="Q5088">
        <f t="shared" si="1190"/>
        <v>0</v>
      </c>
      <c r="R5088">
        <f t="shared" si="1193"/>
        <v>203.04668029458713</v>
      </c>
      <c r="T5088">
        <v>206.76168874203094</v>
      </c>
      <c r="W5088">
        <v>221.51</v>
      </c>
      <c r="Y5088">
        <v>221.51</v>
      </c>
      <c r="AB5088">
        <v>217</v>
      </c>
      <c r="AD5088" s="196">
        <v>217.73</v>
      </c>
    </row>
    <row r="5089" spans="1:30" x14ac:dyDescent="0.25">
      <c r="A5089" s="44"/>
      <c r="B5089" s="44"/>
      <c r="C5089" s="44"/>
      <c r="D5089" s="44"/>
      <c r="E5089" s="44" t="s">
        <v>1629</v>
      </c>
      <c r="F5089" s="45">
        <v>7232.37</v>
      </c>
      <c r="G5089" s="44" t="s">
        <v>1630</v>
      </c>
      <c r="H5089" s="45">
        <v>0</v>
      </c>
      <c r="I5089" s="44" t="s">
        <v>1631</v>
      </c>
      <c r="J5089" s="48">
        <f>H5089*J5088</f>
        <v>0</v>
      </c>
      <c r="Q5089">
        <f t="shared" si="1190"/>
        <v>0</v>
      </c>
      <c r="W5089" t="s">
        <v>1631</v>
      </c>
      <c r="Y5089" t="s">
        <v>1631</v>
      </c>
      <c r="AB5089" t="s">
        <v>1631</v>
      </c>
    </row>
    <row r="5090" spans="1:30" x14ac:dyDescent="0.25">
      <c r="A5090" s="44"/>
      <c r="B5090" s="44"/>
      <c r="C5090" s="44"/>
      <c r="D5090" s="44"/>
      <c r="E5090" s="44" t="s">
        <v>1632</v>
      </c>
      <c r="F5090" s="45">
        <f>J5090-J5082</f>
        <v>1665.8026285314754</v>
      </c>
      <c r="G5090" s="44"/>
      <c r="H5090" s="229" t="s">
        <v>1633</v>
      </c>
      <c r="I5090" s="229"/>
      <c r="J5090" s="45">
        <f>Q5090</f>
        <v>9237.6327582199992</v>
      </c>
      <c r="Q5090">
        <f t="shared" si="1190"/>
        <v>9237.6327582199992</v>
      </c>
      <c r="S5090" s="194"/>
    </row>
    <row r="5091" spans="1:30" ht="15.75" thickBot="1" x14ac:dyDescent="0.3">
      <c r="A5091" s="46"/>
      <c r="B5091" s="46"/>
      <c r="C5091" s="46"/>
      <c r="D5091" s="46"/>
      <c r="E5091" s="46"/>
      <c r="F5091" s="46"/>
      <c r="G5091" s="46" t="s">
        <v>1634</v>
      </c>
      <c r="H5091" s="47">
        <v>8</v>
      </c>
      <c r="I5091" s="46" t="s">
        <v>1635</v>
      </c>
      <c r="J5091" s="48">
        <f>O5091</f>
        <v>73901.06</v>
      </c>
      <c r="M5091">
        <f>K5082</f>
        <v>73901.06</v>
      </c>
      <c r="N5091">
        <f>L5082</f>
        <v>9237.6327582199992</v>
      </c>
      <c r="O5091">
        <v>73901.06</v>
      </c>
      <c r="P5091">
        <v>9237.6327582199992</v>
      </c>
      <c r="Q5091">
        <f t="shared" si="1190"/>
        <v>0</v>
      </c>
      <c r="S5091" s="194"/>
      <c r="W5091" t="s">
        <v>1635</v>
      </c>
      <c r="Y5091" t="s">
        <v>1635</v>
      </c>
      <c r="AB5091" t="s">
        <v>1635</v>
      </c>
    </row>
    <row r="5092" spans="1:30" ht="15.75" thickTop="1" x14ac:dyDescent="0.25">
      <c r="A5092" s="49"/>
      <c r="B5092" s="49"/>
      <c r="C5092" s="49"/>
      <c r="D5092" s="49"/>
      <c r="E5092" s="49"/>
      <c r="F5092" s="49"/>
      <c r="G5092" s="49"/>
      <c r="H5092" s="49"/>
      <c r="I5092" s="49"/>
      <c r="J5092" s="49"/>
      <c r="Q5092">
        <f t="shared" si="1190"/>
        <v>0</v>
      </c>
      <c r="S5092" s="194"/>
    </row>
    <row r="5093" spans="1:30" collapsed="1" x14ac:dyDescent="0.25">
      <c r="A5093" s="36" t="s">
        <v>1605</v>
      </c>
      <c r="B5093" s="37" t="s">
        <v>137</v>
      </c>
      <c r="C5093" s="36" t="s">
        <v>138</v>
      </c>
      <c r="D5093" s="36" t="s">
        <v>9</v>
      </c>
      <c r="E5093" s="233" t="s">
        <v>1626</v>
      </c>
      <c r="F5093" s="234"/>
      <c r="G5093" s="38" t="s">
        <v>139</v>
      </c>
      <c r="H5093" s="37" t="s">
        <v>140</v>
      </c>
      <c r="I5093" s="37" t="s">
        <v>141</v>
      </c>
      <c r="J5093" s="37" t="s">
        <v>10</v>
      </c>
      <c r="Q5093">
        <f t="shared" si="1190"/>
        <v>0</v>
      </c>
      <c r="S5093" s="194"/>
      <c r="W5093" t="s">
        <v>141</v>
      </c>
      <c r="Y5093" t="s">
        <v>141</v>
      </c>
      <c r="AB5093" t="s">
        <v>141</v>
      </c>
    </row>
    <row r="5094" spans="1:30" x14ac:dyDescent="0.25">
      <c r="A5094" s="39" t="s">
        <v>1636</v>
      </c>
      <c r="B5094" s="40" t="s">
        <v>1606</v>
      </c>
      <c r="C5094" s="39" t="s">
        <v>157</v>
      </c>
      <c r="D5094" s="39" t="s">
        <v>1607</v>
      </c>
      <c r="E5094" s="235" t="s">
        <v>1637</v>
      </c>
      <c r="F5094" s="236"/>
      <c r="G5094" s="41" t="s">
        <v>1604</v>
      </c>
      <c r="H5094" s="42">
        <v>1</v>
      </c>
      <c r="I5094" s="43">
        <f>_xlfn.XLOOKUP(D5094,'Sintético MO EQ MAT'!D:D,'Sintético MO EQ MAT'!G:G)</f>
        <v>3961.252092614754</v>
      </c>
      <c r="J5094" s="43">
        <f>(H5094*I5094)</f>
        <v>3961.252092614754</v>
      </c>
      <c r="K5094">
        <f>_xlfn.XLOOKUP(D5094,'Sintético MO EQ MAT'!D:D,'Sintético MO EQ MAT'!O:O,0)</f>
        <v>38661.82</v>
      </c>
      <c r="L5094">
        <f>_xlfn.XLOOKUP(D5094,'Sintético MO EQ MAT'!D:D,'Sintético MO EQ MAT'!K:K,0)</f>
        <v>4832.7275529899998</v>
      </c>
      <c r="Q5094">
        <f t="shared" si="1190"/>
        <v>0</v>
      </c>
      <c r="S5094" s="194"/>
      <c r="W5094">
        <v>3961.252092614754</v>
      </c>
      <c r="Y5094">
        <v>3961.252092614754</v>
      </c>
      <c r="AB5094">
        <v>3961.252092614754</v>
      </c>
      <c r="AD5094" s="196">
        <v>269.26</v>
      </c>
    </row>
    <row r="5095" spans="1:30" ht="25.5" x14ac:dyDescent="0.25">
      <c r="A5095" s="50" t="s">
        <v>1638</v>
      </c>
      <c r="B5095" s="51" t="s">
        <v>3348</v>
      </c>
      <c r="C5095" s="50" t="s">
        <v>157</v>
      </c>
      <c r="D5095" s="50" t="s">
        <v>3349</v>
      </c>
      <c r="E5095" s="237" t="s">
        <v>1637</v>
      </c>
      <c r="F5095" s="238"/>
      <c r="G5095" s="52" t="s">
        <v>1604</v>
      </c>
      <c r="H5095" s="53">
        <v>1</v>
      </c>
      <c r="I5095" s="54">
        <v>14.35</v>
      </c>
      <c r="J5095" s="54">
        <f t="shared" ref="J5095:J5100" si="1194">TRUNC(H5095*I5095,(2))</f>
        <v>14.35</v>
      </c>
      <c r="Q5095">
        <f t="shared" si="1190"/>
        <v>0</v>
      </c>
      <c r="R5095">
        <f t="shared" ref="R5095:R5100" si="1195">I5095/1.07133</f>
        <v>13.394565633371604</v>
      </c>
      <c r="T5095">
        <v>13.637254627425724</v>
      </c>
      <c r="W5095">
        <v>14.61</v>
      </c>
      <c r="Y5095">
        <v>14.61</v>
      </c>
      <c r="AB5095">
        <v>14.36</v>
      </c>
      <c r="AD5095" s="196">
        <v>14.36</v>
      </c>
    </row>
    <row r="5096" spans="1:30" x14ac:dyDescent="0.25">
      <c r="A5096" s="55" t="s">
        <v>1627</v>
      </c>
      <c r="B5096" s="56" t="s">
        <v>3350</v>
      </c>
      <c r="C5096" s="55" t="s">
        <v>157</v>
      </c>
      <c r="D5096" s="55" t="s">
        <v>3351</v>
      </c>
      <c r="E5096" s="230" t="s">
        <v>1665</v>
      </c>
      <c r="F5096" s="231"/>
      <c r="G5096" s="57" t="s">
        <v>1604</v>
      </c>
      <c r="H5096" s="58">
        <v>1</v>
      </c>
      <c r="I5096" s="59">
        <v>3574</v>
      </c>
      <c r="J5096" s="59">
        <f t="shared" si="1194"/>
        <v>3574</v>
      </c>
      <c r="Q5096">
        <f t="shared" si="1190"/>
        <v>0</v>
      </c>
      <c r="R5096">
        <f t="shared" si="1195"/>
        <v>3336.0402490362449</v>
      </c>
      <c r="T5096">
        <v>3393.8749031577577</v>
      </c>
      <c r="W5096">
        <v>3635.96</v>
      </c>
      <c r="Y5096">
        <v>3635.96</v>
      </c>
      <c r="AB5096">
        <v>3574.02</v>
      </c>
      <c r="AD5096" s="196">
        <v>3574.02</v>
      </c>
    </row>
    <row r="5097" spans="1:30" ht="25.5" x14ac:dyDescent="0.25">
      <c r="A5097" s="55" t="s">
        <v>1627</v>
      </c>
      <c r="B5097" s="56" t="s">
        <v>3340</v>
      </c>
      <c r="C5097" s="55" t="s">
        <v>157</v>
      </c>
      <c r="D5097" s="55" t="s">
        <v>3341</v>
      </c>
      <c r="E5097" s="230" t="s">
        <v>1648</v>
      </c>
      <c r="F5097" s="231"/>
      <c r="G5097" s="57" t="s">
        <v>1604</v>
      </c>
      <c r="H5097" s="58">
        <v>1</v>
      </c>
      <c r="I5097" s="59">
        <v>211.8</v>
      </c>
      <c r="J5097" s="59">
        <f t="shared" si="1194"/>
        <v>211.8</v>
      </c>
      <c r="Q5097">
        <f t="shared" si="1190"/>
        <v>0</v>
      </c>
      <c r="R5097">
        <f t="shared" si="1195"/>
        <v>197.6981882333175</v>
      </c>
      <c r="T5097">
        <v>201.20784445502321</v>
      </c>
      <c r="W5097">
        <v>215.56</v>
      </c>
      <c r="Y5097">
        <v>215.56</v>
      </c>
      <c r="AB5097">
        <v>211.88</v>
      </c>
      <c r="AD5097" s="196">
        <v>211.88</v>
      </c>
    </row>
    <row r="5098" spans="1:30" ht="25.5" x14ac:dyDescent="0.25">
      <c r="A5098" s="55" t="s">
        <v>1627</v>
      </c>
      <c r="B5098" s="56" t="s">
        <v>3342</v>
      </c>
      <c r="C5098" s="55" t="s">
        <v>157</v>
      </c>
      <c r="D5098" s="55" t="s">
        <v>3343</v>
      </c>
      <c r="E5098" s="230" t="s">
        <v>1648</v>
      </c>
      <c r="F5098" s="231"/>
      <c r="G5098" s="57" t="s">
        <v>1604</v>
      </c>
      <c r="H5098" s="58">
        <v>1</v>
      </c>
      <c r="I5098" s="59">
        <v>12.6</v>
      </c>
      <c r="J5098" s="59">
        <f t="shared" si="1194"/>
        <v>12.6</v>
      </c>
      <c r="Q5098">
        <f t="shared" si="1190"/>
        <v>0</v>
      </c>
      <c r="R5098">
        <f t="shared" si="1195"/>
        <v>11.7610820195458</v>
      </c>
      <c r="T5098">
        <v>12.031773589836934</v>
      </c>
      <c r="W5098">
        <v>12.89</v>
      </c>
      <c r="Y5098">
        <v>12.89</v>
      </c>
      <c r="AB5098">
        <v>12.67</v>
      </c>
      <c r="AD5098" s="196">
        <v>12.67</v>
      </c>
    </row>
    <row r="5099" spans="1:30" ht="25.5" x14ac:dyDescent="0.25">
      <c r="A5099" s="55" t="s">
        <v>1627</v>
      </c>
      <c r="B5099" s="56" t="s">
        <v>3352</v>
      </c>
      <c r="C5099" s="55" t="s">
        <v>157</v>
      </c>
      <c r="D5099" s="55" t="s">
        <v>3353</v>
      </c>
      <c r="E5099" s="230" t="s">
        <v>1643</v>
      </c>
      <c r="F5099" s="231"/>
      <c r="G5099" s="57" t="s">
        <v>1604</v>
      </c>
      <c r="H5099" s="58">
        <v>1</v>
      </c>
      <c r="I5099" s="59">
        <v>10.3</v>
      </c>
      <c r="J5099" s="59">
        <f t="shared" si="1194"/>
        <v>10.3</v>
      </c>
      <c r="Q5099">
        <f t="shared" si="1190"/>
        <v>0</v>
      </c>
      <c r="R5099">
        <f t="shared" si="1195"/>
        <v>9.6142178413747406</v>
      </c>
      <c r="T5099">
        <v>9.8942436037448793</v>
      </c>
      <c r="W5099">
        <v>10.6</v>
      </c>
      <c r="Y5099">
        <v>10.6</v>
      </c>
      <c r="AB5099">
        <v>10.41</v>
      </c>
      <c r="AD5099" s="196">
        <v>10.41</v>
      </c>
    </row>
    <row r="5100" spans="1:30" ht="25.5" x14ac:dyDescent="0.25">
      <c r="A5100" s="55" t="s">
        <v>1627</v>
      </c>
      <c r="B5100" s="56" t="s">
        <v>3354</v>
      </c>
      <c r="C5100" s="55" t="s">
        <v>157</v>
      </c>
      <c r="D5100" s="55" t="s">
        <v>3355</v>
      </c>
      <c r="E5100" s="230" t="s">
        <v>1643</v>
      </c>
      <c r="F5100" s="231"/>
      <c r="G5100" s="57" t="s">
        <v>1604</v>
      </c>
      <c r="H5100" s="58">
        <v>1</v>
      </c>
      <c r="I5100" s="59">
        <v>138.19999999999999</v>
      </c>
      <c r="J5100" s="59">
        <f t="shared" si="1194"/>
        <v>138.19999999999999</v>
      </c>
      <c r="Q5100">
        <f t="shared" si="1190"/>
        <v>0</v>
      </c>
      <c r="R5100">
        <f t="shared" si="1195"/>
        <v>128.9985345318436</v>
      </c>
      <c r="T5100">
        <v>131.32274835951574</v>
      </c>
      <c r="W5100">
        <v>140.69</v>
      </c>
      <c r="Y5100">
        <v>140.69</v>
      </c>
      <c r="AB5100">
        <v>137.91</v>
      </c>
      <c r="AD5100" s="196">
        <v>138.29</v>
      </c>
    </row>
    <row r="5101" spans="1:30" x14ac:dyDescent="0.25">
      <c r="A5101" s="44"/>
      <c r="B5101" s="44"/>
      <c r="C5101" s="44"/>
      <c r="D5101" s="44"/>
      <c r="E5101" s="44" t="s">
        <v>1629</v>
      </c>
      <c r="F5101" s="45">
        <v>3650.57</v>
      </c>
      <c r="G5101" s="44" t="s">
        <v>1630</v>
      </c>
      <c r="H5101" s="45">
        <v>0</v>
      </c>
      <c r="I5101" s="44" t="s">
        <v>1631</v>
      </c>
      <c r="J5101" s="48">
        <f>H5101*J5100</f>
        <v>0</v>
      </c>
      <c r="Q5101">
        <f t="shared" si="1190"/>
        <v>0</v>
      </c>
      <c r="W5101" t="s">
        <v>1631</v>
      </c>
      <c r="Y5101" t="s">
        <v>1631</v>
      </c>
      <c r="AB5101" t="s">
        <v>1631</v>
      </c>
    </row>
    <row r="5102" spans="1:30" x14ac:dyDescent="0.25">
      <c r="A5102" s="44"/>
      <c r="B5102" s="44"/>
      <c r="C5102" s="44"/>
      <c r="D5102" s="44"/>
      <c r="E5102" s="44" t="s">
        <v>1632</v>
      </c>
      <c r="F5102" s="45">
        <f>J5102-J5094</f>
        <v>871.4754603752458</v>
      </c>
      <c r="G5102" s="44"/>
      <c r="H5102" s="229" t="s">
        <v>1633</v>
      </c>
      <c r="I5102" s="229"/>
      <c r="J5102" s="45">
        <f>Q5102</f>
        <v>4832.7275529899998</v>
      </c>
      <c r="Q5102">
        <f t="shared" si="1190"/>
        <v>4832.7275529899998</v>
      </c>
      <c r="S5102" s="194"/>
    </row>
    <row r="5103" spans="1:30" ht="15.75" thickBot="1" x14ac:dyDescent="0.3">
      <c r="A5103" s="46"/>
      <c r="B5103" s="46"/>
      <c r="C5103" s="46"/>
      <c r="D5103" s="46"/>
      <c r="E5103" s="46"/>
      <c r="F5103" s="46"/>
      <c r="G5103" s="46" t="s">
        <v>1634</v>
      </c>
      <c r="H5103" s="47">
        <v>8</v>
      </c>
      <c r="I5103" s="46" t="s">
        <v>1635</v>
      </c>
      <c r="J5103" s="48">
        <f>O5103</f>
        <v>38661.82</v>
      </c>
      <c r="M5103">
        <f>K5094</f>
        <v>38661.82</v>
      </c>
      <c r="N5103">
        <f>L5094</f>
        <v>4832.7275529899998</v>
      </c>
      <c r="O5103">
        <v>38661.82</v>
      </c>
      <c r="P5103">
        <v>4832.7275529899998</v>
      </c>
      <c r="Q5103">
        <f t="shared" si="1190"/>
        <v>0</v>
      </c>
      <c r="S5103" s="194"/>
      <c r="W5103" t="s">
        <v>1635</v>
      </c>
      <c r="Y5103" t="s">
        <v>1635</v>
      </c>
      <c r="AB5103" t="s">
        <v>1635</v>
      </c>
    </row>
    <row r="5104" spans="1:30" ht="15.75" thickTop="1" x14ac:dyDescent="0.25">
      <c r="A5104" s="49"/>
      <c r="B5104" s="49"/>
      <c r="C5104" s="49"/>
      <c r="D5104" s="49"/>
      <c r="E5104" s="49"/>
      <c r="F5104" s="49"/>
      <c r="G5104" s="49"/>
      <c r="H5104" s="49"/>
      <c r="I5104" s="49"/>
      <c r="J5104" s="49"/>
      <c r="Q5104">
        <f t="shared" si="1190"/>
        <v>0</v>
      </c>
      <c r="S5104" s="194"/>
    </row>
    <row r="5105" spans="1:30" collapsed="1" x14ac:dyDescent="0.25">
      <c r="A5105" s="36" t="s">
        <v>5094</v>
      </c>
      <c r="B5105" s="37" t="s">
        <v>137</v>
      </c>
      <c r="C5105" s="36" t="s">
        <v>138</v>
      </c>
      <c r="D5105" s="36" t="s">
        <v>9</v>
      </c>
      <c r="E5105" s="233" t="s">
        <v>1626</v>
      </c>
      <c r="F5105" s="234"/>
      <c r="G5105" s="38" t="s">
        <v>139</v>
      </c>
      <c r="H5105" s="37" t="s">
        <v>140</v>
      </c>
      <c r="I5105" s="37" t="s">
        <v>141</v>
      </c>
      <c r="J5105" s="37" t="s">
        <v>10</v>
      </c>
      <c r="Q5105">
        <f t="shared" si="1190"/>
        <v>0</v>
      </c>
      <c r="S5105" s="194"/>
      <c r="W5105" t="s">
        <v>141</v>
      </c>
      <c r="Y5105" t="s">
        <v>141</v>
      </c>
      <c r="AB5105" t="s">
        <v>141</v>
      </c>
    </row>
    <row r="5106" spans="1:30" x14ac:dyDescent="0.25">
      <c r="A5106" s="39" t="s">
        <v>1627</v>
      </c>
      <c r="B5106" s="40" t="s">
        <v>1609</v>
      </c>
      <c r="C5106" s="39" t="s">
        <v>145</v>
      </c>
      <c r="D5106" s="39" t="s">
        <v>1610</v>
      </c>
      <c r="E5106" s="235" t="s">
        <v>1665</v>
      </c>
      <c r="F5106" s="236"/>
      <c r="G5106" s="41" t="s">
        <v>1604</v>
      </c>
      <c r="H5106" s="42">
        <v>1</v>
      </c>
      <c r="I5106" s="43">
        <f>_xlfn.XLOOKUP(D5106,'Sintético MO EQ MAT'!D:D,'Sintético MO EQ MAT'!G:G)</f>
        <v>1376.0138000000002</v>
      </c>
      <c r="J5106" s="43">
        <f>(H5106*I5106)</f>
        <v>1376.0138000000002</v>
      </c>
      <c r="K5106">
        <f>_xlfn.XLOOKUP(D5106,'Sintético MO EQ MAT'!D:D,'Sintético MO EQ MAT'!O:O,0)</f>
        <v>13429.89</v>
      </c>
      <c r="L5106">
        <f>_xlfn.XLOOKUP(D5106,'Sintético MO EQ MAT'!D:D,'Sintético MO EQ MAT'!K:K,0)</f>
        <v>1678.736836</v>
      </c>
      <c r="Q5106">
        <f t="shared" si="1190"/>
        <v>0</v>
      </c>
      <c r="S5106" s="194"/>
      <c r="W5106">
        <v>1376.0138000000002</v>
      </c>
      <c r="Y5106">
        <v>1376.0138000000002</v>
      </c>
      <c r="AB5106">
        <v>1376.0138000000002</v>
      </c>
    </row>
    <row r="5107" spans="1:30" x14ac:dyDescent="0.25">
      <c r="A5107" s="44"/>
      <c r="B5107" s="44"/>
      <c r="C5107" s="44"/>
      <c r="D5107" s="44"/>
      <c r="E5107" s="44" t="s">
        <v>1629</v>
      </c>
      <c r="F5107" s="45">
        <v>1400</v>
      </c>
      <c r="G5107" s="44" t="s">
        <v>1630</v>
      </c>
      <c r="H5107" s="45">
        <v>0</v>
      </c>
      <c r="I5107" s="44" t="s">
        <v>1631</v>
      </c>
      <c r="J5107" s="48">
        <f>H5107*J5106</f>
        <v>0</v>
      </c>
      <c r="Q5107">
        <f t="shared" si="1190"/>
        <v>0</v>
      </c>
      <c r="W5107" t="s">
        <v>1631</v>
      </c>
      <c r="Y5107" t="s">
        <v>1631</v>
      </c>
      <c r="AB5107" t="s">
        <v>1631</v>
      </c>
    </row>
    <row r="5108" spans="1:30" x14ac:dyDescent="0.25">
      <c r="A5108" s="44"/>
      <c r="B5108" s="44"/>
      <c r="C5108" s="44"/>
      <c r="D5108" s="44"/>
      <c r="E5108" s="44" t="s">
        <v>1632</v>
      </c>
      <c r="F5108" s="45">
        <f>J5108-J5106</f>
        <v>302.72303599999987</v>
      </c>
      <c r="G5108" s="44"/>
      <c r="H5108" s="229" t="s">
        <v>1633</v>
      </c>
      <c r="I5108" s="229"/>
      <c r="J5108" s="45">
        <f>Q5108</f>
        <v>1678.736836</v>
      </c>
      <c r="Q5108">
        <f t="shared" si="1190"/>
        <v>1678.736836</v>
      </c>
      <c r="S5108" s="194"/>
    </row>
    <row r="5109" spans="1:30" ht="15.75" thickBot="1" x14ac:dyDescent="0.3">
      <c r="A5109" s="46"/>
      <c r="B5109" s="46"/>
      <c r="C5109" s="46"/>
      <c r="D5109" s="46"/>
      <c r="E5109" s="46"/>
      <c r="F5109" s="46"/>
      <c r="G5109" s="46" t="s">
        <v>1634</v>
      </c>
      <c r="H5109" s="47">
        <v>8</v>
      </c>
      <c r="I5109" s="46" t="s">
        <v>1635</v>
      </c>
      <c r="J5109" s="48">
        <f>O5109</f>
        <v>13429.89</v>
      </c>
      <c r="M5109">
        <f>K5106</f>
        <v>13429.89</v>
      </c>
      <c r="N5109">
        <f>L5106</f>
        <v>1678.736836</v>
      </c>
      <c r="O5109">
        <v>13429.89</v>
      </c>
      <c r="P5109">
        <v>1678.736836</v>
      </c>
      <c r="Q5109">
        <f t="shared" si="1190"/>
        <v>0</v>
      </c>
      <c r="S5109" s="194"/>
      <c r="W5109" t="s">
        <v>1635</v>
      </c>
      <c r="Y5109" t="s">
        <v>1635</v>
      </c>
      <c r="AB5109" t="s">
        <v>1635</v>
      </c>
    </row>
    <row r="5110" spans="1:30" ht="15.75" thickTop="1" x14ac:dyDescent="0.25">
      <c r="A5110" s="49"/>
      <c r="B5110" s="49"/>
      <c r="C5110" s="49"/>
      <c r="D5110" s="49"/>
      <c r="E5110" s="49"/>
      <c r="F5110" s="49"/>
      <c r="G5110" s="49"/>
      <c r="H5110" s="49"/>
      <c r="I5110" s="49"/>
      <c r="J5110" s="49"/>
      <c r="Q5110">
        <f t="shared" si="1190"/>
        <v>0</v>
      </c>
      <c r="S5110" s="194"/>
    </row>
    <row r="5111" spans="1:30" collapsed="1" x14ac:dyDescent="0.25">
      <c r="A5111" s="36" t="s">
        <v>1611</v>
      </c>
      <c r="B5111" s="37" t="s">
        <v>137</v>
      </c>
      <c r="C5111" s="36" t="s">
        <v>138</v>
      </c>
      <c r="D5111" s="36" t="s">
        <v>9</v>
      </c>
      <c r="E5111" s="233" t="s">
        <v>1626</v>
      </c>
      <c r="F5111" s="234"/>
      <c r="G5111" s="38" t="s">
        <v>139</v>
      </c>
      <c r="H5111" s="37" t="s">
        <v>140</v>
      </c>
      <c r="I5111" s="37" t="s">
        <v>141</v>
      </c>
      <c r="J5111" s="37" t="s">
        <v>10</v>
      </c>
      <c r="Q5111">
        <f t="shared" si="1190"/>
        <v>0</v>
      </c>
      <c r="S5111" s="194"/>
      <c r="W5111" t="s">
        <v>141</v>
      </c>
      <c r="Y5111" t="s">
        <v>141</v>
      </c>
      <c r="AB5111" t="s">
        <v>141</v>
      </c>
    </row>
    <row r="5112" spans="1:30" ht="25.5" x14ac:dyDescent="0.25">
      <c r="A5112" s="39" t="s">
        <v>1636</v>
      </c>
      <c r="B5112" s="40" t="s">
        <v>1612</v>
      </c>
      <c r="C5112" s="39" t="s">
        <v>157</v>
      </c>
      <c r="D5112" s="39" t="s">
        <v>1613</v>
      </c>
      <c r="E5112" s="235" t="s">
        <v>1637</v>
      </c>
      <c r="F5112" s="236"/>
      <c r="G5112" s="41" t="s">
        <v>266</v>
      </c>
      <c r="H5112" s="42">
        <v>1</v>
      </c>
      <c r="I5112" s="43">
        <f>_xlfn.XLOOKUP(D5112,'Sintético MO EQ MAT'!D:D,'Sintético MO EQ MAT'!G:G)</f>
        <v>29.647135737704918</v>
      </c>
      <c r="J5112" s="43">
        <f>(H5112*I5112)</f>
        <v>29.647135737704918</v>
      </c>
      <c r="K5112">
        <f>_xlfn.XLOOKUP(D5112,'Sintético MO EQ MAT'!D:D,'Sintético MO EQ MAT'!O:O,0)</f>
        <v>25463.33</v>
      </c>
      <c r="L5112">
        <f>_xlfn.XLOOKUP(D5112,'Sintético MO EQ MAT'!D:D,'Sintético MO EQ MAT'!K:K,0)</f>
        <v>36.169505600000001</v>
      </c>
      <c r="Q5112">
        <f t="shared" si="1190"/>
        <v>0</v>
      </c>
      <c r="S5112" s="194"/>
      <c r="W5112">
        <v>29.647135737704918</v>
      </c>
      <c r="Y5112">
        <v>29.647135737704918</v>
      </c>
      <c r="AB5112">
        <v>29.647135737704918</v>
      </c>
      <c r="AD5112" s="196">
        <v>1.43</v>
      </c>
    </row>
    <row r="5113" spans="1:30" ht="25.5" x14ac:dyDescent="0.25">
      <c r="A5113" s="50" t="s">
        <v>1638</v>
      </c>
      <c r="B5113" s="51" t="s">
        <v>3356</v>
      </c>
      <c r="C5113" s="50" t="s">
        <v>157</v>
      </c>
      <c r="D5113" s="50" t="s">
        <v>3357</v>
      </c>
      <c r="E5113" s="237" t="s">
        <v>1637</v>
      </c>
      <c r="F5113" s="238"/>
      <c r="G5113" s="52" t="s">
        <v>266</v>
      </c>
      <c r="H5113" s="53">
        <v>1</v>
      </c>
      <c r="I5113" s="54">
        <v>0.51</v>
      </c>
      <c r="J5113" s="54">
        <f t="shared" ref="J5113:J5118" si="1196">TRUNC(H5113*I5113,(2))</f>
        <v>0.51</v>
      </c>
      <c r="Q5113">
        <f t="shared" si="1190"/>
        <v>0</v>
      </c>
      <c r="R5113">
        <f t="shared" ref="R5113:R5118" si="1197">I5113/1.07133</f>
        <v>0.47604379602923474</v>
      </c>
      <c r="T5113">
        <v>0.48537798810823934</v>
      </c>
      <c r="W5113">
        <v>0.52</v>
      </c>
      <c r="Y5113">
        <v>0.52</v>
      </c>
      <c r="AB5113">
        <v>0.51</v>
      </c>
      <c r="AD5113" s="196">
        <v>0.51</v>
      </c>
    </row>
    <row r="5114" spans="1:30" ht="25.5" x14ac:dyDescent="0.25">
      <c r="A5114" s="55" t="s">
        <v>1627</v>
      </c>
      <c r="B5114" s="56" t="s">
        <v>2867</v>
      </c>
      <c r="C5114" s="55" t="s">
        <v>157</v>
      </c>
      <c r="D5114" s="55" t="s">
        <v>2868</v>
      </c>
      <c r="E5114" s="230" t="s">
        <v>2864</v>
      </c>
      <c r="F5114" s="231"/>
      <c r="G5114" s="57" t="s">
        <v>266</v>
      </c>
      <c r="H5114" s="58">
        <v>1</v>
      </c>
      <c r="I5114" s="59">
        <v>1.1200000000000001</v>
      </c>
      <c r="J5114" s="59">
        <f t="shared" si="1196"/>
        <v>1.1200000000000001</v>
      </c>
      <c r="Q5114">
        <f t="shared" si="1190"/>
        <v>0</v>
      </c>
      <c r="R5114">
        <f t="shared" si="1197"/>
        <v>1.0454295128485156</v>
      </c>
      <c r="T5114">
        <v>1.0640978970065247</v>
      </c>
      <c r="W5114">
        <v>1.1399999999999999</v>
      </c>
      <c r="Y5114">
        <v>1.1399999999999999</v>
      </c>
      <c r="AB5114">
        <v>1.1200000000000001</v>
      </c>
      <c r="AD5114" s="196">
        <v>1.1200000000000001</v>
      </c>
    </row>
    <row r="5115" spans="1:30" ht="25.5" x14ac:dyDescent="0.25">
      <c r="A5115" s="55" t="s">
        <v>1627</v>
      </c>
      <c r="B5115" s="56" t="s">
        <v>2869</v>
      </c>
      <c r="C5115" s="55" t="s">
        <v>157</v>
      </c>
      <c r="D5115" s="55" t="s">
        <v>2870</v>
      </c>
      <c r="E5115" s="230" t="s">
        <v>1628</v>
      </c>
      <c r="F5115" s="231"/>
      <c r="G5115" s="57" t="s">
        <v>266</v>
      </c>
      <c r="H5115" s="58">
        <v>1</v>
      </c>
      <c r="I5115" s="59">
        <v>0.06</v>
      </c>
      <c r="J5115" s="59">
        <f t="shared" si="1196"/>
        <v>0.06</v>
      </c>
      <c r="Q5115">
        <f t="shared" si="1190"/>
        <v>0</v>
      </c>
      <c r="R5115">
        <f t="shared" si="1197"/>
        <v>5.6005152474027611E-2</v>
      </c>
      <c r="T5115">
        <v>6.5339344553032225E-2</v>
      </c>
      <c r="W5115">
        <v>7.0000000000000007E-2</v>
      </c>
      <c r="Y5115">
        <v>7.0000000000000007E-2</v>
      </c>
      <c r="AB5115">
        <v>0.06</v>
      </c>
      <c r="AD5115" s="196">
        <v>0.06</v>
      </c>
    </row>
    <row r="5116" spans="1:30" x14ac:dyDescent="0.25">
      <c r="A5116" s="55" t="s">
        <v>1627</v>
      </c>
      <c r="B5116" s="56" t="s">
        <v>3358</v>
      </c>
      <c r="C5116" s="55" t="s">
        <v>157</v>
      </c>
      <c r="D5116" s="55" t="s">
        <v>3359</v>
      </c>
      <c r="E5116" s="230" t="s">
        <v>1665</v>
      </c>
      <c r="F5116" s="231"/>
      <c r="G5116" s="57" t="s">
        <v>266</v>
      </c>
      <c r="H5116" s="58">
        <v>1</v>
      </c>
      <c r="I5116" s="59">
        <v>27.18</v>
      </c>
      <c r="J5116" s="59">
        <f t="shared" si="1196"/>
        <v>27.18</v>
      </c>
      <c r="Q5116">
        <f t="shared" si="1190"/>
        <v>0</v>
      </c>
      <c r="R5116">
        <f t="shared" si="1197"/>
        <v>25.370334070734511</v>
      </c>
      <c r="T5116">
        <v>25.790372714289717</v>
      </c>
      <c r="W5116">
        <v>27.63</v>
      </c>
      <c r="Y5116">
        <v>27.63</v>
      </c>
      <c r="AB5116">
        <v>27.15</v>
      </c>
      <c r="AD5116" s="196">
        <v>27.15</v>
      </c>
    </row>
    <row r="5117" spans="1:30" ht="25.5" x14ac:dyDescent="0.25">
      <c r="A5117" s="55" t="s">
        <v>1627</v>
      </c>
      <c r="B5117" s="56" t="s">
        <v>3360</v>
      </c>
      <c r="C5117" s="55" t="s">
        <v>157</v>
      </c>
      <c r="D5117" s="55" t="s">
        <v>3361</v>
      </c>
      <c r="E5117" s="230" t="s">
        <v>1643</v>
      </c>
      <c r="F5117" s="231"/>
      <c r="G5117" s="57" t="s">
        <v>266</v>
      </c>
      <c r="H5117" s="58">
        <v>1</v>
      </c>
      <c r="I5117" s="59">
        <v>0.05</v>
      </c>
      <c r="J5117" s="59">
        <f t="shared" si="1196"/>
        <v>0.05</v>
      </c>
      <c r="Q5117">
        <f t="shared" si="1190"/>
        <v>0</v>
      </c>
      <c r="R5117">
        <f t="shared" si="1197"/>
        <v>4.6670960395023019E-2</v>
      </c>
      <c r="T5117">
        <v>5.6005152474027611E-2</v>
      </c>
      <c r="W5117">
        <v>0.06</v>
      </c>
      <c r="Y5117">
        <v>0.06</v>
      </c>
      <c r="AB5117">
        <v>0.05</v>
      </c>
      <c r="AD5117" s="196">
        <v>0.05</v>
      </c>
    </row>
    <row r="5118" spans="1:30" ht="25.5" x14ac:dyDescent="0.25">
      <c r="A5118" s="55" t="s">
        <v>1627</v>
      </c>
      <c r="B5118" s="56" t="s">
        <v>3362</v>
      </c>
      <c r="C5118" s="55" t="s">
        <v>157</v>
      </c>
      <c r="D5118" s="55" t="s">
        <v>3363</v>
      </c>
      <c r="E5118" s="230" t="s">
        <v>1643</v>
      </c>
      <c r="F5118" s="231"/>
      <c r="G5118" s="57" t="s">
        <v>266</v>
      </c>
      <c r="H5118" s="58">
        <v>1</v>
      </c>
      <c r="I5118" s="59">
        <v>0.73</v>
      </c>
      <c r="J5118" s="59">
        <f t="shared" si="1196"/>
        <v>0.73</v>
      </c>
      <c r="Q5118">
        <f t="shared" si="1190"/>
        <v>0</v>
      </c>
      <c r="R5118">
        <f t="shared" si="1197"/>
        <v>0.68139602176733594</v>
      </c>
      <c r="T5118">
        <v>0.70006440592534525</v>
      </c>
      <c r="W5118">
        <v>0.75</v>
      </c>
      <c r="Y5118">
        <v>0.75</v>
      </c>
      <c r="AB5118">
        <v>0.75</v>
      </c>
      <c r="AD5118" s="196">
        <v>0.73</v>
      </c>
    </row>
    <row r="5119" spans="1:30" x14ac:dyDescent="0.25">
      <c r="A5119" s="44"/>
      <c r="B5119" s="44"/>
      <c r="C5119" s="44"/>
      <c r="D5119" s="44"/>
      <c r="E5119" s="44" t="s">
        <v>1629</v>
      </c>
      <c r="F5119" s="45">
        <v>28.15</v>
      </c>
      <c r="G5119" s="44" t="s">
        <v>1630</v>
      </c>
      <c r="H5119" s="45">
        <v>0</v>
      </c>
      <c r="I5119" s="44" t="s">
        <v>1631</v>
      </c>
      <c r="J5119" s="48">
        <f>H5119*J5118</f>
        <v>0</v>
      </c>
      <c r="Q5119">
        <f t="shared" si="1190"/>
        <v>0</v>
      </c>
      <c r="W5119" t="s">
        <v>1631</v>
      </c>
      <c r="Y5119" t="s">
        <v>1631</v>
      </c>
      <c r="AB5119" t="s">
        <v>1631</v>
      </c>
    </row>
    <row r="5120" spans="1:30" x14ac:dyDescent="0.25">
      <c r="A5120" s="44"/>
      <c r="B5120" s="44"/>
      <c r="C5120" s="44"/>
      <c r="D5120" s="44"/>
      <c r="E5120" s="44" t="s">
        <v>1632</v>
      </c>
      <c r="F5120" s="45">
        <f>J5120-J5112</f>
        <v>6.5223698622950828</v>
      </c>
      <c r="G5120" s="44"/>
      <c r="H5120" s="229" t="s">
        <v>1633</v>
      </c>
      <c r="I5120" s="229"/>
      <c r="J5120" s="45">
        <f>Q5120</f>
        <v>36.169505600000001</v>
      </c>
      <c r="Q5120">
        <f t="shared" si="1190"/>
        <v>36.169505600000001</v>
      </c>
      <c r="S5120" s="194"/>
    </row>
    <row r="5121" spans="1:30" ht="15.75" thickBot="1" x14ac:dyDescent="0.3">
      <c r="A5121" s="46"/>
      <c r="B5121" s="46"/>
      <c r="C5121" s="46"/>
      <c r="D5121" s="46"/>
      <c r="E5121" s="46"/>
      <c r="F5121" s="46"/>
      <c r="G5121" s="46" t="s">
        <v>1634</v>
      </c>
      <c r="H5121" s="47">
        <v>704</v>
      </c>
      <c r="I5121" s="46" t="s">
        <v>1635</v>
      </c>
      <c r="J5121" s="48">
        <f>O5121</f>
        <v>25463.33</v>
      </c>
      <c r="M5121">
        <f>K5112</f>
        <v>25463.33</v>
      </c>
      <c r="N5121">
        <f>L5112</f>
        <v>36.169505600000001</v>
      </c>
      <c r="O5121">
        <v>25463.33</v>
      </c>
      <c r="P5121">
        <v>36.169505600000001</v>
      </c>
      <c r="Q5121">
        <f t="shared" si="1190"/>
        <v>0</v>
      </c>
      <c r="S5121" s="194"/>
      <c r="W5121" t="s">
        <v>1635</v>
      </c>
      <c r="Y5121" t="s">
        <v>1635</v>
      </c>
      <c r="AB5121" t="s">
        <v>1635</v>
      </c>
    </row>
    <row r="5122" spans="1:30" ht="15.75" thickTop="1" x14ac:dyDescent="0.25">
      <c r="A5122" s="49"/>
      <c r="B5122" s="49"/>
      <c r="C5122" s="49"/>
      <c r="D5122" s="49"/>
      <c r="E5122" s="49"/>
      <c r="F5122" s="49"/>
      <c r="G5122" s="49"/>
      <c r="H5122" s="49"/>
      <c r="I5122" s="49"/>
      <c r="J5122" s="49"/>
      <c r="Q5122">
        <f t="shared" si="1190"/>
        <v>0</v>
      </c>
      <c r="S5122" s="194"/>
    </row>
    <row r="5123" spans="1:30" collapsed="1" x14ac:dyDescent="0.25">
      <c r="A5123" s="36" t="s">
        <v>1614</v>
      </c>
      <c r="B5123" s="37" t="s">
        <v>137</v>
      </c>
      <c r="C5123" s="36" t="s">
        <v>138</v>
      </c>
      <c r="D5123" s="36" t="s">
        <v>9</v>
      </c>
      <c r="E5123" s="233" t="s">
        <v>1626</v>
      </c>
      <c r="F5123" s="234"/>
      <c r="G5123" s="38" t="s">
        <v>139</v>
      </c>
      <c r="H5123" s="37" t="s">
        <v>140</v>
      </c>
      <c r="I5123" s="37" t="s">
        <v>141</v>
      </c>
      <c r="J5123" s="37" t="s">
        <v>10</v>
      </c>
      <c r="Q5123">
        <f t="shared" si="1190"/>
        <v>0</v>
      </c>
      <c r="S5123" s="194"/>
      <c r="W5123" t="s">
        <v>141</v>
      </c>
      <c r="Y5123" t="s">
        <v>141</v>
      </c>
      <c r="AB5123" t="s">
        <v>141</v>
      </c>
    </row>
    <row r="5124" spans="1:30" x14ac:dyDescent="0.25">
      <c r="A5124" s="39" t="s">
        <v>1636</v>
      </c>
      <c r="B5124" s="40" t="s">
        <v>1615</v>
      </c>
      <c r="C5124" s="39" t="s">
        <v>157</v>
      </c>
      <c r="D5124" s="39" t="s">
        <v>1616</v>
      </c>
      <c r="E5124" s="235" t="s">
        <v>1637</v>
      </c>
      <c r="F5124" s="236"/>
      <c r="G5124" s="41" t="s">
        <v>266</v>
      </c>
      <c r="H5124" s="42">
        <v>1</v>
      </c>
      <c r="I5124" s="43">
        <f>_xlfn.XLOOKUP(D5124,'Sintético MO EQ MAT'!D:D,'Sintético MO EQ MAT'!G:G)</f>
        <v>23.355175680327868</v>
      </c>
      <c r="J5124" s="43">
        <f>(H5124*I5124)</f>
        <v>23.355175680327868</v>
      </c>
      <c r="K5124">
        <f>_xlfn.XLOOKUP(D5124,'Sintético MO EQ MAT'!D:D,'Sintético MO EQ MAT'!O:O,0)</f>
        <v>109414.32</v>
      </c>
      <c r="L5124">
        <f>_xlfn.XLOOKUP(D5124,'Sintético MO EQ MAT'!D:D,'Sintético MO EQ MAT'!K:K,0)</f>
        <v>28.493314329999997</v>
      </c>
      <c r="Q5124">
        <f t="shared" si="1190"/>
        <v>0</v>
      </c>
      <c r="S5124" s="194"/>
      <c r="W5124">
        <v>23.355175680327868</v>
      </c>
      <c r="Y5124">
        <v>23.355175680327868</v>
      </c>
      <c r="AB5124">
        <v>23.355175680327868</v>
      </c>
      <c r="AD5124" s="196">
        <v>4.76</v>
      </c>
    </row>
    <row r="5125" spans="1:30" ht="25.5" x14ac:dyDescent="0.25">
      <c r="A5125" s="50" t="s">
        <v>1638</v>
      </c>
      <c r="B5125" s="51" t="s">
        <v>3364</v>
      </c>
      <c r="C5125" s="50" t="s">
        <v>157</v>
      </c>
      <c r="D5125" s="50" t="s">
        <v>3365</v>
      </c>
      <c r="E5125" s="237" t="s">
        <v>1637</v>
      </c>
      <c r="F5125" s="238"/>
      <c r="G5125" s="52" t="s">
        <v>266</v>
      </c>
      <c r="H5125" s="53">
        <v>1</v>
      </c>
      <c r="I5125" s="54">
        <v>0.08</v>
      </c>
      <c r="J5125" s="54">
        <f t="shared" ref="J5125:J5132" si="1198">TRUNC(H5125*I5125,(2))</f>
        <v>0.08</v>
      </c>
      <c r="Q5125">
        <f t="shared" si="1190"/>
        <v>0</v>
      </c>
      <c r="R5125">
        <f t="shared" ref="R5125:R5132" si="1199">I5125/1.07133</f>
        <v>7.4673536632036824E-2</v>
      </c>
      <c r="T5125">
        <v>8.4007728711041424E-2</v>
      </c>
      <c r="W5125">
        <v>0.09</v>
      </c>
      <c r="Y5125">
        <v>0.09</v>
      </c>
      <c r="AB5125">
        <v>0.08</v>
      </c>
      <c r="AD5125" s="196">
        <v>0.08</v>
      </c>
    </row>
    <row r="5126" spans="1:30" ht="25.5" x14ac:dyDescent="0.25">
      <c r="A5126" s="55" t="s">
        <v>1627</v>
      </c>
      <c r="B5126" s="56" t="s">
        <v>2862</v>
      </c>
      <c r="C5126" s="55" t="s">
        <v>157</v>
      </c>
      <c r="D5126" s="55" t="s">
        <v>2863</v>
      </c>
      <c r="E5126" s="230" t="s">
        <v>2864</v>
      </c>
      <c r="F5126" s="231"/>
      <c r="G5126" s="57" t="s">
        <v>266</v>
      </c>
      <c r="H5126" s="58">
        <v>1</v>
      </c>
      <c r="I5126" s="59">
        <v>2.11</v>
      </c>
      <c r="J5126" s="59">
        <f t="shared" si="1198"/>
        <v>2.11</v>
      </c>
      <c r="Q5126">
        <f t="shared" si="1190"/>
        <v>0</v>
      </c>
      <c r="R5126">
        <f t="shared" si="1199"/>
        <v>1.9695145286699711</v>
      </c>
      <c r="T5126">
        <v>2.0068512969859893</v>
      </c>
      <c r="W5126">
        <v>2.15</v>
      </c>
      <c r="Y5126">
        <v>2.15</v>
      </c>
      <c r="AB5126">
        <v>2.11</v>
      </c>
      <c r="AD5126" s="196">
        <v>2.11</v>
      </c>
    </row>
    <row r="5127" spans="1:30" ht="25.5" x14ac:dyDescent="0.25">
      <c r="A5127" s="55" t="s">
        <v>1627</v>
      </c>
      <c r="B5127" s="56" t="s">
        <v>2865</v>
      </c>
      <c r="C5127" s="55" t="s">
        <v>157</v>
      </c>
      <c r="D5127" s="55" t="s">
        <v>2866</v>
      </c>
      <c r="E5127" s="230" t="s">
        <v>1656</v>
      </c>
      <c r="F5127" s="231"/>
      <c r="G5127" s="57" t="s">
        <v>266</v>
      </c>
      <c r="H5127" s="58">
        <v>1</v>
      </c>
      <c r="I5127" s="59">
        <v>0.65</v>
      </c>
      <c r="J5127" s="59">
        <f t="shared" si="1198"/>
        <v>0.65</v>
      </c>
      <c r="Q5127">
        <f t="shared" si="1190"/>
        <v>0</v>
      </c>
      <c r="R5127">
        <f t="shared" si="1199"/>
        <v>0.60672248513529925</v>
      </c>
      <c r="T5127">
        <v>0.62539086929330845</v>
      </c>
      <c r="W5127">
        <v>0.67</v>
      </c>
      <c r="Y5127">
        <v>0.67</v>
      </c>
      <c r="AB5127">
        <v>0.65</v>
      </c>
      <c r="AD5127" s="196">
        <v>0.65</v>
      </c>
    </row>
    <row r="5128" spans="1:30" ht="25.5" x14ac:dyDescent="0.25">
      <c r="A5128" s="55" t="s">
        <v>1627</v>
      </c>
      <c r="B5128" s="56" t="s">
        <v>2867</v>
      </c>
      <c r="C5128" s="55" t="s">
        <v>157</v>
      </c>
      <c r="D5128" s="55" t="s">
        <v>2868</v>
      </c>
      <c r="E5128" s="230" t="s">
        <v>2864</v>
      </c>
      <c r="F5128" s="231"/>
      <c r="G5128" s="57" t="s">
        <v>266</v>
      </c>
      <c r="H5128" s="58">
        <v>1</v>
      </c>
      <c r="I5128" s="59">
        <v>1.17</v>
      </c>
      <c r="J5128" s="59">
        <f t="shared" si="1198"/>
        <v>1.17</v>
      </c>
      <c r="Q5128">
        <f t="shared" si="1190"/>
        <v>0</v>
      </c>
      <c r="R5128">
        <f t="shared" si="1199"/>
        <v>1.0921004732435384</v>
      </c>
      <c r="T5128">
        <v>1.0640978970065247</v>
      </c>
      <c r="W5128">
        <v>1.1399999999999999</v>
      </c>
      <c r="Y5128">
        <v>1.1399999999999999</v>
      </c>
      <c r="AB5128">
        <v>1.1200000000000001</v>
      </c>
      <c r="AD5128" s="196">
        <v>1.1200000000000001</v>
      </c>
    </row>
    <row r="5129" spans="1:30" ht="25.5" x14ac:dyDescent="0.25">
      <c r="A5129" s="55" t="s">
        <v>1627</v>
      </c>
      <c r="B5129" s="56" t="s">
        <v>2869</v>
      </c>
      <c r="C5129" s="55" t="s">
        <v>157</v>
      </c>
      <c r="D5129" s="55" t="s">
        <v>2870</v>
      </c>
      <c r="E5129" s="230" t="s">
        <v>1628</v>
      </c>
      <c r="F5129" s="231"/>
      <c r="G5129" s="57" t="s">
        <v>266</v>
      </c>
      <c r="H5129" s="58">
        <v>1</v>
      </c>
      <c r="I5129" s="59">
        <v>0.06</v>
      </c>
      <c r="J5129" s="59">
        <f t="shared" si="1198"/>
        <v>0.06</v>
      </c>
      <c r="Q5129">
        <f t="shared" si="1190"/>
        <v>0</v>
      </c>
      <c r="R5129">
        <f t="shared" si="1199"/>
        <v>5.6005152474027611E-2</v>
      </c>
      <c r="T5129">
        <v>6.5339344553032225E-2</v>
      </c>
      <c r="W5129">
        <v>7.0000000000000007E-2</v>
      </c>
      <c r="Y5129">
        <v>7.0000000000000007E-2</v>
      </c>
      <c r="AB5129">
        <v>0.06</v>
      </c>
      <c r="AD5129" s="196">
        <v>0.06</v>
      </c>
    </row>
    <row r="5130" spans="1:30" ht="25.5" x14ac:dyDescent="0.25">
      <c r="A5130" s="55" t="s">
        <v>1627</v>
      </c>
      <c r="B5130" s="56" t="s">
        <v>3366</v>
      </c>
      <c r="C5130" s="55" t="s">
        <v>157</v>
      </c>
      <c r="D5130" s="55" t="s">
        <v>3367</v>
      </c>
      <c r="E5130" s="230" t="s">
        <v>1665</v>
      </c>
      <c r="F5130" s="231"/>
      <c r="G5130" s="57" t="s">
        <v>266</v>
      </c>
      <c r="H5130" s="58">
        <v>1</v>
      </c>
      <c r="I5130" s="59">
        <v>17.5</v>
      </c>
      <c r="J5130" s="59">
        <f t="shared" si="1198"/>
        <v>17.5</v>
      </c>
      <c r="Q5130">
        <f t="shared" ref="Q5130:Q5135" si="1200">P5131</f>
        <v>0</v>
      </c>
      <c r="R5130">
        <f t="shared" si="1199"/>
        <v>16.334836138258055</v>
      </c>
      <c r="T5130">
        <v>16.624196092707198</v>
      </c>
      <c r="W5130">
        <v>17.809999999999999</v>
      </c>
      <c r="Y5130">
        <v>17.809999999999999</v>
      </c>
      <c r="AB5130">
        <v>17.5</v>
      </c>
      <c r="AD5130" s="196">
        <v>17.5</v>
      </c>
    </row>
    <row r="5131" spans="1:30" ht="25.5" x14ac:dyDescent="0.25">
      <c r="A5131" s="55" t="s">
        <v>1627</v>
      </c>
      <c r="B5131" s="56" t="s">
        <v>2871</v>
      </c>
      <c r="C5131" s="55" t="s">
        <v>157</v>
      </c>
      <c r="D5131" s="55" t="s">
        <v>2872</v>
      </c>
      <c r="E5131" s="230" t="s">
        <v>1643</v>
      </c>
      <c r="F5131" s="231"/>
      <c r="G5131" s="57" t="s">
        <v>266</v>
      </c>
      <c r="H5131" s="58">
        <v>1</v>
      </c>
      <c r="I5131" s="59">
        <v>0.56999999999999995</v>
      </c>
      <c r="J5131" s="59">
        <f t="shared" si="1198"/>
        <v>0.56999999999999995</v>
      </c>
      <c r="Q5131">
        <f t="shared" si="1200"/>
        <v>0</v>
      </c>
      <c r="R5131">
        <f t="shared" si="1199"/>
        <v>0.53204894850326234</v>
      </c>
      <c r="T5131">
        <v>0.55071733266127154</v>
      </c>
      <c r="W5131">
        <v>0.59</v>
      </c>
      <c r="Y5131">
        <v>0.59</v>
      </c>
      <c r="AB5131">
        <v>0.56999999999999995</v>
      </c>
      <c r="AD5131" s="196">
        <v>0.56999999999999995</v>
      </c>
    </row>
    <row r="5132" spans="1:30" ht="25.5" x14ac:dyDescent="0.25">
      <c r="A5132" s="55" t="s">
        <v>1627</v>
      </c>
      <c r="B5132" s="56" t="s">
        <v>2873</v>
      </c>
      <c r="C5132" s="55" t="s">
        <v>157</v>
      </c>
      <c r="D5132" s="55" t="s">
        <v>2874</v>
      </c>
      <c r="E5132" s="230" t="s">
        <v>1643</v>
      </c>
      <c r="F5132" s="231"/>
      <c r="G5132" s="57" t="s">
        <v>266</v>
      </c>
      <c r="H5132" s="58">
        <v>1</v>
      </c>
      <c r="I5132" s="59">
        <v>1.22</v>
      </c>
      <c r="J5132" s="59">
        <f t="shared" si="1198"/>
        <v>1.22</v>
      </c>
      <c r="Q5132">
        <f t="shared" si="1200"/>
        <v>0</v>
      </c>
      <c r="R5132">
        <f t="shared" si="1199"/>
        <v>1.1387714336385615</v>
      </c>
      <c r="T5132">
        <v>1.1667740098755754</v>
      </c>
      <c r="W5132">
        <v>1.25</v>
      </c>
      <c r="Y5132">
        <v>1.25</v>
      </c>
      <c r="AB5132">
        <v>1.26</v>
      </c>
      <c r="AD5132" s="196">
        <v>1.22</v>
      </c>
    </row>
    <row r="5133" spans="1:30" x14ac:dyDescent="0.25">
      <c r="A5133" s="44"/>
      <c r="B5133" s="44"/>
      <c r="C5133" s="44"/>
      <c r="D5133" s="44"/>
      <c r="E5133" s="44" t="s">
        <v>1629</v>
      </c>
      <c r="F5133" s="45">
        <v>17.899999999999999</v>
      </c>
      <c r="G5133" s="44" t="s">
        <v>1630</v>
      </c>
      <c r="H5133" s="45">
        <v>0</v>
      </c>
      <c r="I5133" s="44" t="s">
        <v>1631</v>
      </c>
      <c r="J5133" s="48">
        <f>H5133*J5132</f>
        <v>0</v>
      </c>
      <c r="Q5133">
        <f t="shared" si="1200"/>
        <v>0</v>
      </c>
      <c r="W5133" t="s">
        <v>1631</v>
      </c>
      <c r="Y5133" t="s">
        <v>1631</v>
      </c>
      <c r="AB5133" t="s">
        <v>1631</v>
      </c>
    </row>
    <row r="5134" spans="1:30" x14ac:dyDescent="0.25">
      <c r="A5134" s="44"/>
      <c r="B5134" s="44"/>
      <c r="C5134" s="44"/>
      <c r="D5134" s="44"/>
      <c r="E5134" s="44" t="s">
        <v>1632</v>
      </c>
      <c r="F5134" s="45">
        <f>J5134-J5124</f>
        <v>5.1381386496721291</v>
      </c>
      <c r="G5134" s="44"/>
      <c r="H5134" s="229" t="s">
        <v>1633</v>
      </c>
      <c r="I5134" s="229"/>
      <c r="J5134" s="45">
        <f>Q5134</f>
        <v>28.493314329999997</v>
      </c>
      <c r="Q5134">
        <f t="shared" si="1200"/>
        <v>28.493314329999997</v>
      </c>
      <c r="S5134" s="194"/>
    </row>
    <row r="5135" spans="1:30" ht="15.75" thickBot="1" x14ac:dyDescent="0.3">
      <c r="A5135" s="46"/>
      <c r="B5135" s="46"/>
      <c r="C5135" s="46"/>
      <c r="D5135" s="46"/>
      <c r="E5135" s="46"/>
      <c r="F5135" s="46"/>
      <c r="G5135" s="46" t="s">
        <v>1634</v>
      </c>
      <c r="H5135" s="47">
        <v>3840</v>
      </c>
      <c r="I5135" s="46" t="s">
        <v>1635</v>
      </c>
      <c r="J5135" s="48">
        <f>O5135</f>
        <v>109414.32</v>
      </c>
      <c r="M5135">
        <f>K5124</f>
        <v>109414.32</v>
      </c>
      <c r="N5135">
        <f>L5124</f>
        <v>28.493314329999997</v>
      </c>
      <c r="O5135">
        <v>109414.32</v>
      </c>
      <c r="P5135">
        <v>28.493314329999997</v>
      </c>
      <c r="Q5135">
        <f t="shared" si="1200"/>
        <v>0</v>
      </c>
      <c r="S5135" s="194"/>
      <c r="W5135" t="s">
        <v>1635</v>
      </c>
      <c r="Y5135" t="s">
        <v>1635</v>
      </c>
      <c r="AB5135" t="s">
        <v>1635</v>
      </c>
    </row>
    <row r="5136" spans="1:30" ht="15.75" thickTop="1" x14ac:dyDescent="0.25">
      <c r="A5136" s="49"/>
      <c r="B5136" s="49"/>
      <c r="C5136" s="49"/>
      <c r="D5136" s="49"/>
      <c r="E5136" s="49"/>
      <c r="F5136" s="49"/>
      <c r="G5136" s="49"/>
      <c r="H5136" s="49"/>
      <c r="I5136" s="49"/>
      <c r="J5136" s="49"/>
    </row>
    <row r="5137" spans="1:17" x14ac:dyDescent="0.25">
      <c r="A5137" s="60"/>
      <c r="B5137" s="60"/>
      <c r="C5137" s="60"/>
      <c r="D5137" s="60"/>
      <c r="E5137" s="60"/>
      <c r="F5137" s="60"/>
      <c r="G5137" s="60"/>
      <c r="H5137" s="60"/>
      <c r="I5137" s="60"/>
      <c r="J5137" s="60"/>
    </row>
    <row r="5138" spans="1:17" x14ac:dyDescent="0.25">
      <c r="A5138" s="228"/>
      <c r="B5138" s="228"/>
      <c r="C5138" s="228"/>
      <c r="D5138" s="61"/>
      <c r="E5138" s="46"/>
      <c r="F5138" s="225" t="s">
        <v>132</v>
      </c>
      <c r="G5138" s="225"/>
      <c r="H5138" s="232">
        <f>H5140-H5139</f>
        <v>5868354.3023905456</v>
      </c>
      <c r="I5138" s="232"/>
      <c r="J5138" s="107"/>
    </row>
    <row r="5139" spans="1:17" x14ac:dyDescent="0.25">
      <c r="A5139" s="228"/>
      <c r="B5139" s="228"/>
      <c r="C5139" s="228"/>
      <c r="D5139" s="61"/>
      <c r="E5139" s="46"/>
      <c r="F5139" s="225" t="s">
        <v>133</v>
      </c>
      <c r="G5139" s="225"/>
      <c r="H5139" s="232">
        <v>1250492.1000000006</v>
      </c>
      <c r="I5139" s="232"/>
      <c r="J5139" s="107"/>
    </row>
    <row r="5140" spans="1:17" x14ac:dyDescent="0.25">
      <c r="A5140" s="228"/>
      <c r="B5140" s="228"/>
      <c r="C5140" s="228"/>
      <c r="D5140" s="61"/>
      <c r="E5140" s="46"/>
      <c r="F5140" s="225" t="s">
        <v>134</v>
      </c>
      <c r="G5140" s="225"/>
      <c r="H5140" s="232">
        <f>J4+J188+J196+J244+J512+J671+J749+J813+J878+J1015+J4273+J4393+J4868+J4938+J5063+J5074</f>
        <v>7118846.4023905462</v>
      </c>
      <c r="I5140" s="232"/>
      <c r="J5140" s="107"/>
    </row>
    <row r="5141" spans="1:17" x14ac:dyDescent="0.25">
      <c r="A5141" s="62"/>
      <c r="B5141" s="62"/>
      <c r="C5141" s="62"/>
      <c r="D5141" s="62"/>
      <c r="E5141" s="62"/>
      <c r="F5141" s="62"/>
      <c r="G5141" s="62"/>
      <c r="H5141" s="62"/>
      <c r="I5141" s="62"/>
      <c r="J5141" s="62"/>
    </row>
    <row r="5142" spans="1:17" x14ac:dyDescent="0.25">
      <c r="A5142" s="204" t="s">
        <v>135</v>
      </c>
      <c r="B5142" s="204"/>
      <c r="C5142" s="204"/>
      <c r="D5142" s="204"/>
      <c r="E5142" s="204"/>
      <c r="F5142" s="204"/>
      <c r="G5142" s="204"/>
      <c r="H5142" s="204"/>
      <c r="I5142" s="204"/>
      <c r="J5142" s="204"/>
      <c r="K5142" s="65"/>
      <c r="L5142" s="65"/>
      <c r="M5142" s="65"/>
      <c r="N5142" s="65"/>
      <c r="O5142" s="65"/>
      <c r="P5142" s="65"/>
      <c r="Q5142" s="65"/>
    </row>
    <row r="5143" spans="1:17" x14ac:dyDescent="0.25">
      <c r="K5143">
        <f t="shared" ref="K5143:L5143" si="1201">K4+K188+K196+K244+K512+K671+K749+K813+K878+K1015+K4273+K4393+K4868+K4938+K5063+K5074</f>
        <v>7118846.4000000004</v>
      </c>
      <c r="L5143">
        <f t="shared" si="1201"/>
        <v>0</v>
      </c>
      <c r="M5143">
        <f>M4+M188+M196+M244+M512+M671+M749+M813+M878+M1015+M4273+M4393+M4868+M4938+M5063+M5074</f>
        <v>7118846.4000000004</v>
      </c>
      <c r="O5143">
        <v>7118846.4000000004</v>
      </c>
    </row>
  </sheetData>
  <autoFilter ref="A4265:AD4265" xr:uid="{7ED3A521-71BC-4990-9BA6-744460181876}">
    <filterColumn colId="4" showButton="0"/>
  </autoFilter>
  <mergeCells count="3630">
    <mergeCell ref="A3:J3"/>
    <mergeCell ref="F4:G4"/>
    <mergeCell ref="F5:G5"/>
    <mergeCell ref="E6:F6"/>
    <mergeCell ref="E7:F7"/>
    <mergeCell ref="H9:I9"/>
    <mergeCell ref="A1:D2"/>
    <mergeCell ref="E1:F1"/>
    <mergeCell ref="G1:H1"/>
    <mergeCell ref="I1:J1"/>
    <mergeCell ref="E2:F2"/>
    <mergeCell ref="G2:H2"/>
    <mergeCell ref="I2:J2"/>
    <mergeCell ref="H31:I31"/>
    <mergeCell ref="E34:F34"/>
    <mergeCell ref="E35:F35"/>
    <mergeCell ref="E36:F36"/>
    <mergeCell ref="E37:F37"/>
    <mergeCell ref="H39:I39"/>
    <mergeCell ref="F24:G24"/>
    <mergeCell ref="E25:F25"/>
    <mergeCell ref="E26:F26"/>
    <mergeCell ref="E27:F27"/>
    <mergeCell ref="E28:F28"/>
    <mergeCell ref="E29:F29"/>
    <mergeCell ref="E12:F12"/>
    <mergeCell ref="E13:F13"/>
    <mergeCell ref="H15:I15"/>
    <mergeCell ref="E18:F18"/>
    <mergeCell ref="E19:F19"/>
    <mergeCell ref="H21:I21"/>
    <mergeCell ref="E63:F63"/>
    <mergeCell ref="E64:F64"/>
    <mergeCell ref="H66:I66"/>
    <mergeCell ref="E69:F69"/>
    <mergeCell ref="E70:F70"/>
    <mergeCell ref="E71:F71"/>
    <mergeCell ref="E51:F51"/>
    <mergeCell ref="E52:F52"/>
    <mergeCell ref="H54:I54"/>
    <mergeCell ref="E57:F57"/>
    <mergeCell ref="E58:F58"/>
    <mergeCell ref="H60:I60"/>
    <mergeCell ref="F42:G42"/>
    <mergeCell ref="E43:F43"/>
    <mergeCell ref="E44:F44"/>
    <mergeCell ref="E45:F45"/>
    <mergeCell ref="H47:I47"/>
    <mergeCell ref="E50:F50"/>
    <mergeCell ref="H94:I94"/>
    <mergeCell ref="E97:F97"/>
    <mergeCell ref="E98:F98"/>
    <mergeCell ref="E99:F99"/>
    <mergeCell ref="E100:F100"/>
    <mergeCell ref="H102:I102"/>
    <mergeCell ref="H85:I85"/>
    <mergeCell ref="F88:G88"/>
    <mergeCell ref="E89:F89"/>
    <mergeCell ref="E90:F90"/>
    <mergeCell ref="E91:F91"/>
    <mergeCell ref="E92:F92"/>
    <mergeCell ref="H73:I73"/>
    <mergeCell ref="E76:F76"/>
    <mergeCell ref="E77:F77"/>
    <mergeCell ref="H79:I79"/>
    <mergeCell ref="E82:F82"/>
    <mergeCell ref="E83:F83"/>
    <mergeCell ref="E120:F120"/>
    <mergeCell ref="E121:F121"/>
    <mergeCell ref="E122:F122"/>
    <mergeCell ref="E123:F123"/>
    <mergeCell ref="E124:F124"/>
    <mergeCell ref="E125:F125"/>
    <mergeCell ref="E111:F111"/>
    <mergeCell ref="E112:F112"/>
    <mergeCell ref="H114:I114"/>
    <mergeCell ref="E117:F117"/>
    <mergeCell ref="E118:F118"/>
    <mergeCell ref="E119:F119"/>
    <mergeCell ref="E105:F105"/>
    <mergeCell ref="E106:F106"/>
    <mergeCell ref="E107:F107"/>
    <mergeCell ref="E108:F108"/>
    <mergeCell ref="E109:F109"/>
    <mergeCell ref="E110:F110"/>
    <mergeCell ref="E138:F138"/>
    <mergeCell ref="E139:F139"/>
    <mergeCell ref="E140:F140"/>
    <mergeCell ref="E141:F141"/>
    <mergeCell ref="E142:F142"/>
    <mergeCell ref="E143:F143"/>
    <mergeCell ref="E132:F132"/>
    <mergeCell ref="E133:F133"/>
    <mergeCell ref="E134:F134"/>
    <mergeCell ref="E135:F135"/>
    <mergeCell ref="E136:F136"/>
    <mergeCell ref="E137:F137"/>
    <mergeCell ref="E126:F126"/>
    <mergeCell ref="E127:F127"/>
    <mergeCell ref="E128:F128"/>
    <mergeCell ref="E129:F129"/>
    <mergeCell ref="E130:F130"/>
    <mergeCell ref="E131:F131"/>
    <mergeCell ref="E156:F156"/>
    <mergeCell ref="E157:F157"/>
    <mergeCell ref="E158:F158"/>
    <mergeCell ref="E159:F159"/>
    <mergeCell ref="E160:F160"/>
    <mergeCell ref="E161:F161"/>
    <mergeCell ref="E150:F150"/>
    <mergeCell ref="E151:F151"/>
    <mergeCell ref="E152:F152"/>
    <mergeCell ref="E153:F153"/>
    <mergeCell ref="E154:F154"/>
    <mergeCell ref="E155:F155"/>
    <mergeCell ref="E144:F144"/>
    <mergeCell ref="E145:F145"/>
    <mergeCell ref="E146:F146"/>
    <mergeCell ref="E147:F147"/>
    <mergeCell ref="E148:F148"/>
    <mergeCell ref="E149:F149"/>
    <mergeCell ref="E174:F174"/>
    <mergeCell ref="E175:F175"/>
    <mergeCell ref="H177:I177"/>
    <mergeCell ref="E180:F180"/>
    <mergeCell ref="E181:F181"/>
    <mergeCell ref="E182:F182"/>
    <mergeCell ref="E168:F168"/>
    <mergeCell ref="E169:F169"/>
    <mergeCell ref="E170:F170"/>
    <mergeCell ref="E171:F171"/>
    <mergeCell ref="E172:F172"/>
    <mergeCell ref="E173:F173"/>
    <mergeCell ref="E162:F162"/>
    <mergeCell ref="E163:F163"/>
    <mergeCell ref="E164:F164"/>
    <mergeCell ref="E165:F165"/>
    <mergeCell ref="E166:F166"/>
    <mergeCell ref="E167:F167"/>
    <mergeCell ref="E201:F201"/>
    <mergeCell ref="H203:I203"/>
    <mergeCell ref="E206:F206"/>
    <mergeCell ref="E207:F207"/>
    <mergeCell ref="E208:F208"/>
    <mergeCell ref="E209:F209"/>
    <mergeCell ref="H193:I193"/>
    <mergeCell ref="F196:G196"/>
    <mergeCell ref="F197:G197"/>
    <mergeCell ref="E198:F198"/>
    <mergeCell ref="E199:F199"/>
    <mergeCell ref="E200:F200"/>
    <mergeCell ref="E183:F183"/>
    <mergeCell ref="H185:I185"/>
    <mergeCell ref="F188:G188"/>
    <mergeCell ref="E189:F189"/>
    <mergeCell ref="E190:F190"/>
    <mergeCell ref="E191:F191"/>
    <mergeCell ref="E228:F228"/>
    <mergeCell ref="E229:F229"/>
    <mergeCell ref="E230:F230"/>
    <mergeCell ref="E231:F231"/>
    <mergeCell ref="E232:F232"/>
    <mergeCell ref="E233:F233"/>
    <mergeCell ref="E219:F219"/>
    <mergeCell ref="E220:F220"/>
    <mergeCell ref="E221:F221"/>
    <mergeCell ref="E222:F222"/>
    <mergeCell ref="H224:I224"/>
    <mergeCell ref="E227:F227"/>
    <mergeCell ref="H211:I211"/>
    <mergeCell ref="F214:G214"/>
    <mergeCell ref="E215:F215"/>
    <mergeCell ref="E216:F216"/>
    <mergeCell ref="E217:F217"/>
    <mergeCell ref="E218:F218"/>
    <mergeCell ref="E249:F249"/>
    <mergeCell ref="E250:F250"/>
    <mergeCell ref="E251:F251"/>
    <mergeCell ref="H253:I253"/>
    <mergeCell ref="E256:F256"/>
    <mergeCell ref="E257:F257"/>
    <mergeCell ref="H241:I241"/>
    <mergeCell ref="F244:G244"/>
    <mergeCell ref="F245:G245"/>
    <mergeCell ref="E246:F246"/>
    <mergeCell ref="E247:F247"/>
    <mergeCell ref="E248:F248"/>
    <mergeCell ref="E234:F234"/>
    <mergeCell ref="E235:F235"/>
    <mergeCell ref="E236:F236"/>
    <mergeCell ref="E237:F237"/>
    <mergeCell ref="E238:F238"/>
    <mergeCell ref="E239:F239"/>
    <mergeCell ref="E273:F273"/>
    <mergeCell ref="E274:F274"/>
    <mergeCell ref="E275:F275"/>
    <mergeCell ref="E276:F276"/>
    <mergeCell ref="E277:F277"/>
    <mergeCell ref="H279:I279"/>
    <mergeCell ref="E267:F267"/>
    <mergeCell ref="E268:F268"/>
    <mergeCell ref="E269:F269"/>
    <mergeCell ref="E270:F270"/>
    <mergeCell ref="E271:F271"/>
    <mergeCell ref="E272:F272"/>
    <mergeCell ref="E258:F258"/>
    <mergeCell ref="E259:F259"/>
    <mergeCell ref="E260:F260"/>
    <mergeCell ref="E261:F261"/>
    <mergeCell ref="H263:I263"/>
    <mergeCell ref="E266:F266"/>
    <mergeCell ref="E297:F297"/>
    <mergeCell ref="E298:F298"/>
    <mergeCell ref="E299:F299"/>
    <mergeCell ref="E300:F300"/>
    <mergeCell ref="E301:F301"/>
    <mergeCell ref="E302:F302"/>
    <mergeCell ref="H289:I289"/>
    <mergeCell ref="E292:F292"/>
    <mergeCell ref="E293:F293"/>
    <mergeCell ref="E294:F294"/>
    <mergeCell ref="E295:F295"/>
    <mergeCell ref="E296:F296"/>
    <mergeCell ref="E282:F282"/>
    <mergeCell ref="E283:F283"/>
    <mergeCell ref="E284:F284"/>
    <mergeCell ref="E285:F285"/>
    <mergeCell ref="E286:F286"/>
    <mergeCell ref="E287:F287"/>
    <mergeCell ref="E318:F318"/>
    <mergeCell ref="H320:I320"/>
    <mergeCell ref="E323:F323"/>
    <mergeCell ref="E324:F324"/>
    <mergeCell ref="E325:F325"/>
    <mergeCell ref="E326:F326"/>
    <mergeCell ref="E312:F312"/>
    <mergeCell ref="E313:F313"/>
    <mergeCell ref="E314:F314"/>
    <mergeCell ref="E315:F315"/>
    <mergeCell ref="E316:F316"/>
    <mergeCell ref="E317:F317"/>
    <mergeCell ref="E303:F303"/>
    <mergeCell ref="E304:F304"/>
    <mergeCell ref="E305:F305"/>
    <mergeCell ref="H307:I307"/>
    <mergeCell ref="F310:G310"/>
    <mergeCell ref="E311:F311"/>
    <mergeCell ref="E345:F345"/>
    <mergeCell ref="E346:F346"/>
    <mergeCell ref="E347:F347"/>
    <mergeCell ref="E348:F348"/>
    <mergeCell ref="E349:F349"/>
    <mergeCell ref="E350:F350"/>
    <mergeCell ref="E336:F336"/>
    <mergeCell ref="E337:F337"/>
    <mergeCell ref="E338:F338"/>
    <mergeCell ref="E339:F339"/>
    <mergeCell ref="H341:I341"/>
    <mergeCell ref="E344:F344"/>
    <mergeCell ref="E327:F327"/>
    <mergeCell ref="E328:F328"/>
    <mergeCell ref="E329:F329"/>
    <mergeCell ref="E330:F330"/>
    <mergeCell ref="H332:I332"/>
    <mergeCell ref="E335:F335"/>
    <mergeCell ref="E369:F369"/>
    <mergeCell ref="E370:F370"/>
    <mergeCell ref="E371:F371"/>
    <mergeCell ref="H373:I373"/>
    <mergeCell ref="E376:F376"/>
    <mergeCell ref="E377:F377"/>
    <mergeCell ref="H361:I361"/>
    <mergeCell ref="E364:F364"/>
    <mergeCell ref="E365:F365"/>
    <mergeCell ref="E366:F366"/>
    <mergeCell ref="E367:F367"/>
    <mergeCell ref="E368:F368"/>
    <mergeCell ref="E351:F351"/>
    <mergeCell ref="H353:I353"/>
    <mergeCell ref="E356:F356"/>
    <mergeCell ref="E357:F357"/>
    <mergeCell ref="E358:F358"/>
    <mergeCell ref="E359:F359"/>
    <mergeCell ref="E399:F399"/>
    <mergeCell ref="E400:F400"/>
    <mergeCell ref="H402:I402"/>
    <mergeCell ref="E405:F405"/>
    <mergeCell ref="E406:F406"/>
    <mergeCell ref="E407:F407"/>
    <mergeCell ref="H391:I391"/>
    <mergeCell ref="F394:G394"/>
    <mergeCell ref="E395:F395"/>
    <mergeCell ref="E396:F396"/>
    <mergeCell ref="E397:F397"/>
    <mergeCell ref="E398:F398"/>
    <mergeCell ref="H379:I379"/>
    <mergeCell ref="E382:F382"/>
    <mergeCell ref="E383:F383"/>
    <mergeCell ref="H385:I385"/>
    <mergeCell ref="E388:F388"/>
    <mergeCell ref="E389:F389"/>
    <mergeCell ref="E426:F426"/>
    <mergeCell ref="E427:F427"/>
    <mergeCell ref="E428:F428"/>
    <mergeCell ref="E429:F429"/>
    <mergeCell ref="E430:F430"/>
    <mergeCell ref="E431:F431"/>
    <mergeCell ref="E417:F417"/>
    <mergeCell ref="E418:F418"/>
    <mergeCell ref="E419:F419"/>
    <mergeCell ref="H421:I421"/>
    <mergeCell ref="E424:F424"/>
    <mergeCell ref="E425:F425"/>
    <mergeCell ref="E408:F408"/>
    <mergeCell ref="E409:F409"/>
    <mergeCell ref="E410:F410"/>
    <mergeCell ref="H412:I412"/>
    <mergeCell ref="E415:F415"/>
    <mergeCell ref="E416:F416"/>
    <mergeCell ref="H451:I451"/>
    <mergeCell ref="E454:F454"/>
    <mergeCell ref="E455:F455"/>
    <mergeCell ref="E456:F456"/>
    <mergeCell ref="E457:F457"/>
    <mergeCell ref="H459:I459"/>
    <mergeCell ref="E441:F441"/>
    <mergeCell ref="H443:I443"/>
    <mergeCell ref="E446:F446"/>
    <mergeCell ref="E447:F447"/>
    <mergeCell ref="E448:F448"/>
    <mergeCell ref="E449:F449"/>
    <mergeCell ref="E432:F432"/>
    <mergeCell ref="E433:F433"/>
    <mergeCell ref="H435:I435"/>
    <mergeCell ref="E438:F438"/>
    <mergeCell ref="E439:F439"/>
    <mergeCell ref="E440:F440"/>
    <mergeCell ref="E480:F480"/>
    <mergeCell ref="E481:F481"/>
    <mergeCell ref="E482:F482"/>
    <mergeCell ref="E483:F483"/>
    <mergeCell ref="E484:F484"/>
    <mergeCell ref="E485:F485"/>
    <mergeCell ref="E471:F471"/>
    <mergeCell ref="E472:F472"/>
    <mergeCell ref="E473:F473"/>
    <mergeCell ref="E474:F474"/>
    <mergeCell ref="E475:F475"/>
    <mergeCell ref="H477:I477"/>
    <mergeCell ref="E462:F462"/>
    <mergeCell ref="E463:F463"/>
    <mergeCell ref="E464:F464"/>
    <mergeCell ref="H466:I466"/>
    <mergeCell ref="F469:G469"/>
    <mergeCell ref="E470:F470"/>
    <mergeCell ref="E504:F504"/>
    <mergeCell ref="E505:F505"/>
    <mergeCell ref="E506:F506"/>
    <mergeCell ref="E507:F507"/>
    <mergeCell ref="H509:I509"/>
    <mergeCell ref="F512:G512"/>
    <mergeCell ref="E495:F495"/>
    <mergeCell ref="E496:F496"/>
    <mergeCell ref="E497:F497"/>
    <mergeCell ref="E498:F498"/>
    <mergeCell ref="H500:I500"/>
    <mergeCell ref="E503:F503"/>
    <mergeCell ref="E486:F486"/>
    <mergeCell ref="E487:F487"/>
    <mergeCell ref="E488:F488"/>
    <mergeCell ref="H490:I490"/>
    <mergeCell ref="E493:F493"/>
    <mergeCell ref="E494:F494"/>
    <mergeCell ref="E528:F528"/>
    <mergeCell ref="E529:F529"/>
    <mergeCell ref="E530:F530"/>
    <mergeCell ref="E531:F531"/>
    <mergeCell ref="H533:I533"/>
    <mergeCell ref="E536:F536"/>
    <mergeCell ref="E519:F519"/>
    <mergeCell ref="E520:F520"/>
    <mergeCell ref="E521:F521"/>
    <mergeCell ref="H523:I523"/>
    <mergeCell ref="E526:F526"/>
    <mergeCell ref="E527:F527"/>
    <mergeCell ref="F513:G513"/>
    <mergeCell ref="E514:F514"/>
    <mergeCell ref="E515:F515"/>
    <mergeCell ref="E516:F516"/>
    <mergeCell ref="E517:F517"/>
    <mergeCell ref="E518:F518"/>
    <mergeCell ref="E552:F552"/>
    <mergeCell ref="E553:F553"/>
    <mergeCell ref="E554:F554"/>
    <mergeCell ref="E555:F555"/>
    <mergeCell ref="H557:I557"/>
    <mergeCell ref="E560:F560"/>
    <mergeCell ref="H544:I544"/>
    <mergeCell ref="F547:G547"/>
    <mergeCell ref="E548:F548"/>
    <mergeCell ref="E549:F549"/>
    <mergeCell ref="E550:F550"/>
    <mergeCell ref="E551:F551"/>
    <mergeCell ref="E537:F537"/>
    <mergeCell ref="E538:F538"/>
    <mergeCell ref="E539:F539"/>
    <mergeCell ref="E540:F540"/>
    <mergeCell ref="E541:F541"/>
    <mergeCell ref="E542:F542"/>
    <mergeCell ref="E579:F579"/>
    <mergeCell ref="E580:F580"/>
    <mergeCell ref="E581:F581"/>
    <mergeCell ref="E582:F582"/>
    <mergeCell ref="E583:F583"/>
    <mergeCell ref="E584:F584"/>
    <mergeCell ref="E570:F570"/>
    <mergeCell ref="H572:I572"/>
    <mergeCell ref="E575:F575"/>
    <mergeCell ref="E576:F576"/>
    <mergeCell ref="E577:F577"/>
    <mergeCell ref="E578:F578"/>
    <mergeCell ref="E561:F561"/>
    <mergeCell ref="H563:I563"/>
    <mergeCell ref="E566:F566"/>
    <mergeCell ref="E567:F567"/>
    <mergeCell ref="E568:F568"/>
    <mergeCell ref="E569:F569"/>
    <mergeCell ref="E606:F606"/>
    <mergeCell ref="E607:F607"/>
    <mergeCell ref="E608:F608"/>
    <mergeCell ref="E609:F609"/>
    <mergeCell ref="E610:F610"/>
    <mergeCell ref="E611:F611"/>
    <mergeCell ref="E597:F597"/>
    <mergeCell ref="E598:F598"/>
    <mergeCell ref="E599:F599"/>
    <mergeCell ref="E600:F600"/>
    <mergeCell ref="H602:I602"/>
    <mergeCell ref="E605:F605"/>
    <mergeCell ref="E585:F585"/>
    <mergeCell ref="H587:I587"/>
    <mergeCell ref="E590:F590"/>
    <mergeCell ref="E591:F591"/>
    <mergeCell ref="H593:I593"/>
    <mergeCell ref="E596:F596"/>
    <mergeCell ref="E630:F630"/>
    <mergeCell ref="E631:F631"/>
    <mergeCell ref="E632:F632"/>
    <mergeCell ref="E633:F633"/>
    <mergeCell ref="E634:F634"/>
    <mergeCell ref="E635:F635"/>
    <mergeCell ref="E621:F621"/>
    <mergeCell ref="E622:F622"/>
    <mergeCell ref="H624:I624"/>
    <mergeCell ref="F627:G627"/>
    <mergeCell ref="E628:F628"/>
    <mergeCell ref="E629:F629"/>
    <mergeCell ref="E612:F612"/>
    <mergeCell ref="H614:I614"/>
    <mergeCell ref="E617:F617"/>
    <mergeCell ref="E618:F618"/>
    <mergeCell ref="E619:F619"/>
    <mergeCell ref="E620:F620"/>
    <mergeCell ref="E651:F651"/>
    <mergeCell ref="H653:I653"/>
    <mergeCell ref="E656:F656"/>
    <mergeCell ref="E657:F657"/>
    <mergeCell ref="E658:F658"/>
    <mergeCell ref="E659:F659"/>
    <mergeCell ref="E645:F645"/>
    <mergeCell ref="E646:F646"/>
    <mergeCell ref="E647:F647"/>
    <mergeCell ref="E648:F648"/>
    <mergeCell ref="E649:F649"/>
    <mergeCell ref="E650:F650"/>
    <mergeCell ref="E636:F636"/>
    <mergeCell ref="H638:I638"/>
    <mergeCell ref="E641:F641"/>
    <mergeCell ref="E642:F642"/>
    <mergeCell ref="E643:F643"/>
    <mergeCell ref="E644:F644"/>
    <mergeCell ref="E675:F675"/>
    <mergeCell ref="E676:F676"/>
    <mergeCell ref="H678:I678"/>
    <mergeCell ref="E681:F681"/>
    <mergeCell ref="E682:F682"/>
    <mergeCell ref="E683:F683"/>
    <mergeCell ref="E666:F666"/>
    <mergeCell ref="H668:I668"/>
    <mergeCell ref="F671:G671"/>
    <mergeCell ref="F672:G672"/>
    <mergeCell ref="E673:F673"/>
    <mergeCell ref="E674:F674"/>
    <mergeCell ref="E660:F660"/>
    <mergeCell ref="E661:F661"/>
    <mergeCell ref="E662:F662"/>
    <mergeCell ref="E663:F663"/>
    <mergeCell ref="E664:F664"/>
    <mergeCell ref="E665:F665"/>
    <mergeCell ref="H700:I700"/>
    <mergeCell ref="F703:G703"/>
    <mergeCell ref="E704:F704"/>
    <mergeCell ref="E705:F705"/>
    <mergeCell ref="E706:F706"/>
    <mergeCell ref="E707:F707"/>
    <mergeCell ref="E693:F693"/>
    <mergeCell ref="E694:F694"/>
    <mergeCell ref="E695:F695"/>
    <mergeCell ref="E696:F696"/>
    <mergeCell ref="E697:F697"/>
    <mergeCell ref="E698:F698"/>
    <mergeCell ref="E684:F684"/>
    <mergeCell ref="E685:F685"/>
    <mergeCell ref="E686:F686"/>
    <mergeCell ref="E687:F687"/>
    <mergeCell ref="H689:I689"/>
    <mergeCell ref="E692:F692"/>
    <mergeCell ref="F726:G726"/>
    <mergeCell ref="E727:F727"/>
    <mergeCell ref="E728:F728"/>
    <mergeCell ref="E729:F729"/>
    <mergeCell ref="E730:F730"/>
    <mergeCell ref="E731:F731"/>
    <mergeCell ref="E717:F717"/>
    <mergeCell ref="E718:F718"/>
    <mergeCell ref="E719:F719"/>
    <mergeCell ref="E720:F720"/>
    <mergeCell ref="E721:F721"/>
    <mergeCell ref="H723:I723"/>
    <mergeCell ref="E708:F708"/>
    <mergeCell ref="E709:F709"/>
    <mergeCell ref="E710:F710"/>
    <mergeCell ref="H712:I712"/>
    <mergeCell ref="E715:F715"/>
    <mergeCell ref="E716:F716"/>
    <mergeCell ref="F750:G750"/>
    <mergeCell ref="E751:F751"/>
    <mergeCell ref="E752:F752"/>
    <mergeCell ref="E753:F753"/>
    <mergeCell ref="E754:F754"/>
    <mergeCell ref="E755:F755"/>
    <mergeCell ref="E741:F741"/>
    <mergeCell ref="E742:F742"/>
    <mergeCell ref="E743:F743"/>
    <mergeCell ref="E744:F744"/>
    <mergeCell ref="H746:I746"/>
    <mergeCell ref="F749:G749"/>
    <mergeCell ref="E732:F732"/>
    <mergeCell ref="E733:F733"/>
    <mergeCell ref="H735:I735"/>
    <mergeCell ref="E738:F738"/>
    <mergeCell ref="E739:F739"/>
    <mergeCell ref="E740:F740"/>
    <mergeCell ref="E771:F771"/>
    <mergeCell ref="H773:I773"/>
    <mergeCell ref="E776:F776"/>
    <mergeCell ref="E777:F777"/>
    <mergeCell ref="E778:F778"/>
    <mergeCell ref="E779:F779"/>
    <mergeCell ref="E765:F765"/>
    <mergeCell ref="E766:F766"/>
    <mergeCell ref="E767:F767"/>
    <mergeCell ref="E768:F768"/>
    <mergeCell ref="E769:F769"/>
    <mergeCell ref="E770:F770"/>
    <mergeCell ref="E756:F756"/>
    <mergeCell ref="E757:F757"/>
    <mergeCell ref="E758:F758"/>
    <mergeCell ref="E759:F759"/>
    <mergeCell ref="H761:I761"/>
    <mergeCell ref="E764:F764"/>
    <mergeCell ref="E795:F795"/>
    <mergeCell ref="E796:F796"/>
    <mergeCell ref="E797:F797"/>
    <mergeCell ref="E798:F798"/>
    <mergeCell ref="E799:F799"/>
    <mergeCell ref="H801:I801"/>
    <mergeCell ref="E789:F789"/>
    <mergeCell ref="E790:F790"/>
    <mergeCell ref="E791:F791"/>
    <mergeCell ref="E792:F792"/>
    <mergeCell ref="E793:F793"/>
    <mergeCell ref="E794:F794"/>
    <mergeCell ref="E780:F780"/>
    <mergeCell ref="E781:F781"/>
    <mergeCell ref="E782:F782"/>
    <mergeCell ref="H784:I784"/>
    <mergeCell ref="E787:F787"/>
    <mergeCell ref="E788:F788"/>
    <mergeCell ref="E819:F819"/>
    <mergeCell ref="E820:F820"/>
    <mergeCell ref="E821:F821"/>
    <mergeCell ref="H823:I823"/>
    <mergeCell ref="E826:F826"/>
    <mergeCell ref="E827:F827"/>
    <mergeCell ref="F813:G813"/>
    <mergeCell ref="F814:G814"/>
    <mergeCell ref="E815:F815"/>
    <mergeCell ref="E816:F816"/>
    <mergeCell ref="E817:F817"/>
    <mergeCell ref="E818:F818"/>
    <mergeCell ref="E804:F804"/>
    <mergeCell ref="E805:F805"/>
    <mergeCell ref="E806:F806"/>
    <mergeCell ref="E807:F807"/>
    <mergeCell ref="E808:F808"/>
    <mergeCell ref="H810:I810"/>
    <mergeCell ref="E846:F846"/>
    <mergeCell ref="E847:F847"/>
    <mergeCell ref="E848:F848"/>
    <mergeCell ref="E849:F849"/>
    <mergeCell ref="E850:F850"/>
    <mergeCell ref="E851:F851"/>
    <mergeCell ref="E837:F837"/>
    <mergeCell ref="E838:F838"/>
    <mergeCell ref="E839:F839"/>
    <mergeCell ref="E840:F840"/>
    <mergeCell ref="E841:F841"/>
    <mergeCell ref="H843:I843"/>
    <mergeCell ref="H829:I829"/>
    <mergeCell ref="E832:F832"/>
    <mergeCell ref="E833:F833"/>
    <mergeCell ref="E834:F834"/>
    <mergeCell ref="E835:F835"/>
    <mergeCell ref="E836:F836"/>
    <mergeCell ref="E870:F870"/>
    <mergeCell ref="E871:F871"/>
    <mergeCell ref="E872:F872"/>
    <mergeCell ref="E873:F873"/>
    <mergeCell ref="H875:I875"/>
    <mergeCell ref="F878:G878"/>
    <mergeCell ref="E861:F861"/>
    <mergeCell ref="E862:F862"/>
    <mergeCell ref="E863:F863"/>
    <mergeCell ref="H865:I865"/>
    <mergeCell ref="F868:G868"/>
    <mergeCell ref="E869:F869"/>
    <mergeCell ref="H853:I853"/>
    <mergeCell ref="F856:G856"/>
    <mergeCell ref="E857:F857"/>
    <mergeCell ref="E858:F858"/>
    <mergeCell ref="E859:F859"/>
    <mergeCell ref="E860:F860"/>
    <mergeCell ref="E894:F894"/>
    <mergeCell ref="E895:F895"/>
    <mergeCell ref="H897:I897"/>
    <mergeCell ref="E900:F900"/>
    <mergeCell ref="E901:F901"/>
    <mergeCell ref="E902:F902"/>
    <mergeCell ref="H886:I886"/>
    <mergeCell ref="F889:G889"/>
    <mergeCell ref="E890:F890"/>
    <mergeCell ref="E891:F891"/>
    <mergeCell ref="E892:F892"/>
    <mergeCell ref="E893:F893"/>
    <mergeCell ref="F879:G879"/>
    <mergeCell ref="E880:F880"/>
    <mergeCell ref="E881:F881"/>
    <mergeCell ref="E882:F882"/>
    <mergeCell ref="E883:F883"/>
    <mergeCell ref="E884:F884"/>
    <mergeCell ref="E921:F921"/>
    <mergeCell ref="E922:F922"/>
    <mergeCell ref="E923:F923"/>
    <mergeCell ref="E924:F924"/>
    <mergeCell ref="E925:F925"/>
    <mergeCell ref="E926:F926"/>
    <mergeCell ref="E912:F912"/>
    <mergeCell ref="E913:F913"/>
    <mergeCell ref="E914:F914"/>
    <mergeCell ref="E915:F915"/>
    <mergeCell ref="E916:F916"/>
    <mergeCell ref="H918:I918"/>
    <mergeCell ref="E903:F903"/>
    <mergeCell ref="E904:F904"/>
    <mergeCell ref="E905:F905"/>
    <mergeCell ref="E906:F906"/>
    <mergeCell ref="H908:I908"/>
    <mergeCell ref="E911:F911"/>
    <mergeCell ref="E945:F945"/>
    <mergeCell ref="E946:F946"/>
    <mergeCell ref="E947:F947"/>
    <mergeCell ref="E948:F948"/>
    <mergeCell ref="H950:I950"/>
    <mergeCell ref="E953:F953"/>
    <mergeCell ref="E936:F936"/>
    <mergeCell ref="E937:F937"/>
    <mergeCell ref="H939:I939"/>
    <mergeCell ref="E942:F942"/>
    <mergeCell ref="E943:F943"/>
    <mergeCell ref="E944:F944"/>
    <mergeCell ref="H928:I928"/>
    <mergeCell ref="E931:F931"/>
    <mergeCell ref="E932:F932"/>
    <mergeCell ref="E933:F933"/>
    <mergeCell ref="E934:F934"/>
    <mergeCell ref="E935:F935"/>
    <mergeCell ref="E972:F972"/>
    <mergeCell ref="E973:F973"/>
    <mergeCell ref="E974:F974"/>
    <mergeCell ref="E975:F975"/>
    <mergeCell ref="H977:I977"/>
    <mergeCell ref="E980:F980"/>
    <mergeCell ref="E963:F963"/>
    <mergeCell ref="E964:F964"/>
    <mergeCell ref="E965:F965"/>
    <mergeCell ref="E966:F966"/>
    <mergeCell ref="E967:F967"/>
    <mergeCell ref="H969:I969"/>
    <mergeCell ref="E954:F954"/>
    <mergeCell ref="E955:F955"/>
    <mergeCell ref="H957:I957"/>
    <mergeCell ref="E960:F960"/>
    <mergeCell ref="E961:F961"/>
    <mergeCell ref="E962:F962"/>
    <mergeCell ref="E999:F999"/>
    <mergeCell ref="H1001:I1001"/>
    <mergeCell ref="E1004:F1004"/>
    <mergeCell ref="E1005:F1005"/>
    <mergeCell ref="E1006:F1006"/>
    <mergeCell ref="E1007:F1007"/>
    <mergeCell ref="H991:I991"/>
    <mergeCell ref="E994:F994"/>
    <mergeCell ref="E995:F995"/>
    <mergeCell ref="E996:F996"/>
    <mergeCell ref="E997:F997"/>
    <mergeCell ref="E998:F998"/>
    <mergeCell ref="E981:F981"/>
    <mergeCell ref="H983:I983"/>
    <mergeCell ref="E986:F986"/>
    <mergeCell ref="E987:F987"/>
    <mergeCell ref="E988:F988"/>
    <mergeCell ref="E989:F989"/>
    <mergeCell ref="H1024:I1024"/>
    <mergeCell ref="E1027:F1027"/>
    <mergeCell ref="E1028:F1028"/>
    <mergeCell ref="E1029:F1029"/>
    <mergeCell ref="E1030:F1030"/>
    <mergeCell ref="E1031:F1031"/>
    <mergeCell ref="E1017:F1017"/>
    <mergeCell ref="E1018:F1018"/>
    <mergeCell ref="E1019:F1019"/>
    <mergeCell ref="E1020:F1020"/>
    <mergeCell ref="E1021:F1021"/>
    <mergeCell ref="E1022:F1022"/>
    <mergeCell ref="E1008:F1008"/>
    <mergeCell ref="E1009:F1009"/>
    <mergeCell ref="E1010:F1010"/>
    <mergeCell ref="H1012:I1012"/>
    <mergeCell ref="F1015:G1015"/>
    <mergeCell ref="F1016:G1016"/>
    <mergeCell ref="E1050:F1050"/>
    <mergeCell ref="E1051:F1051"/>
    <mergeCell ref="E1052:F1052"/>
    <mergeCell ref="H1054:I1054"/>
    <mergeCell ref="E1057:F1057"/>
    <mergeCell ref="E1058:F1058"/>
    <mergeCell ref="E1041:F1041"/>
    <mergeCell ref="E1042:F1042"/>
    <mergeCell ref="E1043:F1043"/>
    <mergeCell ref="H1045:I1045"/>
    <mergeCell ref="E1048:F1048"/>
    <mergeCell ref="E1049:F1049"/>
    <mergeCell ref="E1032:F1032"/>
    <mergeCell ref="E1033:F1033"/>
    <mergeCell ref="H1035:I1035"/>
    <mergeCell ref="E1038:F1038"/>
    <mergeCell ref="E1039:F1039"/>
    <mergeCell ref="E1040:F1040"/>
    <mergeCell ref="E1074:F1074"/>
    <mergeCell ref="E1075:F1075"/>
    <mergeCell ref="E1076:F1076"/>
    <mergeCell ref="E1077:F1077"/>
    <mergeCell ref="E1078:F1078"/>
    <mergeCell ref="E1079:F1079"/>
    <mergeCell ref="H1066:I1066"/>
    <mergeCell ref="E1069:F1069"/>
    <mergeCell ref="E1070:F1070"/>
    <mergeCell ref="E1071:F1071"/>
    <mergeCell ref="E1072:F1072"/>
    <mergeCell ref="E1073:F1073"/>
    <mergeCell ref="E1059:F1059"/>
    <mergeCell ref="E1060:F1060"/>
    <mergeCell ref="E1061:F1061"/>
    <mergeCell ref="E1062:F1062"/>
    <mergeCell ref="E1063:F1063"/>
    <mergeCell ref="E1064:F1064"/>
    <mergeCell ref="E1098:F1098"/>
    <mergeCell ref="H1100:I1100"/>
    <mergeCell ref="E1103:F1103"/>
    <mergeCell ref="E1104:F1104"/>
    <mergeCell ref="E1105:F1105"/>
    <mergeCell ref="E1106:F1106"/>
    <mergeCell ref="H1090:I1090"/>
    <mergeCell ref="E1093:F1093"/>
    <mergeCell ref="E1094:F1094"/>
    <mergeCell ref="E1095:F1095"/>
    <mergeCell ref="E1096:F1096"/>
    <mergeCell ref="E1097:F1097"/>
    <mergeCell ref="H1081:I1081"/>
    <mergeCell ref="E1084:F1084"/>
    <mergeCell ref="E1085:F1085"/>
    <mergeCell ref="E1086:F1086"/>
    <mergeCell ref="E1087:F1087"/>
    <mergeCell ref="E1088:F1088"/>
    <mergeCell ref="E1125:F1125"/>
    <mergeCell ref="E1126:F1126"/>
    <mergeCell ref="H1128:I1128"/>
    <mergeCell ref="E1131:F1131"/>
    <mergeCell ref="E1132:F1132"/>
    <mergeCell ref="E1133:F1133"/>
    <mergeCell ref="E1116:F1116"/>
    <mergeCell ref="E1117:F1117"/>
    <mergeCell ref="E1118:F1118"/>
    <mergeCell ref="H1120:I1120"/>
    <mergeCell ref="E1123:F1123"/>
    <mergeCell ref="E1124:F1124"/>
    <mergeCell ref="E1107:F1107"/>
    <mergeCell ref="E1108:F1108"/>
    <mergeCell ref="H1110:I1110"/>
    <mergeCell ref="E1113:F1113"/>
    <mergeCell ref="E1114:F1114"/>
    <mergeCell ref="E1115:F1115"/>
    <mergeCell ref="E1152:F1152"/>
    <mergeCell ref="E1153:F1153"/>
    <mergeCell ref="E1154:F1154"/>
    <mergeCell ref="E1155:F1155"/>
    <mergeCell ref="E1156:F1156"/>
    <mergeCell ref="E1157:F1157"/>
    <mergeCell ref="E1143:F1143"/>
    <mergeCell ref="E1144:F1144"/>
    <mergeCell ref="E1145:F1145"/>
    <mergeCell ref="H1147:I1147"/>
    <mergeCell ref="E1150:F1150"/>
    <mergeCell ref="E1151:F1151"/>
    <mergeCell ref="E1134:F1134"/>
    <mergeCell ref="E1135:F1135"/>
    <mergeCell ref="H1137:I1137"/>
    <mergeCell ref="E1140:F1140"/>
    <mergeCell ref="E1141:F1141"/>
    <mergeCell ref="E1142:F1142"/>
    <mergeCell ref="E1176:F1176"/>
    <mergeCell ref="E1177:F1177"/>
    <mergeCell ref="E1178:F1178"/>
    <mergeCell ref="E1179:F1179"/>
    <mergeCell ref="E1180:F1180"/>
    <mergeCell ref="E1181:F1181"/>
    <mergeCell ref="E1167:F1167"/>
    <mergeCell ref="E1168:F1168"/>
    <mergeCell ref="E1169:F1169"/>
    <mergeCell ref="E1170:F1170"/>
    <mergeCell ref="E1171:F1171"/>
    <mergeCell ref="H1173:I1173"/>
    <mergeCell ref="E1158:F1158"/>
    <mergeCell ref="E1159:F1159"/>
    <mergeCell ref="E1160:F1160"/>
    <mergeCell ref="E1161:F1161"/>
    <mergeCell ref="H1163:I1163"/>
    <mergeCell ref="E1166:F1166"/>
    <mergeCell ref="H1201:I1201"/>
    <mergeCell ref="E1204:F1204"/>
    <mergeCell ref="E1205:F1205"/>
    <mergeCell ref="H1207:I1207"/>
    <mergeCell ref="E1210:F1210"/>
    <mergeCell ref="E1211:F1211"/>
    <mergeCell ref="H1192:I1192"/>
    <mergeCell ref="E1195:F1195"/>
    <mergeCell ref="E1196:F1196"/>
    <mergeCell ref="E1197:F1197"/>
    <mergeCell ref="E1198:F1198"/>
    <mergeCell ref="E1199:F1199"/>
    <mergeCell ref="H1183:I1183"/>
    <mergeCell ref="E1186:F1186"/>
    <mergeCell ref="E1187:F1187"/>
    <mergeCell ref="E1188:F1188"/>
    <mergeCell ref="E1189:F1189"/>
    <mergeCell ref="E1190:F1190"/>
    <mergeCell ref="E1230:F1230"/>
    <mergeCell ref="H1232:I1232"/>
    <mergeCell ref="F1235:G1235"/>
    <mergeCell ref="E1236:F1236"/>
    <mergeCell ref="E1237:F1237"/>
    <mergeCell ref="E1238:F1238"/>
    <mergeCell ref="H1222:I1222"/>
    <mergeCell ref="E1225:F1225"/>
    <mergeCell ref="E1226:F1226"/>
    <mergeCell ref="E1227:F1227"/>
    <mergeCell ref="E1228:F1228"/>
    <mergeCell ref="E1229:F1229"/>
    <mergeCell ref="E1212:F1212"/>
    <mergeCell ref="E1213:F1213"/>
    <mergeCell ref="E1214:F1214"/>
    <mergeCell ref="H1216:I1216"/>
    <mergeCell ref="E1219:F1219"/>
    <mergeCell ref="E1220:F1220"/>
    <mergeCell ref="H1255:I1255"/>
    <mergeCell ref="E1258:F1258"/>
    <mergeCell ref="E1259:F1259"/>
    <mergeCell ref="E1260:F1260"/>
    <mergeCell ref="E1261:F1261"/>
    <mergeCell ref="E1262:F1262"/>
    <mergeCell ref="E1248:F1248"/>
    <mergeCell ref="E1249:F1249"/>
    <mergeCell ref="E1250:F1250"/>
    <mergeCell ref="E1251:F1251"/>
    <mergeCell ref="E1252:F1252"/>
    <mergeCell ref="E1253:F1253"/>
    <mergeCell ref="E1239:F1239"/>
    <mergeCell ref="E1240:F1240"/>
    <mergeCell ref="E1241:F1241"/>
    <mergeCell ref="E1242:F1242"/>
    <mergeCell ref="E1243:F1243"/>
    <mergeCell ref="H1245:I1245"/>
    <mergeCell ref="E1281:F1281"/>
    <mergeCell ref="E1282:F1282"/>
    <mergeCell ref="E1283:F1283"/>
    <mergeCell ref="E1284:F1284"/>
    <mergeCell ref="E1285:F1285"/>
    <mergeCell ref="H1287:I1287"/>
    <mergeCell ref="E1272:F1272"/>
    <mergeCell ref="E1273:F1273"/>
    <mergeCell ref="H1275:I1275"/>
    <mergeCell ref="E1278:F1278"/>
    <mergeCell ref="E1279:F1279"/>
    <mergeCell ref="E1280:F1280"/>
    <mergeCell ref="E1263:F1263"/>
    <mergeCell ref="H1265:I1265"/>
    <mergeCell ref="E1268:F1268"/>
    <mergeCell ref="E1269:F1269"/>
    <mergeCell ref="E1270:F1270"/>
    <mergeCell ref="E1271:F1271"/>
    <mergeCell ref="E1305:F1305"/>
    <mergeCell ref="E1306:F1306"/>
    <mergeCell ref="E1307:F1307"/>
    <mergeCell ref="E1308:F1308"/>
    <mergeCell ref="E1309:F1309"/>
    <mergeCell ref="H1311:I1311"/>
    <mergeCell ref="E1296:F1296"/>
    <mergeCell ref="E1297:F1297"/>
    <mergeCell ref="H1299:I1299"/>
    <mergeCell ref="E1302:F1302"/>
    <mergeCell ref="E1303:F1303"/>
    <mergeCell ref="E1304:F1304"/>
    <mergeCell ref="E1290:F1290"/>
    <mergeCell ref="E1291:F1291"/>
    <mergeCell ref="E1292:F1292"/>
    <mergeCell ref="E1293:F1293"/>
    <mergeCell ref="E1294:F1294"/>
    <mergeCell ref="E1295:F1295"/>
    <mergeCell ref="E1329:F1329"/>
    <mergeCell ref="E1330:F1330"/>
    <mergeCell ref="E1331:F1331"/>
    <mergeCell ref="E1332:F1332"/>
    <mergeCell ref="E1333:F1333"/>
    <mergeCell ref="H1335:I1335"/>
    <mergeCell ref="E1320:F1320"/>
    <mergeCell ref="E1321:F1321"/>
    <mergeCell ref="H1323:I1323"/>
    <mergeCell ref="E1326:F1326"/>
    <mergeCell ref="E1327:F1327"/>
    <mergeCell ref="E1328:F1328"/>
    <mergeCell ref="E1314:F1314"/>
    <mergeCell ref="E1315:F1315"/>
    <mergeCell ref="E1316:F1316"/>
    <mergeCell ref="E1317:F1317"/>
    <mergeCell ref="E1318:F1318"/>
    <mergeCell ref="E1319:F1319"/>
    <mergeCell ref="E1353:F1353"/>
    <mergeCell ref="E1354:F1354"/>
    <mergeCell ref="E1355:F1355"/>
    <mergeCell ref="E1356:F1356"/>
    <mergeCell ref="E1357:F1357"/>
    <mergeCell ref="H1359:I1359"/>
    <mergeCell ref="E1344:F1344"/>
    <mergeCell ref="E1345:F1345"/>
    <mergeCell ref="H1347:I1347"/>
    <mergeCell ref="E1350:F1350"/>
    <mergeCell ref="E1351:F1351"/>
    <mergeCell ref="E1352:F1352"/>
    <mergeCell ref="E1338:F1338"/>
    <mergeCell ref="E1339:F1339"/>
    <mergeCell ref="E1340:F1340"/>
    <mergeCell ref="E1341:F1341"/>
    <mergeCell ref="E1342:F1342"/>
    <mergeCell ref="E1343:F1343"/>
    <mergeCell ref="E1377:F1377"/>
    <mergeCell ref="E1378:F1378"/>
    <mergeCell ref="E1379:F1379"/>
    <mergeCell ref="H1381:I1381"/>
    <mergeCell ref="E1384:F1384"/>
    <mergeCell ref="E1385:F1385"/>
    <mergeCell ref="E1368:F1368"/>
    <mergeCell ref="E1369:F1369"/>
    <mergeCell ref="H1371:I1371"/>
    <mergeCell ref="E1374:F1374"/>
    <mergeCell ref="E1375:F1375"/>
    <mergeCell ref="E1376:F1376"/>
    <mergeCell ref="E1362:F1362"/>
    <mergeCell ref="E1363:F1363"/>
    <mergeCell ref="E1364:F1364"/>
    <mergeCell ref="E1365:F1365"/>
    <mergeCell ref="E1366:F1366"/>
    <mergeCell ref="E1367:F1367"/>
    <mergeCell ref="E1401:F1401"/>
    <mergeCell ref="H1403:I1403"/>
    <mergeCell ref="E1406:F1406"/>
    <mergeCell ref="E1407:F1407"/>
    <mergeCell ref="E1408:F1408"/>
    <mergeCell ref="E1409:F1409"/>
    <mergeCell ref="E1395:F1395"/>
    <mergeCell ref="E1396:F1396"/>
    <mergeCell ref="E1397:F1397"/>
    <mergeCell ref="E1398:F1398"/>
    <mergeCell ref="E1399:F1399"/>
    <mergeCell ref="E1400:F1400"/>
    <mergeCell ref="E1386:F1386"/>
    <mergeCell ref="E1387:F1387"/>
    <mergeCell ref="E1388:F1388"/>
    <mergeCell ref="E1389:F1389"/>
    <mergeCell ref="H1391:I1391"/>
    <mergeCell ref="E1394:F1394"/>
    <mergeCell ref="E1425:F1425"/>
    <mergeCell ref="H1427:I1427"/>
    <mergeCell ref="E1430:F1430"/>
    <mergeCell ref="E1431:F1431"/>
    <mergeCell ref="E1432:F1432"/>
    <mergeCell ref="E1433:F1433"/>
    <mergeCell ref="E1419:F1419"/>
    <mergeCell ref="E1420:F1420"/>
    <mergeCell ref="E1421:F1421"/>
    <mergeCell ref="E1422:F1422"/>
    <mergeCell ref="E1423:F1423"/>
    <mergeCell ref="E1424:F1424"/>
    <mergeCell ref="E1410:F1410"/>
    <mergeCell ref="E1411:F1411"/>
    <mergeCell ref="E1412:F1412"/>
    <mergeCell ref="E1413:F1413"/>
    <mergeCell ref="H1415:I1415"/>
    <mergeCell ref="E1418:F1418"/>
    <mergeCell ref="E1449:F1449"/>
    <mergeCell ref="H1451:I1451"/>
    <mergeCell ref="E1454:F1454"/>
    <mergeCell ref="E1455:F1455"/>
    <mergeCell ref="E1456:F1456"/>
    <mergeCell ref="E1457:F1457"/>
    <mergeCell ref="E1443:F1443"/>
    <mergeCell ref="E1444:F1444"/>
    <mergeCell ref="E1445:F1445"/>
    <mergeCell ref="E1446:F1446"/>
    <mergeCell ref="E1447:F1447"/>
    <mergeCell ref="E1448:F1448"/>
    <mergeCell ref="E1434:F1434"/>
    <mergeCell ref="E1435:F1435"/>
    <mergeCell ref="E1436:F1436"/>
    <mergeCell ref="E1437:F1437"/>
    <mergeCell ref="H1439:I1439"/>
    <mergeCell ref="E1442:F1442"/>
    <mergeCell ref="E1473:F1473"/>
    <mergeCell ref="H1475:I1475"/>
    <mergeCell ref="E1478:F1478"/>
    <mergeCell ref="E1479:F1479"/>
    <mergeCell ref="E1480:F1480"/>
    <mergeCell ref="E1481:F1481"/>
    <mergeCell ref="E1467:F1467"/>
    <mergeCell ref="E1468:F1468"/>
    <mergeCell ref="E1469:F1469"/>
    <mergeCell ref="E1470:F1470"/>
    <mergeCell ref="E1471:F1471"/>
    <mergeCell ref="E1472:F1472"/>
    <mergeCell ref="E1458:F1458"/>
    <mergeCell ref="E1459:F1459"/>
    <mergeCell ref="E1460:F1460"/>
    <mergeCell ref="E1461:F1461"/>
    <mergeCell ref="H1463:I1463"/>
    <mergeCell ref="E1466:F1466"/>
    <mergeCell ref="E1497:F1497"/>
    <mergeCell ref="H1499:I1499"/>
    <mergeCell ref="E1502:F1502"/>
    <mergeCell ref="E1503:F1503"/>
    <mergeCell ref="E1504:F1504"/>
    <mergeCell ref="E1505:F1505"/>
    <mergeCell ref="E1491:F1491"/>
    <mergeCell ref="E1492:F1492"/>
    <mergeCell ref="E1493:F1493"/>
    <mergeCell ref="E1494:F1494"/>
    <mergeCell ref="E1495:F1495"/>
    <mergeCell ref="E1496:F1496"/>
    <mergeCell ref="E1482:F1482"/>
    <mergeCell ref="E1483:F1483"/>
    <mergeCell ref="E1484:F1484"/>
    <mergeCell ref="E1485:F1485"/>
    <mergeCell ref="H1487:I1487"/>
    <mergeCell ref="E1490:F1490"/>
    <mergeCell ref="E1524:F1524"/>
    <mergeCell ref="E1525:F1525"/>
    <mergeCell ref="E1526:F1526"/>
    <mergeCell ref="E1527:F1527"/>
    <mergeCell ref="E1528:F1528"/>
    <mergeCell ref="E1529:F1529"/>
    <mergeCell ref="E1515:F1515"/>
    <mergeCell ref="E1516:F1516"/>
    <mergeCell ref="E1517:F1517"/>
    <mergeCell ref="E1518:F1518"/>
    <mergeCell ref="E1519:F1519"/>
    <mergeCell ref="H1521:I1521"/>
    <mergeCell ref="E1506:F1506"/>
    <mergeCell ref="E1507:F1507"/>
    <mergeCell ref="E1508:F1508"/>
    <mergeCell ref="E1509:F1509"/>
    <mergeCell ref="H1511:I1511"/>
    <mergeCell ref="E1514:F1514"/>
    <mergeCell ref="E1548:F1548"/>
    <mergeCell ref="E1549:F1549"/>
    <mergeCell ref="E1550:F1550"/>
    <mergeCell ref="E1551:F1551"/>
    <mergeCell ref="E1552:F1552"/>
    <mergeCell ref="E1553:F1553"/>
    <mergeCell ref="E1539:F1539"/>
    <mergeCell ref="E1540:F1540"/>
    <mergeCell ref="E1541:F1541"/>
    <mergeCell ref="E1542:F1542"/>
    <mergeCell ref="E1543:F1543"/>
    <mergeCell ref="H1545:I1545"/>
    <mergeCell ref="E1530:F1530"/>
    <mergeCell ref="E1531:F1531"/>
    <mergeCell ref="H1533:I1533"/>
    <mergeCell ref="E1536:F1536"/>
    <mergeCell ref="E1537:F1537"/>
    <mergeCell ref="E1538:F1538"/>
    <mergeCell ref="E1572:F1572"/>
    <mergeCell ref="E1573:F1573"/>
    <mergeCell ref="E1574:F1574"/>
    <mergeCell ref="E1575:F1575"/>
    <mergeCell ref="E1576:F1576"/>
    <mergeCell ref="E1577:F1577"/>
    <mergeCell ref="E1563:F1563"/>
    <mergeCell ref="E1564:F1564"/>
    <mergeCell ref="E1565:F1565"/>
    <mergeCell ref="E1566:F1566"/>
    <mergeCell ref="E1567:F1567"/>
    <mergeCell ref="H1569:I1569"/>
    <mergeCell ref="E1554:F1554"/>
    <mergeCell ref="E1555:F1555"/>
    <mergeCell ref="H1557:I1557"/>
    <mergeCell ref="E1560:F1560"/>
    <mergeCell ref="E1561:F1561"/>
    <mergeCell ref="E1562:F1562"/>
    <mergeCell ref="E1596:F1596"/>
    <mergeCell ref="E1597:F1597"/>
    <mergeCell ref="E1598:F1598"/>
    <mergeCell ref="E1599:F1599"/>
    <mergeCell ref="H1601:I1601"/>
    <mergeCell ref="E1604:F1604"/>
    <mergeCell ref="E1587:F1587"/>
    <mergeCell ref="E1588:F1588"/>
    <mergeCell ref="E1589:F1589"/>
    <mergeCell ref="H1591:I1591"/>
    <mergeCell ref="E1594:F1594"/>
    <mergeCell ref="E1595:F1595"/>
    <mergeCell ref="E1578:F1578"/>
    <mergeCell ref="E1579:F1579"/>
    <mergeCell ref="H1581:I1581"/>
    <mergeCell ref="E1584:F1584"/>
    <mergeCell ref="E1585:F1585"/>
    <mergeCell ref="E1586:F1586"/>
    <mergeCell ref="E1617:F1617"/>
    <mergeCell ref="E1618:F1618"/>
    <mergeCell ref="E1619:F1619"/>
    <mergeCell ref="E1620:F1620"/>
    <mergeCell ref="E1621:F1621"/>
    <mergeCell ref="E1622:F1622"/>
    <mergeCell ref="E1611:F1611"/>
    <mergeCell ref="E1612:F1612"/>
    <mergeCell ref="E1613:F1613"/>
    <mergeCell ref="E1614:F1614"/>
    <mergeCell ref="E1615:F1615"/>
    <mergeCell ref="E1616:F1616"/>
    <mergeCell ref="E1605:F1605"/>
    <mergeCell ref="E1606:F1606"/>
    <mergeCell ref="E1607:F1607"/>
    <mergeCell ref="E1608:F1608"/>
    <mergeCell ref="E1609:F1609"/>
    <mergeCell ref="E1610:F1610"/>
    <mergeCell ref="E1641:F1641"/>
    <mergeCell ref="E1642:F1642"/>
    <mergeCell ref="H1644:I1644"/>
    <mergeCell ref="E1647:F1647"/>
    <mergeCell ref="E1648:F1648"/>
    <mergeCell ref="E1649:F1649"/>
    <mergeCell ref="H1633:I1633"/>
    <mergeCell ref="E1636:F1636"/>
    <mergeCell ref="E1637:F1637"/>
    <mergeCell ref="E1638:F1638"/>
    <mergeCell ref="E1639:F1639"/>
    <mergeCell ref="E1640:F1640"/>
    <mergeCell ref="E1623:F1623"/>
    <mergeCell ref="E1624:F1624"/>
    <mergeCell ref="H1626:I1626"/>
    <mergeCell ref="E1629:F1629"/>
    <mergeCell ref="E1630:F1630"/>
    <mergeCell ref="E1631:F1631"/>
    <mergeCell ref="E1665:F1665"/>
    <mergeCell ref="E1666:F1666"/>
    <mergeCell ref="H1668:I1668"/>
    <mergeCell ref="E1671:F1671"/>
    <mergeCell ref="E1672:F1672"/>
    <mergeCell ref="E1673:F1673"/>
    <mergeCell ref="E1659:F1659"/>
    <mergeCell ref="E1660:F1660"/>
    <mergeCell ref="E1661:F1661"/>
    <mergeCell ref="E1662:F1662"/>
    <mergeCell ref="E1663:F1663"/>
    <mergeCell ref="E1664:F1664"/>
    <mergeCell ref="E1650:F1650"/>
    <mergeCell ref="E1651:F1651"/>
    <mergeCell ref="H1653:I1653"/>
    <mergeCell ref="E1656:F1656"/>
    <mergeCell ref="E1657:F1657"/>
    <mergeCell ref="E1658:F1658"/>
    <mergeCell ref="E1689:F1689"/>
    <mergeCell ref="E1690:F1690"/>
    <mergeCell ref="E1691:F1691"/>
    <mergeCell ref="E1692:F1692"/>
    <mergeCell ref="E1693:F1693"/>
    <mergeCell ref="E1694:F1694"/>
    <mergeCell ref="E1683:F1683"/>
    <mergeCell ref="E1684:F1684"/>
    <mergeCell ref="E1685:F1685"/>
    <mergeCell ref="E1686:F1686"/>
    <mergeCell ref="E1687:F1687"/>
    <mergeCell ref="E1688:F1688"/>
    <mergeCell ref="E1674:F1674"/>
    <mergeCell ref="E1675:F1675"/>
    <mergeCell ref="E1676:F1676"/>
    <mergeCell ref="H1678:I1678"/>
    <mergeCell ref="F1681:G1681"/>
    <mergeCell ref="E1682:F1682"/>
    <mergeCell ref="E1713:F1713"/>
    <mergeCell ref="E1714:F1714"/>
    <mergeCell ref="E1715:F1715"/>
    <mergeCell ref="E1716:F1716"/>
    <mergeCell ref="E1717:F1717"/>
    <mergeCell ref="E1718:F1718"/>
    <mergeCell ref="E1704:F1704"/>
    <mergeCell ref="E1705:F1705"/>
    <mergeCell ref="H1707:I1707"/>
    <mergeCell ref="E1710:F1710"/>
    <mergeCell ref="E1711:F1711"/>
    <mergeCell ref="E1712:F1712"/>
    <mergeCell ref="E1695:F1695"/>
    <mergeCell ref="E1696:F1696"/>
    <mergeCell ref="H1698:I1698"/>
    <mergeCell ref="E1701:F1701"/>
    <mergeCell ref="E1702:F1702"/>
    <mergeCell ref="E1703:F1703"/>
    <mergeCell ref="E1734:F1734"/>
    <mergeCell ref="H1736:I1736"/>
    <mergeCell ref="E1739:F1739"/>
    <mergeCell ref="E1740:F1740"/>
    <mergeCell ref="E1741:F1741"/>
    <mergeCell ref="E1742:F1742"/>
    <mergeCell ref="E1728:F1728"/>
    <mergeCell ref="E1729:F1729"/>
    <mergeCell ref="E1730:F1730"/>
    <mergeCell ref="E1731:F1731"/>
    <mergeCell ref="E1732:F1732"/>
    <mergeCell ref="E1733:F1733"/>
    <mergeCell ref="E1719:F1719"/>
    <mergeCell ref="E1720:F1720"/>
    <mergeCell ref="H1722:I1722"/>
    <mergeCell ref="E1725:F1725"/>
    <mergeCell ref="E1726:F1726"/>
    <mergeCell ref="E1727:F1727"/>
    <mergeCell ref="E1761:F1761"/>
    <mergeCell ref="E1762:F1762"/>
    <mergeCell ref="E1763:F1763"/>
    <mergeCell ref="E1764:F1764"/>
    <mergeCell ref="E1765:F1765"/>
    <mergeCell ref="E1766:F1766"/>
    <mergeCell ref="E1752:F1752"/>
    <mergeCell ref="E1753:F1753"/>
    <mergeCell ref="E1754:F1754"/>
    <mergeCell ref="E1755:F1755"/>
    <mergeCell ref="E1756:F1756"/>
    <mergeCell ref="H1758:I1758"/>
    <mergeCell ref="E1743:F1743"/>
    <mergeCell ref="E1744:F1744"/>
    <mergeCell ref="E1745:F1745"/>
    <mergeCell ref="H1747:I1747"/>
    <mergeCell ref="E1750:F1750"/>
    <mergeCell ref="E1751:F1751"/>
    <mergeCell ref="E1785:F1785"/>
    <mergeCell ref="E1786:F1786"/>
    <mergeCell ref="E1787:F1787"/>
    <mergeCell ref="E1788:F1788"/>
    <mergeCell ref="E1789:F1789"/>
    <mergeCell ref="H1791:I1791"/>
    <mergeCell ref="E1776:F1776"/>
    <mergeCell ref="E1777:F1777"/>
    <mergeCell ref="E1778:F1778"/>
    <mergeCell ref="H1780:I1780"/>
    <mergeCell ref="E1783:F1783"/>
    <mergeCell ref="E1784:F1784"/>
    <mergeCell ref="E1767:F1767"/>
    <mergeCell ref="H1769:I1769"/>
    <mergeCell ref="E1772:F1772"/>
    <mergeCell ref="E1773:F1773"/>
    <mergeCell ref="E1774:F1774"/>
    <mergeCell ref="E1775:F1775"/>
    <mergeCell ref="E1809:F1809"/>
    <mergeCell ref="H1811:I1811"/>
    <mergeCell ref="E1814:F1814"/>
    <mergeCell ref="E1815:F1815"/>
    <mergeCell ref="E1816:F1816"/>
    <mergeCell ref="E1817:F1817"/>
    <mergeCell ref="H1801:I1801"/>
    <mergeCell ref="E1804:F1804"/>
    <mergeCell ref="E1805:F1805"/>
    <mergeCell ref="E1806:F1806"/>
    <mergeCell ref="E1807:F1807"/>
    <mergeCell ref="E1808:F1808"/>
    <mergeCell ref="E1794:F1794"/>
    <mergeCell ref="E1795:F1795"/>
    <mergeCell ref="E1796:F1796"/>
    <mergeCell ref="E1797:F1797"/>
    <mergeCell ref="E1798:F1798"/>
    <mergeCell ref="E1799:F1799"/>
    <mergeCell ref="E1836:F1836"/>
    <mergeCell ref="E1837:F1837"/>
    <mergeCell ref="E1838:F1838"/>
    <mergeCell ref="E1839:F1839"/>
    <mergeCell ref="E1840:F1840"/>
    <mergeCell ref="E1841:F1841"/>
    <mergeCell ref="E1827:F1827"/>
    <mergeCell ref="E1828:F1828"/>
    <mergeCell ref="E1829:F1829"/>
    <mergeCell ref="E1830:F1830"/>
    <mergeCell ref="E1831:F1831"/>
    <mergeCell ref="H1833:I1833"/>
    <mergeCell ref="E1818:F1818"/>
    <mergeCell ref="E1819:F1819"/>
    <mergeCell ref="E1820:F1820"/>
    <mergeCell ref="H1822:I1822"/>
    <mergeCell ref="E1825:F1825"/>
    <mergeCell ref="E1826:F1826"/>
    <mergeCell ref="E1863:F1863"/>
    <mergeCell ref="E1864:F1864"/>
    <mergeCell ref="H1866:I1866"/>
    <mergeCell ref="E1869:F1869"/>
    <mergeCell ref="E1870:F1870"/>
    <mergeCell ref="H1872:I1872"/>
    <mergeCell ref="E1851:F1851"/>
    <mergeCell ref="E1852:F1852"/>
    <mergeCell ref="H1854:I1854"/>
    <mergeCell ref="E1857:F1857"/>
    <mergeCell ref="E1858:F1858"/>
    <mergeCell ref="H1860:I1860"/>
    <mergeCell ref="E1842:F1842"/>
    <mergeCell ref="E1843:F1843"/>
    <mergeCell ref="E1844:F1844"/>
    <mergeCell ref="E1845:F1845"/>
    <mergeCell ref="H1847:I1847"/>
    <mergeCell ref="E1850:F1850"/>
    <mergeCell ref="E1893:F1893"/>
    <mergeCell ref="E1894:F1894"/>
    <mergeCell ref="E1895:F1895"/>
    <mergeCell ref="H1897:I1897"/>
    <mergeCell ref="E1900:F1900"/>
    <mergeCell ref="E1901:F1901"/>
    <mergeCell ref="E1884:F1884"/>
    <mergeCell ref="E1885:F1885"/>
    <mergeCell ref="E1886:F1886"/>
    <mergeCell ref="E1887:F1887"/>
    <mergeCell ref="E1888:F1888"/>
    <mergeCell ref="H1890:I1890"/>
    <mergeCell ref="E1875:F1875"/>
    <mergeCell ref="E1876:F1876"/>
    <mergeCell ref="H1878:I1878"/>
    <mergeCell ref="F1881:G1881"/>
    <mergeCell ref="E1882:F1882"/>
    <mergeCell ref="E1883:F1883"/>
    <mergeCell ref="E1920:F1920"/>
    <mergeCell ref="E1921:F1921"/>
    <mergeCell ref="E1922:F1922"/>
    <mergeCell ref="H1924:I1924"/>
    <mergeCell ref="E1927:F1927"/>
    <mergeCell ref="E1928:F1928"/>
    <mergeCell ref="E1911:F1911"/>
    <mergeCell ref="H1913:I1913"/>
    <mergeCell ref="E1916:F1916"/>
    <mergeCell ref="E1917:F1917"/>
    <mergeCell ref="E1918:F1918"/>
    <mergeCell ref="E1919:F1919"/>
    <mergeCell ref="E1902:F1902"/>
    <mergeCell ref="H1904:I1904"/>
    <mergeCell ref="E1907:F1907"/>
    <mergeCell ref="E1908:F1908"/>
    <mergeCell ref="E1909:F1909"/>
    <mergeCell ref="E1910:F1910"/>
    <mergeCell ref="E1941:F1941"/>
    <mergeCell ref="E1942:F1942"/>
    <mergeCell ref="E1943:F1943"/>
    <mergeCell ref="E1944:F1944"/>
    <mergeCell ref="H1946:I1946"/>
    <mergeCell ref="E1949:F1949"/>
    <mergeCell ref="E1935:F1935"/>
    <mergeCell ref="E1936:F1936"/>
    <mergeCell ref="E1937:F1937"/>
    <mergeCell ref="E1938:F1938"/>
    <mergeCell ref="E1939:F1939"/>
    <mergeCell ref="E1940:F1940"/>
    <mergeCell ref="E1929:F1929"/>
    <mergeCell ref="E1930:F1930"/>
    <mergeCell ref="E1931:F1931"/>
    <mergeCell ref="E1932:F1932"/>
    <mergeCell ref="E1933:F1933"/>
    <mergeCell ref="E1934:F1934"/>
    <mergeCell ref="E1965:F1965"/>
    <mergeCell ref="E1966:F1966"/>
    <mergeCell ref="E1967:F1967"/>
    <mergeCell ref="E1968:F1968"/>
    <mergeCell ref="E1969:F1969"/>
    <mergeCell ref="E1970:F1970"/>
    <mergeCell ref="E1956:F1956"/>
    <mergeCell ref="E1957:F1957"/>
    <mergeCell ref="E1958:F1958"/>
    <mergeCell ref="E1959:F1959"/>
    <mergeCell ref="E1960:F1960"/>
    <mergeCell ref="H1962:I1962"/>
    <mergeCell ref="E1950:F1950"/>
    <mergeCell ref="E1951:F1951"/>
    <mergeCell ref="E1952:F1952"/>
    <mergeCell ref="E1953:F1953"/>
    <mergeCell ref="E1954:F1954"/>
    <mergeCell ref="E1955:F1955"/>
    <mergeCell ref="E1989:F1989"/>
    <mergeCell ref="E1990:F1990"/>
    <mergeCell ref="E1991:F1991"/>
    <mergeCell ref="E1992:F1992"/>
    <mergeCell ref="E1993:F1993"/>
    <mergeCell ref="E1994:F1994"/>
    <mergeCell ref="E1980:F1980"/>
    <mergeCell ref="E1981:F1981"/>
    <mergeCell ref="E1982:F1982"/>
    <mergeCell ref="E1983:F1983"/>
    <mergeCell ref="H1985:I1985"/>
    <mergeCell ref="E1988:F1988"/>
    <mergeCell ref="E1971:F1971"/>
    <mergeCell ref="E1972:F1972"/>
    <mergeCell ref="H1974:I1974"/>
    <mergeCell ref="E1977:F1977"/>
    <mergeCell ref="E1978:F1978"/>
    <mergeCell ref="E1979:F1979"/>
    <mergeCell ref="E2013:F2013"/>
    <mergeCell ref="E2014:F2014"/>
    <mergeCell ref="E2015:F2015"/>
    <mergeCell ref="E2016:F2016"/>
    <mergeCell ref="H2018:I2018"/>
    <mergeCell ref="E2021:F2021"/>
    <mergeCell ref="E2004:F2004"/>
    <mergeCell ref="E2005:F2005"/>
    <mergeCell ref="H2007:I2007"/>
    <mergeCell ref="E2010:F2010"/>
    <mergeCell ref="E2011:F2011"/>
    <mergeCell ref="E2012:F2012"/>
    <mergeCell ref="H1996:I1996"/>
    <mergeCell ref="E1999:F1999"/>
    <mergeCell ref="E2000:F2000"/>
    <mergeCell ref="E2001:F2001"/>
    <mergeCell ref="E2002:F2002"/>
    <mergeCell ref="E2003:F2003"/>
    <mergeCell ref="E2037:F2037"/>
    <mergeCell ref="E2038:F2038"/>
    <mergeCell ref="E2039:F2039"/>
    <mergeCell ref="H2041:I2041"/>
    <mergeCell ref="E2044:F2044"/>
    <mergeCell ref="E2045:F2045"/>
    <mergeCell ref="E2028:F2028"/>
    <mergeCell ref="H2030:I2030"/>
    <mergeCell ref="E2033:F2033"/>
    <mergeCell ref="E2034:F2034"/>
    <mergeCell ref="E2035:F2035"/>
    <mergeCell ref="E2036:F2036"/>
    <mergeCell ref="E2022:F2022"/>
    <mergeCell ref="E2023:F2023"/>
    <mergeCell ref="E2024:F2024"/>
    <mergeCell ref="E2025:F2025"/>
    <mergeCell ref="E2026:F2026"/>
    <mergeCell ref="E2027:F2027"/>
    <mergeCell ref="E2061:F2061"/>
    <mergeCell ref="E2062:F2062"/>
    <mergeCell ref="H2064:I2064"/>
    <mergeCell ref="E2067:F2067"/>
    <mergeCell ref="E2068:F2068"/>
    <mergeCell ref="E2069:F2069"/>
    <mergeCell ref="H2053:I2053"/>
    <mergeCell ref="E2056:F2056"/>
    <mergeCell ref="E2057:F2057"/>
    <mergeCell ref="E2058:F2058"/>
    <mergeCell ref="E2059:F2059"/>
    <mergeCell ref="E2060:F2060"/>
    <mergeCell ref="E2046:F2046"/>
    <mergeCell ref="E2047:F2047"/>
    <mergeCell ref="E2048:F2048"/>
    <mergeCell ref="E2049:F2049"/>
    <mergeCell ref="E2050:F2050"/>
    <mergeCell ref="E2051:F2051"/>
    <mergeCell ref="E2088:F2088"/>
    <mergeCell ref="E2089:F2089"/>
    <mergeCell ref="E2090:F2090"/>
    <mergeCell ref="E2091:F2091"/>
    <mergeCell ref="E2092:F2092"/>
    <mergeCell ref="H2094:I2094"/>
    <mergeCell ref="E2079:F2079"/>
    <mergeCell ref="E2080:F2080"/>
    <mergeCell ref="E2081:F2081"/>
    <mergeCell ref="E2082:F2082"/>
    <mergeCell ref="H2084:I2084"/>
    <mergeCell ref="E2087:F2087"/>
    <mergeCell ref="E2070:F2070"/>
    <mergeCell ref="E2071:F2071"/>
    <mergeCell ref="E2072:F2072"/>
    <mergeCell ref="H2074:I2074"/>
    <mergeCell ref="E2077:F2077"/>
    <mergeCell ref="E2078:F2078"/>
    <mergeCell ref="E2112:F2112"/>
    <mergeCell ref="H2114:I2114"/>
    <mergeCell ref="E2117:F2117"/>
    <mergeCell ref="E2118:F2118"/>
    <mergeCell ref="E2119:F2119"/>
    <mergeCell ref="E2120:F2120"/>
    <mergeCell ref="E2106:F2106"/>
    <mergeCell ref="E2107:F2107"/>
    <mergeCell ref="E2108:F2108"/>
    <mergeCell ref="E2109:F2109"/>
    <mergeCell ref="E2110:F2110"/>
    <mergeCell ref="E2111:F2111"/>
    <mergeCell ref="E2097:F2097"/>
    <mergeCell ref="E2098:F2098"/>
    <mergeCell ref="E2099:F2099"/>
    <mergeCell ref="E2100:F2100"/>
    <mergeCell ref="E2101:F2101"/>
    <mergeCell ref="H2103:I2103"/>
    <mergeCell ref="H2137:I2137"/>
    <mergeCell ref="E2140:F2140"/>
    <mergeCell ref="E2141:F2141"/>
    <mergeCell ref="E2142:F2142"/>
    <mergeCell ref="E2143:F2143"/>
    <mergeCell ref="E2144:F2144"/>
    <mergeCell ref="E2130:F2130"/>
    <mergeCell ref="E2131:F2131"/>
    <mergeCell ref="E2132:F2132"/>
    <mergeCell ref="E2133:F2133"/>
    <mergeCell ref="E2134:F2134"/>
    <mergeCell ref="E2135:F2135"/>
    <mergeCell ref="E2121:F2121"/>
    <mergeCell ref="E2122:F2122"/>
    <mergeCell ref="E2123:F2123"/>
    <mergeCell ref="H2125:I2125"/>
    <mergeCell ref="E2128:F2128"/>
    <mergeCell ref="E2129:F2129"/>
    <mergeCell ref="H2161:I2161"/>
    <mergeCell ref="E2164:F2164"/>
    <mergeCell ref="E2165:F2165"/>
    <mergeCell ref="E2166:F2166"/>
    <mergeCell ref="E2167:F2167"/>
    <mergeCell ref="E2168:F2168"/>
    <mergeCell ref="E2154:F2154"/>
    <mergeCell ref="E2155:F2155"/>
    <mergeCell ref="E2156:F2156"/>
    <mergeCell ref="E2157:F2157"/>
    <mergeCell ref="E2158:F2158"/>
    <mergeCell ref="E2159:F2159"/>
    <mergeCell ref="E2145:F2145"/>
    <mergeCell ref="E2146:F2146"/>
    <mergeCell ref="E2147:F2147"/>
    <mergeCell ref="H2149:I2149"/>
    <mergeCell ref="E2152:F2152"/>
    <mergeCell ref="E2153:F2153"/>
    <mergeCell ref="H2185:I2185"/>
    <mergeCell ref="E2188:F2188"/>
    <mergeCell ref="E2189:F2189"/>
    <mergeCell ref="E2190:F2190"/>
    <mergeCell ref="E2191:F2191"/>
    <mergeCell ref="E2192:F2192"/>
    <mergeCell ref="E2178:F2178"/>
    <mergeCell ref="E2179:F2179"/>
    <mergeCell ref="E2180:F2180"/>
    <mergeCell ref="E2181:F2181"/>
    <mergeCell ref="E2182:F2182"/>
    <mergeCell ref="E2183:F2183"/>
    <mergeCell ref="E2169:F2169"/>
    <mergeCell ref="E2170:F2170"/>
    <mergeCell ref="E2171:F2171"/>
    <mergeCell ref="H2173:I2173"/>
    <mergeCell ref="E2176:F2176"/>
    <mergeCell ref="E2177:F2177"/>
    <mergeCell ref="E2211:F2211"/>
    <mergeCell ref="E2212:F2212"/>
    <mergeCell ref="E2213:F2213"/>
    <mergeCell ref="E2214:F2214"/>
    <mergeCell ref="E2215:F2215"/>
    <mergeCell ref="E2216:F2216"/>
    <mergeCell ref="E2202:F2202"/>
    <mergeCell ref="E2203:F2203"/>
    <mergeCell ref="E2204:F2204"/>
    <mergeCell ref="E2205:F2205"/>
    <mergeCell ref="H2207:I2207"/>
    <mergeCell ref="E2210:F2210"/>
    <mergeCell ref="E2193:F2193"/>
    <mergeCell ref="H2195:I2195"/>
    <mergeCell ref="E2198:F2198"/>
    <mergeCell ref="E2199:F2199"/>
    <mergeCell ref="E2200:F2200"/>
    <mergeCell ref="E2201:F2201"/>
    <mergeCell ref="E2235:F2235"/>
    <mergeCell ref="E2236:F2236"/>
    <mergeCell ref="H2238:I2238"/>
    <mergeCell ref="E2241:F2241"/>
    <mergeCell ref="E2242:F2242"/>
    <mergeCell ref="E2243:F2243"/>
    <mergeCell ref="F2229:G2229"/>
    <mergeCell ref="E2230:F2230"/>
    <mergeCell ref="E2231:F2231"/>
    <mergeCell ref="E2232:F2232"/>
    <mergeCell ref="E2233:F2233"/>
    <mergeCell ref="E2234:F2234"/>
    <mergeCell ref="E2217:F2217"/>
    <mergeCell ref="H2219:I2219"/>
    <mergeCell ref="E2222:F2222"/>
    <mergeCell ref="E2223:F2223"/>
    <mergeCell ref="E2224:F2224"/>
    <mergeCell ref="H2226:I2226"/>
    <mergeCell ref="E2262:F2262"/>
    <mergeCell ref="E2263:F2263"/>
    <mergeCell ref="E2264:F2264"/>
    <mergeCell ref="E2265:F2265"/>
    <mergeCell ref="E2266:F2266"/>
    <mergeCell ref="E2267:F2267"/>
    <mergeCell ref="E2253:F2253"/>
    <mergeCell ref="E2254:F2254"/>
    <mergeCell ref="E2255:F2255"/>
    <mergeCell ref="E2256:F2256"/>
    <mergeCell ref="E2257:F2257"/>
    <mergeCell ref="H2259:I2259"/>
    <mergeCell ref="E2244:F2244"/>
    <mergeCell ref="E2245:F2245"/>
    <mergeCell ref="H2247:I2247"/>
    <mergeCell ref="E2250:F2250"/>
    <mergeCell ref="E2251:F2251"/>
    <mergeCell ref="E2252:F2252"/>
    <mergeCell ref="E2289:F2289"/>
    <mergeCell ref="E2290:F2290"/>
    <mergeCell ref="E2291:F2291"/>
    <mergeCell ref="E2292:F2292"/>
    <mergeCell ref="H2294:I2294"/>
    <mergeCell ref="F2297:G2297"/>
    <mergeCell ref="H2278:I2278"/>
    <mergeCell ref="E2281:F2281"/>
    <mergeCell ref="E2282:F2282"/>
    <mergeCell ref="H2284:I2284"/>
    <mergeCell ref="E2287:F2287"/>
    <mergeCell ref="E2288:F2288"/>
    <mergeCell ref="H2269:I2269"/>
    <mergeCell ref="E2272:F2272"/>
    <mergeCell ref="E2273:F2273"/>
    <mergeCell ref="E2274:F2274"/>
    <mergeCell ref="E2275:F2275"/>
    <mergeCell ref="E2276:F2276"/>
    <mergeCell ref="E2313:F2313"/>
    <mergeCell ref="E2314:F2314"/>
    <mergeCell ref="E2315:F2315"/>
    <mergeCell ref="E2316:F2316"/>
    <mergeCell ref="E2317:F2317"/>
    <mergeCell ref="E2318:F2318"/>
    <mergeCell ref="E2304:F2304"/>
    <mergeCell ref="E2305:F2305"/>
    <mergeCell ref="E2306:F2306"/>
    <mergeCell ref="E2307:F2307"/>
    <mergeCell ref="H2309:I2309"/>
    <mergeCell ref="E2312:F2312"/>
    <mergeCell ref="E2298:F2298"/>
    <mergeCell ref="E2299:F2299"/>
    <mergeCell ref="E2300:F2300"/>
    <mergeCell ref="E2301:F2301"/>
    <mergeCell ref="E2302:F2302"/>
    <mergeCell ref="E2303:F2303"/>
    <mergeCell ref="E2337:F2337"/>
    <mergeCell ref="H2339:I2339"/>
    <mergeCell ref="E2342:F2342"/>
    <mergeCell ref="E2343:F2343"/>
    <mergeCell ref="H2345:I2345"/>
    <mergeCell ref="E2348:F2348"/>
    <mergeCell ref="H2329:I2329"/>
    <mergeCell ref="E2332:F2332"/>
    <mergeCell ref="E2333:F2333"/>
    <mergeCell ref="E2334:F2334"/>
    <mergeCell ref="E2335:F2335"/>
    <mergeCell ref="E2336:F2336"/>
    <mergeCell ref="E2319:F2319"/>
    <mergeCell ref="E2320:F2320"/>
    <mergeCell ref="E2321:F2321"/>
    <mergeCell ref="H2323:I2323"/>
    <mergeCell ref="E2326:F2326"/>
    <mergeCell ref="E2327:F2327"/>
    <mergeCell ref="H2365:I2365"/>
    <mergeCell ref="E2368:F2368"/>
    <mergeCell ref="E2369:F2369"/>
    <mergeCell ref="E2370:F2370"/>
    <mergeCell ref="E2371:F2371"/>
    <mergeCell ref="E2372:F2372"/>
    <mergeCell ref="E2358:F2358"/>
    <mergeCell ref="E2359:F2359"/>
    <mergeCell ref="E2360:F2360"/>
    <mergeCell ref="E2361:F2361"/>
    <mergeCell ref="E2362:F2362"/>
    <mergeCell ref="E2363:F2363"/>
    <mergeCell ref="E2349:F2349"/>
    <mergeCell ref="E2350:F2350"/>
    <mergeCell ref="E2351:F2351"/>
    <mergeCell ref="E2352:F2352"/>
    <mergeCell ref="E2353:F2353"/>
    <mergeCell ref="H2355:I2355"/>
    <mergeCell ref="E2391:F2391"/>
    <mergeCell ref="E2392:F2392"/>
    <mergeCell ref="E2393:F2393"/>
    <mergeCell ref="H2395:I2395"/>
    <mergeCell ref="E2398:F2398"/>
    <mergeCell ref="E2399:F2399"/>
    <mergeCell ref="E2382:F2382"/>
    <mergeCell ref="E2383:F2383"/>
    <mergeCell ref="H2385:I2385"/>
    <mergeCell ref="E2388:F2388"/>
    <mergeCell ref="E2389:F2389"/>
    <mergeCell ref="E2390:F2390"/>
    <mergeCell ref="E2373:F2373"/>
    <mergeCell ref="H2375:I2375"/>
    <mergeCell ref="E2378:F2378"/>
    <mergeCell ref="E2379:F2379"/>
    <mergeCell ref="E2380:F2380"/>
    <mergeCell ref="E2381:F2381"/>
    <mergeCell ref="E2415:F2415"/>
    <mergeCell ref="E2416:F2416"/>
    <mergeCell ref="E2417:F2417"/>
    <mergeCell ref="H2419:I2419"/>
    <mergeCell ref="E2422:F2422"/>
    <mergeCell ref="E2423:F2423"/>
    <mergeCell ref="H2407:I2407"/>
    <mergeCell ref="E2410:F2410"/>
    <mergeCell ref="E2411:F2411"/>
    <mergeCell ref="E2412:F2412"/>
    <mergeCell ref="E2413:F2413"/>
    <mergeCell ref="E2414:F2414"/>
    <mergeCell ref="E2400:F2400"/>
    <mergeCell ref="E2401:F2401"/>
    <mergeCell ref="E2402:F2402"/>
    <mergeCell ref="E2403:F2403"/>
    <mergeCell ref="E2404:F2404"/>
    <mergeCell ref="E2405:F2405"/>
    <mergeCell ref="H2443:I2443"/>
    <mergeCell ref="E2446:F2446"/>
    <mergeCell ref="E2447:F2447"/>
    <mergeCell ref="E2448:F2448"/>
    <mergeCell ref="H2450:I2450"/>
    <mergeCell ref="E2453:F2453"/>
    <mergeCell ref="E2433:F2433"/>
    <mergeCell ref="E2434:F2434"/>
    <mergeCell ref="H2436:I2436"/>
    <mergeCell ref="E2439:F2439"/>
    <mergeCell ref="E2440:F2440"/>
    <mergeCell ref="E2441:F2441"/>
    <mergeCell ref="E2424:F2424"/>
    <mergeCell ref="E2425:F2425"/>
    <mergeCell ref="E2426:F2426"/>
    <mergeCell ref="E2427:F2427"/>
    <mergeCell ref="H2429:I2429"/>
    <mergeCell ref="E2432:F2432"/>
    <mergeCell ref="E2472:F2472"/>
    <mergeCell ref="H2474:I2474"/>
    <mergeCell ref="E2477:F2477"/>
    <mergeCell ref="E2478:F2478"/>
    <mergeCell ref="E2479:F2479"/>
    <mergeCell ref="H2481:I2481"/>
    <mergeCell ref="E2463:F2463"/>
    <mergeCell ref="E2464:F2464"/>
    <mergeCell ref="E2465:F2465"/>
    <mergeCell ref="H2467:I2467"/>
    <mergeCell ref="E2470:F2470"/>
    <mergeCell ref="E2471:F2471"/>
    <mergeCell ref="E2454:F2454"/>
    <mergeCell ref="E2455:F2455"/>
    <mergeCell ref="H2457:I2457"/>
    <mergeCell ref="E2460:F2460"/>
    <mergeCell ref="E2461:F2461"/>
    <mergeCell ref="E2462:F2462"/>
    <mergeCell ref="E2502:F2502"/>
    <mergeCell ref="E2503:F2503"/>
    <mergeCell ref="E2504:F2504"/>
    <mergeCell ref="E2505:F2505"/>
    <mergeCell ref="E2506:F2506"/>
    <mergeCell ref="E2507:F2507"/>
    <mergeCell ref="E2490:F2490"/>
    <mergeCell ref="E2491:F2491"/>
    <mergeCell ref="H2493:I2493"/>
    <mergeCell ref="E2496:F2496"/>
    <mergeCell ref="E2497:F2497"/>
    <mergeCell ref="H2499:I2499"/>
    <mergeCell ref="E2484:F2484"/>
    <mergeCell ref="E2485:F2485"/>
    <mergeCell ref="E2486:F2486"/>
    <mergeCell ref="E2487:F2487"/>
    <mergeCell ref="E2488:F2488"/>
    <mergeCell ref="E2489:F2489"/>
    <mergeCell ref="E2532:F2532"/>
    <mergeCell ref="E2533:F2533"/>
    <mergeCell ref="H2535:I2535"/>
    <mergeCell ref="E2538:F2538"/>
    <mergeCell ref="E2539:F2539"/>
    <mergeCell ref="H2541:I2541"/>
    <mergeCell ref="E2520:F2520"/>
    <mergeCell ref="E2521:F2521"/>
    <mergeCell ref="H2523:I2523"/>
    <mergeCell ref="E2526:F2526"/>
    <mergeCell ref="E2527:F2527"/>
    <mergeCell ref="H2529:I2529"/>
    <mergeCell ref="E2508:F2508"/>
    <mergeCell ref="E2509:F2509"/>
    <mergeCell ref="H2511:I2511"/>
    <mergeCell ref="E2514:F2514"/>
    <mergeCell ref="E2515:F2515"/>
    <mergeCell ref="H2517:I2517"/>
    <mergeCell ref="E2568:F2568"/>
    <mergeCell ref="E2569:F2569"/>
    <mergeCell ref="H2571:I2571"/>
    <mergeCell ref="E2574:F2574"/>
    <mergeCell ref="E2575:F2575"/>
    <mergeCell ref="H2577:I2577"/>
    <mergeCell ref="E2556:F2556"/>
    <mergeCell ref="E2557:F2557"/>
    <mergeCell ref="H2559:I2559"/>
    <mergeCell ref="E2562:F2562"/>
    <mergeCell ref="E2563:F2563"/>
    <mergeCell ref="H2565:I2565"/>
    <mergeCell ref="E2544:F2544"/>
    <mergeCell ref="E2545:F2545"/>
    <mergeCell ref="H2547:I2547"/>
    <mergeCell ref="E2550:F2550"/>
    <mergeCell ref="E2551:F2551"/>
    <mergeCell ref="H2553:I2553"/>
    <mergeCell ref="E2604:F2604"/>
    <mergeCell ref="E2605:F2605"/>
    <mergeCell ref="H2607:I2607"/>
    <mergeCell ref="E2610:F2610"/>
    <mergeCell ref="E2611:F2611"/>
    <mergeCell ref="H2613:I2613"/>
    <mergeCell ref="E2592:F2592"/>
    <mergeCell ref="E2593:F2593"/>
    <mergeCell ref="H2595:I2595"/>
    <mergeCell ref="E2598:F2598"/>
    <mergeCell ref="E2599:F2599"/>
    <mergeCell ref="H2601:I2601"/>
    <mergeCell ref="E2580:F2580"/>
    <mergeCell ref="E2581:F2581"/>
    <mergeCell ref="H2583:I2583"/>
    <mergeCell ref="E2586:F2586"/>
    <mergeCell ref="E2587:F2587"/>
    <mergeCell ref="H2589:I2589"/>
    <mergeCell ref="E2637:F2637"/>
    <mergeCell ref="E2638:F2638"/>
    <mergeCell ref="H2640:I2640"/>
    <mergeCell ref="E2643:F2643"/>
    <mergeCell ref="E2644:F2644"/>
    <mergeCell ref="E2645:F2645"/>
    <mergeCell ref="E2625:F2625"/>
    <mergeCell ref="E2626:F2626"/>
    <mergeCell ref="H2628:I2628"/>
    <mergeCell ref="E2631:F2631"/>
    <mergeCell ref="E2632:F2632"/>
    <mergeCell ref="H2634:I2634"/>
    <mergeCell ref="E2616:F2616"/>
    <mergeCell ref="E2617:F2617"/>
    <mergeCell ref="H2619:I2619"/>
    <mergeCell ref="E2622:F2622"/>
    <mergeCell ref="E2623:F2623"/>
    <mergeCell ref="E2624:F2624"/>
    <mergeCell ref="E2667:F2667"/>
    <mergeCell ref="E2668:F2668"/>
    <mergeCell ref="E2669:F2669"/>
    <mergeCell ref="E2670:F2670"/>
    <mergeCell ref="E2671:F2671"/>
    <mergeCell ref="H2673:I2673"/>
    <mergeCell ref="E2658:F2658"/>
    <mergeCell ref="E2659:F2659"/>
    <mergeCell ref="E2660:F2660"/>
    <mergeCell ref="E2661:F2661"/>
    <mergeCell ref="E2662:F2662"/>
    <mergeCell ref="H2664:I2664"/>
    <mergeCell ref="E2646:F2646"/>
    <mergeCell ref="E2647:F2647"/>
    <mergeCell ref="H2649:I2649"/>
    <mergeCell ref="E2652:F2652"/>
    <mergeCell ref="E2653:F2653"/>
    <mergeCell ref="H2655:I2655"/>
    <mergeCell ref="H2692:I2692"/>
    <mergeCell ref="F2695:G2695"/>
    <mergeCell ref="E2696:F2696"/>
    <mergeCell ref="E2697:F2697"/>
    <mergeCell ref="E2698:F2698"/>
    <mergeCell ref="E2699:F2699"/>
    <mergeCell ref="E2685:F2685"/>
    <mergeCell ref="E2686:F2686"/>
    <mergeCell ref="E2687:F2687"/>
    <mergeCell ref="E2688:F2688"/>
    <mergeCell ref="E2689:F2689"/>
    <mergeCell ref="E2690:F2690"/>
    <mergeCell ref="E2676:F2676"/>
    <mergeCell ref="E2677:F2677"/>
    <mergeCell ref="E2678:F2678"/>
    <mergeCell ref="E2679:F2679"/>
    <mergeCell ref="E2680:F2680"/>
    <mergeCell ref="H2682:I2682"/>
    <mergeCell ref="E2718:F2718"/>
    <mergeCell ref="H2720:I2720"/>
    <mergeCell ref="E2723:F2723"/>
    <mergeCell ref="E2724:F2724"/>
    <mergeCell ref="E2725:F2725"/>
    <mergeCell ref="E2726:F2726"/>
    <mergeCell ref="E2709:F2709"/>
    <mergeCell ref="H2711:I2711"/>
    <mergeCell ref="E2714:F2714"/>
    <mergeCell ref="E2715:F2715"/>
    <mergeCell ref="E2716:F2716"/>
    <mergeCell ref="E2717:F2717"/>
    <mergeCell ref="E2700:F2700"/>
    <mergeCell ref="H2702:I2702"/>
    <mergeCell ref="E2705:F2705"/>
    <mergeCell ref="E2706:F2706"/>
    <mergeCell ref="E2707:F2707"/>
    <mergeCell ref="E2708:F2708"/>
    <mergeCell ref="E2745:F2745"/>
    <mergeCell ref="H2747:I2747"/>
    <mergeCell ref="E2750:F2750"/>
    <mergeCell ref="E2751:F2751"/>
    <mergeCell ref="E2752:F2752"/>
    <mergeCell ref="E2753:F2753"/>
    <mergeCell ref="E2736:F2736"/>
    <mergeCell ref="H2738:I2738"/>
    <mergeCell ref="E2741:F2741"/>
    <mergeCell ref="E2742:F2742"/>
    <mergeCell ref="E2743:F2743"/>
    <mergeCell ref="E2744:F2744"/>
    <mergeCell ref="E2727:F2727"/>
    <mergeCell ref="H2729:I2729"/>
    <mergeCell ref="E2732:F2732"/>
    <mergeCell ref="E2733:F2733"/>
    <mergeCell ref="E2734:F2734"/>
    <mergeCell ref="E2735:F2735"/>
    <mergeCell ref="E2772:F2772"/>
    <mergeCell ref="E2773:F2773"/>
    <mergeCell ref="H2775:I2775"/>
    <mergeCell ref="E2778:F2778"/>
    <mergeCell ref="E2779:F2779"/>
    <mergeCell ref="E2780:F2780"/>
    <mergeCell ref="E2763:F2763"/>
    <mergeCell ref="H2765:I2765"/>
    <mergeCell ref="E2768:F2768"/>
    <mergeCell ref="E2769:F2769"/>
    <mergeCell ref="E2770:F2770"/>
    <mergeCell ref="E2771:F2771"/>
    <mergeCell ref="E2754:F2754"/>
    <mergeCell ref="H2756:I2756"/>
    <mergeCell ref="E2759:F2759"/>
    <mergeCell ref="E2760:F2760"/>
    <mergeCell ref="E2761:F2761"/>
    <mergeCell ref="E2762:F2762"/>
    <mergeCell ref="E2796:F2796"/>
    <mergeCell ref="E2797:F2797"/>
    <mergeCell ref="H2799:I2799"/>
    <mergeCell ref="E2802:F2802"/>
    <mergeCell ref="E2803:F2803"/>
    <mergeCell ref="E2804:F2804"/>
    <mergeCell ref="E2790:F2790"/>
    <mergeCell ref="E2791:F2791"/>
    <mergeCell ref="E2792:F2792"/>
    <mergeCell ref="E2793:F2793"/>
    <mergeCell ref="E2794:F2794"/>
    <mergeCell ref="E2795:F2795"/>
    <mergeCell ref="E2781:F2781"/>
    <mergeCell ref="E2782:F2782"/>
    <mergeCell ref="H2784:I2784"/>
    <mergeCell ref="E2787:F2787"/>
    <mergeCell ref="E2788:F2788"/>
    <mergeCell ref="E2789:F2789"/>
    <mergeCell ref="E2823:F2823"/>
    <mergeCell ref="E2824:F2824"/>
    <mergeCell ref="E2825:F2825"/>
    <mergeCell ref="E2826:F2826"/>
    <mergeCell ref="H2828:I2828"/>
    <mergeCell ref="E2831:F2831"/>
    <mergeCell ref="E2814:F2814"/>
    <mergeCell ref="E2815:F2815"/>
    <mergeCell ref="E2816:F2816"/>
    <mergeCell ref="H2818:I2818"/>
    <mergeCell ref="E2821:F2821"/>
    <mergeCell ref="E2822:F2822"/>
    <mergeCell ref="E2805:F2805"/>
    <mergeCell ref="E2806:F2806"/>
    <mergeCell ref="E2807:F2807"/>
    <mergeCell ref="H2809:I2809"/>
    <mergeCell ref="E2812:F2812"/>
    <mergeCell ref="E2813:F2813"/>
    <mergeCell ref="E2847:F2847"/>
    <mergeCell ref="H2849:I2849"/>
    <mergeCell ref="E2852:F2852"/>
    <mergeCell ref="E2853:F2853"/>
    <mergeCell ref="E2854:F2854"/>
    <mergeCell ref="E2855:F2855"/>
    <mergeCell ref="E2838:F2838"/>
    <mergeCell ref="H2840:I2840"/>
    <mergeCell ref="E2843:F2843"/>
    <mergeCell ref="E2844:F2844"/>
    <mergeCell ref="E2845:F2845"/>
    <mergeCell ref="E2846:F2846"/>
    <mergeCell ref="E2832:F2832"/>
    <mergeCell ref="E2833:F2833"/>
    <mergeCell ref="E2834:F2834"/>
    <mergeCell ref="E2835:F2835"/>
    <mergeCell ref="E2836:F2836"/>
    <mergeCell ref="E2837:F2837"/>
    <mergeCell ref="E2874:F2874"/>
    <mergeCell ref="H2876:I2876"/>
    <mergeCell ref="E2879:F2879"/>
    <mergeCell ref="E2880:F2880"/>
    <mergeCell ref="E2881:F2881"/>
    <mergeCell ref="E2882:F2882"/>
    <mergeCell ref="E2865:F2865"/>
    <mergeCell ref="E2866:F2866"/>
    <mergeCell ref="E2867:F2867"/>
    <mergeCell ref="H2869:I2869"/>
    <mergeCell ref="E2872:F2872"/>
    <mergeCell ref="E2873:F2873"/>
    <mergeCell ref="E2856:F2856"/>
    <mergeCell ref="E2857:F2857"/>
    <mergeCell ref="E2858:F2858"/>
    <mergeCell ref="H2860:I2860"/>
    <mergeCell ref="F2863:G2863"/>
    <mergeCell ref="E2864:F2864"/>
    <mergeCell ref="E2901:F2901"/>
    <mergeCell ref="E2902:F2902"/>
    <mergeCell ref="E2903:F2903"/>
    <mergeCell ref="E2904:F2904"/>
    <mergeCell ref="H2906:I2906"/>
    <mergeCell ref="E2909:F2909"/>
    <mergeCell ref="E2892:F2892"/>
    <mergeCell ref="E2893:F2893"/>
    <mergeCell ref="E2894:F2894"/>
    <mergeCell ref="H2896:I2896"/>
    <mergeCell ref="E2899:F2899"/>
    <mergeCell ref="E2900:F2900"/>
    <mergeCell ref="E2883:F2883"/>
    <mergeCell ref="E2884:F2884"/>
    <mergeCell ref="H2886:I2886"/>
    <mergeCell ref="E2889:F2889"/>
    <mergeCell ref="E2890:F2890"/>
    <mergeCell ref="E2891:F2891"/>
    <mergeCell ref="E2928:F2928"/>
    <mergeCell ref="E2929:F2929"/>
    <mergeCell ref="E2930:F2930"/>
    <mergeCell ref="E2931:F2931"/>
    <mergeCell ref="H2933:I2933"/>
    <mergeCell ref="E2936:F2936"/>
    <mergeCell ref="E2919:F2919"/>
    <mergeCell ref="E2920:F2920"/>
    <mergeCell ref="E2921:F2921"/>
    <mergeCell ref="E2922:F2922"/>
    <mergeCell ref="H2924:I2924"/>
    <mergeCell ref="E2927:F2927"/>
    <mergeCell ref="E2910:F2910"/>
    <mergeCell ref="E2911:F2911"/>
    <mergeCell ref="E2912:F2912"/>
    <mergeCell ref="E2913:F2913"/>
    <mergeCell ref="H2915:I2915"/>
    <mergeCell ref="E2918:F2918"/>
    <mergeCell ref="H2953:I2953"/>
    <mergeCell ref="E2956:F2956"/>
    <mergeCell ref="E2957:F2957"/>
    <mergeCell ref="E2958:F2958"/>
    <mergeCell ref="E2959:F2959"/>
    <mergeCell ref="E2960:F2960"/>
    <mergeCell ref="E2946:F2946"/>
    <mergeCell ref="E2947:F2947"/>
    <mergeCell ref="E2948:F2948"/>
    <mergeCell ref="E2949:F2949"/>
    <mergeCell ref="E2950:F2950"/>
    <mergeCell ref="E2951:F2951"/>
    <mergeCell ref="E2937:F2937"/>
    <mergeCell ref="E2938:F2938"/>
    <mergeCell ref="E2939:F2939"/>
    <mergeCell ref="E2940:F2940"/>
    <mergeCell ref="E2941:F2941"/>
    <mergeCell ref="H2943:I2943"/>
    <mergeCell ref="E2979:F2979"/>
    <mergeCell ref="E2980:F2980"/>
    <mergeCell ref="E2981:F2981"/>
    <mergeCell ref="H2983:I2983"/>
    <mergeCell ref="E2986:F2986"/>
    <mergeCell ref="E2987:F2987"/>
    <mergeCell ref="E2970:F2970"/>
    <mergeCell ref="E2971:F2971"/>
    <mergeCell ref="H2973:I2973"/>
    <mergeCell ref="E2976:F2976"/>
    <mergeCell ref="E2977:F2977"/>
    <mergeCell ref="E2978:F2978"/>
    <mergeCell ref="E2961:F2961"/>
    <mergeCell ref="H2963:I2963"/>
    <mergeCell ref="E2966:F2966"/>
    <mergeCell ref="E2967:F2967"/>
    <mergeCell ref="E2968:F2968"/>
    <mergeCell ref="E2969:F2969"/>
    <mergeCell ref="E3006:F3006"/>
    <mergeCell ref="E3007:F3007"/>
    <mergeCell ref="E3008:F3008"/>
    <mergeCell ref="E3009:F3009"/>
    <mergeCell ref="E3010:F3010"/>
    <mergeCell ref="H3012:I3012"/>
    <mergeCell ref="E2997:F2997"/>
    <mergeCell ref="E2998:F2998"/>
    <mergeCell ref="E2999:F2999"/>
    <mergeCell ref="E3000:F3000"/>
    <mergeCell ref="E3001:F3001"/>
    <mergeCell ref="H3003:I3003"/>
    <mergeCell ref="E2988:F2988"/>
    <mergeCell ref="E2989:F2989"/>
    <mergeCell ref="E2990:F2990"/>
    <mergeCell ref="E2991:F2991"/>
    <mergeCell ref="H2993:I2993"/>
    <mergeCell ref="E2996:F2996"/>
    <mergeCell ref="E3030:F3030"/>
    <mergeCell ref="H3032:I3032"/>
    <mergeCell ref="E3035:F3035"/>
    <mergeCell ref="E3036:F3036"/>
    <mergeCell ref="E3037:F3037"/>
    <mergeCell ref="E3038:F3038"/>
    <mergeCell ref="H3022:I3022"/>
    <mergeCell ref="E3025:F3025"/>
    <mergeCell ref="E3026:F3026"/>
    <mergeCell ref="E3027:F3027"/>
    <mergeCell ref="E3028:F3028"/>
    <mergeCell ref="E3029:F3029"/>
    <mergeCell ref="E3015:F3015"/>
    <mergeCell ref="E3016:F3016"/>
    <mergeCell ref="E3017:F3017"/>
    <mergeCell ref="E3018:F3018"/>
    <mergeCell ref="E3019:F3019"/>
    <mergeCell ref="E3020:F3020"/>
    <mergeCell ref="E3057:F3057"/>
    <mergeCell ref="E3058:F3058"/>
    <mergeCell ref="E3059:F3059"/>
    <mergeCell ref="E3060:F3060"/>
    <mergeCell ref="H3062:I3062"/>
    <mergeCell ref="E3065:F3065"/>
    <mergeCell ref="E3048:F3048"/>
    <mergeCell ref="E3049:F3049"/>
    <mergeCell ref="E3050:F3050"/>
    <mergeCell ref="H3052:I3052"/>
    <mergeCell ref="E3055:F3055"/>
    <mergeCell ref="E3056:F3056"/>
    <mergeCell ref="E3039:F3039"/>
    <mergeCell ref="E3040:F3040"/>
    <mergeCell ref="H3042:I3042"/>
    <mergeCell ref="E3045:F3045"/>
    <mergeCell ref="E3046:F3046"/>
    <mergeCell ref="E3047:F3047"/>
    <mergeCell ref="E3084:F3084"/>
    <mergeCell ref="E3085:F3085"/>
    <mergeCell ref="E3086:F3086"/>
    <mergeCell ref="E3087:F3087"/>
    <mergeCell ref="E3088:F3088"/>
    <mergeCell ref="H3090:I3090"/>
    <mergeCell ref="E3075:F3075"/>
    <mergeCell ref="E3076:F3076"/>
    <mergeCell ref="E3077:F3077"/>
    <mergeCell ref="E3078:F3078"/>
    <mergeCell ref="E3079:F3079"/>
    <mergeCell ref="H3081:I3081"/>
    <mergeCell ref="E3066:F3066"/>
    <mergeCell ref="E3067:F3067"/>
    <mergeCell ref="E3068:F3068"/>
    <mergeCell ref="E3069:F3069"/>
    <mergeCell ref="E3070:F3070"/>
    <mergeCell ref="H3072:I3072"/>
    <mergeCell ref="E3111:F3111"/>
    <mergeCell ref="E3112:F3112"/>
    <mergeCell ref="E3113:F3113"/>
    <mergeCell ref="E3114:F3114"/>
    <mergeCell ref="E3115:F3115"/>
    <mergeCell ref="E3116:F3116"/>
    <mergeCell ref="E3102:F3102"/>
    <mergeCell ref="E3103:F3103"/>
    <mergeCell ref="E3104:F3104"/>
    <mergeCell ref="E3105:F3105"/>
    <mergeCell ref="E3106:F3106"/>
    <mergeCell ref="H3108:I3108"/>
    <mergeCell ref="E3093:F3093"/>
    <mergeCell ref="E3094:F3094"/>
    <mergeCell ref="E3095:F3095"/>
    <mergeCell ref="E3096:F3096"/>
    <mergeCell ref="E3097:F3097"/>
    <mergeCell ref="H3099:I3099"/>
    <mergeCell ref="H3136:I3136"/>
    <mergeCell ref="E3139:F3139"/>
    <mergeCell ref="E3140:F3140"/>
    <mergeCell ref="E3141:F3141"/>
    <mergeCell ref="E3142:F3142"/>
    <mergeCell ref="E3143:F3143"/>
    <mergeCell ref="H3127:I3127"/>
    <mergeCell ref="E3130:F3130"/>
    <mergeCell ref="E3131:F3131"/>
    <mergeCell ref="E3132:F3132"/>
    <mergeCell ref="E3133:F3133"/>
    <mergeCell ref="E3134:F3134"/>
    <mergeCell ref="H3118:I3118"/>
    <mergeCell ref="E3121:F3121"/>
    <mergeCell ref="E3122:F3122"/>
    <mergeCell ref="E3123:F3123"/>
    <mergeCell ref="E3124:F3124"/>
    <mergeCell ref="E3125:F3125"/>
    <mergeCell ref="H3163:I3163"/>
    <mergeCell ref="E3166:F3166"/>
    <mergeCell ref="E3167:F3167"/>
    <mergeCell ref="E3168:F3168"/>
    <mergeCell ref="E3169:F3169"/>
    <mergeCell ref="E3170:F3170"/>
    <mergeCell ref="H3154:I3154"/>
    <mergeCell ref="E3157:F3157"/>
    <mergeCell ref="E3158:F3158"/>
    <mergeCell ref="E3159:F3159"/>
    <mergeCell ref="E3160:F3160"/>
    <mergeCell ref="E3161:F3161"/>
    <mergeCell ref="H3145:I3145"/>
    <mergeCell ref="E3148:F3148"/>
    <mergeCell ref="E3149:F3149"/>
    <mergeCell ref="E3150:F3150"/>
    <mergeCell ref="E3151:F3151"/>
    <mergeCell ref="E3152:F3152"/>
    <mergeCell ref="H3190:I3190"/>
    <mergeCell ref="E3193:F3193"/>
    <mergeCell ref="E3194:F3194"/>
    <mergeCell ref="E3195:F3195"/>
    <mergeCell ref="E3196:F3196"/>
    <mergeCell ref="H3198:I3198"/>
    <mergeCell ref="E3180:F3180"/>
    <mergeCell ref="H3182:I3182"/>
    <mergeCell ref="E3185:F3185"/>
    <mergeCell ref="E3186:F3186"/>
    <mergeCell ref="E3187:F3187"/>
    <mergeCell ref="E3188:F3188"/>
    <mergeCell ref="H3172:I3172"/>
    <mergeCell ref="E3175:F3175"/>
    <mergeCell ref="E3176:F3176"/>
    <mergeCell ref="E3177:F3177"/>
    <mergeCell ref="E3178:F3178"/>
    <mergeCell ref="E3179:F3179"/>
    <mergeCell ref="E3219:F3219"/>
    <mergeCell ref="E3220:F3220"/>
    <mergeCell ref="E3221:F3221"/>
    <mergeCell ref="H3223:I3223"/>
    <mergeCell ref="E3226:F3226"/>
    <mergeCell ref="E3227:F3227"/>
    <mergeCell ref="E3210:F3210"/>
    <mergeCell ref="E3211:F3211"/>
    <mergeCell ref="E3212:F3212"/>
    <mergeCell ref="E3213:F3213"/>
    <mergeCell ref="H3215:I3215"/>
    <mergeCell ref="E3218:F3218"/>
    <mergeCell ref="E3201:F3201"/>
    <mergeCell ref="E3202:F3202"/>
    <mergeCell ref="E3203:F3203"/>
    <mergeCell ref="E3204:F3204"/>
    <mergeCell ref="H3206:I3206"/>
    <mergeCell ref="E3209:F3209"/>
    <mergeCell ref="E3246:F3246"/>
    <mergeCell ref="H3248:I3248"/>
    <mergeCell ref="E3251:F3251"/>
    <mergeCell ref="E3252:F3252"/>
    <mergeCell ref="E3253:F3253"/>
    <mergeCell ref="E3254:F3254"/>
    <mergeCell ref="E3237:F3237"/>
    <mergeCell ref="E3238:F3238"/>
    <mergeCell ref="H3240:I3240"/>
    <mergeCell ref="E3243:F3243"/>
    <mergeCell ref="E3244:F3244"/>
    <mergeCell ref="E3245:F3245"/>
    <mergeCell ref="E3228:F3228"/>
    <mergeCell ref="E3229:F3229"/>
    <mergeCell ref="H3231:I3231"/>
    <mergeCell ref="E3234:F3234"/>
    <mergeCell ref="E3235:F3235"/>
    <mergeCell ref="E3236:F3236"/>
    <mergeCell ref="H3274:I3274"/>
    <mergeCell ref="E3277:F3277"/>
    <mergeCell ref="E3278:F3278"/>
    <mergeCell ref="E3279:F3279"/>
    <mergeCell ref="E3280:F3280"/>
    <mergeCell ref="E3281:F3281"/>
    <mergeCell ref="H3265:I3265"/>
    <mergeCell ref="E3268:F3268"/>
    <mergeCell ref="E3269:F3269"/>
    <mergeCell ref="E3270:F3270"/>
    <mergeCell ref="E3271:F3271"/>
    <mergeCell ref="E3272:F3272"/>
    <mergeCell ref="H3256:I3256"/>
    <mergeCell ref="E3259:F3259"/>
    <mergeCell ref="E3260:F3260"/>
    <mergeCell ref="E3261:F3261"/>
    <mergeCell ref="E3262:F3262"/>
    <mergeCell ref="E3263:F3263"/>
    <mergeCell ref="E3303:F3303"/>
    <mergeCell ref="E3304:F3304"/>
    <mergeCell ref="E3305:F3305"/>
    <mergeCell ref="E3306:F3306"/>
    <mergeCell ref="E3307:F3307"/>
    <mergeCell ref="H3309:I3309"/>
    <mergeCell ref="H3292:I3292"/>
    <mergeCell ref="E3295:F3295"/>
    <mergeCell ref="E3296:F3296"/>
    <mergeCell ref="E3297:F3297"/>
    <mergeCell ref="E3298:F3298"/>
    <mergeCell ref="H3300:I3300"/>
    <mergeCell ref="H3283:I3283"/>
    <mergeCell ref="E3286:F3286"/>
    <mergeCell ref="E3287:F3287"/>
    <mergeCell ref="E3288:F3288"/>
    <mergeCell ref="E3289:F3289"/>
    <mergeCell ref="E3290:F3290"/>
    <mergeCell ref="E3327:F3327"/>
    <mergeCell ref="H3329:I3329"/>
    <mergeCell ref="E3332:F3332"/>
    <mergeCell ref="E3333:F3333"/>
    <mergeCell ref="E3334:F3334"/>
    <mergeCell ref="E3335:F3335"/>
    <mergeCell ref="H3319:I3319"/>
    <mergeCell ref="E3322:F3322"/>
    <mergeCell ref="E3323:F3323"/>
    <mergeCell ref="E3324:F3324"/>
    <mergeCell ref="E3325:F3325"/>
    <mergeCell ref="E3326:F3326"/>
    <mergeCell ref="E3312:F3312"/>
    <mergeCell ref="E3313:F3313"/>
    <mergeCell ref="E3314:F3314"/>
    <mergeCell ref="E3315:F3315"/>
    <mergeCell ref="E3316:F3316"/>
    <mergeCell ref="E3317:F3317"/>
    <mergeCell ref="E3354:F3354"/>
    <mergeCell ref="E3355:F3355"/>
    <mergeCell ref="E3356:F3356"/>
    <mergeCell ref="E3357:F3357"/>
    <mergeCell ref="H3359:I3359"/>
    <mergeCell ref="E3362:F3362"/>
    <mergeCell ref="E3345:F3345"/>
    <mergeCell ref="E3346:F3346"/>
    <mergeCell ref="E3347:F3347"/>
    <mergeCell ref="H3349:I3349"/>
    <mergeCell ref="E3352:F3352"/>
    <mergeCell ref="E3353:F3353"/>
    <mergeCell ref="E3336:F3336"/>
    <mergeCell ref="E3337:F3337"/>
    <mergeCell ref="H3339:I3339"/>
    <mergeCell ref="E3342:F3342"/>
    <mergeCell ref="E3343:F3343"/>
    <mergeCell ref="E3344:F3344"/>
    <mergeCell ref="H3379:I3379"/>
    <mergeCell ref="E3382:F3382"/>
    <mergeCell ref="E3383:F3383"/>
    <mergeCell ref="H3385:I3385"/>
    <mergeCell ref="F3388:G3388"/>
    <mergeCell ref="E3389:F3389"/>
    <mergeCell ref="E3372:F3372"/>
    <mergeCell ref="E3373:F3373"/>
    <mergeCell ref="E3374:F3374"/>
    <mergeCell ref="E3375:F3375"/>
    <mergeCell ref="E3376:F3376"/>
    <mergeCell ref="E3377:F3377"/>
    <mergeCell ref="E3363:F3363"/>
    <mergeCell ref="E3364:F3364"/>
    <mergeCell ref="E3365:F3365"/>
    <mergeCell ref="E3366:F3366"/>
    <mergeCell ref="E3367:F3367"/>
    <mergeCell ref="H3369:I3369"/>
    <mergeCell ref="E3408:F3408"/>
    <mergeCell ref="E3409:F3409"/>
    <mergeCell ref="E3410:F3410"/>
    <mergeCell ref="E3411:F3411"/>
    <mergeCell ref="E3412:F3412"/>
    <mergeCell ref="E3413:F3413"/>
    <mergeCell ref="E3399:F3399"/>
    <mergeCell ref="E3400:F3400"/>
    <mergeCell ref="E3401:F3401"/>
    <mergeCell ref="E3402:F3402"/>
    <mergeCell ref="E3403:F3403"/>
    <mergeCell ref="H3405:I3405"/>
    <mergeCell ref="E3390:F3390"/>
    <mergeCell ref="E3391:F3391"/>
    <mergeCell ref="E3392:F3392"/>
    <mergeCell ref="E3393:F3393"/>
    <mergeCell ref="H3395:I3395"/>
    <mergeCell ref="E3398:F3398"/>
    <mergeCell ref="E3432:F3432"/>
    <mergeCell ref="E3433:F3433"/>
    <mergeCell ref="H3435:I3435"/>
    <mergeCell ref="E3438:F3438"/>
    <mergeCell ref="E3439:F3439"/>
    <mergeCell ref="E3440:F3440"/>
    <mergeCell ref="E3423:F3423"/>
    <mergeCell ref="H3425:I3425"/>
    <mergeCell ref="E3428:F3428"/>
    <mergeCell ref="E3429:F3429"/>
    <mergeCell ref="E3430:F3430"/>
    <mergeCell ref="E3431:F3431"/>
    <mergeCell ref="H3415:I3415"/>
    <mergeCell ref="E3418:F3418"/>
    <mergeCell ref="E3419:F3419"/>
    <mergeCell ref="E3420:F3420"/>
    <mergeCell ref="E3421:F3421"/>
    <mergeCell ref="E3422:F3422"/>
    <mergeCell ref="E3459:F3459"/>
    <mergeCell ref="E3460:F3460"/>
    <mergeCell ref="H3462:I3462"/>
    <mergeCell ref="E3465:F3465"/>
    <mergeCell ref="E3466:F3466"/>
    <mergeCell ref="E3467:F3467"/>
    <mergeCell ref="E3450:F3450"/>
    <mergeCell ref="E3451:F3451"/>
    <mergeCell ref="H3453:I3453"/>
    <mergeCell ref="E3456:F3456"/>
    <mergeCell ref="E3457:F3457"/>
    <mergeCell ref="E3458:F3458"/>
    <mergeCell ref="E3441:F3441"/>
    <mergeCell ref="E3442:F3442"/>
    <mergeCell ref="H3444:I3444"/>
    <mergeCell ref="E3447:F3447"/>
    <mergeCell ref="E3448:F3448"/>
    <mergeCell ref="E3449:F3449"/>
    <mergeCell ref="E3486:F3486"/>
    <mergeCell ref="E3487:F3487"/>
    <mergeCell ref="E3488:F3488"/>
    <mergeCell ref="E3489:F3489"/>
    <mergeCell ref="E3490:F3490"/>
    <mergeCell ref="H3492:I3492"/>
    <mergeCell ref="E3477:F3477"/>
    <mergeCell ref="E3478:F3478"/>
    <mergeCell ref="H3480:I3480"/>
    <mergeCell ref="E3483:F3483"/>
    <mergeCell ref="E3484:F3484"/>
    <mergeCell ref="E3485:F3485"/>
    <mergeCell ref="E3468:F3468"/>
    <mergeCell ref="E3469:F3469"/>
    <mergeCell ref="H3471:I3471"/>
    <mergeCell ref="E3474:F3474"/>
    <mergeCell ref="E3475:F3475"/>
    <mergeCell ref="E3476:F3476"/>
    <mergeCell ref="E3510:F3510"/>
    <mergeCell ref="E3511:F3511"/>
    <mergeCell ref="E3512:F3512"/>
    <mergeCell ref="E3513:F3513"/>
    <mergeCell ref="E3514:F3514"/>
    <mergeCell ref="H3516:I3516"/>
    <mergeCell ref="E3501:F3501"/>
    <mergeCell ref="H3503:I3503"/>
    <mergeCell ref="E3506:F3506"/>
    <mergeCell ref="E3507:F3507"/>
    <mergeCell ref="E3508:F3508"/>
    <mergeCell ref="E3509:F3509"/>
    <mergeCell ref="E3495:F3495"/>
    <mergeCell ref="E3496:F3496"/>
    <mergeCell ref="E3497:F3497"/>
    <mergeCell ref="E3498:F3498"/>
    <mergeCell ref="E3499:F3499"/>
    <mergeCell ref="E3500:F3500"/>
    <mergeCell ref="E3534:F3534"/>
    <mergeCell ref="E3535:F3535"/>
    <mergeCell ref="E3536:F3536"/>
    <mergeCell ref="H3538:I3538"/>
    <mergeCell ref="E3541:F3541"/>
    <mergeCell ref="E3542:F3542"/>
    <mergeCell ref="E3525:F3525"/>
    <mergeCell ref="E3526:F3526"/>
    <mergeCell ref="H3528:I3528"/>
    <mergeCell ref="E3531:F3531"/>
    <mergeCell ref="E3532:F3532"/>
    <mergeCell ref="E3533:F3533"/>
    <mergeCell ref="E3519:F3519"/>
    <mergeCell ref="E3520:F3520"/>
    <mergeCell ref="E3521:F3521"/>
    <mergeCell ref="E3522:F3522"/>
    <mergeCell ref="E3523:F3523"/>
    <mergeCell ref="E3524:F3524"/>
    <mergeCell ref="H3562:I3562"/>
    <mergeCell ref="E3565:F3565"/>
    <mergeCell ref="E3566:F3566"/>
    <mergeCell ref="E3567:F3567"/>
    <mergeCell ref="E3568:F3568"/>
    <mergeCell ref="E3569:F3569"/>
    <mergeCell ref="H3553:I3553"/>
    <mergeCell ref="E3556:F3556"/>
    <mergeCell ref="E3557:F3557"/>
    <mergeCell ref="E3558:F3558"/>
    <mergeCell ref="E3559:F3559"/>
    <mergeCell ref="E3560:F3560"/>
    <mergeCell ref="E3543:F3543"/>
    <mergeCell ref="E3544:F3544"/>
    <mergeCell ref="E3545:F3545"/>
    <mergeCell ref="H3547:I3547"/>
    <mergeCell ref="E3550:F3550"/>
    <mergeCell ref="E3551:F3551"/>
    <mergeCell ref="E3591:F3591"/>
    <mergeCell ref="E3592:F3592"/>
    <mergeCell ref="E3593:F3593"/>
    <mergeCell ref="E3594:F3594"/>
    <mergeCell ref="H3596:I3596"/>
    <mergeCell ref="E3599:F3599"/>
    <mergeCell ref="E3582:F3582"/>
    <mergeCell ref="E3583:F3583"/>
    <mergeCell ref="E3584:F3584"/>
    <mergeCell ref="E3585:F3585"/>
    <mergeCell ref="H3587:I3587"/>
    <mergeCell ref="E3590:F3590"/>
    <mergeCell ref="H3571:I3571"/>
    <mergeCell ref="E3574:F3574"/>
    <mergeCell ref="E3575:F3575"/>
    <mergeCell ref="E3576:F3576"/>
    <mergeCell ref="H3578:I3578"/>
    <mergeCell ref="E3581:F3581"/>
    <mergeCell ref="E3615:F3615"/>
    <mergeCell ref="E3616:F3616"/>
    <mergeCell ref="H3618:I3618"/>
    <mergeCell ref="F3621:G3621"/>
    <mergeCell ref="E3622:F3622"/>
    <mergeCell ref="E3623:F3623"/>
    <mergeCell ref="E3609:F3609"/>
    <mergeCell ref="E3610:F3610"/>
    <mergeCell ref="E3611:F3611"/>
    <mergeCell ref="E3612:F3612"/>
    <mergeCell ref="E3613:F3613"/>
    <mergeCell ref="E3614:F3614"/>
    <mergeCell ref="E3600:F3600"/>
    <mergeCell ref="E3601:F3601"/>
    <mergeCell ref="E3602:F3602"/>
    <mergeCell ref="H3604:I3604"/>
    <mergeCell ref="E3607:F3607"/>
    <mergeCell ref="E3608:F3608"/>
    <mergeCell ref="E3642:F3642"/>
    <mergeCell ref="E3643:F3643"/>
    <mergeCell ref="E3644:F3644"/>
    <mergeCell ref="E3645:F3645"/>
    <mergeCell ref="H3647:I3647"/>
    <mergeCell ref="E3650:F3650"/>
    <mergeCell ref="E3633:F3633"/>
    <mergeCell ref="E3634:F3634"/>
    <mergeCell ref="E3635:F3635"/>
    <mergeCell ref="E3636:F3636"/>
    <mergeCell ref="H3638:I3638"/>
    <mergeCell ref="E3641:F3641"/>
    <mergeCell ref="E3624:F3624"/>
    <mergeCell ref="E3625:F3625"/>
    <mergeCell ref="E3626:F3626"/>
    <mergeCell ref="H3628:I3628"/>
    <mergeCell ref="E3631:F3631"/>
    <mergeCell ref="E3632:F3632"/>
    <mergeCell ref="H3667:I3667"/>
    <mergeCell ref="E3670:F3670"/>
    <mergeCell ref="E3671:F3671"/>
    <mergeCell ref="E3672:F3672"/>
    <mergeCell ref="E3673:F3673"/>
    <mergeCell ref="E3674:F3674"/>
    <mergeCell ref="F3660:G3660"/>
    <mergeCell ref="E3661:F3661"/>
    <mergeCell ref="E3662:F3662"/>
    <mergeCell ref="E3663:F3663"/>
    <mergeCell ref="E3664:F3664"/>
    <mergeCell ref="E3665:F3665"/>
    <mergeCell ref="E3651:F3651"/>
    <mergeCell ref="E3652:F3652"/>
    <mergeCell ref="E3653:F3653"/>
    <mergeCell ref="E3654:F3654"/>
    <mergeCell ref="H3656:I3656"/>
    <mergeCell ref="F3659:G3659"/>
    <mergeCell ref="H3691:I3691"/>
    <mergeCell ref="E3694:F3694"/>
    <mergeCell ref="E3695:F3695"/>
    <mergeCell ref="E3696:F3696"/>
    <mergeCell ref="E3697:F3697"/>
    <mergeCell ref="E3698:F3698"/>
    <mergeCell ref="E3684:F3684"/>
    <mergeCell ref="E3685:F3685"/>
    <mergeCell ref="E3686:F3686"/>
    <mergeCell ref="E3687:F3687"/>
    <mergeCell ref="E3688:F3688"/>
    <mergeCell ref="E3689:F3689"/>
    <mergeCell ref="H3676:I3676"/>
    <mergeCell ref="E3679:F3679"/>
    <mergeCell ref="E3680:F3680"/>
    <mergeCell ref="E3681:F3681"/>
    <mergeCell ref="E3682:F3682"/>
    <mergeCell ref="E3683:F3683"/>
    <mergeCell ref="E3717:F3717"/>
    <mergeCell ref="E3718:F3718"/>
    <mergeCell ref="H3720:I3720"/>
    <mergeCell ref="E3723:F3723"/>
    <mergeCell ref="E3724:F3724"/>
    <mergeCell ref="H3726:I3726"/>
    <mergeCell ref="H3709:I3709"/>
    <mergeCell ref="E3712:F3712"/>
    <mergeCell ref="E3713:F3713"/>
    <mergeCell ref="E3714:F3714"/>
    <mergeCell ref="E3715:F3715"/>
    <mergeCell ref="E3716:F3716"/>
    <mergeCell ref="H3700:I3700"/>
    <mergeCell ref="E3703:F3703"/>
    <mergeCell ref="E3704:F3704"/>
    <mergeCell ref="E3705:F3705"/>
    <mergeCell ref="E3706:F3706"/>
    <mergeCell ref="E3707:F3707"/>
    <mergeCell ref="E3747:F3747"/>
    <mergeCell ref="E3748:F3748"/>
    <mergeCell ref="E3749:F3749"/>
    <mergeCell ref="H3751:I3751"/>
    <mergeCell ref="E3754:F3754"/>
    <mergeCell ref="E3755:F3755"/>
    <mergeCell ref="E3738:F3738"/>
    <mergeCell ref="E3739:F3739"/>
    <mergeCell ref="E3740:F3740"/>
    <mergeCell ref="H3742:I3742"/>
    <mergeCell ref="E3745:F3745"/>
    <mergeCell ref="E3746:F3746"/>
    <mergeCell ref="E3729:F3729"/>
    <mergeCell ref="E3730:F3730"/>
    <mergeCell ref="E3731:F3731"/>
    <mergeCell ref="E3732:F3732"/>
    <mergeCell ref="E3733:F3733"/>
    <mergeCell ref="H3735:I3735"/>
    <mergeCell ref="E3780:F3780"/>
    <mergeCell ref="E3781:F3781"/>
    <mergeCell ref="E3782:F3782"/>
    <mergeCell ref="H3784:I3784"/>
    <mergeCell ref="E3787:F3787"/>
    <mergeCell ref="E3788:F3788"/>
    <mergeCell ref="E3768:F3768"/>
    <mergeCell ref="H3770:I3770"/>
    <mergeCell ref="E3773:F3773"/>
    <mergeCell ref="E3774:F3774"/>
    <mergeCell ref="H3776:I3776"/>
    <mergeCell ref="E3779:F3779"/>
    <mergeCell ref="H3757:I3757"/>
    <mergeCell ref="F3760:G3760"/>
    <mergeCell ref="E3761:F3761"/>
    <mergeCell ref="E3762:F3762"/>
    <mergeCell ref="H3764:I3764"/>
    <mergeCell ref="E3767:F3767"/>
    <mergeCell ref="E3807:F3807"/>
    <mergeCell ref="E3808:F3808"/>
    <mergeCell ref="E3809:F3809"/>
    <mergeCell ref="E3810:F3810"/>
    <mergeCell ref="H3812:I3812"/>
    <mergeCell ref="E3815:F3815"/>
    <mergeCell ref="E3798:F3798"/>
    <mergeCell ref="E3799:F3799"/>
    <mergeCell ref="E3800:F3800"/>
    <mergeCell ref="H3802:I3802"/>
    <mergeCell ref="F3805:G3805"/>
    <mergeCell ref="E3806:F3806"/>
    <mergeCell ref="E3789:F3789"/>
    <mergeCell ref="E3790:F3790"/>
    <mergeCell ref="E3791:F3791"/>
    <mergeCell ref="H3793:I3793"/>
    <mergeCell ref="E3796:F3796"/>
    <mergeCell ref="E3797:F3797"/>
    <mergeCell ref="E3831:F3831"/>
    <mergeCell ref="H3833:I3833"/>
    <mergeCell ref="E3836:F3836"/>
    <mergeCell ref="E3837:F3837"/>
    <mergeCell ref="E3838:F3838"/>
    <mergeCell ref="E3839:F3839"/>
    <mergeCell ref="H3823:I3823"/>
    <mergeCell ref="E3826:F3826"/>
    <mergeCell ref="E3827:F3827"/>
    <mergeCell ref="E3828:F3828"/>
    <mergeCell ref="E3829:F3829"/>
    <mergeCell ref="E3830:F3830"/>
    <mergeCell ref="E3816:F3816"/>
    <mergeCell ref="E3817:F3817"/>
    <mergeCell ref="E3818:F3818"/>
    <mergeCell ref="E3819:F3819"/>
    <mergeCell ref="E3820:F3820"/>
    <mergeCell ref="E3821:F3821"/>
    <mergeCell ref="E3858:F3858"/>
    <mergeCell ref="E3859:F3859"/>
    <mergeCell ref="E3860:F3860"/>
    <mergeCell ref="E3861:F3861"/>
    <mergeCell ref="E3862:F3862"/>
    <mergeCell ref="E3863:F3863"/>
    <mergeCell ref="E3849:F3849"/>
    <mergeCell ref="E3850:F3850"/>
    <mergeCell ref="E3851:F3851"/>
    <mergeCell ref="E3852:F3852"/>
    <mergeCell ref="H3854:I3854"/>
    <mergeCell ref="E3857:F3857"/>
    <mergeCell ref="E3840:F3840"/>
    <mergeCell ref="E3841:F3841"/>
    <mergeCell ref="E3842:F3842"/>
    <mergeCell ref="H3844:I3844"/>
    <mergeCell ref="E3847:F3847"/>
    <mergeCell ref="E3848:F3848"/>
    <mergeCell ref="E3882:F3882"/>
    <mergeCell ref="E3883:F3883"/>
    <mergeCell ref="E3884:F3884"/>
    <mergeCell ref="H3886:I3886"/>
    <mergeCell ref="E3889:F3889"/>
    <mergeCell ref="E3890:F3890"/>
    <mergeCell ref="E3873:F3873"/>
    <mergeCell ref="E3874:F3874"/>
    <mergeCell ref="H3876:I3876"/>
    <mergeCell ref="E3879:F3879"/>
    <mergeCell ref="E3880:F3880"/>
    <mergeCell ref="E3881:F3881"/>
    <mergeCell ref="E3864:F3864"/>
    <mergeCell ref="H3866:I3866"/>
    <mergeCell ref="E3869:F3869"/>
    <mergeCell ref="E3870:F3870"/>
    <mergeCell ref="E3871:F3871"/>
    <mergeCell ref="E3872:F3872"/>
    <mergeCell ref="E3909:F3909"/>
    <mergeCell ref="E3910:F3910"/>
    <mergeCell ref="E3911:F3911"/>
    <mergeCell ref="E3912:F3912"/>
    <mergeCell ref="E3913:F3913"/>
    <mergeCell ref="H3915:I3915"/>
    <mergeCell ref="E3900:F3900"/>
    <mergeCell ref="E3901:F3901"/>
    <mergeCell ref="E3902:F3902"/>
    <mergeCell ref="E3903:F3903"/>
    <mergeCell ref="H3905:I3905"/>
    <mergeCell ref="E3908:F3908"/>
    <mergeCell ref="E3891:F3891"/>
    <mergeCell ref="E3892:F3892"/>
    <mergeCell ref="E3893:F3893"/>
    <mergeCell ref="E3894:F3894"/>
    <mergeCell ref="H3896:I3896"/>
    <mergeCell ref="E3899:F3899"/>
    <mergeCell ref="E3933:F3933"/>
    <mergeCell ref="E3934:F3934"/>
    <mergeCell ref="E3935:F3935"/>
    <mergeCell ref="E3936:F3936"/>
    <mergeCell ref="E3937:F3937"/>
    <mergeCell ref="E3938:F3938"/>
    <mergeCell ref="E3924:F3924"/>
    <mergeCell ref="H3926:I3926"/>
    <mergeCell ref="E3929:F3929"/>
    <mergeCell ref="E3930:F3930"/>
    <mergeCell ref="E3931:F3931"/>
    <mergeCell ref="E3932:F3932"/>
    <mergeCell ref="E3918:F3918"/>
    <mergeCell ref="E3919:F3919"/>
    <mergeCell ref="E3920:F3920"/>
    <mergeCell ref="E3921:F3921"/>
    <mergeCell ref="E3922:F3922"/>
    <mergeCell ref="E3923:F3923"/>
    <mergeCell ref="E3957:F3957"/>
    <mergeCell ref="H3959:I3959"/>
    <mergeCell ref="E3962:F3962"/>
    <mergeCell ref="E3963:F3963"/>
    <mergeCell ref="E3964:F3964"/>
    <mergeCell ref="E3965:F3965"/>
    <mergeCell ref="E3948:F3948"/>
    <mergeCell ref="H3950:I3950"/>
    <mergeCell ref="E3953:F3953"/>
    <mergeCell ref="E3954:F3954"/>
    <mergeCell ref="E3955:F3955"/>
    <mergeCell ref="E3956:F3956"/>
    <mergeCell ref="H3940:I3940"/>
    <mergeCell ref="E3943:F3943"/>
    <mergeCell ref="E3944:F3944"/>
    <mergeCell ref="E3945:F3945"/>
    <mergeCell ref="E3946:F3946"/>
    <mergeCell ref="E3947:F3947"/>
    <mergeCell ref="E3984:F3984"/>
    <mergeCell ref="E3985:F3985"/>
    <mergeCell ref="E3986:F3986"/>
    <mergeCell ref="H3988:I3988"/>
    <mergeCell ref="E3991:F3991"/>
    <mergeCell ref="E3992:F3992"/>
    <mergeCell ref="E3975:F3975"/>
    <mergeCell ref="E3976:F3976"/>
    <mergeCell ref="H3978:I3978"/>
    <mergeCell ref="E3981:F3981"/>
    <mergeCell ref="E3982:F3982"/>
    <mergeCell ref="E3983:F3983"/>
    <mergeCell ref="E3966:F3966"/>
    <mergeCell ref="H3968:I3968"/>
    <mergeCell ref="E3971:F3971"/>
    <mergeCell ref="E3972:F3972"/>
    <mergeCell ref="E3973:F3973"/>
    <mergeCell ref="E3974:F3974"/>
    <mergeCell ref="E4011:F4011"/>
    <mergeCell ref="E4012:F4012"/>
    <mergeCell ref="H4014:I4014"/>
    <mergeCell ref="E4017:F4017"/>
    <mergeCell ref="E4018:F4018"/>
    <mergeCell ref="E4019:F4019"/>
    <mergeCell ref="E4002:F4002"/>
    <mergeCell ref="E4003:F4003"/>
    <mergeCell ref="H4005:I4005"/>
    <mergeCell ref="E4008:F4008"/>
    <mergeCell ref="E4009:F4009"/>
    <mergeCell ref="E4010:F4010"/>
    <mergeCell ref="E3993:F3993"/>
    <mergeCell ref="E3994:F3994"/>
    <mergeCell ref="H3996:I3996"/>
    <mergeCell ref="E3999:F3999"/>
    <mergeCell ref="E4000:F4000"/>
    <mergeCell ref="E4001:F4001"/>
    <mergeCell ref="E4038:F4038"/>
    <mergeCell ref="E4039:F4039"/>
    <mergeCell ref="H4041:I4041"/>
    <mergeCell ref="E4044:F4044"/>
    <mergeCell ref="E4045:F4045"/>
    <mergeCell ref="E4046:F4046"/>
    <mergeCell ref="E4029:F4029"/>
    <mergeCell ref="E4030:F4030"/>
    <mergeCell ref="H4032:I4032"/>
    <mergeCell ref="E4035:F4035"/>
    <mergeCell ref="E4036:F4036"/>
    <mergeCell ref="E4037:F4037"/>
    <mergeCell ref="E4020:F4020"/>
    <mergeCell ref="E4021:F4021"/>
    <mergeCell ref="H4023:I4023"/>
    <mergeCell ref="E4026:F4026"/>
    <mergeCell ref="E4027:F4027"/>
    <mergeCell ref="E4028:F4028"/>
    <mergeCell ref="E4065:F4065"/>
    <mergeCell ref="E4066:F4066"/>
    <mergeCell ref="E4067:F4067"/>
    <mergeCell ref="E4068:F4068"/>
    <mergeCell ref="E4069:F4069"/>
    <mergeCell ref="H4071:I4071"/>
    <mergeCell ref="E4056:F4056"/>
    <mergeCell ref="E4057:F4057"/>
    <mergeCell ref="E4058:F4058"/>
    <mergeCell ref="E4059:F4059"/>
    <mergeCell ref="E4060:F4060"/>
    <mergeCell ref="H4062:I4062"/>
    <mergeCell ref="E4047:F4047"/>
    <mergeCell ref="E4048:F4048"/>
    <mergeCell ref="H4050:I4050"/>
    <mergeCell ref="F4053:G4053"/>
    <mergeCell ref="E4054:F4054"/>
    <mergeCell ref="E4055:F4055"/>
    <mergeCell ref="E4092:F4092"/>
    <mergeCell ref="E4093:F4093"/>
    <mergeCell ref="E4094:F4094"/>
    <mergeCell ref="E4095:F4095"/>
    <mergeCell ref="H4097:I4097"/>
    <mergeCell ref="E4100:F4100"/>
    <mergeCell ref="E4083:F4083"/>
    <mergeCell ref="E4084:F4084"/>
    <mergeCell ref="E4085:F4085"/>
    <mergeCell ref="H4087:I4087"/>
    <mergeCell ref="E4090:F4090"/>
    <mergeCell ref="E4091:F4091"/>
    <mergeCell ref="E4074:F4074"/>
    <mergeCell ref="E4075:F4075"/>
    <mergeCell ref="E4076:F4076"/>
    <mergeCell ref="E4077:F4077"/>
    <mergeCell ref="H4079:I4079"/>
    <mergeCell ref="E4082:F4082"/>
    <mergeCell ref="E4119:F4119"/>
    <mergeCell ref="E4120:F4120"/>
    <mergeCell ref="E4121:F4121"/>
    <mergeCell ref="E4122:F4122"/>
    <mergeCell ref="E4123:F4123"/>
    <mergeCell ref="E4124:F4124"/>
    <mergeCell ref="E4110:F4110"/>
    <mergeCell ref="E4111:F4111"/>
    <mergeCell ref="E4112:F4112"/>
    <mergeCell ref="E4113:F4113"/>
    <mergeCell ref="E4114:F4114"/>
    <mergeCell ref="H4116:I4116"/>
    <mergeCell ref="E4101:F4101"/>
    <mergeCell ref="E4102:F4102"/>
    <mergeCell ref="E4103:F4103"/>
    <mergeCell ref="E4104:F4104"/>
    <mergeCell ref="E4105:F4105"/>
    <mergeCell ref="H4107:I4107"/>
    <mergeCell ref="E4143:F4143"/>
    <mergeCell ref="E4144:F4144"/>
    <mergeCell ref="E4145:F4145"/>
    <mergeCell ref="E4146:F4146"/>
    <mergeCell ref="E4147:F4147"/>
    <mergeCell ref="E4148:F4148"/>
    <mergeCell ref="E4134:F4134"/>
    <mergeCell ref="E4135:F4135"/>
    <mergeCell ref="E4136:F4136"/>
    <mergeCell ref="H4138:I4138"/>
    <mergeCell ref="E4141:F4141"/>
    <mergeCell ref="E4142:F4142"/>
    <mergeCell ref="E4125:F4125"/>
    <mergeCell ref="H4127:I4127"/>
    <mergeCell ref="E4130:F4130"/>
    <mergeCell ref="E4131:F4131"/>
    <mergeCell ref="E4132:F4132"/>
    <mergeCell ref="E4133:F4133"/>
    <mergeCell ref="E4167:F4167"/>
    <mergeCell ref="H4169:I4169"/>
    <mergeCell ref="E4172:F4172"/>
    <mergeCell ref="E4173:F4173"/>
    <mergeCell ref="E4174:F4174"/>
    <mergeCell ref="E4175:F4175"/>
    <mergeCell ref="H4159:I4159"/>
    <mergeCell ref="E4162:F4162"/>
    <mergeCell ref="E4163:F4163"/>
    <mergeCell ref="E4164:F4164"/>
    <mergeCell ref="E4165:F4165"/>
    <mergeCell ref="E4166:F4166"/>
    <mergeCell ref="H4150:I4150"/>
    <mergeCell ref="E4153:F4153"/>
    <mergeCell ref="E4154:F4154"/>
    <mergeCell ref="E4155:F4155"/>
    <mergeCell ref="E4156:F4156"/>
    <mergeCell ref="E4157:F4157"/>
    <mergeCell ref="E4194:F4194"/>
    <mergeCell ref="E4195:F4195"/>
    <mergeCell ref="E4196:F4196"/>
    <mergeCell ref="E4197:F4197"/>
    <mergeCell ref="E4198:F4198"/>
    <mergeCell ref="E4199:F4199"/>
    <mergeCell ref="E4185:F4185"/>
    <mergeCell ref="E4186:F4186"/>
    <mergeCell ref="E4187:F4187"/>
    <mergeCell ref="H4189:I4189"/>
    <mergeCell ref="F4192:G4192"/>
    <mergeCell ref="E4193:F4193"/>
    <mergeCell ref="E4176:F4176"/>
    <mergeCell ref="E4177:F4177"/>
    <mergeCell ref="H4179:I4179"/>
    <mergeCell ref="E4182:F4182"/>
    <mergeCell ref="E4183:F4183"/>
    <mergeCell ref="E4184:F4184"/>
    <mergeCell ref="E4212:F4212"/>
    <mergeCell ref="E4213:F4213"/>
    <mergeCell ref="E4214:F4214"/>
    <mergeCell ref="H4216:I4216"/>
    <mergeCell ref="E4219:F4219"/>
    <mergeCell ref="E4220:F4220"/>
    <mergeCell ref="E4206:F4206"/>
    <mergeCell ref="E4207:F4207"/>
    <mergeCell ref="E4208:F4208"/>
    <mergeCell ref="E4209:F4209"/>
    <mergeCell ref="E4210:F4210"/>
    <mergeCell ref="E4211:F4211"/>
    <mergeCell ref="E4200:F4200"/>
    <mergeCell ref="E4201:F4201"/>
    <mergeCell ref="E4202:F4202"/>
    <mergeCell ref="E4203:F4203"/>
    <mergeCell ref="E4204:F4204"/>
    <mergeCell ref="E4205:F4205"/>
    <mergeCell ref="E4239:F4239"/>
    <mergeCell ref="E4240:F4240"/>
    <mergeCell ref="E4241:F4241"/>
    <mergeCell ref="H4243:I4243"/>
    <mergeCell ref="E4246:F4246"/>
    <mergeCell ref="E4247:F4247"/>
    <mergeCell ref="E4230:F4230"/>
    <mergeCell ref="E4231:F4231"/>
    <mergeCell ref="E4232:F4232"/>
    <mergeCell ref="E4233:F4233"/>
    <mergeCell ref="H4235:I4235"/>
    <mergeCell ref="E4238:F4238"/>
    <mergeCell ref="E4221:F4221"/>
    <mergeCell ref="H4223:I4223"/>
    <mergeCell ref="E4226:F4226"/>
    <mergeCell ref="E4227:F4227"/>
    <mergeCell ref="E4228:F4228"/>
    <mergeCell ref="E4229:F4229"/>
    <mergeCell ref="E4266:F4266"/>
    <mergeCell ref="E4267:F4267"/>
    <mergeCell ref="E4268:F4268"/>
    <mergeCell ref="H4270:I4270"/>
    <mergeCell ref="F4273:G4273"/>
    <mergeCell ref="F4274:G4274"/>
    <mergeCell ref="E4257:F4257"/>
    <mergeCell ref="E4258:F4258"/>
    <mergeCell ref="E4259:F4259"/>
    <mergeCell ref="E4260:F4260"/>
    <mergeCell ref="H4262:I4262"/>
    <mergeCell ref="E4265:F4265"/>
    <mergeCell ref="E4248:F4248"/>
    <mergeCell ref="E4249:F4249"/>
    <mergeCell ref="E4250:F4250"/>
    <mergeCell ref="E4251:F4251"/>
    <mergeCell ref="H4253:I4253"/>
    <mergeCell ref="E4256:F4256"/>
    <mergeCell ref="H4291:I4291"/>
    <mergeCell ref="E4294:F4294"/>
    <mergeCell ref="E4295:F4295"/>
    <mergeCell ref="E4296:F4296"/>
    <mergeCell ref="E4297:F4297"/>
    <mergeCell ref="E4298:F4298"/>
    <mergeCell ref="E4284:F4284"/>
    <mergeCell ref="E4285:F4285"/>
    <mergeCell ref="E4286:F4286"/>
    <mergeCell ref="E4287:F4287"/>
    <mergeCell ref="E4288:F4288"/>
    <mergeCell ref="E4289:F4289"/>
    <mergeCell ref="E4275:F4275"/>
    <mergeCell ref="E4276:F4276"/>
    <mergeCell ref="E4277:F4277"/>
    <mergeCell ref="E4278:F4278"/>
    <mergeCell ref="E4279:F4279"/>
    <mergeCell ref="H4281:I4281"/>
    <mergeCell ref="E4317:F4317"/>
    <mergeCell ref="E4318:F4318"/>
    <mergeCell ref="E4319:F4319"/>
    <mergeCell ref="E4320:F4320"/>
    <mergeCell ref="H4322:I4322"/>
    <mergeCell ref="E4325:F4325"/>
    <mergeCell ref="E4308:F4308"/>
    <mergeCell ref="H4310:I4310"/>
    <mergeCell ref="E4313:F4313"/>
    <mergeCell ref="E4314:F4314"/>
    <mergeCell ref="E4315:F4315"/>
    <mergeCell ref="E4316:F4316"/>
    <mergeCell ref="H4300:I4300"/>
    <mergeCell ref="E4303:F4303"/>
    <mergeCell ref="E4304:F4304"/>
    <mergeCell ref="E4305:F4305"/>
    <mergeCell ref="E4306:F4306"/>
    <mergeCell ref="E4307:F4307"/>
    <mergeCell ref="E4344:F4344"/>
    <mergeCell ref="H4346:I4346"/>
    <mergeCell ref="E4349:F4349"/>
    <mergeCell ref="E4350:F4350"/>
    <mergeCell ref="E4351:F4351"/>
    <mergeCell ref="E4352:F4352"/>
    <mergeCell ref="E4335:F4335"/>
    <mergeCell ref="E4336:F4336"/>
    <mergeCell ref="E4337:F4337"/>
    <mergeCell ref="E4338:F4338"/>
    <mergeCell ref="H4340:I4340"/>
    <mergeCell ref="E4343:F4343"/>
    <mergeCell ref="E4326:F4326"/>
    <mergeCell ref="E4327:F4327"/>
    <mergeCell ref="E4328:F4328"/>
    <mergeCell ref="E4329:F4329"/>
    <mergeCell ref="H4331:I4331"/>
    <mergeCell ref="E4334:F4334"/>
    <mergeCell ref="E4368:F4368"/>
    <mergeCell ref="H4370:I4370"/>
    <mergeCell ref="F4373:G4373"/>
    <mergeCell ref="E4374:F4374"/>
    <mergeCell ref="E4375:F4375"/>
    <mergeCell ref="E4376:F4376"/>
    <mergeCell ref="E4362:F4362"/>
    <mergeCell ref="E4363:F4363"/>
    <mergeCell ref="E4364:F4364"/>
    <mergeCell ref="E4365:F4365"/>
    <mergeCell ref="E4366:F4366"/>
    <mergeCell ref="E4367:F4367"/>
    <mergeCell ref="E4353:F4353"/>
    <mergeCell ref="E4354:F4354"/>
    <mergeCell ref="E4355:F4355"/>
    <mergeCell ref="H4357:I4357"/>
    <mergeCell ref="F4360:G4360"/>
    <mergeCell ref="E4361:F4361"/>
    <mergeCell ref="E4395:F4395"/>
    <mergeCell ref="E4396:F4396"/>
    <mergeCell ref="H4398:I4398"/>
    <mergeCell ref="E4401:F4401"/>
    <mergeCell ref="E4402:F4402"/>
    <mergeCell ref="E4403:F4403"/>
    <mergeCell ref="E4386:F4386"/>
    <mergeCell ref="E4387:F4387"/>
    <mergeCell ref="E4388:F4388"/>
    <mergeCell ref="H4390:I4390"/>
    <mergeCell ref="F4393:G4393"/>
    <mergeCell ref="F4394:G4394"/>
    <mergeCell ref="E4377:F4377"/>
    <mergeCell ref="E4378:F4378"/>
    <mergeCell ref="E4379:F4379"/>
    <mergeCell ref="H4381:I4381"/>
    <mergeCell ref="E4384:F4384"/>
    <mergeCell ref="E4385:F4385"/>
    <mergeCell ref="E4422:F4422"/>
    <mergeCell ref="E4423:F4423"/>
    <mergeCell ref="E4424:F4424"/>
    <mergeCell ref="E4425:F4425"/>
    <mergeCell ref="E4426:F4426"/>
    <mergeCell ref="H4428:I4428"/>
    <mergeCell ref="E4413:F4413"/>
    <mergeCell ref="E4414:F4414"/>
    <mergeCell ref="E4415:F4415"/>
    <mergeCell ref="H4417:I4417"/>
    <mergeCell ref="E4420:F4420"/>
    <mergeCell ref="E4421:F4421"/>
    <mergeCell ref="H4405:I4405"/>
    <mergeCell ref="E4408:F4408"/>
    <mergeCell ref="E4409:F4409"/>
    <mergeCell ref="E4410:F4410"/>
    <mergeCell ref="E4411:F4411"/>
    <mergeCell ref="E4412:F4412"/>
    <mergeCell ref="H4447:I4447"/>
    <mergeCell ref="E4450:F4450"/>
    <mergeCell ref="E4451:F4451"/>
    <mergeCell ref="E4452:F4452"/>
    <mergeCell ref="E4453:F4453"/>
    <mergeCell ref="E4454:F4454"/>
    <mergeCell ref="E4437:F4437"/>
    <mergeCell ref="H4439:I4439"/>
    <mergeCell ref="E4442:F4442"/>
    <mergeCell ref="E4443:F4443"/>
    <mergeCell ref="E4444:F4444"/>
    <mergeCell ref="E4445:F4445"/>
    <mergeCell ref="E4431:F4431"/>
    <mergeCell ref="E4432:F4432"/>
    <mergeCell ref="E4433:F4433"/>
    <mergeCell ref="E4434:F4434"/>
    <mergeCell ref="E4435:F4435"/>
    <mergeCell ref="E4436:F4436"/>
    <mergeCell ref="H4471:I4471"/>
    <mergeCell ref="E4474:F4474"/>
    <mergeCell ref="E4475:F4475"/>
    <mergeCell ref="E4476:F4476"/>
    <mergeCell ref="E4477:F4477"/>
    <mergeCell ref="E4478:F4478"/>
    <mergeCell ref="E4464:F4464"/>
    <mergeCell ref="E4465:F4465"/>
    <mergeCell ref="E4466:F4466"/>
    <mergeCell ref="E4467:F4467"/>
    <mergeCell ref="E4468:F4468"/>
    <mergeCell ref="E4469:F4469"/>
    <mergeCell ref="E4455:F4455"/>
    <mergeCell ref="E4456:F4456"/>
    <mergeCell ref="E4457:F4457"/>
    <mergeCell ref="E4458:F4458"/>
    <mergeCell ref="E4459:F4459"/>
    <mergeCell ref="H4461:I4461"/>
    <mergeCell ref="E4494:F4494"/>
    <mergeCell ref="E4495:F4495"/>
    <mergeCell ref="E4496:F4496"/>
    <mergeCell ref="H4498:I4498"/>
    <mergeCell ref="E4501:F4501"/>
    <mergeCell ref="E4502:F4502"/>
    <mergeCell ref="E4485:F4485"/>
    <mergeCell ref="E4486:F4486"/>
    <mergeCell ref="H4488:I4488"/>
    <mergeCell ref="E4491:F4491"/>
    <mergeCell ref="E4492:F4492"/>
    <mergeCell ref="E4493:F4493"/>
    <mergeCell ref="E4479:F4479"/>
    <mergeCell ref="E4480:F4480"/>
    <mergeCell ref="E4481:F4481"/>
    <mergeCell ref="E4482:F4482"/>
    <mergeCell ref="E4483:F4483"/>
    <mergeCell ref="E4484:F4484"/>
    <mergeCell ref="E4521:F4521"/>
    <mergeCell ref="E4522:F4522"/>
    <mergeCell ref="E4523:F4523"/>
    <mergeCell ref="H4525:I4525"/>
    <mergeCell ref="E4528:F4528"/>
    <mergeCell ref="E4529:F4529"/>
    <mergeCell ref="E4512:F4512"/>
    <mergeCell ref="E4513:F4513"/>
    <mergeCell ref="E4514:F4514"/>
    <mergeCell ref="E4515:F4515"/>
    <mergeCell ref="H4517:I4517"/>
    <mergeCell ref="E4520:F4520"/>
    <mergeCell ref="E4503:F4503"/>
    <mergeCell ref="E4504:F4504"/>
    <mergeCell ref="E4505:F4505"/>
    <mergeCell ref="H4507:I4507"/>
    <mergeCell ref="E4510:F4510"/>
    <mergeCell ref="E4511:F4511"/>
    <mergeCell ref="E4548:F4548"/>
    <mergeCell ref="E4549:F4549"/>
    <mergeCell ref="E4550:F4550"/>
    <mergeCell ref="E4551:F4551"/>
    <mergeCell ref="E4552:F4552"/>
    <mergeCell ref="E4553:F4553"/>
    <mergeCell ref="E4539:F4539"/>
    <mergeCell ref="E4540:F4540"/>
    <mergeCell ref="H4542:I4542"/>
    <mergeCell ref="E4545:F4545"/>
    <mergeCell ref="E4546:F4546"/>
    <mergeCell ref="E4547:F4547"/>
    <mergeCell ref="E4530:F4530"/>
    <mergeCell ref="E4531:F4531"/>
    <mergeCell ref="H4533:I4533"/>
    <mergeCell ref="E4536:F4536"/>
    <mergeCell ref="E4537:F4537"/>
    <mergeCell ref="E4538:F4538"/>
    <mergeCell ref="E4572:F4572"/>
    <mergeCell ref="E4573:F4573"/>
    <mergeCell ref="E4574:F4574"/>
    <mergeCell ref="E4575:F4575"/>
    <mergeCell ref="E4576:F4576"/>
    <mergeCell ref="H4578:I4578"/>
    <mergeCell ref="E4563:F4563"/>
    <mergeCell ref="E4564:F4564"/>
    <mergeCell ref="E4565:F4565"/>
    <mergeCell ref="E4566:F4566"/>
    <mergeCell ref="H4568:I4568"/>
    <mergeCell ref="E4571:F4571"/>
    <mergeCell ref="E4554:F4554"/>
    <mergeCell ref="E4555:F4555"/>
    <mergeCell ref="H4557:I4557"/>
    <mergeCell ref="F4560:G4560"/>
    <mergeCell ref="E4561:F4561"/>
    <mergeCell ref="E4562:F4562"/>
    <mergeCell ref="E4596:F4596"/>
    <mergeCell ref="E4597:F4597"/>
    <mergeCell ref="E4598:F4598"/>
    <mergeCell ref="E4599:F4599"/>
    <mergeCell ref="E4600:F4600"/>
    <mergeCell ref="E4601:F4601"/>
    <mergeCell ref="E4587:F4587"/>
    <mergeCell ref="E4588:F4588"/>
    <mergeCell ref="E4589:F4589"/>
    <mergeCell ref="H4591:I4591"/>
    <mergeCell ref="E4594:F4594"/>
    <mergeCell ref="E4595:F4595"/>
    <mergeCell ref="E4581:F4581"/>
    <mergeCell ref="E4582:F4582"/>
    <mergeCell ref="E4583:F4583"/>
    <mergeCell ref="E4584:F4584"/>
    <mergeCell ref="E4585:F4585"/>
    <mergeCell ref="E4586:F4586"/>
    <mergeCell ref="E4617:F4617"/>
    <mergeCell ref="H4619:I4619"/>
    <mergeCell ref="E4622:F4622"/>
    <mergeCell ref="E4623:F4623"/>
    <mergeCell ref="E4624:F4624"/>
    <mergeCell ref="H4626:I4626"/>
    <mergeCell ref="E4611:F4611"/>
    <mergeCell ref="E4612:F4612"/>
    <mergeCell ref="E4613:F4613"/>
    <mergeCell ref="E4614:F4614"/>
    <mergeCell ref="E4615:F4615"/>
    <mergeCell ref="E4616:F4616"/>
    <mergeCell ref="E4602:F4602"/>
    <mergeCell ref="E4603:F4603"/>
    <mergeCell ref="E4604:F4604"/>
    <mergeCell ref="H4606:I4606"/>
    <mergeCell ref="E4609:F4609"/>
    <mergeCell ref="E4610:F4610"/>
    <mergeCell ref="E4644:F4644"/>
    <mergeCell ref="E4645:F4645"/>
    <mergeCell ref="E4646:F4646"/>
    <mergeCell ref="H4648:I4648"/>
    <mergeCell ref="E4651:F4651"/>
    <mergeCell ref="E4652:F4652"/>
    <mergeCell ref="E4635:F4635"/>
    <mergeCell ref="E4636:F4636"/>
    <mergeCell ref="E4637:F4637"/>
    <mergeCell ref="H4639:I4639"/>
    <mergeCell ref="E4642:F4642"/>
    <mergeCell ref="E4643:F4643"/>
    <mergeCell ref="E4629:F4629"/>
    <mergeCell ref="E4630:F4630"/>
    <mergeCell ref="E4631:F4631"/>
    <mergeCell ref="E4632:F4632"/>
    <mergeCell ref="E4633:F4633"/>
    <mergeCell ref="E4634:F4634"/>
    <mergeCell ref="E4671:F4671"/>
    <mergeCell ref="E4672:F4672"/>
    <mergeCell ref="E4673:F4673"/>
    <mergeCell ref="E4674:F4674"/>
    <mergeCell ref="H4676:I4676"/>
    <mergeCell ref="E4679:F4679"/>
    <mergeCell ref="E4662:F4662"/>
    <mergeCell ref="E4663:F4663"/>
    <mergeCell ref="E4664:F4664"/>
    <mergeCell ref="H4666:I4666"/>
    <mergeCell ref="E4669:F4669"/>
    <mergeCell ref="E4670:F4670"/>
    <mergeCell ref="E4653:F4653"/>
    <mergeCell ref="H4655:I4655"/>
    <mergeCell ref="E4658:F4658"/>
    <mergeCell ref="E4659:F4659"/>
    <mergeCell ref="E4660:F4660"/>
    <mergeCell ref="E4661:F4661"/>
    <mergeCell ref="E4695:F4695"/>
    <mergeCell ref="E4696:F4696"/>
    <mergeCell ref="E4697:F4697"/>
    <mergeCell ref="E4698:F4698"/>
    <mergeCell ref="E4699:F4699"/>
    <mergeCell ref="H4701:I4701"/>
    <mergeCell ref="E4686:F4686"/>
    <mergeCell ref="E4687:F4687"/>
    <mergeCell ref="H4689:I4689"/>
    <mergeCell ref="E4692:F4692"/>
    <mergeCell ref="E4693:F4693"/>
    <mergeCell ref="E4694:F4694"/>
    <mergeCell ref="E4680:F4680"/>
    <mergeCell ref="E4681:F4681"/>
    <mergeCell ref="E4682:F4682"/>
    <mergeCell ref="E4683:F4683"/>
    <mergeCell ref="E4684:F4684"/>
    <mergeCell ref="E4685:F4685"/>
    <mergeCell ref="H4731:I4731"/>
    <mergeCell ref="E4719:F4719"/>
    <mergeCell ref="E4720:F4720"/>
    <mergeCell ref="E4721:F4721"/>
    <mergeCell ref="E4722:F4722"/>
    <mergeCell ref="E4723:F4723"/>
    <mergeCell ref="E4724:F4724"/>
    <mergeCell ref="E4710:F4710"/>
    <mergeCell ref="E4711:F4711"/>
    <mergeCell ref="E4712:F4712"/>
    <mergeCell ref="H4714:I4714"/>
    <mergeCell ref="E4717:F4717"/>
    <mergeCell ref="E4718:F4718"/>
    <mergeCell ref="E4704:F4704"/>
    <mergeCell ref="E4705:F4705"/>
    <mergeCell ref="E4706:F4706"/>
    <mergeCell ref="E4707:F4707"/>
    <mergeCell ref="E4708:F4708"/>
    <mergeCell ref="E4709:F4709"/>
    <mergeCell ref="E4740:F4740"/>
    <mergeCell ref="E4741:F4741"/>
    <mergeCell ref="E4742:F4742"/>
    <mergeCell ref="E4743:F4743"/>
    <mergeCell ref="E4744:F4744"/>
    <mergeCell ref="E4745:F4745"/>
    <mergeCell ref="E4734:F4734"/>
    <mergeCell ref="E4735:F4735"/>
    <mergeCell ref="E4736:F4736"/>
    <mergeCell ref="E4737:F4737"/>
    <mergeCell ref="E4738:F4738"/>
    <mergeCell ref="E4739:F4739"/>
    <mergeCell ref="E4725:F4725"/>
    <mergeCell ref="E4726:F4726"/>
    <mergeCell ref="E4727:F4727"/>
    <mergeCell ref="E4728:F4728"/>
    <mergeCell ref="E4729:F4729"/>
    <mergeCell ref="E4767:F4767"/>
    <mergeCell ref="E4768:F4768"/>
    <mergeCell ref="E4769:F4769"/>
    <mergeCell ref="E4770:F4770"/>
    <mergeCell ref="E4771:F4771"/>
    <mergeCell ref="E4772:F4772"/>
    <mergeCell ref="E4755:F4755"/>
    <mergeCell ref="E4756:F4756"/>
    <mergeCell ref="H4758:I4758"/>
    <mergeCell ref="E4762:F4762"/>
    <mergeCell ref="H4764:I4764"/>
    <mergeCell ref="E4746:F4746"/>
    <mergeCell ref="H4748:I4748"/>
    <mergeCell ref="E4751:F4751"/>
    <mergeCell ref="E4752:F4752"/>
    <mergeCell ref="E4753:F4753"/>
    <mergeCell ref="E4754:F4754"/>
    <mergeCell ref="E4761:F4761"/>
    <mergeCell ref="H4789:I4789"/>
    <mergeCell ref="E4792:F4792"/>
    <mergeCell ref="E4793:F4793"/>
    <mergeCell ref="E4794:F4794"/>
    <mergeCell ref="E4795:F4795"/>
    <mergeCell ref="E4796:F4796"/>
    <mergeCell ref="E4779:F4779"/>
    <mergeCell ref="H4781:I4781"/>
    <mergeCell ref="E4784:F4784"/>
    <mergeCell ref="E4785:F4785"/>
    <mergeCell ref="E4786:F4786"/>
    <mergeCell ref="E4787:F4787"/>
    <mergeCell ref="E4773:F4773"/>
    <mergeCell ref="E4774:F4774"/>
    <mergeCell ref="E4775:F4775"/>
    <mergeCell ref="E4776:F4776"/>
    <mergeCell ref="E4777:F4777"/>
    <mergeCell ref="E4778:F4778"/>
    <mergeCell ref="E4812:F4812"/>
    <mergeCell ref="H4814:I4814"/>
    <mergeCell ref="E4817:F4817"/>
    <mergeCell ref="E4818:F4818"/>
    <mergeCell ref="E4819:F4819"/>
    <mergeCell ref="E4820:F4820"/>
    <mergeCell ref="E4803:F4803"/>
    <mergeCell ref="E4804:F4804"/>
    <mergeCell ref="H4806:I4806"/>
    <mergeCell ref="E4809:F4809"/>
    <mergeCell ref="E4810:F4810"/>
    <mergeCell ref="E4811:F4811"/>
    <mergeCell ref="E4797:F4797"/>
    <mergeCell ref="E4798:F4798"/>
    <mergeCell ref="E4799:F4799"/>
    <mergeCell ref="E4800:F4800"/>
    <mergeCell ref="E4801:F4801"/>
    <mergeCell ref="E4802:F4802"/>
    <mergeCell ref="E4839:F4839"/>
    <mergeCell ref="E4840:F4840"/>
    <mergeCell ref="E4841:F4841"/>
    <mergeCell ref="E4842:F4842"/>
    <mergeCell ref="E4843:F4843"/>
    <mergeCell ref="E4844:F4844"/>
    <mergeCell ref="E4830:F4830"/>
    <mergeCell ref="E4831:F4831"/>
    <mergeCell ref="H4833:I4833"/>
    <mergeCell ref="F4836:G4836"/>
    <mergeCell ref="E4837:F4837"/>
    <mergeCell ref="E4838:F4838"/>
    <mergeCell ref="E4821:F4821"/>
    <mergeCell ref="H4823:I4823"/>
    <mergeCell ref="E4826:F4826"/>
    <mergeCell ref="E4827:F4827"/>
    <mergeCell ref="E4828:F4828"/>
    <mergeCell ref="E4829:F4829"/>
    <mergeCell ref="E4863:F4863"/>
    <mergeCell ref="H4865:I4865"/>
    <mergeCell ref="F4868:G4868"/>
    <mergeCell ref="F4869:G4869"/>
    <mergeCell ref="E4870:F4870"/>
    <mergeCell ref="E4871:F4871"/>
    <mergeCell ref="E4854:F4854"/>
    <mergeCell ref="E4855:F4855"/>
    <mergeCell ref="H4857:I4857"/>
    <mergeCell ref="E4860:F4860"/>
    <mergeCell ref="E4861:F4861"/>
    <mergeCell ref="E4862:F4862"/>
    <mergeCell ref="H4846:I4846"/>
    <mergeCell ref="E4849:F4849"/>
    <mergeCell ref="E4850:F4850"/>
    <mergeCell ref="E4851:F4851"/>
    <mergeCell ref="E4852:F4852"/>
    <mergeCell ref="E4853:F4853"/>
    <mergeCell ref="E4890:F4890"/>
    <mergeCell ref="E4891:F4891"/>
    <mergeCell ref="E4892:F4892"/>
    <mergeCell ref="E4893:F4893"/>
    <mergeCell ref="E4894:F4894"/>
    <mergeCell ref="E4895:F4895"/>
    <mergeCell ref="E4881:F4881"/>
    <mergeCell ref="E4882:F4882"/>
    <mergeCell ref="E4883:F4883"/>
    <mergeCell ref="E4884:F4884"/>
    <mergeCell ref="H4886:I4886"/>
    <mergeCell ref="E4889:F4889"/>
    <mergeCell ref="E4872:F4872"/>
    <mergeCell ref="E4873:F4873"/>
    <mergeCell ref="E4874:F4874"/>
    <mergeCell ref="E4875:F4875"/>
    <mergeCell ref="H4877:I4877"/>
    <mergeCell ref="E4880:F4880"/>
    <mergeCell ref="E4914:F4914"/>
    <mergeCell ref="E4915:F4915"/>
    <mergeCell ref="E4916:F4916"/>
    <mergeCell ref="E4917:F4917"/>
    <mergeCell ref="E4918:F4918"/>
    <mergeCell ref="E4919:F4919"/>
    <mergeCell ref="E4905:F4905"/>
    <mergeCell ref="E4906:F4906"/>
    <mergeCell ref="E4907:F4907"/>
    <mergeCell ref="E4908:F4908"/>
    <mergeCell ref="E4909:F4909"/>
    <mergeCell ref="H4911:I4911"/>
    <mergeCell ref="E4896:F4896"/>
    <mergeCell ref="E4897:F4897"/>
    <mergeCell ref="H4899:I4899"/>
    <mergeCell ref="F4902:G4902"/>
    <mergeCell ref="E4903:F4903"/>
    <mergeCell ref="E4904:F4904"/>
    <mergeCell ref="F4938:G4938"/>
    <mergeCell ref="E4939:F4939"/>
    <mergeCell ref="E4940:F4940"/>
    <mergeCell ref="E4941:F4941"/>
    <mergeCell ref="E4942:F4942"/>
    <mergeCell ref="E4943:F4943"/>
    <mergeCell ref="E4929:F4929"/>
    <mergeCell ref="E4930:F4930"/>
    <mergeCell ref="E4931:F4931"/>
    <mergeCell ref="E4932:F4932"/>
    <mergeCell ref="E4933:F4933"/>
    <mergeCell ref="H4935:I4935"/>
    <mergeCell ref="E4920:F4920"/>
    <mergeCell ref="E4921:F4921"/>
    <mergeCell ref="E4922:F4922"/>
    <mergeCell ref="H4924:I4924"/>
    <mergeCell ref="E4927:F4927"/>
    <mergeCell ref="E4928:F4928"/>
    <mergeCell ref="E4965:F4965"/>
    <mergeCell ref="E4966:F4966"/>
    <mergeCell ref="E4967:F4967"/>
    <mergeCell ref="E4968:F4968"/>
    <mergeCell ref="E4969:F4969"/>
    <mergeCell ref="H4971:I4971"/>
    <mergeCell ref="E4956:F4956"/>
    <mergeCell ref="E4957:F4957"/>
    <mergeCell ref="E4958:F4958"/>
    <mergeCell ref="E4959:F4959"/>
    <mergeCell ref="E4960:F4960"/>
    <mergeCell ref="H4962:I4962"/>
    <mergeCell ref="H4945:I4945"/>
    <mergeCell ref="E4948:F4948"/>
    <mergeCell ref="E4949:F4949"/>
    <mergeCell ref="H4951:I4951"/>
    <mergeCell ref="E4954:F4954"/>
    <mergeCell ref="E4955:F4955"/>
    <mergeCell ref="E4989:F4989"/>
    <mergeCell ref="H4991:I4991"/>
    <mergeCell ref="E4994:F4994"/>
    <mergeCell ref="E4995:F4995"/>
    <mergeCell ref="E4996:F4996"/>
    <mergeCell ref="E4997:F4997"/>
    <mergeCell ref="E4983:F4983"/>
    <mergeCell ref="E4984:F4984"/>
    <mergeCell ref="E4985:F4985"/>
    <mergeCell ref="E4986:F4986"/>
    <mergeCell ref="E4987:F4987"/>
    <mergeCell ref="E4988:F4988"/>
    <mergeCell ref="E4974:F4974"/>
    <mergeCell ref="E4975:F4975"/>
    <mergeCell ref="E4976:F4976"/>
    <mergeCell ref="E4977:F4977"/>
    <mergeCell ref="E4978:F4978"/>
    <mergeCell ref="H4980:I4980"/>
    <mergeCell ref="E5016:F5016"/>
    <mergeCell ref="E5017:F5017"/>
    <mergeCell ref="H5019:I5019"/>
    <mergeCell ref="E5022:F5022"/>
    <mergeCell ref="E5023:F5023"/>
    <mergeCell ref="E5024:F5024"/>
    <mergeCell ref="E5007:F5007"/>
    <mergeCell ref="H5009:I5009"/>
    <mergeCell ref="E5012:F5012"/>
    <mergeCell ref="E5013:F5013"/>
    <mergeCell ref="E5014:F5014"/>
    <mergeCell ref="E5015:F5015"/>
    <mergeCell ref="E4998:F4998"/>
    <mergeCell ref="H5000:I5000"/>
    <mergeCell ref="E5003:F5003"/>
    <mergeCell ref="E5004:F5004"/>
    <mergeCell ref="E5005:F5005"/>
    <mergeCell ref="E5006:F5006"/>
    <mergeCell ref="E5043:F5043"/>
    <mergeCell ref="E5044:F5044"/>
    <mergeCell ref="E5045:F5045"/>
    <mergeCell ref="E5046:F5046"/>
    <mergeCell ref="E5047:F5047"/>
    <mergeCell ref="E5048:F5048"/>
    <mergeCell ref="E5034:F5034"/>
    <mergeCell ref="E5035:F5035"/>
    <mergeCell ref="E5036:F5036"/>
    <mergeCell ref="E5037:F5037"/>
    <mergeCell ref="E5038:F5038"/>
    <mergeCell ref="H5040:I5040"/>
    <mergeCell ref="E5025:F5025"/>
    <mergeCell ref="H5027:I5027"/>
    <mergeCell ref="E5030:F5030"/>
    <mergeCell ref="E5031:F5031"/>
    <mergeCell ref="E5032:F5032"/>
    <mergeCell ref="E5033:F5033"/>
    <mergeCell ref="E5067:F5067"/>
    <mergeCell ref="E5068:F5068"/>
    <mergeCell ref="E5069:F5069"/>
    <mergeCell ref="H5071:I5071"/>
    <mergeCell ref="F5074:G5074"/>
    <mergeCell ref="E5075:F5075"/>
    <mergeCell ref="E5058:F5058"/>
    <mergeCell ref="H5060:I5060"/>
    <mergeCell ref="F5063:G5063"/>
    <mergeCell ref="E5064:F5064"/>
    <mergeCell ref="E5065:F5065"/>
    <mergeCell ref="E5066:F5066"/>
    <mergeCell ref="E5049:F5049"/>
    <mergeCell ref="H5051:I5051"/>
    <mergeCell ref="E5054:F5054"/>
    <mergeCell ref="E5055:F5055"/>
    <mergeCell ref="E5056:F5056"/>
    <mergeCell ref="E5057:F5057"/>
    <mergeCell ref="E5094:F5094"/>
    <mergeCell ref="E5095:F5095"/>
    <mergeCell ref="E5096:F5096"/>
    <mergeCell ref="E5097:F5097"/>
    <mergeCell ref="E5098:F5098"/>
    <mergeCell ref="E5099:F5099"/>
    <mergeCell ref="E5085:F5085"/>
    <mergeCell ref="E5086:F5086"/>
    <mergeCell ref="E5087:F5087"/>
    <mergeCell ref="E5088:F5088"/>
    <mergeCell ref="H5090:I5090"/>
    <mergeCell ref="E5093:F5093"/>
    <mergeCell ref="E5076:F5076"/>
    <mergeCell ref="H5078:I5078"/>
    <mergeCell ref="E5081:F5081"/>
    <mergeCell ref="E5082:F5082"/>
    <mergeCell ref="E5083:F5083"/>
    <mergeCell ref="E5084:F5084"/>
    <mergeCell ref="E5118:F5118"/>
    <mergeCell ref="H5120:I5120"/>
    <mergeCell ref="E5123:F5123"/>
    <mergeCell ref="E5124:F5124"/>
    <mergeCell ref="E5125:F5125"/>
    <mergeCell ref="E5126:F5126"/>
    <mergeCell ref="E5112:F5112"/>
    <mergeCell ref="E5113:F5113"/>
    <mergeCell ref="E5114:F5114"/>
    <mergeCell ref="E5115:F5115"/>
    <mergeCell ref="E5116:F5116"/>
    <mergeCell ref="E5117:F5117"/>
    <mergeCell ref="E5100:F5100"/>
    <mergeCell ref="H5102:I5102"/>
    <mergeCell ref="E5105:F5105"/>
    <mergeCell ref="E5106:F5106"/>
    <mergeCell ref="H5108:I5108"/>
    <mergeCell ref="E5111:F5111"/>
    <mergeCell ref="A5140:C5140"/>
    <mergeCell ref="F5140:G5140"/>
    <mergeCell ref="A5142:J5142"/>
    <mergeCell ref="H5134:I5134"/>
    <mergeCell ref="A5138:C5138"/>
    <mergeCell ref="F5138:G5138"/>
    <mergeCell ref="A5139:C5139"/>
    <mergeCell ref="F5139:G5139"/>
    <mergeCell ref="E5127:F5127"/>
    <mergeCell ref="E5128:F5128"/>
    <mergeCell ref="E5129:F5129"/>
    <mergeCell ref="E5130:F5130"/>
    <mergeCell ref="E5131:F5131"/>
    <mergeCell ref="E5132:F5132"/>
    <mergeCell ref="H5138:I5138"/>
    <mergeCell ref="H5139:I5139"/>
    <mergeCell ref="H5140:I5140"/>
  </mergeCells>
  <pageMargins left="0.51181102362204722" right="0.51181102362204722" top="0.78740157480314965" bottom="0.78740157480314965" header="0.31496062992125984" footer="0.31496062992125984"/>
  <pageSetup paperSize="9" scale="47" orientation="portrait" r:id="rId1"/>
  <headerFooter>
    <oddHeader>&amp;L&amp;"Swis721 BT,Negrito"&amp;16GEO ENGENHARIA LTDA____________________</oddHeader>
    <oddFooter>&amp;L_____________________________________________________________________________________
GEO ENGENHARIA LTDA
Rua 219, n.º 87 – Setor Universitário – Goiânia – Goiás&amp;C&amp;G&amp;RCNPJ:  03.956.712/0001-77
(62) 3202-3070</oddFooter>
  </headerFooter>
  <rowBreaks count="1" manualBreakCount="1">
    <brk id="3256" max="9" man="1"/>
  </rowBreaks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9BE894-E25E-4BBF-9CD0-14EBF3DD8CAE}">
  <sheetPr filterMode="1">
    <tabColor rgb="FF92D050"/>
  </sheetPr>
  <dimension ref="A1:L6177"/>
  <sheetViews>
    <sheetView view="pageBreakPreview" zoomScaleNormal="100" zoomScaleSheetLayoutView="100" workbookViewId="0">
      <selection sqref="A1:D2"/>
    </sheetView>
  </sheetViews>
  <sheetFormatPr defaultColWidth="9.85546875" defaultRowHeight="15" x14ac:dyDescent="0.25"/>
  <cols>
    <col min="1" max="1" width="11.42578125" customWidth="1"/>
    <col min="2" max="2" width="13.7109375" customWidth="1"/>
    <col min="3" max="3" width="11.42578125" customWidth="1"/>
    <col min="4" max="4" width="68.5703125" customWidth="1"/>
    <col min="5" max="5" width="17.140625" customWidth="1"/>
    <col min="6" max="9" width="13.7109375" customWidth="1"/>
    <col min="10" max="10" width="16" customWidth="1"/>
    <col min="11" max="11" width="16" hidden="1" customWidth="1"/>
    <col min="12" max="12" width="18" hidden="1" customWidth="1"/>
  </cols>
  <sheetData>
    <row r="1" spans="1:12" ht="21.75" customHeight="1" x14ac:dyDescent="0.25">
      <c r="A1" s="214" t="s">
        <v>0</v>
      </c>
      <c r="B1" s="214"/>
      <c r="C1" s="214"/>
      <c r="D1" s="214"/>
      <c r="E1" s="224" t="s">
        <v>1</v>
      </c>
      <c r="F1" s="224"/>
      <c r="G1" s="224" t="s">
        <v>2</v>
      </c>
      <c r="H1" s="224"/>
      <c r="I1" s="224" t="s">
        <v>3</v>
      </c>
      <c r="J1" s="224"/>
    </row>
    <row r="2" spans="1:12" ht="91.5" customHeight="1" thickBot="1" x14ac:dyDescent="0.3">
      <c r="A2" s="214"/>
      <c r="B2" s="214"/>
      <c r="C2" s="214"/>
      <c r="D2" s="214"/>
      <c r="E2" s="225" t="s">
        <v>4</v>
      </c>
      <c r="F2" s="225"/>
      <c r="G2" s="225" t="s">
        <v>5</v>
      </c>
      <c r="H2" s="225"/>
      <c r="I2" s="225" t="s">
        <v>6</v>
      </c>
      <c r="J2" s="225"/>
    </row>
    <row r="3" spans="1:12" ht="21.75" customHeight="1" thickBot="1" x14ac:dyDescent="0.3">
      <c r="A3" s="253" t="s">
        <v>3368</v>
      </c>
      <c r="B3" s="254"/>
      <c r="C3" s="254"/>
      <c r="D3" s="254"/>
      <c r="E3" s="254"/>
      <c r="F3" s="254"/>
      <c r="G3" s="254"/>
      <c r="H3" s="254"/>
      <c r="I3" s="254"/>
      <c r="J3" s="255"/>
    </row>
    <row r="4" spans="1:12" ht="24" customHeight="1" thickBot="1" x14ac:dyDescent="0.3">
      <c r="A4" s="256" t="s">
        <v>3369</v>
      </c>
      <c r="B4" s="257"/>
      <c r="C4" s="257"/>
      <c r="D4" s="257"/>
      <c r="E4" s="257"/>
      <c r="F4" s="257"/>
      <c r="G4" s="257"/>
      <c r="H4" s="257"/>
      <c r="I4" s="257"/>
      <c r="J4" s="258"/>
    </row>
    <row r="5" spans="1:12" ht="25.5" hidden="1" customHeight="1" x14ac:dyDescent="0.25">
      <c r="A5" s="93" t="s">
        <v>155</v>
      </c>
      <c r="B5" s="94" t="s">
        <v>137</v>
      </c>
      <c r="C5" s="93" t="s">
        <v>138</v>
      </c>
      <c r="D5" s="93" t="s">
        <v>9</v>
      </c>
      <c r="E5" s="259" t="s">
        <v>1626</v>
      </c>
      <c r="F5" s="259"/>
      <c r="G5" s="95" t="s">
        <v>139</v>
      </c>
      <c r="H5" s="94" t="s">
        <v>140</v>
      </c>
      <c r="I5" s="94" t="s">
        <v>141</v>
      </c>
      <c r="J5" s="94" t="s">
        <v>10</v>
      </c>
    </row>
    <row r="6" spans="1:12" ht="25.5" customHeight="1" x14ac:dyDescent="0.25">
      <c r="A6" s="39" t="s">
        <v>1636</v>
      </c>
      <c r="B6" s="40" t="s">
        <v>156</v>
      </c>
      <c r="C6" s="39" t="s">
        <v>157</v>
      </c>
      <c r="D6" s="39" t="s">
        <v>158</v>
      </c>
      <c r="E6" s="251" t="s">
        <v>1637</v>
      </c>
      <c r="F6" s="251"/>
      <c r="G6" s="41" t="s">
        <v>159</v>
      </c>
      <c r="H6" s="42">
        <v>1</v>
      </c>
      <c r="I6" s="43">
        <f>L6</f>
        <v>20.295341385964914</v>
      </c>
      <c r="J6" s="43">
        <f>H6*I6</f>
        <v>20.295341385964914</v>
      </c>
      <c r="L6">
        <f>_xlfn.XLOOKUP(B6,Analítico!B:B,Analítico!I:I,0)</f>
        <v>20.295341385964914</v>
      </c>
    </row>
    <row r="7" spans="1:12" ht="24" customHeight="1" x14ac:dyDescent="0.25">
      <c r="A7" s="50" t="s">
        <v>1638</v>
      </c>
      <c r="B7" s="51" t="s">
        <v>1639</v>
      </c>
      <c r="C7" s="50" t="s">
        <v>157</v>
      </c>
      <c r="D7" s="50" t="s">
        <v>1640</v>
      </c>
      <c r="E7" s="248" t="s">
        <v>1637</v>
      </c>
      <c r="F7" s="248"/>
      <c r="G7" s="52" t="s">
        <v>266</v>
      </c>
      <c r="H7" s="53">
        <v>0.08</v>
      </c>
      <c r="I7" s="43">
        <f t="shared" ref="I7:I9" si="0">L7</f>
        <v>26.33</v>
      </c>
      <c r="J7" s="43">
        <f t="shared" ref="J7:J9" si="1">H7*I7</f>
        <v>2.1063999999999998</v>
      </c>
      <c r="L7">
        <f>_xlfn.XLOOKUP(B7,Analítico!B:B,Analítico!I:I,0)</f>
        <v>26.33</v>
      </c>
    </row>
    <row r="8" spans="1:12" ht="24" customHeight="1" x14ac:dyDescent="0.25">
      <c r="A8" s="50" t="s">
        <v>1638</v>
      </c>
      <c r="B8" s="51" t="s">
        <v>1186</v>
      </c>
      <c r="C8" s="50" t="s">
        <v>157</v>
      </c>
      <c r="D8" s="50" t="s">
        <v>1187</v>
      </c>
      <c r="E8" s="248" t="s">
        <v>1637</v>
      </c>
      <c r="F8" s="248"/>
      <c r="G8" s="52" t="s">
        <v>266</v>
      </c>
      <c r="H8" s="53">
        <v>0.16</v>
      </c>
      <c r="I8" s="43">
        <f t="shared" si="0"/>
        <v>18.82</v>
      </c>
      <c r="J8" s="43">
        <f t="shared" si="1"/>
        <v>3.0112000000000001</v>
      </c>
      <c r="L8">
        <f>_xlfn.XLOOKUP(B8,Analítico!B:B,Analítico!I:I,0)</f>
        <v>18.82</v>
      </c>
    </row>
    <row r="9" spans="1:12" ht="64.5" customHeight="1" thickBot="1" x14ac:dyDescent="0.3">
      <c r="A9" s="55" t="s">
        <v>1627</v>
      </c>
      <c r="B9" s="56" t="s">
        <v>1641</v>
      </c>
      <c r="C9" s="55" t="s">
        <v>157</v>
      </c>
      <c r="D9" s="55" t="s">
        <v>1642</v>
      </c>
      <c r="E9" s="249" t="s">
        <v>1643</v>
      </c>
      <c r="F9" s="249"/>
      <c r="G9" s="57" t="s">
        <v>1644</v>
      </c>
      <c r="H9" s="58">
        <v>1.03</v>
      </c>
      <c r="I9" s="43">
        <f t="shared" si="0"/>
        <v>14.74</v>
      </c>
      <c r="J9" s="43">
        <f t="shared" si="1"/>
        <v>15.1822</v>
      </c>
      <c r="L9">
        <f>_xlfn.XLOOKUP(B9,Analítico!B:B,Analítico!I:I,0)</f>
        <v>14.74</v>
      </c>
    </row>
    <row r="10" spans="1:12" ht="26.25" hidden="1" thickBot="1" x14ac:dyDescent="0.3">
      <c r="A10" s="44"/>
      <c r="B10" s="44"/>
      <c r="C10" s="44"/>
      <c r="D10" s="44"/>
      <c r="E10" s="44" t="s">
        <v>1629</v>
      </c>
      <c r="F10" s="45">
        <v>3.79</v>
      </c>
      <c r="G10" s="44" t="s">
        <v>1630</v>
      </c>
      <c r="H10" s="45">
        <v>0</v>
      </c>
      <c r="I10" s="44" t="s">
        <v>1631</v>
      </c>
      <c r="J10" s="45">
        <v>3.79</v>
      </c>
      <c r="L10" t="str">
        <f>_xlfn.XLOOKUP(B10,Analítico!B:B,Analítico!I:I,0)</f>
        <v>MO com LS =&gt;</v>
      </c>
    </row>
    <row r="11" spans="1:12" ht="15" hidden="1" customHeight="1" thickBot="1" x14ac:dyDescent="0.3">
      <c r="A11" s="44"/>
      <c r="B11" s="44"/>
      <c r="C11" s="44"/>
      <c r="D11" s="44"/>
      <c r="E11" s="44" t="s">
        <v>1632</v>
      </c>
      <c r="F11" s="45">
        <v>2.89</v>
      </c>
      <c r="G11" s="44"/>
      <c r="H11" s="229" t="s">
        <v>1633</v>
      </c>
      <c r="I11" s="229"/>
      <c r="J11" s="45">
        <v>23.54</v>
      </c>
      <c r="L11" t="str">
        <f>_xlfn.XLOOKUP(B11,Analítico!B:B,Analítico!I:I,0)</f>
        <v>MO com LS =&gt;</v>
      </c>
    </row>
    <row r="12" spans="1:12" ht="0.75" customHeight="1" thickTop="1" x14ac:dyDescent="0.25">
      <c r="A12" s="49"/>
      <c r="B12" s="49"/>
      <c r="C12" s="49"/>
      <c r="D12" s="49"/>
      <c r="E12" s="49"/>
      <c r="F12" s="49"/>
      <c r="G12" s="49"/>
      <c r="H12" s="49"/>
      <c r="I12" s="49"/>
      <c r="J12" s="49"/>
      <c r="L12" t="str">
        <f>_xlfn.XLOOKUP(B12,Analítico!B:B,Analítico!I:I,0)</f>
        <v>MO com LS =&gt;</v>
      </c>
    </row>
    <row r="13" spans="1:12" ht="18" hidden="1" customHeight="1" x14ac:dyDescent="0.25">
      <c r="A13" s="36" t="s">
        <v>160</v>
      </c>
      <c r="B13" s="37" t="s">
        <v>137</v>
      </c>
      <c r="C13" s="36" t="s">
        <v>138</v>
      </c>
      <c r="D13" s="36" t="s">
        <v>9</v>
      </c>
      <c r="E13" s="250" t="s">
        <v>1626</v>
      </c>
      <c r="F13" s="250"/>
      <c r="G13" s="38" t="s">
        <v>139</v>
      </c>
      <c r="H13" s="37" t="s">
        <v>140</v>
      </c>
      <c r="I13" s="37" t="s">
        <v>141</v>
      </c>
      <c r="J13" s="37" t="s">
        <v>10</v>
      </c>
      <c r="L13" t="str">
        <f>_xlfn.XLOOKUP(B13,Analítico!B:B,Analítico!I:I,0)</f>
        <v>Valor Unit</v>
      </c>
    </row>
    <row r="14" spans="1:12" ht="24" customHeight="1" x14ac:dyDescent="0.25">
      <c r="A14" s="39" t="s">
        <v>1636</v>
      </c>
      <c r="B14" s="40" t="s">
        <v>161</v>
      </c>
      <c r="C14" s="39" t="s">
        <v>162</v>
      </c>
      <c r="D14" s="39" t="s">
        <v>163</v>
      </c>
      <c r="E14" s="251" t="s">
        <v>1645</v>
      </c>
      <c r="F14" s="251"/>
      <c r="G14" s="41" t="s">
        <v>164</v>
      </c>
      <c r="H14" s="42">
        <v>1</v>
      </c>
      <c r="I14" s="43">
        <f t="shared" ref="I14:I16" si="2">L14</f>
        <v>1270.9591123245616</v>
      </c>
      <c r="J14" s="43">
        <f t="shared" ref="J14:J16" si="3">H14*I14</f>
        <v>1270.9591123245616</v>
      </c>
      <c r="L14">
        <f>_xlfn.XLOOKUP(B14,Analítico!B:B,Analítico!I:I,0)</f>
        <v>1270.9591123245616</v>
      </c>
    </row>
    <row r="15" spans="1:12" ht="24" customHeight="1" x14ac:dyDescent="0.25">
      <c r="A15" s="50" t="s">
        <v>1638</v>
      </c>
      <c r="B15" s="51" t="s">
        <v>1186</v>
      </c>
      <c r="C15" s="50" t="s">
        <v>157</v>
      </c>
      <c r="D15" s="50" t="s">
        <v>1187</v>
      </c>
      <c r="E15" s="248" t="s">
        <v>1637</v>
      </c>
      <c r="F15" s="248"/>
      <c r="G15" s="52" t="s">
        <v>266</v>
      </c>
      <c r="H15" s="53">
        <v>2.2519999999999998</v>
      </c>
      <c r="I15" s="43">
        <f t="shared" si="2"/>
        <v>18.82</v>
      </c>
      <c r="J15" s="43">
        <f t="shared" si="3"/>
        <v>42.382639999999995</v>
      </c>
      <c r="L15">
        <f>_xlfn.XLOOKUP(B15,Analítico!B:B,Analítico!I:I,0)</f>
        <v>18.82</v>
      </c>
    </row>
    <row r="16" spans="1:12" ht="25.5" customHeight="1" thickBot="1" x14ac:dyDescent="0.3">
      <c r="A16" s="55" t="s">
        <v>1627</v>
      </c>
      <c r="B16" s="56" t="s">
        <v>1646</v>
      </c>
      <c r="C16" s="55" t="s">
        <v>162</v>
      </c>
      <c r="D16" s="55" t="s">
        <v>1647</v>
      </c>
      <c r="E16" s="249" t="s">
        <v>1648</v>
      </c>
      <c r="F16" s="249"/>
      <c r="G16" s="57" t="s">
        <v>1604</v>
      </c>
      <c r="H16" s="58">
        <v>1</v>
      </c>
      <c r="I16" s="43">
        <f t="shared" si="2"/>
        <v>1228.57</v>
      </c>
      <c r="J16" s="43">
        <f t="shared" si="3"/>
        <v>1228.57</v>
      </c>
      <c r="L16">
        <f>_xlfn.XLOOKUP(B16,Analítico!B:B,Analítico!I:I,0)</f>
        <v>1228.57</v>
      </c>
    </row>
    <row r="17" spans="1:12" ht="26.25" hidden="1" thickBot="1" x14ac:dyDescent="0.3">
      <c r="A17" s="44"/>
      <c r="B17" s="44"/>
      <c r="C17" s="44"/>
      <c r="D17" s="44"/>
      <c r="E17" s="44" t="s">
        <v>1629</v>
      </c>
      <c r="F17" s="45">
        <v>29.9</v>
      </c>
      <c r="G17" s="44" t="s">
        <v>1630</v>
      </c>
      <c r="H17" s="45">
        <v>0</v>
      </c>
      <c r="I17" s="44" t="s">
        <v>1631</v>
      </c>
      <c r="J17" s="45">
        <v>29.9</v>
      </c>
      <c r="L17" t="str">
        <f>_xlfn.XLOOKUP(B17,Analítico!B:B,Analítico!I:I,0)</f>
        <v>MO com LS =&gt;</v>
      </c>
    </row>
    <row r="18" spans="1:12" ht="15" hidden="1" customHeight="1" thickBot="1" x14ac:dyDescent="0.3">
      <c r="A18" s="44"/>
      <c r="B18" s="44"/>
      <c r="C18" s="44"/>
      <c r="D18" s="44"/>
      <c r="E18" s="44" t="s">
        <v>1632</v>
      </c>
      <c r="F18" s="45">
        <v>181.03</v>
      </c>
      <c r="G18" s="44"/>
      <c r="H18" s="229" t="s">
        <v>1633</v>
      </c>
      <c r="I18" s="229"/>
      <c r="J18" s="45">
        <v>1474.15</v>
      </c>
      <c r="L18" t="str">
        <f>_xlfn.XLOOKUP(B18,Analítico!B:B,Analítico!I:I,0)</f>
        <v>MO com LS =&gt;</v>
      </c>
    </row>
    <row r="19" spans="1:12" ht="0.75" customHeight="1" thickTop="1" x14ac:dyDescent="0.25">
      <c r="A19" s="49"/>
      <c r="B19" s="49"/>
      <c r="C19" s="49"/>
      <c r="D19" s="49"/>
      <c r="E19" s="49"/>
      <c r="F19" s="49"/>
      <c r="G19" s="49"/>
      <c r="H19" s="49"/>
      <c r="I19" s="49"/>
      <c r="J19" s="49"/>
      <c r="L19" t="str">
        <f>_xlfn.XLOOKUP(B19,Analítico!B:B,Analítico!I:I,0)</f>
        <v>MO com LS =&gt;</v>
      </c>
    </row>
    <row r="20" spans="1:12" ht="18" hidden="1" customHeight="1" x14ac:dyDescent="0.25">
      <c r="A20" s="36" t="s">
        <v>165</v>
      </c>
      <c r="B20" s="37" t="s">
        <v>137</v>
      </c>
      <c r="C20" s="36" t="s">
        <v>138</v>
      </c>
      <c r="D20" s="36" t="s">
        <v>9</v>
      </c>
      <c r="E20" s="250" t="s">
        <v>1626</v>
      </c>
      <c r="F20" s="250"/>
      <c r="G20" s="38" t="s">
        <v>139</v>
      </c>
      <c r="H20" s="37" t="s">
        <v>140</v>
      </c>
      <c r="I20" s="37" t="s">
        <v>141</v>
      </c>
      <c r="J20" s="37" t="s">
        <v>10</v>
      </c>
      <c r="L20" t="str">
        <f>_xlfn.XLOOKUP(B20,Analítico!B:B,Analítico!I:I,0)</f>
        <v>Valor Unit</v>
      </c>
    </row>
    <row r="21" spans="1:12" ht="24" customHeight="1" x14ac:dyDescent="0.25">
      <c r="A21" s="39" t="s">
        <v>1636</v>
      </c>
      <c r="B21" s="40" t="s">
        <v>166</v>
      </c>
      <c r="C21" s="39" t="s">
        <v>162</v>
      </c>
      <c r="D21" s="39" t="s">
        <v>167</v>
      </c>
      <c r="E21" s="251" t="s">
        <v>1649</v>
      </c>
      <c r="F21" s="251"/>
      <c r="G21" s="41" t="s">
        <v>164</v>
      </c>
      <c r="H21" s="42">
        <v>1</v>
      </c>
      <c r="I21" s="43">
        <f t="shared" ref="I21:I22" si="4">L21</f>
        <v>1474.3005000000001</v>
      </c>
      <c r="J21" s="43">
        <f t="shared" ref="J21:J22" si="5">H21*I21</f>
        <v>1474.3005000000001</v>
      </c>
      <c r="L21">
        <f>_xlfn.XLOOKUP(B21,Analítico!B:B,Analítico!I:I,0)</f>
        <v>1474.3005000000001</v>
      </c>
    </row>
    <row r="22" spans="1:12" ht="24" customHeight="1" thickBot="1" x14ac:dyDescent="0.3">
      <c r="A22" s="55" t="s">
        <v>1627</v>
      </c>
      <c r="B22" s="56" t="s">
        <v>1650</v>
      </c>
      <c r="C22" s="55" t="s">
        <v>162</v>
      </c>
      <c r="D22" s="55" t="s">
        <v>1651</v>
      </c>
      <c r="E22" s="249" t="s">
        <v>1648</v>
      </c>
      <c r="F22" s="249"/>
      <c r="G22" s="57" t="s">
        <v>164</v>
      </c>
      <c r="H22" s="58">
        <v>1</v>
      </c>
      <c r="I22" s="43">
        <f t="shared" si="4"/>
        <v>1474.3</v>
      </c>
      <c r="J22" s="43">
        <f t="shared" si="5"/>
        <v>1474.3</v>
      </c>
      <c r="L22">
        <f>_xlfn.XLOOKUP(B22,Analítico!B:B,Analítico!I:I,0)</f>
        <v>1474.3</v>
      </c>
    </row>
    <row r="23" spans="1:12" ht="26.25" hidden="1" thickBot="1" x14ac:dyDescent="0.3">
      <c r="A23" s="44"/>
      <c r="B23" s="44"/>
      <c r="C23" s="44"/>
      <c r="D23" s="44"/>
      <c r="E23" s="44" t="s">
        <v>1629</v>
      </c>
      <c r="F23" s="45">
        <v>0</v>
      </c>
      <c r="G23" s="44" t="s">
        <v>1630</v>
      </c>
      <c r="H23" s="45">
        <v>0</v>
      </c>
      <c r="I23" s="44" t="s">
        <v>1631</v>
      </c>
      <c r="J23" s="45">
        <v>0</v>
      </c>
      <c r="L23" t="str">
        <f>_xlfn.XLOOKUP(B23,Analítico!B:B,Analítico!I:I,0)</f>
        <v>MO com LS =&gt;</v>
      </c>
    </row>
    <row r="24" spans="1:12" ht="15" hidden="1" customHeight="1" thickBot="1" x14ac:dyDescent="0.3">
      <c r="A24" s="44"/>
      <c r="B24" s="44"/>
      <c r="C24" s="44"/>
      <c r="D24" s="44"/>
      <c r="E24" s="44" t="s">
        <v>1632</v>
      </c>
      <c r="F24" s="45">
        <v>330</v>
      </c>
      <c r="G24" s="44"/>
      <c r="H24" s="229" t="s">
        <v>1633</v>
      </c>
      <c r="I24" s="229"/>
      <c r="J24" s="45">
        <v>1830</v>
      </c>
      <c r="L24" t="str">
        <f>_xlfn.XLOOKUP(B24,Analítico!B:B,Analítico!I:I,0)</f>
        <v>MO com LS =&gt;</v>
      </c>
    </row>
    <row r="25" spans="1:12" ht="0.75" customHeight="1" thickTop="1" x14ac:dyDescent="0.25">
      <c r="A25" s="49"/>
      <c r="B25" s="49"/>
      <c r="C25" s="49"/>
      <c r="D25" s="49"/>
      <c r="E25" s="49"/>
      <c r="F25" s="49"/>
      <c r="G25" s="49"/>
      <c r="H25" s="49"/>
      <c r="I25" s="49"/>
      <c r="J25" s="49"/>
      <c r="L25" t="str">
        <f>_xlfn.XLOOKUP(B25,Analítico!B:B,Analítico!I:I,0)</f>
        <v>MO com LS =&gt;</v>
      </c>
    </row>
    <row r="26" spans="1:12" ht="18" hidden="1" customHeight="1" x14ac:dyDescent="0.25">
      <c r="A26" s="36" t="s">
        <v>168</v>
      </c>
      <c r="B26" s="37" t="s">
        <v>137</v>
      </c>
      <c r="C26" s="36" t="s">
        <v>138</v>
      </c>
      <c r="D26" s="36" t="s">
        <v>9</v>
      </c>
      <c r="E26" s="250" t="s">
        <v>1626</v>
      </c>
      <c r="F26" s="250"/>
      <c r="G26" s="38" t="s">
        <v>139</v>
      </c>
      <c r="H26" s="37" t="s">
        <v>140</v>
      </c>
      <c r="I26" s="37" t="s">
        <v>141</v>
      </c>
      <c r="J26" s="37" t="s">
        <v>10</v>
      </c>
      <c r="L26" t="str">
        <f>_xlfn.XLOOKUP(B26,Analítico!B:B,Analítico!I:I,0)</f>
        <v>Valor Unit</v>
      </c>
    </row>
    <row r="27" spans="1:12" ht="24" customHeight="1" x14ac:dyDescent="0.25">
      <c r="A27" s="39" t="s">
        <v>1636</v>
      </c>
      <c r="B27" s="40" t="s">
        <v>169</v>
      </c>
      <c r="C27" s="39" t="s">
        <v>162</v>
      </c>
      <c r="D27" s="39" t="s">
        <v>170</v>
      </c>
      <c r="E27" s="251" t="s">
        <v>1649</v>
      </c>
      <c r="F27" s="251"/>
      <c r="G27" s="41" t="s">
        <v>164</v>
      </c>
      <c r="H27" s="42">
        <v>1</v>
      </c>
      <c r="I27" s="43">
        <f t="shared" ref="I27:I28" si="6">L27</f>
        <v>1179.4404000000002</v>
      </c>
      <c r="J27" s="43">
        <f t="shared" ref="J27:J28" si="7">H27*I27</f>
        <v>1179.4404000000002</v>
      </c>
      <c r="L27">
        <f>_xlfn.XLOOKUP(B27,Analítico!B:B,Analítico!I:I,0)</f>
        <v>1179.4404000000002</v>
      </c>
    </row>
    <row r="28" spans="1:12" ht="24" customHeight="1" thickBot="1" x14ac:dyDescent="0.3">
      <c r="A28" s="55" t="s">
        <v>1627</v>
      </c>
      <c r="B28" s="56" t="s">
        <v>1652</v>
      </c>
      <c r="C28" s="55" t="s">
        <v>162</v>
      </c>
      <c r="D28" s="55" t="s">
        <v>170</v>
      </c>
      <c r="E28" s="249" t="s">
        <v>1648</v>
      </c>
      <c r="F28" s="249"/>
      <c r="G28" s="57" t="s">
        <v>164</v>
      </c>
      <c r="H28" s="58">
        <v>1</v>
      </c>
      <c r="I28" s="43">
        <f t="shared" si="6"/>
        <v>1179.44</v>
      </c>
      <c r="J28" s="43">
        <f t="shared" si="7"/>
        <v>1179.44</v>
      </c>
      <c r="L28">
        <f>_xlfn.XLOOKUP(B28,Analítico!B:B,Analítico!I:I,0)</f>
        <v>1179.44</v>
      </c>
    </row>
    <row r="29" spans="1:12" ht="26.25" hidden="1" thickBot="1" x14ac:dyDescent="0.3">
      <c r="A29" s="44"/>
      <c r="B29" s="44"/>
      <c r="C29" s="44"/>
      <c r="D29" s="44"/>
      <c r="E29" s="44" t="s">
        <v>1629</v>
      </c>
      <c r="F29" s="45">
        <v>0</v>
      </c>
      <c r="G29" s="44" t="s">
        <v>1630</v>
      </c>
      <c r="H29" s="45">
        <v>0</v>
      </c>
      <c r="I29" s="44" t="s">
        <v>1631</v>
      </c>
      <c r="J29" s="45">
        <v>0</v>
      </c>
      <c r="L29" t="str">
        <f>_xlfn.XLOOKUP(B29,Analítico!B:B,Analítico!I:I,0)</f>
        <v>MO com LS =&gt;</v>
      </c>
    </row>
    <row r="30" spans="1:12" ht="15" hidden="1" customHeight="1" thickBot="1" x14ac:dyDescent="0.3">
      <c r="A30" s="44"/>
      <c r="B30" s="44"/>
      <c r="C30" s="44"/>
      <c r="D30" s="44"/>
      <c r="E30" s="44" t="s">
        <v>1632</v>
      </c>
      <c r="F30" s="45">
        <v>264</v>
      </c>
      <c r="G30" s="44"/>
      <c r="H30" s="229" t="s">
        <v>1633</v>
      </c>
      <c r="I30" s="229"/>
      <c r="J30" s="45">
        <v>1464</v>
      </c>
      <c r="L30" t="str">
        <f>_xlfn.XLOOKUP(B30,Analítico!B:B,Analítico!I:I,0)</f>
        <v>MO com LS =&gt;</v>
      </c>
    </row>
    <row r="31" spans="1:12" ht="0.75" customHeight="1" thickTop="1" x14ac:dyDescent="0.25">
      <c r="A31" s="49"/>
      <c r="B31" s="49"/>
      <c r="C31" s="49"/>
      <c r="D31" s="49"/>
      <c r="E31" s="49"/>
      <c r="F31" s="49"/>
      <c r="G31" s="49"/>
      <c r="H31" s="49"/>
      <c r="I31" s="49"/>
      <c r="J31" s="49"/>
      <c r="L31" t="str">
        <f>_xlfn.XLOOKUP(B31,Analítico!B:B,Analítico!I:I,0)</f>
        <v>MO com LS =&gt;</v>
      </c>
    </row>
    <row r="32" spans="1:12" ht="18" hidden="1" customHeight="1" x14ac:dyDescent="0.25">
      <c r="A32" s="36" t="s">
        <v>178</v>
      </c>
      <c r="B32" s="37" t="s">
        <v>137</v>
      </c>
      <c r="C32" s="36" t="s">
        <v>138</v>
      </c>
      <c r="D32" s="36" t="s">
        <v>9</v>
      </c>
      <c r="E32" s="250" t="s">
        <v>1626</v>
      </c>
      <c r="F32" s="250"/>
      <c r="G32" s="38" t="s">
        <v>139</v>
      </c>
      <c r="H32" s="37" t="s">
        <v>140</v>
      </c>
      <c r="I32" s="37" t="s">
        <v>141</v>
      </c>
      <c r="J32" s="37" t="s">
        <v>10</v>
      </c>
      <c r="L32" t="str">
        <f>_xlfn.XLOOKUP(B32,Analítico!B:B,Analítico!I:I,0)</f>
        <v>Valor Unit</v>
      </c>
    </row>
    <row r="33" spans="1:12" ht="24" customHeight="1" x14ac:dyDescent="0.25">
      <c r="A33" s="39" t="s">
        <v>1636</v>
      </c>
      <c r="B33" s="40" t="s">
        <v>179</v>
      </c>
      <c r="C33" s="39" t="s">
        <v>162</v>
      </c>
      <c r="D33" s="39" t="s">
        <v>180</v>
      </c>
      <c r="E33" s="251" t="s">
        <v>19</v>
      </c>
      <c r="F33" s="251"/>
      <c r="G33" s="41" t="s">
        <v>164</v>
      </c>
      <c r="H33" s="42">
        <v>1</v>
      </c>
      <c r="I33" s="43">
        <f t="shared" ref="I33:I34" si="8">L33</f>
        <v>16.507331827868853</v>
      </c>
      <c r="J33" s="43">
        <f t="shared" ref="J33:J34" si="9">H33*I33</f>
        <v>16.507331827868853</v>
      </c>
      <c r="L33">
        <f>_xlfn.XLOOKUP(B33,Analítico!B:B,Analítico!I:I,0)</f>
        <v>16.507331827868853</v>
      </c>
    </row>
    <row r="34" spans="1:12" ht="24" customHeight="1" thickBot="1" x14ac:dyDescent="0.3">
      <c r="A34" s="55" t="s">
        <v>1627</v>
      </c>
      <c r="B34" s="56" t="s">
        <v>1654</v>
      </c>
      <c r="C34" s="55" t="s">
        <v>162</v>
      </c>
      <c r="D34" s="55" t="s">
        <v>1655</v>
      </c>
      <c r="E34" s="249" t="s">
        <v>1648</v>
      </c>
      <c r="F34" s="249"/>
      <c r="G34" s="57" t="s">
        <v>164</v>
      </c>
      <c r="H34" s="58">
        <v>1</v>
      </c>
      <c r="I34" s="43">
        <f t="shared" si="8"/>
        <v>16.510000000000002</v>
      </c>
      <c r="J34" s="43">
        <f t="shared" si="9"/>
        <v>16.510000000000002</v>
      </c>
      <c r="L34">
        <f>_xlfn.XLOOKUP(B34,Analítico!B:B,Analítico!I:I,0)</f>
        <v>16.510000000000002</v>
      </c>
    </row>
    <row r="35" spans="1:12" ht="26.25" hidden="1" thickBot="1" x14ac:dyDescent="0.3">
      <c r="A35" s="44"/>
      <c r="B35" s="44"/>
      <c r="C35" s="44"/>
      <c r="D35" s="44"/>
      <c r="E35" s="44" t="s">
        <v>1629</v>
      </c>
      <c r="F35" s="45">
        <v>0</v>
      </c>
      <c r="G35" s="44" t="s">
        <v>1630</v>
      </c>
      <c r="H35" s="45">
        <v>0</v>
      </c>
      <c r="I35" s="44" t="s">
        <v>1631</v>
      </c>
      <c r="J35" s="45">
        <v>0</v>
      </c>
      <c r="L35" t="str">
        <f>_xlfn.XLOOKUP(B35,Analítico!B:B,Analítico!I:I,0)</f>
        <v>MO com LS =&gt;</v>
      </c>
    </row>
    <row r="36" spans="1:12" ht="15" hidden="1" customHeight="1" thickBot="1" x14ac:dyDescent="0.3">
      <c r="A36" s="44"/>
      <c r="B36" s="44"/>
      <c r="C36" s="44"/>
      <c r="D36" s="44"/>
      <c r="E36" s="44" t="s">
        <v>1632</v>
      </c>
      <c r="F36" s="45">
        <v>3.69</v>
      </c>
      <c r="G36" s="44"/>
      <c r="H36" s="229" t="s">
        <v>1633</v>
      </c>
      <c r="I36" s="229"/>
      <c r="J36" s="45">
        <v>20.49</v>
      </c>
      <c r="L36" t="str">
        <f>_xlfn.XLOOKUP(B36,Analítico!B:B,Analítico!I:I,0)</f>
        <v>MO com LS =&gt;</v>
      </c>
    </row>
    <row r="37" spans="1:12" ht="0.75" customHeight="1" thickTop="1" x14ac:dyDescent="0.25">
      <c r="A37" s="49"/>
      <c r="B37" s="49"/>
      <c r="C37" s="49"/>
      <c r="D37" s="49"/>
      <c r="E37" s="49"/>
      <c r="F37" s="49"/>
      <c r="G37" s="49"/>
      <c r="H37" s="49"/>
      <c r="I37" s="49"/>
      <c r="J37" s="49"/>
      <c r="L37" t="str">
        <f>_xlfn.XLOOKUP(B37,Analítico!B:B,Analítico!I:I,0)</f>
        <v>MO com LS =&gt;</v>
      </c>
    </row>
    <row r="38" spans="1:12" ht="18" hidden="1" customHeight="1" x14ac:dyDescent="0.25">
      <c r="A38" s="36" t="s">
        <v>188</v>
      </c>
      <c r="B38" s="37" t="s">
        <v>137</v>
      </c>
      <c r="C38" s="36" t="s">
        <v>138</v>
      </c>
      <c r="D38" s="36" t="s">
        <v>9</v>
      </c>
      <c r="E38" s="250" t="s">
        <v>1626</v>
      </c>
      <c r="F38" s="250"/>
      <c r="G38" s="38" t="s">
        <v>139</v>
      </c>
      <c r="H38" s="37" t="s">
        <v>140</v>
      </c>
      <c r="I38" s="37" t="s">
        <v>141</v>
      </c>
      <c r="J38" s="37" t="s">
        <v>10</v>
      </c>
      <c r="L38" t="str">
        <f>_xlfn.XLOOKUP(B38,Analítico!B:B,Analítico!I:I,0)</f>
        <v>Valor Unit</v>
      </c>
    </row>
    <row r="39" spans="1:12" ht="25.5" customHeight="1" x14ac:dyDescent="0.25">
      <c r="A39" s="39" t="s">
        <v>1636</v>
      </c>
      <c r="B39" s="40" t="s">
        <v>189</v>
      </c>
      <c r="C39" s="39" t="s">
        <v>157</v>
      </c>
      <c r="D39" s="39" t="s">
        <v>190</v>
      </c>
      <c r="E39" s="251" t="s">
        <v>1657</v>
      </c>
      <c r="F39" s="251"/>
      <c r="G39" s="41" t="s">
        <v>164</v>
      </c>
      <c r="H39" s="42">
        <v>1</v>
      </c>
      <c r="I39" s="43">
        <f t="shared" ref="I39:I41" si="10">L39</f>
        <v>11.037113032786888</v>
      </c>
      <c r="J39" s="43">
        <f t="shared" ref="J39:J41" si="11">H39*I39</f>
        <v>11.037113032786888</v>
      </c>
      <c r="L39">
        <f>_xlfn.XLOOKUP(B39,Analítico!B:B,Analítico!I:I,0)</f>
        <v>11.037113032786888</v>
      </c>
    </row>
    <row r="40" spans="1:12" ht="25.5" customHeight="1" x14ac:dyDescent="0.25">
      <c r="A40" s="50" t="s">
        <v>1638</v>
      </c>
      <c r="B40" s="51" t="s">
        <v>1658</v>
      </c>
      <c r="C40" s="50" t="s">
        <v>157</v>
      </c>
      <c r="D40" s="50" t="s">
        <v>1659</v>
      </c>
      <c r="E40" s="248" t="s">
        <v>1637</v>
      </c>
      <c r="F40" s="248"/>
      <c r="G40" s="52" t="s">
        <v>266</v>
      </c>
      <c r="H40" s="53">
        <v>0.17549999999999999</v>
      </c>
      <c r="I40" s="43">
        <f t="shared" si="10"/>
        <v>25.97</v>
      </c>
      <c r="J40" s="43">
        <f t="shared" si="11"/>
        <v>4.5577349999999992</v>
      </c>
      <c r="L40">
        <f>_xlfn.XLOOKUP(B40,Analítico!B:B,Analítico!I:I,0)</f>
        <v>25.97</v>
      </c>
    </row>
    <row r="41" spans="1:12" ht="24" customHeight="1" thickBot="1" x14ac:dyDescent="0.3">
      <c r="A41" s="50" t="s">
        <v>1638</v>
      </c>
      <c r="B41" s="51" t="s">
        <v>1186</v>
      </c>
      <c r="C41" s="50" t="s">
        <v>157</v>
      </c>
      <c r="D41" s="50" t="s">
        <v>1187</v>
      </c>
      <c r="E41" s="248" t="s">
        <v>1637</v>
      </c>
      <c r="F41" s="248"/>
      <c r="G41" s="52" t="s">
        <v>266</v>
      </c>
      <c r="H41" s="53">
        <v>0.3448</v>
      </c>
      <c r="I41" s="43">
        <f t="shared" si="10"/>
        <v>18.82</v>
      </c>
      <c r="J41" s="43">
        <f t="shared" si="11"/>
        <v>6.4891360000000002</v>
      </c>
      <c r="L41">
        <f>_xlfn.XLOOKUP(B41,Analítico!B:B,Analítico!I:I,0)</f>
        <v>18.82</v>
      </c>
    </row>
    <row r="42" spans="1:12" ht="26.25" hidden="1" thickBot="1" x14ac:dyDescent="0.3">
      <c r="A42" s="44"/>
      <c r="B42" s="44"/>
      <c r="C42" s="44"/>
      <c r="D42" s="44"/>
      <c r="E42" s="44" t="s">
        <v>1629</v>
      </c>
      <c r="F42" s="45">
        <v>8.26</v>
      </c>
      <c r="G42" s="44" t="s">
        <v>1630</v>
      </c>
      <c r="H42" s="45">
        <v>0</v>
      </c>
      <c r="I42" s="44" t="s">
        <v>1631</v>
      </c>
      <c r="J42" s="45">
        <v>8.26</v>
      </c>
      <c r="L42" t="str">
        <f>_xlfn.XLOOKUP(B42,Analítico!B:B,Analítico!I:I,0)</f>
        <v>MO com LS =&gt;</v>
      </c>
    </row>
    <row r="43" spans="1:12" ht="15" hidden="1" customHeight="1" thickBot="1" x14ac:dyDescent="0.3">
      <c r="A43" s="44"/>
      <c r="B43" s="44"/>
      <c r="C43" s="44"/>
      <c r="D43" s="44"/>
      <c r="E43" s="44" t="s">
        <v>1632</v>
      </c>
      <c r="F43" s="45">
        <v>2.4700000000000002</v>
      </c>
      <c r="G43" s="44"/>
      <c r="H43" s="229" t="s">
        <v>1633</v>
      </c>
      <c r="I43" s="229"/>
      <c r="J43" s="45">
        <v>13.7</v>
      </c>
      <c r="L43" t="str">
        <f>_xlfn.XLOOKUP(B43,Analítico!B:B,Analítico!I:I,0)</f>
        <v>MO com LS =&gt;</v>
      </c>
    </row>
    <row r="44" spans="1:12" ht="0.75" customHeight="1" thickTop="1" x14ac:dyDescent="0.25">
      <c r="A44" s="49"/>
      <c r="B44" s="49"/>
      <c r="C44" s="49"/>
      <c r="D44" s="49"/>
      <c r="E44" s="49"/>
      <c r="F44" s="49"/>
      <c r="G44" s="49"/>
      <c r="H44" s="49"/>
      <c r="I44" s="49"/>
      <c r="J44" s="49"/>
      <c r="L44" t="str">
        <f>_xlfn.XLOOKUP(B44,Analítico!B:B,Analítico!I:I,0)</f>
        <v>MO com LS =&gt;</v>
      </c>
    </row>
    <row r="45" spans="1:12" ht="18" hidden="1" customHeight="1" x14ac:dyDescent="0.25">
      <c r="A45" s="36" t="s">
        <v>191</v>
      </c>
      <c r="B45" s="37" t="s">
        <v>137</v>
      </c>
      <c r="C45" s="36" t="s">
        <v>138</v>
      </c>
      <c r="D45" s="36" t="s">
        <v>9</v>
      </c>
      <c r="E45" s="250" t="s">
        <v>1626</v>
      </c>
      <c r="F45" s="250"/>
      <c r="G45" s="38" t="s">
        <v>139</v>
      </c>
      <c r="H45" s="37" t="s">
        <v>140</v>
      </c>
      <c r="I45" s="37" t="s">
        <v>141</v>
      </c>
      <c r="J45" s="37" t="s">
        <v>10</v>
      </c>
      <c r="L45" t="str">
        <f>_xlfn.XLOOKUP(B45,Analítico!B:B,Analítico!I:I,0)</f>
        <v>Valor Unit</v>
      </c>
    </row>
    <row r="46" spans="1:12" ht="25.5" customHeight="1" x14ac:dyDescent="0.25">
      <c r="A46" s="39" t="s">
        <v>1636</v>
      </c>
      <c r="B46" s="40" t="s">
        <v>192</v>
      </c>
      <c r="C46" s="39" t="s">
        <v>157</v>
      </c>
      <c r="D46" s="39" t="s">
        <v>193</v>
      </c>
      <c r="E46" s="251" t="s">
        <v>1657</v>
      </c>
      <c r="F46" s="251"/>
      <c r="G46" s="41" t="s">
        <v>159</v>
      </c>
      <c r="H46" s="42">
        <v>1</v>
      </c>
      <c r="I46" s="43">
        <f t="shared" ref="I46:I48" si="12">L46</f>
        <v>2.3524357704918035</v>
      </c>
      <c r="J46" s="43">
        <f t="shared" ref="J46:J48" si="13">H46*I46</f>
        <v>2.3524357704918035</v>
      </c>
      <c r="L46">
        <f>_xlfn.XLOOKUP(B46,Analítico!B:B,Analítico!I:I,0)</f>
        <v>2.3524357704918035</v>
      </c>
    </row>
    <row r="47" spans="1:12" ht="25.5" customHeight="1" x14ac:dyDescent="0.25">
      <c r="A47" s="50" t="s">
        <v>1638</v>
      </c>
      <c r="B47" s="51" t="s">
        <v>1660</v>
      </c>
      <c r="C47" s="50" t="s">
        <v>157</v>
      </c>
      <c r="D47" s="50" t="s">
        <v>1661</v>
      </c>
      <c r="E47" s="248" t="s">
        <v>1637</v>
      </c>
      <c r="F47" s="248"/>
      <c r="G47" s="52" t="s">
        <v>266</v>
      </c>
      <c r="H47" s="53">
        <v>4.0800000000000003E-2</v>
      </c>
      <c r="I47" s="43">
        <f t="shared" si="12"/>
        <v>21.06</v>
      </c>
      <c r="J47" s="43">
        <f t="shared" si="13"/>
        <v>0.85924800000000001</v>
      </c>
      <c r="L47">
        <f>_xlfn.XLOOKUP(B47,Analítico!B:B,Analítico!I:I,0)</f>
        <v>21.06</v>
      </c>
    </row>
    <row r="48" spans="1:12" ht="24" customHeight="1" thickBot="1" x14ac:dyDescent="0.3">
      <c r="A48" s="50" t="s">
        <v>1638</v>
      </c>
      <c r="B48" s="51" t="s">
        <v>1186</v>
      </c>
      <c r="C48" s="50" t="s">
        <v>157</v>
      </c>
      <c r="D48" s="50" t="s">
        <v>1187</v>
      </c>
      <c r="E48" s="248" t="s">
        <v>1637</v>
      </c>
      <c r="F48" s="248"/>
      <c r="G48" s="52" t="s">
        <v>266</v>
      </c>
      <c r="H48" s="53">
        <v>8.0100000000000005E-2</v>
      </c>
      <c r="I48" s="43">
        <f t="shared" si="12"/>
        <v>18.82</v>
      </c>
      <c r="J48" s="43">
        <f t="shared" si="13"/>
        <v>1.5074820000000002</v>
      </c>
      <c r="L48">
        <f>_xlfn.XLOOKUP(B48,Analítico!B:B,Analítico!I:I,0)</f>
        <v>18.82</v>
      </c>
    </row>
    <row r="49" spans="1:12" ht="26.25" hidden="1" thickBot="1" x14ac:dyDescent="0.3">
      <c r="A49" s="44"/>
      <c r="B49" s="44"/>
      <c r="C49" s="44"/>
      <c r="D49" s="44"/>
      <c r="E49" s="44" t="s">
        <v>1629</v>
      </c>
      <c r="F49" s="45">
        <v>1.73</v>
      </c>
      <c r="G49" s="44" t="s">
        <v>1630</v>
      </c>
      <c r="H49" s="45">
        <v>0</v>
      </c>
      <c r="I49" s="44" t="s">
        <v>1631</v>
      </c>
      <c r="J49" s="45">
        <v>1.73</v>
      </c>
      <c r="L49" t="str">
        <f>_xlfn.XLOOKUP(B49,Analítico!B:B,Analítico!I:I,0)</f>
        <v>MO com LS =&gt;</v>
      </c>
    </row>
    <row r="50" spans="1:12" ht="15" hidden="1" customHeight="1" thickBot="1" x14ac:dyDescent="0.3">
      <c r="A50" s="44"/>
      <c r="B50" s="44"/>
      <c r="C50" s="44"/>
      <c r="D50" s="44"/>
      <c r="E50" s="44" t="s">
        <v>1632</v>
      </c>
      <c r="F50" s="45">
        <v>0.52</v>
      </c>
      <c r="G50" s="44"/>
      <c r="H50" s="229" t="s">
        <v>1633</v>
      </c>
      <c r="I50" s="229"/>
      <c r="J50" s="45">
        <v>2.92</v>
      </c>
      <c r="L50" t="str">
        <f>_xlfn.XLOOKUP(B50,Analítico!B:B,Analítico!I:I,0)</f>
        <v>MO com LS =&gt;</v>
      </c>
    </row>
    <row r="51" spans="1:12" ht="0.75" customHeight="1" thickTop="1" x14ac:dyDescent="0.25">
      <c r="A51" s="49"/>
      <c r="B51" s="49"/>
      <c r="C51" s="49"/>
      <c r="D51" s="49"/>
      <c r="E51" s="49"/>
      <c r="F51" s="49"/>
      <c r="G51" s="49"/>
      <c r="H51" s="49"/>
      <c r="I51" s="49"/>
      <c r="J51" s="49"/>
      <c r="L51" t="str">
        <f>_xlfn.XLOOKUP(B51,Analítico!B:B,Analítico!I:I,0)</f>
        <v>MO com LS =&gt;</v>
      </c>
    </row>
    <row r="52" spans="1:12" ht="18" hidden="1" customHeight="1" x14ac:dyDescent="0.25">
      <c r="A52" s="36" t="s">
        <v>194</v>
      </c>
      <c r="B52" s="37" t="s">
        <v>137</v>
      </c>
      <c r="C52" s="36" t="s">
        <v>138</v>
      </c>
      <c r="D52" s="36" t="s">
        <v>9</v>
      </c>
      <c r="E52" s="250" t="s">
        <v>1626</v>
      </c>
      <c r="F52" s="250"/>
      <c r="G52" s="38" t="s">
        <v>139</v>
      </c>
      <c r="H52" s="37" t="s">
        <v>140</v>
      </c>
      <c r="I52" s="37" t="s">
        <v>141</v>
      </c>
      <c r="J52" s="37" t="s">
        <v>10</v>
      </c>
      <c r="L52" t="str">
        <f>_xlfn.XLOOKUP(B52,Analítico!B:B,Analítico!I:I,0)</f>
        <v>Valor Unit</v>
      </c>
    </row>
    <row r="53" spans="1:12" ht="39" customHeight="1" x14ac:dyDescent="0.25">
      <c r="A53" s="39" t="s">
        <v>1636</v>
      </c>
      <c r="B53" s="40" t="s">
        <v>195</v>
      </c>
      <c r="C53" s="39" t="s">
        <v>196</v>
      </c>
      <c r="D53" s="39" t="s">
        <v>1662</v>
      </c>
      <c r="E53" s="251">
        <v>2.02</v>
      </c>
      <c r="F53" s="251"/>
      <c r="G53" s="41" t="s">
        <v>198</v>
      </c>
      <c r="H53" s="42">
        <v>1</v>
      </c>
      <c r="I53" s="43">
        <f t="shared" ref="I53:I59" si="14">L53</f>
        <v>1230.2218616666669</v>
      </c>
      <c r="J53" s="43">
        <f t="shared" ref="J53:J59" si="15">H53*I53</f>
        <v>1230.2218616666669</v>
      </c>
      <c r="L53">
        <f>_xlfn.XLOOKUP(B53,Analítico!B:B,Analítico!I:I,0)</f>
        <v>1230.2218616666669</v>
      </c>
    </row>
    <row r="54" spans="1:12" ht="24" customHeight="1" x14ac:dyDescent="0.25">
      <c r="A54" s="55" t="s">
        <v>1627</v>
      </c>
      <c r="B54" s="56" t="s">
        <v>1663</v>
      </c>
      <c r="C54" s="55" t="s">
        <v>196</v>
      </c>
      <c r="D54" s="55" t="s">
        <v>1664</v>
      </c>
      <c r="E54" s="249" t="s">
        <v>1665</v>
      </c>
      <c r="F54" s="249"/>
      <c r="G54" s="57" t="s">
        <v>266</v>
      </c>
      <c r="H54" s="58">
        <v>1.32</v>
      </c>
      <c r="I54" s="43">
        <f t="shared" si="14"/>
        <v>20.010000000000002</v>
      </c>
      <c r="J54" s="43">
        <f t="shared" si="15"/>
        <v>26.413200000000003</v>
      </c>
      <c r="L54">
        <f>_xlfn.XLOOKUP(B54,Analítico!B:B,Analítico!I:I,0)</f>
        <v>20.010000000000002</v>
      </c>
    </row>
    <row r="55" spans="1:12" ht="24" customHeight="1" x14ac:dyDescent="0.25">
      <c r="A55" s="55" t="s">
        <v>1627</v>
      </c>
      <c r="B55" s="56" t="s">
        <v>1666</v>
      </c>
      <c r="C55" s="55" t="s">
        <v>196</v>
      </c>
      <c r="D55" s="55" t="s">
        <v>1667</v>
      </c>
      <c r="E55" s="249" t="s">
        <v>1665</v>
      </c>
      <c r="F55" s="249"/>
      <c r="G55" s="57" t="s">
        <v>266</v>
      </c>
      <c r="H55" s="58">
        <v>1.32</v>
      </c>
      <c r="I55" s="43">
        <f t="shared" si="14"/>
        <v>20.010000000000002</v>
      </c>
      <c r="J55" s="43">
        <f t="shared" si="15"/>
        <v>26.413200000000003</v>
      </c>
      <c r="L55">
        <f>_xlfn.XLOOKUP(B55,Analítico!B:B,Analítico!I:I,0)</f>
        <v>20.010000000000002</v>
      </c>
    </row>
    <row r="56" spans="1:12" ht="24" customHeight="1" x14ac:dyDescent="0.25">
      <c r="A56" s="55" t="s">
        <v>1627</v>
      </c>
      <c r="B56" s="56" t="s">
        <v>1668</v>
      </c>
      <c r="C56" s="55" t="s">
        <v>196</v>
      </c>
      <c r="D56" s="55" t="s">
        <v>1669</v>
      </c>
      <c r="E56" s="249" t="s">
        <v>1665</v>
      </c>
      <c r="F56" s="249"/>
      <c r="G56" s="57" t="s">
        <v>266</v>
      </c>
      <c r="H56" s="58">
        <v>1.32</v>
      </c>
      <c r="I56" s="43">
        <f t="shared" si="14"/>
        <v>20.010000000000002</v>
      </c>
      <c r="J56" s="43">
        <f t="shared" si="15"/>
        <v>26.413200000000003</v>
      </c>
      <c r="L56">
        <f>_xlfn.XLOOKUP(B56,Analítico!B:B,Analítico!I:I,0)</f>
        <v>20.010000000000002</v>
      </c>
    </row>
    <row r="57" spans="1:12" ht="24" customHeight="1" x14ac:dyDescent="0.25">
      <c r="A57" s="55" t="s">
        <v>1627</v>
      </c>
      <c r="B57" s="56" t="s">
        <v>1670</v>
      </c>
      <c r="C57" s="55" t="s">
        <v>196</v>
      </c>
      <c r="D57" s="55" t="s">
        <v>1671</v>
      </c>
      <c r="E57" s="249" t="s">
        <v>1665</v>
      </c>
      <c r="F57" s="249"/>
      <c r="G57" s="57" t="s">
        <v>266</v>
      </c>
      <c r="H57" s="58">
        <v>0.99</v>
      </c>
      <c r="I57" s="43">
        <f t="shared" si="14"/>
        <v>29.18</v>
      </c>
      <c r="J57" s="43">
        <f t="shared" si="15"/>
        <v>28.888200000000001</v>
      </c>
      <c r="L57">
        <f>_xlfn.XLOOKUP(B57,Analítico!B:B,Analítico!I:I,0)</f>
        <v>29.18</v>
      </c>
    </row>
    <row r="58" spans="1:12" ht="24" customHeight="1" x14ac:dyDescent="0.25">
      <c r="A58" s="55" t="s">
        <v>1627</v>
      </c>
      <c r="B58" s="56" t="s">
        <v>1672</v>
      </c>
      <c r="C58" s="55" t="s">
        <v>196</v>
      </c>
      <c r="D58" s="55" t="s">
        <v>1673</v>
      </c>
      <c r="E58" s="249" t="s">
        <v>1665</v>
      </c>
      <c r="F58" s="249"/>
      <c r="G58" s="57" t="s">
        <v>266</v>
      </c>
      <c r="H58" s="58">
        <v>0.99</v>
      </c>
      <c r="I58" s="43">
        <f t="shared" si="14"/>
        <v>29.18</v>
      </c>
      <c r="J58" s="43">
        <f t="shared" si="15"/>
        <v>28.888200000000001</v>
      </c>
      <c r="L58">
        <f>_xlfn.XLOOKUP(B58,Analítico!B:B,Analítico!I:I,0)</f>
        <v>29.18</v>
      </c>
    </row>
    <row r="59" spans="1:12" ht="51.75" customHeight="1" thickBot="1" x14ac:dyDescent="0.3">
      <c r="A59" s="55" t="s">
        <v>1627</v>
      </c>
      <c r="B59" s="56" t="s">
        <v>1674</v>
      </c>
      <c r="C59" s="55" t="s">
        <v>196</v>
      </c>
      <c r="D59" s="55" t="s">
        <v>1675</v>
      </c>
      <c r="E59" s="249" t="s">
        <v>1648</v>
      </c>
      <c r="F59" s="249"/>
      <c r="G59" s="57" t="s">
        <v>198</v>
      </c>
      <c r="H59" s="58">
        <v>1</v>
      </c>
      <c r="I59" s="43">
        <f t="shared" si="14"/>
        <v>1093.23</v>
      </c>
      <c r="J59" s="43">
        <f t="shared" si="15"/>
        <v>1093.23</v>
      </c>
      <c r="L59">
        <f>_xlfn.XLOOKUP(B59,Analítico!B:B,Analítico!I:I,0)</f>
        <v>1093.23</v>
      </c>
    </row>
    <row r="60" spans="1:12" ht="26.25" hidden="1" thickBot="1" x14ac:dyDescent="0.3">
      <c r="A60" s="44"/>
      <c r="B60" s="44"/>
      <c r="C60" s="44"/>
      <c r="D60" s="44"/>
      <c r="E60" s="44" t="s">
        <v>1629</v>
      </c>
      <c r="F60" s="45">
        <v>139.38999999999999</v>
      </c>
      <c r="G60" s="44" t="s">
        <v>1630</v>
      </c>
      <c r="H60" s="45">
        <v>0</v>
      </c>
      <c r="I60" s="44" t="s">
        <v>1631</v>
      </c>
      <c r="J60" s="45">
        <v>139.38999999999999</v>
      </c>
      <c r="L60" t="str">
        <f>_xlfn.XLOOKUP(B60,Analítico!B:B,Analítico!I:I,0)</f>
        <v>MO com LS =&gt;</v>
      </c>
    </row>
    <row r="61" spans="1:12" ht="15" hidden="1" customHeight="1" thickBot="1" x14ac:dyDescent="0.3">
      <c r="A61" s="44"/>
      <c r="B61" s="44"/>
      <c r="C61" s="44"/>
      <c r="D61" s="44"/>
      <c r="E61" s="44" t="s">
        <v>1632</v>
      </c>
      <c r="F61" s="45">
        <v>175.23</v>
      </c>
      <c r="G61" s="44"/>
      <c r="H61" s="229" t="s">
        <v>1633</v>
      </c>
      <c r="I61" s="229"/>
      <c r="J61" s="45">
        <v>1426.9</v>
      </c>
      <c r="L61" t="str">
        <f>_xlfn.XLOOKUP(B61,Analítico!B:B,Analítico!I:I,0)</f>
        <v>MO com LS =&gt;</v>
      </c>
    </row>
    <row r="62" spans="1:12" ht="0.75" customHeight="1" thickTop="1" x14ac:dyDescent="0.25">
      <c r="A62" s="49"/>
      <c r="B62" s="49"/>
      <c r="C62" s="49"/>
      <c r="D62" s="49"/>
      <c r="E62" s="49"/>
      <c r="F62" s="49"/>
      <c r="G62" s="49"/>
      <c r="H62" s="49"/>
      <c r="I62" s="49"/>
      <c r="J62" s="49"/>
      <c r="L62" t="str">
        <f>_xlfn.XLOOKUP(B62,Analítico!B:B,Analítico!I:I,0)</f>
        <v>MO com LS =&gt;</v>
      </c>
    </row>
    <row r="63" spans="1:12" ht="18" hidden="1" customHeight="1" x14ac:dyDescent="0.25">
      <c r="A63" s="36" t="s">
        <v>199</v>
      </c>
      <c r="B63" s="37" t="s">
        <v>137</v>
      </c>
      <c r="C63" s="36" t="s">
        <v>138</v>
      </c>
      <c r="D63" s="36" t="s">
        <v>9</v>
      </c>
      <c r="E63" s="250" t="s">
        <v>1626</v>
      </c>
      <c r="F63" s="250"/>
      <c r="G63" s="38" t="s">
        <v>139</v>
      </c>
      <c r="H63" s="37" t="s">
        <v>140</v>
      </c>
      <c r="I63" s="37" t="s">
        <v>141</v>
      </c>
      <c r="J63" s="37" t="s">
        <v>10</v>
      </c>
      <c r="L63" t="str">
        <f>_xlfn.XLOOKUP(B63,Analítico!B:B,Analítico!I:I,0)</f>
        <v>Valor Unit</v>
      </c>
    </row>
    <row r="64" spans="1:12" ht="24" customHeight="1" x14ac:dyDescent="0.25">
      <c r="A64" s="39" t="s">
        <v>1636</v>
      </c>
      <c r="B64" s="40" t="s">
        <v>200</v>
      </c>
      <c r="C64" s="39" t="s">
        <v>196</v>
      </c>
      <c r="D64" s="39" t="s">
        <v>1676</v>
      </c>
      <c r="E64" s="251">
        <v>2.0099999999999998</v>
      </c>
      <c r="F64" s="251"/>
      <c r="G64" s="41" t="s">
        <v>159</v>
      </c>
      <c r="H64" s="42">
        <v>1</v>
      </c>
      <c r="I64" s="43">
        <f t="shared" ref="I64:I121" si="16">L64</f>
        <v>959.38292372950809</v>
      </c>
      <c r="J64" s="43">
        <f t="shared" ref="J64:J121" si="17">H64*I64</f>
        <v>959.38292372950809</v>
      </c>
      <c r="L64">
        <f>_xlfn.XLOOKUP(B64,Analítico!B:B,Analítico!I:I,0)</f>
        <v>959.38292372950809</v>
      </c>
    </row>
    <row r="65" spans="1:12" ht="24" customHeight="1" x14ac:dyDescent="0.25">
      <c r="A65" s="55" t="s">
        <v>1627</v>
      </c>
      <c r="B65" s="56" t="s">
        <v>1677</v>
      </c>
      <c r="C65" s="55" t="s">
        <v>196</v>
      </c>
      <c r="D65" s="55" t="s">
        <v>1678</v>
      </c>
      <c r="E65" s="249" t="s">
        <v>1665</v>
      </c>
      <c r="F65" s="249"/>
      <c r="G65" s="57" t="s">
        <v>266</v>
      </c>
      <c r="H65" s="58">
        <v>0.51</v>
      </c>
      <c r="I65" s="43">
        <f t="shared" si="16"/>
        <v>24.36</v>
      </c>
      <c r="J65" s="43">
        <f t="shared" si="17"/>
        <v>12.4236</v>
      </c>
      <c r="L65">
        <f>_xlfn.XLOOKUP(B65,Analítico!B:B,Analítico!I:I,0)</f>
        <v>24.36</v>
      </c>
    </row>
    <row r="66" spans="1:12" ht="24" customHeight="1" x14ac:dyDescent="0.25">
      <c r="A66" s="55" t="s">
        <v>1627</v>
      </c>
      <c r="B66" s="56" t="s">
        <v>1666</v>
      </c>
      <c r="C66" s="55" t="s">
        <v>196</v>
      </c>
      <c r="D66" s="55" t="s">
        <v>1667</v>
      </c>
      <c r="E66" s="249" t="s">
        <v>1665</v>
      </c>
      <c r="F66" s="249"/>
      <c r="G66" s="57" t="s">
        <v>266</v>
      </c>
      <c r="H66" s="58">
        <v>0.15</v>
      </c>
      <c r="I66" s="43">
        <f t="shared" si="16"/>
        <v>20.010000000000002</v>
      </c>
      <c r="J66" s="43">
        <f t="shared" si="17"/>
        <v>3.0015000000000001</v>
      </c>
      <c r="L66">
        <f>_xlfn.XLOOKUP(B66,Analítico!B:B,Analítico!I:I,0)</f>
        <v>20.010000000000002</v>
      </c>
    </row>
    <row r="67" spans="1:12" ht="24" customHeight="1" x14ac:dyDescent="0.25">
      <c r="A67" s="55" t="s">
        <v>1627</v>
      </c>
      <c r="B67" s="56" t="s">
        <v>1679</v>
      </c>
      <c r="C67" s="55" t="s">
        <v>196</v>
      </c>
      <c r="D67" s="55" t="s">
        <v>1680</v>
      </c>
      <c r="E67" s="249" t="s">
        <v>1648</v>
      </c>
      <c r="F67" s="249"/>
      <c r="G67" s="57" t="s">
        <v>212</v>
      </c>
      <c r="H67" s="58">
        <v>5.8000000000000003E-2</v>
      </c>
      <c r="I67" s="43">
        <f t="shared" si="16"/>
        <v>142.19</v>
      </c>
      <c r="J67" s="43">
        <f t="shared" si="17"/>
        <v>8.2470200000000009</v>
      </c>
      <c r="L67">
        <f>_xlfn.XLOOKUP(B67,Analítico!B:B,Analítico!I:I,0)</f>
        <v>142.19</v>
      </c>
    </row>
    <row r="68" spans="1:12" ht="24" customHeight="1" x14ac:dyDescent="0.25">
      <c r="A68" s="55" t="s">
        <v>1627</v>
      </c>
      <c r="B68" s="56" t="s">
        <v>1681</v>
      </c>
      <c r="C68" s="55" t="s">
        <v>196</v>
      </c>
      <c r="D68" s="55" t="s">
        <v>1682</v>
      </c>
      <c r="E68" s="249" t="s">
        <v>1665</v>
      </c>
      <c r="F68" s="249"/>
      <c r="G68" s="57" t="s">
        <v>266</v>
      </c>
      <c r="H68" s="58">
        <v>0.52</v>
      </c>
      <c r="I68" s="43">
        <f t="shared" si="16"/>
        <v>29.18</v>
      </c>
      <c r="J68" s="43">
        <f t="shared" si="17"/>
        <v>15.1736</v>
      </c>
      <c r="L68">
        <f>_xlfn.XLOOKUP(B68,Analítico!B:B,Analítico!I:I,0)</f>
        <v>29.18</v>
      </c>
    </row>
    <row r="69" spans="1:12" ht="24" customHeight="1" x14ac:dyDescent="0.25">
      <c r="A69" s="55" t="s">
        <v>1627</v>
      </c>
      <c r="B69" s="56" t="s">
        <v>1683</v>
      </c>
      <c r="C69" s="55" t="s">
        <v>196</v>
      </c>
      <c r="D69" s="55" t="s">
        <v>1684</v>
      </c>
      <c r="E69" s="249" t="s">
        <v>1665</v>
      </c>
      <c r="F69" s="249"/>
      <c r="G69" s="57" t="s">
        <v>266</v>
      </c>
      <c r="H69" s="58">
        <v>0.26</v>
      </c>
      <c r="I69" s="43">
        <f t="shared" si="16"/>
        <v>20.010000000000002</v>
      </c>
      <c r="J69" s="43">
        <f t="shared" si="17"/>
        <v>5.2026000000000003</v>
      </c>
      <c r="L69">
        <f>_xlfn.XLOOKUP(B69,Analítico!B:B,Analítico!I:I,0)</f>
        <v>20.010000000000002</v>
      </c>
    </row>
    <row r="70" spans="1:12" ht="24" customHeight="1" x14ac:dyDescent="0.25">
      <c r="A70" s="55" t="s">
        <v>1627</v>
      </c>
      <c r="B70" s="56" t="s">
        <v>1685</v>
      </c>
      <c r="C70" s="55" t="s">
        <v>196</v>
      </c>
      <c r="D70" s="55" t="s">
        <v>1686</v>
      </c>
      <c r="E70" s="249" t="s">
        <v>1648</v>
      </c>
      <c r="F70" s="249"/>
      <c r="G70" s="57" t="s">
        <v>259</v>
      </c>
      <c r="H70" s="58">
        <v>0.91900000000000004</v>
      </c>
      <c r="I70" s="43">
        <f t="shared" si="16"/>
        <v>0.88</v>
      </c>
      <c r="J70" s="43">
        <f t="shared" si="17"/>
        <v>0.80871999999999999</v>
      </c>
      <c r="L70">
        <f>_xlfn.XLOOKUP(B70,Analítico!B:B,Analítico!I:I,0)</f>
        <v>0.88</v>
      </c>
    </row>
    <row r="71" spans="1:12" ht="24" customHeight="1" x14ac:dyDescent="0.25">
      <c r="A71" s="55" t="s">
        <v>1627</v>
      </c>
      <c r="B71" s="56" t="s">
        <v>1687</v>
      </c>
      <c r="C71" s="55" t="s">
        <v>196</v>
      </c>
      <c r="D71" s="55" t="s">
        <v>1688</v>
      </c>
      <c r="E71" s="249" t="s">
        <v>1648</v>
      </c>
      <c r="F71" s="249"/>
      <c r="G71" s="57" t="s">
        <v>255</v>
      </c>
      <c r="H71" s="58">
        <v>1.07</v>
      </c>
      <c r="I71" s="43">
        <f t="shared" si="16"/>
        <v>0.19</v>
      </c>
      <c r="J71" s="43">
        <f t="shared" si="17"/>
        <v>0.20330000000000001</v>
      </c>
      <c r="L71">
        <f>_xlfn.XLOOKUP(B71,Analítico!B:B,Analítico!I:I,0)</f>
        <v>0.19</v>
      </c>
    </row>
    <row r="72" spans="1:12" ht="39" customHeight="1" x14ac:dyDescent="0.25">
      <c r="A72" s="55" t="s">
        <v>1627</v>
      </c>
      <c r="B72" s="56" t="s">
        <v>1689</v>
      </c>
      <c r="C72" s="55" t="s">
        <v>196</v>
      </c>
      <c r="D72" s="55" t="s">
        <v>1690</v>
      </c>
      <c r="E72" s="249" t="s">
        <v>1648</v>
      </c>
      <c r="F72" s="249"/>
      <c r="G72" s="57" t="s">
        <v>255</v>
      </c>
      <c r="H72" s="58">
        <v>2.4750000000000001</v>
      </c>
      <c r="I72" s="43">
        <f t="shared" si="16"/>
        <v>3.17</v>
      </c>
      <c r="J72" s="43">
        <f t="shared" si="17"/>
        <v>7.8457499999999998</v>
      </c>
      <c r="L72">
        <f>_xlfn.XLOOKUP(B72,Analítico!B:B,Analítico!I:I,0)</f>
        <v>3.17</v>
      </c>
    </row>
    <row r="73" spans="1:12" ht="25.5" customHeight="1" x14ac:dyDescent="0.25">
      <c r="A73" s="55" t="s">
        <v>1627</v>
      </c>
      <c r="B73" s="56" t="s">
        <v>1691</v>
      </c>
      <c r="C73" s="55" t="s">
        <v>196</v>
      </c>
      <c r="D73" s="55" t="s">
        <v>1692</v>
      </c>
      <c r="E73" s="249" t="s">
        <v>1648</v>
      </c>
      <c r="F73" s="249"/>
      <c r="G73" s="57" t="s">
        <v>159</v>
      </c>
      <c r="H73" s="58">
        <v>0.19</v>
      </c>
      <c r="I73" s="43">
        <f t="shared" si="16"/>
        <v>47.47</v>
      </c>
      <c r="J73" s="43">
        <f t="shared" si="17"/>
        <v>9.0192999999999994</v>
      </c>
      <c r="L73">
        <f>_xlfn.XLOOKUP(B73,Analítico!B:B,Analítico!I:I,0)</f>
        <v>47.47</v>
      </c>
    </row>
    <row r="74" spans="1:12" ht="24" customHeight="1" x14ac:dyDescent="0.25">
      <c r="A74" s="55" t="s">
        <v>1627</v>
      </c>
      <c r="B74" s="56" t="s">
        <v>1693</v>
      </c>
      <c r="C74" s="55" t="s">
        <v>196</v>
      </c>
      <c r="D74" s="55" t="s">
        <v>1694</v>
      </c>
      <c r="E74" s="249" t="s">
        <v>1648</v>
      </c>
      <c r="F74" s="249"/>
      <c r="G74" s="57" t="s">
        <v>164</v>
      </c>
      <c r="H74" s="58">
        <v>0.9</v>
      </c>
      <c r="I74" s="43">
        <f t="shared" si="16"/>
        <v>3.61</v>
      </c>
      <c r="J74" s="43">
        <f t="shared" si="17"/>
        <v>3.2490000000000001</v>
      </c>
      <c r="L74">
        <f>_xlfn.XLOOKUP(B74,Analítico!B:B,Analítico!I:I,0)</f>
        <v>3.61</v>
      </c>
    </row>
    <row r="75" spans="1:12" ht="25.5" customHeight="1" x14ac:dyDescent="0.25">
      <c r="A75" s="55" t="s">
        <v>1627</v>
      </c>
      <c r="B75" s="56" t="s">
        <v>1695</v>
      </c>
      <c r="C75" s="55" t="s">
        <v>196</v>
      </c>
      <c r="D75" s="55" t="s">
        <v>1696</v>
      </c>
      <c r="E75" s="249" t="s">
        <v>1648</v>
      </c>
      <c r="F75" s="249"/>
      <c r="G75" s="57" t="s">
        <v>255</v>
      </c>
      <c r="H75" s="58">
        <v>3.94</v>
      </c>
      <c r="I75" s="43">
        <f t="shared" si="16"/>
        <v>23.28</v>
      </c>
      <c r="J75" s="43">
        <f t="shared" si="17"/>
        <v>91.723200000000006</v>
      </c>
      <c r="L75">
        <f>_xlfn.XLOOKUP(B75,Analítico!B:B,Analítico!I:I,0)</f>
        <v>23.28</v>
      </c>
    </row>
    <row r="76" spans="1:12" ht="24" customHeight="1" x14ac:dyDescent="0.25">
      <c r="A76" s="55" t="s">
        <v>1627</v>
      </c>
      <c r="B76" s="56" t="s">
        <v>1697</v>
      </c>
      <c r="C76" s="55" t="s">
        <v>196</v>
      </c>
      <c r="D76" s="55" t="s">
        <v>1698</v>
      </c>
      <c r="E76" s="249" t="s">
        <v>1648</v>
      </c>
      <c r="F76" s="249"/>
      <c r="G76" s="57" t="s">
        <v>159</v>
      </c>
      <c r="H76" s="58">
        <v>0.73199999999999998</v>
      </c>
      <c r="I76" s="43">
        <f t="shared" si="16"/>
        <v>104.34</v>
      </c>
      <c r="J76" s="43">
        <f t="shared" si="17"/>
        <v>76.37688</v>
      </c>
      <c r="L76">
        <f>_xlfn.XLOOKUP(B76,Analítico!B:B,Analítico!I:I,0)</f>
        <v>104.34</v>
      </c>
    </row>
    <row r="77" spans="1:12" ht="24" customHeight="1" x14ac:dyDescent="0.25">
      <c r="A77" s="55" t="s">
        <v>1627</v>
      </c>
      <c r="B77" s="56" t="s">
        <v>1699</v>
      </c>
      <c r="C77" s="55" t="s">
        <v>196</v>
      </c>
      <c r="D77" s="55" t="s">
        <v>1700</v>
      </c>
      <c r="E77" s="249" t="s">
        <v>1648</v>
      </c>
      <c r="F77" s="249"/>
      <c r="G77" s="57" t="s">
        <v>259</v>
      </c>
      <c r="H77" s="58">
        <v>0.1</v>
      </c>
      <c r="I77" s="43">
        <f t="shared" si="16"/>
        <v>14.31</v>
      </c>
      <c r="J77" s="43">
        <f t="shared" si="17"/>
        <v>1.431</v>
      </c>
      <c r="L77">
        <f>_xlfn.XLOOKUP(B77,Analítico!B:B,Analítico!I:I,0)</f>
        <v>14.31</v>
      </c>
    </row>
    <row r="78" spans="1:12" ht="25.5" customHeight="1" x14ac:dyDescent="0.25">
      <c r="A78" s="55" t="s">
        <v>1627</v>
      </c>
      <c r="B78" s="56" t="s">
        <v>1701</v>
      </c>
      <c r="C78" s="55" t="s">
        <v>196</v>
      </c>
      <c r="D78" s="55" t="s">
        <v>1702</v>
      </c>
      <c r="E78" s="249" t="s">
        <v>1648</v>
      </c>
      <c r="F78" s="249"/>
      <c r="G78" s="57" t="s">
        <v>164</v>
      </c>
      <c r="H78" s="58">
        <v>0.1</v>
      </c>
      <c r="I78" s="43">
        <f t="shared" si="16"/>
        <v>0.47</v>
      </c>
      <c r="J78" s="43">
        <f t="shared" si="17"/>
        <v>4.7E-2</v>
      </c>
      <c r="L78">
        <f>_xlfn.XLOOKUP(B78,Analítico!B:B,Analítico!I:I,0)</f>
        <v>0.47</v>
      </c>
    </row>
    <row r="79" spans="1:12" ht="39" customHeight="1" x14ac:dyDescent="0.25">
      <c r="A79" s="55" t="s">
        <v>1627</v>
      </c>
      <c r="B79" s="56" t="s">
        <v>1703</v>
      </c>
      <c r="C79" s="55" t="s">
        <v>196</v>
      </c>
      <c r="D79" s="55" t="s">
        <v>1704</v>
      </c>
      <c r="E79" s="249" t="s">
        <v>1648</v>
      </c>
      <c r="F79" s="249"/>
      <c r="G79" s="57" t="s">
        <v>164</v>
      </c>
      <c r="H79" s="58">
        <v>0.192</v>
      </c>
      <c r="I79" s="43">
        <f t="shared" si="16"/>
        <v>57.67</v>
      </c>
      <c r="J79" s="43">
        <f t="shared" si="17"/>
        <v>11.07264</v>
      </c>
      <c r="L79">
        <f>_xlfn.XLOOKUP(B79,Analítico!B:B,Analítico!I:I,0)</f>
        <v>57.67</v>
      </c>
    </row>
    <row r="80" spans="1:12" ht="25.5" customHeight="1" x14ac:dyDescent="0.25">
      <c r="A80" s="55" t="s">
        <v>1627</v>
      </c>
      <c r="B80" s="56" t="s">
        <v>1705</v>
      </c>
      <c r="C80" s="55" t="s">
        <v>196</v>
      </c>
      <c r="D80" s="55" t="s">
        <v>1706</v>
      </c>
      <c r="E80" s="249" t="s">
        <v>1648</v>
      </c>
      <c r="F80" s="249"/>
      <c r="G80" s="57" t="s">
        <v>164</v>
      </c>
      <c r="H80" s="58">
        <v>1</v>
      </c>
      <c r="I80" s="43">
        <f t="shared" si="16"/>
        <v>1.02</v>
      </c>
      <c r="J80" s="43">
        <f t="shared" si="17"/>
        <v>1.02</v>
      </c>
      <c r="L80">
        <f>_xlfn.XLOOKUP(B80,Analítico!B:B,Analítico!I:I,0)</f>
        <v>1.02</v>
      </c>
    </row>
    <row r="81" spans="1:12" ht="24" customHeight="1" x14ac:dyDescent="0.25">
      <c r="A81" s="55" t="s">
        <v>1627</v>
      </c>
      <c r="B81" s="56" t="s">
        <v>1707</v>
      </c>
      <c r="C81" s="55" t="s">
        <v>196</v>
      </c>
      <c r="D81" s="55" t="s">
        <v>1708</v>
      </c>
      <c r="E81" s="249" t="s">
        <v>1665</v>
      </c>
      <c r="F81" s="249"/>
      <c r="G81" s="57" t="s">
        <v>266</v>
      </c>
      <c r="H81" s="58">
        <v>0.51</v>
      </c>
      <c r="I81" s="43">
        <f t="shared" si="16"/>
        <v>20.010000000000002</v>
      </c>
      <c r="J81" s="43">
        <f t="shared" si="17"/>
        <v>10.205100000000002</v>
      </c>
      <c r="L81">
        <f>_xlfn.XLOOKUP(B81,Analítico!B:B,Analítico!I:I,0)</f>
        <v>20.010000000000002</v>
      </c>
    </row>
    <row r="82" spans="1:12" ht="24" customHeight="1" x14ac:dyDescent="0.25">
      <c r="A82" s="55" t="s">
        <v>1627</v>
      </c>
      <c r="B82" s="56" t="s">
        <v>1668</v>
      </c>
      <c r="C82" s="55" t="s">
        <v>196</v>
      </c>
      <c r="D82" s="55" t="s">
        <v>1669</v>
      </c>
      <c r="E82" s="249" t="s">
        <v>1665</v>
      </c>
      <c r="F82" s="249"/>
      <c r="G82" s="57" t="s">
        <v>266</v>
      </c>
      <c r="H82" s="58">
        <v>0.13</v>
      </c>
      <c r="I82" s="43">
        <f t="shared" si="16"/>
        <v>20.010000000000002</v>
      </c>
      <c r="J82" s="43">
        <f t="shared" si="17"/>
        <v>2.6013000000000002</v>
      </c>
      <c r="L82">
        <f>_xlfn.XLOOKUP(B82,Analítico!B:B,Analítico!I:I,0)</f>
        <v>20.010000000000002</v>
      </c>
    </row>
    <row r="83" spans="1:12" ht="24" customHeight="1" x14ac:dyDescent="0.25">
      <c r="A83" s="55" t="s">
        <v>1627</v>
      </c>
      <c r="B83" s="56" t="s">
        <v>1670</v>
      </c>
      <c r="C83" s="55" t="s">
        <v>196</v>
      </c>
      <c r="D83" s="55" t="s">
        <v>1671</v>
      </c>
      <c r="E83" s="249" t="s">
        <v>1665</v>
      </c>
      <c r="F83" s="249"/>
      <c r="G83" s="57" t="s">
        <v>266</v>
      </c>
      <c r="H83" s="58">
        <v>0.4</v>
      </c>
      <c r="I83" s="43">
        <f t="shared" si="16"/>
        <v>29.18</v>
      </c>
      <c r="J83" s="43">
        <f t="shared" si="17"/>
        <v>11.672000000000001</v>
      </c>
      <c r="L83">
        <f>_xlfn.XLOOKUP(B83,Analítico!B:B,Analítico!I:I,0)</f>
        <v>29.18</v>
      </c>
    </row>
    <row r="84" spans="1:12" ht="24" customHeight="1" x14ac:dyDescent="0.25">
      <c r="A84" s="55" t="s">
        <v>1627</v>
      </c>
      <c r="B84" s="56" t="s">
        <v>1709</v>
      </c>
      <c r="C84" s="55" t="s">
        <v>196</v>
      </c>
      <c r="D84" s="55" t="s">
        <v>1710</v>
      </c>
      <c r="E84" s="249" t="s">
        <v>1665</v>
      </c>
      <c r="F84" s="249"/>
      <c r="G84" s="57" t="s">
        <v>266</v>
      </c>
      <c r="H84" s="58">
        <v>0.03</v>
      </c>
      <c r="I84" s="43">
        <f t="shared" si="16"/>
        <v>118.07</v>
      </c>
      <c r="J84" s="43">
        <f t="shared" si="17"/>
        <v>3.5420999999999996</v>
      </c>
      <c r="L84">
        <f>_xlfn.XLOOKUP(B84,Analítico!B:B,Analítico!I:I,0)</f>
        <v>118.07</v>
      </c>
    </row>
    <row r="85" spans="1:12" ht="25.5" customHeight="1" x14ac:dyDescent="0.25">
      <c r="A85" s="55" t="s">
        <v>1627</v>
      </c>
      <c r="B85" s="56" t="s">
        <v>1711</v>
      </c>
      <c r="C85" s="55" t="s">
        <v>196</v>
      </c>
      <c r="D85" s="55" t="s">
        <v>1712</v>
      </c>
      <c r="E85" s="249" t="s">
        <v>1648</v>
      </c>
      <c r="F85" s="249"/>
      <c r="G85" s="57" t="s">
        <v>212</v>
      </c>
      <c r="H85" s="58">
        <v>0.1</v>
      </c>
      <c r="I85" s="43">
        <f t="shared" si="16"/>
        <v>414.75</v>
      </c>
      <c r="J85" s="43">
        <f t="shared" si="17"/>
        <v>41.475000000000001</v>
      </c>
      <c r="L85">
        <f>_xlfn.XLOOKUP(B85,Analítico!B:B,Analítico!I:I,0)</f>
        <v>414.75</v>
      </c>
    </row>
    <row r="86" spans="1:12" ht="25.5" customHeight="1" x14ac:dyDescent="0.25">
      <c r="A86" s="55" t="s">
        <v>1627</v>
      </c>
      <c r="B86" s="56" t="s">
        <v>1713</v>
      </c>
      <c r="C86" s="55" t="s">
        <v>196</v>
      </c>
      <c r="D86" s="55" t="s">
        <v>1714</v>
      </c>
      <c r="E86" s="249" t="s">
        <v>1648</v>
      </c>
      <c r="F86" s="249"/>
      <c r="G86" s="57" t="s">
        <v>164</v>
      </c>
      <c r="H86" s="58">
        <v>37.619999999999997</v>
      </c>
      <c r="I86" s="43">
        <f t="shared" si="16"/>
        <v>2.79</v>
      </c>
      <c r="J86" s="43">
        <f t="shared" si="17"/>
        <v>104.95979999999999</v>
      </c>
      <c r="L86">
        <f>_xlfn.XLOOKUP(B86,Analítico!B:B,Analítico!I:I,0)</f>
        <v>2.79</v>
      </c>
    </row>
    <row r="87" spans="1:12" ht="24" customHeight="1" x14ac:dyDescent="0.25">
      <c r="A87" s="55" t="s">
        <v>1627</v>
      </c>
      <c r="B87" s="56" t="s">
        <v>1715</v>
      </c>
      <c r="C87" s="55" t="s">
        <v>196</v>
      </c>
      <c r="D87" s="55" t="s">
        <v>1716</v>
      </c>
      <c r="E87" s="249" t="s">
        <v>1648</v>
      </c>
      <c r="F87" s="249"/>
      <c r="G87" s="57" t="s">
        <v>164</v>
      </c>
      <c r="H87" s="58">
        <v>0.32</v>
      </c>
      <c r="I87" s="43">
        <f t="shared" si="16"/>
        <v>4.63</v>
      </c>
      <c r="J87" s="43">
        <f t="shared" si="17"/>
        <v>1.4816</v>
      </c>
      <c r="L87">
        <f>_xlfn.XLOOKUP(B87,Analítico!B:B,Analítico!I:I,0)</f>
        <v>4.63</v>
      </c>
    </row>
    <row r="88" spans="1:12" ht="24" customHeight="1" x14ac:dyDescent="0.25">
      <c r="A88" s="55" t="s">
        <v>1627</v>
      </c>
      <c r="B88" s="56" t="s">
        <v>1717</v>
      </c>
      <c r="C88" s="55" t="s">
        <v>196</v>
      </c>
      <c r="D88" s="55" t="s">
        <v>1718</v>
      </c>
      <c r="E88" s="249" t="s">
        <v>1648</v>
      </c>
      <c r="F88" s="249"/>
      <c r="G88" s="57" t="s">
        <v>159</v>
      </c>
      <c r="H88" s="58">
        <v>1.1000000000000001</v>
      </c>
      <c r="I88" s="43">
        <f t="shared" si="16"/>
        <v>34.24</v>
      </c>
      <c r="J88" s="43">
        <f t="shared" si="17"/>
        <v>37.664000000000009</v>
      </c>
      <c r="L88">
        <f>_xlfn.XLOOKUP(B88,Analítico!B:B,Analítico!I:I,0)</f>
        <v>34.24</v>
      </c>
    </row>
    <row r="89" spans="1:12" ht="51.75" customHeight="1" x14ac:dyDescent="0.25">
      <c r="A89" s="55" t="s">
        <v>1627</v>
      </c>
      <c r="B89" s="56" t="s">
        <v>1719</v>
      </c>
      <c r="C89" s="55" t="s">
        <v>196</v>
      </c>
      <c r="D89" s="55" t="s">
        <v>1720</v>
      </c>
      <c r="E89" s="249" t="s">
        <v>1648</v>
      </c>
      <c r="F89" s="249"/>
      <c r="G89" s="57" t="s">
        <v>1721</v>
      </c>
      <c r="H89" s="58">
        <v>3.5999999999999997E-2</v>
      </c>
      <c r="I89" s="43">
        <f t="shared" si="16"/>
        <v>98.08</v>
      </c>
      <c r="J89" s="43">
        <f t="shared" si="17"/>
        <v>3.5308799999999998</v>
      </c>
      <c r="L89">
        <f>_xlfn.XLOOKUP(B89,Analítico!B:B,Analítico!I:I,0)</f>
        <v>98.08</v>
      </c>
    </row>
    <row r="90" spans="1:12" ht="39" customHeight="1" x14ac:dyDescent="0.25">
      <c r="A90" s="55" t="s">
        <v>1627</v>
      </c>
      <c r="B90" s="56" t="s">
        <v>1722</v>
      </c>
      <c r="C90" s="55" t="s">
        <v>196</v>
      </c>
      <c r="D90" s="55" t="s">
        <v>1723</v>
      </c>
      <c r="E90" s="249" t="s">
        <v>1648</v>
      </c>
      <c r="F90" s="249"/>
      <c r="G90" s="57" t="s">
        <v>1724</v>
      </c>
      <c r="H90" s="58">
        <v>1.32</v>
      </c>
      <c r="I90" s="43">
        <f t="shared" si="16"/>
        <v>28.75</v>
      </c>
      <c r="J90" s="43">
        <f t="shared" si="17"/>
        <v>37.950000000000003</v>
      </c>
      <c r="L90">
        <f>_xlfn.XLOOKUP(B90,Analítico!B:B,Analítico!I:I,0)</f>
        <v>28.75</v>
      </c>
    </row>
    <row r="91" spans="1:12" ht="24" customHeight="1" x14ac:dyDescent="0.25">
      <c r="A91" s="55" t="s">
        <v>1627</v>
      </c>
      <c r="B91" s="56" t="s">
        <v>1672</v>
      </c>
      <c r="C91" s="55" t="s">
        <v>196</v>
      </c>
      <c r="D91" s="55" t="s">
        <v>1673</v>
      </c>
      <c r="E91" s="249" t="s">
        <v>1665</v>
      </c>
      <c r="F91" s="249"/>
      <c r="G91" s="57" t="s">
        <v>266</v>
      </c>
      <c r="H91" s="58">
        <v>0.13</v>
      </c>
      <c r="I91" s="43">
        <f t="shared" si="16"/>
        <v>29.18</v>
      </c>
      <c r="J91" s="43">
        <f t="shared" si="17"/>
        <v>3.7934000000000001</v>
      </c>
      <c r="L91">
        <f>_xlfn.XLOOKUP(B91,Analítico!B:B,Analítico!I:I,0)</f>
        <v>29.18</v>
      </c>
    </row>
    <row r="92" spans="1:12" ht="24" customHeight="1" x14ac:dyDescent="0.25">
      <c r="A92" s="55" t="s">
        <v>1627</v>
      </c>
      <c r="B92" s="56" t="s">
        <v>1725</v>
      </c>
      <c r="C92" s="55" t="s">
        <v>196</v>
      </c>
      <c r="D92" s="55" t="s">
        <v>1726</v>
      </c>
      <c r="E92" s="249" t="s">
        <v>1665</v>
      </c>
      <c r="F92" s="249"/>
      <c r="G92" s="57" t="s">
        <v>266</v>
      </c>
      <c r="H92" s="58">
        <v>6.25</v>
      </c>
      <c r="I92" s="43">
        <f t="shared" si="16"/>
        <v>24.36</v>
      </c>
      <c r="J92" s="43">
        <f t="shared" si="17"/>
        <v>152.25</v>
      </c>
      <c r="L92">
        <f>_xlfn.XLOOKUP(B92,Analítico!B:B,Analítico!I:I,0)</f>
        <v>24.36</v>
      </c>
    </row>
    <row r="93" spans="1:12" ht="24" customHeight="1" x14ac:dyDescent="0.25">
      <c r="A93" s="55" t="s">
        <v>1627</v>
      </c>
      <c r="B93" s="56" t="s">
        <v>1727</v>
      </c>
      <c r="C93" s="55" t="s">
        <v>196</v>
      </c>
      <c r="D93" s="55" t="s">
        <v>1728</v>
      </c>
      <c r="E93" s="249" t="s">
        <v>1665</v>
      </c>
      <c r="F93" s="249"/>
      <c r="G93" s="57" t="s">
        <v>266</v>
      </c>
      <c r="H93" s="58">
        <v>5.0650000000000004</v>
      </c>
      <c r="I93" s="43">
        <f t="shared" si="16"/>
        <v>20.010000000000002</v>
      </c>
      <c r="J93" s="43">
        <f t="shared" si="17"/>
        <v>101.35065000000002</v>
      </c>
      <c r="L93">
        <f>_xlfn.XLOOKUP(B93,Analítico!B:B,Analítico!I:I,0)</f>
        <v>20.010000000000002</v>
      </c>
    </row>
    <row r="94" spans="1:12" ht="24" customHeight="1" x14ac:dyDescent="0.25">
      <c r="A94" s="55" t="s">
        <v>1627</v>
      </c>
      <c r="B94" s="56" t="s">
        <v>1729</v>
      </c>
      <c r="C94" s="55" t="s">
        <v>196</v>
      </c>
      <c r="D94" s="55" t="s">
        <v>1730</v>
      </c>
      <c r="E94" s="249" t="s">
        <v>1665</v>
      </c>
      <c r="F94" s="249"/>
      <c r="G94" s="57" t="s">
        <v>266</v>
      </c>
      <c r="H94" s="58">
        <v>0.05</v>
      </c>
      <c r="I94" s="43">
        <f t="shared" si="16"/>
        <v>50.59</v>
      </c>
      <c r="J94" s="43">
        <f t="shared" si="17"/>
        <v>2.5295000000000005</v>
      </c>
      <c r="L94">
        <f>_xlfn.XLOOKUP(B94,Analítico!B:B,Analítico!I:I,0)</f>
        <v>50.59</v>
      </c>
    </row>
    <row r="95" spans="1:12" ht="24" customHeight="1" x14ac:dyDescent="0.25">
      <c r="A95" s="55" t="s">
        <v>1627</v>
      </c>
      <c r="B95" s="56" t="s">
        <v>1731</v>
      </c>
      <c r="C95" s="55" t="s">
        <v>196</v>
      </c>
      <c r="D95" s="55" t="s">
        <v>1732</v>
      </c>
      <c r="E95" s="249" t="s">
        <v>1648</v>
      </c>
      <c r="F95" s="249"/>
      <c r="G95" s="57" t="s">
        <v>259</v>
      </c>
      <c r="H95" s="58">
        <v>15</v>
      </c>
      <c r="I95" s="43">
        <f t="shared" si="16"/>
        <v>0.59</v>
      </c>
      <c r="J95" s="43">
        <f t="shared" si="17"/>
        <v>8.85</v>
      </c>
      <c r="L95">
        <f>_xlfn.XLOOKUP(B95,Analítico!B:B,Analítico!I:I,0)</f>
        <v>0.59</v>
      </c>
    </row>
    <row r="96" spans="1:12" ht="24" customHeight="1" x14ac:dyDescent="0.25">
      <c r="A96" s="55" t="s">
        <v>1627</v>
      </c>
      <c r="B96" s="56" t="s">
        <v>1733</v>
      </c>
      <c r="C96" s="55" t="s">
        <v>196</v>
      </c>
      <c r="D96" s="55" t="s">
        <v>1734</v>
      </c>
      <c r="E96" s="249" t="s">
        <v>1648</v>
      </c>
      <c r="F96" s="249"/>
      <c r="G96" s="57" t="s">
        <v>159</v>
      </c>
      <c r="H96" s="58">
        <v>0.24</v>
      </c>
      <c r="I96" s="43">
        <f t="shared" si="16"/>
        <v>108.82</v>
      </c>
      <c r="J96" s="43">
        <f t="shared" si="17"/>
        <v>26.116799999999998</v>
      </c>
      <c r="L96">
        <f>_xlfn.XLOOKUP(B96,Analítico!B:B,Analítico!I:I,0)</f>
        <v>108.82</v>
      </c>
    </row>
    <row r="97" spans="1:12" ht="25.5" customHeight="1" x14ac:dyDescent="0.25">
      <c r="A97" s="55" t="s">
        <v>1627</v>
      </c>
      <c r="B97" s="56" t="s">
        <v>1735</v>
      </c>
      <c r="C97" s="55" t="s">
        <v>196</v>
      </c>
      <c r="D97" s="55" t="s">
        <v>1736</v>
      </c>
      <c r="E97" s="249" t="s">
        <v>1648</v>
      </c>
      <c r="F97" s="249"/>
      <c r="G97" s="57" t="s">
        <v>255</v>
      </c>
      <c r="H97" s="58">
        <v>2</v>
      </c>
      <c r="I97" s="43">
        <f t="shared" si="16"/>
        <v>3.83</v>
      </c>
      <c r="J97" s="43">
        <f t="shared" si="17"/>
        <v>7.66</v>
      </c>
      <c r="L97">
        <f>_xlfn.XLOOKUP(B97,Analítico!B:B,Analítico!I:I,0)</f>
        <v>3.83</v>
      </c>
    </row>
    <row r="98" spans="1:12" ht="25.5" customHeight="1" x14ac:dyDescent="0.25">
      <c r="A98" s="55" t="s">
        <v>1627</v>
      </c>
      <c r="B98" s="56" t="s">
        <v>1737</v>
      </c>
      <c r="C98" s="55" t="s">
        <v>196</v>
      </c>
      <c r="D98" s="55" t="s">
        <v>1738</v>
      </c>
      <c r="E98" s="249" t="s">
        <v>1648</v>
      </c>
      <c r="F98" s="249"/>
      <c r="G98" s="57" t="s">
        <v>164</v>
      </c>
      <c r="H98" s="58">
        <v>0.1</v>
      </c>
      <c r="I98" s="43">
        <f t="shared" si="16"/>
        <v>73.67</v>
      </c>
      <c r="J98" s="43">
        <f t="shared" si="17"/>
        <v>7.3670000000000009</v>
      </c>
      <c r="L98">
        <f>_xlfn.XLOOKUP(B98,Analítico!B:B,Analítico!I:I,0)</f>
        <v>73.67</v>
      </c>
    </row>
    <row r="99" spans="1:12" ht="39" customHeight="1" x14ac:dyDescent="0.25">
      <c r="A99" s="55" t="s">
        <v>1627</v>
      </c>
      <c r="B99" s="56" t="s">
        <v>1739</v>
      </c>
      <c r="C99" s="55" t="s">
        <v>196</v>
      </c>
      <c r="D99" s="55" t="s">
        <v>1740</v>
      </c>
      <c r="E99" s="249" t="s">
        <v>1648</v>
      </c>
      <c r="F99" s="249"/>
      <c r="G99" s="57" t="s">
        <v>164</v>
      </c>
      <c r="H99" s="58">
        <v>0.1</v>
      </c>
      <c r="I99" s="43">
        <f t="shared" si="16"/>
        <v>155.66</v>
      </c>
      <c r="J99" s="43">
        <f t="shared" si="17"/>
        <v>15.566000000000001</v>
      </c>
      <c r="L99">
        <f>_xlfn.XLOOKUP(B99,Analítico!B:B,Analítico!I:I,0)</f>
        <v>155.66</v>
      </c>
    </row>
    <row r="100" spans="1:12" ht="25.5" customHeight="1" x14ac:dyDescent="0.25">
      <c r="A100" s="55" t="s">
        <v>1627</v>
      </c>
      <c r="B100" s="56" t="s">
        <v>1741</v>
      </c>
      <c r="C100" s="55" t="s">
        <v>196</v>
      </c>
      <c r="D100" s="55" t="s">
        <v>1742</v>
      </c>
      <c r="E100" s="249" t="s">
        <v>1648</v>
      </c>
      <c r="F100" s="249"/>
      <c r="G100" s="57" t="s">
        <v>164</v>
      </c>
      <c r="H100" s="58">
        <v>0.03</v>
      </c>
      <c r="I100" s="43">
        <f t="shared" si="16"/>
        <v>339.95</v>
      </c>
      <c r="J100" s="43">
        <f t="shared" si="17"/>
        <v>10.198499999999999</v>
      </c>
      <c r="L100">
        <f>_xlfn.XLOOKUP(B100,Analítico!B:B,Analítico!I:I,0)</f>
        <v>339.95</v>
      </c>
    </row>
    <row r="101" spans="1:12" ht="39" customHeight="1" x14ac:dyDescent="0.25">
      <c r="A101" s="55" t="s">
        <v>1627</v>
      </c>
      <c r="B101" s="56" t="s">
        <v>1743</v>
      </c>
      <c r="C101" s="55" t="s">
        <v>196</v>
      </c>
      <c r="D101" s="55" t="s">
        <v>1744</v>
      </c>
      <c r="E101" s="249" t="s">
        <v>1648</v>
      </c>
      <c r="F101" s="249"/>
      <c r="G101" s="57" t="s">
        <v>164</v>
      </c>
      <c r="H101" s="58">
        <v>0.1</v>
      </c>
      <c r="I101" s="43">
        <f t="shared" si="16"/>
        <v>18.46</v>
      </c>
      <c r="J101" s="43">
        <f t="shared" si="17"/>
        <v>1.8460000000000001</v>
      </c>
      <c r="L101">
        <f>_xlfn.XLOOKUP(B101,Analítico!B:B,Analítico!I:I,0)</f>
        <v>18.46</v>
      </c>
    </row>
    <row r="102" spans="1:12" ht="25.5" customHeight="1" x14ac:dyDescent="0.25">
      <c r="A102" s="55" t="s">
        <v>1627</v>
      </c>
      <c r="B102" s="56" t="s">
        <v>1745</v>
      </c>
      <c r="C102" s="55" t="s">
        <v>196</v>
      </c>
      <c r="D102" s="55" t="s">
        <v>1746</v>
      </c>
      <c r="E102" s="249" t="s">
        <v>1648</v>
      </c>
      <c r="F102" s="249"/>
      <c r="G102" s="57" t="s">
        <v>164</v>
      </c>
      <c r="H102" s="58">
        <v>0.1</v>
      </c>
      <c r="I102" s="43">
        <f t="shared" si="16"/>
        <v>42.91</v>
      </c>
      <c r="J102" s="43">
        <f t="shared" si="17"/>
        <v>4.2909999999999995</v>
      </c>
      <c r="L102">
        <f>_xlfn.XLOOKUP(B102,Analítico!B:B,Analítico!I:I,0)</f>
        <v>42.91</v>
      </c>
    </row>
    <row r="103" spans="1:12" ht="24" customHeight="1" x14ac:dyDescent="0.25">
      <c r="A103" s="55" t="s">
        <v>1627</v>
      </c>
      <c r="B103" s="56" t="s">
        <v>1747</v>
      </c>
      <c r="C103" s="55" t="s">
        <v>196</v>
      </c>
      <c r="D103" s="55" t="s">
        <v>1748</v>
      </c>
      <c r="E103" s="249" t="s">
        <v>1648</v>
      </c>
      <c r="F103" s="249"/>
      <c r="G103" s="57" t="s">
        <v>164</v>
      </c>
      <c r="H103" s="58">
        <v>0.1</v>
      </c>
      <c r="I103" s="43">
        <f t="shared" si="16"/>
        <v>8.4</v>
      </c>
      <c r="J103" s="43">
        <f t="shared" si="17"/>
        <v>0.84000000000000008</v>
      </c>
      <c r="L103">
        <f>_xlfn.XLOOKUP(B103,Analítico!B:B,Analítico!I:I,0)</f>
        <v>8.4</v>
      </c>
    </row>
    <row r="104" spans="1:12" ht="25.5" customHeight="1" x14ac:dyDescent="0.25">
      <c r="A104" s="55" t="s">
        <v>1627</v>
      </c>
      <c r="B104" s="56" t="s">
        <v>1749</v>
      </c>
      <c r="C104" s="55" t="s">
        <v>196</v>
      </c>
      <c r="D104" s="55" t="s">
        <v>1750</v>
      </c>
      <c r="E104" s="249" t="s">
        <v>1648</v>
      </c>
      <c r="F104" s="249"/>
      <c r="G104" s="57" t="s">
        <v>164</v>
      </c>
      <c r="H104" s="58">
        <v>0.1</v>
      </c>
      <c r="I104" s="43">
        <f t="shared" si="16"/>
        <v>13.15</v>
      </c>
      <c r="J104" s="43">
        <f t="shared" si="17"/>
        <v>1.3150000000000002</v>
      </c>
      <c r="L104">
        <f>_xlfn.XLOOKUP(B104,Analítico!B:B,Analítico!I:I,0)</f>
        <v>13.15</v>
      </c>
    </row>
    <row r="105" spans="1:12" ht="24" customHeight="1" x14ac:dyDescent="0.25">
      <c r="A105" s="55" t="s">
        <v>1627</v>
      </c>
      <c r="B105" s="56" t="s">
        <v>1751</v>
      </c>
      <c r="C105" s="55" t="s">
        <v>196</v>
      </c>
      <c r="D105" s="55" t="s">
        <v>1752</v>
      </c>
      <c r="E105" s="249" t="s">
        <v>1648</v>
      </c>
      <c r="F105" s="249"/>
      <c r="G105" s="57" t="s">
        <v>255</v>
      </c>
      <c r="H105" s="58">
        <v>4.3999999999999997E-2</v>
      </c>
      <c r="I105" s="43">
        <f t="shared" si="16"/>
        <v>4.9800000000000004</v>
      </c>
      <c r="J105" s="43">
        <f t="shared" si="17"/>
        <v>0.21912000000000001</v>
      </c>
      <c r="L105">
        <f>_xlfn.XLOOKUP(B105,Analítico!B:B,Analítico!I:I,0)</f>
        <v>4.9800000000000004</v>
      </c>
    </row>
    <row r="106" spans="1:12" ht="25.5" customHeight="1" x14ac:dyDescent="0.25">
      <c r="A106" s="55" t="s">
        <v>1627</v>
      </c>
      <c r="B106" s="56" t="s">
        <v>1753</v>
      </c>
      <c r="C106" s="55" t="s">
        <v>196</v>
      </c>
      <c r="D106" s="55" t="s">
        <v>1754</v>
      </c>
      <c r="E106" s="249" t="s">
        <v>1648</v>
      </c>
      <c r="F106" s="249"/>
      <c r="G106" s="57" t="s">
        <v>164</v>
      </c>
      <c r="H106" s="58">
        <v>0.1</v>
      </c>
      <c r="I106" s="43">
        <f t="shared" si="16"/>
        <v>5.93</v>
      </c>
      <c r="J106" s="43">
        <f t="shared" si="17"/>
        <v>0.59299999999999997</v>
      </c>
      <c r="L106">
        <f>_xlfn.XLOOKUP(B106,Analítico!B:B,Analítico!I:I,0)</f>
        <v>5.93</v>
      </c>
    </row>
    <row r="107" spans="1:12" ht="24" customHeight="1" x14ac:dyDescent="0.25">
      <c r="A107" s="55" t="s">
        <v>1627</v>
      </c>
      <c r="B107" s="56" t="s">
        <v>1755</v>
      </c>
      <c r="C107" s="55" t="s">
        <v>196</v>
      </c>
      <c r="D107" s="55" t="s">
        <v>1756</v>
      </c>
      <c r="E107" s="249" t="s">
        <v>1648</v>
      </c>
      <c r="F107" s="249"/>
      <c r="G107" s="57" t="s">
        <v>164</v>
      </c>
      <c r="H107" s="58">
        <v>3.4000000000000002E-2</v>
      </c>
      <c r="I107" s="43">
        <f t="shared" si="16"/>
        <v>102.7</v>
      </c>
      <c r="J107" s="43">
        <f t="shared" si="17"/>
        <v>3.4918000000000005</v>
      </c>
      <c r="L107">
        <f>_xlfn.XLOOKUP(B107,Analítico!B:B,Analítico!I:I,0)</f>
        <v>102.7</v>
      </c>
    </row>
    <row r="108" spans="1:12" ht="25.5" customHeight="1" x14ac:dyDescent="0.25">
      <c r="A108" s="55" t="s">
        <v>1627</v>
      </c>
      <c r="B108" s="56" t="s">
        <v>1757</v>
      </c>
      <c r="C108" s="55" t="s">
        <v>196</v>
      </c>
      <c r="D108" s="55" t="s">
        <v>1758</v>
      </c>
      <c r="E108" s="249" t="s">
        <v>1648</v>
      </c>
      <c r="F108" s="249"/>
      <c r="G108" s="57" t="s">
        <v>164</v>
      </c>
      <c r="H108" s="58">
        <v>0.1</v>
      </c>
      <c r="I108" s="43">
        <f t="shared" si="16"/>
        <v>9.3699999999999992</v>
      </c>
      <c r="J108" s="43">
        <f t="shared" si="17"/>
        <v>0.93699999999999994</v>
      </c>
      <c r="L108">
        <f>_xlfn.XLOOKUP(B108,Analítico!B:B,Analítico!I:I,0)</f>
        <v>9.3699999999999992</v>
      </c>
    </row>
    <row r="109" spans="1:12" ht="25.5" customHeight="1" x14ac:dyDescent="0.25">
      <c r="A109" s="55" t="s">
        <v>1627</v>
      </c>
      <c r="B109" s="56" t="s">
        <v>1759</v>
      </c>
      <c r="C109" s="55" t="s">
        <v>196</v>
      </c>
      <c r="D109" s="55" t="s">
        <v>1760</v>
      </c>
      <c r="E109" s="249" t="s">
        <v>1648</v>
      </c>
      <c r="F109" s="249"/>
      <c r="G109" s="57" t="s">
        <v>164</v>
      </c>
      <c r="H109" s="58">
        <v>0.1</v>
      </c>
      <c r="I109" s="43">
        <f t="shared" si="16"/>
        <v>64.510000000000005</v>
      </c>
      <c r="J109" s="43">
        <f t="shared" si="17"/>
        <v>6.4510000000000005</v>
      </c>
      <c r="L109">
        <f>_xlfn.XLOOKUP(B109,Analítico!B:B,Analítico!I:I,0)</f>
        <v>64.510000000000005</v>
      </c>
    </row>
    <row r="110" spans="1:12" ht="24" customHeight="1" x14ac:dyDescent="0.25">
      <c r="A110" s="55" t="s">
        <v>1627</v>
      </c>
      <c r="B110" s="56" t="s">
        <v>1761</v>
      </c>
      <c r="C110" s="55" t="s">
        <v>196</v>
      </c>
      <c r="D110" s="55" t="s">
        <v>1762</v>
      </c>
      <c r="E110" s="249" t="s">
        <v>1648</v>
      </c>
      <c r="F110" s="249"/>
      <c r="G110" s="57" t="s">
        <v>164</v>
      </c>
      <c r="H110" s="58">
        <v>0.3</v>
      </c>
      <c r="I110" s="43">
        <f t="shared" si="16"/>
        <v>49.47</v>
      </c>
      <c r="J110" s="43">
        <f t="shared" si="17"/>
        <v>14.840999999999999</v>
      </c>
      <c r="L110">
        <f>_xlfn.XLOOKUP(B110,Analítico!B:B,Analítico!I:I,0)</f>
        <v>49.47</v>
      </c>
    </row>
    <row r="111" spans="1:12" ht="25.5" customHeight="1" x14ac:dyDescent="0.25">
      <c r="A111" s="55" t="s">
        <v>1627</v>
      </c>
      <c r="B111" s="56" t="s">
        <v>1763</v>
      </c>
      <c r="C111" s="55" t="s">
        <v>196</v>
      </c>
      <c r="D111" s="55" t="s">
        <v>1764</v>
      </c>
      <c r="E111" s="249" t="s">
        <v>1648</v>
      </c>
      <c r="F111" s="249"/>
      <c r="G111" s="57" t="s">
        <v>164</v>
      </c>
      <c r="H111" s="58">
        <v>0.1</v>
      </c>
      <c r="I111" s="43">
        <f t="shared" si="16"/>
        <v>13.38</v>
      </c>
      <c r="J111" s="43">
        <f t="shared" si="17"/>
        <v>1.3380000000000001</v>
      </c>
      <c r="L111">
        <f>_xlfn.XLOOKUP(B111,Analítico!B:B,Analítico!I:I,0)</f>
        <v>13.38</v>
      </c>
    </row>
    <row r="112" spans="1:12" ht="39" customHeight="1" x14ac:dyDescent="0.25">
      <c r="A112" s="55" t="s">
        <v>1627</v>
      </c>
      <c r="B112" s="56" t="s">
        <v>1765</v>
      </c>
      <c r="C112" s="55" t="s">
        <v>196</v>
      </c>
      <c r="D112" s="55" t="s">
        <v>1766</v>
      </c>
      <c r="E112" s="249" t="s">
        <v>1648</v>
      </c>
      <c r="F112" s="249"/>
      <c r="G112" s="57" t="s">
        <v>164</v>
      </c>
      <c r="H112" s="58">
        <v>0.05</v>
      </c>
      <c r="I112" s="43">
        <f t="shared" si="16"/>
        <v>63.39</v>
      </c>
      <c r="J112" s="43">
        <f t="shared" si="17"/>
        <v>3.1695000000000002</v>
      </c>
      <c r="L112">
        <f>_xlfn.XLOOKUP(B112,Analítico!B:B,Analítico!I:I,0)</f>
        <v>63.39</v>
      </c>
    </row>
    <row r="113" spans="1:12" ht="25.5" customHeight="1" x14ac:dyDescent="0.25">
      <c r="A113" s="55" t="s">
        <v>1627</v>
      </c>
      <c r="B113" s="56" t="s">
        <v>1767</v>
      </c>
      <c r="C113" s="55" t="s">
        <v>196</v>
      </c>
      <c r="D113" s="55" t="s">
        <v>1768</v>
      </c>
      <c r="E113" s="249" t="s">
        <v>1648</v>
      </c>
      <c r="F113" s="249"/>
      <c r="G113" s="57" t="s">
        <v>255</v>
      </c>
      <c r="H113" s="58">
        <v>0.05</v>
      </c>
      <c r="I113" s="43">
        <f t="shared" si="16"/>
        <v>991.1</v>
      </c>
      <c r="J113" s="43">
        <f t="shared" si="17"/>
        <v>49.555000000000007</v>
      </c>
      <c r="L113">
        <f>_xlfn.XLOOKUP(B113,Analítico!B:B,Analítico!I:I,0)</f>
        <v>991.1</v>
      </c>
    </row>
    <row r="114" spans="1:12" ht="25.5" customHeight="1" x14ac:dyDescent="0.25">
      <c r="A114" s="55" t="s">
        <v>1627</v>
      </c>
      <c r="B114" s="56" t="s">
        <v>1769</v>
      </c>
      <c r="C114" s="55" t="s">
        <v>196</v>
      </c>
      <c r="D114" s="55" t="s">
        <v>1770</v>
      </c>
      <c r="E114" s="249" t="s">
        <v>1648</v>
      </c>
      <c r="F114" s="249"/>
      <c r="G114" s="57" t="s">
        <v>164</v>
      </c>
      <c r="H114" s="58">
        <v>3.4000000000000002E-2</v>
      </c>
      <c r="I114" s="43">
        <f t="shared" si="16"/>
        <v>709.39</v>
      </c>
      <c r="J114" s="43">
        <f t="shared" si="17"/>
        <v>24.119260000000001</v>
      </c>
      <c r="L114">
        <f>_xlfn.XLOOKUP(B114,Analítico!B:B,Analítico!I:I,0)</f>
        <v>709.39</v>
      </c>
    </row>
    <row r="115" spans="1:12" ht="25.5" customHeight="1" x14ac:dyDescent="0.25">
      <c r="A115" s="55" t="s">
        <v>1627</v>
      </c>
      <c r="B115" s="56" t="s">
        <v>1771</v>
      </c>
      <c r="C115" s="55" t="s">
        <v>196</v>
      </c>
      <c r="D115" s="55" t="s">
        <v>1772</v>
      </c>
      <c r="E115" s="249" t="s">
        <v>1648</v>
      </c>
      <c r="F115" s="249"/>
      <c r="G115" s="57" t="s">
        <v>255</v>
      </c>
      <c r="H115" s="58">
        <v>4.3999999999999997E-2</v>
      </c>
      <c r="I115" s="43">
        <f t="shared" si="16"/>
        <v>12.93</v>
      </c>
      <c r="J115" s="43">
        <f t="shared" si="17"/>
        <v>0.56891999999999998</v>
      </c>
      <c r="L115">
        <f>_xlfn.XLOOKUP(B115,Analítico!B:B,Analítico!I:I,0)</f>
        <v>12.93</v>
      </c>
    </row>
    <row r="116" spans="1:12" ht="24" customHeight="1" x14ac:dyDescent="0.25">
      <c r="A116" s="55" t="s">
        <v>1627</v>
      </c>
      <c r="B116" s="56" t="s">
        <v>1773</v>
      </c>
      <c r="C116" s="55" t="s">
        <v>196</v>
      </c>
      <c r="D116" s="55" t="s">
        <v>1774</v>
      </c>
      <c r="E116" s="249" t="s">
        <v>1648</v>
      </c>
      <c r="F116" s="249"/>
      <c r="G116" s="57" t="s">
        <v>1721</v>
      </c>
      <c r="H116" s="58">
        <v>2.1999999999999999E-2</v>
      </c>
      <c r="I116" s="43">
        <f t="shared" si="16"/>
        <v>8.6300000000000008</v>
      </c>
      <c r="J116" s="43">
        <f t="shared" si="17"/>
        <v>0.18986</v>
      </c>
      <c r="L116">
        <f>_xlfn.XLOOKUP(B116,Analítico!B:B,Analítico!I:I,0)</f>
        <v>8.6300000000000008</v>
      </c>
    </row>
    <row r="117" spans="1:12" ht="39" customHeight="1" x14ac:dyDescent="0.25">
      <c r="A117" s="55" t="s">
        <v>1627</v>
      </c>
      <c r="B117" s="56" t="s">
        <v>1775</v>
      </c>
      <c r="C117" s="55" t="s">
        <v>196</v>
      </c>
      <c r="D117" s="55" t="s">
        <v>1776</v>
      </c>
      <c r="E117" s="249" t="s">
        <v>1648</v>
      </c>
      <c r="F117" s="249"/>
      <c r="G117" s="57" t="s">
        <v>164</v>
      </c>
      <c r="H117" s="58">
        <v>8.7999999999999995E-2</v>
      </c>
      <c r="I117" s="43">
        <f t="shared" si="16"/>
        <v>11.75</v>
      </c>
      <c r="J117" s="43">
        <f t="shared" si="17"/>
        <v>1.034</v>
      </c>
      <c r="L117">
        <f>_xlfn.XLOOKUP(B117,Analítico!B:B,Analítico!I:I,0)</f>
        <v>11.75</v>
      </c>
    </row>
    <row r="118" spans="1:12" ht="39" customHeight="1" x14ac:dyDescent="0.25">
      <c r="A118" s="55" t="s">
        <v>1627</v>
      </c>
      <c r="B118" s="56" t="s">
        <v>1777</v>
      </c>
      <c r="C118" s="55" t="s">
        <v>196</v>
      </c>
      <c r="D118" s="55" t="s">
        <v>1778</v>
      </c>
      <c r="E118" s="249" t="s">
        <v>1648</v>
      </c>
      <c r="F118" s="249"/>
      <c r="G118" s="57" t="s">
        <v>164</v>
      </c>
      <c r="H118" s="58">
        <v>4.3999999999999997E-2</v>
      </c>
      <c r="I118" s="43">
        <f t="shared" si="16"/>
        <v>45.65</v>
      </c>
      <c r="J118" s="43">
        <f t="shared" si="17"/>
        <v>2.0085999999999999</v>
      </c>
      <c r="L118">
        <f>_xlfn.XLOOKUP(B118,Analítico!B:B,Analítico!I:I,0)</f>
        <v>45.65</v>
      </c>
    </row>
    <row r="119" spans="1:12" ht="25.5" customHeight="1" x14ac:dyDescent="0.25">
      <c r="A119" s="55" t="s">
        <v>1627</v>
      </c>
      <c r="B119" s="56" t="s">
        <v>1779</v>
      </c>
      <c r="C119" s="55" t="s">
        <v>196</v>
      </c>
      <c r="D119" s="55" t="s">
        <v>1780</v>
      </c>
      <c r="E119" s="249" t="s">
        <v>1648</v>
      </c>
      <c r="F119" s="249"/>
      <c r="G119" s="57" t="s">
        <v>255</v>
      </c>
      <c r="H119" s="58">
        <v>1.54</v>
      </c>
      <c r="I119" s="43">
        <f t="shared" si="16"/>
        <v>2.34</v>
      </c>
      <c r="J119" s="43">
        <f t="shared" si="17"/>
        <v>3.6035999999999997</v>
      </c>
      <c r="L119">
        <f>_xlfn.XLOOKUP(B119,Analítico!B:B,Analítico!I:I,0)</f>
        <v>2.34</v>
      </c>
    </row>
    <row r="120" spans="1:12" ht="25.5" customHeight="1" x14ac:dyDescent="0.25">
      <c r="A120" s="55" t="s">
        <v>1627</v>
      </c>
      <c r="B120" s="56" t="s">
        <v>1781</v>
      </c>
      <c r="C120" s="55" t="s">
        <v>196</v>
      </c>
      <c r="D120" s="55" t="s">
        <v>1782</v>
      </c>
      <c r="E120" s="249" t="s">
        <v>1648</v>
      </c>
      <c r="F120" s="249"/>
      <c r="G120" s="57" t="s">
        <v>1721</v>
      </c>
      <c r="H120" s="58">
        <v>2.1999999999999999E-2</v>
      </c>
      <c r="I120" s="43">
        <f t="shared" si="16"/>
        <v>10.91</v>
      </c>
      <c r="J120" s="43">
        <f t="shared" si="17"/>
        <v>0.24001999999999998</v>
      </c>
      <c r="L120">
        <f>_xlfn.XLOOKUP(B120,Analítico!B:B,Analítico!I:I,0)</f>
        <v>10.91</v>
      </c>
    </row>
    <row r="121" spans="1:12" ht="39" customHeight="1" thickBot="1" x14ac:dyDescent="0.3">
      <c r="A121" s="55" t="s">
        <v>1627</v>
      </c>
      <c r="B121" s="56" t="s">
        <v>1783</v>
      </c>
      <c r="C121" s="55" t="s">
        <v>196</v>
      </c>
      <c r="D121" s="55" t="s">
        <v>1784</v>
      </c>
      <c r="E121" s="249" t="s">
        <v>1648</v>
      </c>
      <c r="F121" s="249"/>
      <c r="G121" s="57" t="s">
        <v>164</v>
      </c>
      <c r="H121" s="58">
        <v>2.1999999999999999E-2</v>
      </c>
      <c r="I121" s="43">
        <f t="shared" si="16"/>
        <v>62.28</v>
      </c>
      <c r="J121" s="43">
        <f t="shared" si="17"/>
        <v>1.37016</v>
      </c>
      <c r="L121">
        <f>_xlfn.XLOOKUP(B121,Analítico!B:B,Analítico!I:I,0)</f>
        <v>62.28</v>
      </c>
    </row>
    <row r="122" spans="1:12" ht="26.25" hidden="1" thickBot="1" x14ac:dyDescent="0.3">
      <c r="A122" s="44"/>
      <c r="B122" s="44"/>
      <c r="C122" s="44"/>
      <c r="D122" s="44"/>
      <c r="E122" s="44" t="s">
        <v>1629</v>
      </c>
      <c r="F122" s="45">
        <v>329.37</v>
      </c>
      <c r="G122" s="44" t="s">
        <v>1630</v>
      </c>
      <c r="H122" s="45">
        <v>0</v>
      </c>
      <c r="I122" s="44" t="s">
        <v>1631</v>
      </c>
      <c r="J122" s="45">
        <v>329.37</v>
      </c>
      <c r="L122" t="str">
        <f>_xlfn.XLOOKUP(B122,Analítico!B:B,Analítico!I:I,0)</f>
        <v>MO com LS =&gt;</v>
      </c>
    </row>
    <row r="123" spans="1:12" ht="15" hidden="1" customHeight="1" thickBot="1" x14ac:dyDescent="0.3">
      <c r="A123" s="44"/>
      <c r="B123" s="44"/>
      <c r="C123" s="44"/>
      <c r="D123" s="44"/>
      <c r="E123" s="44" t="s">
        <v>1632</v>
      </c>
      <c r="F123" s="45">
        <v>214.74</v>
      </c>
      <c r="G123" s="44"/>
      <c r="H123" s="229" t="s">
        <v>1633</v>
      </c>
      <c r="I123" s="229"/>
      <c r="J123" s="45">
        <v>1190.8499999999999</v>
      </c>
      <c r="L123" t="str">
        <f>_xlfn.XLOOKUP(B123,Analítico!B:B,Analítico!I:I,0)</f>
        <v>MO com LS =&gt;</v>
      </c>
    </row>
    <row r="124" spans="1:12" ht="0.75" customHeight="1" thickTop="1" x14ac:dyDescent="0.25">
      <c r="A124" s="49"/>
      <c r="B124" s="49"/>
      <c r="C124" s="49"/>
      <c r="D124" s="49"/>
      <c r="E124" s="49"/>
      <c r="F124" s="49"/>
      <c r="G124" s="49"/>
      <c r="H124" s="49"/>
      <c r="I124" s="49"/>
      <c r="J124" s="49"/>
      <c r="L124" t="str">
        <f>_xlfn.XLOOKUP(B124,Analítico!B:B,Analítico!I:I,0)</f>
        <v>MO com LS =&gt;</v>
      </c>
    </row>
    <row r="125" spans="1:12" ht="18" hidden="1" customHeight="1" x14ac:dyDescent="0.25">
      <c r="A125" s="36" t="s">
        <v>202</v>
      </c>
      <c r="B125" s="37" t="s">
        <v>137</v>
      </c>
      <c r="C125" s="36" t="s">
        <v>138</v>
      </c>
      <c r="D125" s="36" t="s">
        <v>9</v>
      </c>
      <c r="E125" s="250" t="s">
        <v>1626</v>
      </c>
      <c r="F125" s="250"/>
      <c r="G125" s="38" t="s">
        <v>139</v>
      </c>
      <c r="H125" s="37" t="s">
        <v>140</v>
      </c>
      <c r="I125" s="37" t="s">
        <v>141</v>
      </c>
      <c r="J125" s="37" t="s">
        <v>10</v>
      </c>
      <c r="L125" t="str">
        <f>_xlfn.XLOOKUP(B125,Analítico!B:B,Analítico!I:I,0)</f>
        <v>Valor Unit</v>
      </c>
    </row>
    <row r="126" spans="1:12" ht="25.5" customHeight="1" x14ac:dyDescent="0.25">
      <c r="A126" s="39" t="s">
        <v>1636</v>
      </c>
      <c r="B126" s="40" t="s">
        <v>203</v>
      </c>
      <c r="C126" s="39" t="s">
        <v>204</v>
      </c>
      <c r="D126" s="39" t="s">
        <v>205</v>
      </c>
      <c r="E126" s="251">
        <v>2</v>
      </c>
      <c r="F126" s="251"/>
      <c r="G126" s="41" t="s">
        <v>159</v>
      </c>
      <c r="H126" s="42">
        <v>1</v>
      </c>
      <c r="I126" s="43">
        <f t="shared" ref="I126:I128" si="18">L126</f>
        <v>3.4400345000000003</v>
      </c>
      <c r="J126" s="43">
        <f t="shared" ref="J126:J128" si="19">H126*I126</f>
        <v>3.4400345000000003</v>
      </c>
      <c r="L126">
        <f>_xlfn.XLOOKUP(B126,Analítico!B:B,Analítico!I:I,0)</f>
        <v>3.4400345000000003</v>
      </c>
    </row>
    <row r="127" spans="1:12" ht="24" customHeight="1" x14ac:dyDescent="0.25">
      <c r="A127" s="55" t="s">
        <v>1627</v>
      </c>
      <c r="B127" s="56" t="s">
        <v>1785</v>
      </c>
      <c r="C127" s="55" t="s">
        <v>204</v>
      </c>
      <c r="D127" s="55" t="s">
        <v>1786</v>
      </c>
      <c r="E127" s="249" t="s">
        <v>1665</v>
      </c>
      <c r="F127" s="249"/>
      <c r="G127" s="57" t="s">
        <v>1787</v>
      </c>
      <c r="H127" s="58">
        <v>2.2499999999999999E-2</v>
      </c>
      <c r="I127" s="43">
        <f t="shared" si="18"/>
        <v>21.92</v>
      </c>
      <c r="J127" s="43">
        <f t="shared" si="19"/>
        <v>0.49320000000000003</v>
      </c>
      <c r="L127">
        <f>_xlfn.XLOOKUP(B127,Analítico!B:B,Analítico!I:I,0)</f>
        <v>21.92</v>
      </c>
    </row>
    <row r="128" spans="1:12" ht="24" customHeight="1" thickBot="1" x14ac:dyDescent="0.3">
      <c r="A128" s="55" t="s">
        <v>1627</v>
      </c>
      <c r="B128" s="56" t="s">
        <v>1788</v>
      </c>
      <c r="C128" s="55" t="s">
        <v>204</v>
      </c>
      <c r="D128" s="55" t="s">
        <v>1789</v>
      </c>
      <c r="E128" s="249" t="s">
        <v>1665</v>
      </c>
      <c r="F128" s="249"/>
      <c r="G128" s="57" t="s">
        <v>1787</v>
      </c>
      <c r="H128" s="58">
        <v>0.22500000000000001</v>
      </c>
      <c r="I128" s="43">
        <f t="shared" si="18"/>
        <v>13.15</v>
      </c>
      <c r="J128" s="43">
        <f t="shared" si="19"/>
        <v>2.9587500000000002</v>
      </c>
      <c r="L128">
        <f>_xlfn.XLOOKUP(B128,Analítico!B:B,Analítico!I:I,0)</f>
        <v>13.15</v>
      </c>
    </row>
    <row r="129" spans="1:12" ht="26.25" hidden="1" thickBot="1" x14ac:dyDescent="0.3">
      <c r="A129" s="44"/>
      <c r="B129" s="44"/>
      <c r="C129" s="44"/>
      <c r="D129" s="44"/>
      <c r="E129" s="44" t="s">
        <v>1629</v>
      </c>
      <c r="F129" s="45">
        <v>3.5</v>
      </c>
      <c r="G129" s="44" t="s">
        <v>1630</v>
      </c>
      <c r="H129" s="45">
        <v>0</v>
      </c>
      <c r="I129" s="44" t="s">
        <v>1631</v>
      </c>
      <c r="J129" s="45">
        <v>3.5</v>
      </c>
      <c r="L129" t="str">
        <f>_xlfn.XLOOKUP(B129,Analítico!B:B,Analítico!I:I,0)</f>
        <v>MO com LS =&gt;</v>
      </c>
    </row>
    <row r="130" spans="1:12" ht="15" hidden="1" customHeight="1" thickBot="1" x14ac:dyDescent="0.3">
      <c r="A130" s="44"/>
      <c r="B130" s="44"/>
      <c r="C130" s="44"/>
      <c r="D130" s="44"/>
      <c r="E130" s="44" t="s">
        <v>1632</v>
      </c>
      <c r="F130" s="45">
        <v>0.77</v>
      </c>
      <c r="G130" s="44"/>
      <c r="H130" s="229" t="s">
        <v>1633</v>
      </c>
      <c r="I130" s="229"/>
      <c r="J130" s="45">
        <v>4.2699999999999996</v>
      </c>
      <c r="L130" t="str">
        <f>_xlfn.XLOOKUP(B130,Analítico!B:B,Analítico!I:I,0)</f>
        <v>MO com LS =&gt;</v>
      </c>
    </row>
    <row r="131" spans="1:12" ht="0.75" customHeight="1" thickTop="1" x14ac:dyDescent="0.25">
      <c r="A131" s="49"/>
      <c r="B131" s="49"/>
      <c r="C131" s="49"/>
      <c r="D131" s="49"/>
      <c r="E131" s="49"/>
      <c r="F131" s="49"/>
      <c r="G131" s="49"/>
      <c r="H131" s="49"/>
      <c r="I131" s="49"/>
      <c r="J131" s="49"/>
      <c r="L131" t="str">
        <f>_xlfn.XLOOKUP(B131,Analítico!B:B,Analítico!I:I,0)</f>
        <v>MO com LS =&gt;</v>
      </c>
    </row>
    <row r="132" spans="1:12" ht="18" hidden="1" customHeight="1" x14ac:dyDescent="0.25">
      <c r="A132" s="36" t="s">
        <v>206</v>
      </c>
      <c r="B132" s="37" t="s">
        <v>137</v>
      </c>
      <c r="C132" s="36" t="s">
        <v>138</v>
      </c>
      <c r="D132" s="36" t="s">
        <v>9</v>
      </c>
      <c r="E132" s="250" t="s">
        <v>1626</v>
      </c>
      <c r="F132" s="250"/>
      <c r="G132" s="38" t="s">
        <v>139</v>
      </c>
      <c r="H132" s="37" t="s">
        <v>140</v>
      </c>
      <c r="I132" s="37" t="s">
        <v>141</v>
      </c>
      <c r="J132" s="37" t="s">
        <v>10</v>
      </c>
      <c r="L132" t="str">
        <f>_xlfn.XLOOKUP(B132,Analítico!B:B,Analítico!I:I,0)</f>
        <v>Valor Unit</v>
      </c>
    </row>
    <row r="133" spans="1:12" ht="24" customHeight="1" x14ac:dyDescent="0.25">
      <c r="A133" s="39" t="s">
        <v>1636</v>
      </c>
      <c r="B133" s="40" t="s">
        <v>207</v>
      </c>
      <c r="C133" s="39" t="s">
        <v>162</v>
      </c>
      <c r="D133" s="39" t="s">
        <v>208</v>
      </c>
      <c r="E133" s="251" t="s">
        <v>129</v>
      </c>
      <c r="F133" s="251"/>
      <c r="G133" s="41" t="s">
        <v>164</v>
      </c>
      <c r="H133" s="42">
        <v>1</v>
      </c>
      <c r="I133" s="43">
        <f t="shared" ref="I133:I134" si="20">L133</f>
        <v>353.83212000000003</v>
      </c>
      <c r="J133" s="43">
        <f t="shared" ref="J133:J134" si="21">H133*I133</f>
        <v>353.83212000000003</v>
      </c>
      <c r="L133">
        <f>_xlfn.XLOOKUP(B133,Analítico!B:B,Analítico!I:I,0)</f>
        <v>353.83212000000003</v>
      </c>
    </row>
    <row r="134" spans="1:12" ht="24" customHeight="1" thickBot="1" x14ac:dyDescent="0.3">
      <c r="A134" s="55" t="s">
        <v>1627</v>
      </c>
      <c r="B134" s="56" t="s">
        <v>1790</v>
      </c>
      <c r="C134" s="55" t="s">
        <v>162</v>
      </c>
      <c r="D134" s="55" t="s">
        <v>1791</v>
      </c>
      <c r="E134" s="249" t="s">
        <v>1648</v>
      </c>
      <c r="F134" s="249"/>
      <c r="G134" s="57" t="s">
        <v>164</v>
      </c>
      <c r="H134" s="58">
        <v>1</v>
      </c>
      <c r="I134" s="43">
        <f t="shared" si="20"/>
        <v>353.83</v>
      </c>
      <c r="J134" s="43">
        <f t="shared" si="21"/>
        <v>353.83</v>
      </c>
      <c r="L134">
        <f>_xlfn.XLOOKUP(B134,Analítico!B:B,Analítico!I:I,0)</f>
        <v>353.83</v>
      </c>
    </row>
    <row r="135" spans="1:12" ht="26.25" hidden="1" thickBot="1" x14ac:dyDescent="0.3">
      <c r="A135" s="44"/>
      <c r="B135" s="44"/>
      <c r="C135" s="44"/>
      <c r="D135" s="44"/>
      <c r="E135" s="44" t="s">
        <v>1629</v>
      </c>
      <c r="F135" s="45">
        <v>0</v>
      </c>
      <c r="G135" s="44" t="s">
        <v>1630</v>
      </c>
      <c r="H135" s="45">
        <v>0</v>
      </c>
      <c r="I135" s="44" t="s">
        <v>1631</v>
      </c>
      <c r="J135" s="45">
        <v>0</v>
      </c>
      <c r="L135" t="str">
        <f>_xlfn.XLOOKUP(B135,Analítico!B:B,Analítico!I:I,0)</f>
        <v>MO com LS =&gt;</v>
      </c>
    </row>
    <row r="136" spans="1:12" ht="15" hidden="1" customHeight="1" thickBot="1" x14ac:dyDescent="0.3">
      <c r="A136" s="44"/>
      <c r="B136" s="44"/>
      <c r="C136" s="44"/>
      <c r="D136" s="44"/>
      <c r="E136" s="44" t="s">
        <v>1632</v>
      </c>
      <c r="F136" s="45">
        <v>79.2</v>
      </c>
      <c r="G136" s="44"/>
      <c r="H136" s="229" t="s">
        <v>1633</v>
      </c>
      <c r="I136" s="229"/>
      <c r="J136" s="45">
        <v>439.2</v>
      </c>
      <c r="L136" t="str">
        <f>_xlfn.XLOOKUP(B136,Analítico!B:B,Analítico!I:I,0)</f>
        <v>MO com LS =&gt;</v>
      </c>
    </row>
    <row r="137" spans="1:12" ht="0.75" customHeight="1" thickTop="1" x14ac:dyDescent="0.25">
      <c r="A137" s="49"/>
      <c r="B137" s="49"/>
      <c r="C137" s="49"/>
      <c r="D137" s="49"/>
      <c r="E137" s="49"/>
      <c r="F137" s="49"/>
      <c r="G137" s="49"/>
      <c r="H137" s="49"/>
      <c r="I137" s="49"/>
      <c r="J137" s="49"/>
      <c r="L137" t="str">
        <f>_xlfn.XLOOKUP(B137,Analítico!B:B,Analítico!I:I,0)</f>
        <v>MO com LS =&gt;</v>
      </c>
    </row>
    <row r="138" spans="1:12" ht="18" hidden="1" customHeight="1" x14ac:dyDescent="0.25">
      <c r="A138" s="36" t="s">
        <v>209</v>
      </c>
      <c r="B138" s="37" t="s">
        <v>137</v>
      </c>
      <c r="C138" s="36" t="s">
        <v>138</v>
      </c>
      <c r="D138" s="36" t="s">
        <v>9</v>
      </c>
      <c r="E138" s="250" t="s">
        <v>1626</v>
      </c>
      <c r="F138" s="250"/>
      <c r="G138" s="38" t="s">
        <v>139</v>
      </c>
      <c r="H138" s="37" t="s">
        <v>140</v>
      </c>
      <c r="I138" s="37" t="s">
        <v>141</v>
      </c>
      <c r="J138" s="37" t="s">
        <v>10</v>
      </c>
      <c r="L138" t="str">
        <f>_xlfn.XLOOKUP(B138,Analítico!B:B,Analítico!I:I,0)</f>
        <v>Valor Unit</v>
      </c>
    </row>
    <row r="139" spans="1:12" ht="25.5" customHeight="1" x14ac:dyDescent="0.25">
      <c r="A139" s="39" t="s">
        <v>1636</v>
      </c>
      <c r="B139" s="40" t="s">
        <v>210</v>
      </c>
      <c r="C139" s="39" t="s">
        <v>157</v>
      </c>
      <c r="D139" s="39" t="s">
        <v>211</v>
      </c>
      <c r="E139" s="251" t="s">
        <v>1657</v>
      </c>
      <c r="F139" s="251"/>
      <c r="G139" s="41" t="s">
        <v>212</v>
      </c>
      <c r="H139" s="42">
        <v>1</v>
      </c>
      <c r="I139" s="43">
        <f t="shared" ref="I139:I141" si="22">L139</f>
        <v>49.747571516393442</v>
      </c>
      <c r="J139" s="43">
        <f t="shared" ref="J139:J141" si="23">H139*I139</f>
        <v>49.747571516393442</v>
      </c>
      <c r="L139">
        <f>_xlfn.XLOOKUP(B139,Analítico!B:B,Analítico!I:I,0)</f>
        <v>49.747571516393442</v>
      </c>
    </row>
    <row r="140" spans="1:12" ht="24" customHeight="1" x14ac:dyDescent="0.25">
      <c r="A140" s="50" t="s">
        <v>1638</v>
      </c>
      <c r="B140" s="51" t="s">
        <v>1792</v>
      </c>
      <c r="C140" s="50" t="s">
        <v>157</v>
      </c>
      <c r="D140" s="50" t="s">
        <v>1793</v>
      </c>
      <c r="E140" s="248" t="s">
        <v>1637</v>
      </c>
      <c r="F140" s="248"/>
      <c r="G140" s="52" t="s">
        <v>266</v>
      </c>
      <c r="H140" s="53">
        <v>0.22500000000000001</v>
      </c>
      <c r="I140" s="43">
        <f t="shared" si="22"/>
        <v>26.65</v>
      </c>
      <c r="J140" s="43">
        <f t="shared" si="23"/>
        <v>5.9962499999999999</v>
      </c>
      <c r="L140">
        <f>_xlfn.XLOOKUP(B140,Analítico!B:B,Analítico!I:I,0)</f>
        <v>26.65</v>
      </c>
    </row>
    <row r="141" spans="1:12" ht="24" customHeight="1" thickBot="1" x14ac:dyDescent="0.3">
      <c r="A141" s="50" t="s">
        <v>1638</v>
      </c>
      <c r="B141" s="51" t="s">
        <v>1186</v>
      </c>
      <c r="C141" s="50" t="s">
        <v>157</v>
      </c>
      <c r="D141" s="50" t="s">
        <v>1187</v>
      </c>
      <c r="E141" s="248" t="s">
        <v>1637</v>
      </c>
      <c r="F141" s="248"/>
      <c r="G141" s="52" t="s">
        <v>266</v>
      </c>
      <c r="H141" s="53">
        <v>2.3248000000000002</v>
      </c>
      <c r="I141" s="43">
        <f t="shared" si="22"/>
        <v>18.82</v>
      </c>
      <c r="J141" s="43">
        <f t="shared" si="23"/>
        <v>43.752736000000006</v>
      </c>
      <c r="L141">
        <f>_xlfn.XLOOKUP(B141,Analítico!B:B,Analítico!I:I,0)</f>
        <v>18.82</v>
      </c>
    </row>
    <row r="142" spans="1:12" ht="26.25" hidden="1" thickBot="1" x14ac:dyDescent="0.3">
      <c r="A142" s="44"/>
      <c r="B142" s="44"/>
      <c r="C142" s="44"/>
      <c r="D142" s="44"/>
      <c r="E142" s="44" t="s">
        <v>1629</v>
      </c>
      <c r="F142" s="45">
        <v>35.619999999999997</v>
      </c>
      <c r="G142" s="44" t="s">
        <v>1630</v>
      </c>
      <c r="H142" s="45">
        <v>0</v>
      </c>
      <c r="I142" s="44" t="s">
        <v>1631</v>
      </c>
      <c r="J142" s="45">
        <v>35.619999999999997</v>
      </c>
      <c r="L142" t="str">
        <f>_xlfn.XLOOKUP(B142,Analítico!B:B,Analítico!I:I,0)</f>
        <v>MO com LS =&gt;</v>
      </c>
    </row>
    <row r="143" spans="1:12" ht="15" hidden="1" customHeight="1" thickBot="1" x14ac:dyDescent="0.3">
      <c r="A143" s="44"/>
      <c r="B143" s="44"/>
      <c r="C143" s="44"/>
      <c r="D143" s="44"/>
      <c r="E143" s="44" t="s">
        <v>1632</v>
      </c>
      <c r="F143" s="45">
        <v>11.13</v>
      </c>
      <c r="G143" s="44"/>
      <c r="H143" s="229" t="s">
        <v>1633</v>
      </c>
      <c r="I143" s="229"/>
      <c r="J143" s="45">
        <v>61.75</v>
      </c>
      <c r="L143" t="str">
        <f>_xlfn.XLOOKUP(B143,Analítico!B:B,Analítico!I:I,0)</f>
        <v>MO com LS =&gt;</v>
      </c>
    </row>
    <row r="144" spans="1:12" ht="0.75" customHeight="1" thickTop="1" x14ac:dyDescent="0.25">
      <c r="A144" s="49"/>
      <c r="B144" s="49"/>
      <c r="C144" s="49"/>
      <c r="D144" s="49"/>
      <c r="E144" s="49"/>
      <c r="F144" s="49"/>
      <c r="G144" s="49"/>
      <c r="H144" s="49"/>
      <c r="I144" s="49"/>
      <c r="J144" s="49"/>
      <c r="L144" t="str">
        <f>_xlfn.XLOOKUP(B144,Analítico!B:B,Analítico!I:I,0)</f>
        <v>MO com LS =&gt;</v>
      </c>
    </row>
    <row r="145" spans="1:12" ht="18" hidden="1" customHeight="1" x14ac:dyDescent="0.25">
      <c r="A145" s="36" t="s">
        <v>213</v>
      </c>
      <c r="B145" s="37" t="s">
        <v>137</v>
      </c>
      <c r="C145" s="36" t="s">
        <v>138</v>
      </c>
      <c r="D145" s="36" t="s">
        <v>9</v>
      </c>
      <c r="E145" s="250" t="s">
        <v>1626</v>
      </c>
      <c r="F145" s="250"/>
      <c r="G145" s="38" t="s">
        <v>139</v>
      </c>
      <c r="H145" s="37" t="s">
        <v>140</v>
      </c>
      <c r="I145" s="37" t="s">
        <v>141</v>
      </c>
      <c r="J145" s="37" t="s">
        <v>10</v>
      </c>
      <c r="L145" t="str">
        <f>_xlfn.XLOOKUP(B145,Analítico!B:B,Analítico!I:I,0)</f>
        <v>Valor Unit</v>
      </c>
    </row>
    <row r="146" spans="1:12" ht="24" customHeight="1" x14ac:dyDescent="0.25">
      <c r="A146" s="39" t="s">
        <v>1636</v>
      </c>
      <c r="B146" s="40" t="s">
        <v>214</v>
      </c>
      <c r="C146" s="39" t="s">
        <v>162</v>
      </c>
      <c r="D146" s="39" t="s">
        <v>215</v>
      </c>
      <c r="E146" s="251" t="s">
        <v>1794</v>
      </c>
      <c r="F146" s="251"/>
      <c r="G146" s="41" t="s">
        <v>159</v>
      </c>
      <c r="H146" s="42">
        <v>1</v>
      </c>
      <c r="I146" s="43">
        <f t="shared" ref="I146:I148" si="24">L146</f>
        <v>80.224504803278691</v>
      </c>
      <c r="J146" s="43">
        <f t="shared" ref="J146:J148" si="25">H146*I146</f>
        <v>80.224504803278691</v>
      </c>
      <c r="L146">
        <f>_xlfn.XLOOKUP(B146,Analítico!B:B,Analítico!I:I,0)</f>
        <v>80.224504803278691</v>
      </c>
    </row>
    <row r="147" spans="1:12" ht="24" customHeight="1" x14ac:dyDescent="0.25">
      <c r="A147" s="50" t="s">
        <v>1638</v>
      </c>
      <c r="B147" s="51" t="s">
        <v>1792</v>
      </c>
      <c r="C147" s="50" t="s">
        <v>157</v>
      </c>
      <c r="D147" s="50" t="s">
        <v>1793</v>
      </c>
      <c r="E147" s="248" t="s">
        <v>1637</v>
      </c>
      <c r="F147" s="248"/>
      <c r="G147" s="52" t="s">
        <v>266</v>
      </c>
      <c r="H147" s="53">
        <v>1.762</v>
      </c>
      <c r="I147" s="43">
        <f t="shared" si="24"/>
        <v>26.65</v>
      </c>
      <c r="J147" s="43">
        <f t="shared" si="25"/>
        <v>46.957299999999996</v>
      </c>
      <c r="L147">
        <f>_xlfn.XLOOKUP(B147,Analítico!B:B,Analítico!I:I,0)</f>
        <v>26.65</v>
      </c>
    </row>
    <row r="148" spans="1:12" ht="24" customHeight="1" thickBot="1" x14ac:dyDescent="0.3">
      <c r="A148" s="50" t="s">
        <v>1638</v>
      </c>
      <c r="B148" s="51" t="s">
        <v>1186</v>
      </c>
      <c r="C148" s="50" t="s">
        <v>157</v>
      </c>
      <c r="D148" s="50" t="s">
        <v>1187</v>
      </c>
      <c r="E148" s="248" t="s">
        <v>1637</v>
      </c>
      <c r="F148" s="248"/>
      <c r="G148" s="52" t="s">
        <v>266</v>
      </c>
      <c r="H148" s="53">
        <v>1.762</v>
      </c>
      <c r="I148" s="43">
        <f t="shared" si="24"/>
        <v>18.82</v>
      </c>
      <c r="J148" s="43">
        <f t="shared" si="25"/>
        <v>33.16084</v>
      </c>
      <c r="L148">
        <f>_xlfn.XLOOKUP(B148,Analítico!B:B,Analítico!I:I,0)</f>
        <v>18.82</v>
      </c>
    </row>
    <row r="149" spans="1:12" ht="26.25" hidden="1" thickBot="1" x14ac:dyDescent="0.3">
      <c r="A149" s="44"/>
      <c r="B149" s="44"/>
      <c r="C149" s="44"/>
      <c r="D149" s="44"/>
      <c r="E149" s="44" t="s">
        <v>1629</v>
      </c>
      <c r="F149" s="45">
        <v>60.63</v>
      </c>
      <c r="G149" s="44" t="s">
        <v>1630</v>
      </c>
      <c r="H149" s="45">
        <v>0</v>
      </c>
      <c r="I149" s="44" t="s">
        <v>1631</v>
      </c>
      <c r="J149" s="45">
        <v>60.63</v>
      </c>
      <c r="L149" t="str">
        <f>_xlfn.XLOOKUP(B149,Analítico!B:B,Analítico!I:I,0)</f>
        <v>MO com LS =&gt;</v>
      </c>
    </row>
    <row r="150" spans="1:12" ht="15" hidden="1" customHeight="1" thickBot="1" x14ac:dyDescent="0.3">
      <c r="A150" s="44"/>
      <c r="B150" s="44"/>
      <c r="C150" s="44"/>
      <c r="D150" s="44"/>
      <c r="E150" s="44" t="s">
        <v>1632</v>
      </c>
      <c r="F150" s="45">
        <v>17.95</v>
      </c>
      <c r="G150" s="44"/>
      <c r="H150" s="229" t="s">
        <v>1633</v>
      </c>
      <c r="I150" s="229"/>
      <c r="J150" s="45">
        <v>99.58</v>
      </c>
      <c r="L150" t="str">
        <f>_xlfn.XLOOKUP(B150,Analítico!B:B,Analítico!I:I,0)</f>
        <v>MO com LS =&gt;</v>
      </c>
    </row>
    <row r="151" spans="1:12" ht="0.75" customHeight="1" thickTop="1" x14ac:dyDescent="0.25">
      <c r="A151" s="49"/>
      <c r="B151" s="49"/>
      <c r="C151" s="49"/>
      <c r="D151" s="49"/>
      <c r="E151" s="49"/>
      <c r="F151" s="49"/>
      <c r="G151" s="49"/>
      <c r="H151" s="49"/>
      <c r="I151" s="49"/>
      <c r="J151" s="49"/>
      <c r="L151" t="str">
        <f>_xlfn.XLOOKUP(B151,Analítico!B:B,Analítico!I:I,0)</f>
        <v>MO com LS =&gt;</v>
      </c>
    </row>
    <row r="152" spans="1:12" ht="18" hidden="1" customHeight="1" x14ac:dyDescent="0.25">
      <c r="A152" s="36" t="s">
        <v>216</v>
      </c>
      <c r="B152" s="37" t="s">
        <v>137</v>
      </c>
      <c r="C152" s="36" t="s">
        <v>138</v>
      </c>
      <c r="D152" s="36" t="s">
        <v>9</v>
      </c>
      <c r="E152" s="250" t="s">
        <v>1626</v>
      </c>
      <c r="F152" s="250"/>
      <c r="G152" s="38" t="s">
        <v>139</v>
      </c>
      <c r="H152" s="37" t="s">
        <v>140</v>
      </c>
      <c r="I152" s="37" t="s">
        <v>141</v>
      </c>
      <c r="J152" s="37" t="s">
        <v>10</v>
      </c>
      <c r="L152" t="str">
        <f>_xlfn.XLOOKUP(B152,Analítico!B:B,Analítico!I:I,0)</f>
        <v>Valor Unit</v>
      </c>
    </row>
    <row r="153" spans="1:12" ht="51.75" customHeight="1" x14ac:dyDescent="0.25">
      <c r="A153" s="39" t="s">
        <v>1636</v>
      </c>
      <c r="B153" s="40" t="s">
        <v>217</v>
      </c>
      <c r="C153" s="39" t="s">
        <v>157</v>
      </c>
      <c r="D153" s="39" t="s">
        <v>218</v>
      </c>
      <c r="E153" s="251" t="s">
        <v>1795</v>
      </c>
      <c r="F153" s="251"/>
      <c r="G153" s="41" t="s">
        <v>159</v>
      </c>
      <c r="H153" s="42">
        <v>1</v>
      </c>
      <c r="I153" s="43">
        <f t="shared" ref="I153:I159" si="26">L153</f>
        <v>82.947529770491812</v>
      </c>
      <c r="J153" s="43">
        <f t="shared" ref="J153:J159" si="27">H153*I153</f>
        <v>82.947529770491812</v>
      </c>
      <c r="L153">
        <f>_xlfn.XLOOKUP(B153,Analítico!B:B,Analítico!I:I,0)</f>
        <v>82.947529770491812</v>
      </c>
    </row>
    <row r="154" spans="1:12" ht="51.75" customHeight="1" x14ac:dyDescent="0.25">
      <c r="A154" s="50" t="s">
        <v>1638</v>
      </c>
      <c r="B154" s="51" t="s">
        <v>1796</v>
      </c>
      <c r="C154" s="50" t="s">
        <v>157</v>
      </c>
      <c r="D154" s="50" t="s">
        <v>1797</v>
      </c>
      <c r="E154" s="248" t="s">
        <v>1637</v>
      </c>
      <c r="F154" s="248"/>
      <c r="G154" s="52" t="s">
        <v>212</v>
      </c>
      <c r="H154" s="53">
        <v>9.7999999999999997E-3</v>
      </c>
      <c r="I154" s="43">
        <f t="shared" si="26"/>
        <v>596.83000000000004</v>
      </c>
      <c r="J154" s="43">
        <f t="shared" si="27"/>
        <v>5.8489339999999999</v>
      </c>
      <c r="L154">
        <f>_xlfn.XLOOKUP(B154,Analítico!B:B,Analítico!I:I,0)</f>
        <v>596.83000000000004</v>
      </c>
    </row>
    <row r="155" spans="1:12" ht="24" customHeight="1" x14ac:dyDescent="0.25">
      <c r="A155" s="50" t="s">
        <v>1638</v>
      </c>
      <c r="B155" s="51" t="s">
        <v>1792</v>
      </c>
      <c r="C155" s="50" t="s">
        <v>157</v>
      </c>
      <c r="D155" s="50" t="s">
        <v>1793</v>
      </c>
      <c r="E155" s="248" t="s">
        <v>1637</v>
      </c>
      <c r="F155" s="248"/>
      <c r="G155" s="52" t="s">
        <v>266</v>
      </c>
      <c r="H155" s="53">
        <v>1.2</v>
      </c>
      <c r="I155" s="43">
        <f t="shared" si="26"/>
        <v>26.65</v>
      </c>
      <c r="J155" s="43">
        <f t="shared" si="27"/>
        <v>31.979999999999997</v>
      </c>
      <c r="L155">
        <f>_xlfn.XLOOKUP(B155,Analítico!B:B,Analítico!I:I,0)</f>
        <v>26.65</v>
      </c>
    </row>
    <row r="156" spans="1:12" ht="24" customHeight="1" x14ac:dyDescent="0.25">
      <c r="A156" s="50" t="s">
        <v>1638</v>
      </c>
      <c r="B156" s="51" t="s">
        <v>1186</v>
      </c>
      <c r="C156" s="50" t="s">
        <v>157</v>
      </c>
      <c r="D156" s="50" t="s">
        <v>1187</v>
      </c>
      <c r="E156" s="248" t="s">
        <v>1637</v>
      </c>
      <c r="F156" s="248"/>
      <c r="G156" s="52" t="s">
        <v>266</v>
      </c>
      <c r="H156" s="53">
        <v>0.6</v>
      </c>
      <c r="I156" s="43">
        <f t="shared" si="26"/>
        <v>18.82</v>
      </c>
      <c r="J156" s="43">
        <f t="shared" si="27"/>
        <v>11.292</v>
      </c>
      <c r="L156">
        <f>_xlfn.XLOOKUP(B156,Analítico!B:B,Analítico!I:I,0)</f>
        <v>18.82</v>
      </c>
    </row>
    <row r="157" spans="1:12" ht="39" customHeight="1" x14ac:dyDescent="0.25">
      <c r="A157" s="55" t="s">
        <v>1627</v>
      </c>
      <c r="B157" s="56" t="s">
        <v>1798</v>
      </c>
      <c r="C157" s="55" t="s">
        <v>157</v>
      </c>
      <c r="D157" s="55" t="s">
        <v>1799</v>
      </c>
      <c r="E157" s="249" t="s">
        <v>1648</v>
      </c>
      <c r="F157" s="249"/>
      <c r="G157" s="57" t="s">
        <v>255</v>
      </c>
      <c r="H157" s="58">
        <v>0.42</v>
      </c>
      <c r="I157" s="43">
        <f t="shared" si="26"/>
        <v>2.62</v>
      </c>
      <c r="J157" s="43">
        <f t="shared" si="27"/>
        <v>1.1004</v>
      </c>
      <c r="L157">
        <f>_xlfn.XLOOKUP(B157,Analítico!B:B,Analítico!I:I,0)</f>
        <v>2.62</v>
      </c>
    </row>
    <row r="158" spans="1:12" ht="24" customHeight="1" x14ac:dyDescent="0.25">
      <c r="A158" s="55" t="s">
        <v>1627</v>
      </c>
      <c r="B158" s="56" t="s">
        <v>1800</v>
      </c>
      <c r="C158" s="55" t="s">
        <v>157</v>
      </c>
      <c r="D158" s="55" t="s">
        <v>1801</v>
      </c>
      <c r="E158" s="249" t="s">
        <v>1648</v>
      </c>
      <c r="F158" s="249"/>
      <c r="G158" s="57" t="s">
        <v>1802</v>
      </c>
      <c r="H158" s="58">
        <v>0.01</v>
      </c>
      <c r="I158" s="43">
        <f t="shared" si="26"/>
        <v>39.35</v>
      </c>
      <c r="J158" s="43">
        <f t="shared" si="27"/>
        <v>0.39350000000000002</v>
      </c>
      <c r="L158">
        <f>_xlfn.XLOOKUP(B158,Analítico!B:B,Analítico!I:I,0)</f>
        <v>39.35</v>
      </c>
    </row>
    <row r="159" spans="1:12" ht="39" customHeight="1" thickBot="1" x14ac:dyDescent="0.3">
      <c r="A159" s="55" t="s">
        <v>1627</v>
      </c>
      <c r="B159" s="56" t="s">
        <v>1803</v>
      </c>
      <c r="C159" s="55" t="s">
        <v>157</v>
      </c>
      <c r="D159" s="55" t="s">
        <v>1804</v>
      </c>
      <c r="E159" s="249" t="s">
        <v>1648</v>
      </c>
      <c r="F159" s="249"/>
      <c r="G159" s="57" t="s">
        <v>164</v>
      </c>
      <c r="H159" s="58">
        <v>28.31</v>
      </c>
      <c r="I159" s="43">
        <f t="shared" si="26"/>
        <v>1.1399999999999999</v>
      </c>
      <c r="J159" s="43">
        <f t="shared" si="27"/>
        <v>32.273399999999995</v>
      </c>
      <c r="L159">
        <f>_xlfn.XLOOKUP(B159,Analítico!B:B,Analítico!I:I,0)</f>
        <v>1.1399999999999999</v>
      </c>
    </row>
    <row r="160" spans="1:12" ht="26.25" hidden="1" thickBot="1" x14ac:dyDescent="0.3">
      <c r="A160" s="44"/>
      <c r="B160" s="44"/>
      <c r="C160" s="44"/>
      <c r="D160" s="44"/>
      <c r="E160" s="44" t="s">
        <v>1629</v>
      </c>
      <c r="F160" s="45">
        <v>33.97</v>
      </c>
      <c r="G160" s="44" t="s">
        <v>1630</v>
      </c>
      <c r="H160" s="45">
        <v>0</v>
      </c>
      <c r="I160" s="44" t="s">
        <v>1631</v>
      </c>
      <c r="J160" s="45">
        <v>33.97</v>
      </c>
      <c r="L160" t="str">
        <f>_xlfn.XLOOKUP(B160,Analítico!B:B,Analítico!I:I,0)</f>
        <v>MO com LS =&gt;</v>
      </c>
    </row>
    <row r="161" spans="1:12" ht="15" hidden="1" customHeight="1" thickBot="1" x14ac:dyDescent="0.3">
      <c r="A161" s="44"/>
      <c r="B161" s="44"/>
      <c r="C161" s="44"/>
      <c r="D161" s="44"/>
      <c r="E161" s="44" t="s">
        <v>1632</v>
      </c>
      <c r="F161" s="45">
        <v>18.559999999999999</v>
      </c>
      <c r="G161" s="44"/>
      <c r="H161" s="229" t="s">
        <v>1633</v>
      </c>
      <c r="I161" s="229"/>
      <c r="J161" s="45">
        <v>102.96</v>
      </c>
      <c r="L161" t="str">
        <f>_xlfn.XLOOKUP(B161,Analítico!B:B,Analítico!I:I,0)</f>
        <v>MO com LS =&gt;</v>
      </c>
    </row>
    <row r="162" spans="1:12" ht="0.75" customHeight="1" thickTop="1" x14ac:dyDescent="0.25">
      <c r="A162" s="49"/>
      <c r="B162" s="49"/>
      <c r="C162" s="49"/>
      <c r="D162" s="49"/>
      <c r="E162" s="49"/>
      <c r="F162" s="49"/>
      <c r="G162" s="49"/>
      <c r="H162" s="49"/>
      <c r="I162" s="49"/>
      <c r="J162" s="49"/>
      <c r="L162" t="str">
        <f>_xlfn.XLOOKUP(B162,Analítico!B:B,Analítico!I:I,0)</f>
        <v>MO com LS =&gt;</v>
      </c>
    </row>
    <row r="163" spans="1:12" ht="18" hidden="1" customHeight="1" x14ac:dyDescent="0.25">
      <c r="A163" s="36" t="s">
        <v>219</v>
      </c>
      <c r="B163" s="37" t="s">
        <v>137</v>
      </c>
      <c r="C163" s="36" t="s">
        <v>138</v>
      </c>
      <c r="D163" s="36" t="s">
        <v>9</v>
      </c>
      <c r="E163" s="250" t="s">
        <v>1626</v>
      </c>
      <c r="F163" s="250"/>
      <c r="G163" s="38" t="s">
        <v>139</v>
      </c>
      <c r="H163" s="37" t="s">
        <v>140</v>
      </c>
      <c r="I163" s="37" t="s">
        <v>141</v>
      </c>
      <c r="J163" s="37" t="s">
        <v>10</v>
      </c>
      <c r="L163" t="str">
        <f>_xlfn.XLOOKUP(B163,Analítico!B:B,Analítico!I:I,0)</f>
        <v>Valor Unit</v>
      </c>
    </row>
    <row r="164" spans="1:12" ht="51.75" customHeight="1" x14ac:dyDescent="0.25">
      <c r="A164" s="39" t="s">
        <v>1636</v>
      </c>
      <c r="B164" s="40" t="s">
        <v>220</v>
      </c>
      <c r="C164" s="39" t="s">
        <v>157</v>
      </c>
      <c r="D164" s="39" t="s">
        <v>221</v>
      </c>
      <c r="E164" s="251" t="s">
        <v>1795</v>
      </c>
      <c r="F164" s="251"/>
      <c r="G164" s="41" t="s">
        <v>159</v>
      </c>
      <c r="H164" s="42">
        <v>1</v>
      </c>
      <c r="I164" s="43">
        <f t="shared" ref="I164:I175" si="28">L164</f>
        <v>103.16880985245903</v>
      </c>
      <c r="J164" s="43">
        <f t="shared" ref="J164:J175" si="29">H164*I164</f>
        <v>103.16880985245903</v>
      </c>
      <c r="L164">
        <f>_xlfn.XLOOKUP(B164,Analítico!B:B,Analítico!I:I,0)</f>
        <v>103.16880985245903</v>
      </c>
    </row>
    <row r="165" spans="1:12" ht="25.5" customHeight="1" x14ac:dyDescent="0.25">
      <c r="A165" s="50" t="s">
        <v>1638</v>
      </c>
      <c r="B165" s="51" t="s">
        <v>1660</v>
      </c>
      <c r="C165" s="50" t="s">
        <v>157</v>
      </c>
      <c r="D165" s="50" t="s">
        <v>1661</v>
      </c>
      <c r="E165" s="248" t="s">
        <v>1637</v>
      </c>
      <c r="F165" s="248"/>
      <c r="G165" s="52" t="s">
        <v>266</v>
      </c>
      <c r="H165" s="53">
        <v>0.628</v>
      </c>
      <c r="I165" s="43">
        <f t="shared" si="28"/>
        <v>21.06</v>
      </c>
      <c r="J165" s="43">
        <f t="shared" si="29"/>
        <v>13.225679999999999</v>
      </c>
      <c r="L165">
        <f>_xlfn.XLOOKUP(B165,Analítico!B:B,Analítico!I:I,0)</f>
        <v>21.06</v>
      </c>
    </row>
    <row r="166" spans="1:12" ht="24" customHeight="1" x14ac:dyDescent="0.25">
      <c r="A166" s="50" t="s">
        <v>1638</v>
      </c>
      <c r="B166" s="51" t="s">
        <v>1186</v>
      </c>
      <c r="C166" s="50" t="s">
        <v>157</v>
      </c>
      <c r="D166" s="50" t="s">
        <v>1187</v>
      </c>
      <c r="E166" s="248" t="s">
        <v>1637</v>
      </c>
      <c r="F166" s="248"/>
      <c r="G166" s="52" t="s">
        <v>266</v>
      </c>
      <c r="H166" s="53">
        <v>0.157</v>
      </c>
      <c r="I166" s="43">
        <f t="shared" si="28"/>
        <v>18.82</v>
      </c>
      <c r="J166" s="43">
        <f t="shared" si="29"/>
        <v>2.9547400000000001</v>
      </c>
      <c r="L166">
        <f>_xlfn.XLOOKUP(B166,Analítico!B:B,Analítico!I:I,0)</f>
        <v>18.82</v>
      </c>
    </row>
    <row r="167" spans="1:12" ht="25.5" customHeight="1" x14ac:dyDescent="0.25">
      <c r="A167" s="55" t="s">
        <v>1627</v>
      </c>
      <c r="B167" s="56" t="s">
        <v>1805</v>
      </c>
      <c r="C167" s="55" t="s">
        <v>157</v>
      </c>
      <c r="D167" s="55" t="s">
        <v>1806</v>
      </c>
      <c r="E167" s="249" t="s">
        <v>1648</v>
      </c>
      <c r="F167" s="249"/>
      <c r="G167" s="57" t="s">
        <v>1802</v>
      </c>
      <c r="H167" s="58">
        <v>2.9000000000000001E-2</v>
      </c>
      <c r="I167" s="43">
        <f t="shared" si="28"/>
        <v>45.77</v>
      </c>
      <c r="J167" s="43">
        <f t="shared" si="29"/>
        <v>1.3273300000000001</v>
      </c>
      <c r="L167">
        <f>_xlfn.XLOOKUP(B167,Analítico!B:B,Analítico!I:I,0)</f>
        <v>45.77</v>
      </c>
    </row>
    <row r="168" spans="1:12" ht="25.5" customHeight="1" x14ac:dyDescent="0.25">
      <c r="A168" s="55" t="s">
        <v>1627</v>
      </c>
      <c r="B168" s="56" t="s">
        <v>1807</v>
      </c>
      <c r="C168" s="55" t="s">
        <v>157</v>
      </c>
      <c r="D168" s="55" t="s">
        <v>1808</v>
      </c>
      <c r="E168" s="249" t="s">
        <v>1648</v>
      </c>
      <c r="F168" s="249"/>
      <c r="G168" s="57" t="s">
        <v>159</v>
      </c>
      <c r="H168" s="58">
        <v>2.1059999999999999</v>
      </c>
      <c r="I168" s="43">
        <f t="shared" si="28"/>
        <v>20.11</v>
      </c>
      <c r="J168" s="43">
        <f t="shared" si="29"/>
        <v>42.351659999999995</v>
      </c>
      <c r="L168">
        <f>_xlfn.XLOOKUP(B168,Analítico!B:B,Analítico!I:I,0)</f>
        <v>20.11</v>
      </c>
    </row>
    <row r="169" spans="1:12" ht="39" customHeight="1" x14ac:dyDescent="0.25">
      <c r="A169" s="55" t="s">
        <v>1627</v>
      </c>
      <c r="B169" s="56" t="s">
        <v>1809</v>
      </c>
      <c r="C169" s="55" t="s">
        <v>157</v>
      </c>
      <c r="D169" s="55" t="s">
        <v>1810</v>
      </c>
      <c r="E169" s="249" t="s">
        <v>1648</v>
      </c>
      <c r="F169" s="249"/>
      <c r="G169" s="57" t="s">
        <v>255</v>
      </c>
      <c r="H169" s="58">
        <v>0.9093</v>
      </c>
      <c r="I169" s="43">
        <f t="shared" si="28"/>
        <v>8.18</v>
      </c>
      <c r="J169" s="43">
        <f t="shared" si="29"/>
        <v>7.4380739999999994</v>
      </c>
      <c r="L169">
        <f>_xlfn.XLOOKUP(B169,Analítico!B:B,Analítico!I:I,0)</f>
        <v>8.18</v>
      </c>
    </row>
    <row r="170" spans="1:12" ht="39" customHeight="1" x14ac:dyDescent="0.25">
      <c r="A170" s="55" t="s">
        <v>1627</v>
      </c>
      <c r="B170" s="56" t="s">
        <v>1811</v>
      </c>
      <c r="C170" s="55" t="s">
        <v>157</v>
      </c>
      <c r="D170" s="55" t="s">
        <v>1812</v>
      </c>
      <c r="E170" s="249" t="s">
        <v>1648</v>
      </c>
      <c r="F170" s="249"/>
      <c r="G170" s="57" t="s">
        <v>255</v>
      </c>
      <c r="H170" s="58">
        <v>2.8999000000000001</v>
      </c>
      <c r="I170" s="43">
        <f t="shared" si="28"/>
        <v>9.2799999999999994</v>
      </c>
      <c r="J170" s="43">
        <f t="shared" si="29"/>
        <v>26.911072000000001</v>
      </c>
      <c r="L170">
        <f>_xlfn.XLOOKUP(B170,Analítico!B:B,Analítico!I:I,0)</f>
        <v>9.2799999999999994</v>
      </c>
    </row>
    <row r="171" spans="1:12" ht="25.5" customHeight="1" x14ac:dyDescent="0.25">
      <c r="A171" s="55" t="s">
        <v>1627</v>
      </c>
      <c r="B171" s="56" t="s">
        <v>1813</v>
      </c>
      <c r="C171" s="55" t="s">
        <v>157</v>
      </c>
      <c r="D171" s="55" t="s">
        <v>1814</v>
      </c>
      <c r="E171" s="249" t="s">
        <v>1648</v>
      </c>
      <c r="F171" s="249"/>
      <c r="G171" s="57" t="s">
        <v>255</v>
      </c>
      <c r="H171" s="58">
        <v>2.5026999999999999</v>
      </c>
      <c r="I171" s="43">
        <f t="shared" si="28"/>
        <v>0.31</v>
      </c>
      <c r="J171" s="43">
        <f t="shared" si="29"/>
        <v>0.775837</v>
      </c>
      <c r="L171">
        <f>_xlfn.XLOOKUP(B171,Analítico!B:B,Analítico!I:I,0)</f>
        <v>0.31</v>
      </c>
    </row>
    <row r="172" spans="1:12" ht="25.5" customHeight="1" x14ac:dyDescent="0.25">
      <c r="A172" s="55" t="s">
        <v>1627</v>
      </c>
      <c r="B172" s="56" t="s">
        <v>1815</v>
      </c>
      <c r="C172" s="55" t="s">
        <v>157</v>
      </c>
      <c r="D172" s="55" t="s">
        <v>1816</v>
      </c>
      <c r="E172" s="249" t="s">
        <v>1648</v>
      </c>
      <c r="F172" s="249"/>
      <c r="G172" s="57" t="s">
        <v>255</v>
      </c>
      <c r="H172" s="58">
        <v>0.79249999999999998</v>
      </c>
      <c r="I172" s="43">
        <f t="shared" si="28"/>
        <v>2.78</v>
      </c>
      <c r="J172" s="43">
        <f t="shared" si="29"/>
        <v>2.2031499999999999</v>
      </c>
      <c r="L172">
        <f>_xlfn.XLOOKUP(B172,Analítico!B:B,Analítico!I:I,0)</f>
        <v>2.78</v>
      </c>
    </row>
    <row r="173" spans="1:12" ht="39" customHeight="1" x14ac:dyDescent="0.25">
      <c r="A173" s="55" t="s">
        <v>1627</v>
      </c>
      <c r="B173" s="56" t="s">
        <v>1817</v>
      </c>
      <c r="C173" s="55" t="s">
        <v>157</v>
      </c>
      <c r="D173" s="55" t="s">
        <v>1818</v>
      </c>
      <c r="E173" s="249" t="s">
        <v>1643</v>
      </c>
      <c r="F173" s="249"/>
      <c r="G173" s="57" t="s">
        <v>259</v>
      </c>
      <c r="H173" s="58">
        <v>1.0327</v>
      </c>
      <c r="I173" s="43">
        <f t="shared" si="28"/>
        <v>3.47</v>
      </c>
      <c r="J173" s="43">
        <f t="shared" si="29"/>
        <v>3.583469</v>
      </c>
      <c r="L173">
        <f>_xlfn.XLOOKUP(B173,Analítico!B:B,Analítico!I:I,0)</f>
        <v>3.47</v>
      </c>
    </row>
    <row r="174" spans="1:12" ht="25.5" customHeight="1" x14ac:dyDescent="0.25">
      <c r="A174" s="55" t="s">
        <v>1627</v>
      </c>
      <c r="B174" s="56" t="s">
        <v>1819</v>
      </c>
      <c r="C174" s="55" t="s">
        <v>157</v>
      </c>
      <c r="D174" s="55" t="s">
        <v>1820</v>
      </c>
      <c r="E174" s="249" t="s">
        <v>1648</v>
      </c>
      <c r="F174" s="249"/>
      <c r="G174" s="57" t="s">
        <v>164</v>
      </c>
      <c r="H174" s="58">
        <v>20.0077</v>
      </c>
      <c r="I174" s="43">
        <f t="shared" si="28"/>
        <v>0.11</v>
      </c>
      <c r="J174" s="43">
        <f t="shared" si="29"/>
        <v>2.200847</v>
      </c>
      <c r="L174">
        <f>_xlfn.XLOOKUP(B174,Analítico!B:B,Analítico!I:I,0)</f>
        <v>0.11</v>
      </c>
    </row>
    <row r="175" spans="1:12" ht="39" customHeight="1" thickBot="1" x14ac:dyDescent="0.3">
      <c r="A175" s="55" t="s">
        <v>1627</v>
      </c>
      <c r="B175" s="56" t="s">
        <v>1821</v>
      </c>
      <c r="C175" s="55" t="s">
        <v>157</v>
      </c>
      <c r="D175" s="55" t="s">
        <v>1822</v>
      </c>
      <c r="E175" s="249" t="s">
        <v>1648</v>
      </c>
      <c r="F175" s="249"/>
      <c r="G175" s="57" t="s">
        <v>164</v>
      </c>
      <c r="H175" s="58">
        <v>0.91490000000000005</v>
      </c>
      <c r="I175" s="43">
        <f t="shared" si="28"/>
        <v>0.26</v>
      </c>
      <c r="J175" s="43">
        <f t="shared" si="29"/>
        <v>0.23787400000000003</v>
      </c>
      <c r="L175">
        <f>_xlfn.XLOOKUP(B175,Analítico!B:B,Analítico!I:I,0)</f>
        <v>0.26</v>
      </c>
    </row>
    <row r="176" spans="1:12" ht="26.25" hidden="1" thickBot="1" x14ac:dyDescent="0.3">
      <c r="A176" s="44"/>
      <c r="B176" s="44"/>
      <c r="C176" s="44"/>
      <c r="D176" s="44"/>
      <c r="E176" s="44" t="s">
        <v>1629</v>
      </c>
      <c r="F176" s="45">
        <v>12.48</v>
      </c>
      <c r="G176" s="44" t="s">
        <v>1630</v>
      </c>
      <c r="H176" s="45">
        <v>0</v>
      </c>
      <c r="I176" s="44" t="s">
        <v>1631</v>
      </c>
      <c r="J176" s="45">
        <v>12.48</v>
      </c>
      <c r="L176" t="str">
        <f>_xlfn.XLOOKUP(B176,Analítico!B:B,Analítico!I:I,0)</f>
        <v>MO com LS =&gt;</v>
      </c>
    </row>
    <row r="177" spans="1:12" ht="15" hidden="1" customHeight="1" thickBot="1" x14ac:dyDescent="0.3">
      <c r="A177" s="44"/>
      <c r="B177" s="44"/>
      <c r="C177" s="44"/>
      <c r="D177" s="44"/>
      <c r="E177" s="44" t="s">
        <v>1632</v>
      </c>
      <c r="F177" s="45">
        <v>23.09</v>
      </c>
      <c r="G177" s="44"/>
      <c r="H177" s="229" t="s">
        <v>1633</v>
      </c>
      <c r="I177" s="229"/>
      <c r="J177" s="45">
        <v>128.06</v>
      </c>
      <c r="L177" t="str">
        <f>_xlfn.XLOOKUP(B177,Analítico!B:B,Analítico!I:I,0)</f>
        <v>MO com LS =&gt;</v>
      </c>
    </row>
    <row r="178" spans="1:12" ht="0.75" customHeight="1" thickTop="1" x14ac:dyDescent="0.25">
      <c r="A178" s="49"/>
      <c r="B178" s="49"/>
      <c r="C178" s="49"/>
      <c r="D178" s="49"/>
      <c r="E178" s="49"/>
      <c r="F178" s="49"/>
      <c r="G178" s="49"/>
      <c r="H178" s="49"/>
      <c r="I178" s="49"/>
      <c r="J178" s="49"/>
      <c r="L178" t="str">
        <f>_xlfn.XLOOKUP(B178,Analítico!B:B,Analítico!I:I,0)</f>
        <v>MO com LS =&gt;</v>
      </c>
    </row>
    <row r="179" spans="1:12" ht="18" hidden="1" customHeight="1" x14ac:dyDescent="0.25">
      <c r="A179" s="36" t="s">
        <v>222</v>
      </c>
      <c r="B179" s="37" t="s">
        <v>137</v>
      </c>
      <c r="C179" s="36" t="s">
        <v>138</v>
      </c>
      <c r="D179" s="36" t="s">
        <v>9</v>
      </c>
      <c r="E179" s="250" t="s">
        <v>1626</v>
      </c>
      <c r="F179" s="250"/>
      <c r="G179" s="38" t="s">
        <v>139</v>
      </c>
      <c r="H179" s="37" t="s">
        <v>140</v>
      </c>
      <c r="I179" s="37" t="s">
        <v>141</v>
      </c>
      <c r="J179" s="37" t="s">
        <v>10</v>
      </c>
      <c r="L179" t="str">
        <f>_xlfn.XLOOKUP(B179,Analítico!B:B,Analítico!I:I,0)</f>
        <v>Valor Unit</v>
      </c>
    </row>
    <row r="180" spans="1:12" ht="64.5" customHeight="1" x14ac:dyDescent="0.25">
      <c r="A180" s="39" t="s">
        <v>1636</v>
      </c>
      <c r="B180" s="40" t="s">
        <v>223</v>
      </c>
      <c r="C180" s="39" t="s">
        <v>157</v>
      </c>
      <c r="D180" s="39" t="s">
        <v>224</v>
      </c>
      <c r="E180" s="251" t="s">
        <v>1823</v>
      </c>
      <c r="F180" s="251"/>
      <c r="G180" s="41" t="s">
        <v>164</v>
      </c>
      <c r="H180" s="42">
        <v>1</v>
      </c>
      <c r="I180" s="43">
        <f t="shared" ref="I180:I184" si="30">L180</f>
        <v>1124.0534276639344</v>
      </c>
      <c r="J180" s="43">
        <f t="shared" ref="J180:J184" si="31">H180*I180</f>
        <v>1124.0534276639344</v>
      </c>
      <c r="L180">
        <f>_xlfn.XLOOKUP(B180,Analítico!B:B,Analítico!I:I,0)</f>
        <v>1124.0534276639344</v>
      </c>
    </row>
    <row r="181" spans="1:12" ht="39" customHeight="1" x14ac:dyDescent="0.25">
      <c r="A181" s="50" t="s">
        <v>1638</v>
      </c>
      <c r="B181" s="51" t="s">
        <v>1824</v>
      </c>
      <c r="C181" s="50" t="s">
        <v>157</v>
      </c>
      <c r="D181" s="50" t="s">
        <v>1825</v>
      </c>
      <c r="E181" s="248" t="s">
        <v>1823</v>
      </c>
      <c r="F181" s="248"/>
      <c r="G181" s="52" t="s">
        <v>255</v>
      </c>
      <c r="H181" s="53">
        <v>10.199999999999999</v>
      </c>
      <c r="I181" s="43">
        <f t="shared" si="30"/>
        <v>9.76</v>
      </c>
      <c r="J181" s="43">
        <f t="shared" si="31"/>
        <v>99.551999999999992</v>
      </c>
      <c r="L181">
        <f>_xlfn.XLOOKUP(B181,Analítico!B:B,Analítico!I:I,0)</f>
        <v>9.76</v>
      </c>
    </row>
    <row r="182" spans="1:12" ht="39" customHeight="1" x14ac:dyDescent="0.25">
      <c r="A182" s="50" t="s">
        <v>1638</v>
      </c>
      <c r="B182" s="51" t="s">
        <v>1826</v>
      </c>
      <c r="C182" s="50" t="s">
        <v>157</v>
      </c>
      <c r="D182" s="50" t="s">
        <v>1827</v>
      </c>
      <c r="E182" s="248" t="s">
        <v>1823</v>
      </c>
      <c r="F182" s="248"/>
      <c r="G182" s="52" t="s">
        <v>164</v>
      </c>
      <c r="H182" s="53">
        <v>1</v>
      </c>
      <c r="I182" s="43">
        <f t="shared" si="30"/>
        <v>356.53</v>
      </c>
      <c r="J182" s="43">
        <f t="shared" si="31"/>
        <v>356.53</v>
      </c>
      <c r="L182">
        <f>_xlfn.XLOOKUP(B182,Analítico!B:B,Analítico!I:I,0)</f>
        <v>356.53</v>
      </c>
    </row>
    <row r="183" spans="1:12" ht="39" customHeight="1" x14ac:dyDescent="0.25">
      <c r="A183" s="50" t="s">
        <v>1638</v>
      </c>
      <c r="B183" s="51" t="s">
        <v>1828</v>
      </c>
      <c r="C183" s="50" t="s">
        <v>157</v>
      </c>
      <c r="D183" s="50" t="s">
        <v>1829</v>
      </c>
      <c r="E183" s="248" t="s">
        <v>1823</v>
      </c>
      <c r="F183" s="248"/>
      <c r="G183" s="52" t="s">
        <v>164</v>
      </c>
      <c r="H183" s="53">
        <v>1</v>
      </c>
      <c r="I183" s="43">
        <f t="shared" si="30"/>
        <v>227.19</v>
      </c>
      <c r="J183" s="43">
        <f t="shared" si="31"/>
        <v>227.19</v>
      </c>
      <c r="L183">
        <f>_xlfn.XLOOKUP(B183,Analítico!B:B,Analítico!I:I,0)</f>
        <v>227.19</v>
      </c>
    </row>
    <row r="184" spans="1:12" ht="39" customHeight="1" thickBot="1" x14ac:dyDescent="0.3">
      <c r="A184" s="50" t="s">
        <v>1638</v>
      </c>
      <c r="B184" s="51" t="s">
        <v>1830</v>
      </c>
      <c r="C184" s="50" t="s">
        <v>157</v>
      </c>
      <c r="D184" s="50" t="s">
        <v>1831</v>
      </c>
      <c r="E184" s="248" t="s">
        <v>1823</v>
      </c>
      <c r="F184" s="248"/>
      <c r="G184" s="52" t="s">
        <v>164</v>
      </c>
      <c r="H184" s="53">
        <v>1</v>
      </c>
      <c r="I184" s="43">
        <f t="shared" si="30"/>
        <v>440.78</v>
      </c>
      <c r="J184" s="43">
        <f t="shared" si="31"/>
        <v>440.78</v>
      </c>
      <c r="L184">
        <f>_xlfn.XLOOKUP(B184,Analítico!B:B,Analítico!I:I,0)</f>
        <v>440.78</v>
      </c>
    </row>
    <row r="185" spans="1:12" ht="26.25" hidden="1" thickBot="1" x14ac:dyDescent="0.3">
      <c r="A185" s="44"/>
      <c r="B185" s="44"/>
      <c r="C185" s="44"/>
      <c r="D185" s="44"/>
      <c r="E185" s="44" t="s">
        <v>1629</v>
      </c>
      <c r="F185" s="45">
        <v>216.08</v>
      </c>
      <c r="G185" s="44" t="s">
        <v>1630</v>
      </c>
      <c r="H185" s="45">
        <v>0</v>
      </c>
      <c r="I185" s="44" t="s">
        <v>1631</v>
      </c>
      <c r="J185" s="45">
        <v>216.08</v>
      </c>
      <c r="L185" t="str">
        <f>_xlfn.XLOOKUP(B185,Analítico!B:B,Analítico!I:I,0)</f>
        <v>MO com LS =&gt;</v>
      </c>
    </row>
    <row r="186" spans="1:12" ht="15" hidden="1" customHeight="1" thickBot="1" x14ac:dyDescent="0.3">
      <c r="A186" s="44"/>
      <c r="B186" s="44"/>
      <c r="C186" s="44"/>
      <c r="D186" s="44"/>
      <c r="E186" s="44" t="s">
        <v>1632</v>
      </c>
      <c r="F186" s="45">
        <v>251.6</v>
      </c>
      <c r="G186" s="44"/>
      <c r="H186" s="229" t="s">
        <v>1633</v>
      </c>
      <c r="I186" s="229"/>
      <c r="J186" s="45">
        <v>1395.25</v>
      </c>
      <c r="L186" t="str">
        <f>_xlfn.XLOOKUP(B186,Analítico!B:B,Analítico!I:I,0)</f>
        <v>MO com LS =&gt;</v>
      </c>
    </row>
    <row r="187" spans="1:12" ht="0.75" customHeight="1" thickTop="1" x14ac:dyDescent="0.25">
      <c r="A187" s="49"/>
      <c r="B187" s="49"/>
      <c r="C187" s="49"/>
      <c r="D187" s="49"/>
      <c r="E187" s="49"/>
      <c r="F187" s="49"/>
      <c r="G187" s="49"/>
      <c r="H187" s="49"/>
      <c r="I187" s="49"/>
      <c r="J187" s="49"/>
      <c r="L187" t="str">
        <f>_xlfn.XLOOKUP(B187,Analítico!B:B,Analítico!I:I,0)</f>
        <v>MO com LS =&gt;</v>
      </c>
    </row>
    <row r="188" spans="1:12" ht="18" hidden="1" customHeight="1" x14ac:dyDescent="0.25">
      <c r="A188" s="36" t="s">
        <v>225</v>
      </c>
      <c r="B188" s="37" t="s">
        <v>137</v>
      </c>
      <c r="C188" s="36" t="s">
        <v>138</v>
      </c>
      <c r="D188" s="36" t="s">
        <v>9</v>
      </c>
      <c r="E188" s="250" t="s">
        <v>1626</v>
      </c>
      <c r="F188" s="250"/>
      <c r="G188" s="38" t="s">
        <v>139</v>
      </c>
      <c r="H188" s="37" t="s">
        <v>140</v>
      </c>
      <c r="I188" s="37" t="s">
        <v>141</v>
      </c>
      <c r="J188" s="37" t="s">
        <v>10</v>
      </c>
      <c r="L188" t="str">
        <f>_xlfn.XLOOKUP(B188,Analítico!B:B,Analítico!I:I,0)</f>
        <v>Valor Unit</v>
      </c>
    </row>
    <row r="189" spans="1:12" ht="64.5" customHeight="1" x14ac:dyDescent="0.25">
      <c r="A189" s="39" t="s">
        <v>1636</v>
      </c>
      <c r="B189" s="40" t="s">
        <v>226</v>
      </c>
      <c r="C189" s="39" t="s">
        <v>157</v>
      </c>
      <c r="D189" s="39" t="s">
        <v>227</v>
      </c>
      <c r="E189" s="251" t="s">
        <v>1823</v>
      </c>
      <c r="F189" s="251"/>
      <c r="G189" s="41" t="s">
        <v>164</v>
      </c>
      <c r="H189" s="42">
        <v>1</v>
      </c>
      <c r="I189" s="43">
        <f t="shared" ref="I189:I193" si="32">L189</f>
        <v>1006.8586223442624</v>
      </c>
      <c r="J189" s="43">
        <f t="shared" ref="J189:J193" si="33">H189*I189</f>
        <v>1006.8586223442624</v>
      </c>
      <c r="L189">
        <f>_xlfn.XLOOKUP(B189,Analítico!B:B,Analítico!I:I,0)</f>
        <v>1006.8586223442624</v>
      </c>
    </row>
    <row r="190" spans="1:12" ht="39" customHeight="1" x14ac:dyDescent="0.25">
      <c r="A190" s="50" t="s">
        <v>1638</v>
      </c>
      <c r="B190" s="51" t="s">
        <v>1824</v>
      </c>
      <c r="C190" s="50" t="s">
        <v>157</v>
      </c>
      <c r="D190" s="50" t="s">
        <v>1825</v>
      </c>
      <c r="E190" s="248" t="s">
        <v>1823</v>
      </c>
      <c r="F190" s="248"/>
      <c r="G190" s="52" t="s">
        <v>255</v>
      </c>
      <c r="H190" s="53">
        <v>9.8000000000000007</v>
      </c>
      <c r="I190" s="43">
        <f t="shared" si="32"/>
        <v>9.76</v>
      </c>
      <c r="J190" s="43">
        <f t="shared" si="33"/>
        <v>95.64800000000001</v>
      </c>
      <c r="L190">
        <f>_xlfn.XLOOKUP(B190,Analítico!B:B,Analítico!I:I,0)</f>
        <v>9.76</v>
      </c>
    </row>
    <row r="191" spans="1:12" ht="39" customHeight="1" x14ac:dyDescent="0.25">
      <c r="A191" s="50" t="s">
        <v>1638</v>
      </c>
      <c r="B191" s="51" t="s">
        <v>1826</v>
      </c>
      <c r="C191" s="50" t="s">
        <v>157</v>
      </c>
      <c r="D191" s="50" t="s">
        <v>1827</v>
      </c>
      <c r="E191" s="248" t="s">
        <v>1823</v>
      </c>
      <c r="F191" s="248"/>
      <c r="G191" s="52" t="s">
        <v>164</v>
      </c>
      <c r="H191" s="53">
        <v>1</v>
      </c>
      <c r="I191" s="43">
        <f t="shared" si="32"/>
        <v>356.53</v>
      </c>
      <c r="J191" s="43">
        <f t="shared" si="33"/>
        <v>356.53</v>
      </c>
      <c r="L191">
        <f>_xlfn.XLOOKUP(B191,Analítico!B:B,Analítico!I:I,0)</f>
        <v>356.53</v>
      </c>
    </row>
    <row r="192" spans="1:12" ht="39" customHeight="1" x14ac:dyDescent="0.25">
      <c r="A192" s="50" t="s">
        <v>1638</v>
      </c>
      <c r="B192" s="51" t="s">
        <v>1832</v>
      </c>
      <c r="C192" s="50" t="s">
        <v>157</v>
      </c>
      <c r="D192" s="50" t="s">
        <v>1833</v>
      </c>
      <c r="E192" s="248" t="s">
        <v>1823</v>
      </c>
      <c r="F192" s="248"/>
      <c r="G192" s="52" t="s">
        <v>164</v>
      </c>
      <c r="H192" s="53">
        <v>1</v>
      </c>
      <c r="I192" s="43">
        <f t="shared" si="32"/>
        <v>353.7</v>
      </c>
      <c r="J192" s="43">
        <f t="shared" si="33"/>
        <v>353.7</v>
      </c>
      <c r="L192">
        <f>_xlfn.XLOOKUP(B192,Analítico!B:B,Analítico!I:I,0)</f>
        <v>353.7</v>
      </c>
    </row>
    <row r="193" spans="1:12" ht="39" customHeight="1" thickBot="1" x14ac:dyDescent="0.3">
      <c r="A193" s="50" t="s">
        <v>1638</v>
      </c>
      <c r="B193" s="51" t="s">
        <v>1834</v>
      </c>
      <c r="C193" s="50" t="s">
        <v>157</v>
      </c>
      <c r="D193" s="50" t="s">
        <v>1835</v>
      </c>
      <c r="E193" s="248" t="s">
        <v>1823</v>
      </c>
      <c r="F193" s="248"/>
      <c r="G193" s="52" t="s">
        <v>164</v>
      </c>
      <c r="H193" s="53">
        <v>1</v>
      </c>
      <c r="I193" s="43">
        <f t="shared" si="32"/>
        <v>201</v>
      </c>
      <c r="J193" s="43">
        <f t="shared" si="33"/>
        <v>201</v>
      </c>
      <c r="L193">
        <f>_xlfn.XLOOKUP(B193,Analítico!B:B,Analítico!I:I,0)</f>
        <v>201</v>
      </c>
    </row>
    <row r="194" spans="1:12" ht="26.25" hidden="1" thickBot="1" x14ac:dyDescent="0.3">
      <c r="A194" s="44"/>
      <c r="B194" s="44"/>
      <c r="C194" s="44"/>
      <c r="D194" s="44"/>
      <c r="E194" s="44" t="s">
        <v>1629</v>
      </c>
      <c r="F194" s="45">
        <v>202.2</v>
      </c>
      <c r="G194" s="44" t="s">
        <v>1630</v>
      </c>
      <c r="H194" s="45">
        <v>0</v>
      </c>
      <c r="I194" s="44" t="s">
        <v>1631</v>
      </c>
      <c r="J194" s="45">
        <v>202.2</v>
      </c>
      <c r="L194" t="str">
        <f>_xlfn.XLOOKUP(B194,Analítico!B:B,Analítico!I:I,0)</f>
        <v>MO com LS =&gt;</v>
      </c>
    </row>
    <row r="195" spans="1:12" ht="15" hidden="1" customHeight="1" thickBot="1" x14ac:dyDescent="0.3">
      <c r="A195" s="44"/>
      <c r="B195" s="44"/>
      <c r="C195" s="44"/>
      <c r="D195" s="44"/>
      <c r="E195" s="44" t="s">
        <v>1632</v>
      </c>
      <c r="F195" s="45">
        <v>225.37</v>
      </c>
      <c r="G195" s="44"/>
      <c r="H195" s="229" t="s">
        <v>1633</v>
      </c>
      <c r="I195" s="229"/>
      <c r="J195" s="45">
        <v>1249.78</v>
      </c>
      <c r="L195" t="str">
        <f>_xlfn.XLOOKUP(B195,Analítico!B:B,Analítico!I:I,0)</f>
        <v>MO com LS =&gt;</v>
      </c>
    </row>
    <row r="196" spans="1:12" ht="0.75" customHeight="1" thickTop="1" x14ac:dyDescent="0.25">
      <c r="A196" s="49"/>
      <c r="B196" s="49"/>
      <c r="C196" s="49"/>
      <c r="D196" s="49"/>
      <c r="E196" s="49"/>
      <c r="F196" s="49"/>
      <c r="G196" s="49"/>
      <c r="H196" s="49"/>
      <c r="I196" s="49"/>
      <c r="J196" s="49"/>
      <c r="L196" t="str">
        <f>_xlfn.XLOOKUP(B196,Analítico!B:B,Analítico!I:I,0)</f>
        <v>MO com LS =&gt;</v>
      </c>
    </row>
    <row r="197" spans="1:12" ht="18" hidden="1" customHeight="1" x14ac:dyDescent="0.25">
      <c r="A197" s="36" t="s">
        <v>228</v>
      </c>
      <c r="B197" s="37" t="s">
        <v>137</v>
      </c>
      <c r="C197" s="36" t="s">
        <v>138</v>
      </c>
      <c r="D197" s="36" t="s">
        <v>9</v>
      </c>
      <c r="E197" s="250" t="s">
        <v>1626</v>
      </c>
      <c r="F197" s="250"/>
      <c r="G197" s="38" t="s">
        <v>139</v>
      </c>
      <c r="H197" s="37" t="s">
        <v>140</v>
      </c>
      <c r="I197" s="37" t="s">
        <v>141</v>
      </c>
      <c r="J197" s="37" t="s">
        <v>10</v>
      </c>
      <c r="L197" t="str">
        <f>_xlfn.XLOOKUP(B197,Analítico!B:B,Analítico!I:I,0)</f>
        <v>Valor Unit</v>
      </c>
    </row>
    <row r="198" spans="1:12" ht="24" customHeight="1" x14ac:dyDescent="0.25">
      <c r="A198" s="39" t="s">
        <v>1636</v>
      </c>
      <c r="B198" s="40" t="s">
        <v>229</v>
      </c>
      <c r="C198" s="39" t="s">
        <v>162</v>
      </c>
      <c r="D198" s="39" t="s">
        <v>1836</v>
      </c>
      <c r="E198" s="251" t="s">
        <v>33</v>
      </c>
      <c r="F198" s="251"/>
      <c r="G198" s="41" t="s">
        <v>164</v>
      </c>
      <c r="H198" s="42">
        <v>1</v>
      </c>
      <c r="I198" s="43">
        <f t="shared" ref="I198:I208" si="34">L198</f>
        <v>1432.6333842295082</v>
      </c>
      <c r="J198" s="43">
        <f t="shared" ref="J198:J208" si="35">H198*I198</f>
        <v>1432.6333842295082</v>
      </c>
      <c r="L198">
        <f>_xlfn.XLOOKUP(B198,Analítico!B:B,Analítico!I:I,0)</f>
        <v>1432.6333842295082</v>
      </c>
    </row>
    <row r="199" spans="1:12" ht="25.5" customHeight="1" x14ac:dyDescent="0.25">
      <c r="A199" s="50" t="s">
        <v>1638</v>
      </c>
      <c r="B199" s="51" t="s">
        <v>1837</v>
      </c>
      <c r="C199" s="50" t="s">
        <v>157</v>
      </c>
      <c r="D199" s="50" t="s">
        <v>1838</v>
      </c>
      <c r="E199" s="248" t="s">
        <v>1637</v>
      </c>
      <c r="F199" s="248"/>
      <c r="G199" s="52" t="s">
        <v>266</v>
      </c>
      <c r="H199" s="53">
        <v>12.819000000000001</v>
      </c>
      <c r="I199" s="43">
        <f t="shared" si="34"/>
        <v>19.16</v>
      </c>
      <c r="J199" s="43">
        <f t="shared" si="35"/>
        <v>245.61204000000001</v>
      </c>
      <c r="L199">
        <f>_xlfn.XLOOKUP(B199,Analítico!B:B,Analítico!I:I,0)</f>
        <v>19.16</v>
      </c>
    </row>
    <row r="200" spans="1:12" ht="25.5" customHeight="1" x14ac:dyDescent="0.25">
      <c r="A200" s="50" t="s">
        <v>1638</v>
      </c>
      <c r="B200" s="51" t="s">
        <v>1839</v>
      </c>
      <c r="C200" s="50" t="s">
        <v>157</v>
      </c>
      <c r="D200" s="50" t="s">
        <v>1840</v>
      </c>
      <c r="E200" s="248" t="s">
        <v>1637</v>
      </c>
      <c r="F200" s="248"/>
      <c r="G200" s="52" t="s">
        <v>266</v>
      </c>
      <c r="H200" s="53">
        <v>18.167999999999999</v>
      </c>
      <c r="I200" s="43">
        <f t="shared" si="34"/>
        <v>25.18</v>
      </c>
      <c r="J200" s="43">
        <f t="shared" si="35"/>
        <v>457.47023999999999</v>
      </c>
      <c r="L200">
        <f>_xlfn.XLOOKUP(B200,Analítico!B:B,Analítico!I:I,0)</f>
        <v>25.18</v>
      </c>
    </row>
    <row r="201" spans="1:12" ht="24" customHeight="1" x14ac:dyDescent="0.25">
      <c r="A201" s="55" t="s">
        <v>1627</v>
      </c>
      <c r="B201" s="56" t="s">
        <v>1841</v>
      </c>
      <c r="C201" s="55" t="s">
        <v>162</v>
      </c>
      <c r="D201" s="55" t="s">
        <v>1842</v>
      </c>
      <c r="E201" s="249" t="s">
        <v>1648</v>
      </c>
      <c r="F201" s="249"/>
      <c r="G201" s="57" t="s">
        <v>259</v>
      </c>
      <c r="H201" s="58">
        <v>5.1840000000000002</v>
      </c>
      <c r="I201" s="43">
        <f t="shared" si="34"/>
        <v>0.7</v>
      </c>
      <c r="J201" s="43">
        <f t="shared" si="35"/>
        <v>3.6288</v>
      </c>
      <c r="L201">
        <f>_xlfn.XLOOKUP(B201,Analítico!B:B,Analítico!I:I,0)</f>
        <v>0.7</v>
      </c>
    </row>
    <row r="202" spans="1:12" ht="24" customHeight="1" x14ac:dyDescent="0.25">
      <c r="A202" s="55" t="s">
        <v>1627</v>
      </c>
      <c r="B202" s="56" t="s">
        <v>1843</v>
      </c>
      <c r="C202" s="55" t="s">
        <v>162</v>
      </c>
      <c r="D202" s="55" t="s">
        <v>1844</v>
      </c>
      <c r="E202" s="249" t="s">
        <v>1648</v>
      </c>
      <c r="F202" s="249"/>
      <c r="G202" s="57" t="s">
        <v>212</v>
      </c>
      <c r="H202" s="58">
        <v>1.2E-2</v>
      </c>
      <c r="I202" s="43">
        <f t="shared" si="34"/>
        <v>137.29</v>
      </c>
      <c r="J202" s="43">
        <f t="shared" si="35"/>
        <v>1.6474799999999998</v>
      </c>
      <c r="L202">
        <f>_xlfn.XLOOKUP(B202,Analítico!B:B,Analítico!I:I,0)</f>
        <v>137.29</v>
      </c>
    </row>
    <row r="203" spans="1:12" ht="24" customHeight="1" x14ac:dyDescent="0.25">
      <c r="A203" s="55" t="s">
        <v>1627</v>
      </c>
      <c r="B203" s="56" t="s">
        <v>1845</v>
      </c>
      <c r="C203" s="55" t="s">
        <v>162</v>
      </c>
      <c r="D203" s="55" t="s">
        <v>1846</v>
      </c>
      <c r="E203" s="249" t="s">
        <v>1648</v>
      </c>
      <c r="F203" s="249"/>
      <c r="G203" s="57" t="s">
        <v>164</v>
      </c>
      <c r="H203" s="58">
        <v>1</v>
      </c>
      <c r="I203" s="43">
        <f t="shared" si="34"/>
        <v>200.69</v>
      </c>
      <c r="J203" s="43">
        <f t="shared" si="35"/>
        <v>200.69</v>
      </c>
      <c r="L203">
        <f>_xlfn.XLOOKUP(B203,Analítico!B:B,Analítico!I:I,0)</f>
        <v>200.69</v>
      </c>
    </row>
    <row r="204" spans="1:12" ht="25.5" customHeight="1" x14ac:dyDescent="0.25">
      <c r="A204" s="55" t="s">
        <v>1627</v>
      </c>
      <c r="B204" s="56" t="s">
        <v>1847</v>
      </c>
      <c r="C204" s="55" t="s">
        <v>162</v>
      </c>
      <c r="D204" s="55" t="s">
        <v>1848</v>
      </c>
      <c r="E204" s="249" t="s">
        <v>1648</v>
      </c>
      <c r="F204" s="249"/>
      <c r="G204" s="57" t="s">
        <v>255</v>
      </c>
      <c r="H204" s="58">
        <v>12.76</v>
      </c>
      <c r="I204" s="43">
        <f t="shared" si="34"/>
        <v>9.94</v>
      </c>
      <c r="J204" s="43">
        <f t="shared" si="35"/>
        <v>126.83439999999999</v>
      </c>
      <c r="L204">
        <f>_xlfn.XLOOKUP(B204,Analítico!B:B,Analítico!I:I,0)</f>
        <v>9.94</v>
      </c>
    </row>
    <row r="205" spans="1:12" ht="25.5" customHeight="1" x14ac:dyDescent="0.25">
      <c r="A205" s="55" t="s">
        <v>1627</v>
      </c>
      <c r="B205" s="56" t="s">
        <v>1849</v>
      </c>
      <c r="C205" s="55" t="s">
        <v>162</v>
      </c>
      <c r="D205" s="55" t="s">
        <v>1850</v>
      </c>
      <c r="E205" s="249" t="s">
        <v>1648</v>
      </c>
      <c r="F205" s="249"/>
      <c r="G205" s="57" t="s">
        <v>164</v>
      </c>
      <c r="H205" s="58">
        <v>6</v>
      </c>
      <c r="I205" s="43">
        <f t="shared" si="34"/>
        <v>1.52</v>
      </c>
      <c r="J205" s="43">
        <f t="shared" si="35"/>
        <v>9.120000000000001</v>
      </c>
      <c r="L205">
        <f>_xlfn.XLOOKUP(B205,Analítico!B:B,Analítico!I:I,0)</f>
        <v>1.52</v>
      </c>
    </row>
    <row r="206" spans="1:12" ht="25.5" customHeight="1" x14ac:dyDescent="0.25">
      <c r="A206" s="55" t="s">
        <v>1627</v>
      </c>
      <c r="B206" s="56" t="s">
        <v>1851</v>
      </c>
      <c r="C206" s="55" t="s">
        <v>162</v>
      </c>
      <c r="D206" s="55" t="s">
        <v>1852</v>
      </c>
      <c r="E206" s="249" t="s">
        <v>1648</v>
      </c>
      <c r="F206" s="249"/>
      <c r="G206" s="57" t="s">
        <v>255</v>
      </c>
      <c r="H206" s="58">
        <v>0.98</v>
      </c>
      <c r="I206" s="43">
        <f t="shared" si="34"/>
        <v>46.87</v>
      </c>
      <c r="J206" s="43">
        <f t="shared" si="35"/>
        <v>45.932599999999994</v>
      </c>
      <c r="L206">
        <f>_xlfn.XLOOKUP(B206,Analítico!B:B,Analítico!I:I,0)</f>
        <v>46.87</v>
      </c>
    </row>
    <row r="207" spans="1:12" ht="25.5" customHeight="1" x14ac:dyDescent="0.25">
      <c r="A207" s="55" t="s">
        <v>1627</v>
      </c>
      <c r="B207" s="56" t="s">
        <v>1853</v>
      </c>
      <c r="C207" s="55" t="s">
        <v>162</v>
      </c>
      <c r="D207" s="55" t="s">
        <v>1854</v>
      </c>
      <c r="E207" s="249" t="s">
        <v>1648</v>
      </c>
      <c r="F207" s="249"/>
      <c r="G207" s="57" t="s">
        <v>255</v>
      </c>
      <c r="H207" s="58">
        <v>0.9</v>
      </c>
      <c r="I207" s="43">
        <f t="shared" si="34"/>
        <v>6.2</v>
      </c>
      <c r="J207" s="43">
        <f t="shared" si="35"/>
        <v>5.58</v>
      </c>
      <c r="L207">
        <f>_xlfn.XLOOKUP(B207,Analítico!B:B,Analítico!I:I,0)</f>
        <v>6.2</v>
      </c>
    </row>
    <row r="208" spans="1:12" ht="25.5" customHeight="1" thickBot="1" x14ac:dyDescent="0.3">
      <c r="A208" s="55" t="s">
        <v>1627</v>
      </c>
      <c r="B208" s="56" t="s">
        <v>1855</v>
      </c>
      <c r="C208" s="55" t="s">
        <v>162</v>
      </c>
      <c r="D208" s="55" t="s">
        <v>1856</v>
      </c>
      <c r="E208" s="249" t="s">
        <v>1648</v>
      </c>
      <c r="F208" s="249"/>
      <c r="G208" s="57" t="s">
        <v>164</v>
      </c>
      <c r="H208" s="58">
        <v>1</v>
      </c>
      <c r="I208" s="43">
        <f t="shared" si="34"/>
        <v>336.14</v>
      </c>
      <c r="J208" s="43">
        <f t="shared" si="35"/>
        <v>336.14</v>
      </c>
      <c r="L208">
        <f>_xlfn.XLOOKUP(B208,Analítico!B:B,Analítico!I:I,0)</f>
        <v>336.14</v>
      </c>
    </row>
    <row r="209" spans="1:12" ht="26.25" hidden="1" thickBot="1" x14ac:dyDescent="0.3">
      <c r="A209" s="44"/>
      <c r="B209" s="44"/>
      <c r="C209" s="44"/>
      <c r="D209" s="44"/>
      <c r="E209" s="44" t="s">
        <v>1629</v>
      </c>
      <c r="F209" s="45">
        <v>533.84</v>
      </c>
      <c r="G209" s="44" t="s">
        <v>1630</v>
      </c>
      <c r="H209" s="45">
        <v>0</v>
      </c>
      <c r="I209" s="44" t="s">
        <v>1631</v>
      </c>
      <c r="J209" s="45">
        <v>533.84</v>
      </c>
      <c r="L209" t="str">
        <f>_xlfn.XLOOKUP(B209,Analítico!B:B,Analítico!I:I,0)</f>
        <v>MO com LS =&gt;</v>
      </c>
    </row>
    <row r="210" spans="1:12" ht="15" hidden="1" customHeight="1" thickBot="1" x14ac:dyDescent="0.3">
      <c r="A210" s="44"/>
      <c r="B210" s="44"/>
      <c r="C210" s="44"/>
      <c r="D210" s="44"/>
      <c r="E210" s="44" t="s">
        <v>1632</v>
      </c>
      <c r="F210" s="45">
        <v>320.67</v>
      </c>
      <c r="G210" s="44"/>
      <c r="H210" s="229" t="s">
        <v>1633</v>
      </c>
      <c r="I210" s="229"/>
      <c r="J210" s="45">
        <v>1778.28</v>
      </c>
      <c r="L210" t="str">
        <f>_xlfn.XLOOKUP(B210,Analítico!B:B,Analítico!I:I,0)</f>
        <v>MO com LS =&gt;</v>
      </c>
    </row>
    <row r="211" spans="1:12" ht="0.75" customHeight="1" thickTop="1" x14ac:dyDescent="0.25">
      <c r="A211" s="49"/>
      <c r="B211" s="49"/>
      <c r="C211" s="49"/>
      <c r="D211" s="49"/>
      <c r="E211" s="49"/>
      <c r="F211" s="49"/>
      <c r="G211" s="49"/>
      <c r="H211" s="49"/>
      <c r="I211" s="49"/>
      <c r="J211" s="49"/>
      <c r="L211" t="str">
        <f>_xlfn.XLOOKUP(B211,Analítico!B:B,Analítico!I:I,0)</f>
        <v>MO com LS =&gt;</v>
      </c>
    </row>
    <row r="212" spans="1:12" ht="18" hidden="1" customHeight="1" x14ac:dyDescent="0.25">
      <c r="A212" s="36" t="s">
        <v>231</v>
      </c>
      <c r="B212" s="37" t="s">
        <v>137</v>
      </c>
      <c r="C212" s="36" t="s">
        <v>138</v>
      </c>
      <c r="D212" s="36" t="s">
        <v>9</v>
      </c>
      <c r="E212" s="250" t="s">
        <v>1626</v>
      </c>
      <c r="F212" s="250"/>
      <c r="G212" s="38" t="s">
        <v>139</v>
      </c>
      <c r="H212" s="37" t="s">
        <v>140</v>
      </c>
      <c r="I212" s="37" t="s">
        <v>141</v>
      </c>
      <c r="J212" s="37" t="s">
        <v>10</v>
      </c>
      <c r="L212" t="str">
        <f>_xlfn.XLOOKUP(B212,Analítico!B:B,Analítico!I:I,0)</f>
        <v>Valor Unit</v>
      </c>
    </row>
    <row r="213" spans="1:12" ht="24" customHeight="1" x14ac:dyDescent="0.25">
      <c r="A213" s="39" t="s">
        <v>1636</v>
      </c>
      <c r="B213" s="40" t="s">
        <v>232</v>
      </c>
      <c r="C213" s="39" t="s">
        <v>162</v>
      </c>
      <c r="D213" s="39" t="s">
        <v>1857</v>
      </c>
      <c r="E213" s="251" t="s">
        <v>33</v>
      </c>
      <c r="F213" s="251"/>
      <c r="G213" s="41" t="s">
        <v>164</v>
      </c>
      <c r="H213" s="42">
        <v>1</v>
      </c>
      <c r="I213" s="43">
        <f t="shared" ref="I213:I217" si="36">L213</f>
        <v>3427.0074841065575</v>
      </c>
      <c r="J213" s="43">
        <f t="shared" ref="J213:J217" si="37">H213*I213</f>
        <v>3427.0074841065575</v>
      </c>
      <c r="L213">
        <f>_xlfn.XLOOKUP(B213,Analítico!B:B,Analítico!I:I,0)</f>
        <v>3427.0074841065575</v>
      </c>
    </row>
    <row r="214" spans="1:12" ht="24" customHeight="1" x14ac:dyDescent="0.25">
      <c r="A214" s="50" t="s">
        <v>1638</v>
      </c>
      <c r="B214" s="51" t="s">
        <v>1858</v>
      </c>
      <c r="C214" s="50" t="s">
        <v>157</v>
      </c>
      <c r="D214" s="50" t="s">
        <v>1859</v>
      </c>
      <c r="E214" s="248" t="s">
        <v>1637</v>
      </c>
      <c r="F214" s="248"/>
      <c r="G214" s="52" t="s">
        <v>266</v>
      </c>
      <c r="H214" s="53">
        <v>4.1120000000000001</v>
      </c>
      <c r="I214" s="43">
        <f t="shared" si="36"/>
        <v>26.51</v>
      </c>
      <c r="J214" s="43">
        <f t="shared" si="37"/>
        <v>109.00912000000001</v>
      </c>
      <c r="L214">
        <f>_xlfn.XLOOKUP(B214,Analítico!B:B,Analítico!I:I,0)</f>
        <v>26.51</v>
      </c>
    </row>
    <row r="215" spans="1:12" ht="24" customHeight="1" x14ac:dyDescent="0.25">
      <c r="A215" s="50" t="s">
        <v>1638</v>
      </c>
      <c r="B215" s="51" t="s">
        <v>1186</v>
      </c>
      <c r="C215" s="50" t="s">
        <v>157</v>
      </c>
      <c r="D215" s="50" t="s">
        <v>1187</v>
      </c>
      <c r="E215" s="248" t="s">
        <v>1637</v>
      </c>
      <c r="F215" s="248"/>
      <c r="G215" s="52" t="s">
        <v>266</v>
      </c>
      <c r="H215" s="53">
        <v>3.133</v>
      </c>
      <c r="I215" s="43">
        <f t="shared" si="36"/>
        <v>18.82</v>
      </c>
      <c r="J215" s="43">
        <f t="shared" si="37"/>
        <v>58.963059999999999</v>
      </c>
      <c r="L215">
        <f>_xlfn.XLOOKUP(B215,Analítico!B:B,Analítico!I:I,0)</f>
        <v>18.82</v>
      </c>
    </row>
    <row r="216" spans="1:12" ht="24" customHeight="1" x14ac:dyDescent="0.25">
      <c r="A216" s="55" t="s">
        <v>1627</v>
      </c>
      <c r="B216" s="56" t="s">
        <v>1860</v>
      </c>
      <c r="C216" s="55" t="s">
        <v>162</v>
      </c>
      <c r="D216" s="55" t="s">
        <v>1861</v>
      </c>
      <c r="E216" s="249" t="s">
        <v>1648</v>
      </c>
      <c r="F216" s="249"/>
      <c r="G216" s="57" t="s">
        <v>164</v>
      </c>
      <c r="H216" s="58">
        <v>3</v>
      </c>
      <c r="I216" s="43">
        <f t="shared" si="36"/>
        <v>37.86</v>
      </c>
      <c r="J216" s="43">
        <f t="shared" si="37"/>
        <v>113.58</v>
      </c>
      <c r="L216">
        <f>_xlfn.XLOOKUP(B216,Analítico!B:B,Analítico!I:I,0)</f>
        <v>37.86</v>
      </c>
    </row>
    <row r="217" spans="1:12" ht="25.5" customHeight="1" thickBot="1" x14ac:dyDescent="0.3">
      <c r="A217" s="55" t="s">
        <v>1627</v>
      </c>
      <c r="B217" s="56" t="s">
        <v>1862</v>
      </c>
      <c r="C217" s="55" t="s">
        <v>162</v>
      </c>
      <c r="D217" s="55" t="s">
        <v>1863</v>
      </c>
      <c r="E217" s="249" t="s">
        <v>1648</v>
      </c>
      <c r="F217" s="249"/>
      <c r="G217" s="57" t="s">
        <v>164</v>
      </c>
      <c r="H217" s="58">
        <v>1</v>
      </c>
      <c r="I217" s="43">
        <f t="shared" si="36"/>
        <v>3145.46</v>
      </c>
      <c r="J217" s="43">
        <f t="shared" si="37"/>
        <v>3145.46</v>
      </c>
      <c r="L217">
        <f>_xlfn.XLOOKUP(B217,Analítico!B:B,Analítico!I:I,0)</f>
        <v>3145.46</v>
      </c>
    </row>
    <row r="218" spans="1:12" ht="26.25" hidden="1" thickBot="1" x14ac:dyDescent="0.3">
      <c r="A218" s="44"/>
      <c r="B218" s="44"/>
      <c r="C218" s="44"/>
      <c r="D218" s="44"/>
      <c r="E218" s="44" t="s">
        <v>1629</v>
      </c>
      <c r="F218" s="45">
        <v>127.66</v>
      </c>
      <c r="G218" s="44" t="s">
        <v>1630</v>
      </c>
      <c r="H218" s="45">
        <v>0</v>
      </c>
      <c r="I218" s="44" t="s">
        <v>1631</v>
      </c>
      <c r="J218" s="45">
        <v>127.66</v>
      </c>
      <c r="L218" t="str">
        <f>_xlfn.XLOOKUP(B218,Analítico!B:B,Analítico!I:I,0)</f>
        <v>MO com LS =&gt;</v>
      </c>
    </row>
    <row r="219" spans="1:12" ht="15" hidden="1" customHeight="1" thickBot="1" x14ac:dyDescent="0.3">
      <c r="A219" s="44"/>
      <c r="B219" s="44"/>
      <c r="C219" s="44"/>
      <c r="D219" s="44"/>
      <c r="E219" s="44" t="s">
        <v>1632</v>
      </c>
      <c r="F219" s="45">
        <v>767.08</v>
      </c>
      <c r="G219" s="44"/>
      <c r="H219" s="229" t="s">
        <v>1633</v>
      </c>
      <c r="I219" s="229"/>
      <c r="J219" s="45">
        <v>4253.83</v>
      </c>
      <c r="L219" t="str">
        <f>_xlfn.XLOOKUP(B219,Analítico!B:B,Analítico!I:I,0)</f>
        <v>MO com LS =&gt;</v>
      </c>
    </row>
    <row r="220" spans="1:12" ht="0.75" customHeight="1" thickTop="1" x14ac:dyDescent="0.25">
      <c r="A220" s="49"/>
      <c r="B220" s="49"/>
      <c r="C220" s="49"/>
      <c r="D220" s="49"/>
      <c r="E220" s="49"/>
      <c r="F220" s="49"/>
      <c r="G220" s="49"/>
      <c r="H220" s="49"/>
      <c r="I220" s="49"/>
      <c r="J220" s="49"/>
      <c r="L220" t="str">
        <f>_xlfn.XLOOKUP(B220,Analítico!B:B,Analítico!I:I,0)</f>
        <v>MO com LS =&gt;</v>
      </c>
    </row>
    <row r="221" spans="1:12" ht="18" hidden="1" customHeight="1" x14ac:dyDescent="0.25">
      <c r="A221" s="36" t="s">
        <v>234</v>
      </c>
      <c r="B221" s="37" t="s">
        <v>137</v>
      </c>
      <c r="C221" s="36" t="s">
        <v>138</v>
      </c>
      <c r="D221" s="36" t="s">
        <v>9</v>
      </c>
      <c r="E221" s="250" t="s">
        <v>1626</v>
      </c>
      <c r="F221" s="250"/>
      <c r="G221" s="38" t="s">
        <v>139</v>
      </c>
      <c r="H221" s="37" t="s">
        <v>140</v>
      </c>
      <c r="I221" s="37" t="s">
        <v>141</v>
      </c>
      <c r="J221" s="37" t="s">
        <v>10</v>
      </c>
      <c r="L221" t="str">
        <f>_xlfn.XLOOKUP(B221,Analítico!B:B,Analítico!I:I,0)</f>
        <v>Valor Unit</v>
      </c>
    </row>
    <row r="222" spans="1:12" ht="25.5" customHeight="1" x14ac:dyDescent="0.25">
      <c r="A222" s="39" t="s">
        <v>1636</v>
      </c>
      <c r="B222" s="40" t="s">
        <v>235</v>
      </c>
      <c r="C222" s="39" t="s">
        <v>162</v>
      </c>
      <c r="D222" s="39" t="s">
        <v>1864</v>
      </c>
      <c r="E222" s="251" t="s">
        <v>33</v>
      </c>
      <c r="F222" s="251"/>
      <c r="G222" s="41" t="s">
        <v>164</v>
      </c>
      <c r="H222" s="42">
        <v>1</v>
      </c>
      <c r="I222" s="43">
        <f t="shared" ref="I222:I234" si="38">L222</f>
        <v>1846.509010385246</v>
      </c>
      <c r="J222" s="43">
        <f t="shared" ref="J222:J234" si="39">H222*I222</f>
        <v>1846.509010385246</v>
      </c>
      <c r="L222">
        <f>_xlfn.XLOOKUP(B222,Analítico!B:B,Analítico!I:I,0)</f>
        <v>1846.509010385246</v>
      </c>
    </row>
    <row r="223" spans="1:12" ht="25.5" customHeight="1" x14ac:dyDescent="0.25">
      <c r="A223" s="50" t="s">
        <v>1638</v>
      </c>
      <c r="B223" s="51" t="s">
        <v>1837</v>
      </c>
      <c r="C223" s="50" t="s">
        <v>157</v>
      </c>
      <c r="D223" s="50" t="s">
        <v>1838</v>
      </c>
      <c r="E223" s="248" t="s">
        <v>1637</v>
      </c>
      <c r="F223" s="248"/>
      <c r="G223" s="52" t="s">
        <v>266</v>
      </c>
      <c r="H223" s="53">
        <v>13.217000000000001</v>
      </c>
      <c r="I223" s="43">
        <f t="shared" si="38"/>
        <v>19.16</v>
      </c>
      <c r="J223" s="43">
        <f t="shared" si="39"/>
        <v>253.23772000000002</v>
      </c>
      <c r="L223">
        <f>_xlfn.XLOOKUP(B223,Analítico!B:B,Analítico!I:I,0)</f>
        <v>19.16</v>
      </c>
    </row>
    <row r="224" spans="1:12" ht="25.5" customHeight="1" x14ac:dyDescent="0.25">
      <c r="A224" s="50" t="s">
        <v>1638</v>
      </c>
      <c r="B224" s="51" t="s">
        <v>1839</v>
      </c>
      <c r="C224" s="50" t="s">
        <v>157</v>
      </c>
      <c r="D224" s="50" t="s">
        <v>1840</v>
      </c>
      <c r="E224" s="248" t="s">
        <v>1637</v>
      </c>
      <c r="F224" s="248"/>
      <c r="G224" s="52" t="s">
        <v>266</v>
      </c>
      <c r="H224" s="53">
        <v>18.731000000000002</v>
      </c>
      <c r="I224" s="43">
        <f t="shared" si="38"/>
        <v>25.18</v>
      </c>
      <c r="J224" s="43">
        <f t="shared" si="39"/>
        <v>471.64658000000003</v>
      </c>
      <c r="L224">
        <f>_xlfn.XLOOKUP(B224,Analítico!B:B,Analítico!I:I,0)</f>
        <v>25.18</v>
      </c>
    </row>
    <row r="225" spans="1:12" ht="24" customHeight="1" x14ac:dyDescent="0.25">
      <c r="A225" s="55" t="s">
        <v>1627</v>
      </c>
      <c r="B225" s="56" t="s">
        <v>1841</v>
      </c>
      <c r="C225" s="55" t="s">
        <v>162</v>
      </c>
      <c r="D225" s="55" t="s">
        <v>1842</v>
      </c>
      <c r="E225" s="249" t="s">
        <v>1648</v>
      </c>
      <c r="F225" s="249"/>
      <c r="G225" s="57" t="s">
        <v>259</v>
      </c>
      <c r="H225" s="58">
        <v>5.1840000000000002</v>
      </c>
      <c r="I225" s="43">
        <f t="shared" si="38"/>
        <v>0.7</v>
      </c>
      <c r="J225" s="43">
        <f t="shared" si="39"/>
        <v>3.6288</v>
      </c>
      <c r="L225">
        <f>_xlfn.XLOOKUP(B225,Analítico!B:B,Analítico!I:I,0)</f>
        <v>0.7</v>
      </c>
    </row>
    <row r="226" spans="1:12" ht="24" customHeight="1" x14ac:dyDescent="0.25">
      <c r="A226" s="55" t="s">
        <v>1627</v>
      </c>
      <c r="B226" s="56" t="s">
        <v>1843</v>
      </c>
      <c r="C226" s="55" t="s">
        <v>162</v>
      </c>
      <c r="D226" s="55" t="s">
        <v>1844</v>
      </c>
      <c r="E226" s="249" t="s">
        <v>1648</v>
      </c>
      <c r="F226" s="249"/>
      <c r="G226" s="57" t="s">
        <v>212</v>
      </c>
      <c r="H226" s="58">
        <v>1.2E-2</v>
      </c>
      <c r="I226" s="43">
        <f t="shared" si="38"/>
        <v>137.29</v>
      </c>
      <c r="J226" s="43">
        <f t="shared" si="39"/>
        <v>1.6474799999999998</v>
      </c>
      <c r="L226">
        <f>_xlfn.XLOOKUP(B226,Analítico!B:B,Analítico!I:I,0)</f>
        <v>137.29</v>
      </c>
    </row>
    <row r="227" spans="1:12" ht="25.5" customHeight="1" x14ac:dyDescent="0.25">
      <c r="A227" s="55" t="s">
        <v>1627</v>
      </c>
      <c r="B227" s="56" t="s">
        <v>1847</v>
      </c>
      <c r="C227" s="55" t="s">
        <v>162</v>
      </c>
      <c r="D227" s="55" t="s">
        <v>1848</v>
      </c>
      <c r="E227" s="249" t="s">
        <v>1648</v>
      </c>
      <c r="F227" s="249"/>
      <c r="G227" s="57" t="s">
        <v>255</v>
      </c>
      <c r="H227" s="58">
        <v>23.917999999999999</v>
      </c>
      <c r="I227" s="43">
        <f t="shared" si="38"/>
        <v>9.94</v>
      </c>
      <c r="J227" s="43">
        <f t="shared" si="39"/>
        <v>237.74491999999998</v>
      </c>
      <c r="L227">
        <f>_xlfn.XLOOKUP(B227,Analítico!B:B,Analítico!I:I,0)</f>
        <v>9.94</v>
      </c>
    </row>
    <row r="228" spans="1:12" ht="24" customHeight="1" x14ac:dyDescent="0.25">
      <c r="A228" s="55" t="s">
        <v>1627</v>
      </c>
      <c r="B228" s="56" t="s">
        <v>1865</v>
      </c>
      <c r="C228" s="55" t="s">
        <v>162</v>
      </c>
      <c r="D228" s="55" t="s">
        <v>1866</v>
      </c>
      <c r="E228" s="249" t="s">
        <v>1648</v>
      </c>
      <c r="F228" s="249"/>
      <c r="G228" s="57" t="s">
        <v>259</v>
      </c>
      <c r="H228" s="58">
        <v>9.1999999999999998E-2</v>
      </c>
      <c r="I228" s="43">
        <f t="shared" si="38"/>
        <v>44.93</v>
      </c>
      <c r="J228" s="43">
        <f t="shared" si="39"/>
        <v>4.1335600000000001</v>
      </c>
      <c r="L228">
        <f>_xlfn.XLOOKUP(B228,Analítico!B:B,Analítico!I:I,0)</f>
        <v>44.93</v>
      </c>
    </row>
    <row r="229" spans="1:12" ht="25.5" customHeight="1" x14ac:dyDescent="0.25">
      <c r="A229" s="55" t="s">
        <v>1627</v>
      </c>
      <c r="B229" s="56" t="s">
        <v>1867</v>
      </c>
      <c r="C229" s="55" t="s">
        <v>162</v>
      </c>
      <c r="D229" s="55" t="s">
        <v>1868</v>
      </c>
      <c r="E229" s="249" t="s">
        <v>1648</v>
      </c>
      <c r="F229" s="249"/>
      <c r="G229" s="57" t="s">
        <v>164</v>
      </c>
      <c r="H229" s="58">
        <v>1</v>
      </c>
      <c r="I229" s="43">
        <f t="shared" si="38"/>
        <v>309.77999999999997</v>
      </c>
      <c r="J229" s="43">
        <f t="shared" si="39"/>
        <v>309.77999999999997</v>
      </c>
      <c r="L229">
        <f>_xlfn.XLOOKUP(B229,Analítico!B:B,Analítico!I:I,0)</f>
        <v>309.77999999999997</v>
      </c>
    </row>
    <row r="230" spans="1:12" ht="25.5" customHeight="1" x14ac:dyDescent="0.25">
      <c r="A230" s="55" t="s">
        <v>1627</v>
      </c>
      <c r="B230" s="56" t="s">
        <v>1851</v>
      </c>
      <c r="C230" s="55" t="s">
        <v>162</v>
      </c>
      <c r="D230" s="55" t="s">
        <v>1852</v>
      </c>
      <c r="E230" s="249" t="s">
        <v>1648</v>
      </c>
      <c r="F230" s="249"/>
      <c r="G230" s="57" t="s">
        <v>255</v>
      </c>
      <c r="H230" s="58">
        <v>3.6</v>
      </c>
      <c r="I230" s="43">
        <f t="shared" si="38"/>
        <v>46.87</v>
      </c>
      <c r="J230" s="43">
        <f t="shared" si="39"/>
        <v>168.732</v>
      </c>
      <c r="L230">
        <f>_xlfn.XLOOKUP(B230,Analítico!B:B,Analítico!I:I,0)</f>
        <v>46.87</v>
      </c>
    </row>
    <row r="231" spans="1:12" ht="25.5" customHeight="1" x14ac:dyDescent="0.25">
      <c r="A231" s="55" t="s">
        <v>1627</v>
      </c>
      <c r="B231" s="56" t="s">
        <v>1853</v>
      </c>
      <c r="C231" s="55" t="s">
        <v>162</v>
      </c>
      <c r="D231" s="55" t="s">
        <v>1854</v>
      </c>
      <c r="E231" s="249" t="s">
        <v>1648</v>
      </c>
      <c r="F231" s="249"/>
      <c r="G231" s="57" t="s">
        <v>255</v>
      </c>
      <c r="H231" s="58">
        <v>1.9</v>
      </c>
      <c r="I231" s="43">
        <f t="shared" si="38"/>
        <v>6.2</v>
      </c>
      <c r="J231" s="43">
        <f t="shared" si="39"/>
        <v>11.78</v>
      </c>
      <c r="L231">
        <f>_xlfn.XLOOKUP(B231,Analítico!B:B,Analítico!I:I,0)</f>
        <v>6.2</v>
      </c>
    </row>
    <row r="232" spans="1:12" ht="25.5" customHeight="1" x14ac:dyDescent="0.25">
      <c r="A232" s="55" t="s">
        <v>1627</v>
      </c>
      <c r="B232" s="56" t="s">
        <v>1869</v>
      </c>
      <c r="C232" s="55" t="s">
        <v>162</v>
      </c>
      <c r="D232" s="55" t="s">
        <v>1870</v>
      </c>
      <c r="E232" s="249" t="s">
        <v>1648</v>
      </c>
      <c r="F232" s="249"/>
      <c r="G232" s="57" t="s">
        <v>164</v>
      </c>
      <c r="H232" s="58">
        <v>2</v>
      </c>
      <c r="I232" s="43">
        <f t="shared" si="38"/>
        <v>95.64</v>
      </c>
      <c r="J232" s="43">
        <f t="shared" si="39"/>
        <v>191.28</v>
      </c>
      <c r="L232">
        <f>_xlfn.XLOOKUP(B232,Analítico!B:B,Analítico!I:I,0)</f>
        <v>95.64</v>
      </c>
    </row>
    <row r="233" spans="1:12" ht="24" customHeight="1" x14ac:dyDescent="0.25">
      <c r="A233" s="55" t="s">
        <v>1627</v>
      </c>
      <c r="B233" s="56" t="s">
        <v>1871</v>
      </c>
      <c r="C233" s="55" t="s">
        <v>162</v>
      </c>
      <c r="D233" s="55" t="s">
        <v>1872</v>
      </c>
      <c r="E233" s="249" t="s">
        <v>1648</v>
      </c>
      <c r="F233" s="249"/>
      <c r="G233" s="57" t="s">
        <v>259</v>
      </c>
      <c r="H233" s="58">
        <v>2.8000000000000001E-2</v>
      </c>
      <c r="I233" s="43">
        <f t="shared" si="38"/>
        <v>41.46</v>
      </c>
      <c r="J233" s="43">
        <f t="shared" si="39"/>
        <v>1.1608800000000001</v>
      </c>
      <c r="L233">
        <f>_xlfn.XLOOKUP(B233,Analítico!B:B,Analítico!I:I,0)</f>
        <v>41.46</v>
      </c>
    </row>
    <row r="234" spans="1:12" ht="24" customHeight="1" thickBot="1" x14ac:dyDescent="0.3">
      <c r="A234" s="55" t="s">
        <v>1627</v>
      </c>
      <c r="B234" s="56" t="s">
        <v>1873</v>
      </c>
      <c r="C234" s="55" t="s">
        <v>162</v>
      </c>
      <c r="D234" s="55" t="s">
        <v>1874</v>
      </c>
      <c r="E234" s="249" t="s">
        <v>1648</v>
      </c>
      <c r="F234" s="249"/>
      <c r="G234" s="57" t="s">
        <v>164</v>
      </c>
      <c r="H234" s="58">
        <v>1</v>
      </c>
      <c r="I234" s="43">
        <f t="shared" si="38"/>
        <v>191.77</v>
      </c>
      <c r="J234" s="43">
        <f t="shared" si="39"/>
        <v>191.77</v>
      </c>
      <c r="L234">
        <f>_xlfn.XLOOKUP(B234,Analítico!B:B,Analítico!I:I,0)</f>
        <v>191.77</v>
      </c>
    </row>
    <row r="235" spans="1:12" ht="26.25" hidden="1" thickBot="1" x14ac:dyDescent="0.3">
      <c r="A235" s="44"/>
      <c r="B235" s="44"/>
      <c r="C235" s="44"/>
      <c r="D235" s="44"/>
      <c r="E235" s="44" t="s">
        <v>1629</v>
      </c>
      <c r="F235" s="45">
        <v>550.39</v>
      </c>
      <c r="G235" s="44" t="s">
        <v>1630</v>
      </c>
      <c r="H235" s="45">
        <v>0</v>
      </c>
      <c r="I235" s="44" t="s">
        <v>1631</v>
      </c>
      <c r="J235" s="45">
        <v>550.39</v>
      </c>
      <c r="L235" t="str">
        <f>_xlfn.XLOOKUP(B235,Analítico!B:B,Analítico!I:I,0)</f>
        <v>MO com LS =&gt;</v>
      </c>
    </row>
    <row r="236" spans="1:12" ht="15" hidden="1" customHeight="1" thickBot="1" x14ac:dyDescent="0.3">
      <c r="A236" s="44"/>
      <c r="B236" s="44"/>
      <c r="C236" s="44"/>
      <c r="D236" s="44"/>
      <c r="E236" s="44" t="s">
        <v>1632</v>
      </c>
      <c r="F236" s="45">
        <v>413.31</v>
      </c>
      <c r="G236" s="44"/>
      <c r="H236" s="229" t="s">
        <v>1633</v>
      </c>
      <c r="I236" s="229"/>
      <c r="J236" s="45">
        <v>2292.0100000000002</v>
      </c>
      <c r="L236" t="str">
        <f>_xlfn.XLOOKUP(B236,Analítico!B:B,Analítico!I:I,0)</f>
        <v>MO com LS =&gt;</v>
      </c>
    </row>
    <row r="237" spans="1:12" ht="0.75" customHeight="1" thickTop="1" x14ac:dyDescent="0.25">
      <c r="A237" s="49"/>
      <c r="B237" s="49"/>
      <c r="C237" s="49"/>
      <c r="D237" s="49"/>
      <c r="E237" s="49"/>
      <c r="F237" s="49"/>
      <c r="G237" s="49"/>
      <c r="H237" s="49"/>
      <c r="I237" s="49"/>
      <c r="J237" s="49"/>
      <c r="L237" t="str">
        <f>_xlfn.XLOOKUP(B237,Analítico!B:B,Analítico!I:I,0)</f>
        <v>MO com LS =&gt;</v>
      </c>
    </row>
    <row r="238" spans="1:12" ht="18" hidden="1" customHeight="1" x14ac:dyDescent="0.25">
      <c r="A238" s="36" t="s">
        <v>237</v>
      </c>
      <c r="B238" s="37" t="s">
        <v>137</v>
      </c>
      <c r="C238" s="36" t="s">
        <v>138</v>
      </c>
      <c r="D238" s="36" t="s">
        <v>9</v>
      </c>
      <c r="E238" s="250" t="s">
        <v>1626</v>
      </c>
      <c r="F238" s="250"/>
      <c r="G238" s="38" t="s">
        <v>139</v>
      </c>
      <c r="H238" s="37" t="s">
        <v>140</v>
      </c>
      <c r="I238" s="37" t="s">
        <v>141</v>
      </c>
      <c r="J238" s="37" t="s">
        <v>10</v>
      </c>
      <c r="L238" t="str">
        <f>_xlfn.XLOOKUP(B238,Analítico!B:B,Analítico!I:I,0)</f>
        <v>Valor Unit</v>
      </c>
    </row>
    <row r="239" spans="1:12" ht="39" customHeight="1" x14ac:dyDescent="0.25">
      <c r="A239" s="39" t="s">
        <v>1636</v>
      </c>
      <c r="B239" s="40" t="s">
        <v>238</v>
      </c>
      <c r="C239" s="39" t="s">
        <v>157</v>
      </c>
      <c r="D239" s="39" t="s">
        <v>239</v>
      </c>
      <c r="E239" s="251" t="s">
        <v>1823</v>
      </c>
      <c r="F239" s="251"/>
      <c r="G239" s="41" t="s">
        <v>159</v>
      </c>
      <c r="H239" s="42">
        <v>1</v>
      </c>
      <c r="I239" s="43">
        <f t="shared" ref="I239:I245" si="40">L239</f>
        <v>668.54291088524599</v>
      </c>
      <c r="J239" s="43">
        <f t="shared" ref="J239:J245" si="41">H239*I239</f>
        <v>668.54291088524599</v>
      </c>
      <c r="L239">
        <f>_xlfn.XLOOKUP(B239,Analítico!B:B,Analítico!I:I,0)</f>
        <v>668.54291088524599</v>
      </c>
    </row>
    <row r="240" spans="1:12" ht="24" customHeight="1" x14ac:dyDescent="0.25">
      <c r="A240" s="50" t="s">
        <v>1638</v>
      </c>
      <c r="B240" s="51" t="s">
        <v>1792</v>
      </c>
      <c r="C240" s="50" t="s">
        <v>157</v>
      </c>
      <c r="D240" s="50" t="s">
        <v>1793</v>
      </c>
      <c r="E240" s="248" t="s">
        <v>1637</v>
      </c>
      <c r="F240" s="248"/>
      <c r="G240" s="52" t="s">
        <v>266</v>
      </c>
      <c r="H240" s="53">
        <v>0.3826</v>
      </c>
      <c r="I240" s="43">
        <f t="shared" si="40"/>
        <v>26.65</v>
      </c>
      <c r="J240" s="43">
        <f t="shared" si="41"/>
        <v>10.196289999999999</v>
      </c>
      <c r="L240">
        <f>_xlfn.XLOOKUP(B240,Analítico!B:B,Analítico!I:I,0)</f>
        <v>26.65</v>
      </c>
    </row>
    <row r="241" spans="1:12" ht="24" customHeight="1" x14ac:dyDescent="0.25">
      <c r="A241" s="50" t="s">
        <v>1638</v>
      </c>
      <c r="B241" s="51" t="s">
        <v>1186</v>
      </c>
      <c r="C241" s="50" t="s">
        <v>157</v>
      </c>
      <c r="D241" s="50" t="s">
        <v>1187</v>
      </c>
      <c r="E241" s="248" t="s">
        <v>1637</v>
      </c>
      <c r="F241" s="248"/>
      <c r="G241" s="52" t="s">
        <v>266</v>
      </c>
      <c r="H241" s="53">
        <v>0.191</v>
      </c>
      <c r="I241" s="43">
        <f t="shared" si="40"/>
        <v>18.82</v>
      </c>
      <c r="J241" s="43">
        <f t="shared" si="41"/>
        <v>3.5946199999999999</v>
      </c>
      <c r="L241">
        <f>_xlfn.XLOOKUP(B241,Analítico!B:B,Analítico!I:I,0)</f>
        <v>18.82</v>
      </c>
    </row>
    <row r="242" spans="1:12" ht="25.5" customHeight="1" x14ac:dyDescent="0.25">
      <c r="A242" s="55" t="s">
        <v>1627</v>
      </c>
      <c r="B242" s="56" t="s">
        <v>1875</v>
      </c>
      <c r="C242" s="55" t="s">
        <v>157</v>
      </c>
      <c r="D242" s="55" t="s">
        <v>1876</v>
      </c>
      <c r="E242" s="249" t="s">
        <v>1648</v>
      </c>
      <c r="F242" s="249"/>
      <c r="G242" s="57" t="s">
        <v>1877</v>
      </c>
      <c r="H242" s="58">
        <v>0.88290000000000002</v>
      </c>
      <c r="I242" s="43">
        <f t="shared" si="40"/>
        <v>40.92</v>
      </c>
      <c r="J242" s="43">
        <f t="shared" si="41"/>
        <v>36.128268000000006</v>
      </c>
      <c r="L242">
        <f>_xlfn.XLOOKUP(B242,Analítico!B:B,Analítico!I:I,0)</f>
        <v>40.92</v>
      </c>
    </row>
    <row r="243" spans="1:12" ht="39" customHeight="1" x14ac:dyDescent="0.25">
      <c r="A243" s="55" t="s">
        <v>1627</v>
      </c>
      <c r="B243" s="56" t="s">
        <v>1878</v>
      </c>
      <c r="C243" s="55" t="s">
        <v>157</v>
      </c>
      <c r="D243" s="55" t="s">
        <v>1879</v>
      </c>
      <c r="E243" s="249" t="s">
        <v>1648</v>
      </c>
      <c r="F243" s="249"/>
      <c r="G243" s="57" t="s">
        <v>164</v>
      </c>
      <c r="H243" s="58">
        <v>4.8166000000000002</v>
      </c>
      <c r="I243" s="43">
        <f t="shared" si="40"/>
        <v>0.9</v>
      </c>
      <c r="J243" s="43">
        <f t="shared" si="41"/>
        <v>4.3349400000000005</v>
      </c>
      <c r="L243">
        <f>_xlfn.XLOOKUP(B243,Analítico!B:B,Analítico!I:I,0)</f>
        <v>0.9</v>
      </c>
    </row>
    <row r="244" spans="1:12" ht="39" customHeight="1" x14ac:dyDescent="0.25">
      <c r="A244" s="55" t="s">
        <v>1627</v>
      </c>
      <c r="B244" s="56" t="s">
        <v>1880</v>
      </c>
      <c r="C244" s="55" t="s">
        <v>157</v>
      </c>
      <c r="D244" s="55" t="s">
        <v>1881</v>
      </c>
      <c r="E244" s="249" t="s">
        <v>1648</v>
      </c>
      <c r="F244" s="249"/>
      <c r="G244" s="57" t="s">
        <v>255</v>
      </c>
      <c r="H244" s="58">
        <v>6.8503999999999996</v>
      </c>
      <c r="I244" s="43">
        <f t="shared" si="40"/>
        <v>28.42</v>
      </c>
      <c r="J244" s="43">
        <f t="shared" si="41"/>
        <v>194.688368</v>
      </c>
      <c r="L244">
        <f>_xlfn.XLOOKUP(B244,Analítico!B:B,Analítico!I:I,0)</f>
        <v>28.42</v>
      </c>
    </row>
    <row r="245" spans="1:12" ht="39" customHeight="1" thickBot="1" x14ac:dyDescent="0.3">
      <c r="A245" s="55" t="s">
        <v>1627</v>
      </c>
      <c r="B245" s="56" t="s">
        <v>1882</v>
      </c>
      <c r="C245" s="55" t="s">
        <v>157</v>
      </c>
      <c r="D245" s="55" t="s">
        <v>1883</v>
      </c>
      <c r="E245" s="249" t="s">
        <v>1648</v>
      </c>
      <c r="F245" s="249"/>
      <c r="G245" s="57" t="s">
        <v>164</v>
      </c>
      <c r="H245" s="58">
        <v>0.54730000000000001</v>
      </c>
      <c r="I245" s="43">
        <f t="shared" si="40"/>
        <v>766.7</v>
      </c>
      <c r="J245" s="43">
        <f t="shared" si="41"/>
        <v>419.61491000000001</v>
      </c>
      <c r="L245">
        <f>_xlfn.XLOOKUP(B245,Analítico!B:B,Analítico!I:I,0)</f>
        <v>766.7</v>
      </c>
    </row>
    <row r="246" spans="1:12" ht="26.25" hidden="1" thickBot="1" x14ac:dyDescent="0.3">
      <c r="A246" s="44"/>
      <c r="B246" s="44"/>
      <c r="C246" s="44"/>
      <c r="D246" s="44"/>
      <c r="E246" s="44" t="s">
        <v>1629</v>
      </c>
      <c r="F246" s="45">
        <v>10.61</v>
      </c>
      <c r="G246" s="44" t="s">
        <v>1630</v>
      </c>
      <c r="H246" s="45">
        <v>0</v>
      </c>
      <c r="I246" s="44" t="s">
        <v>1631</v>
      </c>
      <c r="J246" s="45">
        <v>10.61</v>
      </c>
      <c r="L246" t="str">
        <f>_xlfn.XLOOKUP(B246,Analítico!B:B,Analítico!I:I,0)</f>
        <v>MO com LS =&gt;</v>
      </c>
    </row>
    <row r="247" spans="1:12" ht="15" hidden="1" customHeight="1" thickBot="1" x14ac:dyDescent="0.3">
      <c r="A247" s="44"/>
      <c r="B247" s="44"/>
      <c r="C247" s="44"/>
      <c r="D247" s="44"/>
      <c r="E247" s="44" t="s">
        <v>1632</v>
      </c>
      <c r="F247" s="45">
        <v>149.63999999999999</v>
      </c>
      <c r="G247" s="44"/>
      <c r="H247" s="229" t="s">
        <v>1633</v>
      </c>
      <c r="I247" s="229"/>
      <c r="J247" s="45">
        <v>829.84</v>
      </c>
      <c r="L247" t="str">
        <f>_xlfn.XLOOKUP(B247,Analítico!B:B,Analítico!I:I,0)</f>
        <v>MO com LS =&gt;</v>
      </c>
    </row>
    <row r="248" spans="1:12" ht="0.75" customHeight="1" thickTop="1" x14ac:dyDescent="0.25">
      <c r="A248" s="49"/>
      <c r="B248" s="49"/>
      <c r="C248" s="49"/>
      <c r="D248" s="49"/>
      <c r="E248" s="49"/>
      <c r="F248" s="49"/>
      <c r="G248" s="49"/>
      <c r="H248" s="49"/>
      <c r="I248" s="49"/>
      <c r="J248" s="49"/>
      <c r="L248" t="str">
        <f>_xlfn.XLOOKUP(B248,Analítico!B:B,Analítico!I:I,0)</f>
        <v>MO com LS =&gt;</v>
      </c>
    </row>
    <row r="249" spans="1:12" ht="18" hidden="1" customHeight="1" x14ac:dyDescent="0.25">
      <c r="A249" s="36" t="s">
        <v>240</v>
      </c>
      <c r="B249" s="37" t="s">
        <v>137</v>
      </c>
      <c r="C249" s="36" t="s">
        <v>138</v>
      </c>
      <c r="D249" s="36" t="s">
        <v>9</v>
      </c>
      <c r="E249" s="250" t="s">
        <v>1626</v>
      </c>
      <c r="F249" s="250"/>
      <c r="G249" s="38" t="s">
        <v>139</v>
      </c>
      <c r="H249" s="37" t="s">
        <v>140</v>
      </c>
      <c r="I249" s="37" t="s">
        <v>141</v>
      </c>
      <c r="J249" s="37" t="s">
        <v>10</v>
      </c>
      <c r="L249" t="str">
        <f>_xlfn.XLOOKUP(B249,Analítico!B:B,Analítico!I:I,0)</f>
        <v>Valor Unit</v>
      </c>
    </row>
    <row r="250" spans="1:12" ht="25.5" customHeight="1" x14ac:dyDescent="0.25">
      <c r="A250" s="39" t="s">
        <v>1636</v>
      </c>
      <c r="B250" s="40" t="s">
        <v>241</v>
      </c>
      <c r="C250" s="39" t="s">
        <v>162</v>
      </c>
      <c r="D250" s="39" t="s">
        <v>242</v>
      </c>
      <c r="E250" s="251" t="s">
        <v>1884</v>
      </c>
      <c r="F250" s="251"/>
      <c r="G250" s="41" t="s">
        <v>159</v>
      </c>
      <c r="H250" s="42">
        <v>1</v>
      </c>
      <c r="I250" s="43">
        <f t="shared" ref="I250:I256" si="42">L250</f>
        <v>510.7685885245902</v>
      </c>
      <c r="J250" s="43">
        <f t="shared" ref="J250:J256" si="43">H250*I250</f>
        <v>510.7685885245902</v>
      </c>
      <c r="L250">
        <f>_xlfn.XLOOKUP(B250,Analítico!B:B,Analítico!I:I,0)</f>
        <v>510.7685885245902</v>
      </c>
    </row>
    <row r="251" spans="1:12" ht="25.5" customHeight="1" x14ac:dyDescent="0.25">
      <c r="A251" s="50" t="s">
        <v>1638</v>
      </c>
      <c r="B251" s="51" t="s">
        <v>1885</v>
      </c>
      <c r="C251" s="50" t="s">
        <v>157</v>
      </c>
      <c r="D251" s="50" t="s">
        <v>1886</v>
      </c>
      <c r="E251" s="248" t="s">
        <v>1637</v>
      </c>
      <c r="F251" s="248"/>
      <c r="G251" s="52" t="s">
        <v>266</v>
      </c>
      <c r="H251" s="53">
        <v>1.615</v>
      </c>
      <c r="I251" s="43">
        <f t="shared" si="42"/>
        <v>19.3</v>
      </c>
      <c r="J251" s="43">
        <f t="shared" si="43"/>
        <v>31.169499999999999</v>
      </c>
      <c r="L251">
        <f>_xlfn.XLOOKUP(B251,Analítico!B:B,Analítico!I:I,0)</f>
        <v>19.3</v>
      </c>
    </row>
    <row r="252" spans="1:12" ht="24" customHeight="1" x14ac:dyDescent="0.25">
      <c r="A252" s="50" t="s">
        <v>1638</v>
      </c>
      <c r="B252" s="51" t="s">
        <v>1858</v>
      </c>
      <c r="C252" s="50" t="s">
        <v>157</v>
      </c>
      <c r="D252" s="50" t="s">
        <v>1859</v>
      </c>
      <c r="E252" s="248" t="s">
        <v>1637</v>
      </c>
      <c r="F252" s="248"/>
      <c r="G252" s="52" t="s">
        <v>266</v>
      </c>
      <c r="H252" s="53">
        <v>1.615</v>
      </c>
      <c r="I252" s="43">
        <f t="shared" si="42"/>
        <v>26.51</v>
      </c>
      <c r="J252" s="43">
        <f t="shared" si="43"/>
        <v>42.813650000000003</v>
      </c>
      <c r="L252">
        <f>_xlfn.XLOOKUP(B252,Analítico!B:B,Analítico!I:I,0)</f>
        <v>26.51</v>
      </c>
    </row>
    <row r="253" spans="1:12" ht="24" customHeight="1" x14ac:dyDescent="0.25">
      <c r="A253" s="55" t="s">
        <v>1627</v>
      </c>
      <c r="B253" s="56" t="s">
        <v>1841</v>
      </c>
      <c r="C253" s="55" t="s">
        <v>162</v>
      </c>
      <c r="D253" s="55" t="s">
        <v>1842</v>
      </c>
      <c r="E253" s="249" t="s">
        <v>1648</v>
      </c>
      <c r="F253" s="249"/>
      <c r="G253" s="57" t="s">
        <v>259</v>
      </c>
      <c r="H253" s="58">
        <v>1.2</v>
      </c>
      <c r="I253" s="43">
        <f t="shared" si="42"/>
        <v>0.7</v>
      </c>
      <c r="J253" s="43">
        <f t="shared" si="43"/>
        <v>0.84</v>
      </c>
      <c r="L253">
        <f>_xlfn.XLOOKUP(B253,Analítico!B:B,Analítico!I:I,0)</f>
        <v>0.7</v>
      </c>
    </row>
    <row r="254" spans="1:12" ht="24" customHeight="1" x14ac:dyDescent="0.25">
      <c r="A254" s="55" t="s">
        <v>1627</v>
      </c>
      <c r="B254" s="56" t="s">
        <v>1843</v>
      </c>
      <c r="C254" s="55" t="s">
        <v>162</v>
      </c>
      <c r="D254" s="55" t="s">
        <v>1844</v>
      </c>
      <c r="E254" s="249" t="s">
        <v>1648</v>
      </c>
      <c r="F254" s="249"/>
      <c r="G254" s="57" t="s">
        <v>212</v>
      </c>
      <c r="H254" s="58">
        <v>3.0000000000000001E-3</v>
      </c>
      <c r="I254" s="43">
        <f t="shared" si="42"/>
        <v>137.29</v>
      </c>
      <c r="J254" s="43">
        <f t="shared" si="43"/>
        <v>0.41186999999999996</v>
      </c>
      <c r="L254">
        <f>_xlfn.XLOOKUP(B254,Analítico!B:B,Analítico!I:I,0)</f>
        <v>137.29</v>
      </c>
    </row>
    <row r="255" spans="1:12" ht="25.5" customHeight="1" x14ac:dyDescent="0.25">
      <c r="A255" s="55" t="s">
        <v>1627</v>
      </c>
      <c r="B255" s="56" t="s">
        <v>1851</v>
      </c>
      <c r="C255" s="55" t="s">
        <v>162</v>
      </c>
      <c r="D255" s="55" t="s">
        <v>1852</v>
      </c>
      <c r="E255" s="249" t="s">
        <v>1648</v>
      </c>
      <c r="F255" s="249"/>
      <c r="G255" s="57" t="s">
        <v>255</v>
      </c>
      <c r="H255" s="58">
        <v>1.1000000000000001</v>
      </c>
      <c r="I255" s="43">
        <f t="shared" si="42"/>
        <v>46.87</v>
      </c>
      <c r="J255" s="43">
        <f t="shared" si="43"/>
        <v>51.557000000000002</v>
      </c>
      <c r="L255">
        <f>_xlfn.XLOOKUP(B255,Analítico!B:B,Analítico!I:I,0)</f>
        <v>46.87</v>
      </c>
    </row>
    <row r="256" spans="1:12" ht="24" customHeight="1" thickBot="1" x14ac:dyDescent="0.3">
      <c r="A256" s="55" t="s">
        <v>1627</v>
      </c>
      <c r="B256" s="56" t="s">
        <v>1887</v>
      </c>
      <c r="C256" s="55" t="s">
        <v>162</v>
      </c>
      <c r="D256" s="55" t="s">
        <v>1888</v>
      </c>
      <c r="E256" s="249" t="s">
        <v>1648</v>
      </c>
      <c r="F256" s="249"/>
      <c r="G256" s="57" t="s">
        <v>159</v>
      </c>
      <c r="H256" s="58">
        <v>1</v>
      </c>
      <c r="I256" s="43">
        <f t="shared" si="42"/>
        <v>384</v>
      </c>
      <c r="J256" s="43">
        <f t="shared" si="43"/>
        <v>384</v>
      </c>
      <c r="L256">
        <f>_xlfn.XLOOKUP(B256,Analítico!B:B,Analítico!I:I,0)</f>
        <v>384</v>
      </c>
    </row>
    <row r="257" spans="1:12" ht="26.25" hidden="1" thickBot="1" x14ac:dyDescent="0.3">
      <c r="A257" s="44"/>
      <c r="B257" s="44"/>
      <c r="C257" s="44"/>
      <c r="D257" s="44"/>
      <c r="E257" s="44" t="s">
        <v>1629</v>
      </c>
      <c r="F257" s="45">
        <v>55.76</v>
      </c>
      <c r="G257" s="44" t="s">
        <v>1630</v>
      </c>
      <c r="H257" s="45">
        <v>0</v>
      </c>
      <c r="I257" s="44" t="s">
        <v>1631</v>
      </c>
      <c r="J257" s="45">
        <v>55.76</v>
      </c>
      <c r="L257" t="str">
        <f>_xlfn.XLOOKUP(B257,Analítico!B:B,Analítico!I:I,0)</f>
        <v>MO com LS =&gt;</v>
      </c>
    </row>
    <row r="258" spans="1:12" ht="15" hidden="1" customHeight="1" thickBot="1" x14ac:dyDescent="0.3">
      <c r="A258" s="44"/>
      <c r="B258" s="44"/>
      <c r="C258" s="44"/>
      <c r="D258" s="44"/>
      <c r="E258" s="44" t="s">
        <v>1632</v>
      </c>
      <c r="F258" s="45">
        <v>114.32</v>
      </c>
      <c r="G258" s="44"/>
      <c r="H258" s="229" t="s">
        <v>1633</v>
      </c>
      <c r="I258" s="229"/>
      <c r="J258" s="45">
        <v>634</v>
      </c>
      <c r="L258" t="str">
        <f>_xlfn.XLOOKUP(B258,Analítico!B:B,Analítico!I:I,0)</f>
        <v>MO com LS =&gt;</v>
      </c>
    </row>
    <row r="259" spans="1:12" ht="0.75" customHeight="1" thickTop="1" x14ac:dyDescent="0.25">
      <c r="A259" s="49"/>
      <c r="B259" s="49"/>
      <c r="C259" s="49"/>
      <c r="D259" s="49"/>
      <c r="E259" s="49"/>
      <c r="F259" s="49"/>
      <c r="G259" s="49"/>
      <c r="H259" s="49"/>
      <c r="I259" s="49"/>
      <c r="J259" s="49"/>
      <c r="L259" t="str">
        <f>_xlfn.XLOOKUP(B259,Analítico!B:B,Analítico!I:I,0)</f>
        <v>MO com LS =&gt;</v>
      </c>
    </row>
    <row r="260" spans="1:12" ht="18" hidden="1" customHeight="1" x14ac:dyDescent="0.25">
      <c r="A260" s="36" t="s">
        <v>243</v>
      </c>
      <c r="B260" s="37" t="s">
        <v>137</v>
      </c>
      <c r="C260" s="36" t="s">
        <v>138</v>
      </c>
      <c r="D260" s="36" t="s">
        <v>9</v>
      </c>
      <c r="E260" s="250" t="s">
        <v>1626</v>
      </c>
      <c r="F260" s="250"/>
      <c r="G260" s="38" t="s">
        <v>139</v>
      </c>
      <c r="H260" s="37" t="s">
        <v>140</v>
      </c>
      <c r="I260" s="37" t="s">
        <v>141</v>
      </c>
      <c r="J260" s="37" t="s">
        <v>10</v>
      </c>
      <c r="L260" t="str">
        <f>_xlfn.XLOOKUP(B260,Analítico!B:B,Analítico!I:I,0)</f>
        <v>Valor Unit</v>
      </c>
    </row>
    <row r="261" spans="1:12" ht="24" customHeight="1" x14ac:dyDescent="0.25">
      <c r="A261" s="39" t="s">
        <v>1636</v>
      </c>
      <c r="B261" s="40" t="s">
        <v>244</v>
      </c>
      <c r="C261" s="39" t="s">
        <v>162</v>
      </c>
      <c r="D261" s="39" t="s">
        <v>245</v>
      </c>
      <c r="E261" s="251" t="s">
        <v>1884</v>
      </c>
      <c r="F261" s="251"/>
      <c r="G261" s="41" t="s">
        <v>159</v>
      </c>
      <c r="H261" s="42">
        <v>1</v>
      </c>
      <c r="I261" s="43">
        <f t="shared" ref="I261:I264" si="44">L261</f>
        <v>602.32023268852458</v>
      </c>
      <c r="J261" s="43">
        <f t="shared" ref="J261:J264" si="45">H261*I261</f>
        <v>602.32023268852458</v>
      </c>
      <c r="L261">
        <f>_xlfn.XLOOKUP(B261,Analítico!B:B,Analítico!I:I,0)</f>
        <v>602.32023268852458</v>
      </c>
    </row>
    <row r="262" spans="1:12" ht="25.5" customHeight="1" x14ac:dyDescent="0.25">
      <c r="A262" s="50" t="s">
        <v>1638</v>
      </c>
      <c r="B262" s="51" t="s">
        <v>1885</v>
      </c>
      <c r="C262" s="50" t="s">
        <v>157</v>
      </c>
      <c r="D262" s="50" t="s">
        <v>1886</v>
      </c>
      <c r="E262" s="248" t="s">
        <v>1637</v>
      </c>
      <c r="F262" s="248"/>
      <c r="G262" s="52" t="s">
        <v>266</v>
      </c>
      <c r="H262" s="53">
        <v>4.0590000000000002</v>
      </c>
      <c r="I262" s="43">
        <f t="shared" si="44"/>
        <v>19.3</v>
      </c>
      <c r="J262" s="43">
        <f t="shared" si="45"/>
        <v>78.338700000000003</v>
      </c>
      <c r="L262">
        <f>_xlfn.XLOOKUP(B262,Analítico!B:B,Analítico!I:I,0)</f>
        <v>19.3</v>
      </c>
    </row>
    <row r="263" spans="1:12" ht="24" customHeight="1" x14ac:dyDescent="0.25">
      <c r="A263" s="50" t="s">
        <v>1638</v>
      </c>
      <c r="B263" s="51" t="s">
        <v>1858</v>
      </c>
      <c r="C263" s="50" t="s">
        <v>157</v>
      </c>
      <c r="D263" s="50" t="s">
        <v>1859</v>
      </c>
      <c r="E263" s="248" t="s">
        <v>1637</v>
      </c>
      <c r="F263" s="248"/>
      <c r="G263" s="52" t="s">
        <v>266</v>
      </c>
      <c r="H263" s="53">
        <v>4.0590000000000002</v>
      </c>
      <c r="I263" s="43">
        <f t="shared" si="44"/>
        <v>26.51</v>
      </c>
      <c r="J263" s="43">
        <f t="shared" si="45"/>
        <v>107.60409000000001</v>
      </c>
      <c r="L263">
        <f>_xlfn.XLOOKUP(B263,Analítico!B:B,Analítico!I:I,0)</f>
        <v>26.51</v>
      </c>
    </row>
    <row r="264" spans="1:12" ht="24" customHeight="1" thickBot="1" x14ac:dyDescent="0.3">
      <c r="A264" s="55" t="s">
        <v>1627</v>
      </c>
      <c r="B264" s="56" t="s">
        <v>1889</v>
      </c>
      <c r="C264" s="55" t="s">
        <v>162</v>
      </c>
      <c r="D264" s="55" t="s">
        <v>1890</v>
      </c>
      <c r="E264" s="249" t="s">
        <v>1648</v>
      </c>
      <c r="F264" s="249"/>
      <c r="G264" s="57" t="s">
        <v>159</v>
      </c>
      <c r="H264" s="58">
        <v>1.05</v>
      </c>
      <c r="I264" s="43">
        <f t="shared" si="44"/>
        <v>396.57</v>
      </c>
      <c r="J264" s="43">
        <f t="shared" si="45"/>
        <v>416.39850000000001</v>
      </c>
      <c r="L264">
        <f>_xlfn.XLOOKUP(B264,Analítico!B:B,Analítico!I:I,0)</f>
        <v>396.57</v>
      </c>
    </row>
    <row r="265" spans="1:12" ht="26.25" hidden="1" thickBot="1" x14ac:dyDescent="0.3">
      <c r="A265" s="44"/>
      <c r="B265" s="44"/>
      <c r="C265" s="44"/>
      <c r="D265" s="44"/>
      <c r="E265" s="44" t="s">
        <v>1629</v>
      </c>
      <c r="F265" s="45">
        <v>140.15</v>
      </c>
      <c r="G265" s="44" t="s">
        <v>1630</v>
      </c>
      <c r="H265" s="45">
        <v>0</v>
      </c>
      <c r="I265" s="44" t="s">
        <v>1631</v>
      </c>
      <c r="J265" s="45">
        <v>140.15</v>
      </c>
      <c r="L265" t="str">
        <f>_xlfn.XLOOKUP(B265,Analítico!B:B,Analítico!I:I,0)</f>
        <v>MO com LS =&gt;</v>
      </c>
    </row>
    <row r="266" spans="1:12" ht="15" hidden="1" customHeight="1" thickBot="1" x14ac:dyDescent="0.3">
      <c r="A266" s="44"/>
      <c r="B266" s="44"/>
      <c r="C266" s="44"/>
      <c r="D266" s="44"/>
      <c r="E266" s="44" t="s">
        <v>1632</v>
      </c>
      <c r="F266" s="45">
        <v>134.82</v>
      </c>
      <c r="G266" s="44"/>
      <c r="H266" s="229" t="s">
        <v>1633</v>
      </c>
      <c r="I266" s="229"/>
      <c r="J266" s="45">
        <v>747.64</v>
      </c>
      <c r="L266" t="str">
        <f>_xlfn.XLOOKUP(B266,Analítico!B:B,Analítico!I:I,0)</f>
        <v>MO com LS =&gt;</v>
      </c>
    </row>
    <row r="267" spans="1:12" ht="0.75" customHeight="1" thickTop="1" x14ac:dyDescent="0.25">
      <c r="A267" s="49"/>
      <c r="B267" s="49"/>
      <c r="C267" s="49"/>
      <c r="D267" s="49"/>
      <c r="E267" s="49"/>
      <c r="F267" s="49"/>
      <c r="G267" s="49"/>
      <c r="H267" s="49"/>
      <c r="I267" s="49"/>
      <c r="J267" s="49"/>
      <c r="L267" t="str">
        <f>_xlfn.XLOOKUP(B267,Analítico!B:B,Analítico!I:I,0)</f>
        <v>MO com LS =&gt;</v>
      </c>
    </row>
    <row r="268" spans="1:12" ht="18" hidden="1" customHeight="1" x14ac:dyDescent="0.25">
      <c r="A268" s="36" t="s">
        <v>246</v>
      </c>
      <c r="B268" s="37" t="s">
        <v>137</v>
      </c>
      <c r="C268" s="36" t="s">
        <v>138</v>
      </c>
      <c r="D268" s="36" t="s">
        <v>9</v>
      </c>
      <c r="E268" s="250" t="s">
        <v>1626</v>
      </c>
      <c r="F268" s="250"/>
      <c r="G268" s="38" t="s">
        <v>139</v>
      </c>
      <c r="H268" s="37" t="s">
        <v>140</v>
      </c>
      <c r="I268" s="37" t="s">
        <v>141</v>
      </c>
      <c r="J268" s="37" t="s">
        <v>10</v>
      </c>
      <c r="L268" t="str">
        <f>_xlfn.XLOOKUP(B268,Analítico!B:B,Analítico!I:I,0)</f>
        <v>Valor Unit</v>
      </c>
    </row>
    <row r="269" spans="1:12" ht="25.5" customHeight="1" x14ac:dyDescent="0.25">
      <c r="A269" s="39" t="s">
        <v>1636</v>
      </c>
      <c r="B269" s="40" t="s">
        <v>247</v>
      </c>
      <c r="C269" s="39" t="s">
        <v>162</v>
      </c>
      <c r="D269" s="39" t="s">
        <v>248</v>
      </c>
      <c r="E269" s="251" t="s">
        <v>1884</v>
      </c>
      <c r="F269" s="251"/>
      <c r="G269" s="41" t="s">
        <v>159</v>
      </c>
      <c r="H269" s="42">
        <v>1</v>
      </c>
      <c r="I269" s="43">
        <f t="shared" ref="I269:I275" si="46">L269</f>
        <v>880.00432904918034</v>
      </c>
      <c r="J269" s="43">
        <f t="shared" ref="J269:J275" si="47">H269*I269</f>
        <v>880.00432904918034</v>
      </c>
      <c r="L269">
        <f>_xlfn.XLOOKUP(B269,Analítico!B:B,Analítico!I:I,0)</f>
        <v>880.00432904918034</v>
      </c>
    </row>
    <row r="270" spans="1:12" ht="25.5" customHeight="1" x14ac:dyDescent="0.25">
      <c r="A270" s="50" t="s">
        <v>1638</v>
      </c>
      <c r="B270" s="51" t="s">
        <v>1885</v>
      </c>
      <c r="C270" s="50" t="s">
        <v>157</v>
      </c>
      <c r="D270" s="50" t="s">
        <v>1886</v>
      </c>
      <c r="E270" s="248" t="s">
        <v>1637</v>
      </c>
      <c r="F270" s="248"/>
      <c r="G270" s="52" t="s">
        <v>266</v>
      </c>
      <c r="H270" s="53">
        <v>4.5030000000000001</v>
      </c>
      <c r="I270" s="43">
        <f t="shared" si="46"/>
        <v>19.3</v>
      </c>
      <c r="J270" s="43">
        <f t="shared" si="47"/>
        <v>86.907900000000012</v>
      </c>
      <c r="L270">
        <f>_xlfn.XLOOKUP(B270,Analítico!B:B,Analítico!I:I,0)</f>
        <v>19.3</v>
      </c>
    </row>
    <row r="271" spans="1:12" ht="24" customHeight="1" x14ac:dyDescent="0.25">
      <c r="A271" s="50" t="s">
        <v>1638</v>
      </c>
      <c r="B271" s="51" t="s">
        <v>1858</v>
      </c>
      <c r="C271" s="50" t="s">
        <v>157</v>
      </c>
      <c r="D271" s="50" t="s">
        <v>1859</v>
      </c>
      <c r="E271" s="248" t="s">
        <v>1637</v>
      </c>
      <c r="F271" s="248"/>
      <c r="G271" s="52" t="s">
        <v>266</v>
      </c>
      <c r="H271" s="53">
        <v>4.5030000000000001</v>
      </c>
      <c r="I271" s="43">
        <f t="shared" si="46"/>
        <v>26.51</v>
      </c>
      <c r="J271" s="43">
        <f t="shared" si="47"/>
        <v>119.37453000000001</v>
      </c>
      <c r="L271">
        <f>_xlfn.XLOOKUP(B271,Analítico!B:B,Analítico!I:I,0)</f>
        <v>26.51</v>
      </c>
    </row>
    <row r="272" spans="1:12" ht="24" customHeight="1" x14ac:dyDescent="0.25">
      <c r="A272" s="55" t="s">
        <v>1627</v>
      </c>
      <c r="B272" s="56" t="s">
        <v>1841</v>
      </c>
      <c r="C272" s="55" t="s">
        <v>162</v>
      </c>
      <c r="D272" s="55" t="s">
        <v>1842</v>
      </c>
      <c r="E272" s="249" t="s">
        <v>1648</v>
      </c>
      <c r="F272" s="249"/>
      <c r="G272" s="57" t="s">
        <v>259</v>
      </c>
      <c r="H272" s="58">
        <v>2.4</v>
      </c>
      <c r="I272" s="43">
        <f t="shared" si="46"/>
        <v>0.7</v>
      </c>
      <c r="J272" s="43">
        <f t="shared" si="47"/>
        <v>1.68</v>
      </c>
      <c r="L272">
        <f>_xlfn.XLOOKUP(B272,Analítico!B:B,Analítico!I:I,0)</f>
        <v>0.7</v>
      </c>
    </row>
    <row r="273" spans="1:12" ht="24" customHeight="1" x14ac:dyDescent="0.25">
      <c r="A273" s="55" t="s">
        <v>1627</v>
      </c>
      <c r="B273" s="56" t="s">
        <v>1843</v>
      </c>
      <c r="C273" s="55" t="s">
        <v>162</v>
      </c>
      <c r="D273" s="55" t="s">
        <v>1844</v>
      </c>
      <c r="E273" s="249" t="s">
        <v>1648</v>
      </c>
      <c r="F273" s="249"/>
      <c r="G273" s="57" t="s">
        <v>212</v>
      </c>
      <c r="H273" s="58">
        <v>5.0000000000000001E-3</v>
      </c>
      <c r="I273" s="43">
        <f t="shared" si="46"/>
        <v>137.29</v>
      </c>
      <c r="J273" s="43">
        <f t="shared" si="47"/>
        <v>0.68645</v>
      </c>
      <c r="L273">
        <f>_xlfn.XLOOKUP(B273,Analítico!B:B,Analítico!I:I,0)</f>
        <v>137.29</v>
      </c>
    </row>
    <row r="274" spans="1:12" ht="25.5" customHeight="1" x14ac:dyDescent="0.25">
      <c r="A274" s="55" t="s">
        <v>1627</v>
      </c>
      <c r="B274" s="56" t="s">
        <v>1851</v>
      </c>
      <c r="C274" s="55" t="s">
        <v>162</v>
      </c>
      <c r="D274" s="55" t="s">
        <v>1852</v>
      </c>
      <c r="E274" s="249" t="s">
        <v>1648</v>
      </c>
      <c r="F274" s="249"/>
      <c r="G274" s="57" t="s">
        <v>255</v>
      </c>
      <c r="H274" s="58">
        <v>2.2000000000000002</v>
      </c>
      <c r="I274" s="43">
        <f t="shared" si="46"/>
        <v>46.87</v>
      </c>
      <c r="J274" s="43">
        <f t="shared" si="47"/>
        <v>103.114</v>
      </c>
      <c r="L274">
        <f>_xlfn.XLOOKUP(B274,Analítico!B:B,Analítico!I:I,0)</f>
        <v>46.87</v>
      </c>
    </row>
    <row r="275" spans="1:12" ht="25.5" customHeight="1" thickBot="1" x14ac:dyDescent="0.3">
      <c r="A275" s="55" t="s">
        <v>1627</v>
      </c>
      <c r="B275" s="56" t="s">
        <v>1891</v>
      </c>
      <c r="C275" s="55" t="s">
        <v>162</v>
      </c>
      <c r="D275" s="55" t="s">
        <v>1892</v>
      </c>
      <c r="E275" s="249" t="s">
        <v>1648</v>
      </c>
      <c r="F275" s="249"/>
      <c r="G275" s="57" t="s">
        <v>159</v>
      </c>
      <c r="H275" s="58">
        <v>1</v>
      </c>
      <c r="I275" s="43">
        <f t="shared" si="46"/>
        <v>568.29999999999995</v>
      </c>
      <c r="J275" s="43">
        <f t="shared" si="47"/>
        <v>568.29999999999995</v>
      </c>
      <c r="L275">
        <f>_xlfn.XLOOKUP(B275,Analítico!B:B,Analítico!I:I,0)</f>
        <v>568.29999999999995</v>
      </c>
    </row>
    <row r="276" spans="1:12" ht="26.25" hidden="1" thickBot="1" x14ac:dyDescent="0.3">
      <c r="A276" s="44"/>
      <c r="B276" s="44"/>
      <c r="C276" s="44"/>
      <c r="D276" s="44"/>
      <c r="E276" s="44" t="s">
        <v>1629</v>
      </c>
      <c r="F276" s="45">
        <v>155.47999999999999</v>
      </c>
      <c r="G276" s="44" t="s">
        <v>1630</v>
      </c>
      <c r="H276" s="45">
        <v>0</v>
      </c>
      <c r="I276" s="44" t="s">
        <v>1631</v>
      </c>
      <c r="J276" s="45">
        <v>155.47999999999999</v>
      </c>
      <c r="L276" t="str">
        <f>_xlfn.XLOOKUP(B276,Analítico!B:B,Analítico!I:I,0)</f>
        <v>MO com LS =&gt;</v>
      </c>
    </row>
    <row r="277" spans="1:12" ht="15" hidden="1" customHeight="1" thickBot="1" x14ac:dyDescent="0.3">
      <c r="A277" s="44"/>
      <c r="B277" s="44"/>
      <c r="C277" s="44"/>
      <c r="D277" s="44"/>
      <c r="E277" s="44" t="s">
        <v>1632</v>
      </c>
      <c r="F277" s="45">
        <v>196.97</v>
      </c>
      <c r="G277" s="44"/>
      <c r="H277" s="229" t="s">
        <v>1633</v>
      </c>
      <c r="I277" s="229"/>
      <c r="J277" s="45">
        <v>1092.32</v>
      </c>
      <c r="L277" t="str">
        <f>_xlfn.XLOOKUP(B277,Analítico!B:B,Analítico!I:I,0)</f>
        <v>MO com LS =&gt;</v>
      </c>
    </row>
    <row r="278" spans="1:12" ht="0.75" customHeight="1" thickTop="1" x14ac:dyDescent="0.25">
      <c r="A278" s="49"/>
      <c r="B278" s="49"/>
      <c r="C278" s="49"/>
      <c r="D278" s="49"/>
      <c r="E278" s="49"/>
      <c r="F278" s="49"/>
      <c r="G278" s="49"/>
      <c r="H278" s="49"/>
      <c r="I278" s="49"/>
      <c r="J278" s="49"/>
      <c r="L278" t="str">
        <f>_xlfn.XLOOKUP(B278,Analítico!B:B,Analítico!I:I,0)</f>
        <v>MO com LS =&gt;</v>
      </c>
    </row>
    <row r="279" spans="1:12" ht="18" hidden="1" customHeight="1" x14ac:dyDescent="0.25">
      <c r="A279" s="36" t="s">
        <v>249</v>
      </c>
      <c r="B279" s="37" t="s">
        <v>137</v>
      </c>
      <c r="C279" s="36" t="s">
        <v>138</v>
      </c>
      <c r="D279" s="36" t="s">
        <v>9</v>
      </c>
      <c r="E279" s="250" t="s">
        <v>1626</v>
      </c>
      <c r="F279" s="250"/>
      <c r="G279" s="38" t="s">
        <v>139</v>
      </c>
      <c r="H279" s="37" t="s">
        <v>140</v>
      </c>
      <c r="I279" s="37" t="s">
        <v>141</v>
      </c>
      <c r="J279" s="37" t="s">
        <v>10</v>
      </c>
      <c r="L279" t="str">
        <f>_xlfn.XLOOKUP(B279,Analítico!B:B,Analítico!I:I,0)</f>
        <v>Valor Unit</v>
      </c>
    </row>
    <row r="280" spans="1:12" ht="25.5" customHeight="1" x14ac:dyDescent="0.25">
      <c r="A280" s="39" t="s">
        <v>1636</v>
      </c>
      <c r="B280" s="40" t="s">
        <v>250</v>
      </c>
      <c r="C280" s="39" t="s">
        <v>204</v>
      </c>
      <c r="D280" s="39" t="s">
        <v>251</v>
      </c>
      <c r="E280" s="251">
        <v>2</v>
      </c>
      <c r="F280" s="251"/>
      <c r="G280" s="41" t="s">
        <v>159</v>
      </c>
      <c r="H280" s="42">
        <v>1</v>
      </c>
      <c r="I280" s="43">
        <f t="shared" ref="I280:I282" si="48">L280</f>
        <v>6.1066654590163942</v>
      </c>
      <c r="J280" s="43">
        <f t="shared" ref="J280:J282" si="49">H280*I280</f>
        <v>6.1066654590163942</v>
      </c>
      <c r="L280">
        <f>_xlfn.XLOOKUP(B280,Analítico!B:B,Analítico!I:I,0)</f>
        <v>6.1066654590163942</v>
      </c>
    </row>
    <row r="281" spans="1:12" ht="24" customHeight="1" x14ac:dyDescent="0.25">
      <c r="A281" s="55" t="s">
        <v>1627</v>
      </c>
      <c r="B281" s="56" t="s">
        <v>1785</v>
      </c>
      <c r="C281" s="55" t="s">
        <v>204</v>
      </c>
      <c r="D281" s="55" t="s">
        <v>1786</v>
      </c>
      <c r="E281" s="249" t="s">
        <v>1665</v>
      </c>
      <c r="F281" s="249"/>
      <c r="G281" s="57" t="s">
        <v>1787</v>
      </c>
      <c r="H281" s="58">
        <v>0.04</v>
      </c>
      <c r="I281" s="43">
        <f t="shared" si="48"/>
        <v>21.92</v>
      </c>
      <c r="J281" s="43">
        <f t="shared" si="49"/>
        <v>0.87680000000000013</v>
      </c>
      <c r="L281">
        <f>_xlfn.XLOOKUP(B281,Analítico!B:B,Analítico!I:I,0)</f>
        <v>21.92</v>
      </c>
    </row>
    <row r="282" spans="1:12" ht="24" customHeight="1" thickBot="1" x14ac:dyDescent="0.3">
      <c r="A282" s="55" t="s">
        <v>1627</v>
      </c>
      <c r="B282" s="56" t="s">
        <v>1788</v>
      </c>
      <c r="C282" s="55" t="s">
        <v>204</v>
      </c>
      <c r="D282" s="55" t="s">
        <v>1789</v>
      </c>
      <c r="E282" s="249" t="s">
        <v>1665</v>
      </c>
      <c r="F282" s="249"/>
      <c r="G282" s="57" t="s">
        <v>1787</v>
      </c>
      <c r="H282" s="58">
        <v>0.4</v>
      </c>
      <c r="I282" s="43">
        <f t="shared" si="48"/>
        <v>13.15</v>
      </c>
      <c r="J282" s="43">
        <f t="shared" si="49"/>
        <v>5.2600000000000007</v>
      </c>
      <c r="L282">
        <f>_xlfn.XLOOKUP(B282,Analítico!B:B,Analítico!I:I,0)</f>
        <v>13.15</v>
      </c>
    </row>
    <row r="283" spans="1:12" ht="26.25" hidden="1" thickBot="1" x14ac:dyDescent="0.3">
      <c r="A283" s="44"/>
      <c r="B283" s="44"/>
      <c r="C283" s="44"/>
      <c r="D283" s="44"/>
      <c r="E283" s="44" t="s">
        <v>1629</v>
      </c>
      <c r="F283" s="45">
        <v>6.22</v>
      </c>
      <c r="G283" s="44" t="s">
        <v>1630</v>
      </c>
      <c r="H283" s="45">
        <v>0</v>
      </c>
      <c r="I283" s="44" t="s">
        <v>1631</v>
      </c>
      <c r="J283" s="45">
        <v>6.22</v>
      </c>
      <c r="L283" t="str">
        <f>_xlfn.XLOOKUP(B283,Analítico!B:B,Analítico!I:I,0)</f>
        <v>MO com LS =&gt;</v>
      </c>
    </row>
    <row r="284" spans="1:12" ht="15" hidden="1" customHeight="1" thickBot="1" x14ac:dyDescent="0.3">
      <c r="A284" s="44"/>
      <c r="B284" s="44"/>
      <c r="C284" s="44"/>
      <c r="D284" s="44"/>
      <c r="E284" s="44" t="s">
        <v>1632</v>
      </c>
      <c r="F284" s="45">
        <v>1.36</v>
      </c>
      <c r="G284" s="44"/>
      <c r="H284" s="229" t="s">
        <v>1633</v>
      </c>
      <c r="I284" s="229"/>
      <c r="J284" s="45">
        <v>7.58</v>
      </c>
      <c r="L284" t="str">
        <f>_xlfn.XLOOKUP(B284,Analítico!B:B,Analítico!I:I,0)</f>
        <v>MO com LS =&gt;</v>
      </c>
    </row>
    <row r="285" spans="1:12" ht="0.75" customHeight="1" thickTop="1" x14ac:dyDescent="0.25">
      <c r="A285" s="49"/>
      <c r="B285" s="49"/>
      <c r="C285" s="49"/>
      <c r="D285" s="49"/>
      <c r="E285" s="49"/>
      <c r="F285" s="49"/>
      <c r="G285" s="49"/>
      <c r="H285" s="49"/>
      <c r="I285" s="49"/>
      <c r="J285" s="49"/>
      <c r="L285" t="str">
        <f>_xlfn.XLOOKUP(B285,Analítico!B:B,Analítico!I:I,0)</f>
        <v>MO com LS =&gt;</v>
      </c>
    </row>
    <row r="286" spans="1:12" ht="18" hidden="1" customHeight="1" x14ac:dyDescent="0.25">
      <c r="A286" s="36" t="s">
        <v>252</v>
      </c>
      <c r="B286" s="37" t="s">
        <v>137</v>
      </c>
      <c r="C286" s="36" t="s">
        <v>138</v>
      </c>
      <c r="D286" s="36" t="s">
        <v>9</v>
      </c>
      <c r="E286" s="250" t="s">
        <v>1626</v>
      </c>
      <c r="F286" s="250"/>
      <c r="G286" s="38" t="s">
        <v>139</v>
      </c>
      <c r="H286" s="37" t="s">
        <v>140</v>
      </c>
      <c r="I286" s="37" t="s">
        <v>141</v>
      </c>
      <c r="J286" s="37" t="s">
        <v>10</v>
      </c>
      <c r="L286" t="str">
        <f>_xlfn.XLOOKUP(B286,Analítico!B:B,Analítico!I:I,0)</f>
        <v>Valor Unit</v>
      </c>
    </row>
    <row r="287" spans="1:12" ht="39" customHeight="1" x14ac:dyDescent="0.25">
      <c r="A287" s="39" t="s">
        <v>1636</v>
      </c>
      <c r="B287" s="40" t="s">
        <v>253</v>
      </c>
      <c r="C287" s="39" t="s">
        <v>157</v>
      </c>
      <c r="D287" s="39" t="s">
        <v>254</v>
      </c>
      <c r="E287" s="251" t="s">
        <v>1893</v>
      </c>
      <c r="F287" s="251"/>
      <c r="G287" s="41" t="s">
        <v>255</v>
      </c>
      <c r="H287" s="42">
        <v>1</v>
      </c>
      <c r="I287" s="43">
        <f t="shared" ref="I287:I293" si="50">L287</f>
        <v>104.87674267213116</v>
      </c>
      <c r="J287" s="43">
        <f t="shared" ref="J287:J293" si="51">H287*I287</f>
        <v>104.87674267213116</v>
      </c>
      <c r="L287">
        <f>_xlfn.XLOOKUP(B287,Analítico!B:B,Analítico!I:I,0)</f>
        <v>104.87674267213116</v>
      </c>
    </row>
    <row r="288" spans="1:12" ht="64.5" customHeight="1" x14ac:dyDescent="0.25">
      <c r="A288" s="50" t="s">
        <v>1638</v>
      </c>
      <c r="B288" s="51" t="s">
        <v>1894</v>
      </c>
      <c r="C288" s="50" t="s">
        <v>157</v>
      </c>
      <c r="D288" s="50" t="s">
        <v>1895</v>
      </c>
      <c r="E288" s="248" t="s">
        <v>1637</v>
      </c>
      <c r="F288" s="248"/>
      <c r="G288" s="52" t="s">
        <v>212</v>
      </c>
      <c r="H288" s="53">
        <v>6.0000000000000001E-3</v>
      </c>
      <c r="I288" s="43">
        <f t="shared" si="50"/>
        <v>442.95</v>
      </c>
      <c r="J288" s="43">
        <f t="shared" si="51"/>
        <v>2.6577000000000002</v>
      </c>
      <c r="L288">
        <f>_xlfn.XLOOKUP(B288,Analítico!B:B,Analítico!I:I,0)</f>
        <v>442.95</v>
      </c>
    </row>
    <row r="289" spans="1:12" ht="24" customHeight="1" x14ac:dyDescent="0.25">
      <c r="A289" s="50" t="s">
        <v>1638</v>
      </c>
      <c r="B289" s="51" t="s">
        <v>1896</v>
      </c>
      <c r="C289" s="50" t="s">
        <v>157</v>
      </c>
      <c r="D289" s="50" t="s">
        <v>1897</v>
      </c>
      <c r="E289" s="248" t="s">
        <v>1637</v>
      </c>
      <c r="F289" s="248"/>
      <c r="G289" s="52" t="s">
        <v>266</v>
      </c>
      <c r="H289" s="53">
        <v>0.41899999999999998</v>
      </c>
      <c r="I289" s="43">
        <f t="shared" si="50"/>
        <v>26.57</v>
      </c>
      <c r="J289" s="43">
        <f t="shared" si="51"/>
        <v>11.13283</v>
      </c>
      <c r="L289">
        <f>_xlfn.XLOOKUP(B289,Analítico!B:B,Analítico!I:I,0)</f>
        <v>26.57</v>
      </c>
    </row>
    <row r="290" spans="1:12" ht="24" customHeight="1" x14ac:dyDescent="0.25">
      <c r="A290" s="50" t="s">
        <v>1638</v>
      </c>
      <c r="B290" s="51" t="s">
        <v>1186</v>
      </c>
      <c r="C290" s="50" t="s">
        <v>157</v>
      </c>
      <c r="D290" s="50" t="s">
        <v>1187</v>
      </c>
      <c r="E290" s="248" t="s">
        <v>1637</v>
      </c>
      <c r="F290" s="248"/>
      <c r="G290" s="52" t="s">
        <v>266</v>
      </c>
      <c r="H290" s="53">
        <v>0.20899999999999999</v>
      </c>
      <c r="I290" s="43">
        <f t="shared" si="50"/>
        <v>18.82</v>
      </c>
      <c r="J290" s="43">
        <f t="shared" si="51"/>
        <v>3.9333800000000001</v>
      </c>
      <c r="L290">
        <f>_xlfn.XLOOKUP(B290,Analítico!B:B,Analítico!I:I,0)</f>
        <v>18.82</v>
      </c>
    </row>
    <row r="291" spans="1:12" ht="39" customHeight="1" x14ac:dyDescent="0.25">
      <c r="A291" s="50" t="s">
        <v>1638</v>
      </c>
      <c r="B291" s="51" t="s">
        <v>1898</v>
      </c>
      <c r="C291" s="50" t="s">
        <v>157</v>
      </c>
      <c r="D291" s="50" t="s">
        <v>1899</v>
      </c>
      <c r="E291" s="248" t="s">
        <v>1900</v>
      </c>
      <c r="F291" s="248"/>
      <c r="G291" s="52" t="s">
        <v>1901</v>
      </c>
      <c r="H291" s="53">
        <v>2.1000000000000001E-2</v>
      </c>
      <c r="I291" s="43">
        <f t="shared" si="50"/>
        <v>21.99</v>
      </c>
      <c r="J291" s="43">
        <f t="shared" si="51"/>
        <v>0.46178999999999998</v>
      </c>
      <c r="L291">
        <f>_xlfn.XLOOKUP(B291,Analítico!B:B,Analítico!I:I,0)</f>
        <v>21.99</v>
      </c>
    </row>
    <row r="292" spans="1:12" ht="39" customHeight="1" x14ac:dyDescent="0.25">
      <c r="A292" s="50" t="s">
        <v>1638</v>
      </c>
      <c r="B292" s="51" t="s">
        <v>1902</v>
      </c>
      <c r="C292" s="50" t="s">
        <v>157</v>
      </c>
      <c r="D292" s="50" t="s">
        <v>1903</v>
      </c>
      <c r="E292" s="248" t="s">
        <v>1900</v>
      </c>
      <c r="F292" s="248"/>
      <c r="G292" s="52" t="s">
        <v>1904</v>
      </c>
      <c r="H292" s="53">
        <v>0.39800000000000002</v>
      </c>
      <c r="I292" s="43">
        <f t="shared" si="50"/>
        <v>20.78</v>
      </c>
      <c r="J292" s="43">
        <f t="shared" si="51"/>
        <v>8.2704400000000007</v>
      </c>
      <c r="L292">
        <f>_xlfn.XLOOKUP(B292,Analítico!B:B,Analítico!I:I,0)</f>
        <v>20.78</v>
      </c>
    </row>
    <row r="293" spans="1:12" ht="25.5" customHeight="1" thickBot="1" x14ac:dyDescent="0.3">
      <c r="A293" s="55" t="s">
        <v>1627</v>
      </c>
      <c r="B293" s="56" t="s">
        <v>1905</v>
      </c>
      <c r="C293" s="55" t="s">
        <v>157</v>
      </c>
      <c r="D293" s="55" t="s">
        <v>1906</v>
      </c>
      <c r="E293" s="249" t="s">
        <v>1648</v>
      </c>
      <c r="F293" s="249"/>
      <c r="G293" s="57" t="s">
        <v>255</v>
      </c>
      <c r="H293" s="58">
        <v>1.04</v>
      </c>
      <c r="I293" s="43">
        <f t="shared" si="50"/>
        <v>75.42</v>
      </c>
      <c r="J293" s="43">
        <f t="shared" si="51"/>
        <v>78.436800000000005</v>
      </c>
      <c r="L293">
        <f>_xlfn.XLOOKUP(B293,Analítico!B:B,Analítico!I:I,0)</f>
        <v>75.42</v>
      </c>
    </row>
    <row r="294" spans="1:12" ht="26.25" hidden="1" thickBot="1" x14ac:dyDescent="0.3">
      <c r="A294" s="44"/>
      <c r="B294" s="44"/>
      <c r="C294" s="44"/>
      <c r="D294" s="44"/>
      <c r="E294" s="44" t="s">
        <v>1629</v>
      </c>
      <c r="F294" s="45">
        <v>18.7</v>
      </c>
      <c r="G294" s="44" t="s">
        <v>1630</v>
      </c>
      <c r="H294" s="45">
        <v>0</v>
      </c>
      <c r="I294" s="44" t="s">
        <v>1631</v>
      </c>
      <c r="J294" s="45">
        <v>18.7</v>
      </c>
      <c r="L294" t="str">
        <f>_xlfn.XLOOKUP(B294,Analítico!B:B,Analítico!I:I,0)</f>
        <v>MO com LS =&gt;</v>
      </c>
    </row>
    <row r="295" spans="1:12" ht="15" hidden="1" customHeight="1" thickBot="1" x14ac:dyDescent="0.3">
      <c r="A295" s="44"/>
      <c r="B295" s="44"/>
      <c r="C295" s="44"/>
      <c r="D295" s="44"/>
      <c r="E295" s="44" t="s">
        <v>1632</v>
      </c>
      <c r="F295" s="45">
        <v>23.47</v>
      </c>
      <c r="G295" s="44"/>
      <c r="H295" s="229" t="s">
        <v>1633</v>
      </c>
      <c r="I295" s="229"/>
      <c r="J295" s="45">
        <v>130.18</v>
      </c>
      <c r="L295" t="str">
        <f>_xlfn.XLOOKUP(B295,Analítico!B:B,Analítico!I:I,0)</f>
        <v>MO com LS =&gt;</v>
      </c>
    </row>
    <row r="296" spans="1:12" ht="0.75" customHeight="1" thickTop="1" x14ac:dyDescent="0.25">
      <c r="A296" s="49"/>
      <c r="B296" s="49"/>
      <c r="C296" s="49"/>
      <c r="D296" s="49"/>
      <c r="E296" s="49"/>
      <c r="F296" s="49"/>
      <c r="G296" s="49"/>
      <c r="H296" s="49"/>
      <c r="I296" s="49"/>
      <c r="J296" s="49"/>
      <c r="L296" t="str">
        <f>_xlfn.XLOOKUP(B296,Analítico!B:B,Analítico!I:I,0)</f>
        <v>MO com LS =&gt;</v>
      </c>
    </row>
    <row r="297" spans="1:12" ht="18" hidden="1" customHeight="1" x14ac:dyDescent="0.25">
      <c r="A297" s="36" t="s">
        <v>267</v>
      </c>
      <c r="B297" s="37" t="s">
        <v>137</v>
      </c>
      <c r="C297" s="36" t="s">
        <v>138</v>
      </c>
      <c r="D297" s="36" t="s">
        <v>9</v>
      </c>
      <c r="E297" s="250" t="s">
        <v>1626</v>
      </c>
      <c r="F297" s="250"/>
      <c r="G297" s="38" t="s">
        <v>139</v>
      </c>
      <c r="H297" s="37" t="s">
        <v>140</v>
      </c>
      <c r="I297" s="37" t="s">
        <v>141</v>
      </c>
      <c r="J297" s="37" t="s">
        <v>10</v>
      </c>
      <c r="L297" t="str">
        <f>_xlfn.XLOOKUP(B297,Analítico!B:B,Analítico!I:I,0)</f>
        <v>Valor Unit</v>
      </c>
    </row>
    <row r="298" spans="1:12" ht="25.5" customHeight="1" x14ac:dyDescent="0.25">
      <c r="A298" s="39" t="s">
        <v>1636</v>
      </c>
      <c r="B298" s="40" t="s">
        <v>268</v>
      </c>
      <c r="C298" s="39" t="s">
        <v>157</v>
      </c>
      <c r="D298" s="39" t="s">
        <v>269</v>
      </c>
      <c r="E298" s="251" t="s">
        <v>1823</v>
      </c>
      <c r="F298" s="251"/>
      <c r="G298" s="41" t="s">
        <v>164</v>
      </c>
      <c r="H298" s="42">
        <v>1</v>
      </c>
      <c r="I298" s="43">
        <f t="shared" ref="I298:I302" si="52">L298</f>
        <v>930.51724781967232</v>
      </c>
      <c r="J298" s="43">
        <f t="shared" ref="J298:J302" si="53">H298*I298</f>
        <v>930.51724781967232</v>
      </c>
      <c r="L298">
        <f>_xlfn.XLOOKUP(B298,Analítico!B:B,Analítico!I:I,0)</f>
        <v>930.51724781967232</v>
      </c>
    </row>
    <row r="299" spans="1:12" ht="24" customHeight="1" x14ac:dyDescent="0.25">
      <c r="A299" s="50" t="s">
        <v>1638</v>
      </c>
      <c r="B299" s="51" t="s">
        <v>1792</v>
      </c>
      <c r="C299" s="50" t="s">
        <v>157</v>
      </c>
      <c r="D299" s="50" t="s">
        <v>1793</v>
      </c>
      <c r="E299" s="248" t="s">
        <v>1637</v>
      </c>
      <c r="F299" s="248"/>
      <c r="G299" s="52" t="s">
        <v>266</v>
      </c>
      <c r="H299" s="53">
        <v>3.464</v>
      </c>
      <c r="I299" s="43">
        <f t="shared" si="52"/>
        <v>26.65</v>
      </c>
      <c r="J299" s="43">
        <f t="shared" si="53"/>
        <v>92.315599999999989</v>
      </c>
      <c r="L299">
        <f>_xlfn.XLOOKUP(B299,Analítico!B:B,Analítico!I:I,0)</f>
        <v>26.65</v>
      </c>
    </row>
    <row r="300" spans="1:12" ht="24" customHeight="1" x14ac:dyDescent="0.25">
      <c r="A300" s="50" t="s">
        <v>1638</v>
      </c>
      <c r="B300" s="51" t="s">
        <v>1186</v>
      </c>
      <c r="C300" s="50" t="s">
        <v>157</v>
      </c>
      <c r="D300" s="50" t="s">
        <v>1187</v>
      </c>
      <c r="E300" s="248" t="s">
        <v>1637</v>
      </c>
      <c r="F300" s="248"/>
      <c r="G300" s="52" t="s">
        <v>266</v>
      </c>
      <c r="H300" s="53">
        <v>1.732</v>
      </c>
      <c r="I300" s="43">
        <f t="shared" si="52"/>
        <v>18.82</v>
      </c>
      <c r="J300" s="43">
        <f t="shared" si="53"/>
        <v>32.596240000000002</v>
      </c>
      <c r="L300">
        <f>_xlfn.XLOOKUP(B300,Analítico!B:B,Analítico!I:I,0)</f>
        <v>18.82</v>
      </c>
    </row>
    <row r="301" spans="1:12" ht="25.5" customHeight="1" x14ac:dyDescent="0.25">
      <c r="A301" s="50" t="s">
        <v>1638</v>
      </c>
      <c r="B301" s="51" t="s">
        <v>1907</v>
      </c>
      <c r="C301" s="50" t="s">
        <v>157</v>
      </c>
      <c r="D301" s="50" t="s">
        <v>1908</v>
      </c>
      <c r="E301" s="248" t="s">
        <v>1637</v>
      </c>
      <c r="F301" s="248"/>
      <c r="G301" s="52" t="s">
        <v>212</v>
      </c>
      <c r="H301" s="53">
        <v>4.2200000000000001E-2</v>
      </c>
      <c r="I301" s="43">
        <f t="shared" si="52"/>
        <v>629.28</v>
      </c>
      <c r="J301" s="43">
        <f t="shared" si="53"/>
        <v>26.555616000000001</v>
      </c>
      <c r="L301">
        <f>_xlfn.XLOOKUP(B301,Analítico!B:B,Analítico!I:I,0)</f>
        <v>629.28</v>
      </c>
    </row>
    <row r="302" spans="1:12" ht="39" customHeight="1" thickBot="1" x14ac:dyDescent="0.3">
      <c r="A302" s="55" t="s">
        <v>1627</v>
      </c>
      <c r="B302" s="56" t="s">
        <v>1909</v>
      </c>
      <c r="C302" s="55" t="s">
        <v>157</v>
      </c>
      <c r="D302" s="55" t="s">
        <v>1910</v>
      </c>
      <c r="E302" s="249" t="s">
        <v>1648</v>
      </c>
      <c r="F302" s="249"/>
      <c r="G302" s="57" t="s">
        <v>164</v>
      </c>
      <c r="H302" s="58">
        <v>1</v>
      </c>
      <c r="I302" s="43">
        <f t="shared" si="52"/>
        <v>778.85</v>
      </c>
      <c r="J302" s="43">
        <f t="shared" si="53"/>
        <v>778.85</v>
      </c>
      <c r="L302">
        <f>_xlfn.XLOOKUP(B302,Analítico!B:B,Analítico!I:I,0)</f>
        <v>778.85</v>
      </c>
    </row>
    <row r="303" spans="1:12" ht="26.25" hidden="1" thickBot="1" x14ac:dyDescent="0.3">
      <c r="A303" s="44"/>
      <c r="B303" s="44"/>
      <c r="C303" s="44"/>
      <c r="D303" s="44"/>
      <c r="E303" s="44" t="s">
        <v>1629</v>
      </c>
      <c r="F303" s="45">
        <v>101.02</v>
      </c>
      <c r="G303" s="44" t="s">
        <v>1630</v>
      </c>
      <c r="H303" s="45">
        <v>0</v>
      </c>
      <c r="I303" s="44" t="s">
        <v>1631</v>
      </c>
      <c r="J303" s="45">
        <v>101.02</v>
      </c>
      <c r="L303" t="str">
        <f>_xlfn.XLOOKUP(B303,Analítico!B:B,Analítico!I:I,0)</f>
        <v>MO com LS =&gt;</v>
      </c>
    </row>
    <row r="304" spans="1:12" ht="15" hidden="1" customHeight="1" thickBot="1" x14ac:dyDescent="0.3">
      <c r="A304" s="44"/>
      <c r="B304" s="44"/>
      <c r="C304" s="44"/>
      <c r="D304" s="44"/>
      <c r="E304" s="44" t="s">
        <v>1632</v>
      </c>
      <c r="F304" s="45">
        <v>208.28</v>
      </c>
      <c r="G304" s="44"/>
      <c r="H304" s="229" t="s">
        <v>1633</v>
      </c>
      <c r="I304" s="229"/>
      <c r="J304" s="45">
        <v>1155.02</v>
      </c>
      <c r="L304" t="str">
        <f>_xlfn.XLOOKUP(B304,Analítico!B:B,Analítico!I:I,0)</f>
        <v>MO com LS =&gt;</v>
      </c>
    </row>
    <row r="305" spans="1:12" ht="0.75" customHeight="1" thickTop="1" x14ac:dyDescent="0.25">
      <c r="A305" s="49"/>
      <c r="B305" s="49"/>
      <c r="C305" s="49"/>
      <c r="D305" s="49"/>
      <c r="E305" s="49"/>
      <c r="F305" s="49"/>
      <c r="G305" s="49"/>
      <c r="H305" s="49"/>
      <c r="I305" s="49"/>
      <c r="J305" s="49"/>
      <c r="L305" t="str">
        <f>_xlfn.XLOOKUP(B305,Analítico!B:B,Analítico!I:I,0)</f>
        <v>MO com LS =&gt;</v>
      </c>
    </row>
    <row r="306" spans="1:12" ht="18" hidden="1" customHeight="1" x14ac:dyDescent="0.25">
      <c r="A306" s="36" t="s">
        <v>270</v>
      </c>
      <c r="B306" s="37" t="s">
        <v>137</v>
      </c>
      <c r="C306" s="36" t="s">
        <v>138</v>
      </c>
      <c r="D306" s="36" t="s">
        <v>9</v>
      </c>
      <c r="E306" s="250" t="s">
        <v>1626</v>
      </c>
      <c r="F306" s="250"/>
      <c r="G306" s="38" t="s">
        <v>139</v>
      </c>
      <c r="H306" s="37" t="s">
        <v>140</v>
      </c>
      <c r="I306" s="37" t="s">
        <v>141</v>
      </c>
      <c r="J306" s="37" t="s">
        <v>10</v>
      </c>
      <c r="L306" t="str">
        <f>_xlfn.XLOOKUP(B306,Analítico!B:B,Analítico!I:I,0)</f>
        <v>Valor Unit</v>
      </c>
    </row>
    <row r="307" spans="1:12" ht="24" customHeight="1" x14ac:dyDescent="0.25">
      <c r="A307" s="39" t="s">
        <v>1636</v>
      </c>
      <c r="B307" s="40" t="s">
        <v>271</v>
      </c>
      <c r="C307" s="39" t="s">
        <v>162</v>
      </c>
      <c r="D307" s="39" t="s">
        <v>272</v>
      </c>
      <c r="E307" s="251" t="s">
        <v>1884</v>
      </c>
      <c r="F307" s="251"/>
      <c r="G307" s="41" t="s">
        <v>255</v>
      </c>
      <c r="H307" s="42">
        <v>1</v>
      </c>
      <c r="I307" s="43">
        <f t="shared" ref="I307:I311" si="54">L307</f>
        <v>973.91646527049193</v>
      </c>
      <c r="J307" s="43">
        <f t="shared" ref="J307:J311" si="55">H307*I307</f>
        <v>973.91646527049193</v>
      </c>
      <c r="L307">
        <f>_xlfn.XLOOKUP(B307,Analítico!B:B,Analítico!I:I,0)</f>
        <v>973.91646527049193</v>
      </c>
    </row>
    <row r="308" spans="1:12" ht="25.5" customHeight="1" x14ac:dyDescent="0.25">
      <c r="A308" s="50" t="s">
        <v>1638</v>
      </c>
      <c r="B308" s="51" t="s">
        <v>1885</v>
      </c>
      <c r="C308" s="50" t="s">
        <v>157</v>
      </c>
      <c r="D308" s="50" t="s">
        <v>1886</v>
      </c>
      <c r="E308" s="248" t="s">
        <v>1637</v>
      </c>
      <c r="F308" s="248"/>
      <c r="G308" s="52" t="s">
        <v>266</v>
      </c>
      <c r="H308" s="53">
        <v>4.431</v>
      </c>
      <c r="I308" s="43">
        <f t="shared" si="54"/>
        <v>19.3</v>
      </c>
      <c r="J308" s="43">
        <f t="shared" si="55"/>
        <v>85.518300000000011</v>
      </c>
      <c r="L308">
        <f>_xlfn.XLOOKUP(B308,Analítico!B:B,Analítico!I:I,0)</f>
        <v>19.3</v>
      </c>
    </row>
    <row r="309" spans="1:12" ht="24" customHeight="1" x14ac:dyDescent="0.25">
      <c r="A309" s="50" t="s">
        <v>1638</v>
      </c>
      <c r="B309" s="51" t="s">
        <v>1858</v>
      </c>
      <c r="C309" s="50" t="s">
        <v>157</v>
      </c>
      <c r="D309" s="50" t="s">
        <v>1859</v>
      </c>
      <c r="E309" s="248" t="s">
        <v>1637</v>
      </c>
      <c r="F309" s="248"/>
      <c r="G309" s="52" t="s">
        <v>266</v>
      </c>
      <c r="H309" s="53">
        <v>5.3940000000000001</v>
      </c>
      <c r="I309" s="43">
        <f t="shared" si="54"/>
        <v>26.51</v>
      </c>
      <c r="J309" s="43">
        <f t="shared" si="55"/>
        <v>142.99494000000001</v>
      </c>
      <c r="L309">
        <f>_xlfn.XLOOKUP(B309,Analítico!B:B,Analítico!I:I,0)</f>
        <v>26.51</v>
      </c>
    </row>
    <row r="310" spans="1:12" ht="24" customHeight="1" x14ac:dyDescent="0.25">
      <c r="A310" s="55" t="s">
        <v>1627</v>
      </c>
      <c r="B310" s="56" t="s">
        <v>1911</v>
      </c>
      <c r="C310" s="55" t="s">
        <v>162</v>
      </c>
      <c r="D310" s="55" t="s">
        <v>1912</v>
      </c>
      <c r="E310" s="249" t="s">
        <v>1648</v>
      </c>
      <c r="F310" s="249"/>
      <c r="G310" s="57" t="s">
        <v>255</v>
      </c>
      <c r="H310" s="58">
        <v>2.875</v>
      </c>
      <c r="I310" s="43">
        <f t="shared" si="54"/>
        <v>80.58</v>
      </c>
      <c r="J310" s="43">
        <f t="shared" si="55"/>
        <v>231.66749999999999</v>
      </c>
      <c r="L310">
        <f>_xlfn.XLOOKUP(B310,Analítico!B:B,Analítico!I:I,0)</f>
        <v>80.58</v>
      </c>
    </row>
    <row r="311" spans="1:12" ht="24" customHeight="1" thickBot="1" x14ac:dyDescent="0.3">
      <c r="A311" s="55" t="s">
        <v>1627</v>
      </c>
      <c r="B311" s="56" t="s">
        <v>1913</v>
      </c>
      <c r="C311" s="55" t="s">
        <v>162</v>
      </c>
      <c r="D311" s="55" t="s">
        <v>1914</v>
      </c>
      <c r="E311" s="249" t="s">
        <v>1648</v>
      </c>
      <c r="F311" s="249"/>
      <c r="G311" s="57" t="s">
        <v>255</v>
      </c>
      <c r="H311" s="58">
        <v>9.6790000000000003</v>
      </c>
      <c r="I311" s="43">
        <f t="shared" si="54"/>
        <v>53.08</v>
      </c>
      <c r="J311" s="43">
        <f t="shared" si="55"/>
        <v>513.76131999999996</v>
      </c>
      <c r="L311">
        <f>_xlfn.XLOOKUP(B311,Analítico!B:B,Analítico!I:I,0)</f>
        <v>53.08</v>
      </c>
    </row>
    <row r="312" spans="1:12" ht="26.25" hidden="1" thickBot="1" x14ac:dyDescent="0.3">
      <c r="A312" s="44"/>
      <c r="B312" s="44"/>
      <c r="C312" s="44"/>
      <c r="D312" s="44"/>
      <c r="E312" s="44" t="s">
        <v>1629</v>
      </c>
      <c r="F312" s="45">
        <v>173.15</v>
      </c>
      <c r="G312" s="44" t="s">
        <v>1630</v>
      </c>
      <c r="H312" s="45">
        <v>0</v>
      </c>
      <c r="I312" s="44" t="s">
        <v>1631</v>
      </c>
      <c r="J312" s="45">
        <v>173.15</v>
      </c>
      <c r="L312" t="str">
        <f>_xlfn.XLOOKUP(B312,Analítico!B:B,Analítico!I:I,0)</f>
        <v>MO com LS =&gt;</v>
      </c>
    </row>
    <row r="313" spans="1:12" ht="15" hidden="1" customHeight="1" thickBot="1" x14ac:dyDescent="0.3">
      <c r="A313" s="44"/>
      <c r="B313" s="44"/>
      <c r="C313" s="44"/>
      <c r="D313" s="44"/>
      <c r="E313" s="44" t="s">
        <v>1632</v>
      </c>
      <c r="F313" s="45">
        <v>217.99</v>
      </c>
      <c r="G313" s="44"/>
      <c r="H313" s="229" t="s">
        <v>1633</v>
      </c>
      <c r="I313" s="229"/>
      <c r="J313" s="45">
        <v>1208.8900000000001</v>
      </c>
      <c r="L313" t="str">
        <f>_xlfn.XLOOKUP(B313,Analítico!B:B,Analítico!I:I,0)</f>
        <v>MO com LS =&gt;</v>
      </c>
    </row>
    <row r="314" spans="1:12" ht="0.75" customHeight="1" thickTop="1" x14ac:dyDescent="0.25">
      <c r="A314" s="49"/>
      <c r="B314" s="49"/>
      <c r="C314" s="49"/>
      <c r="D314" s="49"/>
      <c r="E314" s="49"/>
      <c r="F314" s="49"/>
      <c r="G314" s="49"/>
      <c r="H314" s="49"/>
      <c r="I314" s="49"/>
      <c r="J314" s="49"/>
      <c r="L314" t="str">
        <f>_xlfn.XLOOKUP(B314,Analítico!B:B,Analítico!I:I,0)</f>
        <v>MO com LS =&gt;</v>
      </c>
    </row>
    <row r="315" spans="1:12" ht="18" hidden="1" customHeight="1" x14ac:dyDescent="0.25">
      <c r="A315" s="36" t="s">
        <v>273</v>
      </c>
      <c r="B315" s="37" t="s">
        <v>137</v>
      </c>
      <c r="C315" s="36" t="s">
        <v>138</v>
      </c>
      <c r="D315" s="36" t="s">
        <v>9</v>
      </c>
      <c r="E315" s="250" t="s">
        <v>1626</v>
      </c>
      <c r="F315" s="250"/>
      <c r="G315" s="38" t="s">
        <v>139</v>
      </c>
      <c r="H315" s="37" t="s">
        <v>140</v>
      </c>
      <c r="I315" s="37" t="s">
        <v>141</v>
      </c>
      <c r="J315" s="37" t="s">
        <v>10</v>
      </c>
      <c r="L315" t="str">
        <f>_xlfn.XLOOKUP(B315,Analítico!B:B,Analítico!I:I,0)</f>
        <v>Valor Unit</v>
      </c>
    </row>
    <row r="316" spans="1:12" ht="24" customHeight="1" x14ac:dyDescent="0.25">
      <c r="A316" s="39" t="s">
        <v>1636</v>
      </c>
      <c r="B316" s="40" t="s">
        <v>274</v>
      </c>
      <c r="C316" s="39" t="s">
        <v>162</v>
      </c>
      <c r="D316" s="39" t="s">
        <v>275</v>
      </c>
      <c r="E316" s="251" t="s">
        <v>1884</v>
      </c>
      <c r="F316" s="251"/>
      <c r="G316" s="41" t="s">
        <v>255</v>
      </c>
      <c r="H316" s="42">
        <v>1</v>
      </c>
      <c r="I316" s="43">
        <f t="shared" ref="I316:I319" si="56">L316</f>
        <v>147.84092063114755</v>
      </c>
      <c r="J316" s="43">
        <f t="shared" ref="J316:J319" si="57">H316*I316</f>
        <v>147.84092063114755</v>
      </c>
      <c r="L316">
        <f>_xlfn.XLOOKUP(B316,Analítico!B:B,Analítico!I:I,0)</f>
        <v>147.84092063114755</v>
      </c>
    </row>
    <row r="317" spans="1:12" ht="25.5" customHeight="1" x14ac:dyDescent="0.25">
      <c r="A317" s="50" t="s">
        <v>1638</v>
      </c>
      <c r="B317" s="51" t="s">
        <v>1885</v>
      </c>
      <c r="C317" s="50" t="s">
        <v>157</v>
      </c>
      <c r="D317" s="50" t="s">
        <v>1886</v>
      </c>
      <c r="E317" s="248" t="s">
        <v>1637</v>
      </c>
      <c r="F317" s="248"/>
      <c r="G317" s="52" t="s">
        <v>266</v>
      </c>
      <c r="H317" s="53">
        <v>1.07</v>
      </c>
      <c r="I317" s="43">
        <f t="shared" si="56"/>
        <v>19.3</v>
      </c>
      <c r="J317" s="43">
        <f t="shared" si="57"/>
        <v>20.651000000000003</v>
      </c>
      <c r="L317">
        <f>_xlfn.XLOOKUP(B317,Analítico!B:B,Analítico!I:I,0)</f>
        <v>19.3</v>
      </c>
    </row>
    <row r="318" spans="1:12" ht="24" customHeight="1" x14ac:dyDescent="0.25">
      <c r="A318" s="50" t="s">
        <v>1638</v>
      </c>
      <c r="B318" s="51" t="s">
        <v>1858</v>
      </c>
      <c r="C318" s="50" t="s">
        <v>157</v>
      </c>
      <c r="D318" s="50" t="s">
        <v>1859</v>
      </c>
      <c r="E318" s="248" t="s">
        <v>1637</v>
      </c>
      <c r="F318" s="248"/>
      <c r="G318" s="52" t="s">
        <v>266</v>
      </c>
      <c r="H318" s="53">
        <v>1.302</v>
      </c>
      <c r="I318" s="43">
        <f t="shared" si="56"/>
        <v>26.51</v>
      </c>
      <c r="J318" s="43">
        <f t="shared" si="57"/>
        <v>34.516020000000005</v>
      </c>
      <c r="L318">
        <f>_xlfn.XLOOKUP(B318,Analítico!B:B,Analítico!I:I,0)</f>
        <v>26.51</v>
      </c>
    </row>
    <row r="319" spans="1:12" ht="24" customHeight="1" thickBot="1" x14ac:dyDescent="0.3">
      <c r="A319" s="55" t="s">
        <v>1627</v>
      </c>
      <c r="B319" s="56" t="s">
        <v>1911</v>
      </c>
      <c r="C319" s="55" t="s">
        <v>162</v>
      </c>
      <c r="D319" s="55" t="s">
        <v>1912</v>
      </c>
      <c r="E319" s="249" t="s">
        <v>1648</v>
      </c>
      <c r="F319" s="249"/>
      <c r="G319" s="57" t="s">
        <v>255</v>
      </c>
      <c r="H319" s="58">
        <v>1.1499999999999999</v>
      </c>
      <c r="I319" s="43">
        <f t="shared" si="56"/>
        <v>80.58</v>
      </c>
      <c r="J319" s="43">
        <f t="shared" si="57"/>
        <v>92.666999999999987</v>
      </c>
      <c r="L319">
        <f>_xlfn.XLOOKUP(B319,Analítico!B:B,Analítico!I:I,0)</f>
        <v>80.58</v>
      </c>
    </row>
    <row r="320" spans="1:12" ht="26.25" hidden="1" thickBot="1" x14ac:dyDescent="0.3">
      <c r="A320" s="44"/>
      <c r="B320" s="44"/>
      <c r="C320" s="44"/>
      <c r="D320" s="44"/>
      <c r="E320" s="44" t="s">
        <v>1629</v>
      </c>
      <c r="F320" s="45">
        <v>41.8</v>
      </c>
      <c r="G320" s="44" t="s">
        <v>1630</v>
      </c>
      <c r="H320" s="45">
        <v>0</v>
      </c>
      <c r="I320" s="44" t="s">
        <v>1631</v>
      </c>
      <c r="J320" s="45">
        <v>41.8</v>
      </c>
      <c r="L320" t="str">
        <f>_xlfn.XLOOKUP(B320,Analítico!B:B,Analítico!I:I,0)</f>
        <v>MO com LS =&gt;</v>
      </c>
    </row>
    <row r="321" spans="1:12" ht="15" hidden="1" customHeight="1" thickBot="1" x14ac:dyDescent="0.3">
      <c r="A321" s="44"/>
      <c r="B321" s="44"/>
      <c r="C321" s="44"/>
      <c r="D321" s="44"/>
      <c r="E321" s="44" t="s">
        <v>1632</v>
      </c>
      <c r="F321" s="45">
        <v>33.090000000000003</v>
      </c>
      <c r="G321" s="44"/>
      <c r="H321" s="229" t="s">
        <v>1633</v>
      </c>
      <c r="I321" s="229"/>
      <c r="J321" s="45">
        <v>183.51</v>
      </c>
      <c r="L321" t="str">
        <f>_xlfn.XLOOKUP(B321,Analítico!B:B,Analítico!I:I,0)</f>
        <v>MO com LS =&gt;</v>
      </c>
    </row>
    <row r="322" spans="1:12" ht="0.75" customHeight="1" thickTop="1" x14ac:dyDescent="0.25">
      <c r="A322" s="49"/>
      <c r="B322" s="49"/>
      <c r="C322" s="49"/>
      <c r="D322" s="49"/>
      <c r="E322" s="49"/>
      <c r="F322" s="49"/>
      <c r="G322" s="49"/>
      <c r="H322" s="49"/>
      <c r="I322" s="49"/>
      <c r="J322" s="49"/>
      <c r="L322" t="str">
        <f>_xlfn.XLOOKUP(B322,Analítico!B:B,Analítico!I:I,0)</f>
        <v>MO com LS =&gt;</v>
      </c>
    </row>
    <row r="323" spans="1:12" ht="18" hidden="1" customHeight="1" x14ac:dyDescent="0.25">
      <c r="A323" s="36" t="s">
        <v>276</v>
      </c>
      <c r="B323" s="37" t="s">
        <v>137</v>
      </c>
      <c r="C323" s="36" t="s">
        <v>138</v>
      </c>
      <c r="D323" s="36" t="s">
        <v>9</v>
      </c>
      <c r="E323" s="250" t="s">
        <v>1626</v>
      </c>
      <c r="F323" s="250"/>
      <c r="G323" s="38" t="s">
        <v>139</v>
      </c>
      <c r="H323" s="37" t="s">
        <v>140</v>
      </c>
      <c r="I323" s="37" t="s">
        <v>141</v>
      </c>
      <c r="J323" s="37" t="s">
        <v>10</v>
      </c>
      <c r="L323" t="str">
        <f>_xlfn.XLOOKUP(B323,Analítico!B:B,Analítico!I:I,0)</f>
        <v>Valor Unit</v>
      </c>
    </row>
    <row r="324" spans="1:12" ht="24" customHeight="1" x14ac:dyDescent="0.25">
      <c r="A324" s="39" t="s">
        <v>1636</v>
      </c>
      <c r="B324" s="40" t="s">
        <v>277</v>
      </c>
      <c r="C324" s="39" t="s">
        <v>162</v>
      </c>
      <c r="D324" s="39" t="s">
        <v>278</v>
      </c>
      <c r="E324" s="251" t="s">
        <v>1884</v>
      </c>
      <c r="F324" s="251"/>
      <c r="G324" s="41" t="s">
        <v>255</v>
      </c>
      <c r="H324" s="42">
        <v>1</v>
      </c>
      <c r="I324" s="43">
        <f t="shared" ref="I324:I332" si="58">L324</f>
        <v>867.58959095901662</v>
      </c>
      <c r="J324" s="43">
        <f t="shared" ref="J324:J332" si="59">H324*I324</f>
        <v>867.58959095901662</v>
      </c>
      <c r="L324">
        <f>_xlfn.XLOOKUP(B324,Analítico!B:B,Analítico!I:I,0)</f>
        <v>867.58959095901662</v>
      </c>
    </row>
    <row r="325" spans="1:12" ht="25.5" customHeight="1" x14ac:dyDescent="0.25">
      <c r="A325" s="50" t="s">
        <v>1638</v>
      </c>
      <c r="B325" s="51" t="s">
        <v>1915</v>
      </c>
      <c r="C325" s="50" t="s">
        <v>157</v>
      </c>
      <c r="D325" s="50" t="s">
        <v>1916</v>
      </c>
      <c r="E325" s="248" t="s">
        <v>1637</v>
      </c>
      <c r="F325" s="248"/>
      <c r="G325" s="52" t="s">
        <v>266</v>
      </c>
      <c r="H325" s="53">
        <v>0.83299999999999996</v>
      </c>
      <c r="I325" s="43">
        <f t="shared" si="58"/>
        <v>19.7</v>
      </c>
      <c r="J325" s="43">
        <f t="shared" si="59"/>
        <v>16.4101</v>
      </c>
      <c r="L325">
        <f>_xlfn.XLOOKUP(B325,Analítico!B:B,Analítico!I:I,0)</f>
        <v>19.7</v>
      </c>
    </row>
    <row r="326" spans="1:12" ht="25.5" customHeight="1" x14ac:dyDescent="0.25">
      <c r="A326" s="50" t="s">
        <v>1638</v>
      </c>
      <c r="B326" s="51" t="s">
        <v>1885</v>
      </c>
      <c r="C326" s="50" t="s">
        <v>157</v>
      </c>
      <c r="D326" s="50" t="s">
        <v>1886</v>
      </c>
      <c r="E326" s="248" t="s">
        <v>1637</v>
      </c>
      <c r="F326" s="248"/>
      <c r="G326" s="52" t="s">
        <v>266</v>
      </c>
      <c r="H326" s="53">
        <v>2.4969999999999999</v>
      </c>
      <c r="I326" s="43">
        <f t="shared" si="58"/>
        <v>19.3</v>
      </c>
      <c r="J326" s="43">
        <f t="shared" si="59"/>
        <v>48.192099999999996</v>
      </c>
      <c r="L326">
        <f>_xlfn.XLOOKUP(B326,Analítico!B:B,Analítico!I:I,0)</f>
        <v>19.3</v>
      </c>
    </row>
    <row r="327" spans="1:12" ht="24" customHeight="1" x14ac:dyDescent="0.25">
      <c r="A327" s="50" t="s">
        <v>1638</v>
      </c>
      <c r="B327" s="51" t="s">
        <v>1858</v>
      </c>
      <c r="C327" s="50" t="s">
        <v>157</v>
      </c>
      <c r="D327" s="50" t="s">
        <v>1859</v>
      </c>
      <c r="E327" s="248" t="s">
        <v>1637</v>
      </c>
      <c r="F327" s="248"/>
      <c r="G327" s="52" t="s">
        <v>266</v>
      </c>
      <c r="H327" s="53">
        <v>2.2890000000000001</v>
      </c>
      <c r="I327" s="43">
        <f t="shared" si="58"/>
        <v>26.51</v>
      </c>
      <c r="J327" s="43">
        <f t="shared" si="59"/>
        <v>60.681390000000007</v>
      </c>
      <c r="L327">
        <f>_xlfn.XLOOKUP(B327,Analítico!B:B,Analítico!I:I,0)</f>
        <v>26.51</v>
      </c>
    </row>
    <row r="328" spans="1:12" ht="24" customHeight="1" x14ac:dyDescent="0.25">
      <c r="A328" s="50" t="s">
        <v>1638</v>
      </c>
      <c r="B328" s="51" t="s">
        <v>1917</v>
      </c>
      <c r="C328" s="50" t="s">
        <v>157</v>
      </c>
      <c r="D328" s="50" t="s">
        <v>1918</v>
      </c>
      <c r="E328" s="248" t="s">
        <v>1637</v>
      </c>
      <c r="F328" s="248"/>
      <c r="G328" s="52" t="s">
        <v>266</v>
      </c>
      <c r="H328" s="53">
        <v>0.83299999999999996</v>
      </c>
      <c r="I328" s="43">
        <f t="shared" si="58"/>
        <v>23.7</v>
      </c>
      <c r="J328" s="43">
        <f t="shared" si="59"/>
        <v>19.742099999999997</v>
      </c>
      <c r="L328">
        <f>_xlfn.XLOOKUP(B328,Analítico!B:B,Analítico!I:I,0)</f>
        <v>23.7</v>
      </c>
    </row>
    <row r="329" spans="1:12" ht="24" customHeight="1" x14ac:dyDescent="0.25">
      <c r="A329" s="55" t="s">
        <v>1627</v>
      </c>
      <c r="B329" s="56" t="s">
        <v>1841</v>
      </c>
      <c r="C329" s="55" t="s">
        <v>162</v>
      </c>
      <c r="D329" s="55" t="s">
        <v>1842</v>
      </c>
      <c r="E329" s="249" t="s">
        <v>1648</v>
      </c>
      <c r="F329" s="249"/>
      <c r="G329" s="57" t="s">
        <v>259</v>
      </c>
      <c r="H329" s="58">
        <v>6.8</v>
      </c>
      <c r="I329" s="43">
        <f t="shared" si="58"/>
        <v>0.7</v>
      </c>
      <c r="J329" s="43">
        <f t="shared" si="59"/>
        <v>4.76</v>
      </c>
      <c r="L329">
        <f>_xlfn.XLOOKUP(B329,Analítico!B:B,Analítico!I:I,0)</f>
        <v>0.7</v>
      </c>
    </row>
    <row r="330" spans="1:12" ht="24" customHeight="1" x14ac:dyDescent="0.25">
      <c r="A330" s="55" t="s">
        <v>1627</v>
      </c>
      <c r="B330" s="56" t="s">
        <v>1843</v>
      </c>
      <c r="C330" s="55" t="s">
        <v>162</v>
      </c>
      <c r="D330" s="55" t="s">
        <v>1844</v>
      </c>
      <c r="E330" s="249" t="s">
        <v>1648</v>
      </c>
      <c r="F330" s="249"/>
      <c r="G330" s="57" t="s">
        <v>212</v>
      </c>
      <c r="H330" s="58">
        <v>2E-3</v>
      </c>
      <c r="I330" s="43">
        <f t="shared" si="58"/>
        <v>137.29</v>
      </c>
      <c r="J330" s="43">
        <f t="shared" si="59"/>
        <v>0.27457999999999999</v>
      </c>
      <c r="L330">
        <f>_xlfn.XLOOKUP(B330,Analítico!B:B,Analítico!I:I,0)</f>
        <v>137.29</v>
      </c>
    </row>
    <row r="331" spans="1:12" ht="24" customHeight="1" x14ac:dyDescent="0.25">
      <c r="A331" s="55" t="s">
        <v>1627</v>
      </c>
      <c r="B331" s="56" t="s">
        <v>1919</v>
      </c>
      <c r="C331" s="55" t="s">
        <v>162</v>
      </c>
      <c r="D331" s="55" t="s">
        <v>1920</v>
      </c>
      <c r="E331" s="249" t="s">
        <v>1648</v>
      </c>
      <c r="F331" s="249"/>
      <c r="G331" s="57" t="s">
        <v>164</v>
      </c>
      <c r="H331" s="58">
        <v>2</v>
      </c>
      <c r="I331" s="43">
        <f t="shared" si="58"/>
        <v>39.81</v>
      </c>
      <c r="J331" s="43">
        <f t="shared" si="59"/>
        <v>79.62</v>
      </c>
      <c r="L331">
        <f>_xlfn.XLOOKUP(B331,Analítico!B:B,Analítico!I:I,0)</f>
        <v>39.81</v>
      </c>
    </row>
    <row r="332" spans="1:12" ht="24" customHeight="1" thickBot="1" x14ac:dyDescent="0.3">
      <c r="A332" s="55" t="s">
        <v>1627</v>
      </c>
      <c r="B332" s="56" t="s">
        <v>1921</v>
      </c>
      <c r="C332" s="55" t="s">
        <v>162</v>
      </c>
      <c r="D332" s="55" t="s">
        <v>278</v>
      </c>
      <c r="E332" s="249" t="s">
        <v>1648</v>
      </c>
      <c r="F332" s="249"/>
      <c r="G332" s="57" t="s">
        <v>255</v>
      </c>
      <c r="H332" s="58">
        <v>1.1000000000000001</v>
      </c>
      <c r="I332" s="43">
        <f t="shared" si="58"/>
        <v>579.91999999999996</v>
      </c>
      <c r="J332" s="43">
        <f t="shared" si="59"/>
        <v>637.91200000000003</v>
      </c>
      <c r="L332">
        <f>_xlfn.XLOOKUP(B332,Analítico!B:B,Analítico!I:I,0)</f>
        <v>579.91999999999996</v>
      </c>
    </row>
    <row r="333" spans="1:12" ht="26.25" hidden="1" thickBot="1" x14ac:dyDescent="0.3">
      <c r="A333" s="44"/>
      <c r="B333" s="44"/>
      <c r="C333" s="44"/>
      <c r="D333" s="44"/>
      <c r="E333" s="44" t="s">
        <v>1629</v>
      </c>
      <c r="F333" s="45">
        <v>108.72</v>
      </c>
      <c r="G333" s="44" t="s">
        <v>1630</v>
      </c>
      <c r="H333" s="45">
        <v>0</v>
      </c>
      <c r="I333" s="44" t="s">
        <v>1631</v>
      </c>
      <c r="J333" s="45">
        <v>108.72</v>
      </c>
      <c r="L333" t="str">
        <f>_xlfn.XLOOKUP(B333,Analítico!B:B,Analítico!I:I,0)</f>
        <v>MO com LS =&gt;</v>
      </c>
    </row>
    <row r="334" spans="1:12" ht="15" hidden="1" customHeight="1" thickBot="1" x14ac:dyDescent="0.3">
      <c r="A334" s="44"/>
      <c r="B334" s="44"/>
      <c r="C334" s="44"/>
      <c r="D334" s="44"/>
      <c r="E334" s="44" t="s">
        <v>1632</v>
      </c>
      <c r="F334" s="45">
        <v>194.19</v>
      </c>
      <c r="G334" s="44"/>
      <c r="H334" s="229" t="s">
        <v>1633</v>
      </c>
      <c r="I334" s="229"/>
      <c r="J334" s="45">
        <v>1076.9100000000001</v>
      </c>
      <c r="L334" t="str">
        <f>_xlfn.XLOOKUP(B334,Analítico!B:B,Analítico!I:I,0)</f>
        <v>MO com LS =&gt;</v>
      </c>
    </row>
    <row r="335" spans="1:12" ht="0.75" customHeight="1" thickTop="1" x14ac:dyDescent="0.25">
      <c r="A335" s="49"/>
      <c r="B335" s="49"/>
      <c r="C335" s="49"/>
      <c r="D335" s="49"/>
      <c r="E335" s="49"/>
      <c r="F335" s="49"/>
      <c r="G335" s="49"/>
      <c r="H335" s="49"/>
      <c r="I335" s="49"/>
      <c r="J335" s="49"/>
      <c r="L335" t="str">
        <f>_xlfn.XLOOKUP(B335,Analítico!B:B,Analítico!I:I,0)</f>
        <v>MO com LS =&gt;</v>
      </c>
    </row>
    <row r="336" spans="1:12" ht="18" hidden="1" customHeight="1" x14ac:dyDescent="0.25">
      <c r="A336" s="36" t="s">
        <v>279</v>
      </c>
      <c r="B336" s="37" t="s">
        <v>137</v>
      </c>
      <c r="C336" s="36" t="s">
        <v>138</v>
      </c>
      <c r="D336" s="36" t="s">
        <v>9</v>
      </c>
      <c r="E336" s="250" t="s">
        <v>1626</v>
      </c>
      <c r="F336" s="250"/>
      <c r="G336" s="38" t="s">
        <v>139</v>
      </c>
      <c r="H336" s="37" t="s">
        <v>140</v>
      </c>
      <c r="I336" s="37" t="s">
        <v>141</v>
      </c>
      <c r="J336" s="37" t="s">
        <v>10</v>
      </c>
      <c r="L336" t="str">
        <f>_xlfn.XLOOKUP(B336,Analítico!B:B,Analítico!I:I,0)</f>
        <v>Valor Unit</v>
      </c>
    </row>
    <row r="337" spans="1:12" ht="24" customHeight="1" x14ac:dyDescent="0.25">
      <c r="A337" s="39" t="s">
        <v>1636</v>
      </c>
      <c r="B337" s="40" t="s">
        <v>280</v>
      </c>
      <c r="C337" s="39" t="s">
        <v>162</v>
      </c>
      <c r="D337" s="39" t="s">
        <v>281</v>
      </c>
      <c r="E337" s="251" t="s">
        <v>1794</v>
      </c>
      <c r="F337" s="251"/>
      <c r="G337" s="41" t="s">
        <v>159</v>
      </c>
      <c r="H337" s="42">
        <v>1</v>
      </c>
      <c r="I337" s="43">
        <f t="shared" ref="I337:I339" si="60">L337</f>
        <v>55.330578327868857</v>
      </c>
      <c r="J337" s="43">
        <f t="shared" ref="J337:J339" si="61">H337*I337</f>
        <v>55.330578327868857</v>
      </c>
      <c r="L337">
        <f>_xlfn.XLOOKUP(B337,Analítico!B:B,Analítico!I:I,0)</f>
        <v>55.330578327868857</v>
      </c>
    </row>
    <row r="338" spans="1:12" ht="25.5" customHeight="1" x14ac:dyDescent="0.25">
      <c r="A338" s="50" t="s">
        <v>1638</v>
      </c>
      <c r="B338" s="51" t="s">
        <v>1915</v>
      </c>
      <c r="C338" s="50" t="s">
        <v>157</v>
      </c>
      <c r="D338" s="50" t="s">
        <v>1916</v>
      </c>
      <c r="E338" s="248" t="s">
        <v>1637</v>
      </c>
      <c r="F338" s="248"/>
      <c r="G338" s="52" t="s">
        <v>266</v>
      </c>
      <c r="H338" s="53">
        <v>1</v>
      </c>
      <c r="I338" s="43">
        <f t="shared" si="60"/>
        <v>19.7</v>
      </c>
      <c r="J338" s="43">
        <f t="shared" si="61"/>
        <v>19.7</v>
      </c>
      <c r="L338">
        <f>_xlfn.XLOOKUP(B338,Analítico!B:B,Analítico!I:I,0)</f>
        <v>19.7</v>
      </c>
    </row>
    <row r="339" spans="1:12" ht="24" customHeight="1" thickBot="1" x14ac:dyDescent="0.3">
      <c r="A339" s="50" t="s">
        <v>1638</v>
      </c>
      <c r="B339" s="51" t="s">
        <v>1186</v>
      </c>
      <c r="C339" s="50" t="s">
        <v>157</v>
      </c>
      <c r="D339" s="50" t="s">
        <v>1187</v>
      </c>
      <c r="E339" s="248" t="s">
        <v>1637</v>
      </c>
      <c r="F339" s="248"/>
      <c r="G339" s="52" t="s">
        <v>266</v>
      </c>
      <c r="H339" s="53">
        <v>1.893</v>
      </c>
      <c r="I339" s="43">
        <f t="shared" si="60"/>
        <v>18.82</v>
      </c>
      <c r="J339" s="43">
        <f t="shared" si="61"/>
        <v>35.626260000000002</v>
      </c>
      <c r="L339">
        <f>_xlfn.XLOOKUP(B339,Analítico!B:B,Analítico!I:I,0)</f>
        <v>18.82</v>
      </c>
    </row>
    <row r="340" spans="1:12" ht="26.25" hidden="1" thickBot="1" x14ac:dyDescent="0.3">
      <c r="A340" s="44"/>
      <c r="B340" s="44"/>
      <c r="C340" s="44"/>
      <c r="D340" s="44"/>
      <c r="E340" s="44" t="s">
        <v>1629</v>
      </c>
      <c r="F340" s="45">
        <v>39.31</v>
      </c>
      <c r="G340" s="44" t="s">
        <v>1630</v>
      </c>
      <c r="H340" s="45">
        <v>0</v>
      </c>
      <c r="I340" s="44" t="s">
        <v>1631</v>
      </c>
      <c r="J340" s="45">
        <v>39.31</v>
      </c>
      <c r="L340" t="str">
        <f>_xlfn.XLOOKUP(B340,Analítico!B:B,Analítico!I:I,0)</f>
        <v>MO com LS =&gt;</v>
      </c>
    </row>
    <row r="341" spans="1:12" ht="15" hidden="1" customHeight="1" thickBot="1" x14ac:dyDescent="0.3">
      <c r="A341" s="44"/>
      <c r="B341" s="44"/>
      <c r="C341" s="44"/>
      <c r="D341" s="44"/>
      <c r="E341" s="44" t="s">
        <v>1632</v>
      </c>
      <c r="F341" s="45">
        <v>12.38</v>
      </c>
      <c r="G341" s="44"/>
      <c r="H341" s="229" t="s">
        <v>1633</v>
      </c>
      <c r="I341" s="229"/>
      <c r="J341" s="45">
        <v>68.680000000000007</v>
      </c>
      <c r="L341" t="str">
        <f>_xlfn.XLOOKUP(B341,Analítico!B:B,Analítico!I:I,0)</f>
        <v>MO com LS =&gt;</v>
      </c>
    </row>
    <row r="342" spans="1:12" ht="0.75" customHeight="1" thickTop="1" x14ac:dyDescent="0.25">
      <c r="A342" s="49"/>
      <c r="B342" s="49"/>
      <c r="C342" s="49"/>
      <c r="D342" s="49"/>
      <c r="E342" s="49"/>
      <c r="F342" s="49"/>
      <c r="G342" s="49"/>
      <c r="H342" s="49"/>
      <c r="I342" s="49"/>
      <c r="J342" s="49"/>
      <c r="L342" t="str">
        <f>_xlfn.XLOOKUP(B342,Analítico!B:B,Analítico!I:I,0)</f>
        <v>MO com LS =&gt;</v>
      </c>
    </row>
    <row r="343" spans="1:12" ht="18" hidden="1" customHeight="1" x14ac:dyDescent="0.25">
      <c r="A343" s="36" t="s">
        <v>282</v>
      </c>
      <c r="B343" s="37" t="s">
        <v>137</v>
      </c>
      <c r="C343" s="36" t="s">
        <v>138</v>
      </c>
      <c r="D343" s="36" t="s">
        <v>9</v>
      </c>
      <c r="E343" s="250" t="s">
        <v>1626</v>
      </c>
      <c r="F343" s="250"/>
      <c r="G343" s="38" t="s">
        <v>139</v>
      </c>
      <c r="H343" s="37" t="s">
        <v>140</v>
      </c>
      <c r="I343" s="37" t="s">
        <v>141</v>
      </c>
      <c r="J343" s="37" t="s">
        <v>10</v>
      </c>
      <c r="L343" t="str">
        <f>_xlfn.XLOOKUP(B343,Analítico!B:B,Analítico!I:I,0)</f>
        <v>Valor Unit</v>
      </c>
    </row>
    <row r="344" spans="1:12" ht="25.5" customHeight="1" x14ac:dyDescent="0.25">
      <c r="A344" s="39" t="s">
        <v>1636</v>
      </c>
      <c r="B344" s="40" t="s">
        <v>283</v>
      </c>
      <c r="C344" s="39" t="s">
        <v>162</v>
      </c>
      <c r="D344" s="39" t="s">
        <v>284</v>
      </c>
      <c r="E344" s="251" t="s">
        <v>1884</v>
      </c>
      <c r="F344" s="251"/>
      <c r="G344" s="41" t="s">
        <v>159</v>
      </c>
      <c r="H344" s="42">
        <v>1</v>
      </c>
      <c r="I344" s="43">
        <f t="shared" ref="I344:I346" si="62">L344</f>
        <v>80.627319147540987</v>
      </c>
      <c r="J344" s="43">
        <f t="shared" ref="J344:J346" si="63">H344*I344</f>
        <v>80.627319147540987</v>
      </c>
      <c r="L344">
        <f>_xlfn.XLOOKUP(B344,Analítico!B:B,Analítico!I:I,0)</f>
        <v>80.627319147540987</v>
      </c>
    </row>
    <row r="345" spans="1:12" ht="25.5" customHeight="1" x14ac:dyDescent="0.25">
      <c r="A345" s="50" t="s">
        <v>1638</v>
      </c>
      <c r="B345" s="51" t="s">
        <v>1915</v>
      </c>
      <c r="C345" s="50" t="s">
        <v>157</v>
      </c>
      <c r="D345" s="50" t="s">
        <v>1916</v>
      </c>
      <c r="E345" s="248" t="s">
        <v>1637</v>
      </c>
      <c r="F345" s="248"/>
      <c r="G345" s="52" t="s">
        <v>266</v>
      </c>
      <c r="H345" s="53">
        <v>1.748</v>
      </c>
      <c r="I345" s="43">
        <f t="shared" si="62"/>
        <v>19.7</v>
      </c>
      <c r="J345" s="43">
        <f t="shared" si="63"/>
        <v>34.435600000000001</v>
      </c>
      <c r="L345">
        <f>_xlfn.XLOOKUP(B345,Analítico!B:B,Analítico!I:I,0)</f>
        <v>19.7</v>
      </c>
    </row>
    <row r="346" spans="1:12" ht="24" customHeight="1" thickBot="1" x14ac:dyDescent="0.3">
      <c r="A346" s="50" t="s">
        <v>1638</v>
      </c>
      <c r="B346" s="51" t="s">
        <v>1858</v>
      </c>
      <c r="C346" s="50" t="s">
        <v>157</v>
      </c>
      <c r="D346" s="50" t="s">
        <v>1859</v>
      </c>
      <c r="E346" s="248" t="s">
        <v>1637</v>
      </c>
      <c r="F346" s="248"/>
      <c r="G346" s="52" t="s">
        <v>266</v>
      </c>
      <c r="H346" s="53">
        <v>1.7430000000000001</v>
      </c>
      <c r="I346" s="43">
        <f t="shared" si="62"/>
        <v>26.51</v>
      </c>
      <c r="J346" s="43">
        <f t="shared" si="63"/>
        <v>46.206930000000007</v>
      </c>
      <c r="L346">
        <f>_xlfn.XLOOKUP(B346,Analítico!B:B,Analítico!I:I,0)</f>
        <v>26.51</v>
      </c>
    </row>
    <row r="347" spans="1:12" ht="26.25" hidden="1" thickBot="1" x14ac:dyDescent="0.3">
      <c r="A347" s="44"/>
      <c r="B347" s="44"/>
      <c r="C347" s="44"/>
      <c r="D347" s="44"/>
      <c r="E347" s="44" t="s">
        <v>1629</v>
      </c>
      <c r="F347" s="45">
        <v>61.26</v>
      </c>
      <c r="G347" s="44" t="s">
        <v>1630</v>
      </c>
      <c r="H347" s="45">
        <v>0</v>
      </c>
      <c r="I347" s="44" t="s">
        <v>1631</v>
      </c>
      <c r="J347" s="45">
        <v>61.26</v>
      </c>
      <c r="L347" t="str">
        <f>_xlfn.XLOOKUP(B347,Analítico!B:B,Analítico!I:I,0)</f>
        <v>MO com LS =&gt;</v>
      </c>
    </row>
    <row r="348" spans="1:12" ht="15" hidden="1" customHeight="1" thickBot="1" x14ac:dyDescent="0.3">
      <c r="A348" s="44"/>
      <c r="B348" s="44"/>
      <c r="C348" s="44"/>
      <c r="D348" s="44"/>
      <c r="E348" s="44" t="s">
        <v>1632</v>
      </c>
      <c r="F348" s="45">
        <v>18.04</v>
      </c>
      <c r="G348" s="44"/>
      <c r="H348" s="229" t="s">
        <v>1633</v>
      </c>
      <c r="I348" s="229"/>
      <c r="J348" s="45">
        <v>100.08</v>
      </c>
      <c r="L348" t="str">
        <f>_xlfn.XLOOKUP(B348,Analítico!B:B,Analítico!I:I,0)</f>
        <v>MO com LS =&gt;</v>
      </c>
    </row>
    <row r="349" spans="1:12" ht="0.75" customHeight="1" thickTop="1" x14ac:dyDescent="0.25">
      <c r="A349" s="49"/>
      <c r="B349" s="49"/>
      <c r="C349" s="49"/>
      <c r="D349" s="49"/>
      <c r="E349" s="49"/>
      <c r="F349" s="49"/>
      <c r="G349" s="49"/>
      <c r="H349" s="49"/>
      <c r="I349" s="49"/>
      <c r="J349" s="49"/>
      <c r="L349" t="str">
        <f>_xlfn.XLOOKUP(B349,Analítico!B:B,Analítico!I:I,0)</f>
        <v>MO com LS =&gt;</v>
      </c>
    </row>
    <row r="350" spans="1:12" ht="18" hidden="1" customHeight="1" x14ac:dyDescent="0.25">
      <c r="A350" s="36" t="s">
        <v>287</v>
      </c>
      <c r="B350" s="37" t="s">
        <v>137</v>
      </c>
      <c r="C350" s="36" t="s">
        <v>138</v>
      </c>
      <c r="D350" s="36" t="s">
        <v>9</v>
      </c>
      <c r="E350" s="250" t="s">
        <v>1626</v>
      </c>
      <c r="F350" s="250"/>
      <c r="G350" s="38" t="s">
        <v>139</v>
      </c>
      <c r="H350" s="37" t="s">
        <v>140</v>
      </c>
      <c r="I350" s="37" t="s">
        <v>141</v>
      </c>
      <c r="J350" s="37" t="s">
        <v>10</v>
      </c>
      <c r="L350" t="str">
        <f>_xlfn.XLOOKUP(B350,Analítico!B:B,Analítico!I:I,0)</f>
        <v>Valor Unit</v>
      </c>
    </row>
    <row r="351" spans="1:12" ht="25.5" customHeight="1" x14ac:dyDescent="0.25">
      <c r="A351" s="39" t="s">
        <v>1636</v>
      </c>
      <c r="B351" s="40" t="s">
        <v>288</v>
      </c>
      <c r="C351" s="39" t="s">
        <v>196</v>
      </c>
      <c r="D351" s="39" t="s">
        <v>1923</v>
      </c>
      <c r="E351" s="251">
        <v>22.06</v>
      </c>
      <c r="F351" s="251"/>
      <c r="G351" s="41" t="s">
        <v>159</v>
      </c>
      <c r="H351" s="42">
        <v>1</v>
      </c>
      <c r="I351" s="43">
        <f t="shared" ref="I351:I352" si="64">L351</f>
        <v>642.00550188524596</v>
      </c>
      <c r="J351" s="43">
        <f t="shared" ref="J351:J352" si="65">H351*I351</f>
        <v>642.00550188524596</v>
      </c>
      <c r="L351">
        <f>_xlfn.XLOOKUP(B351,Analítico!B:B,Analítico!I:I,0)</f>
        <v>642.00550188524596</v>
      </c>
    </row>
    <row r="352" spans="1:12" ht="39" customHeight="1" thickBot="1" x14ac:dyDescent="0.3">
      <c r="A352" s="55" t="s">
        <v>1627</v>
      </c>
      <c r="B352" s="56" t="s">
        <v>1924</v>
      </c>
      <c r="C352" s="55" t="s">
        <v>196</v>
      </c>
      <c r="D352" s="55" t="s">
        <v>1925</v>
      </c>
      <c r="E352" s="249" t="s">
        <v>1648</v>
      </c>
      <c r="F352" s="249"/>
      <c r="G352" s="57" t="s">
        <v>159</v>
      </c>
      <c r="H352" s="58">
        <v>1</v>
      </c>
      <c r="I352" s="43">
        <f t="shared" si="64"/>
        <v>642.01</v>
      </c>
      <c r="J352" s="43">
        <f t="shared" si="65"/>
        <v>642.01</v>
      </c>
      <c r="L352">
        <f>_xlfn.XLOOKUP(B352,Analítico!B:B,Analítico!I:I,0)</f>
        <v>642.01</v>
      </c>
    </row>
    <row r="353" spans="1:12" ht="26.25" hidden="1" thickBot="1" x14ac:dyDescent="0.3">
      <c r="A353" s="44"/>
      <c r="B353" s="44"/>
      <c r="C353" s="44"/>
      <c r="D353" s="44"/>
      <c r="E353" s="44" t="s">
        <v>1629</v>
      </c>
      <c r="F353" s="45">
        <v>0</v>
      </c>
      <c r="G353" s="44" t="s">
        <v>1630</v>
      </c>
      <c r="H353" s="45">
        <v>0</v>
      </c>
      <c r="I353" s="44" t="s">
        <v>1631</v>
      </c>
      <c r="J353" s="45">
        <v>0</v>
      </c>
      <c r="L353" t="str">
        <f>_xlfn.XLOOKUP(B353,Analítico!B:B,Analítico!I:I,0)</f>
        <v>MO com LS =&gt;</v>
      </c>
    </row>
    <row r="354" spans="1:12" ht="15" hidden="1" customHeight="1" thickBot="1" x14ac:dyDescent="0.3">
      <c r="A354" s="44"/>
      <c r="B354" s="44"/>
      <c r="C354" s="44"/>
      <c r="D354" s="44"/>
      <c r="E354" s="44" t="s">
        <v>1632</v>
      </c>
      <c r="F354" s="45">
        <v>143.69999999999999</v>
      </c>
      <c r="G354" s="44"/>
      <c r="H354" s="229" t="s">
        <v>1633</v>
      </c>
      <c r="I354" s="229"/>
      <c r="J354" s="45">
        <v>796.9</v>
      </c>
      <c r="L354" t="str">
        <f>_xlfn.XLOOKUP(B354,Analítico!B:B,Analítico!I:I,0)</f>
        <v>MO com LS =&gt;</v>
      </c>
    </row>
    <row r="355" spans="1:12" ht="0.75" customHeight="1" thickTop="1" x14ac:dyDescent="0.25">
      <c r="A355" s="49"/>
      <c r="B355" s="49"/>
      <c r="C355" s="49"/>
      <c r="D355" s="49"/>
      <c r="E355" s="49"/>
      <c r="F355" s="49"/>
      <c r="G355" s="49"/>
      <c r="H355" s="49"/>
      <c r="I355" s="49"/>
      <c r="J355" s="49"/>
      <c r="L355" t="str">
        <f>_xlfn.XLOOKUP(B355,Analítico!B:B,Analítico!I:I,0)</f>
        <v>MO com LS =&gt;</v>
      </c>
    </row>
    <row r="356" spans="1:12" ht="18" hidden="1" customHeight="1" x14ac:dyDescent="0.25">
      <c r="A356" s="36" t="s">
        <v>290</v>
      </c>
      <c r="B356" s="37" t="s">
        <v>137</v>
      </c>
      <c r="C356" s="36" t="s">
        <v>138</v>
      </c>
      <c r="D356" s="36" t="s">
        <v>9</v>
      </c>
      <c r="E356" s="250" t="s">
        <v>1626</v>
      </c>
      <c r="F356" s="250"/>
      <c r="G356" s="38" t="s">
        <v>139</v>
      </c>
      <c r="H356" s="37" t="s">
        <v>140</v>
      </c>
      <c r="I356" s="37" t="s">
        <v>141</v>
      </c>
      <c r="J356" s="37" t="s">
        <v>10</v>
      </c>
      <c r="L356" t="str">
        <f>_xlfn.XLOOKUP(B356,Analítico!B:B,Analítico!I:I,0)</f>
        <v>Valor Unit</v>
      </c>
    </row>
    <row r="357" spans="1:12" ht="25.5" customHeight="1" x14ac:dyDescent="0.25">
      <c r="A357" s="39" t="s">
        <v>1636</v>
      </c>
      <c r="B357" s="40" t="s">
        <v>291</v>
      </c>
      <c r="C357" s="39" t="s">
        <v>162</v>
      </c>
      <c r="D357" s="39" t="s">
        <v>1926</v>
      </c>
      <c r="E357" s="251" t="s">
        <v>39</v>
      </c>
      <c r="F357" s="251"/>
      <c r="G357" s="41" t="s">
        <v>159</v>
      </c>
      <c r="H357" s="42">
        <v>1</v>
      </c>
      <c r="I357" s="43">
        <f t="shared" ref="I357:I361" si="66">L357</f>
        <v>1157.4467368032788</v>
      </c>
      <c r="J357" s="43">
        <f t="shared" ref="J357:J361" si="67">H357*I357</f>
        <v>1157.4467368032788</v>
      </c>
      <c r="L357">
        <f>_xlfn.XLOOKUP(B357,Analítico!B:B,Analítico!I:I,0)</f>
        <v>1157.4467368032788</v>
      </c>
    </row>
    <row r="358" spans="1:12" ht="25.5" customHeight="1" x14ac:dyDescent="0.25">
      <c r="A358" s="50" t="s">
        <v>1638</v>
      </c>
      <c r="B358" s="51" t="s">
        <v>1915</v>
      </c>
      <c r="C358" s="50" t="s">
        <v>157</v>
      </c>
      <c r="D358" s="50" t="s">
        <v>1916</v>
      </c>
      <c r="E358" s="248" t="s">
        <v>1637</v>
      </c>
      <c r="F358" s="248"/>
      <c r="G358" s="52" t="s">
        <v>266</v>
      </c>
      <c r="H358" s="53">
        <v>1.5149999999999999</v>
      </c>
      <c r="I358" s="43">
        <f t="shared" si="66"/>
        <v>19.7</v>
      </c>
      <c r="J358" s="43">
        <f t="shared" si="67"/>
        <v>29.845499999999998</v>
      </c>
      <c r="L358">
        <f>_xlfn.XLOOKUP(B358,Analítico!B:B,Analítico!I:I,0)</f>
        <v>19.7</v>
      </c>
    </row>
    <row r="359" spans="1:12" ht="24" customHeight="1" x14ac:dyDescent="0.25">
      <c r="A359" s="50" t="s">
        <v>1638</v>
      </c>
      <c r="B359" s="51" t="s">
        <v>1917</v>
      </c>
      <c r="C359" s="50" t="s">
        <v>157</v>
      </c>
      <c r="D359" s="50" t="s">
        <v>1918</v>
      </c>
      <c r="E359" s="248" t="s">
        <v>1637</v>
      </c>
      <c r="F359" s="248"/>
      <c r="G359" s="52" t="s">
        <v>266</v>
      </c>
      <c r="H359" s="53">
        <v>1.3120000000000001</v>
      </c>
      <c r="I359" s="43">
        <f t="shared" si="66"/>
        <v>23.7</v>
      </c>
      <c r="J359" s="43">
        <f t="shared" si="67"/>
        <v>31.0944</v>
      </c>
      <c r="L359">
        <f>_xlfn.XLOOKUP(B359,Analítico!B:B,Analítico!I:I,0)</f>
        <v>23.7</v>
      </c>
    </row>
    <row r="360" spans="1:12" ht="25.5" customHeight="1" x14ac:dyDescent="0.25">
      <c r="A360" s="55" t="s">
        <v>1627</v>
      </c>
      <c r="B360" s="56" t="s">
        <v>1927</v>
      </c>
      <c r="C360" s="55" t="s">
        <v>162</v>
      </c>
      <c r="D360" s="55" t="s">
        <v>1928</v>
      </c>
      <c r="E360" s="249" t="s">
        <v>1648</v>
      </c>
      <c r="F360" s="249"/>
      <c r="G360" s="57" t="s">
        <v>255</v>
      </c>
      <c r="H360" s="58">
        <v>4</v>
      </c>
      <c r="I360" s="43">
        <f t="shared" si="66"/>
        <v>2.73</v>
      </c>
      <c r="J360" s="43">
        <f t="shared" si="67"/>
        <v>10.92</v>
      </c>
      <c r="L360">
        <f>_xlfn.XLOOKUP(B360,Analítico!B:B,Analítico!I:I,0)</f>
        <v>2.73</v>
      </c>
    </row>
    <row r="361" spans="1:12" ht="24" customHeight="1" thickBot="1" x14ac:dyDescent="0.3">
      <c r="A361" s="55" t="s">
        <v>1627</v>
      </c>
      <c r="B361" s="56" t="s">
        <v>1929</v>
      </c>
      <c r="C361" s="55" t="s">
        <v>162</v>
      </c>
      <c r="D361" s="55" t="s">
        <v>1930</v>
      </c>
      <c r="E361" s="249" t="s">
        <v>1648</v>
      </c>
      <c r="F361" s="249"/>
      <c r="G361" s="57" t="s">
        <v>159</v>
      </c>
      <c r="H361" s="58">
        <v>1.05</v>
      </c>
      <c r="I361" s="43">
        <f t="shared" si="66"/>
        <v>1033.9000000000001</v>
      </c>
      <c r="J361" s="43">
        <f t="shared" si="67"/>
        <v>1085.5950000000003</v>
      </c>
      <c r="L361">
        <f>_xlfn.XLOOKUP(B361,Analítico!B:B,Analítico!I:I,0)</f>
        <v>1033.9000000000001</v>
      </c>
    </row>
    <row r="362" spans="1:12" ht="26.25" hidden="1" thickBot="1" x14ac:dyDescent="0.3">
      <c r="A362" s="44"/>
      <c r="B362" s="44"/>
      <c r="C362" s="44"/>
      <c r="D362" s="44"/>
      <c r="E362" s="44" t="s">
        <v>1629</v>
      </c>
      <c r="F362" s="45">
        <v>45.2</v>
      </c>
      <c r="G362" s="44" t="s">
        <v>1630</v>
      </c>
      <c r="H362" s="45">
        <v>0</v>
      </c>
      <c r="I362" s="44" t="s">
        <v>1631</v>
      </c>
      <c r="J362" s="45">
        <v>45.2</v>
      </c>
      <c r="L362" t="str">
        <f>_xlfn.XLOOKUP(B362,Analítico!B:B,Analítico!I:I,0)</f>
        <v>MO com LS =&gt;</v>
      </c>
    </row>
    <row r="363" spans="1:12" ht="15" hidden="1" customHeight="1" thickBot="1" x14ac:dyDescent="0.3">
      <c r="A363" s="44"/>
      <c r="B363" s="44"/>
      <c r="C363" s="44"/>
      <c r="D363" s="44"/>
      <c r="E363" s="44" t="s">
        <v>1632</v>
      </c>
      <c r="F363" s="45">
        <v>259.07</v>
      </c>
      <c r="G363" s="44"/>
      <c r="H363" s="229" t="s">
        <v>1633</v>
      </c>
      <c r="I363" s="229"/>
      <c r="J363" s="45">
        <v>1436.7</v>
      </c>
      <c r="L363" t="str">
        <f>_xlfn.XLOOKUP(B363,Analítico!B:B,Analítico!I:I,0)</f>
        <v>MO com LS =&gt;</v>
      </c>
    </row>
    <row r="364" spans="1:12" ht="0.75" customHeight="1" thickTop="1" x14ac:dyDescent="0.25">
      <c r="A364" s="49"/>
      <c r="B364" s="49"/>
      <c r="C364" s="49"/>
      <c r="D364" s="49"/>
      <c r="E364" s="49"/>
      <c r="F364" s="49"/>
      <c r="G364" s="49"/>
      <c r="H364" s="49"/>
      <c r="I364" s="49"/>
      <c r="J364" s="49"/>
      <c r="L364" t="str">
        <f>_xlfn.XLOOKUP(B364,Analítico!B:B,Analítico!I:I,0)</f>
        <v>MO com LS =&gt;</v>
      </c>
    </row>
    <row r="365" spans="1:12" ht="18" hidden="1" customHeight="1" x14ac:dyDescent="0.25">
      <c r="A365" s="36" t="s">
        <v>293</v>
      </c>
      <c r="B365" s="37" t="s">
        <v>137</v>
      </c>
      <c r="C365" s="36" t="s">
        <v>138</v>
      </c>
      <c r="D365" s="36" t="s">
        <v>9</v>
      </c>
      <c r="E365" s="250" t="s">
        <v>1626</v>
      </c>
      <c r="F365" s="250"/>
      <c r="G365" s="38" t="s">
        <v>139</v>
      </c>
      <c r="H365" s="37" t="s">
        <v>140</v>
      </c>
      <c r="I365" s="37" t="s">
        <v>141</v>
      </c>
      <c r="J365" s="37" t="s">
        <v>10</v>
      </c>
      <c r="L365" t="str">
        <f>_xlfn.XLOOKUP(B365,Analítico!B:B,Analítico!I:I,0)</f>
        <v>Valor Unit</v>
      </c>
    </row>
    <row r="366" spans="1:12" ht="25.5" customHeight="1" x14ac:dyDescent="0.25">
      <c r="A366" s="39" t="s">
        <v>1636</v>
      </c>
      <c r="B366" s="40" t="s">
        <v>294</v>
      </c>
      <c r="C366" s="39" t="s">
        <v>157</v>
      </c>
      <c r="D366" s="39" t="s">
        <v>295</v>
      </c>
      <c r="E366" s="251" t="s">
        <v>1823</v>
      </c>
      <c r="F366" s="251"/>
      <c r="G366" s="41" t="s">
        <v>159</v>
      </c>
      <c r="H366" s="42">
        <v>1</v>
      </c>
      <c r="I366" s="43">
        <f t="shared" ref="I366:I373" si="68">L366</f>
        <v>326.77105235245904</v>
      </c>
      <c r="J366" s="43">
        <f t="shared" ref="J366:J373" si="69">H366*I366</f>
        <v>326.77105235245904</v>
      </c>
      <c r="L366">
        <f>_xlfn.XLOOKUP(B366,Analítico!B:B,Analítico!I:I,0)</f>
        <v>326.77105235245904</v>
      </c>
    </row>
    <row r="367" spans="1:12" ht="24" customHeight="1" x14ac:dyDescent="0.25">
      <c r="A367" s="50" t="s">
        <v>1638</v>
      </c>
      <c r="B367" s="51" t="s">
        <v>1186</v>
      </c>
      <c r="C367" s="50" t="s">
        <v>157</v>
      </c>
      <c r="D367" s="50" t="s">
        <v>1187</v>
      </c>
      <c r="E367" s="248" t="s">
        <v>1637</v>
      </c>
      <c r="F367" s="248"/>
      <c r="G367" s="52" t="s">
        <v>266</v>
      </c>
      <c r="H367" s="53">
        <v>1.4690000000000001</v>
      </c>
      <c r="I367" s="43">
        <f t="shared" si="68"/>
        <v>18.82</v>
      </c>
      <c r="J367" s="43">
        <f t="shared" si="69"/>
        <v>27.646580000000004</v>
      </c>
      <c r="L367">
        <f>_xlfn.XLOOKUP(B367,Analítico!B:B,Analítico!I:I,0)</f>
        <v>18.82</v>
      </c>
    </row>
    <row r="368" spans="1:12" ht="24" customHeight="1" x14ac:dyDescent="0.25">
      <c r="A368" s="50" t="s">
        <v>1638</v>
      </c>
      <c r="B368" s="51" t="s">
        <v>1917</v>
      </c>
      <c r="C368" s="50" t="s">
        <v>157</v>
      </c>
      <c r="D368" s="50" t="s">
        <v>1918</v>
      </c>
      <c r="E368" s="248" t="s">
        <v>1637</v>
      </c>
      <c r="F368" s="248"/>
      <c r="G368" s="52" t="s">
        <v>266</v>
      </c>
      <c r="H368" s="53">
        <v>1.5109999999999999</v>
      </c>
      <c r="I368" s="43">
        <f t="shared" si="68"/>
        <v>23.7</v>
      </c>
      <c r="J368" s="43">
        <f t="shared" si="69"/>
        <v>35.810699999999997</v>
      </c>
      <c r="L368">
        <f>_xlfn.XLOOKUP(B368,Analítico!B:B,Analítico!I:I,0)</f>
        <v>23.7</v>
      </c>
    </row>
    <row r="369" spans="1:12" ht="24" customHeight="1" x14ac:dyDescent="0.25">
      <c r="A369" s="55" t="s">
        <v>1627</v>
      </c>
      <c r="B369" s="56" t="s">
        <v>1931</v>
      </c>
      <c r="C369" s="55" t="s">
        <v>157</v>
      </c>
      <c r="D369" s="55" t="s">
        <v>1932</v>
      </c>
      <c r="E369" s="249" t="s">
        <v>1648</v>
      </c>
      <c r="F369" s="249"/>
      <c r="G369" s="57" t="s">
        <v>159</v>
      </c>
      <c r="H369" s="58">
        <v>1</v>
      </c>
      <c r="I369" s="43">
        <f t="shared" si="68"/>
        <v>213.51</v>
      </c>
      <c r="J369" s="43">
        <f t="shared" si="69"/>
        <v>213.51</v>
      </c>
      <c r="L369">
        <f>_xlfn.XLOOKUP(B369,Analítico!B:B,Analítico!I:I,0)</f>
        <v>213.51</v>
      </c>
    </row>
    <row r="370" spans="1:12" ht="39" customHeight="1" x14ac:dyDescent="0.25">
      <c r="A370" s="55" t="s">
        <v>1627</v>
      </c>
      <c r="B370" s="56" t="s">
        <v>1933</v>
      </c>
      <c r="C370" s="55" t="s">
        <v>157</v>
      </c>
      <c r="D370" s="55" t="s">
        <v>1934</v>
      </c>
      <c r="E370" s="249" t="s">
        <v>1648</v>
      </c>
      <c r="F370" s="249"/>
      <c r="G370" s="57" t="s">
        <v>164</v>
      </c>
      <c r="H370" s="58">
        <v>1.913</v>
      </c>
      <c r="I370" s="43">
        <f t="shared" si="68"/>
        <v>0.3</v>
      </c>
      <c r="J370" s="43">
        <f t="shared" si="69"/>
        <v>0.57389999999999997</v>
      </c>
      <c r="L370">
        <f>_xlfn.XLOOKUP(B370,Analítico!B:B,Analítico!I:I,0)</f>
        <v>0.3</v>
      </c>
    </row>
    <row r="371" spans="1:12" ht="24" customHeight="1" x14ac:dyDescent="0.25">
      <c r="A371" s="55" t="s">
        <v>1627</v>
      </c>
      <c r="B371" s="56" t="s">
        <v>1935</v>
      </c>
      <c r="C371" s="55" t="s">
        <v>157</v>
      </c>
      <c r="D371" s="55" t="s">
        <v>1936</v>
      </c>
      <c r="E371" s="249" t="s">
        <v>1648</v>
      </c>
      <c r="F371" s="249"/>
      <c r="G371" s="57" t="s">
        <v>259</v>
      </c>
      <c r="H371" s="58">
        <v>0.83899999999999997</v>
      </c>
      <c r="I371" s="43">
        <f t="shared" si="68"/>
        <v>38.92</v>
      </c>
      <c r="J371" s="43">
        <f t="shared" si="69"/>
        <v>32.653880000000001</v>
      </c>
      <c r="L371">
        <f>_xlfn.XLOOKUP(B371,Analítico!B:B,Analítico!I:I,0)</f>
        <v>38.92</v>
      </c>
    </row>
    <row r="372" spans="1:12" ht="25.5" customHeight="1" x14ac:dyDescent="0.25">
      <c r="A372" s="55" t="s">
        <v>1627</v>
      </c>
      <c r="B372" s="56" t="s">
        <v>1815</v>
      </c>
      <c r="C372" s="55" t="s">
        <v>157</v>
      </c>
      <c r="D372" s="55" t="s">
        <v>1816</v>
      </c>
      <c r="E372" s="249" t="s">
        <v>1648</v>
      </c>
      <c r="F372" s="249"/>
      <c r="G372" s="57" t="s">
        <v>255</v>
      </c>
      <c r="H372" s="58">
        <v>2.605</v>
      </c>
      <c r="I372" s="43">
        <f t="shared" si="68"/>
        <v>2.78</v>
      </c>
      <c r="J372" s="43">
        <f t="shared" si="69"/>
        <v>7.2418999999999993</v>
      </c>
      <c r="L372">
        <f>_xlfn.XLOOKUP(B372,Analítico!B:B,Analítico!I:I,0)</f>
        <v>2.78</v>
      </c>
    </row>
    <row r="373" spans="1:12" ht="24" customHeight="1" thickBot="1" x14ac:dyDescent="0.3">
      <c r="A373" s="55" t="s">
        <v>1627</v>
      </c>
      <c r="B373" s="56" t="s">
        <v>261</v>
      </c>
      <c r="C373" s="55" t="s">
        <v>157</v>
      </c>
      <c r="D373" s="55" t="s">
        <v>262</v>
      </c>
      <c r="E373" s="249" t="s">
        <v>1648</v>
      </c>
      <c r="F373" s="249"/>
      <c r="G373" s="57" t="s">
        <v>164</v>
      </c>
      <c r="H373" s="58">
        <v>0.34599999999999997</v>
      </c>
      <c r="I373" s="43">
        <f t="shared" si="68"/>
        <v>27.0288425</v>
      </c>
      <c r="J373" s="43">
        <f t="shared" si="69"/>
        <v>9.3519795049999992</v>
      </c>
      <c r="L373">
        <f>_xlfn.XLOOKUP(B373,Analítico!B:B,Analítico!I:I,0)</f>
        <v>27.0288425</v>
      </c>
    </row>
    <row r="374" spans="1:12" ht="26.25" hidden="1" thickBot="1" x14ac:dyDescent="0.3">
      <c r="A374" s="44"/>
      <c r="B374" s="44"/>
      <c r="C374" s="44"/>
      <c r="D374" s="44"/>
      <c r="E374" s="44" t="s">
        <v>1629</v>
      </c>
      <c r="F374" s="45">
        <v>46.81</v>
      </c>
      <c r="G374" s="44" t="s">
        <v>1630</v>
      </c>
      <c r="H374" s="45">
        <v>0</v>
      </c>
      <c r="I374" s="44" t="s">
        <v>1631</v>
      </c>
      <c r="J374" s="45">
        <v>46.81</v>
      </c>
      <c r="L374" t="str">
        <f>_xlfn.XLOOKUP(B374,Analítico!B:B,Analítico!I:I,0)</f>
        <v>MO com LS =&gt;</v>
      </c>
    </row>
    <row r="375" spans="1:12" ht="15" hidden="1" customHeight="1" thickBot="1" x14ac:dyDescent="0.3">
      <c r="A375" s="44"/>
      <c r="B375" s="44"/>
      <c r="C375" s="44"/>
      <c r="D375" s="44"/>
      <c r="E375" s="44" t="s">
        <v>1632</v>
      </c>
      <c r="F375" s="45">
        <v>73.14</v>
      </c>
      <c r="G375" s="44"/>
      <c r="H375" s="229" t="s">
        <v>1633</v>
      </c>
      <c r="I375" s="229"/>
      <c r="J375" s="45">
        <v>405.61</v>
      </c>
      <c r="L375" t="str">
        <f>_xlfn.XLOOKUP(B375,Analítico!B:B,Analítico!I:I,0)</f>
        <v>MO com LS =&gt;</v>
      </c>
    </row>
    <row r="376" spans="1:12" ht="0.75" customHeight="1" thickTop="1" x14ac:dyDescent="0.25">
      <c r="A376" s="49"/>
      <c r="B376" s="49"/>
      <c r="C376" s="49"/>
      <c r="D376" s="49"/>
      <c r="E376" s="49"/>
      <c r="F376" s="49"/>
      <c r="G376" s="49"/>
      <c r="H376" s="49"/>
      <c r="I376" s="49"/>
      <c r="J376" s="49"/>
      <c r="L376" t="str">
        <f>_xlfn.XLOOKUP(B376,Analítico!B:B,Analítico!I:I,0)</f>
        <v>MO com LS =&gt;</v>
      </c>
    </row>
    <row r="377" spans="1:12" ht="18" hidden="1" customHeight="1" x14ac:dyDescent="0.25">
      <c r="A377" s="36" t="s">
        <v>296</v>
      </c>
      <c r="B377" s="37" t="s">
        <v>137</v>
      </c>
      <c r="C377" s="36" t="s">
        <v>138</v>
      </c>
      <c r="D377" s="36" t="s">
        <v>9</v>
      </c>
      <c r="E377" s="250" t="s">
        <v>1626</v>
      </c>
      <c r="F377" s="250"/>
      <c r="G377" s="38" t="s">
        <v>139</v>
      </c>
      <c r="H377" s="37" t="s">
        <v>140</v>
      </c>
      <c r="I377" s="37" t="s">
        <v>141</v>
      </c>
      <c r="J377" s="37" t="s">
        <v>10</v>
      </c>
      <c r="L377" t="str">
        <f>_xlfn.XLOOKUP(B377,Analítico!B:B,Analítico!I:I,0)</f>
        <v>Valor Unit</v>
      </c>
    </row>
    <row r="378" spans="1:12" ht="24" customHeight="1" x14ac:dyDescent="0.25">
      <c r="A378" s="39" t="s">
        <v>1636</v>
      </c>
      <c r="B378" s="40" t="s">
        <v>297</v>
      </c>
      <c r="C378" s="39" t="s">
        <v>162</v>
      </c>
      <c r="D378" s="39" t="s">
        <v>1937</v>
      </c>
      <c r="E378" s="251" t="s">
        <v>39</v>
      </c>
      <c r="F378" s="251"/>
      <c r="G378" s="41" t="s">
        <v>159</v>
      </c>
      <c r="H378" s="42">
        <v>1</v>
      </c>
      <c r="I378" s="43">
        <f t="shared" ref="I378:I382" si="70">L378</f>
        <v>490.86955991803279</v>
      </c>
      <c r="J378" s="43">
        <f t="shared" ref="J378:J382" si="71">H378*I378</f>
        <v>490.86955991803279</v>
      </c>
      <c r="L378">
        <f>_xlfn.XLOOKUP(B378,Analítico!B:B,Analítico!I:I,0)</f>
        <v>490.86955991803279</v>
      </c>
    </row>
    <row r="379" spans="1:12" ht="25.5" customHeight="1" x14ac:dyDescent="0.25">
      <c r="A379" s="50" t="s">
        <v>1638</v>
      </c>
      <c r="B379" s="51" t="s">
        <v>1915</v>
      </c>
      <c r="C379" s="50" t="s">
        <v>157</v>
      </c>
      <c r="D379" s="50" t="s">
        <v>1916</v>
      </c>
      <c r="E379" s="248" t="s">
        <v>1637</v>
      </c>
      <c r="F379" s="248"/>
      <c r="G379" s="52" t="s">
        <v>266</v>
      </c>
      <c r="H379" s="53">
        <v>1.665</v>
      </c>
      <c r="I379" s="43">
        <f t="shared" si="70"/>
        <v>19.7</v>
      </c>
      <c r="J379" s="43">
        <f t="shared" si="71"/>
        <v>32.8005</v>
      </c>
      <c r="L379">
        <f>_xlfn.XLOOKUP(B379,Analítico!B:B,Analítico!I:I,0)</f>
        <v>19.7</v>
      </c>
    </row>
    <row r="380" spans="1:12" ht="24" customHeight="1" x14ac:dyDescent="0.25">
      <c r="A380" s="50" t="s">
        <v>1638</v>
      </c>
      <c r="B380" s="51" t="s">
        <v>1917</v>
      </c>
      <c r="C380" s="50" t="s">
        <v>157</v>
      </c>
      <c r="D380" s="50" t="s">
        <v>1918</v>
      </c>
      <c r="E380" s="248" t="s">
        <v>1637</v>
      </c>
      <c r="F380" s="248"/>
      <c r="G380" s="52" t="s">
        <v>266</v>
      </c>
      <c r="H380" s="53">
        <v>1.4570000000000001</v>
      </c>
      <c r="I380" s="43">
        <f t="shared" si="70"/>
        <v>23.7</v>
      </c>
      <c r="J380" s="43">
        <f t="shared" si="71"/>
        <v>34.530900000000003</v>
      </c>
      <c r="L380">
        <f>_xlfn.XLOOKUP(B380,Analítico!B:B,Analítico!I:I,0)</f>
        <v>23.7</v>
      </c>
    </row>
    <row r="381" spans="1:12" ht="25.5" customHeight="1" x14ac:dyDescent="0.25">
      <c r="A381" s="55" t="s">
        <v>1627</v>
      </c>
      <c r="B381" s="56" t="s">
        <v>1927</v>
      </c>
      <c r="C381" s="55" t="s">
        <v>162</v>
      </c>
      <c r="D381" s="55" t="s">
        <v>1928</v>
      </c>
      <c r="E381" s="249" t="s">
        <v>1648</v>
      </c>
      <c r="F381" s="249"/>
      <c r="G381" s="57" t="s">
        <v>255</v>
      </c>
      <c r="H381" s="58">
        <v>4</v>
      </c>
      <c r="I381" s="43">
        <f t="shared" si="70"/>
        <v>2.73</v>
      </c>
      <c r="J381" s="43">
        <f t="shared" si="71"/>
        <v>10.92</v>
      </c>
      <c r="L381">
        <f>_xlfn.XLOOKUP(B381,Analítico!B:B,Analítico!I:I,0)</f>
        <v>2.73</v>
      </c>
    </row>
    <row r="382" spans="1:12" ht="24" customHeight="1" thickBot="1" x14ac:dyDescent="0.3">
      <c r="A382" s="55" t="s">
        <v>1627</v>
      </c>
      <c r="B382" s="56" t="s">
        <v>1938</v>
      </c>
      <c r="C382" s="55" t="s">
        <v>162</v>
      </c>
      <c r="D382" s="55" t="s">
        <v>1939</v>
      </c>
      <c r="E382" s="249" t="s">
        <v>1648</v>
      </c>
      <c r="F382" s="249"/>
      <c r="G382" s="57" t="s">
        <v>159</v>
      </c>
      <c r="H382" s="58">
        <v>1.05</v>
      </c>
      <c r="I382" s="43">
        <f t="shared" si="70"/>
        <v>392.97</v>
      </c>
      <c r="J382" s="43">
        <f t="shared" si="71"/>
        <v>412.61850000000004</v>
      </c>
      <c r="L382">
        <f>_xlfn.XLOOKUP(B382,Analítico!B:B,Analítico!I:I,0)</f>
        <v>392.97</v>
      </c>
    </row>
    <row r="383" spans="1:12" ht="26.25" hidden="1" thickBot="1" x14ac:dyDescent="0.3">
      <c r="A383" s="44"/>
      <c r="B383" s="44"/>
      <c r="C383" s="44"/>
      <c r="D383" s="44"/>
      <c r="E383" s="44" t="s">
        <v>1629</v>
      </c>
      <c r="F383" s="45">
        <v>49.94</v>
      </c>
      <c r="G383" s="44" t="s">
        <v>1630</v>
      </c>
      <c r="H383" s="45">
        <v>0</v>
      </c>
      <c r="I383" s="44" t="s">
        <v>1631</v>
      </c>
      <c r="J383" s="45">
        <v>49.94</v>
      </c>
      <c r="L383" t="str">
        <f>_xlfn.XLOOKUP(B383,Analítico!B:B,Analítico!I:I,0)</f>
        <v>MO com LS =&gt;</v>
      </c>
    </row>
    <row r="384" spans="1:12" ht="15" hidden="1" customHeight="1" thickBot="1" x14ac:dyDescent="0.3">
      <c r="A384" s="44"/>
      <c r="B384" s="44"/>
      <c r="C384" s="44"/>
      <c r="D384" s="44"/>
      <c r="E384" s="44" t="s">
        <v>1632</v>
      </c>
      <c r="F384" s="45">
        <v>109.87</v>
      </c>
      <c r="G384" s="44"/>
      <c r="H384" s="229" t="s">
        <v>1633</v>
      </c>
      <c r="I384" s="229"/>
      <c r="J384" s="45">
        <v>609.29999999999995</v>
      </c>
      <c r="L384" t="str">
        <f>_xlfn.XLOOKUP(B384,Analítico!B:B,Analítico!I:I,0)</f>
        <v>MO com LS =&gt;</v>
      </c>
    </row>
    <row r="385" spans="1:12" ht="0.75" customHeight="1" thickTop="1" x14ac:dyDescent="0.25">
      <c r="A385" s="49"/>
      <c r="B385" s="49"/>
      <c r="C385" s="49"/>
      <c r="D385" s="49"/>
      <c r="E385" s="49"/>
      <c r="F385" s="49"/>
      <c r="G385" s="49"/>
      <c r="H385" s="49"/>
      <c r="I385" s="49"/>
      <c r="J385" s="49"/>
      <c r="L385" t="str">
        <f>_xlfn.XLOOKUP(B385,Analítico!B:B,Analítico!I:I,0)</f>
        <v>MO com LS =&gt;</v>
      </c>
    </row>
    <row r="386" spans="1:12" ht="18" hidden="1" customHeight="1" x14ac:dyDescent="0.25">
      <c r="A386" s="36" t="s">
        <v>299</v>
      </c>
      <c r="B386" s="37" t="s">
        <v>137</v>
      </c>
      <c r="C386" s="36" t="s">
        <v>138</v>
      </c>
      <c r="D386" s="36" t="s">
        <v>9</v>
      </c>
      <c r="E386" s="250" t="s">
        <v>1626</v>
      </c>
      <c r="F386" s="250"/>
      <c r="G386" s="38" t="s">
        <v>139</v>
      </c>
      <c r="H386" s="37" t="s">
        <v>140</v>
      </c>
      <c r="I386" s="37" t="s">
        <v>141</v>
      </c>
      <c r="J386" s="37" t="s">
        <v>10</v>
      </c>
      <c r="L386" t="str">
        <f>_xlfn.XLOOKUP(B386,Analítico!B:B,Analítico!I:I,0)</f>
        <v>Valor Unit</v>
      </c>
    </row>
    <row r="387" spans="1:12" ht="24" customHeight="1" x14ac:dyDescent="0.25">
      <c r="A387" s="39" t="s">
        <v>1636</v>
      </c>
      <c r="B387" s="40" t="s">
        <v>300</v>
      </c>
      <c r="C387" s="39" t="s">
        <v>162</v>
      </c>
      <c r="D387" s="39" t="s">
        <v>301</v>
      </c>
      <c r="E387" s="251" t="s">
        <v>1884</v>
      </c>
      <c r="F387" s="251"/>
      <c r="G387" s="41" t="s">
        <v>164</v>
      </c>
      <c r="H387" s="42">
        <v>1</v>
      </c>
      <c r="I387" s="43">
        <f t="shared" ref="I387:I390" si="72">L387</f>
        <v>1172.4717118442625</v>
      </c>
      <c r="J387" s="43">
        <f t="shared" ref="J387:J390" si="73">H387*I387</f>
        <v>1172.4717118442625</v>
      </c>
      <c r="L387">
        <f>_xlfn.XLOOKUP(B387,Analítico!B:B,Analítico!I:I,0)</f>
        <v>1172.4717118442625</v>
      </c>
    </row>
    <row r="388" spans="1:12" ht="25.5" customHeight="1" x14ac:dyDescent="0.25">
      <c r="A388" s="50" t="s">
        <v>1638</v>
      </c>
      <c r="B388" s="51" t="s">
        <v>1940</v>
      </c>
      <c r="C388" s="50" t="s">
        <v>157</v>
      </c>
      <c r="D388" s="50" t="s">
        <v>1941</v>
      </c>
      <c r="E388" s="248" t="s">
        <v>1637</v>
      </c>
      <c r="F388" s="248"/>
      <c r="G388" s="52" t="s">
        <v>266</v>
      </c>
      <c r="H388" s="53">
        <v>3.9159999999999999</v>
      </c>
      <c r="I388" s="43">
        <f t="shared" si="72"/>
        <v>19.64</v>
      </c>
      <c r="J388" s="43">
        <f t="shared" si="73"/>
        <v>76.910240000000002</v>
      </c>
      <c r="L388">
        <f>_xlfn.XLOOKUP(B388,Analítico!B:B,Analítico!I:I,0)</f>
        <v>19.64</v>
      </c>
    </row>
    <row r="389" spans="1:12" ht="24" customHeight="1" x14ac:dyDescent="0.25">
      <c r="A389" s="50" t="s">
        <v>1638</v>
      </c>
      <c r="B389" s="51" t="s">
        <v>1942</v>
      </c>
      <c r="C389" s="50" t="s">
        <v>157</v>
      </c>
      <c r="D389" s="50" t="s">
        <v>1943</v>
      </c>
      <c r="E389" s="248" t="s">
        <v>1637</v>
      </c>
      <c r="F389" s="248"/>
      <c r="G389" s="52" t="s">
        <v>266</v>
      </c>
      <c r="H389" s="53">
        <v>3.9159999999999999</v>
      </c>
      <c r="I389" s="43">
        <f t="shared" si="72"/>
        <v>27.04</v>
      </c>
      <c r="J389" s="43">
        <f t="shared" si="73"/>
        <v>105.88864</v>
      </c>
      <c r="L389">
        <f>_xlfn.XLOOKUP(B389,Analítico!B:B,Analítico!I:I,0)</f>
        <v>27.04</v>
      </c>
    </row>
    <row r="390" spans="1:12" ht="24" customHeight="1" thickBot="1" x14ac:dyDescent="0.3">
      <c r="A390" s="55" t="s">
        <v>1627</v>
      </c>
      <c r="B390" s="56" t="s">
        <v>1516</v>
      </c>
      <c r="C390" s="55" t="s">
        <v>162</v>
      </c>
      <c r="D390" s="55" t="s">
        <v>1517</v>
      </c>
      <c r="E390" s="249" t="s">
        <v>1648</v>
      </c>
      <c r="F390" s="249"/>
      <c r="G390" s="57" t="s">
        <v>164</v>
      </c>
      <c r="H390" s="58">
        <v>1</v>
      </c>
      <c r="I390" s="43">
        <f t="shared" si="72"/>
        <v>989.68</v>
      </c>
      <c r="J390" s="43">
        <f t="shared" si="73"/>
        <v>989.68</v>
      </c>
      <c r="L390">
        <f>_xlfn.XLOOKUP(B390,Analítico!B:B,Analítico!I:I,0)</f>
        <v>989.68</v>
      </c>
    </row>
    <row r="391" spans="1:12" ht="26.25" hidden="1" thickBot="1" x14ac:dyDescent="0.3">
      <c r="A391" s="44"/>
      <c r="B391" s="44"/>
      <c r="C391" s="44"/>
      <c r="D391" s="44"/>
      <c r="E391" s="44" t="s">
        <v>1629</v>
      </c>
      <c r="F391" s="45">
        <v>138.77000000000001</v>
      </c>
      <c r="G391" s="44" t="s">
        <v>1630</v>
      </c>
      <c r="H391" s="45">
        <v>0</v>
      </c>
      <c r="I391" s="44" t="s">
        <v>1631</v>
      </c>
      <c r="J391" s="45">
        <v>138.77000000000001</v>
      </c>
      <c r="L391" t="str">
        <f>_xlfn.XLOOKUP(B391,Analítico!B:B,Analítico!I:I,0)</f>
        <v>MO com LS =&gt;</v>
      </c>
    </row>
    <row r="392" spans="1:12" ht="15" hidden="1" customHeight="1" thickBot="1" x14ac:dyDescent="0.3">
      <c r="A392" s="44"/>
      <c r="B392" s="44"/>
      <c r="C392" s="44"/>
      <c r="D392" s="44"/>
      <c r="E392" s="44" t="s">
        <v>1632</v>
      </c>
      <c r="F392" s="45">
        <v>262.44</v>
      </c>
      <c r="G392" s="44"/>
      <c r="H392" s="229" t="s">
        <v>1633</v>
      </c>
      <c r="I392" s="229"/>
      <c r="J392" s="45">
        <v>1455.35</v>
      </c>
      <c r="L392" t="str">
        <f>_xlfn.XLOOKUP(B392,Analítico!B:B,Analítico!I:I,0)</f>
        <v>MO com LS =&gt;</v>
      </c>
    </row>
    <row r="393" spans="1:12" ht="0.75" customHeight="1" thickTop="1" x14ac:dyDescent="0.25">
      <c r="A393" s="49"/>
      <c r="B393" s="49"/>
      <c r="C393" s="49"/>
      <c r="D393" s="49"/>
      <c r="E393" s="49"/>
      <c r="F393" s="49"/>
      <c r="G393" s="49"/>
      <c r="H393" s="49"/>
      <c r="I393" s="49"/>
      <c r="J393" s="49"/>
      <c r="L393" t="str">
        <f>_xlfn.XLOOKUP(B393,Analítico!B:B,Analítico!I:I,0)</f>
        <v>MO com LS =&gt;</v>
      </c>
    </row>
    <row r="394" spans="1:12" ht="18" hidden="1" customHeight="1" x14ac:dyDescent="0.25">
      <c r="A394" s="36" t="s">
        <v>302</v>
      </c>
      <c r="B394" s="37" t="s">
        <v>137</v>
      </c>
      <c r="C394" s="36" t="s">
        <v>138</v>
      </c>
      <c r="D394" s="36" t="s">
        <v>9</v>
      </c>
      <c r="E394" s="250" t="s">
        <v>1626</v>
      </c>
      <c r="F394" s="250"/>
      <c r="G394" s="38" t="s">
        <v>139</v>
      </c>
      <c r="H394" s="37" t="s">
        <v>140</v>
      </c>
      <c r="I394" s="37" t="s">
        <v>141</v>
      </c>
      <c r="J394" s="37" t="s">
        <v>10</v>
      </c>
      <c r="L394" t="str">
        <f>_xlfn.XLOOKUP(B394,Analítico!B:B,Analítico!I:I,0)</f>
        <v>Valor Unit</v>
      </c>
    </row>
    <row r="395" spans="1:12" ht="25.5" customHeight="1" x14ac:dyDescent="0.25">
      <c r="A395" s="39" t="s">
        <v>1636</v>
      </c>
      <c r="B395" s="40" t="s">
        <v>303</v>
      </c>
      <c r="C395" s="39" t="s">
        <v>162</v>
      </c>
      <c r="D395" s="39" t="s">
        <v>304</v>
      </c>
      <c r="E395" s="251" t="s">
        <v>1944</v>
      </c>
      <c r="F395" s="251"/>
      <c r="G395" s="41" t="s">
        <v>159</v>
      </c>
      <c r="H395" s="42">
        <v>1</v>
      </c>
      <c r="I395" s="43">
        <f t="shared" ref="I395:I401" si="74">L395</f>
        <v>295.64155982786889</v>
      </c>
      <c r="J395" s="43">
        <f t="shared" ref="J395:J401" si="75">H395*I395</f>
        <v>295.64155982786889</v>
      </c>
      <c r="L395">
        <f>_xlfn.XLOOKUP(B395,Analítico!B:B,Analítico!I:I,0)</f>
        <v>295.64155982786889</v>
      </c>
    </row>
    <row r="396" spans="1:12" ht="25.5" customHeight="1" x14ac:dyDescent="0.25">
      <c r="A396" s="50" t="s">
        <v>1638</v>
      </c>
      <c r="B396" s="51" t="s">
        <v>1837</v>
      </c>
      <c r="C396" s="50" t="s">
        <v>157</v>
      </c>
      <c r="D396" s="50" t="s">
        <v>1838</v>
      </c>
      <c r="E396" s="248" t="s">
        <v>1637</v>
      </c>
      <c r="F396" s="248"/>
      <c r="G396" s="52" t="s">
        <v>266</v>
      </c>
      <c r="H396" s="53">
        <v>6.4610000000000003</v>
      </c>
      <c r="I396" s="43">
        <f t="shared" si="74"/>
        <v>19.16</v>
      </c>
      <c r="J396" s="43">
        <f t="shared" si="75"/>
        <v>123.79276</v>
      </c>
      <c r="L396">
        <f>_xlfn.XLOOKUP(B396,Analítico!B:B,Analítico!I:I,0)</f>
        <v>19.16</v>
      </c>
    </row>
    <row r="397" spans="1:12" ht="24" customHeight="1" x14ac:dyDescent="0.25">
      <c r="A397" s="50" t="s">
        <v>1638</v>
      </c>
      <c r="B397" s="51" t="s">
        <v>1945</v>
      </c>
      <c r="C397" s="50" t="s">
        <v>157</v>
      </c>
      <c r="D397" s="50" t="s">
        <v>1946</v>
      </c>
      <c r="E397" s="248" t="s">
        <v>1637</v>
      </c>
      <c r="F397" s="248"/>
      <c r="G397" s="52" t="s">
        <v>266</v>
      </c>
      <c r="H397" s="53">
        <v>5.6980000000000004</v>
      </c>
      <c r="I397" s="43">
        <f t="shared" si="74"/>
        <v>26.06</v>
      </c>
      <c r="J397" s="43">
        <f t="shared" si="75"/>
        <v>148.48988</v>
      </c>
      <c r="L397">
        <f>_xlfn.XLOOKUP(B397,Analítico!B:B,Analítico!I:I,0)</f>
        <v>26.06</v>
      </c>
    </row>
    <row r="398" spans="1:12" ht="24" customHeight="1" x14ac:dyDescent="0.25">
      <c r="A398" s="55" t="s">
        <v>1627</v>
      </c>
      <c r="B398" s="56" t="s">
        <v>1947</v>
      </c>
      <c r="C398" s="55" t="s">
        <v>162</v>
      </c>
      <c r="D398" s="55" t="s">
        <v>1948</v>
      </c>
      <c r="E398" s="249" t="s">
        <v>1648</v>
      </c>
      <c r="F398" s="249"/>
      <c r="G398" s="57" t="s">
        <v>259</v>
      </c>
      <c r="H398" s="58">
        <v>1.4999999999999999E-2</v>
      </c>
      <c r="I398" s="43">
        <f t="shared" si="74"/>
        <v>13.6</v>
      </c>
      <c r="J398" s="43">
        <f t="shared" si="75"/>
        <v>0.20399999999999999</v>
      </c>
      <c r="L398">
        <f>_xlfn.XLOOKUP(B398,Analítico!B:B,Analítico!I:I,0)</f>
        <v>13.6</v>
      </c>
    </row>
    <row r="399" spans="1:12" ht="24" customHeight="1" x14ac:dyDescent="0.25">
      <c r="A399" s="55" t="s">
        <v>1627</v>
      </c>
      <c r="B399" s="56" t="s">
        <v>1949</v>
      </c>
      <c r="C399" s="55" t="s">
        <v>162</v>
      </c>
      <c r="D399" s="55" t="s">
        <v>1950</v>
      </c>
      <c r="E399" s="249" t="s">
        <v>1648</v>
      </c>
      <c r="F399" s="249"/>
      <c r="G399" s="57" t="s">
        <v>159</v>
      </c>
      <c r="H399" s="58">
        <v>0.42</v>
      </c>
      <c r="I399" s="43">
        <f t="shared" si="74"/>
        <v>30.79</v>
      </c>
      <c r="J399" s="43">
        <f t="shared" si="75"/>
        <v>12.931799999999999</v>
      </c>
      <c r="L399">
        <f>_xlfn.XLOOKUP(B399,Analítico!B:B,Analítico!I:I,0)</f>
        <v>30.79</v>
      </c>
    </row>
    <row r="400" spans="1:12" ht="24" customHeight="1" x14ac:dyDescent="0.25">
      <c r="A400" s="55" t="s">
        <v>1627</v>
      </c>
      <c r="B400" s="56" t="s">
        <v>1951</v>
      </c>
      <c r="C400" s="55" t="s">
        <v>162</v>
      </c>
      <c r="D400" s="55" t="s">
        <v>1952</v>
      </c>
      <c r="E400" s="249" t="s">
        <v>1648</v>
      </c>
      <c r="F400" s="249"/>
      <c r="G400" s="57" t="s">
        <v>164</v>
      </c>
      <c r="H400" s="58">
        <v>0.7</v>
      </c>
      <c r="I400" s="43">
        <f t="shared" si="74"/>
        <v>1.89</v>
      </c>
      <c r="J400" s="43">
        <f t="shared" si="75"/>
        <v>1.323</v>
      </c>
      <c r="L400">
        <f>_xlfn.XLOOKUP(B400,Analítico!B:B,Analítico!I:I,0)</f>
        <v>1.89</v>
      </c>
    </row>
    <row r="401" spans="1:12" ht="25.5" customHeight="1" thickBot="1" x14ac:dyDescent="0.3">
      <c r="A401" s="55" t="s">
        <v>1627</v>
      </c>
      <c r="B401" s="56" t="s">
        <v>1953</v>
      </c>
      <c r="C401" s="55" t="s">
        <v>157</v>
      </c>
      <c r="D401" s="55" t="s">
        <v>1954</v>
      </c>
      <c r="E401" s="249" t="s">
        <v>1648</v>
      </c>
      <c r="F401" s="249"/>
      <c r="G401" s="57" t="s">
        <v>164</v>
      </c>
      <c r="H401" s="58">
        <v>0.35</v>
      </c>
      <c r="I401" s="43">
        <f t="shared" si="74"/>
        <v>25.49</v>
      </c>
      <c r="J401" s="43">
        <f t="shared" si="75"/>
        <v>8.9214999999999982</v>
      </c>
      <c r="L401">
        <f>_xlfn.XLOOKUP(B401,Analítico!B:B,Analítico!I:I,0)</f>
        <v>25.49</v>
      </c>
    </row>
    <row r="402" spans="1:12" ht="26.25" hidden="1" thickBot="1" x14ac:dyDescent="0.3">
      <c r="A402" s="44"/>
      <c r="B402" s="44"/>
      <c r="C402" s="44"/>
      <c r="D402" s="44"/>
      <c r="E402" s="44" t="s">
        <v>1629</v>
      </c>
      <c r="F402" s="45">
        <v>205.84</v>
      </c>
      <c r="G402" s="44" t="s">
        <v>1630</v>
      </c>
      <c r="H402" s="45">
        <v>0</v>
      </c>
      <c r="I402" s="44" t="s">
        <v>1631</v>
      </c>
      <c r="J402" s="45">
        <v>205.84</v>
      </c>
      <c r="L402" t="str">
        <f>_xlfn.XLOOKUP(B402,Analítico!B:B,Analítico!I:I,0)</f>
        <v>MO com LS =&gt;</v>
      </c>
    </row>
    <row r="403" spans="1:12" ht="15" hidden="1" customHeight="1" thickBot="1" x14ac:dyDescent="0.3">
      <c r="A403" s="44"/>
      <c r="B403" s="44"/>
      <c r="C403" s="44"/>
      <c r="D403" s="44"/>
      <c r="E403" s="44" t="s">
        <v>1632</v>
      </c>
      <c r="F403" s="45">
        <v>66.17</v>
      </c>
      <c r="G403" s="44"/>
      <c r="H403" s="229" t="s">
        <v>1633</v>
      </c>
      <c r="I403" s="229"/>
      <c r="J403" s="45">
        <v>366.97</v>
      </c>
      <c r="L403" t="str">
        <f>_xlfn.XLOOKUP(B403,Analítico!B:B,Analítico!I:I,0)</f>
        <v>MO com LS =&gt;</v>
      </c>
    </row>
    <row r="404" spans="1:12" ht="0.75" customHeight="1" thickTop="1" x14ac:dyDescent="0.25">
      <c r="A404" s="49"/>
      <c r="B404" s="49"/>
      <c r="C404" s="49"/>
      <c r="D404" s="49"/>
      <c r="E404" s="49"/>
      <c r="F404" s="49"/>
      <c r="G404" s="49"/>
      <c r="H404" s="49"/>
      <c r="I404" s="49"/>
      <c r="J404" s="49"/>
      <c r="L404" t="str">
        <f>_xlfn.XLOOKUP(B404,Analítico!B:B,Analítico!I:I,0)</f>
        <v>MO com LS =&gt;</v>
      </c>
    </row>
    <row r="405" spans="1:12" ht="18" hidden="1" customHeight="1" x14ac:dyDescent="0.25">
      <c r="A405" s="36" t="s">
        <v>305</v>
      </c>
      <c r="B405" s="37" t="s">
        <v>137</v>
      </c>
      <c r="C405" s="36" t="s">
        <v>138</v>
      </c>
      <c r="D405" s="36" t="s">
        <v>9</v>
      </c>
      <c r="E405" s="250" t="s">
        <v>1626</v>
      </c>
      <c r="F405" s="250"/>
      <c r="G405" s="38" t="s">
        <v>139</v>
      </c>
      <c r="H405" s="37" t="s">
        <v>140</v>
      </c>
      <c r="I405" s="37" t="s">
        <v>141</v>
      </c>
      <c r="J405" s="37" t="s">
        <v>10</v>
      </c>
      <c r="L405" t="str">
        <f>_xlfn.XLOOKUP(B405,Analítico!B:B,Analítico!I:I,0)</f>
        <v>Valor Unit</v>
      </c>
    </row>
    <row r="406" spans="1:12" ht="25.5" customHeight="1" x14ac:dyDescent="0.25">
      <c r="A406" s="39" t="s">
        <v>1636</v>
      </c>
      <c r="B406" s="40" t="s">
        <v>306</v>
      </c>
      <c r="C406" s="39" t="s">
        <v>157</v>
      </c>
      <c r="D406" s="39" t="s">
        <v>307</v>
      </c>
      <c r="E406" s="251" t="s">
        <v>1955</v>
      </c>
      <c r="F406" s="251"/>
      <c r="G406" s="41" t="s">
        <v>159</v>
      </c>
      <c r="H406" s="42">
        <v>1</v>
      </c>
      <c r="I406" s="43">
        <f t="shared" ref="I406:I410" si="76">L406</f>
        <v>29.518235147540988</v>
      </c>
      <c r="J406" s="43">
        <f t="shared" ref="J406:J410" si="77">H406*I406</f>
        <v>29.518235147540988</v>
      </c>
      <c r="L406">
        <f>_xlfn.XLOOKUP(B406,Analítico!B:B,Analítico!I:I,0)</f>
        <v>29.518235147540988</v>
      </c>
    </row>
    <row r="407" spans="1:12" ht="24" customHeight="1" x14ac:dyDescent="0.25">
      <c r="A407" s="50" t="s">
        <v>1638</v>
      </c>
      <c r="B407" s="51" t="s">
        <v>1956</v>
      </c>
      <c r="C407" s="50" t="s">
        <v>157</v>
      </c>
      <c r="D407" s="50" t="s">
        <v>1957</v>
      </c>
      <c r="E407" s="248" t="s">
        <v>1637</v>
      </c>
      <c r="F407" s="248"/>
      <c r="G407" s="52" t="s">
        <v>266</v>
      </c>
      <c r="H407" s="53">
        <v>0.36</v>
      </c>
      <c r="I407" s="43">
        <f t="shared" si="76"/>
        <v>27.9</v>
      </c>
      <c r="J407" s="43">
        <f t="shared" si="77"/>
        <v>10.043999999999999</v>
      </c>
      <c r="L407">
        <f>_xlfn.XLOOKUP(B407,Analítico!B:B,Analítico!I:I,0)</f>
        <v>27.9</v>
      </c>
    </row>
    <row r="408" spans="1:12" ht="24" customHeight="1" x14ac:dyDescent="0.25">
      <c r="A408" s="50" t="s">
        <v>1638</v>
      </c>
      <c r="B408" s="51" t="s">
        <v>1186</v>
      </c>
      <c r="C408" s="50" t="s">
        <v>157</v>
      </c>
      <c r="D408" s="50" t="s">
        <v>1187</v>
      </c>
      <c r="E408" s="248" t="s">
        <v>1637</v>
      </c>
      <c r="F408" s="248"/>
      <c r="G408" s="52" t="s">
        <v>266</v>
      </c>
      <c r="H408" s="53">
        <v>0.15</v>
      </c>
      <c r="I408" s="43">
        <f t="shared" si="76"/>
        <v>18.82</v>
      </c>
      <c r="J408" s="43">
        <f t="shared" si="77"/>
        <v>2.823</v>
      </c>
      <c r="L408">
        <f>_xlfn.XLOOKUP(B408,Analítico!B:B,Analítico!I:I,0)</f>
        <v>18.82</v>
      </c>
    </row>
    <row r="409" spans="1:12" ht="39" customHeight="1" x14ac:dyDescent="0.25">
      <c r="A409" s="55" t="s">
        <v>1627</v>
      </c>
      <c r="B409" s="56" t="s">
        <v>1958</v>
      </c>
      <c r="C409" s="55" t="s">
        <v>157</v>
      </c>
      <c r="D409" s="55" t="s">
        <v>1959</v>
      </c>
      <c r="E409" s="249" t="s">
        <v>1648</v>
      </c>
      <c r="F409" s="249"/>
      <c r="G409" s="57" t="s">
        <v>1724</v>
      </c>
      <c r="H409" s="58">
        <v>0.5</v>
      </c>
      <c r="I409" s="43">
        <f t="shared" si="76"/>
        <v>33.090000000000003</v>
      </c>
      <c r="J409" s="43">
        <f t="shared" si="77"/>
        <v>16.545000000000002</v>
      </c>
      <c r="L409">
        <f>_xlfn.XLOOKUP(B409,Analítico!B:B,Analítico!I:I,0)</f>
        <v>33.090000000000003</v>
      </c>
    </row>
    <row r="410" spans="1:12" ht="24" customHeight="1" thickBot="1" x14ac:dyDescent="0.3">
      <c r="A410" s="55" t="s">
        <v>1627</v>
      </c>
      <c r="B410" s="56" t="s">
        <v>1960</v>
      </c>
      <c r="C410" s="55" t="s">
        <v>157</v>
      </c>
      <c r="D410" s="55" t="s">
        <v>1961</v>
      </c>
      <c r="E410" s="249" t="s">
        <v>1648</v>
      </c>
      <c r="F410" s="249"/>
      <c r="G410" s="57" t="s">
        <v>164</v>
      </c>
      <c r="H410" s="58">
        <v>1.4E-2</v>
      </c>
      <c r="I410" s="43">
        <f t="shared" si="76"/>
        <v>8.0399999999999991</v>
      </c>
      <c r="J410" s="43">
        <f t="shared" si="77"/>
        <v>0.11255999999999999</v>
      </c>
      <c r="L410">
        <f>_xlfn.XLOOKUP(B410,Analítico!B:B,Analítico!I:I,0)</f>
        <v>8.0399999999999991</v>
      </c>
    </row>
    <row r="411" spans="1:12" ht="26.25" hidden="1" thickBot="1" x14ac:dyDescent="0.3">
      <c r="A411" s="44"/>
      <c r="B411" s="44"/>
      <c r="C411" s="44"/>
      <c r="D411" s="44"/>
      <c r="E411" s="44" t="s">
        <v>1629</v>
      </c>
      <c r="F411" s="45">
        <v>9.5500000000000007</v>
      </c>
      <c r="G411" s="44" t="s">
        <v>1630</v>
      </c>
      <c r="H411" s="45">
        <v>0</v>
      </c>
      <c r="I411" s="44" t="s">
        <v>1631</v>
      </c>
      <c r="J411" s="45">
        <v>9.5500000000000007</v>
      </c>
      <c r="L411" t="str">
        <f>_xlfn.XLOOKUP(B411,Analítico!B:B,Analítico!I:I,0)</f>
        <v>MO com LS =&gt;</v>
      </c>
    </row>
    <row r="412" spans="1:12" ht="15" hidden="1" customHeight="1" thickBot="1" x14ac:dyDescent="0.3">
      <c r="A412" s="44"/>
      <c r="B412" s="44"/>
      <c r="C412" s="44"/>
      <c r="D412" s="44"/>
      <c r="E412" s="44" t="s">
        <v>1632</v>
      </c>
      <c r="F412" s="45">
        <v>6.6</v>
      </c>
      <c r="G412" s="44"/>
      <c r="H412" s="229" t="s">
        <v>1633</v>
      </c>
      <c r="I412" s="229"/>
      <c r="J412" s="45">
        <v>36.64</v>
      </c>
      <c r="L412" t="str">
        <f>_xlfn.XLOOKUP(B412,Analítico!B:B,Analítico!I:I,0)</f>
        <v>MO com LS =&gt;</v>
      </c>
    </row>
    <row r="413" spans="1:12" ht="0.75" customHeight="1" thickTop="1" x14ac:dyDescent="0.25">
      <c r="A413" s="49"/>
      <c r="B413" s="49"/>
      <c r="C413" s="49"/>
      <c r="D413" s="49"/>
      <c r="E413" s="49"/>
      <c r="F413" s="49"/>
      <c r="G413" s="49"/>
      <c r="H413" s="49"/>
      <c r="I413" s="49"/>
      <c r="J413" s="49"/>
      <c r="L413" t="str">
        <f>_xlfn.XLOOKUP(B413,Analítico!B:B,Analítico!I:I,0)</f>
        <v>MO com LS =&gt;</v>
      </c>
    </row>
    <row r="414" spans="1:12" ht="18" hidden="1" customHeight="1" x14ac:dyDescent="0.25">
      <c r="A414" s="36" t="s">
        <v>308</v>
      </c>
      <c r="B414" s="37" t="s">
        <v>137</v>
      </c>
      <c r="C414" s="36" t="s">
        <v>138</v>
      </c>
      <c r="D414" s="36" t="s">
        <v>9</v>
      </c>
      <c r="E414" s="250" t="s">
        <v>1626</v>
      </c>
      <c r="F414" s="250"/>
      <c r="G414" s="38" t="s">
        <v>139</v>
      </c>
      <c r="H414" s="37" t="s">
        <v>140</v>
      </c>
      <c r="I414" s="37" t="s">
        <v>141</v>
      </c>
      <c r="J414" s="37" t="s">
        <v>10</v>
      </c>
      <c r="L414" t="str">
        <f>_xlfn.XLOOKUP(B414,Analítico!B:B,Analítico!I:I,0)</f>
        <v>Valor Unit</v>
      </c>
    </row>
    <row r="415" spans="1:12" ht="25.5" customHeight="1" x14ac:dyDescent="0.25">
      <c r="A415" s="39" t="s">
        <v>1636</v>
      </c>
      <c r="B415" s="40" t="s">
        <v>309</v>
      </c>
      <c r="C415" s="39" t="s">
        <v>162</v>
      </c>
      <c r="D415" s="39" t="s">
        <v>1962</v>
      </c>
      <c r="E415" s="251" t="s">
        <v>1944</v>
      </c>
      <c r="F415" s="251"/>
      <c r="G415" s="41" t="s">
        <v>159</v>
      </c>
      <c r="H415" s="42">
        <v>1</v>
      </c>
      <c r="I415" s="43">
        <f t="shared" ref="I415:I420" si="78">L415</f>
        <v>650.85936117213112</v>
      </c>
      <c r="J415" s="43">
        <f t="shared" ref="J415:J420" si="79">H415*I415</f>
        <v>650.85936117213112</v>
      </c>
      <c r="L415">
        <f>_xlfn.XLOOKUP(B415,Analítico!B:B,Analítico!I:I,0)</f>
        <v>650.85936117213112</v>
      </c>
    </row>
    <row r="416" spans="1:12" ht="25.5" customHeight="1" x14ac:dyDescent="0.25">
      <c r="A416" s="50" t="s">
        <v>1638</v>
      </c>
      <c r="B416" s="51" t="s">
        <v>1915</v>
      </c>
      <c r="C416" s="50" t="s">
        <v>157</v>
      </c>
      <c r="D416" s="50" t="s">
        <v>1916</v>
      </c>
      <c r="E416" s="248" t="s">
        <v>1637</v>
      </c>
      <c r="F416" s="248"/>
      <c r="G416" s="52" t="s">
        <v>266</v>
      </c>
      <c r="H416" s="53">
        <v>2.1150000000000002</v>
      </c>
      <c r="I416" s="43">
        <f t="shared" si="78"/>
        <v>19.7</v>
      </c>
      <c r="J416" s="43">
        <f t="shared" si="79"/>
        <v>41.665500000000002</v>
      </c>
      <c r="L416">
        <f>_xlfn.XLOOKUP(B416,Analítico!B:B,Analítico!I:I,0)</f>
        <v>19.7</v>
      </c>
    </row>
    <row r="417" spans="1:12" ht="24" customHeight="1" x14ac:dyDescent="0.25">
      <c r="A417" s="50" t="s">
        <v>1638</v>
      </c>
      <c r="B417" s="51" t="s">
        <v>1917</v>
      </c>
      <c r="C417" s="50" t="s">
        <v>157</v>
      </c>
      <c r="D417" s="50" t="s">
        <v>1918</v>
      </c>
      <c r="E417" s="248" t="s">
        <v>1637</v>
      </c>
      <c r="F417" s="248"/>
      <c r="G417" s="52" t="s">
        <v>266</v>
      </c>
      <c r="H417" s="53">
        <v>1.7130000000000001</v>
      </c>
      <c r="I417" s="43">
        <f t="shared" si="78"/>
        <v>23.7</v>
      </c>
      <c r="J417" s="43">
        <f t="shared" si="79"/>
        <v>40.598100000000002</v>
      </c>
      <c r="L417">
        <f>_xlfn.XLOOKUP(B417,Analítico!B:B,Analítico!I:I,0)</f>
        <v>23.7</v>
      </c>
    </row>
    <row r="418" spans="1:12" ht="25.5" customHeight="1" x14ac:dyDescent="0.25">
      <c r="A418" s="55" t="s">
        <v>1627</v>
      </c>
      <c r="B418" s="56" t="s">
        <v>1963</v>
      </c>
      <c r="C418" s="55" t="s">
        <v>162</v>
      </c>
      <c r="D418" s="55" t="s">
        <v>1964</v>
      </c>
      <c r="E418" s="249" t="s">
        <v>1648</v>
      </c>
      <c r="F418" s="249"/>
      <c r="G418" s="57" t="s">
        <v>164</v>
      </c>
      <c r="H418" s="58">
        <v>1.5</v>
      </c>
      <c r="I418" s="43">
        <f t="shared" si="78"/>
        <v>25</v>
      </c>
      <c r="J418" s="43">
        <f t="shared" si="79"/>
        <v>37.5</v>
      </c>
      <c r="L418">
        <f>_xlfn.XLOOKUP(B418,Analítico!B:B,Analítico!I:I,0)</f>
        <v>25</v>
      </c>
    </row>
    <row r="419" spans="1:12" ht="25.5" customHeight="1" x14ac:dyDescent="0.25">
      <c r="A419" s="55" t="s">
        <v>1627</v>
      </c>
      <c r="B419" s="56" t="s">
        <v>1927</v>
      </c>
      <c r="C419" s="55" t="s">
        <v>162</v>
      </c>
      <c r="D419" s="55" t="s">
        <v>1928</v>
      </c>
      <c r="E419" s="249" t="s">
        <v>1648</v>
      </c>
      <c r="F419" s="249"/>
      <c r="G419" s="57" t="s">
        <v>255</v>
      </c>
      <c r="H419" s="58">
        <v>1.86</v>
      </c>
      <c r="I419" s="43">
        <f t="shared" si="78"/>
        <v>2.73</v>
      </c>
      <c r="J419" s="43">
        <f t="shared" si="79"/>
        <v>5.0777999999999999</v>
      </c>
      <c r="L419">
        <f>_xlfn.XLOOKUP(B419,Analítico!B:B,Analítico!I:I,0)</f>
        <v>2.73</v>
      </c>
    </row>
    <row r="420" spans="1:12" ht="24" customHeight="1" thickBot="1" x14ac:dyDescent="0.3">
      <c r="A420" s="55" t="s">
        <v>1627</v>
      </c>
      <c r="B420" s="56" t="s">
        <v>1965</v>
      </c>
      <c r="C420" s="55" t="s">
        <v>162</v>
      </c>
      <c r="D420" s="55" t="s">
        <v>1966</v>
      </c>
      <c r="E420" s="249" t="s">
        <v>1648</v>
      </c>
      <c r="F420" s="249"/>
      <c r="G420" s="57" t="s">
        <v>159</v>
      </c>
      <c r="H420" s="58">
        <v>1.05</v>
      </c>
      <c r="I420" s="43">
        <f t="shared" si="78"/>
        <v>501</v>
      </c>
      <c r="J420" s="43">
        <f t="shared" si="79"/>
        <v>526.05000000000007</v>
      </c>
      <c r="L420">
        <f>_xlfn.XLOOKUP(B420,Analítico!B:B,Analítico!I:I,0)</f>
        <v>501</v>
      </c>
    </row>
    <row r="421" spans="1:12" ht="26.25" hidden="1" thickBot="1" x14ac:dyDescent="0.3">
      <c r="A421" s="44"/>
      <c r="B421" s="44"/>
      <c r="C421" s="44"/>
      <c r="D421" s="44"/>
      <c r="E421" s="44" t="s">
        <v>1629</v>
      </c>
      <c r="F421" s="45">
        <v>60.96</v>
      </c>
      <c r="G421" s="44" t="s">
        <v>1630</v>
      </c>
      <c r="H421" s="45">
        <v>0</v>
      </c>
      <c r="I421" s="44" t="s">
        <v>1631</v>
      </c>
      <c r="J421" s="45">
        <v>60.96</v>
      </c>
      <c r="L421" t="str">
        <f>_xlfn.XLOOKUP(B421,Analítico!B:B,Analítico!I:I,0)</f>
        <v>MO com LS =&gt;</v>
      </c>
    </row>
    <row r="422" spans="1:12" ht="15" hidden="1" customHeight="1" thickBot="1" x14ac:dyDescent="0.3">
      <c r="A422" s="44"/>
      <c r="B422" s="44"/>
      <c r="C422" s="44"/>
      <c r="D422" s="44"/>
      <c r="E422" s="44" t="s">
        <v>1632</v>
      </c>
      <c r="F422" s="45">
        <v>145.68</v>
      </c>
      <c r="G422" s="44"/>
      <c r="H422" s="229" t="s">
        <v>1633</v>
      </c>
      <c r="I422" s="229"/>
      <c r="J422" s="45">
        <v>807.89</v>
      </c>
      <c r="L422" t="str">
        <f>_xlfn.XLOOKUP(B422,Analítico!B:B,Analítico!I:I,0)</f>
        <v>MO com LS =&gt;</v>
      </c>
    </row>
    <row r="423" spans="1:12" ht="0.75" customHeight="1" thickTop="1" x14ac:dyDescent="0.25">
      <c r="A423" s="49"/>
      <c r="B423" s="49"/>
      <c r="C423" s="49"/>
      <c r="D423" s="49"/>
      <c r="E423" s="49"/>
      <c r="F423" s="49"/>
      <c r="G423" s="49"/>
      <c r="H423" s="49"/>
      <c r="I423" s="49"/>
      <c r="J423" s="49"/>
      <c r="L423" t="str">
        <f>_xlfn.XLOOKUP(B423,Analítico!B:B,Analítico!I:I,0)</f>
        <v>MO com LS =&gt;</v>
      </c>
    </row>
    <row r="424" spans="1:12" ht="18" hidden="1" customHeight="1" x14ac:dyDescent="0.25">
      <c r="A424" s="36" t="s">
        <v>311</v>
      </c>
      <c r="B424" s="37" t="s">
        <v>137</v>
      </c>
      <c r="C424" s="36" t="s">
        <v>138</v>
      </c>
      <c r="D424" s="36" t="s">
        <v>9</v>
      </c>
      <c r="E424" s="250" t="s">
        <v>1626</v>
      </c>
      <c r="F424" s="250"/>
      <c r="G424" s="38" t="s">
        <v>139</v>
      </c>
      <c r="H424" s="37" t="s">
        <v>140</v>
      </c>
      <c r="I424" s="37" t="s">
        <v>141</v>
      </c>
      <c r="J424" s="37" t="s">
        <v>10</v>
      </c>
      <c r="L424" t="str">
        <f>_xlfn.XLOOKUP(B424,Analítico!B:B,Analítico!I:I,0)</f>
        <v>Valor Unit</v>
      </c>
    </row>
    <row r="425" spans="1:12" ht="51.75" customHeight="1" x14ac:dyDescent="0.25">
      <c r="A425" s="39" t="s">
        <v>1636</v>
      </c>
      <c r="B425" s="40" t="s">
        <v>312</v>
      </c>
      <c r="C425" s="39" t="s">
        <v>157</v>
      </c>
      <c r="D425" s="39" t="s">
        <v>313</v>
      </c>
      <c r="E425" s="251" t="s">
        <v>1967</v>
      </c>
      <c r="F425" s="251"/>
      <c r="G425" s="41" t="s">
        <v>164</v>
      </c>
      <c r="H425" s="42">
        <v>1</v>
      </c>
      <c r="I425" s="43">
        <f t="shared" ref="I425:I431" si="80">L425</f>
        <v>1835.3268841885249</v>
      </c>
      <c r="J425" s="43">
        <f t="shared" ref="J425:J431" si="81">H425*I425</f>
        <v>1835.3268841885249</v>
      </c>
      <c r="L425">
        <f>_xlfn.XLOOKUP(B425,Analítico!B:B,Analítico!I:I,0)</f>
        <v>1835.3268841885249</v>
      </c>
    </row>
    <row r="426" spans="1:12" ht="25.5" customHeight="1" x14ac:dyDescent="0.25">
      <c r="A426" s="50" t="s">
        <v>1638</v>
      </c>
      <c r="B426" s="51" t="s">
        <v>1660</v>
      </c>
      <c r="C426" s="50" t="s">
        <v>157</v>
      </c>
      <c r="D426" s="50" t="s">
        <v>1661</v>
      </c>
      <c r="E426" s="248" t="s">
        <v>1637</v>
      </c>
      <c r="F426" s="248"/>
      <c r="G426" s="52" t="s">
        <v>266</v>
      </c>
      <c r="H426" s="53">
        <v>2.8439999999999999</v>
      </c>
      <c r="I426" s="43">
        <f t="shared" si="80"/>
        <v>21.06</v>
      </c>
      <c r="J426" s="43">
        <f t="shared" si="81"/>
        <v>59.894639999999995</v>
      </c>
      <c r="L426">
        <f>_xlfn.XLOOKUP(B426,Analítico!B:B,Analítico!I:I,0)</f>
        <v>21.06</v>
      </c>
    </row>
    <row r="427" spans="1:12" ht="24" customHeight="1" x14ac:dyDescent="0.25">
      <c r="A427" s="50" t="s">
        <v>1638</v>
      </c>
      <c r="B427" s="51" t="s">
        <v>1186</v>
      </c>
      <c r="C427" s="50" t="s">
        <v>157</v>
      </c>
      <c r="D427" s="50" t="s">
        <v>1187</v>
      </c>
      <c r="E427" s="248" t="s">
        <v>1637</v>
      </c>
      <c r="F427" s="248"/>
      <c r="G427" s="52" t="s">
        <v>266</v>
      </c>
      <c r="H427" s="53">
        <v>0.65600000000000003</v>
      </c>
      <c r="I427" s="43">
        <f t="shared" si="80"/>
        <v>18.82</v>
      </c>
      <c r="J427" s="43">
        <f t="shared" si="81"/>
        <v>12.345920000000001</v>
      </c>
      <c r="L427">
        <f>_xlfn.XLOOKUP(B427,Analítico!B:B,Analítico!I:I,0)</f>
        <v>18.82</v>
      </c>
    </row>
    <row r="428" spans="1:12" ht="39" customHeight="1" x14ac:dyDescent="0.25">
      <c r="A428" s="50" t="s">
        <v>1638</v>
      </c>
      <c r="B428" s="51" t="s">
        <v>1968</v>
      </c>
      <c r="C428" s="50" t="s">
        <v>157</v>
      </c>
      <c r="D428" s="50" t="s">
        <v>1969</v>
      </c>
      <c r="E428" s="248" t="s">
        <v>1967</v>
      </c>
      <c r="F428" s="248"/>
      <c r="G428" s="52" t="s">
        <v>164</v>
      </c>
      <c r="H428" s="53">
        <v>1</v>
      </c>
      <c r="I428" s="43">
        <f t="shared" si="80"/>
        <v>245.07</v>
      </c>
      <c r="J428" s="43">
        <f t="shared" si="81"/>
        <v>245.07</v>
      </c>
      <c r="L428">
        <f>_xlfn.XLOOKUP(B428,Analítico!B:B,Analítico!I:I,0)</f>
        <v>245.07</v>
      </c>
    </row>
    <row r="429" spans="1:12" ht="25.5" customHeight="1" x14ac:dyDescent="0.25">
      <c r="A429" s="55" t="s">
        <v>1627</v>
      </c>
      <c r="B429" s="56" t="s">
        <v>1970</v>
      </c>
      <c r="C429" s="55" t="s">
        <v>157</v>
      </c>
      <c r="D429" s="55" t="s">
        <v>1971</v>
      </c>
      <c r="E429" s="249" t="s">
        <v>1648</v>
      </c>
      <c r="F429" s="249"/>
      <c r="G429" s="57" t="s">
        <v>259</v>
      </c>
      <c r="H429" s="58">
        <v>38.6</v>
      </c>
      <c r="I429" s="43">
        <f t="shared" si="80"/>
        <v>10.25</v>
      </c>
      <c r="J429" s="43">
        <f t="shared" si="81"/>
        <v>395.65000000000003</v>
      </c>
      <c r="L429">
        <f>_xlfn.XLOOKUP(B429,Analítico!B:B,Analítico!I:I,0)</f>
        <v>10.25</v>
      </c>
    </row>
    <row r="430" spans="1:12" ht="25.5" customHeight="1" x14ac:dyDescent="0.25">
      <c r="A430" s="55" t="s">
        <v>1627</v>
      </c>
      <c r="B430" s="56" t="s">
        <v>1972</v>
      </c>
      <c r="C430" s="55" t="s">
        <v>157</v>
      </c>
      <c r="D430" s="55" t="s">
        <v>1973</v>
      </c>
      <c r="E430" s="249" t="s">
        <v>1648</v>
      </c>
      <c r="F430" s="249"/>
      <c r="G430" s="57" t="s">
        <v>259</v>
      </c>
      <c r="H430" s="58">
        <v>0.52200000000000002</v>
      </c>
      <c r="I430" s="43">
        <f t="shared" si="80"/>
        <v>29.15</v>
      </c>
      <c r="J430" s="43">
        <f t="shared" si="81"/>
        <v>15.2163</v>
      </c>
      <c r="L430">
        <f>_xlfn.XLOOKUP(B430,Analítico!B:B,Analítico!I:I,0)</f>
        <v>29.15</v>
      </c>
    </row>
    <row r="431" spans="1:12" ht="39" customHeight="1" thickBot="1" x14ac:dyDescent="0.3">
      <c r="A431" s="55" t="s">
        <v>1627</v>
      </c>
      <c r="B431" s="56" t="s">
        <v>1974</v>
      </c>
      <c r="C431" s="55" t="s">
        <v>157</v>
      </c>
      <c r="D431" s="55" t="s">
        <v>1975</v>
      </c>
      <c r="E431" s="249" t="s">
        <v>1648</v>
      </c>
      <c r="F431" s="249"/>
      <c r="G431" s="57" t="s">
        <v>259</v>
      </c>
      <c r="H431" s="58">
        <v>102.6</v>
      </c>
      <c r="I431" s="43">
        <f t="shared" si="80"/>
        <v>10.79</v>
      </c>
      <c r="J431" s="43">
        <f t="shared" si="81"/>
        <v>1107.0539999999999</v>
      </c>
      <c r="L431">
        <f>_xlfn.XLOOKUP(B431,Analítico!B:B,Analítico!I:I,0)</f>
        <v>10.79</v>
      </c>
    </row>
    <row r="432" spans="1:12" ht="26.25" hidden="1" thickBot="1" x14ac:dyDescent="0.3">
      <c r="A432" s="44"/>
      <c r="B432" s="44"/>
      <c r="C432" s="44"/>
      <c r="D432" s="44"/>
      <c r="E432" s="44" t="s">
        <v>1629</v>
      </c>
      <c r="F432" s="45">
        <v>180.33</v>
      </c>
      <c r="G432" s="44" t="s">
        <v>1630</v>
      </c>
      <c r="H432" s="45">
        <v>0</v>
      </c>
      <c r="I432" s="44" t="s">
        <v>1631</v>
      </c>
      <c r="J432" s="45">
        <v>180.33</v>
      </c>
      <c r="L432" t="str">
        <f>_xlfn.XLOOKUP(B432,Analítico!B:B,Analítico!I:I,0)</f>
        <v>MO com LS =&gt;</v>
      </c>
    </row>
    <row r="433" spans="1:12" ht="15" hidden="1" customHeight="1" thickBot="1" x14ac:dyDescent="0.3">
      <c r="A433" s="44"/>
      <c r="B433" s="44"/>
      <c r="C433" s="44"/>
      <c r="D433" s="44"/>
      <c r="E433" s="44" t="s">
        <v>1632</v>
      </c>
      <c r="F433" s="45">
        <v>410.81</v>
      </c>
      <c r="G433" s="44"/>
      <c r="H433" s="229" t="s">
        <v>1633</v>
      </c>
      <c r="I433" s="229"/>
      <c r="J433" s="45">
        <v>2278.13</v>
      </c>
      <c r="L433" t="str">
        <f>_xlfn.XLOOKUP(B433,Analítico!B:B,Analítico!I:I,0)</f>
        <v>MO com LS =&gt;</v>
      </c>
    </row>
    <row r="434" spans="1:12" ht="0.75" customHeight="1" thickTop="1" x14ac:dyDescent="0.25">
      <c r="A434" s="49"/>
      <c r="B434" s="49"/>
      <c r="C434" s="49"/>
      <c r="D434" s="49"/>
      <c r="E434" s="49"/>
      <c r="F434" s="49"/>
      <c r="G434" s="49"/>
      <c r="H434" s="49"/>
      <c r="I434" s="49"/>
      <c r="J434" s="49"/>
      <c r="L434" t="str">
        <f>_xlfn.XLOOKUP(B434,Analítico!B:B,Analítico!I:I,0)</f>
        <v>MO com LS =&gt;</v>
      </c>
    </row>
    <row r="435" spans="1:12" ht="18" hidden="1" customHeight="1" x14ac:dyDescent="0.25">
      <c r="A435" s="36" t="s">
        <v>317</v>
      </c>
      <c r="B435" s="37" t="s">
        <v>137</v>
      </c>
      <c r="C435" s="36" t="s">
        <v>138</v>
      </c>
      <c r="D435" s="36" t="s">
        <v>9</v>
      </c>
      <c r="E435" s="250" t="s">
        <v>1626</v>
      </c>
      <c r="F435" s="250"/>
      <c r="G435" s="38" t="s">
        <v>139</v>
      </c>
      <c r="H435" s="37" t="s">
        <v>140</v>
      </c>
      <c r="I435" s="37" t="s">
        <v>141</v>
      </c>
      <c r="J435" s="37" t="s">
        <v>10</v>
      </c>
      <c r="L435" t="str">
        <f>_xlfn.XLOOKUP(B435,Analítico!B:B,Analítico!I:I,0)</f>
        <v>Valor Unit</v>
      </c>
    </row>
    <row r="436" spans="1:12" ht="39" customHeight="1" x14ac:dyDescent="0.25">
      <c r="A436" s="39" t="s">
        <v>1636</v>
      </c>
      <c r="B436" s="40" t="s">
        <v>318</v>
      </c>
      <c r="C436" s="39" t="s">
        <v>157</v>
      </c>
      <c r="D436" s="39" t="s">
        <v>319</v>
      </c>
      <c r="E436" s="251" t="s">
        <v>1955</v>
      </c>
      <c r="F436" s="251"/>
      <c r="G436" s="41" t="s">
        <v>159</v>
      </c>
      <c r="H436" s="42">
        <v>1</v>
      </c>
      <c r="I436" s="43">
        <f t="shared" ref="I436:I439" si="82">L436</f>
        <v>20.986627336065578</v>
      </c>
      <c r="J436" s="43">
        <f t="shared" ref="J436:J439" si="83">H436*I436</f>
        <v>20.986627336065578</v>
      </c>
      <c r="L436">
        <f>_xlfn.XLOOKUP(B436,Analítico!B:B,Analítico!I:I,0)</f>
        <v>20.986627336065578</v>
      </c>
    </row>
    <row r="437" spans="1:12" ht="25.5" customHeight="1" x14ac:dyDescent="0.25">
      <c r="A437" s="50" t="s">
        <v>1638</v>
      </c>
      <c r="B437" s="51" t="s">
        <v>1976</v>
      </c>
      <c r="C437" s="50" t="s">
        <v>157</v>
      </c>
      <c r="D437" s="50" t="s">
        <v>1977</v>
      </c>
      <c r="E437" s="248" t="s">
        <v>1637</v>
      </c>
      <c r="F437" s="248"/>
      <c r="G437" s="52" t="s">
        <v>266</v>
      </c>
      <c r="H437" s="53">
        <v>0.21490000000000001</v>
      </c>
      <c r="I437" s="43">
        <f t="shared" si="82"/>
        <v>27.9</v>
      </c>
      <c r="J437" s="43">
        <f t="shared" si="83"/>
        <v>5.9957099999999999</v>
      </c>
      <c r="L437">
        <f>_xlfn.XLOOKUP(B437,Analítico!B:B,Analítico!I:I,0)</f>
        <v>27.9</v>
      </c>
    </row>
    <row r="438" spans="1:12" ht="24" customHeight="1" x14ac:dyDescent="0.25">
      <c r="A438" s="55" t="s">
        <v>1627</v>
      </c>
      <c r="B438" s="56" t="s">
        <v>1978</v>
      </c>
      <c r="C438" s="55" t="s">
        <v>157</v>
      </c>
      <c r="D438" s="55" t="s">
        <v>1979</v>
      </c>
      <c r="E438" s="249" t="s">
        <v>1648</v>
      </c>
      <c r="F438" s="249"/>
      <c r="G438" s="57" t="s">
        <v>1724</v>
      </c>
      <c r="H438" s="58">
        <v>3.0300000000000001E-2</v>
      </c>
      <c r="I438" s="43">
        <f t="shared" si="82"/>
        <v>44.58</v>
      </c>
      <c r="J438" s="43">
        <f t="shared" si="83"/>
        <v>1.3507739999999999</v>
      </c>
      <c r="L438">
        <f>_xlfn.XLOOKUP(B438,Analítico!B:B,Analítico!I:I,0)</f>
        <v>44.58</v>
      </c>
    </row>
    <row r="439" spans="1:12" ht="24" customHeight="1" thickBot="1" x14ac:dyDescent="0.3">
      <c r="A439" s="55" t="s">
        <v>1627</v>
      </c>
      <c r="B439" s="56" t="s">
        <v>1980</v>
      </c>
      <c r="C439" s="55" t="s">
        <v>157</v>
      </c>
      <c r="D439" s="55" t="s">
        <v>1981</v>
      </c>
      <c r="E439" s="249" t="s">
        <v>1648</v>
      </c>
      <c r="F439" s="249"/>
      <c r="G439" s="57" t="s">
        <v>1724</v>
      </c>
      <c r="H439" s="58">
        <v>0.20200000000000001</v>
      </c>
      <c r="I439" s="43">
        <f t="shared" si="82"/>
        <v>67.55</v>
      </c>
      <c r="J439" s="43">
        <f t="shared" si="83"/>
        <v>13.645100000000001</v>
      </c>
      <c r="L439">
        <f>_xlfn.XLOOKUP(B439,Analítico!B:B,Analítico!I:I,0)</f>
        <v>67.55</v>
      </c>
    </row>
    <row r="440" spans="1:12" ht="26.25" hidden="1" thickBot="1" x14ac:dyDescent="0.3">
      <c r="A440" s="44"/>
      <c r="B440" s="44"/>
      <c r="C440" s="44"/>
      <c r="D440" s="44"/>
      <c r="E440" s="44" t="s">
        <v>1629</v>
      </c>
      <c r="F440" s="45">
        <v>4.51</v>
      </c>
      <c r="G440" s="44" t="s">
        <v>1630</v>
      </c>
      <c r="H440" s="45">
        <v>0</v>
      </c>
      <c r="I440" s="44" t="s">
        <v>1631</v>
      </c>
      <c r="J440" s="45">
        <v>4.51</v>
      </c>
      <c r="L440" t="str">
        <f>_xlfn.XLOOKUP(B440,Analítico!B:B,Analítico!I:I,0)</f>
        <v>MO com LS =&gt;</v>
      </c>
    </row>
    <row r="441" spans="1:12" ht="15" hidden="1" customHeight="1" thickBot="1" x14ac:dyDescent="0.3">
      <c r="A441" s="44"/>
      <c r="B441" s="44"/>
      <c r="C441" s="44"/>
      <c r="D441" s="44"/>
      <c r="E441" s="44" t="s">
        <v>1632</v>
      </c>
      <c r="F441" s="45">
        <v>4.6900000000000004</v>
      </c>
      <c r="G441" s="44"/>
      <c r="H441" s="229" t="s">
        <v>1633</v>
      </c>
      <c r="I441" s="229"/>
      <c r="J441" s="45">
        <v>26.05</v>
      </c>
      <c r="L441" t="str">
        <f>_xlfn.XLOOKUP(B441,Analítico!B:B,Analítico!I:I,0)</f>
        <v>MO com LS =&gt;</v>
      </c>
    </row>
    <row r="442" spans="1:12" ht="0.75" customHeight="1" thickTop="1" x14ac:dyDescent="0.25">
      <c r="A442" s="49"/>
      <c r="B442" s="49"/>
      <c r="C442" s="49"/>
      <c r="D442" s="49"/>
      <c r="E442" s="49"/>
      <c r="F442" s="49"/>
      <c r="G442" s="49"/>
      <c r="H442" s="49"/>
      <c r="I442" s="49"/>
      <c r="J442" s="49"/>
      <c r="L442" t="str">
        <f>_xlfn.XLOOKUP(B442,Analítico!B:B,Analítico!I:I,0)</f>
        <v>MO com LS =&gt;</v>
      </c>
    </row>
    <row r="443" spans="1:12" ht="18" hidden="1" customHeight="1" x14ac:dyDescent="0.25">
      <c r="A443" s="36" t="s">
        <v>320</v>
      </c>
      <c r="B443" s="37" t="s">
        <v>137</v>
      </c>
      <c r="C443" s="36" t="s">
        <v>138</v>
      </c>
      <c r="D443" s="36" t="s">
        <v>9</v>
      </c>
      <c r="E443" s="250" t="s">
        <v>1626</v>
      </c>
      <c r="F443" s="250"/>
      <c r="G443" s="38" t="s">
        <v>139</v>
      </c>
      <c r="H443" s="37" t="s">
        <v>140</v>
      </c>
      <c r="I443" s="37" t="s">
        <v>141</v>
      </c>
      <c r="J443" s="37" t="s">
        <v>10</v>
      </c>
      <c r="L443" t="str">
        <f>_xlfn.XLOOKUP(B443,Analítico!B:B,Analítico!I:I,0)</f>
        <v>Valor Unit</v>
      </c>
    </row>
    <row r="444" spans="1:12" ht="39" customHeight="1" x14ac:dyDescent="0.25">
      <c r="A444" s="39" t="s">
        <v>1636</v>
      </c>
      <c r="B444" s="40" t="s">
        <v>321</v>
      </c>
      <c r="C444" s="39" t="s">
        <v>157</v>
      </c>
      <c r="D444" s="39" t="s">
        <v>322</v>
      </c>
      <c r="E444" s="251" t="s">
        <v>1967</v>
      </c>
      <c r="F444" s="251"/>
      <c r="G444" s="41" t="s">
        <v>255</v>
      </c>
      <c r="H444" s="42">
        <v>1</v>
      </c>
      <c r="I444" s="43">
        <f t="shared" ref="I444:I453" si="84">L444</f>
        <v>58.126109877049181</v>
      </c>
      <c r="J444" s="43">
        <f t="shared" ref="J444:J453" si="85">H444*I444</f>
        <v>58.126109877049181</v>
      </c>
      <c r="L444">
        <f>_xlfn.XLOOKUP(B444,Analítico!B:B,Analítico!I:I,0)</f>
        <v>58.126109877049181</v>
      </c>
    </row>
    <row r="445" spans="1:12" ht="24" customHeight="1" x14ac:dyDescent="0.25">
      <c r="A445" s="50" t="s">
        <v>1638</v>
      </c>
      <c r="B445" s="51" t="s">
        <v>1186</v>
      </c>
      <c r="C445" s="50" t="s">
        <v>157</v>
      </c>
      <c r="D445" s="50" t="s">
        <v>1187</v>
      </c>
      <c r="E445" s="248" t="s">
        <v>1637</v>
      </c>
      <c r="F445" s="248"/>
      <c r="G445" s="52" t="s">
        <v>266</v>
      </c>
      <c r="H445" s="53">
        <v>0.28199999999999997</v>
      </c>
      <c r="I445" s="43">
        <f t="shared" si="84"/>
        <v>18.82</v>
      </c>
      <c r="J445" s="43">
        <f t="shared" si="85"/>
        <v>5.3072399999999993</v>
      </c>
      <c r="L445">
        <f>_xlfn.XLOOKUP(B445,Analítico!B:B,Analítico!I:I,0)</f>
        <v>18.82</v>
      </c>
    </row>
    <row r="446" spans="1:12" ht="24" customHeight="1" x14ac:dyDescent="0.25">
      <c r="A446" s="50" t="s">
        <v>1638</v>
      </c>
      <c r="B446" s="51" t="s">
        <v>1945</v>
      </c>
      <c r="C446" s="50" t="s">
        <v>157</v>
      </c>
      <c r="D446" s="50" t="s">
        <v>1946</v>
      </c>
      <c r="E446" s="248" t="s">
        <v>1637</v>
      </c>
      <c r="F446" s="248"/>
      <c r="G446" s="52" t="s">
        <v>266</v>
      </c>
      <c r="H446" s="53">
        <v>0.188</v>
      </c>
      <c r="I446" s="43">
        <f t="shared" si="84"/>
        <v>26.06</v>
      </c>
      <c r="J446" s="43">
        <f t="shared" si="85"/>
        <v>4.8992800000000001</v>
      </c>
      <c r="L446">
        <f>_xlfn.XLOOKUP(B446,Analítico!B:B,Analítico!I:I,0)</f>
        <v>26.06</v>
      </c>
    </row>
    <row r="447" spans="1:12" ht="39" customHeight="1" x14ac:dyDescent="0.25">
      <c r="A447" s="50" t="s">
        <v>1638</v>
      </c>
      <c r="B447" s="51" t="s">
        <v>1982</v>
      </c>
      <c r="C447" s="50" t="s">
        <v>157</v>
      </c>
      <c r="D447" s="50" t="s">
        <v>1983</v>
      </c>
      <c r="E447" s="248" t="s">
        <v>1900</v>
      </c>
      <c r="F447" s="248"/>
      <c r="G447" s="52" t="s">
        <v>1901</v>
      </c>
      <c r="H447" s="53">
        <v>1.32E-2</v>
      </c>
      <c r="I447" s="43">
        <f t="shared" si="84"/>
        <v>18</v>
      </c>
      <c r="J447" s="43">
        <f t="shared" si="85"/>
        <v>0.23760000000000001</v>
      </c>
      <c r="L447">
        <f>_xlfn.XLOOKUP(B447,Analítico!B:B,Analítico!I:I,0)</f>
        <v>18</v>
      </c>
    </row>
    <row r="448" spans="1:12" ht="39" customHeight="1" x14ac:dyDescent="0.25">
      <c r="A448" s="50" t="s">
        <v>1638</v>
      </c>
      <c r="B448" s="51" t="s">
        <v>1984</v>
      </c>
      <c r="C448" s="50" t="s">
        <v>157</v>
      </c>
      <c r="D448" s="50" t="s">
        <v>1985</v>
      </c>
      <c r="E448" s="248" t="s">
        <v>1900</v>
      </c>
      <c r="F448" s="248"/>
      <c r="G448" s="52" t="s">
        <v>1904</v>
      </c>
      <c r="H448" s="53">
        <v>1.83E-2</v>
      </c>
      <c r="I448" s="43">
        <f t="shared" si="84"/>
        <v>17.02</v>
      </c>
      <c r="J448" s="43">
        <f t="shared" si="85"/>
        <v>0.31146600000000002</v>
      </c>
      <c r="L448">
        <f>_xlfn.XLOOKUP(B448,Analítico!B:B,Analítico!I:I,0)</f>
        <v>17.02</v>
      </c>
    </row>
    <row r="449" spans="1:12" ht="25.5" customHeight="1" x14ac:dyDescent="0.25">
      <c r="A449" s="55" t="s">
        <v>1627</v>
      </c>
      <c r="B449" s="56" t="s">
        <v>1875</v>
      </c>
      <c r="C449" s="55" t="s">
        <v>157</v>
      </c>
      <c r="D449" s="55" t="s">
        <v>1876</v>
      </c>
      <c r="E449" s="249" t="s">
        <v>1648</v>
      </c>
      <c r="F449" s="249"/>
      <c r="G449" s="57" t="s">
        <v>1877</v>
      </c>
      <c r="H449" s="58">
        <v>5.2999999999999999E-2</v>
      </c>
      <c r="I449" s="43">
        <f t="shared" si="84"/>
        <v>40.92</v>
      </c>
      <c r="J449" s="43">
        <f t="shared" si="85"/>
        <v>2.1687600000000002</v>
      </c>
      <c r="L449">
        <f>_xlfn.XLOOKUP(B449,Analítico!B:B,Analítico!I:I,0)</f>
        <v>40.92</v>
      </c>
    </row>
    <row r="450" spans="1:12" ht="25.5" customHeight="1" x14ac:dyDescent="0.25">
      <c r="A450" s="55" t="s">
        <v>1627</v>
      </c>
      <c r="B450" s="56" t="s">
        <v>1986</v>
      </c>
      <c r="C450" s="55" t="s">
        <v>157</v>
      </c>
      <c r="D450" s="55" t="s">
        <v>1987</v>
      </c>
      <c r="E450" s="249" t="s">
        <v>1648</v>
      </c>
      <c r="F450" s="249"/>
      <c r="G450" s="57" t="s">
        <v>259</v>
      </c>
      <c r="H450" s="58">
        <v>8.0000000000000002E-3</v>
      </c>
      <c r="I450" s="43">
        <f t="shared" si="84"/>
        <v>22.11</v>
      </c>
      <c r="J450" s="43">
        <f t="shared" si="85"/>
        <v>0.17688000000000001</v>
      </c>
      <c r="L450">
        <f>_xlfn.XLOOKUP(B450,Analítico!B:B,Analítico!I:I,0)</f>
        <v>22.11</v>
      </c>
    </row>
    <row r="451" spans="1:12" ht="25.5" customHeight="1" x14ac:dyDescent="0.25">
      <c r="A451" s="55" t="s">
        <v>1627</v>
      </c>
      <c r="B451" s="56" t="s">
        <v>1988</v>
      </c>
      <c r="C451" s="55" t="s">
        <v>157</v>
      </c>
      <c r="D451" s="55" t="s">
        <v>1989</v>
      </c>
      <c r="E451" s="249" t="s">
        <v>1648</v>
      </c>
      <c r="F451" s="249"/>
      <c r="G451" s="57" t="s">
        <v>259</v>
      </c>
      <c r="H451" s="58">
        <v>1.6000000000000001E-3</v>
      </c>
      <c r="I451" s="43">
        <f t="shared" si="84"/>
        <v>63.47</v>
      </c>
      <c r="J451" s="43">
        <f t="shared" si="85"/>
        <v>0.101552</v>
      </c>
      <c r="L451">
        <f>_xlfn.XLOOKUP(B451,Analítico!B:B,Analítico!I:I,0)</f>
        <v>63.47</v>
      </c>
    </row>
    <row r="452" spans="1:12" ht="24" customHeight="1" x14ac:dyDescent="0.25">
      <c r="A452" s="55" t="s">
        <v>1627</v>
      </c>
      <c r="B452" s="56" t="s">
        <v>1990</v>
      </c>
      <c r="C452" s="55" t="s">
        <v>157</v>
      </c>
      <c r="D452" s="55" t="s">
        <v>1991</v>
      </c>
      <c r="E452" s="249" t="s">
        <v>1648</v>
      </c>
      <c r="F452" s="249"/>
      <c r="G452" s="57" t="s">
        <v>259</v>
      </c>
      <c r="H452" s="58">
        <v>5.8999999999999997E-2</v>
      </c>
      <c r="I452" s="43">
        <f t="shared" si="84"/>
        <v>141.88</v>
      </c>
      <c r="J452" s="43">
        <f t="shared" si="85"/>
        <v>8.3709199999999999</v>
      </c>
      <c r="L452">
        <f>_xlfn.XLOOKUP(B452,Analítico!B:B,Analítico!I:I,0)</f>
        <v>141.88</v>
      </c>
    </row>
    <row r="453" spans="1:12" ht="25.5" customHeight="1" thickBot="1" x14ac:dyDescent="0.3">
      <c r="A453" s="55" t="s">
        <v>1627</v>
      </c>
      <c r="B453" s="56" t="s">
        <v>1992</v>
      </c>
      <c r="C453" s="55" t="s">
        <v>157</v>
      </c>
      <c r="D453" s="55" t="s">
        <v>1993</v>
      </c>
      <c r="E453" s="249" t="s">
        <v>1648</v>
      </c>
      <c r="F453" s="249"/>
      <c r="G453" s="57" t="s">
        <v>255</v>
      </c>
      <c r="H453" s="58">
        <v>1.05</v>
      </c>
      <c r="I453" s="43">
        <f t="shared" si="84"/>
        <v>34.85</v>
      </c>
      <c r="J453" s="43">
        <f t="shared" si="85"/>
        <v>36.592500000000001</v>
      </c>
      <c r="L453">
        <f>_xlfn.XLOOKUP(B453,Analítico!B:B,Analítico!I:I,0)</f>
        <v>34.85</v>
      </c>
    </row>
    <row r="454" spans="1:12" ht="26.25" hidden="1" thickBot="1" x14ac:dyDescent="0.3">
      <c r="A454" s="44"/>
      <c r="B454" s="44"/>
      <c r="C454" s="44"/>
      <c r="D454" s="44"/>
      <c r="E454" s="44" t="s">
        <v>1629</v>
      </c>
      <c r="F454" s="45">
        <v>7.99</v>
      </c>
      <c r="G454" s="44" t="s">
        <v>1630</v>
      </c>
      <c r="H454" s="45">
        <v>0</v>
      </c>
      <c r="I454" s="44" t="s">
        <v>1631</v>
      </c>
      <c r="J454" s="45">
        <v>7.99</v>
      </c>
      <c r="L454" t="str">
        <f>_xlfn.XLOOKUP(B454,Analítico!B:B,Analítico!I:I,0)</f>
        <v>MO com LS =&gt;</v>
      </c>
    </row>
    <row r="455" spans="1:12" ht="15" hidden="1" customHeight="1" thickBot="1" x14ac:dyDescent="0.3">
      <c r="A455" s="44"/>
      <c r="B455" s="44"/>
      <c r="C455" s="44"/>
      <c r="D455" s="44"/>
      <c r="E455" s="44" t="s">
        <v>1632</v>
      </c>
      <c r="F455" s="45">
        <v>13.01</v>
      </c>
      <c r="G455" s="44"/>
      <c r="H455" s="229" t="s">
        <v>1633</v>
      </c>
      <c r="I455" s="229"/>
      <c r="J455" s="45">
        <v>72.150000000000006</v>
      </c>
      <c r="L455" t="str">
        <f>_xlfn.XLOOKUP(B455,Analítico!B:B,Analítico!I:I,0)</f>
        <v>MO com LS =&gt;</v>
      </c>
    </row>
    <row r="456" spans="1:12" ht="0.75" customHeight="1" thickTop="1" x14ac:dyDescent="0.25">
      <c r="A456" s="49"/>
      <c r="B456" s="49"/>
      <c r="C456" s="49"/>
      <c r="D456" s="49"/>
      <c r="E456" s="49"/>
      <c r="F456" s="49"/>
      <c r="G456" s="49"/>
      <c r="H456" s="49"/>
      <c r="I456" s="49"/>
      <c r="J456" s="49"/>
      <c r="L456" t="str">
        <f>_xlfn.XLOOKUP(B456,Analítico!B:B,Analítico!I:I,0)</f>
        <v>MO com LS =&gt;</v>
      </c>
    </row>
    <row r="457" spans="1:12" ht="18" hidden="1" customHeight="1" x14ac:dyDescent="0.25">
      <c r="A457" s="36" t="s">
        <v>327</v>
      </c>
      <c r="B457" s="37" t="s">
        <v>137</v>
      </c>
      <c r="C457" s="36" t="s">
        <v>138</v>
      </c>
      <c r="D457" s="36" t="s">
        <v>9</v>
      </c>
      <c r="E457" s="250" t="s">
        <v>1626</v>
      </c>
      <c r="F457" s="250"/>
      <c r="G457" s="38" t="s">
        <v>139</v>
      </c>
      <c r="H457" s="37" t="s">
        <v>140</v>
      </c>
      <c r="I457" s="37" t="s">
        <v>141</v>
      </c>
      <c r="J457" s="37" t="s">
        <v>10</v>
      </c>
      <c r="L457" t="str">
        <f>_xlfn.XLOOKUP(B457,Analítico!B:B,Analítico!I:I,0)</f>
        <v>Valor Unit</v>
      </c>
    </row>
    <row r="458" spans="1:12" ht="39" customHeight="1" x14ac:dyDescent="0.25">
      <c r="A458" s="39" t="s">
        <v>1636</v>
      </c>
      <c r="B458" s="40" t="s">
        <v>328</v>
      </c>
      <c r="C458" s="39" t="s">
        <v>157</v>
      </c>
      <c r="D458" s="39" t="s">
        <v>329</v>
      </c>
      <c r="E458" s="251" t="s">
        <v>1994</v>
      </c>
      <c r="F458" s="251"/>
      <c r="G458" s="41" t="s">
        <v>259</v>
      </c>
      <c r="H458" s="42">
        <v>1</v>
      </c>
      <c r="I458" s="43">
        <f t="shared" ref="I458:I464" si="86">L458</f>
        <v>40.72453020491804</v>
      </c>
      <c r="J458" s="43">
        <f t="shared" ref="J458:J464" si="87">H458*I458</f>
        <v>40.72453020491804</v>
      </c>
      <c r="L458">
        <f>_xlfn.XLOOKUP(B458,Analítico!B:B,Analítico!I:I,0)</f>
        <v>40.72453020491804</v>
      </c>
    </row>
    <row r="459" spans="1:12" ht="25.5" customHeight="1" x14ac:dyDescent="0.25">
      <c r="A459" s="50" t="s">
        <v>1638</v>
      </c>
      <c r="B459" s="51" t="s">
        <v>1995</v>
      </c>
      <c r="C459" s="50" t="s">
        <v>157</v>
      </c>
      <c r="D459" s="50" t="s">
        <v>1996</v>
      </c>
      <c r="E459" s="248" t="s">
        <v>1955</v>
      </c>
      <c r="F459" s="248"/>
      <c r="G459" s="52" t="s">
        <v>159</v>
      </c>
      <c r="H459" s="53">
        <v>0.41410000000000002</v>
      </c>
      <c r="I459" s="43">
        <f t="shared" si="86"/>
        <v>26.3</v>
      </c>
      <c r="J459" s="43">
        <f t="shared" si="87"/>
        <v>10.890830000000001</v>
      </c>
      <c r="L459">
        <f>_xlfn.XLOOKUP(B459,Analítico!B:B,Analítico!I:I,0)</f>
        <v>26.3</v>
      </c>
    </row>
    <row r="460" spans="1:12" ht="39" customHeight="1" x14ac:dyDescent="0.25">
      <c r="A460" s="50" t="s">
        <v>1638</v>
      </c>
      <c r="B460" s="51" t="s">
        <v>1997</v>
      </c>
      <c r="C460" s="50" t="s">
        <v>157</v>
      </c>
      <c r="D460" s="50" t="s">
        <v>1998</v>
      </c>
      <c r="E460" s="248" t="s">
        <v>1955</v>
      </c>
      <c r="F460" s="248"/>
      <c r="G460" s="52" t="s">
        <v>159</v>
      </c>
      <c r="H460" s="53">
        <v>0.1162</v>
      </c>
      <c r="I460" s="43">
        <f t="shared" si="86"/>
        <v>9.6300000000000008</v>
      </c>
      <c r="J460" s="43">
        <f t="shared" si="87"/>
        <v>1.1190060000000002</v>
      </c>
      <c r="L460">
        <f>_xlfn.XLOOKUP(B460,Analítico!B:B,Analítico!I:I,0)</f>
        <v>9.6300000000000008</v>
      </c>
    </row>
    <row r="461" spans="1:12" ht="51.75" customHeight="1" x14ac:dyDescent="0.25">
      <c r="A461" s="50" t="s">
        <v>1638</v>
      </c>
      <c r="B461" s="51" t="s">
        <v>1999</v>
      </c>
      <c r="C461" s="50" t="s">
        <v>157</v>
      </c>
      <c r="D461" s="50" t="s">
        <v>2000</v>
      </c>
      <c r="E461" s="248" t="s">
        <v>1955</v>
      </c>
      <c r="F461" s="248"/>
      <c r="G461" s="52" t="s">
        <v>159</v>
      </c>
      <c r="H461" s="53">
        <v>0.1246</v>
      </c>
      <c r="I461" s="43">
        <f t="shared" si="86"/>
        <v>9.48</v>
      </c>
      <c r="J461" s="43">
        <f t="shared" si="87"/>
        <v>1.181208</v>
      </c>
      <c r="L461">
        <f>_xlfn.XLOOKUP(B461,Analítico!B:B,Analítico!I:I,0)</f>
        <v>9.48</v>
      </c>
    </row>
    <row r="462" spans="1:12" ht="51.75" customHeight="1" x14ac:dyDescent="0.25">
      <c r="A462" s="50" t="s">
        <v>1638</v>
      </c>
      <c r="B462" s="51" t="s">
        <v>2001</v>
      </c>
      <c r="C462" s="50" t="s">
        <v>157</v>
      </c>
      <c r="D462" s="50" t="s">
        <v>2002</v>
      </c>
      <c r="E462" s="248" t="s">
        <v>1994</v>
      </c>
      <c r="F462" s="248"/>
      <c r="G462" s="52" t="s">
        <v>259</v>
      </c>
      <c r="H462" s="53">
        <v>0.44640000000000002</v>
      </c>
      <c r="I462" s="43">
        <f t="shared" si="86"/>
        <v>18.190000000000001</v>
      </c>
      <c r="J462" s="43">
        <f t="shared" si="87"/>
        <v>8.1200160000000015</v>
      </c>
      <c r="L462">
        <f>_xlfn.XLOOKUP(B462,Analítico!B:B,Analítico!I:I,0)</f>
        <v>18.190000000000001</v>
      </c>
    </row>
    <row r="463" spans="1:12" ht="64.5" customHeight="1" x14ac:dyDescent="0.25">
      <c r="A463" s="50" t="s">
        <v>1638</v>
      </c>
      <c r="B463" s="51" t="s">
        <v>2003</v>
      </c>
      <c r="C463" s="50" t="s">
        <v>157</v>
      </c>
      <c r="D463" s="50" t="s">
        <v>2004</v>
      </c>
      <c r="E463" s="248" t="s">
        <v>1994</v>
      </c>
      <c r="F463" s="248"/>
      <c r="G463" s="52" t="s">
        <v>259</v>
      </c>
      <c r="H463" s="53">
        <v>0.58589999999999998</v>
      </c>
      <c r="I463" s="43">
        <f t="shared" si="86"/>
        <v>22.26</v>
      </c>
      <c r="J463" s="43">
        <f t="shared" si="87"/>
        <v>13.042134000000001</v>
      </c>
      <c r="L463">
        <f>_xlfn.XLOOKUP(B463,Analítico!B:B,Analítico!I:I,0)</f>
        <v>22.26</v>
      </c>
    </row>
    <row r="464" spans="1:12" ht="51.75" customHeight="1" thickBot="1" x14ac:dyDescent="0.3">
      <c r="A464" s="50" t="s">
        <v>1638</v>
      </c>
      <c r="B464" s="51" t="s">
        <v>2005</v>
      </c>
      <c r="C464" s="50" t="s">
        <v>157</v>
      </c>
      <c r="D464" s="50" t="s">
        <v>2006</v>
      </c>
      <c r="E464" s="248" t="s">
        <v>1967</v>
      </c>
      <c r="F464" s="248"/>
      <c r="G464" s="52" t="s">
        <v>259</v>
      </c>
      <c r="H464" s="53">
        <v>0.49569999999999997</v>
      </c>
      <c r="I464" s="43">
        <f t="shared" si="86"/>
        <v>12.88</v>
      </c>
      <c r="J464" s="43">
        <f t="shared" si="87"/>
        <v>6.3846160000000003</v>
      </c>
      <c r="L464">
        <f>_xlfn.XLOOKUP(B464,Analítico!B:B,Analítico!I:I,0)</f>
        <v>12.88</v>
      </c>
    </row>
    <row r="465" spans="1:12" ht="26.25" hidden="1" thickBot="1" x14ac:dyDescent="0.3">
      <c r="A465" s="44"/>
      <c r="B465" s="44"/>
      <c r="C465" s="44"/>
      <c r="D465" s="44"/>
      <c r="E465" s="44" t="s">
        <v>1629</v>
      </c>
      <c r="F465" s="45">
        <v>3.82</v>
      </c>
      <c r="G465" s="44" t="s">
        <v>1630</v>
      </c>
      <c r="H465" s="45">
        <v>0</v>
      </c>
      <c r="I465" s="44" t="s">
        <v>1631</v>
      </c>
      <c r="J465" s="45">
        <v>3.82</v>
      </c>
      <c r="L465" t="str">
        <f>_xlfn.XLOOKUP(B465,Analítico!B:B,Analítico!I:I,0)</f>
        <v>MO com LS =&gt;</v>
      </c>
    </row>
    <row r="466" spans="1:12" ht="15" hidden="1" customHeight="1" thickBot="1" x14ac:dyDescent="0.3">
      <c r="A466" s="44"/>
      <c r="B466" s="44"/>
      <c r="C466" s="44"/>
      <c r="D466" s="44"/>
      <c r="E466" s="44" t="s">
        <v>1632</v>
      </c>
      <c r="F466" s="45">
        <v>9.11</v>
      </c>
      <c r="G466" s="44"/>
      <c r="H466" s="229" t="s">
        <v>1633</v>
      </c>
      <c r="I466" s="229"/>
      <c r="J466" s="45">
        <v>50.55</v>
      </c>
      <c r="L466" t="str">
        <f>_xlfn.XLOOKUP(B466,Analítico!B:B,Analítico!I:I,0)</f>
        <v>MO com LS =&gt;</v>
      </c>
    </row>
    <row r="467" spans="1:12" ht="0.75" customHeight="1" thickTop="1" x14ac:dyDescent="0.25">
      <c r="A467" s="49"/>
      <c r="B467" s="49"/>
      <c r="C467" s="49"/>
      <c r="D467" s="49"/>
      <c r="E467" s="49"/>
      <c r="F467" s="49"/>
      <c r="G467" s="49"/>
      <c r="H467" s="49"/>
      <c r="I467" s="49"/>
      <c r="J467" s="49"/>
      <c r="L467" t="str">
        <f>_xlfn.XLOOKUP(B467,Analítico!B:B,Analítico!I:I,0)</f>
        <v>MO com LS =&gt;</v>
      </c>
    </row>
    <row r="468" spans="1:12" ht="18" hidden="1" customHeight="1" x14ac:dyDescent="0.25">
      <c r="A468" s="36" t="s">
        <v>330</v>
      </c>
      <c r="B468" s="37" t="s">
        <v>137</v>
      </c>
      <c r="C468" s="36" t="s">
        <v>138</v>
      </c>
      <c r="D468" s="36" t="s">
        <v>9</v>
      </c>
      <c r="E468" s="250" t="s">
        <v>1626</v>
      </c>
      <c r="F468" s="250"/>
      <c r="G468" s="38" t="s">
        <v>139</v>
      </c>
      <c r="H468" s="37" t="s">
        <v>140</v>
      </c>
      <c r="I468" s="37" t="s">
        <v>141</v>
      </c>
      <c r="J468" s="37" t="s">
        <v>10</v>
      </c>
      <c r="L468" t="str">
        <f>_xlfn.XLOOKUP(B468,Analítico!B:B,Analítico!I:I,0)</f>
        <v>Valor Unit</v>
      </c>
    </row>
    <row r="469" spans="1:12" ht="25.5" customHeight="1" x14ac:dyDescent="0.25">
      <c r="A469" s="39" t="s">
        <v>1636</v>
      </c>
      <c r="B469" s="40" t="s">
        <v>331</v>
      </c>
      <c r="C469" s="39" t="s">
        <v>162</v>
      </c>
      <c r="D469" s="39" t="s">
        <v>332</v>
      </c>
      <c r="E469" s="251" t="s">
        <v>2007</v>
      </c>
      <c r="F469" s="251"/>
      <c r="G469" s="41" t="s">
        <v>159</v>
      </c>
      <c r="H469" s="42">
        <v>1</v>
      </c>
      <c r="I469" s="43">
        <f t="shared" ref="I469:I473" si="88">L469</f>
        <v>169.31092518032787</v>
      </c>
      <c r="J469" s="43">
        <f t="shared" ref="J469:J473" si="89">H469*I469</f>
        <v>169.31092518032787</v>
      </c>
      <c r="L469">
        <f>_xlfn.XLOOKUP(B469,Analítico!B:B,Analítico!I:I,0)</f>
        <v>169.31092518032787</v>
      </c>
    </row>
    <row r="470" spans="1:12" ht="25.5" customHeight="1" x14ac:dyDescent="0.25">
      <c r="A470" s="50" t="s">
        <v>1638</v>
      </c>
      <c r="B470" s="51" t="s">
        <v>1885</v>
      </c>
      <c r="C470" s="50" t="s">
        <v>157</v>
      </c>
      <c r="D470" s="50" t="s">
        <v>1886</v>
      </c>
      <c r="E470" s="248" t="s">
        <v>1637</v>
      </c>
      <c r="F470" s="248"/>
      <c r="G470" s="52" t="s">
        <v>266</v>
      </c>
      <c r="H470" s="53">
        <v>0.97899999999999998</v>
      </c>
      <c r="I470" s="43">
        <f t="shared" si="88"/>
        <v>19.3</v>
      </c>
      <c r="J470" s="43">
        <f t="shared" si="89"/>
        <v>18.8947</v>
      </c>
      <c r="L470">
        <f>_xlfn.XLOOKUP(B470,Analítico!B:B,Analítico!I:I,0)</f>
        <v>19.3</v>
      </c>
    </row>
    <row r="471" spans="1:12" ht="24" customHeight="1" x14ac:dyDescent="0.25">
      <c r="A471" s="50" t="s">
        <v>1638</v>
      </c>
      <c r="B471" s="51" t="s">
        <v>1858</v>
      </c>
      <c r="C471" s="50" t="s">
        <v>157</v>
      </c>
      <c r="D471" s="50" t="s">
        <v>1859</v>
      </c>
      <c r="E471" s="248" t="s">
        <v>1637</v>
      </c>
      <c r="F471" s="248"/>
      <c r="G471" s="52" t="s">
        <v>266</v>
      </c>
      <c r="H471" s="53">
        <v>0.97899999999999998</v>
      </c>
      <c r="I471" s="43">
        <f t="shared" si="88"/>
        <v>26.51</v>
      </c>
      <c r="J471" s="43">
        <f t="shared" si="89"/>
        <v>25.953290000000003</v>
      </c>
      <c r="L471">
        <f>_xlfn.XLOOKUP(B471,Analítico!B:B,Analítico!I:I,0)</f>
        <v>26.51</v>
      </c>
    </row>
    <row r="472" spans="1:12" ht="25.5" customHeight="1" x14ac:dyDescent="0.25">
      <c r="A472" s="55" t="s">
        <v>1627</v>
      </c>
      <c r="B472" s="56" t="s">
        <v>2008</v>
      </c>
      <c r="C472" s="55" t="s">
        <v>162</v>
      </c>
      <c r="D472" s="55" t="s">
        <v>2009</v>
      </c>
      <c r="E472" s="249" t="s">
        <v>1648</v>
      </c>
      <c r="F472" s="249"/>
      <c r="G472" s="57" t="s">
        <v>164</v>
      </c>
      <c r="H472" s="58">
        <v>0.5</v>
      </c>
      <c r="I472" s="43">
        <f t="shared" si="88"/>
        <v>23.52</v>
      </c>
      <c r="J472" s="43">
        <f t="shared" si="89"/>
        <v>11.76</v>
      </c>
      <c r="L472">
        <f>_xlfn.XLOOKUP(B472,Analítico!B:B,Analítico!I:I,0)</f>
        <v>23.52</v>
      </c>
    </row>
    <row r="473" spans="1:12" ht="25.5" customHeight="1" thickBot="1" x14ac:dyDescent="0.3">
      <c r="A473" s="55" t="s">
        <v>1627</v>
      </c>
      <c r="B473" s="56" t="s">
        <v>2010</v>
      </c>
      <c r="C473" s="55" t="s">
        <v>162</v>
      </c>
      <c r="D473" s="55" t="s">
        <v>2011</v>
      </c>
      <c r="E473" s="249" t="s">
        <v>1648</v>
      </c>
      <c r="F473" s="249"/>
      <c r="G473" s="57" t="s">
        <v>159</v>
      </c>
      <c r="H473" s="58">
        <v>1.1000000000000001</v>
      </c>
      <c r="I473" s="43">
        <f t="shared" si="88"/>
        <v>102.47</v>
      </c>
      <c r="J473" s="43">
        <f t="shared" si="89"/>
        <v>112.71700000000001</v>
      </c>
      <c r="L473">
        <f>_xlfn.XLOOKUP(B473,Analítico!B:B,Analítico!I:I,0)</f>
        <v>102.47</v>
      </c>
    </row>
    <row r="474" spans="1:12" ht="26.25" hidden="1" thickBot="1" x14ac:dyDescent="0.3">
      <c r="A474" s="44"/>
      <c r="B474" s="44"/>
      <c r="C474" s="44"/>
      <c r="D474" s="44"/>
      <c r="E474" s="44" t="s">
        <v>1629</v>
      </c>
      <c r="F474" s="45">
        <v>33.799999999999997</v>
      </c>
      <c r="G474" s="44" t="s">
        <v>1630</v>
      </c>
      <c r="H474" s="45">
        <v>0</v>
      </c>
      <c r="I474" s="44" t="s">
        <v>1631</v>
      </c>
      <c r="J474" s="45">
        <v>33.799999999999997</v>
      </c>
      <c r="L474" t="str">
        <f>_xlfn.XLOOKUP(B474,Analítico!B:B,Analítico!I:I,0)</f>
        <v>MO com LS =&gt;</v>
      </c>
    </row>
    <row r="475" spans="1:12" ht="15" hidden="1" customHeight="1" thickBot="1" x14ac:dyDescent="0.3">
      <c r="A475" s="44"/>
      <c r="B475" s="44"/>
      <c r="C475" s="44"/>
      <c r="D475" s="44"/>
      <c r="E475" s="44" t="s">
        <v>1632</v>
      </c>
      <c r="F475" s="45">
        <v>37.89</v>
      </c>
      <c r="G475" s="44"/>
      <c r="H475" s="229" t="s">
        <v>1633</v>
      </c>
      <c r="I475" s="229"/>
      <c r="J475" s="45">
        <v>210.16</v>
      </c>
      <c r="L475" t="str">
        <f>_xlfn.XLOOKUP(B475,Analítico!B:B,Analítico!I:I,0)</f>
        <v>MO com LS =&gt;</v>
      </c>
    </row>
    <row r="476" spans="1:12" ht="0.75" customHeight="1" thickTop="1" x14ac:dyDescent="0.25">
      <c r="A476" s="49"/>
      <c r="B476" s="49"/>
      <c r="C476" s="49"/>
      <c r="D476" s="49"/>
      <c r="E476" s="49"/>
      <c r="F476" s="49"/>
      <c r="G476" s="49"/>
      <c r="H476" s="49"/>
      <c r="I476" s="49"/>
      <c r="J476" s="49"/>
      <c r="L476" t="str">
        <f>_xlfn.XLOOKUP(B476,Analítico!B:B,Analítico!I:I,0)</f>
        <v>MO com LS =&gt;</v>
      </c>
    </row>
    <row r="477" spans="1:12" ht="18" hidden="1" customHeight="1" x14ac:dyDescent="0.25">
      <c r="A477" s="36" t="s">
        <v>333</v>
      </c>
      <c r="B477" s="37" t="s">
        <v>137</v>
      </c>
      <c r="C477" s="36" t="s">
        <v>138</v>
      </c>
      <c r="D477" s="36" t="s">
        <v>9</v>
      </c>
      <c r="E477" s="250" t="s">
        <v>1626</v>
      </c>
      <c r="F477" s="250"/>
      <c r="G477" s="38" t="s">
        <v>139</v>
      </c>
      <c r="H477" s="37" t="s">
        <v>140</v>
      </c>
      <c r="I477" s="37" t="s">
        <v>141</v>
      </c>
      <c r="J477" s="37" t="s">
        <v>10</v>
      </c>
      <c r="L477" t="str">
        <f>_xlfn.XLOOKUP(B477,Analítico!B:B,Analítico!I:I,0)</f>
        <v>Valor Unit</v>
      </c>
    </row>
    <row r="478" spans="1:12" ht="24" customHeight="1" x14ac:dyDescent="0.25">
      <c r="A478" s="39" t="s">
        <v>1636</v>
      </c>
      <c r="B478" s="40" t="s">
        <v>334</v>
      </c>
      <c r="C478" s="39" t="s">
        <v>162</v>
      </c>
      <c r="D478" s="39" t="s">
        <v>335</v>
      </c>
      <c r="E478" s="251" t="s">
        <v>1944</v>
      </c>
      <c r="F478" s="251"/>
      <c r="G478" s="41" t="s">
        <v>159</v>
      </c>
      <c r="H478" s="42">
        <v>1</v>
      </c>
      <c r="I478" s="43">
        <f t="shared" ref="I478:I485" si="90">L478</f>
        <v>182.4265602295082</v>
      </c>
      <c r="J478" s="43">
        <f t="shared" ref="J478:J485" si="91">H478*I478</f>
        <v>182.4265602295082</v>
      </c>
      <c r="L478">
        <f>_xlfn.XLOOKUP(B478,Analítico!B:B,Analítico!I:I,0)</f>
        <v>182.4265602295082</v>
      </c>
    </row>
    <row r="479" spans="1:12" ht="25.5" customHeight="1" x14ac:dyDescent="0.25">
      <c r="A479" s="50" t="s">
        <v>1638</v>
      </c>
      <c r="B479" s="51" t="s">
        <v>1837</v>
      </c>
      <c r="C479" s="50" t="s">
        <v>157</v>
      </c>
      <c r="D479" s="50" t="s">
        <v>1838</v>
      </c>
      <c r="E479" s="248" t="s">
        <v>1637</v>
      </c>
      <c r="F479" s="248"/>
      <c r="G479" s="52" t="s">
        <v>266</v>
      </c>
      <c r="H479" s="53">
        <v>0.111</v>
      </c>
      <c r="I479" s="43">
        <f t="shared" si="90"/>
        <v>19.16</v>
      </c>
      <c r="J479" s="43">
        <f t="shared" si="91"/>
        <v>2.12676</v>
      </c>
      <c r="L479">
        <f>_xlfn.XLOOKUP(B479,Analítico!B:B,Analítico!I:I,0)</f>
        <v>19.16</v>
      </c>
    </row>
    <row r="480" spans="1:12" ht="24" customHeight="1" x14ac:dyDescent="0.25">
      <c r="A480" s="50" t="s">
        <v>1638</v>
      </c>
      <c r="B480" s="51" t="s">
        <v>1945</v>
      </c>
      <c r="C480" s="50" t="s">
        <v>157</v>
      </c>
      <c r="D480" s="50" t="s">
        <v>1946</v>
      </c>
      <c r="E480" s="248" t="s">
        <v>1637</v>
      </c>
      <c r="F480" s="248"/>
      <c r="G480" s="52" t="s">
        <v>266</v>
      </c>
      <c r="H480" s="53">
        <v>0.126</v>
      </c>
      <c r="I480" s="43">
        <f t="shared" si="90"/>
        <v>26.06</v>
      </c>
      <c r="J480" s="43">
        <f t="shared" si="91"/>
        <v>3.28356</v>
      </c>
      <c r="L480">
        <f>_xlfn.XLOOKUP(B480,Analítico!B:B,Analítico!I:I,0)</f>
        <v>26.06</v>
      </c>
    </row>
    <row r="481" spans="1:12" ht="25.5" customHeight="1" x14ac:dyDescent="0.25">
      <c r="A481" s="55" t="s">
        <v>1627</v>
      </c>
      <c r="B481" s="56" t="s">
        <v>2012</v>
      </c>
      <c r="C481" s="55" t="s">
        <v>162</v>
      </c>
      <c r="D481" s="55" t="s">
        <v>2013</v>
      </c>
      <c r="E481" s="249" t="s">
        <v>1648</v>
      </c>
      <c r="F481" s="249"/>
      <c r="G481" s="57" t="s">
        <v>159</v>
      </c>
      <c r="H481" s="58">
        <v>1.1000000000000001</v>
      </c>
      <c r="I481" s="43">
        <f t="shared" si="90"/>
        <v>103.35</v>
      </c>
      <c r="J481" s="43">
        <f t="shared" si="91"/>
        <v>113.685</v>
      </c>
      <c r="L481">
        <f>_xlfn.XLOOKUP(B481,Analítico!B:B,Analítico!I:I,0)</f>
        <v>103.35</v>
      </c>
    </row>
    <row r="482" spans="1:12" ht="25.5" customHeight="1" x14ac:dyDescent="0.25">
      <c r="A482" s="55" t="s">
        <v>1627</v>
      </c>
      <c r="B482" s="56" t="s">
        <v>2014</v>
      </c>
      <c r="C482" s="55" t="s">
        <v>162</v>
      </c>
      <c r="D482" s="55" t="s">
        <v>2015</v>
      </c>
      <c r="E482" s="249" t="s">
        <v>1648</v>
      </c>
      <c r="F482" s="249"/>
      <c r="G482" s="57" t="s">
        <v>164</v>
      </c>
      <c r="H482" s="58">
        <v>0.05</v>
      </c>
      <c r="I482" s="43">
        <f t="shared" si="90"/>
        <v>73.91</v>
      </c>
      <c r="J482" s="43">
        <f t="shared" si="91"/>
        <v>3.6955</v>
      </c>
      <c r="L482">
        <f>_xlfn.XLOOKUP(B482,Analítico!B:B,Analítico!I:I,0)</f>
        <v>73.91</v>
      </c>
    </row>
    <row r="483" spans="1:12" ht="25.5" customHeight="1" x14ac:dyDescent="0.25">
      <c r="A483" s="55" t="s">
        <v>1627</v>
      </c>
      <c r="B483" s="56" t="s">
        <v>2016</v>
      </c>
      <c r="C483" s="55" t="s">
        <v>162</v>
      </c>
      <c r="D483" s="55" t="s">
        <v>2017</v>
      </c>
      <c r="E483" s="249" t="s">
        <v>1648</v>
      </c>
      <c r="F483" s="249"/>
      <c r="G483" s="57" t="s">
        <v>255</v>
      </c>
      <c r="H483" s="58">
        <v>0.05</v>
      </c>
      <c r="I483" s="43">
        <f t="shared" si="90"/>
        <v>31.4</v>
      </c>
      <c r="J483" s="43">
        <f t="shared" si="91"/>
        <v>1.57</v>
      </c>
      <c r="L483">
        <f>_xlfn.XLOOKUP(B483,Analítico!B:B,Analítico!I:I,0)</f>
        <v>31.4</v>
      </c>
    </row>
    <row r="484" spans="1:12" ht="25.5" customHeight="1" x14ac:dyDescent="0.25">
      <c r="A484" s="55" t="s">
        <v>1627</v>
      </c>
      <c r="B484" s="56" t="s">
        <v>2018</v>
      </c>
      <c r="C484" s="55" t="s">
        <v>162</v>
      </c>
      <c r="D484" s="55" t="s">
        <v>2019</v>
      </c>
      <c r="E484" s="249" t="s">
        <v>1648</v>
      </c>
      <c r="F484" s="249"/>
      <c r="G484" s="57" t="s">
        <v>255</v>
      </c>
      <c r="H484" s="58">
        <v>2</v>
      </c>
      <c r="I484" s="43">
        <f t="shared" si="90"/>
        <v>26.57</v>
      </c>
      <c r="J484" s="43">
        <f t="shared" si="91"/>
        <v>53.14</v>
      </c>
      <c r="L484">
        <f>_xlfn.XLOOKUP(B484,Analítico!B:B,Analítico!I:I,0)</f>
        <v>26.57</v>
      </c>
    </row>
    <row r="485" spans="1:12" ht="25.5" customHeight="1" thickBot="1" x14ac:dyDescent="0.3">
      <c r="A485" s="55" t="s">
        <v>1627</v>
      </c>
      <c r="B485" s="56" t="s">
        <v>2020</v>
      </c>
      <c r="C485" s="55" t="s">
        <v>162</v>
      </c>
      <c r="D485" s="55" t="s">
        <v>2021</v>
      </c>
      <c r="E485" s="249" t="s">
        <v>1648</v>
      </c>
      <c r="F485" s="249"/>
      <c r="G485" s="57" t="s">
        <v>164</v>
      </c>
      <c r="H485" s="58">
        <v>2.3559999999999999</v>
      </c>
      <c r="I485" s="43">
        <f t="shared" si="90"/>
        <v>2.1</v>
      </c>
      <c r="J485" s="43">
        <f t="shared" si="91"/>
        <v>4.9475999999999996</v>
      </c>
      <c r="L485">
        <f>_xlfn.XLOOKUP(B485,Analítico!B:B,Analítico!I:I,0)</f>
        <v>2.1</v>
      </c>
    </row>
    <row r="486" spans="1:12" ht="26.25" hidden="1" thickBot="1" x14ac:dyDescent="0.3">
      <c r="A486" s="44"/>
      <c r="B486" s="44"/>
      <c r="C486" s="44"/>
      <c r="D486" s="44"/>
      <c r="E486" s="44" t="s">
        <v>1629</v>
      </c>
      <c r="F486" s="45">
        <v>4.1100000000000003</v>
      </c>
      <c r="G486" s="44" t="s">
        <v>1630</v>
      </c>
      <c r="H486" s="45">
        <v>0</v>
      </c>
      <c r="I486" s="44" t="s">
        <v>1631</v>
      </c>
      <c r="J486" s="45">
        <v>4.1100000000000003</v>
      </c>
      <c r="L486" t="str">
        <f>_xlfn.XLOOKUP(B486,Analítico!B:B,Analítico!I:I,0)</f>
        <v>MO com LS =&gt;</v>
      </c>
    </row>
    <row r="487" spans="1:12" ht="15" hidden="1" customHeight="1" thickBot="1" x14ac:dyDescent="0.3">
      <c r="A487" s="44"/>
      <c r="B487" s="44"/>
      <c r="C487" s="44"/>
      <c r="D487" s="44"/>
      <c r="E487" s="44" t="s">
        <v>1632</v>
      </c>
      <c r="F487" s="45">
        <v>40.83</v>
      </c>
      <c r="G487" s="44"/>
      <c r="H487" s="229" t="s">
        <v>1633</v>
      </c>
      <c r="I487" s="229"/>
      <c r="J487" s="45">
        <v>226.44</v>
      </c>
      <c r="L487" t="str">
        <f>_xlfn.XLOOKUP(B487,Analítico!B:B,Analítico!I:I,0)</f>
        <v>MO com LS =&gt;</v>
      </c>
    </row>
    <row r="488" spans="1:12" ht="0.75" customHeight="1" thickTop="1" x14ac:dyDescent="0.25">
      <c r="A488" s="49"/>
      <c r="B488" s="49"/>
      <c r="C488" s="49"/>
      <c r="D488" s="49"/>
      <c r="E488" s="49"/>
      <c r="F488" s="49"/>
      <c r="G488" s="49"/>
      <c r="H488" s="49"/>
      <c r="I488" s="49"/>
      <c r="J488" s="49"/>
      <c r="L488" t="str">
        <f>_xlfn.XLOOKUP(B488,Analítico!B:B,Analítico!I:I,0)</f>
        <v>MO com LS =&gt;</v>
      </c>
    </row>
    <row r="489" spans="1:12" ht="18" hidden="1" customHeight="1" x14ac:dyDescent="0.25">
      <c r="A489" s="36" t="s">
        <v>336</v>
      </c>
      <c r="B489" s="37" t="s">
        <v>137</v>
      </c>
      <c r="C489" s="36" t="s">
        <v>138</v>
      </c>
      <c r="D489" s="36" t="s">
        <v>9</v>
      </c>
      <c r="E489" s="250" t="s">
        <v>1626</v>
      </c>
      <c r="F489" s="250"/>
      <c r="G489" s="38" t="s">
        <v>139</v>
      </c>
      <c r="H489" s="37" t="s">
        <v>140</v>
      </c>
      <c r="I489" s="37" t="s">
        <v>141</v>
      </c>
      <c r="J489" s="37" t="s">
        <v>10</v>
      </c>
      <c r="L489" t="str">
        <f>_xlfn.XLOOKUP(B489,Analítico!B:B,Analítico!I:I,0)</f>
        <v>Valor Unit</v>
      </c>
    </row>
    <row r="490" spans="1:12" ht="39" customHeight="1" x14ac:dyDescent="0.25">
      <c r="A490" s="39" t="s">
        <v>1636</v>
      </c>
      <c r="B490" s="40" t="s">
        <v>337</v>
      </c>
      <c r="C490" s="39" t="s">
        <v>157</v>
      </c>
      <c r="D490" s="39" t="s">
        <v>338</v>
      </c>
      <c r="E490" s="251" t="s">
        <v>1967</v>
      </c>
      <c r="F490" s="251"/>
      <c r="G490" s="41" t="s">
        <v>255</v>
      </c>
      <c r="H490" s="42">
        <v>1</v>
      </c>
      <c r="I490" s="43">
        <f t="shared" ref="I490:I499" si="92">L490</f>
        <v>78.903273754098365</v>
      </c>
      <c r="J490" s="43">
        <f t="shared" ref="J490:J499" si="93">H490*I490</f>
        <v>78.903273754098365</v>
      </c>
      <c r="L490">
        <f>_xlfn.XLOOKUP(B490,Analítico!B:B,Analítico!I:I,0)</f>
        <v>78.903273754098365</v>
      </c>
    </row>
    <row r="491" spans="1:12" ht="24" customHeight="1" x14ac:dyDescent="0.25">
      <c r="A491" s="50" t="s">
        <v>1638</v>
      </c>
      <c r="B491" s="51" t="s">
        <v>1186</v>
      </c>
      <c r="C491" s="50" t="s">
        <v>157</v>
      </c>
      <c r="D491" s="50" t="s">
        <v>1187</v>
      </c>
      <c r="E491" s="248" t="s">
        <v>1637</v>
      </c>
      <c r="F491" s="248"/>
      <c r="G491" s="52" t="s">
        <v>266</v>
      </c>
      <c r="H491" s="53">
        <v>0.371</v>
      </c>
      <c r="I491" s="43">
        <f t="shared" si="92"/>
        <v>18.82</v>
      </c>
      <c r="J491" s="43">
        <f t="shared" si="93"/>
        <v>6.9822199999999999</v>
      </c>
      <c r="L491">
        <f>_xlfn.XLOOKUP(B491,Analítico!B:B,Analítico!I:I,0)</f>
        <v>18.82</v>
      </c>
    </row>
    <row r="492" spans="1:12" ht="24" customHeight="1" x14ac:dyDescent="0.25">
      <c r="A492" s="50" t="s">
        <v>1638</v>
      </c>
      <c r="B492" s="51" t="s">
        <v>1945</v>
      </c>
      <c r="C492" s="50" t="s">
        <v>157</v>
      </c>
      <c r="D492" s="50" t="s">
        <v>1946</v>
      </c>
      <c r="E492" s="248" t="s">
        <v>1637</v>
      </c>
      <c r="F492" s="248"/>
      <c r="G492" s="52" t="s">
        <v>266</v>
      </c>
      <c r="H492" s="53">
        <v>0.27700000000000002</v>
      </c>
      <c r="I492" s="43">
        <f t="shared" si="92"/>
        <v>26.06</v>
      </c>
      <c r="J492" s="43">
        <f t="shared" si="93"/>
        <v>7.2186200000000005</v>
      </c>
      <c r="L492">
        <f>_xlfn.XLOOKUP(B492,Analítico!B:B,Analítico!I:I,0)</f>
        <v>26.06</v>
      </c>
    </row>
    <row r="493" spans="1:12" ht="39" customHeight="1" x14ac:dyDescent="0.25">
      <c r="A493" s="50" t="s">
        <v>1638</v>
      </c>
      <c r="B493" s="51" t="s">
        <v>1982</v>
      </c>
      <c r="C493" s="50" t="s">
        <v>157</v>
      </c>
      <c r="D493" s="50" t="s">
        <v>1983</v>
      </c>
      <c r="E493" s="248" t="s">
        <v>1900</v>
      </c>
      <c r="F493" s="248"/>
      <c r="G493" s="52" t="s">
        <v>1901</v>
      </c>
      <c r="H493" s="53">
        <v>1.32E-2</v>
      </c>
      <c r="I493" s="43">
        <f t="shared" si="92"/>
        <v>18</v>
      </c>
      <c r="J493" s="43">
        <f t="shared" si="93"/>
        <v>0.23760000000000001</v>
      </c>
      <c r="L493">
        <f>_xlfn.XLOOKUP(B493,Analítico!B:B,Analítico!I:I,0)</f>
        <v>18</v>
      </c>
    </row>
    <row r="494" spans="1:12" ht="39" customHeight="1" x14ac:dyDescent="0.25">
      <c r="A494" s="50" t="s">
        <v>1638</v>
      </c>
      <c r="B494" s="51" t="s">
        <v>1984</v>
      </c>
      <c r="C494" s="50" t="s">
        <v>157</v>
      </c>
      <c r="D494" s="50" t="s">
        <v>1985</v>
      </c>
      <c r="E494" s="248" t="s">
        <v>1900</v>
      </c>
      <c r="F494" s="248"/>
      <c r="G494" s="52" t="s">
        <v>1904</v>
      </c>
      <c r="H494" s="53">
        <v>1.83E-2</v>
      </c>
      <c r="I494" s="43">
        <f t="shared" si="92"/>
        <v>17.02</v>
      </c>
      <c r="J494" s="43">
        <f t="shared" si="93"/>
        <v>0.31146600000000002</v>
      </c>
      <c r="L494">
        <f>_xlfn.XLOOKUP(B494,Analítico!B:B,Analítico!I:I,0)</f>
        <v>17.02</v>
      </c>
    </row>
    <row r="495" spans="1:12" ht="25.5" customHeight="1" x14ac:dyDescent="0.25">
      <c r="A495" s="55" t="s">
        <v>1627</v>
      </c>
      <c r="B495" s="56" t="s">
        <v>1875</v>
      </c>
      <c r="C495" s="55" t="s">
        <v>157</v>
      </c>
      <c r="D495" s="55" t="s">
        <v>1876</v>
      </c>
      <c r="E495" s="249" t="s">
        <v>1648</v>
      </c>
      <c r="F495" s="249"/>
      <c r="G495" s="57" t="s">
        <v>1877</v>
      </c>
      <c r="H495" s="58">
        <v>8.1000000000000003E-2</v>
      </c>
      <c r="I495" s="43">
        <f t="shared" si="92"/>
        <v>40.92</v>
      </c>
      <c r="J495" s="43">
        <f t="shared" si="93"/>
        <v>3.3145200000000004</v>
      </c>
      <c r="L495">
        <f>_xlfn.XLOOKUP(B495,Analítico!B:B,Analítico!I:I,0)</f>
        <v>40.92</v>
      </c>
    </row>
    <row r="496" spans="1:12" ht="25.5" customHeight="1" x14ac:dyDescent="0.25">
      <c r="A496" s="55" t="s">
        <v>1627</v>
      </c>
      <c r="B496" s="56" t="s">
        <v>1986</v>
      </c>
      <c r="C496" s="55" t="s">
        <v>157</v>
      </c>
      <c r="D496" s="55" t="s">
        <v>1987</v>
      </c>
      <c r="E496" s="249" t="s">
        <v>1648</v>
      </c>
      <c r="F496" s="249"/>
      <c r="G496" s="57" t="s">
        <v>259</v>
      </c>
      <c r="H496" s="58">
        <v>1.2999999999999999E-2</v>
      </c>
      <c r="I496" s="43">
        <f t="shared" si="92"/>
        <v>22.11</v>
      </c>
      <c r="J496" s="43">
        <f t="shared" si="93"/>
        <v>0.28742999999999996</v>
      </c>
      <c r="L496">
        <f>_xlfn.XLOOKUP(B496,Analítico!B:B,Analítico!I:I,0)</f>
        <v>22.11</v>
      </c>
    </row>
    <row r="497" spans="1:12" ht="25.5" customHeight="1" x14ac:dyDescent="0.25">
      <c r="A497" s="55" t="s">
        <v>1627</v>
      </c>
      <c r="B497" s="56" t="s">
        <v>1988</v>
      </c>
      <c r="C497" s="55" t="s">
        <v>157</v>
      </c>
      <c r="D497" s="55" t="s">
        <v>1989</v>
      </c>
      <c r="E497" s="249" t="s">
        <v>1648</v>
      </c>
      <c r="F497" s="249"/>
      <c r="G497" s="57" t="s">
        <v>259</v>
      </c>
      <c r="H497" s="58">
        <v>2.3999999999999998E-3</v>
      </c>
      <c r="I497" s="43">
        <f t="shared" si="92"/>
        <v>63.47</v>
      </c>
      <c r="J497" s="43">
        <f t="shared" si="93"/>
        <v>0.15232799999999999</v>
      </c>
      <c r="L497">
        <f>_xlfn.XLOOKUP(B497,Analítico!B:B,Analítico!I:I,0)</f>
        <v>63.47</v>
      </c>
    </row>
    <row r="498" spans="1:12" ht="24" customHeight="1" x14ac:dyDescent="0.25">
      <c r="A498" s="55" t="s">
        <v>1627</v>
      </c>
      <c r="B498" s="56" t="s">
        <v>1990</v>
      </c>
      <c r="C498" s="55" t="s">
        <v>157</v>
      </c>
      <c r="D498" s="55" t="s">
        <v>1991</v>
      </c>
      <c r="E498" s="249" t="s">
        <v>1648</v>
      </c>
      <c r="F498" s="249"/>
      <c r="G498" s="57" t="s">
        <v>259</v>
      </c>
      <c r="H498" s="58">
        <v>0.09</v>
      </c>
      <c r="I498" s="43">
        <f t="shared" si="92"/>
        <v>141.88</v>
      </c>
      <c r="J498" s="43">
        <f t="shared" si="93"/>
        <v>12.7692</v>
      </c>
      <c r="L498">
        <f>_xlfn.XLOOKUP(B498,Analítico!B:B,Analítico!I:I,0)</f>
        <v>141.88</v>
      </c>
    </row>
    <row r="499" spans="1:12" ht="25.5" customHeight="1" thickBot="1" x14ac:dyDescent="0.3">
      <c r="A499" s="55" t="s">
        <v>1627</v>
      </c>
      <c r="B499" s="56" t="s">
        <v>2022</v>
      </c>
      <c r="C499" s="55" t="s">
        <v>157</v>
      </c>
      <c r="D499" s="55" t="s">
        <v>2023</v>
      </c>
      <c r="E499" s="249" t="s">
        <v>1648</v>
      </c>
      <c r="F499" s="249"/>
      <c r="G499" s="57" t="s">
        <v>255</v>
      </c>
      <c r="H499" s="58">
        <v>1.05</v>
      </c>
      <c r="I499" s="43">
        <f t="shared" si="92"/>
        <v>45.4</v>
      </c>
      <c r="J499" s="43">
        <f t="shared" si="93"/>
        <v>47.67</v>
      </c>
      <c r="L499">
        <f>_xlfn.XLOOKUP(B499,Analítico!B:B,Analítico!I:I,0)</f>
        <v>45.4</v>
      </c>
    </row>
    <row r="500" spans="1:12" ht="26.25" hidden="1" thickBot="1" x14ac:dyDescent="0.3">
      <c r="A500" s="44"/>
      <c r="B500" s="44"/>
      <c r="C500" s="44"/>
      <c r="D500" s="44"/>
      <c r="E500" s="44" t="s">
        <v>1629</v>
      </c>
      <c r="F500" s="45">
        <v>11.01</v>
      </c>
      <c r="G500" s="44" t="s">
        <v>1630</v>
      </c>
      <c r="H500" s="45">
        <v>0</v>
      </c>
      <c r="I500" s="44" t="s">
        <v>1631</v>
      </c>
      <c r="J500" s="45">
        <v>11.01</v>
      </c>
      <c r="L500" t="str">
        <f>_xlfn.XLOOKUP(B500,Analítico!B:B,Analítico!I:I,0)</f>
        <v>MO com LS =&gt;</v>
      </c>
    </row>
    <row r="501" spans="1:12" ht="15" hidden="1" customHeight="1" thickBot="1" x14ac:dyDescent="0.3">
      <c r="A501" s="44"/>
      <c r="B501" s="44"/>
      <c r="C501" s="44"/>
      <c r="D501" s="44"/>
      <c r="E501" s="44" t="s">
        <v>1632</v>
      </c>
      <c r="F501" s="45">
        <v>17.66</v>
      </c>
      <c r="G501" s="44"/>
      <c r="H501" s="229" t="s">
        <v>1633</v>
      </c>
      <c r="I501" s="229"/>
      <c r="J501" s="45">
        <v>97.94</v>
      </c>
      <c r="L501" t="str">
        <f>_xlfn.XLOOKUP(B501,Analítico!B:B,Analítico!I:I,0)</f>
        <v>MO com LS =&gt;</v>
      </c>
    </row>
    <row r="502" spans="1:12" ht="0.75" customHeight="1" thickTop="1" x14ac:dyDescent="0.25">
      <c r="A502" s="49"/>
      <c r="B502" s="49"/>
      <c r="C502" s="49"/>
      <c r="D502" s="49"/>
      <c r="E502" s="49"/>
      <c r="F502" s="49"/>
      <c r="G502" s="49"/>
      <c r="H502" s="49"/>
      <c r="I502" s="49"/>
      <c r="J502" s="49"/>
      <c r="L502" t="str">
        <f>_xlfn.XLOOKUP(B502,Analítico!B:B,Analítico!I:I,0)</f>
        <v>MO com LS =&gt;</v>
      </c>
    </row>
    <row r="503" spans="1:12" ht="18" hidden="1" customHeight="1" x14ac:dyDescent="0.25">
      <c r="A503" s="36" t="s">
        <v>339</v>
      </c>
      <c r="B503" s="37" t="s">
        <v>137</v>
      </c>
      <c r="C503" s="36" t="s">
        <v>138</v>
      </c>
      <c r="D503" s="36" t="s">
        <v>9</v>
      </c>
      <c r="E503" s="250" t="s">
        <v>1626</v>
      </c>
      <c r="F503" s="250"/>
      <c r="G503" s="38" t="s">
        <v>139</v>
      </c>
      <c r="H503" s="37" t="s">
        <v>140</v>
      </c>
      <c r="I503" s="37" t="s">
        <v>141</v>
      </c>
      <c r="J503" s="37" t="s">
        <v>10</v>
      </c>
      <c r="L503" t="str">
        <f>_xlfn.XLOOKUP(B503,Analítico!B:B,Analítico!I:I,0)</f>
        <v>Valor Unit</v>
      </c>
    </row>
    <row r="504" spans="1:12" ht="25.5" customHeight="1" x14ac:dyDescent="0.25">
      <c r="A504" s="39" t="s">
        <v>1636</v>
      </c>
      <c r="B504" s="40" t="s">
        <v>340</v>
      </c>
      <c r="C504" s="39" t="s">
        <v>157</v>
      </c>
      <c r="D504" s="39" t="s">
        <v>341</v>
      </c>
      <c r="E504" s="251" t="s">
        <v>1967</v>
      </c>
      <c r="F504" s="251"/>
      <c r="G504" s="41" t="s">
        <v>255</v>
      </c>
      <c r="H504" s="42">
        <v>1</v>
      </c>
      <c r="I504" s="43">
        <f t="shared" ref="I504:I513" si="94">L504</f>
        <v>48.474678188524599</v>
      </c>
      <c r="J504" s="43">
        <f t="shared" ref="J504:J513" si="95">H504*I504</f>
        <v>48.474678188524599</v>
      </c>
      <c r="L504">
        <f>_xlfn.XLOOKUP(B504,Analítico!B:B,Analítico!I:I,0)</f>
        <v>48.474678188524599</v>
      </c>
    </row>
    <row r="505" spans="1:12" ht="24" customHeight="1" x14ac:dyDescent="0.25">
      <c r="A505" s="50" t="s">
        <v>1638</v>
      </c>
      <c r="B505" s="51" t="s">
        <v>1186</v>
      </c>
      <c r="C505" s="50" t="s">
        <v>157</v>
      </c>
      <c r="D505" s="50" t="s">
        <v>1187</v>
      </c>
      <c r="E505" s="248" t="s">
        <v>1637</v>
      </c>
      <c r="F505" s="248"/>
      <c r="G505" s="52" t="s">
        <v>266</v>
      </c>
      <c r="H505" s="53">
        <v>0.20699999999999999</v>
      </c>
      <c r="I505" s="43">
        <f t="shared" si="94"/>
        <v>18.82</v>
      </c>
      <c r="J505" s="43">
        <f t="shared" si="95"/>
        <v>3.89574</v>
      </c>
      <c r="L505">
        <f>_xlfn.XLOOKUP(B505,Analítico!B:B,Analítico!I:I,0)</f>
        <v>18.82</v>
      </c>
    </row>
    <row r="506" spans="1:12" ht="24" customHeight="1" x14ac:dyDescent="0.25">
      <c r="A506" s="50" t="s">
        <v>1638</v>
      </c>
      <c r="B506" s="51" t="s">
        <v>1945</v>
      </c>
      <c r="C506" s="50" t="s">
        <v>157</v>
      </c>
      <c r="D506" s="50" t="s">
        <v>1946</v>
      </c>
      <c r="E506" s="248" t="s">
        <v>1637</v>
      </c>
      <c r="F506" s="248"/>
      <c r="G506" s="52" t="s">
        <v>266</v>
      </c>
      <c r="H506" s="53">
        <v>0.112</v>
      </c>
      <c r="I506" s="43">
        <f t="shared" si="94"/>
        <v>26.06</v>
      </c>
      <c r="J506" s="43">
        <f t="shared" si="95"/>
        <v>2.91872</v>
      </c>
      <c r="L506">
        <f>_xlfn.XLOOKUP(B506,Analítico!B:B,Analítico!I:I,0)</f>
        <v>26.06</v>
      </c>
    </row>
    <row r="507" spans="1:12" ht="39" customHeight="1" x14ac:dyDescent="0.25">
      <c r="A507" s="50" t="s">
        <v>1638</v>
      </c>
      <c r="B507" s="51" t="s">
        <v>1982</v>
      </c>
      <c r="C507" s="50" t="s">
        <v>157</v>
      </c>
      <c r="D507" s="50" t="s">
        <v>1983</v>
      </c>
      <c r="E507" s="248" t="s">
        <v>1900</v>
      </c>
      <c r="F507" s="248"/>
      <c r="G507" s="52" t="s">
        <v>1901</v>
      </c>
      <c r="H507" s="53">
        <v>1.32E-2</v>
      </c>
      <c r="I507" s="43">
        <f t="shared" si="94"/>
        <v>18</v>
      </c>
      <c r="J507" s="43">
        <f t="shared" si="95"/>
        <v>0.23760000000000001</v>
      </c>
      <c r="L507">
        <f>_xlfn.XLOOKUP(B507,Analítico!B:B,Analítico!I:I,0)</f>
        <v>18</v>
      </c>
    </row>
    <row r="508" spans="1:12" ht="39" customHeight="1" x14ac:dyDescent="0.25">
      <c r="A508" s="50" t="s">
        <v>1638</v>
      </c>
      <c r="B508" s="51" t="s">
        <v>1984</v>
      </c>
      <c r="C508" s="50" t="s">
        <v>157</v>
      </c>
      <c r="D508" s="50" t="s">
        <v>1985</v>
      </c>
      <c r="E508" s="248" t="s">
        <v>1900</v>
      </c>
      <c r="F508" s="248"/>
      <c r="G508" s="52" t="s">
        <v>1904</v>
      </c>
      <c r="H508" s="53">
        <v>1.83E-2</v>
      </c>
      <c r="I508" s="43">
        <f t="shared" si="94"/>
        <v>17.02</v>
      </c>
      <c r="J508" s="43">
        <f t="shared" si="95"/>
        <v>0.31146600000000002</v>
      </c>
      <c r="L508">
        <f>_xlfn.XLOOKUP(B508,Analítico!B:B,Analítico!I:I,0)</f>
        <v>17.02</v>
      </c>
    </row>
    <row r="509" spans="1:12" ht="25.5" customHeight="1" x14ac:dyDescent="0.25">
      <c r="A509" s="55" t="s">
        <v>1627</v>
      </c>
      <c r="B509" s="56" t="s">
        <v>1875</v>
      </c>
      <c r="C509" s="55" t="s">
        <v>157</v>
      </c>
      <c r="D509" s="55" t="s">
        <v>1876</v>
      </c>
      <c r="E509" s="249" t="s">
        <v>1648</v>
      </c>
      <c r="F509" s="249"/>
      <c r="G509" s="57" t="s">
        <v>1877</v>
      </c>
      <c r="H509" s="58">
        <v>0.19800000000000001</v>
      </c>
      <c r="I509" s="43">
        <f t="shared" si="94"/>
        <v>40.92</v>
      </c>
      <c r="J509" s="43">
        <f t="shared" si="95"/>
        <v>8.1021600000000014</v>
      </c>
      <c r="L509">
        <f>_xlfn.XLOOKUP(B509,Analítico!B:B,Analítico!I:I,0)</f>
        <v>40.92</v>
      </c>
    </row>
    <row r="510" spans="1:12" ht="25.5" customHeight="1" x14ac:dyDescent="0.25">
      <c r="A510" s="55" t="s">
        <v>1627</v>
      </c>
      <c r="B510" s="56" t="s">
        <v>1986</v>
      </c>
      <c r="C510" s="55" t="s">
        <v>157</v>
      </c>
      <c r="D510" s="55" t="s">
        <v>1987</v>
      </c>
      <c r="E510" s="249" t="s">
        <v>1648</v>
      </c>
      <c r="F510" s="249"/>
      <c r="G510" s="57" t="s">
        <v>259</v>
      </c>
      <c r="H510" s="58">
        <v>6.0000000000000001E-3</v>
      </c>
      <c r="I510" s="43">
        <f t="shared" si="94"/>
        <v>22.11</v>
      </c>
      <c r="J510" s="43">
        <f t="shared" si="95"/>
        <v>0.13266</v>
      </c>
      <c r="L510">
        <f>_xlfn.XLOOKUP(B510,Analítico!B:B,Analítico!I:I,0)</f>
        <v>22.11</v>
      </c>
    </row>
    <row r="511" spans="1:12" ht="25.5" customHeight="1" x14ac:dyDescent="0.25">
      <c r="A511" s="55" t="s">
        <v>1627</v>
      </c>
      <c r="B511" s="56" t="s">
        <v>1988</v>
      </c>
      <c r="C511" s="55" t="s">
        <v>157</v>
      </c>
      <c r="D511" s="55" t="s">
        <v>1989</v>
      </c>
      <c r="E511" s="249" t="s">
        <v>1648</v>
      </c>
      <c r="F511" s="249"/>
      <c r="G511" s="57" t="s">
        <v>259</v>
      </c>
      <c r="H511" s="58">
        <v>1.1999999999999999E-3</v>
      </c>
      <c r="I511" s="43">
        <f t="shared" si="94"/>
        <v>63.47</v>
      </c>
      <c r="J511" s="43">
        <f t="shared" si="95"/>
        <v>7.6163999999999996E-2</v>
      </c>
      <c r="L511">
        <f>_xlfn.XLOOKUP(B511,Analítico!B:B,Analítico!I:I,0)</f>
        <v>63.47</v>
      </c>
    </row>
    <row r="512" spans="1:12" ht="24" customHeight="1" x14ac:dyDescent="0.25">
      <c r="A512" s="55" t="s">
        <v>1627</v>
      </c>
      <c r="B512" s="56" t="s">
        <v>1990</v>
      </c>
      <c r="C512" s="55" t="s">
        <v>157</v>
      </c>
      <c r="D512" s="55" t="s">
        <v>1991</v>
      </c>
      <c r="E512" s="249" t="s">
        <v>1648</v>
      </c>
      <c r="F512" s="249"/>
      <c r="G512" s="57" t="s">
        <v>259</v>
      </c>
      <c r="H512" s="58">
        <v>4.4999999999999998E-2</v>
      </c>
      <c r="I512" s="43">
        <f t="shared" si="94"/>
        <v>141.88</v>
      </c>
      <c r="J512" s="43">
        <f t="shared" si="95"/>
        <v>6.3845999999999998</v>
      </c>
      <c r="L512">
        <f>_xlfn.XLOOKUP(B512,Analítico!B:B,Analítico!I:I,0)</f>
        <v>141.88</v>
      </c>
    </row>
    <row r="513" spans="1:12" ht="25.5" customHeight="1" thickBot="1" x14ac:dyDescent="0.3">
      <c r="A513" s="55" t="s">
        <v>1627</v>
      </c>
      <c r="B513" s="56" t="s">
        <v>2024</v>
      </c>
      <c r="C513" s="55" t="s">
        <v>157</v>
      </c>
      <c r="D513" s="55" t="s">
        <v>2025</v>
      </c>
      <c r="E513" s="249" t="s">
        <v>1648</v>
      </c>
      <c r="F513" s="249"/>
      <c r="G513" s="57" t="s">
        <v>255</v>
      </c>
      <c r="H513" s="58">
        <v>1.05</v>
      </c>
      <c r="I513" s="43">
        <f t="shared" si="94"/>
        <v>25.19</v>
      </c>
      <c r="J513" s="43">
        <f t="shared" si="95"/>
        <v>26.449500000000004</v>
      </c>
      <c r="L513">
        <f>_xlfn.XLOOKUP(B513,Analítico!B:B,Analítico!I:I,0)</f>
        <v>25.19</v>
      </c>
    </row>
    <row r="514" spans="1:12" ht="26.25" hidden="1" thickBot="1" x14ac:dyDescent="0.3">
      <c r="A514" s="44"/>
      <c r="B514" s="44"/>
      <c r="C514" s="44"/>
      <c r="D514" s="44"/>
      <c r="E514" s="44" t="s">
        <v>1629</v>
      </c>
      <c r="F514" s="45">
        <v>5.42</v>
      </c>
      <c r="G514" s="44" t="s">
        <v>1630</v>
      </c>
      <c r="H514" s="45">
        <v>0</v>
      </c>
      <c r="I514" s="44" t="s">
        <v>1631</v>
      </c>
      <c r="J514" s="45">
        <v>5.42</v>
      </c>
      <c r="L514" t="str">
        <f>_xlfn.XLOOKUP(B514,Analítico!B:B,Analítico!I:I,0)</f>
        <v>MO com LS =&gt;</v>
      </c>
    </row>
    <row r="515" spans="1:12" ht="15" hidden="1" customHeight="1" thickBot="1" x14ac:dyDescent="0.3">
      <c r="A515" s="44"/>
      <c r="B515" s="44"/>
      <c r="C515" s="44"/>
      <c r="D515" s="44"/>
      <c r="E515" s="44" t="s">
        <v>1632</v>
      </c>
      <c r="F515" s="45">
        <v>10.85</v>
      </c>
      <c r="G515" s="44"/>
      <c r="H515" s="229" t="s">
        <v>1633</v>
      </c>
      <c r="I515" s="229"/>
      <c r="J515" s="45">
        <v>60.17</v>
      </c>
      <c r="L515" t="str">
        <f>_xlfn.XLOOKUP(B515,Analítico!B:B,Analítico!I:I,0)</f>
        <v>MO com LS =&gt;</v>
      </c>
    </row>
    <row r="516" spans="1:12" ht="0.75" customHeight="1" thickTop="1" x14ac:dyDescent="0.25">
      <c r="A516" s="49"/>
      <c r="B516" s="49"/>
      <c r="C516" s="49"/>
      <c r="D516" s="49"/>
      <c r="E516" s="49"/>
      <c r="F516" s="49"/>
      <c r="G516" s="49"/>
      <c r="H516" s="49"/>
      <c r="I516" s="49"/>
      <c r="J516" s="49"/>
      <c r="L516" t="str">
        <f>_xlfn.XLOOKUP(B516,Analítico!B:B,Analítico!I:I,0)</f>
        <v>MO com LS =&gt;</v>
      </c>
    </row>
    <row r="517" spans="1:12" ht="18" hidden="1" customHeight="1" x14ac:dyDescent="0.25">
      <c r="A517" s="36" t="s">
        <v>342</v>
      </c>
      <c r="B517" s="37" t="s">
        <v>137</v>
      </c>
      <c r="C517" s="36" t="s">
        <v>138</v>
      </c>
      <c r="D517" s="36" t="s">
        <v>9</v>
      </c>
      <c r="E517" s="250" t="s">
        <v>1626</v>
      </c>
      <c r="F517" s="250"/>
      <c r="G517" s="38" t="s">
        <v>139</v>
      </c>
      <c r="H517" s="37" t="s">
        <v>140</v>
      </c>
      <c r="I517" s="37" t="s">
        <v>141</v>
      </c>
      <c r="J517" s="37" t="s">
        <v>10</v>
      </c>
      <c r="L517" t="str">
        <f>_xlfn.XLOOKUP(B517,Analítico!B:B,Analítico!I:I,0)</f>
        <v>Valor Unit</v>
      </c>
    </row>
    <row r="518" spans="1:12" ht="25.5" customHeight="1" x14ac:dyDescent="0.25">
      <c r="A518" s="39" t="s">
        <v>1636</v>
      </c>
      <c r="B518" s="40" t="s">
        <v>343</v>
      </c>
      <c r="C518" s="39" t="s">
        <v>157</v>
      </c>
      <c r="D518" s="39" t="s">
        <v>344</v>
      </c>
      <c r="E518" s="251" t="s">
        <v>1657</v>
      </c>
      <c r="F518" s="251"/>
      <c r="G518" s="41" t="s">
        <v>159</v>
      </c>
      <c r="H518" s="42">
        <v>1</v>
      </c>
      <c r="I518" s="43">
        <f t="shared" ref="I518:I520" si="96">L518</f>
        <v>2.9647135737704922</v>
      </c>
      <c r="J518" s="43">
        <f t="shared" ref="J518:J520" si="97">H518*I518</f>
        <v>2.9647135737704922</v>
      </c>
      <c r="L518">
        <f>_xlfn.XLOOKUP(B518,Analítico!B:B,Analítico!I:I,0)</f>
        <v>2.9647135737704922</v>
      </c>
    </row>
    <row r="519" spans="1:12" ht="24" customHeight="1" x14ac:dyDescent="0.25">
      <c r="A519" s="50" t="s">
        <v>1638</v>
      </c>
      <c r="B519" s="51" t="s">
        <v>1792</v>
      </c>
      <c r="C519" s="50" t="s">
        <v>157</v>
      </c>
      <c r="D519" s="50" t="s">
        <v>1793</v>
      </c>
      <c r="E519" s="248" t="s">
        <v>1637</v>
      </c>
      <c r="F519" s="248"/>
      <c r="G519" s="52" t="s">
        <v>266</v>
      </c>
      <c r="H519" s="53">
        <v>3.7400000000000003E-2</v>
      </c>
      <c r="I519" s="43">
        <f t="shared" si="96"/>
        <v>26.65</v>
      </c>
      <c r="J519" s="43">
        <f t="shared" si="97"/>
        <v>0.99670999999999998</v>
      </c>
      <c r="L519">
        <f>_xlfn.XLOOKUP(B519,Analítico!B:B,Analítico!I:I,0)</f>
        <v>26.65</v>
      </c>
    </row>
    <row r="520" spans="1:12" ht="24" customHeight="1" thickBot="1" x14ac:dyDescent="0.3">
      <c r="A520" s="50" t="s">
        <v>1638</v>
      </c>
      <c r="B520" s="51" t="s">
        <v>1186</v>
      </c>
      <c r="C520" s="50" t="s">
        <v>157</v>
      </c>
      <c r="D520" s="50" t="s">
        <v>1187</v>
      </c>
      <c r="E520" s="248" t="s">
        <v>1637</v>
      </c>
      <c r="F520" s="248"/>
      <c r="G520" s="52" t="s">
        <v>266</v>
      </c>
      <c r="H520" s="53">
        <v>0.1053</v>
      </c>
      <c r="I520" s="43">
        <f t="shared" si="96"/>
        <v>18.82</v>
      </c>
      <c r="J520" s="43">
        <f t="shared" si="97"/>
        <v>1.9817460000000002</v>
      </c>
      <c r="L520">
        <f>_xlfn.XLOOKUP(B520,Analítico!B:B,Analítico!I:I,0)</f>
        <v>18.82</v>
      </c>
    </row>
    <row r="521" spans="1:12" ht="26.25" hidden="1" thickBot="1" x14ac:dyDescent="0.3">
      <c r="A521" s="44"/>
      <c r="B521" s="44"/>
      <c r="C521" s="44"/>
      <c r="D521" s="44"/>
      <c r="E521" s="44" t="s">
        <v>1629</v>
      </c>
      <c r="F521" s="45">
        <v>2.1800000000000002</v>
      </c>
      <c r="G521" s="44" t="s">
        <v>1630</v>
      </c>
      <c r="H521" s="45">
        <v>0</v>
      </c>
      <c r="I521" s="44" t="s">
        <v>1631</v>
      </c>
      <c r="J521" s="45">
        <v>2.1800000000000002</v>
      </c>
      <c r="L521" t="str">
        <f>_xlfn.XLOOKUP(B521,Analítico!B:B,Analítico!I:I,0)</f>
        <v>MO com LS =&gt;</v>
      </c>
    </row>
    <row r="522" spans="1:12" ht="15" hidden="1" customHeight="1" thickBot="1" x14ac:dyDescent="0.3">
      <c r="A522" s="44"/>
      <c r="B522" s="44"/>
      <c r="C522" s="44"/>
      <c r="D522" s="44"/>
      <c r="E522" s="44" t="s">
        <v>1632</v>
      </c>
      <c r="F522" s="45">
        <v>0.66</v>
      </c>
      <c r="G522" s="44"/>
      <c r="H522" s="229" t="s">
        <v>1633</v>
      </c>
      <c r="I522" s="229"/>
      <c r="J522" s="45">
        <v>3.68</v>
      </c>
      <c r="L522" t="str">
        <f>_xlfn.XLOOKUP(B522,Analítico!B:B,Analítico!I:I,0)</f>
        <v>MO com LS =&gt;</v>
      </c>
    </row>
    <row r="523" spans="1:12" ht="0.75" customHeight="1" thickTop="1" x14ac:dyDescent="0.25">
      <c r="A523" s="49"/>
      <c r="B523" s="49"/>
      <c r="C523" s="49"/>
      <c r="D523" s="49"/>
      <c r="E523" s="49"/>
      <c r="F523" s="49"/>
      <c r="G523" s="49"/>
      <c r="H523" s="49"/>
      <c r="I523" s="49"/>
      <c r="J523" s="49"/>
      <c r="L523" t="str">
        <f>_xlfn.XLOOKUP(B523,Analítico!B:B,Analítico!I:I,0)</f>
        <v>MO com LS =&gt;</v>
      </c>
    </row>
    <row r="524" spans="1:12" ht="18" hidden="1" customHeight="1" x14ac:dyDescent="0.25">
      <c r="A524" s="36" t="s">
        <v>345</v>
      </c>
      <c r="B524" s="37" t="s">
        <v>137</v>
      </c>
      <c r="C524" s="36" t="s">
        <v>138</v>
      </c>
      <c r="D524" s="36" t="s">
        <v>9</v>
      </c>
      <c r="E524" s="250" t="s">
        <v>1626</v>
      </c>
      <c r="F524" s="250"/>
      <c r="G524" s="38" t="s">
        <v>139</v>
      </c>
      <c r="H524" s="37" t="s">
        <v>140</v>
      </c>
      <c r="I524" s="37" t="s">
        <v>141</v>
      </c>
      <c r="J524" s="37" t="s">
        <v>10</v>
      </c>
      <c r="L524" t="str">
        <f>_xlfn.XLOOKUP(B524,Analítico!B:B,Analítico!I:I,0)</f>
        <v>Valor Unit</v>
      </c>
    </row>
    <row r="525" spans="1:12" ht="51.75" customHeight="1" x14ac:dyDescent="0.25">
      <c r="A525" s="39" t="s">
        <v>1636</v>
      </c>
      <c r="B525" s="40" t="s">
        <v>346</v>
      </c>
      <c r="C525" s="39" t="s">
        <v>157</v>
      </c>
      <c r="D525" s="39" t="s">
        <v>347</v>
      </c>
      <c r="E525" s="251" t="s">
        <v>2026</v>
      </c>
      <c r="F525" s="251"/>
      <c r="G525" s="41" t="s">
        <v>159</v>
      </c>
      <c r="H525" s="42">
        <v>1</v>
      </c>
      <c r="I525" s="43">
        <f t="shared" ref="I525:I530" si="98">L525</f>
        <v>41.240132565573766</v>
      </c>
      <c r="J525" s="43">
        <f t="shared" ref="J525:J530" si="99">H525*I525</f>
        <v>41.240132565573766</v>
      </c>
      <c r="L525">
        <f>_xlfn.XLOOKUP(B525,Analítico!B:B,Analítico!I:I,0)</f>
        <v>41.240132565573766</v>
      </c>
    </row>
    <row r="526" spans="1:12" ht="39" customHeight="1" x14ac:dyDescent="0.25">
      <c r="A526" s="50" t="s">
        <v>1638</v>
      </c>
      <c r="B526" s="51" t="s">
        <v>2027</v>
      </c>
      <c r="C526" s="50" t="s">
        <v>157</v>
      </c>
      <c r="D526" s="50" t="s">
        <v>2028</v>
      </c>
      <c r="E526" s="248" t="s">
        <v>1637</v>
      </c>
      <c r="F526" s="248"/>
      <c r="G526" s="52" t="s">
        <v>212</v>
      </c>
      <c r="H526" s="53">
        <v>3.1E-2</v>
      </c>
      <c r="I526" s="43">
        <f t="shared" si="98"/>
        <v>584.97</v>
      </c>
      <c r="J526" s="43">
        <f t="shared" si="99"/>
        <v>18.134070000000001</v>
      </c>
      <c r="L526">
        <f>_xlfn.XLOOKUP(B526,Analítico!B:B,Analítico!I:I,0)</f>
        <v>584.97</v>
      </c>
    </row>
    <row r="527" spans="1:12" ht="24" customHeight="1" x14ac:dyDescent="0.25">
      <c r="A527" s="50" t="s">
        <v>1638</v>
      </c>
      <c r="B527" s="51" t="s">
        <v>1792</v>
      </c>
      <c r="C527" s="50" t="s">
        <v>157</v>
      </c>
      <c r="D527" s="50" t="s">
        <v>1793</v>
      </c>
      <c r="E527" s="248" t="s">
        <v>1637</v>
      </c>
      <c r="F527" s="248"/>
      <c r="G527" s="52" t="s">
        <v>266</v>
      </c>
      <c r="H527" s="53">
        <v>0.52900000000000003</v>
      </c>
      <c r="I527" s="43">
        <f t="shared" si="98"/>
        <v>26.65</v>
      </c>
      <c r="J527" s="43">
        <f t="shared" si="99"/>
        <v>14.097849999999999</v>
      </c>
      <c r="L527">
        <f>_xlfn.XLOOKUP(B527,Analítico!B:B,Analítico!I:I,0)</f>
        <v>26.65</v>
      </c>
    </row>
    <row r="528" spans="1:12" ht="24" customHeight="1" x14ac:dyDescent="0.25">
      <c r="A528" s="50" t="s">
        <v>1638</v>
      </c>
      <c r="B528" s="51" t="s">
        <v>1186</v>
      </c>
      <c r="C528" s="50" t="s">
        <v>157</v>
      </c>
      <c r="D528" s="50" t="s">
        <v>1187</v>
      </c>
      <c r="E528" s="248" t="s">
        <v>1637</v>
      </c>
      <c r="F528" s="248"/>
      <c r="G528" s="52" t="s">
        <v>266</v>
      </c>
      <c r="H528" s="53">
        <v>0.26500000000000001</v>
      </c>
      <c r="I528" s="43">
        <f t="shared" si="98"/>
        <v>18.82</v>
      </c>
      <c r="J528" s="43">
        <f t="shared" si="99"/>
        <v>4.9873000000000003</v>
      </c>
      <c r="L528">
        <f>_xlfn.XLOOKUP(B528,Analítico!B:B,Analítico!I:I,0)</f>
        <v>18.82</v>
      </c>
    </row>
    <row r="529" spans="1:12" ht="24" customHeight="1" x14ac:dyDescent="0.25">
      <c r="A529" s="55" t="s">
        <v>1627</v>
      </c>
      <c r="B529" s="56" t="s">
        <v>2029</v>
      </c>
      <c r="C529" s="55" t="s">
        <v>157</v>
      </c>
      <c r="D529" s="55" t="s">
        <v>2030</v>
      </c>
      <c r="E529" s="249" t="s">
        <v>1648</v>
      </c>
      <c r="F529" s="249"/>
      <c r="G529" s="57" t="s">
        <v>259</v>
      </c>
      <c r="H529" s="58">
        <v>0.5</v>
      </c>
      <c r="I529" s="43">
        <f t="shared" si="98"/>
        <v>0.7</v>
      </c>
      <c r="J529" s="43">
        <f t="shared" si="99"/>
        <v>0.35</v>
      </c>
      <c r="L529">
        <f>_xlfn.XLOOKUP(B529,Analítico!B:B,Analítico!I:I,0)</f>
        <v>0.7</v>
      </c>
    </row>
    <row r="530" spans="1:12" ht="25.5" customHeight="1" thickBot="1" x14ac:dyDescent="0.3">
      <c r="A530" s="55" t="s">
        <v>1627</v>
      </c>
      <c r="B530" s="56" t="s">
        <v>2031</v>
      </c>
      <c r="C530" s="55" t="s">
        <v>157</v>
      </c>
      <c r="D530" s="55" t="s">
        <v>2032</v>
      </c>
      <c r="E530" s="249" t="s">
        <v>1648</v>
      </c>
      <c r="F530" s="249"/>
      <c r="G530" s="57" t="s">
        <v>1724</v>
      </c>
      <c r="H530" s="58">
        <v>0.21</v>
      </c>
      <c r="I530" s="43">
        <f t="shared" si="98"/>
        <v>17.46</v>
      </c>
      <c r="J530" s="43">
        <f t="shared" si="99"/>
        <v>3.6665999999999999</v>
      </c>
      <c r="L530">
        <f>_xlfn.XLOOKUP(B530,Analítico!B:B,Analítico!I:I,0)</f>
        <v>17.46</v>
      </c>
    </row>
    <row r="531" spans="1:12" ht="26.25" hidden="1" thickBot="1" x14ac:dyDescent="0.3">
      <c r="A531" s="44"/>
      <c r="B531" s="44"/>
      <c r="C531" s="44"/>
      <c r="D531" s="44"/>
      <c r="E531" s="44" t="s">
        <v>1629</v>
      </c>
      <c r="F531" s="45">
        <v>16.93</v>
      </c>
      <c r="G531" s="44" t="s">
        <v>1630</v>
      </c>
      <c r="H531" s="45">
        <v>0</v>
      </c>
      <c r="I531" s="44" t="s">
        <v>1631</v>
      </c>
      <c r="J531" s="45">
        <v>16.93</v>
      </c>
      <c r="L531" t="str">
        <f>_xlfn.XLOOKUP(B531,Analítico!B:B,Analítico!I:I,0)</f>
        <v>MO com LS =&gt;</v>
      </c>
    </row>
    <row r="532" spans="1:12" ht="15" hidden="1" customHeight="1" thickBot="1" x14ac:dyDescent="0.3">
      <c r="A532" s="44"/>
      <c r="B532" s="44"/>
      <c r="C532" s="44"/>
      <c r="D532" s="44"/>
      <c r="E532" s="44" t="s">
        <v>1632</v>
      </c>
      <c r="F532" s="45">
        <v>9.23</v>
      </c>
      <c r="G532" s="44"/>
      <c r="H532" s="229" t="s">
        <v>1633</v>
      </c>
      <c r="I532" s="229"/>
      <c r="J532" s="45">
        <v>51.19</v>
      </c>
      <c r="L532" t="str">
        <f>_xlfn.XLOOKUP(B532,Analítico!B:B,Analítico!I:I,0)</f>
        <v>MO com LS =&gt;</v>
      </c>
    </row>
    <row r="533" spans="1:12" ht="0.75" customHeight="1" thickTop="1" x14ac:dyDescent="0.25">
      <c r="A533" s="49"/>
      <c r="B533" s="49"/>
      <c r="C533" s="49"/>
      <c r="D533" s="49"/>
      <c r="E533" s="49"/>
      <c r="F533" s="49"/>
      <c r="G533" s="49"/>
      <c r="H533" s="49"/>
      <c r="I533" s="49"/>
      <c r="J533" s="49"/>
      <c r="L533" t="str">
        <f>_xlfn.XLOOKUP(B533,Analítico!B:B,Analítico!I:I,0)</f>
        <v>MO com LS =&gt;</v>
      </c>
    </row>
    <row r="534" spans="1:12" ht="18" hidden="1" customHeight="1" x14ac:dyDescent="0.25">
      <c r="A534" s="36" t="s">
        <v>348</v>
      </c>
      <c r="B534" s="37" t="s">
        <v>137</v>
      </c>
      <c r="C534" s="36" t="s">
        <v>138</v>
      </c>
      <c r="D534" s="36" t="s">
        <v>9</v>
      </c>
      <c r="E534" s="250" t="s">
        <v>1626</v>
      </c>
      <c r="F534" s="250"/>
      <c r="G534" s="38" t="s">
        <v>139</v>
      </c>
      <c r="H534" s="37" t="s">
        <v>140</v>
      </c>
      <c r="I534" s="37" t="s">
        <v>141</v>
      </c>
      <c r="J534" s="37" t="s">
        <v>10</v>
      </c>
      <c r="L534" t="str">
        <f>_xlfn.XLOOKUP(B534,Analítico!B:B,Analítico!I:I,0)</f>
        <v>Valor Unit</v>
      </c>
    </row>
    <row r="535" spans="1:12" ht="39" customHeight="1" x14ac:dyDescent="0.25">
      <c r="A535" s="39" t="s">
        <v>1636</v>
      </c>
      <c r="B535" s="40" t="s">
        <v>349</v>
      </c>
      <c r="C535" s="39" t="s">
        <v>157</v>
      </c>
      <c r="D535" s="39" t="s">
        <v>350</v>
      </c>
      <c r="E535" s="251" t="s">
        <v>2033</v>
      </c>
      <c r="F535" s="251"/>
      <c r="G535" s="41" t="s">
        <v>159</v>
      </c>
      <c r="H535" s="42">
        <v>1</v>
      </c>
      <c r="I535" s="43">
        <f t="shared" ref="I535:I540" si="100">L535</f>
        <v>103.57162419672133</v>
      </c>
      <c r="J535" s="43">
        <f t="shared" ref="J535:J540" si="101">H535*I535</f>
        <v>103.57162419672133</v>
      </c>
      <c r="L535">
        <f>_xlfn.XLOOKUP(B535,Analítico!B:B,Analítico!I:I,0)</f>
        <v>103.57162419672133</v>
      </c>
    </row>
    <row r="536" spans="1:12" ht="25.5" customHeight="1" x14ac:dyDescent="0.25">
      <c r="A536" s="50" t="s">
        <v>1638</v>
      </c>
      <c r="B536" s="51" t="s">
        <v>1915</v>
      </c>
      <c r="C536" s="50" t="s">
        <v>157</v>
      </c>
      <c r="D536" s="50" t="s">
        <v>1916</v>
      </c>
      <c r="E536" s="248" t="s">
        <v>1637</v>
      </c>
      <c r="F536" s="248"/>
      <c r="G536" s="52" t="s">
        <v>266</v>
      </c>
      <c r="H536" s="53">
        <v>0.192</v>
      </c>
      <c r="I536" s="43">
        <f t="shared" si="100"/>
        <v>19.7</v>
      </c>
      <c r="J536" s="43">
        <f t="shared" si="101"/>
        <v>3.7824</v>
      </c>
      <c r="L536">
        <f>_xlfn.XLOOKUP(B536,Analítico!B:B,Analítico!I:I,0)</f>
        <v>19.7</v>
      </c>
    </row>
    <row r="537" spans="1:12" ht="24" customHeight="1" x14ac:dyDescent="0.25">
      <c r="A537" s="50" t="s">
        <v>1638</v>
      </c>
      <c r="B537" s="51" t="s">
        <v>2034</v>
      </c>
      <c r="C537" s="50" t="s">
        <v>157</v>
      </c>
      <c r="D537" s="50" t="s">
        <v>2035</v>
      </c>
      <c r="E537" s="248" t="s">
        <v>1637</v>
      </c>
      <c r="F537" s="248"/>
      <c r="G537" s="52" t="s">
        <v>266</v>
      </c>
      <c r="H537" s="53">
        <v>0.94799999999999995</v>
      </c>
      <c r="I537" s="43">
        <f t="shared" si="100"/>
        <v>26.71</v>
      </c>
      <c r="J537" s="43">
        <f t="shared" si="101"/>
        <v>25.321079999999998</v>
      </c>
      <c r="L537">
        <f>_xlfn.XLOOKUP(B537,Analítico!B:B,Analítico!I:I,0)</f>
        <v>26.71</v>
      </c>
    </row>
    <row r="538" spans="1:12" ht="25.5" customHeight="1" x14ac:dyDescent="0.25">
      <c r="A538" s="55" t="s">
        <v>1627</v>
      </c>
      <c r="B538" s="56" t="s">
        <v>2036</v>
      </c>
      <c r="C538" s="55" t="s">
        <v>157</v>
      </c>
      <c r="D538" s="55" t="s">
        <v>2037</v>
      </c>
      <c r="E538" s="249" t="s">
        <v>1648</v>
      </c>
      <c r="F538" s="249"/>
      <c r="G538" s="57" t="s">
        <v>1724</v>
      </c>
      <c r="H538" s="58">
        <v>0.61499999999999999</v>
      </c>
      <c r="I538" s="43">
        <f t="shared" si="100"/>
        <v>16.95</v>
      </c>
      <c r="J538" s="43">
        <f t="shared" si="101"/>
        <v>10.424249999999999</v>
      </c>
      <c r="L538">
        <f>_xlfn.XLOOKUP(B538,Analítico!B:B,Analítico!I:I,0)</f>
        <v>16.95</v>
      </c>
    </row>
    <row r="539" spans="1:12" ht="25.5" customHeight="1" x14ac:dyDescent="0.25">
      <c r="A539" s="55" t="s">
        <v>1627</v>
      </c>
      <c r="B539" s="56" t="s">
        <v>2038</v>
      </c>
      <c r="C539" s="55" t="s">
        <v>157</v>
      </c>
      <c r="D539" s="55" t="s">
        <v>2039</v>
      </c>
      <c r="E539" s="249" t="s">
        <v>1648</v>
      </c>
      <c r="F539" s="249"/>
      <c r="G539" s="57" t="s">
        <v>159</v>
      </c>
      <c r="H539" s="58">
        <v>1.125</v>
      </c>
      <c r="I539" s="43">
        <f t="shared" si="100"/>
        <v>55</v>
      </c>
      <c r="J539" s="43">
        <f t="shared" si="101"/>
        <v>61.875</v>
      </c>
      <c r="L539">
        <f>_xlfn.XLOOKUP(B539,Analítico!B:B,Analítico!I:I,0)</f>
        <v>55</v>
      </c>
    </row>
    <row r="540" spans="1:12" ht="24" customHeight="1" thickBot="1" x14ac:dyDescent="0.3">
      <c r="A540" s="55" t="s">
        <v>1627</v>
      </c>
      <c r="B540" s="56" t="s">
        <v>2040</v>
      </c>
      <c r="C540" s="55" t="s">
        <v>157</v>
      </c>
      <c r="D540" s="55" t="s">
        <v>2041</v>
      </c>
      <c r="E540" s="249" t="s">
        <v>1648</v>
      </c>
      <c r="F540" s="249"/>
      <c r="G540" s="57" t="s">
        <v>259</v>
      </c>
      <c r="H540" s="58">
        <v>0.26</v>
      </c>
      <c r="I540" s="43">
        <f t="shared" si="100"/>
        <v>8.4</v>
      </c>
      <c r="J540" s="43">
        <f t="shared" si="101"/>
        <v>2.1840000000000002</v>
      </c>
      <c r="L540">
        <f>_xlfn.XLOOKUP(B540,Analítico!B:B,Analítico!I:I,0)</f>
        <v>8.4</v>
      </c>
    </row>
    <row r="541" spans="1:12" ht="26.25" hidden="1" thickBot="1" x14ac:dyDescent="0.3">
      <c r="A541" s="44"/>
      <c r="B541" s="44"/>
      <c r="C541" s="44"/>
      <c r="D541" s="44"/>
      <c r="E541" s="44" t="s">
        <v>1629</v>
      </c>
      <c r="F541" s="45">
        <v>22.76</v>
      </c>
      <c r="G541" s="44" t="s">
        <v>1630</v>
      </c>
      <c r="H541" s="45">
        <v>0</v>
      </c>
      <c r="I541" s="44" t="s">
        <v>1631</v>
      </c>
      <c r="J541" s="45">
        <v>22.76</v>
      </c>
      <c r="L541" t="str">
        <f>_xlfn.XLOOKUP(B541,Analítico!B:B,Analítico!I:I,0)</f>
        <v>MO com LS =&gt;</v>
      </c>
    </row>
    <row r="542" spans="1:12" ht="15" hidden="1" customHeight="1" thickBot="1" x14ac:dyDescent="0.3">
      <c r="A542" s="44"/>
      <c r="B542" s="44"/>
      <c r="C542" s="44"/>
      <c r="D542" s="44"/>
      <c r="E542" s="44" t="s">
        <v>1632</v>
      </c>
      <c r="F542" s="45">
        <v>23.18</v>
      </c>
      <c r="G542" s="44"/>
      <c r="H542" s="229" t="s">
        <v>1633</v>
      </c>
      <c r="I542" s="229"/>
      <c r="J542" s="45">
        <v>128.56</v>
      </c>
      <c r="L542" t="str">
        <f>_xlfn.XLOOKUP(B542,Analítico!B:B,Analítico!I:I,0)</f>
        <v>MO com LS =&gt;</v>
      </c>
    </row>
    <row r="543" spans="1:12" ht="0.75" customHeight="1" thickTop="1" x14ac:dyDescent="0.25">
      <c r="A543" s="49"/>
      <c r="B543" s="49"/>
      <c r="C543" s="49"/>
      <c r="D543" s="49"/>
      <c r="E543" s="49"/>
      <c r="F543" s="49"/>
      <c r="G543" s="49"/>
      <c r="H543" s="49"/>
      <c r="I543" s="49"/>
      <c r="J543" s="49"/>
      <c r="L543" t="str">
        <f>_xlfn.XLOOKUP(B543,Analítico!B:B,Analítico!I:I,0)</f>
        <v>MO com LS =&gt;</v>
      </c>
    </row>
    <row r="544" spans="1:12" ht="18" hidden="1" customHeight="1" x14ac:dyDescent="0.25">
      <c r="A544" s="36" t="s">
        <v>355</v>
      </c>
      <c r="B544" s="37" t="s">
        <v>137</v>
      </c>
      <c r="C544" s="36" t="s">
        <v>138</v>
      </c>
      <c r="D544" s="36" t="s">
        <v>9</v>
      </c>
      <c r="E544" s="250" t="s">
        <v>1626</v>
      </c>
      <c r="F544" s="250"/>
      <c r="G544" s="38" t="s">
        <v>139</v>
      </c>
      <c r="H544" s="37" t="s">
        <v>140</v>
      </c>
      <c r="I544" s="37" t="s">
        <v>141</v>
      </c>
      <c r="J544" s="37" t="s">
        <v>10</v>
      </c>
      <c r="L544" t="str">
        <f>_xlfn.XLOOKUP(B544,Analítico!B:B,Analítico!I:I,0)</f>
        <v>Valor Unit</v>
      </c>
    </row>
    <row r="545" spans="1:12" ht="24" customHeight="1" x14ac:dyDescent="0.25">
      <c r="A545" s="39" t="s">
        <v>1636</v>
      </c>
      <c r="B545" s="40" t="s">
        <v>356</v>
      </c>
      <c r="C545" s="39" t="s">
        <v>162</v>
      </c>
      <c r="D545" s="39" t="s">
        <v>2042</v>
      </c>
      <c r="E545" s="251" t="s">
        <v>2043</v>
      </c>
      <c r="F545" s="251"/>
      <c r="G545" s="41" t="s">
        <v>159</v>
      </c>
      <c r="H545" s="42">
        <v>1</v>
      </c>
      <c r="I545" s="43">
        <f t="shared" ref="I545:I552" si="102">L545</f>
        <v>114.93098870491802</v>
      </c>
      <c r="J545" s="43">
        <f t="shared" ref="J545:J552" si="103">H545*I545</f>
        <v>114.93098870491802</v>
      </c>
      <c r="L545">
        <f>_xlfn.XLOOKUP(B545,Analítico!B:B,Analítico!I:I,0)</f>
        <v>114.93098870491802</v>
      </c>
    </row>
    <row r="546" spans="1:12" ht="25.5" customHeight="1" x14ac:dyDescent="0.25">
      <c r="A546" s="50" t="s">
        <v>1638</v>
      </c>
      <c r="B546" s="51" t="s">
        <v>1839</v>
      </c>
      <c r="C546" s="50" t="s">
        <v>157</v>
      </c>
      <c r="D546" s="50" t="s">
        <v>1840</v>
      </c>
      <c r="E546" s="248" t="s">
        <v>1637</v>
      </c>
      <c r="F546" s="248"/>
      <c r="G546" s="52" t="s">
        <v>266</v>
      </c>
      <c r="H546" s="53">
        <v>0.61699999999999999</v>
      </c>
      <c r="I546" s="43">
        <f t="shared" si="102"/>
        <v>25.18</v>
      </c>
      <c r="J546" s="43">
        <f t="shared" si="103"/>
        <v>15.536059999999999</v>
      </c>
      <c r="L546">
        <f>_xlfn.XLOOKUP(B546,Analítico!B:B,Analítico!I:I,0)</f>
        <v>25.18</v>
      </c>
    </row>
    <row r="547" spans="1:12" ht="24" customHeight="1" x14ac:dyDescent="0.25">
      <c r="A547" s="50" t="s">
        <v>1638</v>
      </c>
      <c r="B547" s="51" t="s">
        <v>1186</v>
      </c>
      <c r="C547" s="50" t="s">
        <v>157</v>
      </c>
      <c r="D547" s="50" t="s">
        <v>1187</v>
      </c>
      <c r="E547" s="248" t="s">
        <v>1637</v>
      </c>
      <c r="F547" s="248"/>
      <c r="G547" s="52" t="s">
        <v>266</v>
      </c>
      <c r="H547" s="53">
        <v>0.61699999999999999</v>
      </c>
      <c r="I547" s="43">
        <f t="shared" si="102"/>
        <v>18.82</v>
      </c>
      <c r="J547" s="43">
        <f t="shared" si="103"/>
        <v>11.611940000000001</v>
      </c>
      <c r="L547">
        <f>_xlfn.XLOOKUP(B547,Analítico!B:B,Analítico!I:I,0)</f>
        <v>18.82</v>
      </c>
    </row>
    <row r="548" spans="1:12" ht="24" customHeight="1" x14ac:dyDescent="0.25">
      <c r="A548" s="55" t="s">
        <v>1627</v>
      </c>
      <c r="B548" s="56" t="s">
        <v>2044</v>
      </c>
      <c r="C548" s="55" t="s">
        <v>162</v>
      </c>
      <c r="D548" s="55" t="s">
        <v>2042</v>
      </c>
      <c r="E548" s="249" t="s">
        <v>1648</v>
      </c>
      <c r="F548" s="249"/>
      <c r="G548" s="57" t="s">
        <v>159</v>
      </c>
      <c r="H548" s="58">
        <v>1.05</v>
      </c>
      <c r="I548" s="43">
        <f t="shared" si="102"/>
        <v>58.3</v>
      </c>
      <c r="J548" s="43">
        <f t="shared" si="103"/>
        <v>61.214999999999996</v>
      </c>
      <c r="L548">
        <f>_xlfn.XLOOKUP(B548,Analítico!B:B,Analítico!I:I,0)</f>
        <v>58.3</v>
      </c>
    </row>
    <row r="549" spans="1:12" ht="24" customHeight="1" x14ac:dyDescent="0.25">
      <c r="A549" s="55" t="s">
        <v>1627</v>
      </c>
      <c r="B549" s="56" t="s">
        <v>2045</v>
      </c>
      <c r="C549" s="55" t="s">
        <v>162</v>
      </c>
      <c r="D549" s="55" t="s">
        <v>2046</v>
      </c>
      <c r="E549" s="249" t="s">
        <v>1648</v>
      </c>
      <c r="F549" s="249"/>
      <c r="G549" s="57" t="s">
        <v>164</v>
      </c>
      <c r="H549" s="58">
        <v>1.282</v>
      </c>
      <c r="I549" s="43">
        <f t="shared" si="102"/>
        <v>5.4</v>
      </c>
      <c r="J549" s="43">
        <f t="shared" si="103"/>
        <v>6.9228000000000005</v>
      </c>
      <c r="L549">
        <f>_xlfn.XLOOKUP(B549,Analítico!B:B,Analítico!I:I,0)</f>
        <v>5.4</v>
      </c>
    </row>
    <row r="550" spans="1:12" ht="25.5" customHeight="1" x14ac:dyDescent="0.25">
      <c r="A550" s="55" t="s">
        <v>1627</v>
      </c>
      <c r="B550" s="56" t="s">
        <v>2047</v>
      </c>
      <c r="C550" s="55" t="s">
        <v>162</v>
      </c>
      <c r="D550" s="55" t="s">
        <v>2048</v>
      </c>
      <c r="E550" s="249" t="s">
        <v>1648</v>
      </c>
      <c r="F550" s="249"/>
      <c r="G550" s="57" t="s">
        <v>164</v>
      </c>
      <c r="H550" s="58">
        <v>1</v>
      </c>
      <c r="I550" s="43">
        <f t="shared" si="102"/>
        <v>1.22</v>
      </c>
      <c r="J550" s="43">
        <f t="shared" si="103"/>
        <v>1.22</v>
      </c>
      <c r="L550">
        <f>_xlfn.XLOOKUP(B550,Analítico!B:B,Analítico!I:I,0)</f>
        <v>1.22</v>
      </c>
    </row>
    <row r="551" spans="1:12" ht="24" customHeight="1" x14ac:dyDescent="0.25">
      <c r="A551" s="55" t="s">
        <v>1627</v>
      </c>
      <c r="B551" s="56" t="s">
        <v>2049</v>
      </c>
      <c r="C551" s="55" t="s">
        <v>162</v>
      </c>
      <c r="D551" s="55" t="s">
        <v>2050</v>
      </c>
      <c r="E551" s="249" t="s">
        <v>1648</v>
      </c>
      <c r="F551" s="249"/>
      <c r="G551" s="57" t="s">
        <v>164</v>
      </c>
      <c r="H551" s="58">
        <v>0.17899999999999999</v>
      </c>
      <c r="I551" s="43">
        <f t="shared" si="102"/>
        <v>11.26</v>
      </c>
      <c r="J551" s="43">
        <f t="shared" si="103"/>
        <v>2.0155399999999997</v>
      </c>
      <c r="L551">
        <f>_xlfn.XLOOKUP(B551,Analítico!B:B,Analítico!I:I,0)</f>
        <v>11.26</v>
      </c>
    </row>
    <row r="552" spans="1:12" ht="25.5" customHeight="1" thickBot="1" x14ac:dyDescent="0.3">
      <c r="A552" s="55" t="s">
        <v>1627</v>
      </c>
      <c r="B552" s="56" t="s">
        <v>2051</v>
      </c>
      <c r="C552" s="55" t="s">
        <v>162</v>
      </c>
      <c r="D552" s="55" t="s">
        <v>2052</v>
      </c>
      <c r="E552" s="249" t="s">
        <v>1648</v>
      </c>
      <c r="F552" s="249"/>
      <c r="G552" s="57" t="s">
        <v>164</v>
      </c>
      <c r="H552" s="58">
        <v>4</v>
      </c>
      <c r="I552" s="43">
        <f t="shared" si="102"/>
        <v>4.6100000000000003</v>
      </c>
      <c r="J552" s="43">
        <f t="shared" si="103"/>
        <v>18.440000000000001</v>
      </c>
      <c r="L552">
        <f>_xlfn.XLOOKUP(B552,Analítico!B:B,Analítico!I:I,0)</f>
        <v>4.6100000000000003</v>
      </c>
    </row>
    <row r="553" spans="1:12" ht="26.25" hidden="1" thickBot="1" x14ac:dyDescent="0.3">
      <c r="A553" s="44"/>
      <c r="B553" s="44"/>
      <c r="C553" s="44"/>
      <c r="D553" s="44"/>
      <c r="E553" s="44" t="s">
        <v>1629</v>
      </c>
      <c r="F553" s="45">
        <v>20.38</v>
      </c>
      <c r="G553" s="44" t="s">
        <v>1630</v>
      </c>
      <c r="H553" s="45">
        <v>0</v>
      </c>
      <c r="I553" s="44" t="s">
        <v>1631</v>
      </c>
      <c r="J553" s="45">
        <v>20.38</v>
      </c>
      <c r="L553" t="str">
        <f>_xlfn.XLOOKUP(B553,Analítico!B:B,Analítico!I:I,0)</f>
        <v>MO com LS =&gt;</v>
      </c>
    </row>
    <row r="554" spans="1:12" ht="15" hidden="1" customHeight="1" thickBot="1" x14ac:dyDescent="0.3">
      <c r="A554" s="44"/>
      <c r="B554" s="44"/>
      <c r="C554" s="44"/>
      <c r="D554" s="44"/>
      <c r="E554" s="44" t="s">
        <v>1632</v>
      </c>
      <c r="F554" s="45">
        <v>25.72</v>
      </c>
      <c r="G554" s="44"/>
      <c r="H554" s="229" t="s">
        <v>1633</v>
      </c>
      <c r="I554" s="229"/>
      <c r="J554" s="45">
        <v>142.66</v>
      </c>
      <c r="L554" t="str">
        <f>_xlfn.XLOOKUP(B554,Analítico!B:B,Analítico!I:I,0)</f>
        <v>MO com LS =&gt;</v>
      </c>
    </row>
    <row r="555" spans="1:12" ht="0.75" customHeight="1" thickTop="1" x14ac:dyDescent="0.25">
      <c r="A555" s="49"/>
      <c r="B555" s="49"/>
      <c r="C555" s="49"/>
      <c r="D555" s="49"/>
      <c r="E555" s="49"/>
      <c r="F555" s="49"/>
      <c r="G555" s="49"/>
      <c r="H555" s="49"/>
      <c r="I555" s="49"/>
      <c r="J555" s="49"/>
      <c r="L555" t="str">
        <f>_xlfn.XLOOKUP(B555,Analítico!B:B,Analítico!I:I,0)</f>
        <v>MO com LS =&gt;</v>
      </c>
    </row>
    <row r="556" spans="1:12" ht="18" hidden="1" customHeight="1" x14ac:dyDescent="0.25">
      <c r="A556" s="36" t="s">
        <v>358</v>
      </c>
      <c r="B556" s="37" t="s">
        <v>137</v>
      </c>
      <c r="C556" s="36" t="s">
        <v>138</v>
      </c>
      <c r="D556" s="36" t="s">
        <v>9</v>
      </c>
      <c r="E556" s="250" t="s">
        <v>1626</v>
      </c>
      <c r="F556" s="250"/>
      <c r="G556" s="38" t="s">
        <v>139</v>
      </c>
      <c r="H556" s="37" t="s">
        <v>140</v>
      </c>
      <c r="I556" s="37" t="s">
        <v>141</v>
      </c>
      <c r="J556" s="37" t="s">
        <v>10</v>
      </c>
      <c r="L556" t="str">
        <f>_xlfn.XLOOKUP(B556,Analítico!B:B,Analítico!I:I,0)</f>
        <v>Valor Unit</v>
      </c>
    </row>
    <row r="557" spans="1:12" ht="25.5" customHeight="1" x14ac:dyDescent="0.25">
      <c r="A557" s="39" t="s">
        <v>1636</v>
      </c>
      <c r="B557" s="40" t="s">
        <v>359</v>
      </c>
      <c r="C557" s="39" t="s">
        <v>196</v>
      </c>
      <c r="D557" s="39" t="s">
        <v>2053</v>
      </c>
      <c r="E557" s="251">
        <v>22.01</v>
      </c>
      <c r="F557" s="251"/>
      <c r="G557" s="41" t="s">
        <v>159</v>
      </c>
      <c r="H557" s="42">
        <v>1</v>
      </c>
      <c r="I557" s="43">
        <f t="shared" ref="I557:I563" si="104">L557</f>
        <v>162.23750529508197</v>
      </c>
      <c r="J557" s="43">
        <f t="shared" ref="J557:J563" si="105">H557*I557</f>
        <v>162.23750529508197</v>
      </c>
      <c r="L557">
        <f>_xlfn.XLOOKUP(B557,Analítico!B:B,Analítico!I:I,0)</f>
        <v>162.23750529508197</v>
      </c>
    </row>
    <row r="558" spans="1:12" ht="24" customHeight="1" x14ac:dyDescent="0.25">
      <c r="A558" s="55" t="s">
        <v>1627</v>
      </c>
      <c r="B558" s="56" t="s">
        <v>1677</v>
      </c>
      <c r="C558" s="55" t="s">
        <v>196</v>
      </c>
      <c r="D558" s="55" t="s">
        <v>1678</v>
      </c>
      <c r="E558" s="249" t="s">
        <v>1665</v>
      </c>
      <c r="F558" s="249"/>
      <c r="G558" s="57" t="s">
        <v>266</v>
      </c>
      <c r="H558" s="58">
        <v>1.3</v>
      </c>
      <c r="I558" s="43">
        <f t="shared" si="104"/>
        <v>24.36</v>
      </c>
      <c r="J558" s="43">
        <f t="shared" si="105"/>
        <v>31.667999999999999</v>
      </c>
      <c r="L558">
        <f>_xlfn.XLOOKUP(B558,Analítico!B:B,Analítico!I:I,0)</f>
        <v>24.36</v>
      </c>
    </row>
    <row r="559" spans="1:12" ht="39" customHeight="1" x14ac:dyDescent="0.25">
      <c r="A559" s="55" t="s">
        <v>1627</v>
      </c>
      <c r="B559" s="56" t="s">
        <v>1689</v>
      </c>
      <c r="C559" s="55" t="s">
        <v>196</v>
      </c>
      <c r="D559" s="55" t="s">
        <v>1690</v>
      </c>
      <c r="E559" s="249" t="s">
        <v>1648</v>
      </c>
      <c r="F559" s="249"/>
      <c r="G559" s="57" t="s">
        <v>255</v>
      </c>
      <c r="H559" s="58">
        <v>22</v>
      </c>
      <c r="I559" s="43">
        <f t="shared" si="104"/>
        <v>3.17</v>
      </c>
      <c r="J559" s="43">
        <f t="shared" si="105"/>
        <v>69.739999999999995</v>
      </c>
      <c r="L559">
        <f>_xlfn.XLOOKUP(B559,Analítico!B:B,Analítico!I:I,0)</f>
        <v>3.17</v>
      </c>
    </row>
    <row r="560" spans="1:12" ht="24" customHeight="1" x14ac:dyDescent="0.25">
      <c r="A560" s="55" t="s">
        <v>1627</v>
      </c>
      <c r="B560" s="56" t="s">
        <v>2054</v>
      </c>
      <c r="C560" s="55" t="s">
        <v>196</v>
      </c>
      <c r="D560" s="55" t="s">
        <v>2055</v>
      </c>
      <c r="E560" s="249" t="s">
        <v>1648</v>
      </c>
      <c r="F560" s="249"/>
      <c r="G560" s="57" t="s">
        <v>255</v>
      </c>
      <c r="H560" s="58">
        <v>2.5</v>
      </c>
      <c r="I560" s="43">
        <f t="shared" si="104"/>
        <v>4.33</v>
      </c>
      <c r="J560" s="43">
        <f t="shared" si="105"/>
        <v>10.824999999999999</v>
      </c>
      <c r="L560">
        <f>_xlfn.XLOOKUP(B560,Analítico!B:B,Analítico!I:I,0)</f>
        <v>4.33</v>
      </c>
    </row>
    <row r="561" spans="1:12" ht="24" customHeight="1" x14ac:dyDescent="0.25">
      <c r="A561" s="55" t="s">
        <v>1627</v>
      </c>
      <c r="B561" s="56" t="s">
        <v>1699</v>
      </c>
      <c r="C561" s="55" t="s">
        <v>196</v>
      </c>
      <c r="D561" s="55" t="s">
        <v>1700</v>
      </c>
      <c r="E561" s="249" t="s">
        <v>1648</v>
      </c>
      <c r="F561" s="249"/>
      <c r="G561" s="57" t="s">
        <v>259</v>
      </c>
      <c r="H561" s="58">
        <v>0.25</v>
      </c>
      <c r="I561" s="43">
        <f t="shared" si="104"/>
        <v>14.31</v>
      </c>
      <c r="J561" s="43">
        <f t="shared" si="105"/>
        <v>3.5775000000000001</v>
      </c>
      <c r="L561">
        <f>_xlfn.XLOOKUP(B561,Analítico!B:B,Analítico!I:I,0)</f>
        <v>14.31</v>
      </c>
    </row>
    <row r="562" spans="1:12" ht="24" customHeight="1" x14ac:dyDescent="0.25">
      <c r="A562" s="55" t="s">
        <v>1627</v>
      </c>
      <c r="B562" s="56" t="s">
        <v>1707</v>
      </c>
      <c r="C562" s="55" t="s">
        <v>196</v>
      </c>
      <c r="D562" s="55" t="s">
        <v>1708</v>
      </c>
      <c r="E562" s="249" t="s">
        <v>1665</v>
      </c>
      <c r="F562" s="249"/>
      <c r="G562" s="57" t="s">
        <v>266</v>
      </c>
      <c r="H562" s="58">
        <v>1.3</v>
      </c>
      <c r="I562" s="43">
        <f t="shared" si="104"/>
        <v>20.010000000000002</v>
      </c>
      <c r="J562" s="43">
        <f t="shared" si="105"/>
        <v>26.013000000000002</v>
      </c>
      <c r="L562">
        <f>_xlfn.XLOOKUP(B562,Analítico!B:B,Analítico!I:I,0)</f>
        <v>20.010000000000002</v>
      </c>
    </row>
    <row r="563" spans="1:12" ht="24" customHeight="1" thickBot="1" x14ac:dyDescent="0.3">
      <c r="A563" s="55" t="s">
        <v>1627</v>
      </c>
      <c r="B563" s="56" t="s">
        <v>2056</v>
      </c>
      <c r="C563" s="55" t="s">
        <v>196</v>
      </c>
      <c r="D563" s="55" t="s">
        <v>2057</v>
      </c>
      <c r="E563" s="249" t="s">
        <v>1648</v>
      </c>
      <c r="F563" s="249"/>
      <c r="G563" s="57" t="s">
        <v>255</v>
      </c>
      <c r="H563" s="58">
        <v>2.5</v>
      </c>
      <c r="I563" s="43">
        <f t="shared" si="104"/>
        <v>8.1199999999999992</v>
      </c>
      <c r="J563" s="43">
        <f t="shared" si="105"/>
        <v>20.299999999999997</v>
      </c>
      <c r="L563">
        <f>_xlfn.XLOOKUP(B563,Analítico!B:B,Analítico!I:I,0)</f>
        <v>8.1199999999999992</v>
      </c>
    </row>
    <row r="564" spans="1:12" ht="26.25" hidden="1" thickBot="1" x14ac:dyDescent="0.3">
      <c r="A564" s="44"/>
      <c r="B564" s="44"/>
      <c r="C564" s="44"/>
      <c r="D564" s="44"/>
      <c r="E564" s="44" t="s">
        <v>1629</v>
      </c>
      <c r="F564" s="45">
        <v>58.68</v>
      </c>
      <c r="G564" s="44" t="s">
        <v>1630</v>
      </c>
      <c r="H564" s="45">
        <v>0</v>
      </c>
      <c r="I564" s="44" t="s">
        <v>1631</v>
      </c>
      <c r="J564" s="45">
        <v>58.68</v>
      </c>
      <c r="L564" t="str">
        <f>_xlfn.XLOOKUP(B564,Analítico!B:B,Analítico!I:I,0)</f>
        <v>MO com LS =&gt;</v>
      </c>
    </row>
    <row r="565" spans="1:12" ht="15" hidden="1" customHeight="1" thickBot="1" x14ac:dyDescent="0.3">
      <c r="A565" s="44"/>
      <c r="B565" s="44"/>
      <c r="C565" s="44"/>
      <c r="D565" s="44"/>
      <c r="E565" s="44" t="s">
        <v>1632</v>
      </c>
      <c r="F565" s="45">
        <v>36.31</v>
      </c>
      <c r="G565" s="44"/>
      <c r="H565" s="229" t="s">
        <v>1633</v>
      </c>
      <c r="I565" s="229"/>
      <c r="J565" s="45">
        <v>201.38</v>
      </c>
      <c r="L565" t="str">
        <f>_xlfn.XLOOKUP(B565,Analítico!B:B,Analítico!I:I,0)</f>
        <v>MO com LS =&gt;</v>
      </c>
    </row>
    <row r="566" spans="1:12" ht="0.75" customHeight="1" thickTop="1" x14ac:dyDescent="0.25">
      <c r="A566" s="49"/>
      <c r="B566" s="49"/>
      <c r="C566" s="49"/>
      <c r="D566" s="49"/>
      <c r="E566" s="49"/>
      <c r="F566" s="49"/>
      <c r="G566" s="49"/>
      <c r="H566" s="49"/>
      <c r="I566" s="49"/>
      <c r="J566" s="49"/>
      <c r="L566" t="str">
        <f>_xlfn.XLOOKUP(B566,Analítico!B:B,Analítico!I:I,0)</f>
        <v>MO com LS =&gt;</v>
      </c>
    </row>
    <row r="567" spans="1:12" ht="18" hidden="1" customHeight="1" x14ac:dyDescent="0.25">
      <c r="A567" s="36" t="s">
        <v>361</v>
      </c>
      <c r="B567" s="37" t="s">
        <v>137</v>
      </c>
      <c r="C567" s="36" t="s">
        <v>138</v>
      </c>
      <c r="D567" s="36" t="s">
        <v>9</v>
      </c>
      <c r="E567" s="250" t="s">
        <v>1626</v>
      </c>
      <c r="F567" s="250"/>
      <c r="G567" s="38" t="s">
        <v>139</v>
      </c>
      <c r="H567" s="37" t="s">
        <v>140</v>
      </c>
      <c r="I567" s="37" t="s">
        <v>141</v>
      </c>
      <c r="J567" s="37" t="s">
        <v>10</v>
      </c>
      <c r="L567" t="str">
        <f>_xlfn.XLOOKUP(B567,Analítico!B:B,Analítico!I:I,0)</f>
        <v>Valor Unit</v>
      </c>
    </row>
    <row r="568" spans="1:12" ht="24" customHeight="1" x14ac:dyDescent="0.25">
      <c r="A568" s="39" t="s">
        <v>1636</v>
      </c>
      <c r="B568" s="40" t="s">
        <v>362</v>
      </c>
      <c r="C568" s="39" t="s">
        <v>162</v>
      </c>
      <c r="D568" s="39" t="s">
        <v>363</v>
      </c>
      <c r="E568" s="251" t="s">
        <v>2043</v>
      </c>
      <c r="F568" s="251"/>
      <c r="G568" s="41" t="s">
        <v>159</v>
      </c>
      <c r="H568" s="42">
        <v>1</v>
      </c>
      <c r="I568" s="43">
        <f t="shared" ref="I568:I573" si="106">L568</f>
        <v>269.54724660655739</v>
      </c>
      <c r="J568" s="43">
        <f t="shared" ref="J568:J573" si="107">H568*I568</f>
        <v>269.54724660655739</v>
      </c>
      <c r="L568">
        <f>_xlfn.XLOOKUP(B568,Analítico!B:B,Analítico!I:I,0)</f>
        <v>269.54724660655739</v>
      </c>
    </row>
    <row r="569" spans="1:12" ht="25.5" customHeight="1" x14ac:dyDescent="0.25">
      <c r="A569" s="50" t="s">
        <v>1638</v>
      </c>
      <c r="B569" s="51" t="s">
        <v>1915</v>
      </c>
      <c r="C569" s="50" t="s">
        <v>157</v>
      </c>
      <c r="D569" s="50" t="s">
        <v>1916</v>
      </c>
      <c r="E569" s="248" t="s">
        <v>1637</v>
      </c>
      <c r="F569" s="248"/>
      <c r="G569" s="52" t="s">
        <v>266</v>
      </c>
      <c r="H569" s="53">
        <v>0.41599999999999998</v>
      </c>
      <c r="I569" s="43">
        <f t="shared" si="106"/>
        <v>19.7</v>
      </c>
      <c r="J569" s="43">
        <f t="shared" si="107"/>
        <v>8.1951999999999998</v>
      </c>
      <c r="L569">
        <f>_xlfn.XLOOKUP(B569,Analítico!B:B,Analítico!I:I,0)</f>
        <v>19.7</v>
      </c>
    </row>
    <row r="570" spans="1:12" ht="24" customHeight="1" x14ac:dyDescent="0.25">
      <c r="A570" s="50" t="s">
        <v>1638</v>
      </c>
      <c r="B570" s="51" t="s">
        <v>2058</v>
      </c>
      <c r="C570" s="50" t="s">
        <v>157</v>
      </c>
      <c r="D570" s="50" t="s">
        <v>2059</v>
      </c>
      <c r="E570" s="248" t="s">
        <v>1637</v>
      </c>
      <c r="F570" s="248"/>
      <c r="G570" s="52" t="s">
        <v>266</v>
      </c>
      <c r="H570" s="53">
        <v>0.41599999999999998</v>
      </c>
      <c r="I570" s="43">
        <f t="shared" si="106"/>
        <v>24.53</v>
      </c>
      <c r="J570" s="43">
        <f t="shared" si="107"/>
        <v>10.20448</v>
      </c>
      <c r="L570">
        <f>_xlfn.XLOOKUP(B570,Analítico!B:B,Analítico!I:I,0)</f>
        <v>24.53</v>
      </c>
    </row>
    <row r="571" spans="1:12" ht="24" customHeight="1" x14ac:dyDescent="0.25">
      <c r="A571" s="55" t="s">
        <v>1627</v>
      </c>
      <c r="B571" s="56" t="s">
        <v>2060</v>
      </c>
      <c r="C571" s="55" t="s">
        <v>162</v>
      </c>
      <c r="D571" s="55" t="s">
        <v>2061</v>
      </c>
      <c r="E571" s="249" t="s">
        <v>1648</v>
      </c>
      <c r="F571" s="249"/>
      <c r="G571" s="57" t="s">
        <v>259</v>
      </c>
      <c r="H571" s="58">
        <v>0.2</v>
      </c>
      <c r="I571" s="43">
        <f t="shared" si="106"/>
        <v>31.85</v>
      </c>
      <c r="J571" s="43">
        <f t="shared" si="107"/>
        <v>6.370000000000001</v>
      </c>
      <c r="L571">
        <f>_xlfn.XLOOKUP(B571,Analítico!B:B,Analítico!I:I,0)</f>
        <v>31.85</v>
      </c>
    </row>
    <row r="572" spans="1:12" ht="24" customHeight="1" x14ac:dyDescent="0.25">
      <c r="A572" s="55" t="s">
        <v>1627</v>
      </c>
      <c r="B572" s="56" t="s">
        <v>2062</v>
      </c>
      <c r="C572" s="55" t="s">
        <v>162</v>
      </c>
      <c r="D572" s="55" t="s">
        <v>2063</v>
      </c>
      <c r="E572" s="249" t="s">
        <v>1648</v>
      </c>
      <c r="F572" s="249"/>
      <c r="G572" s="57" t="s">
        <v>159</v>
      </c>
      <c r="H572" s="58">
        <v>1</v>
      </c>
      <c r="I572" s="43">
        <f t="shared" si="106"/>
        <v>244.37</v>
      </c>
      <c r="J572" s="43">
        <f t="shared" si="107"/>
        <v>244.37</v>
      </c>
      <c r="L572">
        <f>_xlfn.XLOOKUP(B572,Analítico!B:B,Analítico!I:I,0)</f>
        <v>244.37</v>
      </c>
    </row>
    <row r="573" spans="1:12" ht="25.5" customHeight="1" thickBot="1" x14ac:dyDescent="0.3">
      <c r="A573" s="55" t="s">
        <v>1627</v>
      </c>
      <c r="B573" s="56" t="s">
        <v>2064</v>
      </c>
      <c r="C573" s="55" t="s">
        <v>162</v>
      </c>
      <c r="D573" s="55" t="s">
        <v>2065</v>
      </c>
      <c r="E573" s="249" t="s">
        <v>1648</v>
      </c>
      <c r="F573" s="249"/>
      <c r="G573" s="57" t="s">
        <v>259</v>
      </c>
      <c r="H573" s="58">
        <v>0.6</v>
      </c>
      <c r="I573" s="43">
        <f t="shared" si="106"/>
        <v>0.69</v>
      </c>
      <c r="J573" s="43">
        <f t="shared" si="107"/>
        <v>0.41399999999999998</v>
      </c>
      <c r="L573">
        <f>_xlfn.XLOOKUP(B573,Analítico!B:B,Analítico!I:I,0)</f>
        <v>0.69</v>
      </c>
    </row>
    <row r="574" spans="1:12" ht="26.25" hidden="1" thickBot="1" x14ac:dyDescent="0.3">
      <c r="A574" s="44"/>
      <c r="B574" s="44"/>
      <c r="C574" s="44"/>
      <c r="D574" s="44"/>
      <c r="E574" s="44" t="s">
        <v>1629</v>
      </c>
      <c r="F574" s="45">
        <v>13.76</v>
      </c>
      <c r="G574" s="44" t="s">
        <v>1630</v>
      </c>
      <c r="H574" s="45">
        <v>0</v>
      </c>
      <c r="I574" s="44" t="s">
        <v>1631</v>
      </c>
      <c r="J574" s="45">
        <v>13.76</v>
      </c>
      <c r="L574" t="str">
        <f>_xlfn.XLOOKUP(B574,Analítico!B:B,Analítico!I:I,0)</f>
        <v>MO com LS =&gt;</v>
      </c>
    </row>
    <row r="575" spans="1:12" ht="15" hidden="1" customHeight="1" thickBot="1" x14ac:dyDescent="0.3">
      <c r="A575" s="44"/>
      <c r="B575" s="44"/>
      <c r="C575" s="44"/>
      <c r="D575" s="44"/>
      <c r="E575" s="44" t="s">
        <v>1632</v>
      </c>
      <c r="F575" s="45">
        <v>60.33</v>
      </c>
      <c r="G575" s="44"/>
      <c r="H575" s="229" t="s">
        <v>1633</v>
      </c>
      <c r="I575" s="229"/>
      <c r="J575" s="45">
        <v>334.58</v>
      </c>
      <c r="L575" t="str">
        <f>_xlfn.XLOOKUP(B575,Analítico!B:B,Analítico!I:I,0)</f>
        <v>MO com LS =&gt;</v>
      </c>
    </row>
    <row r="576" spans="1:12" ht="0.75" customHeight="1" thickTop="1" x14ac:dyDescent="0.25">
      <c r="A576" s="49"/>
      <c r="B576" s="49"/>
      <c r="C576" s="49"/>
      <c r="D576" s="49"/>
      <c r="E576" s="49"/>
      <c r="F576" s="49"/>
      <c r="G576" s="49"/>
      <c r="H576" s="49"/>
      <c r="I576" s="49"/>
      <c r="J576" s="49"/>
      <c r="L576" t="str">
        <f>_xlfn.XLOOKUP(B576,Analítico!B:B,Analítico!I:I,0)</f>
        <v>MO com LS =&gt;</v>
      </c>
    </row>
    <row r="577" spans="1:12" ht="18" hidden="1" customHeight="1" x14ac:dyDescent="0.25">
      <c r="A577" s="36" t="s">
        <v>364</v>
      </c>
      <c r="B577" s="37" t="s">
        <v>137</v>
      </c>
      <c r="C577" s="36" t="s">
        <v>138</v>
      </c>
      <c r="D577" s="36" t="s">
        <v>9</v>
      </c>
      <c r="E577" s="250" t="s">
        <v>1626</v>
      </c>
      <c r="F577" s="250"/>
      <c r="G577" s="38" t="s">
        <v>139</v>
      </c>
      <c r="H577" s="37" t="s">
        <v>140</v>
      </c>
      <c r="I577" s="37" t="s">
        <v>141</v>
      </c>
      <c r="J577" s="37" t="s">
        <v>10</v>
      </c>
      <c r="L577" t="str">
        <f>_xlfn.XLOOKUP(B577,Analítico!B:B,Analítico!I:I,0)</f>
        <v>Valor Unit</v>
      </c>
    </row>
    <row r="578" spans="1:12" ht="25.5" customHeight="1" x14ac:dyDescent="0.25">
      <c r="A578" s="39" t="s">
        <v>1636</v>
      </c>
      <c r="B578" s="40" t="s">
        <v>365</v>
      </c>
      <c r="C578" s="39" t="s">
        <v>157</v>
      </c>
      <c r="D578" s="39" t="s">
        <v>366</v>
      </c>
      <c r="E578" s="251" t="s">
        <v>1893</v>
      </c>
      <c r="F578" s="251"/>
      <c r="G578" s="41" t="s">
        <v>159</v>
      </c>
      <c r="H578" s="42">
        <v>1</v>
      </c>
      <c r="I578" s="43">
        <f t="shared" ref="I578:I589" si="108">L578</f>
        <v>71.451208385245906</v>
      </c>
      <c r="J578" s="43">
        <f t="shared" ref="J578:J589" si="109">H578*I578</f>
        <v>71.451208385245906</v>
      </c>
      <c r="L578">
        <f>_xlfn.XLOOKUP(B578,Analítico!B:B,Analítico!I:I,0)</f>
        <v>71.451208385245906</v>
      </c>
    </row>
    <row r="579" spans="1:12" ht="25.5" customHeight="1" x14ac:dyDescent="0.25">
      <c r="A579" s="50" t="s">
        <v>1638</v>
      </c>
      <c r="B579" s="51" t="s">
        <v>1660</v>
      </c>
      <c r="C579" s="50" t="s">
        <v>157</v>
      </c>
      <c r="D579" s="50" t="s">
        <v>1661</v>
      </c>
      <c r="E579" s="248" t="s">
        <v>1637</v>
      </c>
      <c r="F579" s="248"/>
      <c r="G579" s="52" t="s">
        <v>266</v>
      </c>
      <c r="H579" s="53">
        <v>0.36280000000000001</v>
      </c>
      <c r="I579" s="43">
        <f t="shared" si="108"/>
        <v>21.06</v>
      </c>
      <c r="J579" s="43">
        <f t="shared" si="109"/>
        <v>7.640568</v>
      </c>
      <c r="L579">
        <f>_xlfn.XLOOKUP(B579,Analítico!B:B,Analítico!I:I,0)</f>
        <v>21.06</v>
      </c>
    </row>
    <row r="580" spans="1:12" ht="24" customHeight="1" x14ac:dyDescent="0.25">
      <c r="A580" s="50" t="s">
        <v>1638</v>
      </c>
      <c r="B580" s="51" t="s">
        <v>1186</v>
      </c>
      <c r="C580" s="50" t="s">
        <v>157</v>
      </c>
      <c r="D580" s="50" t="s">
        <v>1187</v>
      </c>
      <c r="E580" s="248" t="s">
        <v>1637</v>
      </c>
      <c r="F580" s="248"/>
      <c r="G580" s="52" t="s">
        <v>266</v>
      </c>
      <c r="H580" s="53">
        <v>0.36280000000000001</v>
      </c>
      <c r="I580" s="43">
        <f t="shared" si="108"/>
        <v>18.82</v>
      </c>
      <c r="J580" s="43">
        <f t="shared" si="109"/>
        <v>6.827896</v>
      </c>
      <c r="L580">
        <f>_xlfn.XLOOKUP(B580,Analítico!B:B,Analítico!I:I,0)</f>
        <v>18.82</v>
      </c>
    </row>
    <row r="581" spans="1:12" ht="25.5" customHeight="1" x14ac:dyDescent="0.25">
      <c r="A581" s="55" t="s">
        <v>1627</v>
      </c>
      <c r="B581" s="56" t="s">
        <v>1807</v>
      </c>
      <c r="C581" s="55" t="s">
        <v>157</v>
      </c>
      <c r="D581" s="55" t="s">
        <v>1808</v>
      </c>
      <c r="E581" s="249" t="s">
        <v>1648</v>
      </c>
      <c r="F581" s="249"/>
      <c r="G581" s="57" t="s">
        <v>159</v>
      </c>
      <c r="H581" s="58">
        <v>1.0966</v>
      </c>
      <c r="I581" s="43">
        <f t="shared" si="108"/>
        <v>20.11</v>
      </c>
      <c r="J581" s="43">
        <f t="shared" si="109"/>
        <v>22.052626</v>
      </c>
      <c r="L581">
        <f>_xlfn.XLOOKUP(B581,Analítico!B:B,Analítico!I:I,0)</f>
        <v>20.11</v>
      </c>
    </row>
    <row r="582" spans="1:12" ht="39" customHeight="1" x14ac:dyDescent="0.25">
      <c r="A582" s="55" t="s">
        <v>1627</v>
      </c>
      <c r="B582" s="56" t="s">
        <v>2066</v>
      </c>
      <c r="C582" s="55" t="s">
        <v>157</v>
      </c>
      <c r="D582" s="55" t="s">
        <v>2067</v>
      </c>
      <c r="E582" s="249" t="s">
        <v>1648</v>
      </c>
      <c r="F582" s="249"/>
      <c r="G582" s="57" t="s">
        <v>255</v>
      </c>
      <c r="H582" s="58">
        <v>3.851</v>
      </c>
      <c r="I582" s="43">
        <f t="shared" si="108"/>
        <v>6.02</v>
      </c>
      <c r="J582" s="43">
        <f t="shared" si="109"/>
        <v>23.183019999999999</v>
      </c>
      <c r="L582">
        <f>_xlfn.XLOOKUP(B582,Analítico!B:B,Analítico!I:I,0)</f>
        <v>6.02</v>
      </c>
    </row>
    <row r="583" spans="1:12" ht="39" customHeight="1" x14ac:dyDescent="0.25">
      <c r="A583" s="55" t="s">
        <v>1627</v>
      </c>
      <c r="B583" s="56" t="s">
        <v>2068</v>
      </c>
      <c r="C583" s="55" t="s">
        <v>157</v>
      </c>
      <c r="D583" s="55" t="s">
        <v>2069</v>
      </c>
      <c r="E583" s="249" t="s">
        <v>1643</v>
      </c>
      <c r="F583" s="249"/>
      <c r="G583" s="57" t="s">
        <v>164</v>
      </c>
      <c r="H583" s="58">
        <v>1.3265</v>
      </c>
      <c r="I583" s="43">
        <f t="shared" si="108"/>
        <v>2.29</v>
      </c>
      <c r="J583" s="43">
        <f t="shared" si="109"/>
        <v>3.0376850000000002</v>
      </c>
      <c r="L583">
        <f>_xlfn.XLOOKUP(B583,Analítico!B:B,Analítico!I:I,0)</f>
        <v>2.29</v>
      </c>
    </row>
    <row r="584" spans="1:12" ht="25.5" customHeight="1" x14ac:dyDescent="0.25">
      <c r="A584" s="55" t="s">
        <v>1627</v>
      </c>
      <c r="B584" s="56" t="s">
        <v>1815</v>
      </c>
      <c r="C584" s="55" t="s">
        <v>157</v>
      </c>
      <c r="D584" s="55" t="s">
        <v>1816</v>
      </c>
      <c r="E584" s="249" t="s">
        <v>1648</v>
      </c>
      <c r="F584" s="249"/>
      <c r="G584" s="57" t="s">
        <v>255</v>
      </c>
      <c r="H584" s="58">
        <v>1.4395</v>
      </c>
      <c r="I584" s="43">
        <f t="shared" si="108"/>
        <v>2.78</v>
      </c>
      <c r="J584" s="43">
        <f t="shared" si="109"/>
        <v>4.0018099999999999</v>
      </c>
      <c r="L584">
        <f>_xlfn.XLOOKUP(B584,Analítico!B:B,Analítico!I:I,0)</f>
        <v>2.78</v>
      </c>
    </row>
    <row r="585" spans="1:12" ht="39" customHeight="1" x14ac:dyDescent="0.25">
      <c r="A585" s="55" t="s">
        <v>1627</v>
      </c>
      <c r="B585" s="56" t="s">
        <v>1817</v>
      </c>
      <c r="C585" s="55" t="s">
        <v>157</v>
      </c>
      <c r="D585" s="55" t="s">
        <v>1818</v>
      </c>
      <c r="E585" s="249" t="s">
        <v>1643</v>
      </c>
      <c r="F585" s="249"/>
      <c r="G585" s="57" t="s">
        <v>259</v>
      </c>
      <c r="H585" s="58">
        <v>0.5202</v>
      </c>
      <c r="I585" s="43">
        <f t="shared" si="108"/>
        <v>3.47</v>
      </c>
      <c r="J585" s="43">
        <f t="shared" si="109"/>
        <v>1.805094</v>
      </c>
      <c r="L585">
        <f>_xlfn.XLOOKUP(B585,Analítico!B:B,Analítico!I:I,0)</f>
        <v>3.47</v>
      </c>
    </row>
    <row r="586" spans="1:12" ht="25.5" customHeight="1" x14ac:dyDescent="0.25">
      <c r="A586" s="55" t="s">
        <v>1627</v>
      </c>
      <c r="B586" s="56" t="s">
        <v>1819</v>
      </c>
      <c r="C586" s="55" t="s">
        <v>157</v>
      </c>
      <c r="D586" s="55" t="s">
        <v>1820</v>
      </c>
      <c r="E586" s="249" t="s">
        <v>1648</v>
      </c>
      <c r="F586" s="249"/>
      <c r="G586" s="57" t="s">
        <v>164</v>
      </c>
      <c r="H586" s="58">
        <v>7.9740000000000002</v>
      </c>
      <c r="I586" s="43">
        <f t="shared" si="108"/>
        <v>0.11</v>
      </c>
      <c r="J586" s="43">
        <f t="shared" si="109"/>
        <v>0.87714000000000003</v>
      </c>
      <c r="L586">
        <f>_xlfn.XLOOKUP(B586,Analítico!B:B,Analítico!I:I,0)</f>
        <v>0.11</v>
      </c>
    </row>
    <row r="587" spans="1:12" ht="39" customHeight="1" x14ac:dyDescent="0.25">
      <c r="A587" s="55" t="s">
        <v>1627</v>
      </c>
      <c r="B587" s="56" t="s">
        <v>1821</v>
      </c>
      <c r="C587" s="55" t="s">
        <v>157</v>
      </c>
      <c r="D587" s="55" t="s">
        <v>1822</v>
      </c>
      <c r="E587" s="249" t="s">
        <v>1648</v>
      </c>
      <c r="F587" s="249"/>
      <c r="G587" s="57" t="s">
        <v>164</v>
      </c>
      <c r="H587" s="58">
        <v>2.1911999999999998</v>
      </c>
      <c r="I587" s="43">
        <f t="shared" si="108"/>
        <v>0.26</v>
      </c>
      <c r="J587" s="43">
        <f t="shared" si="109"/>
        <v>0.569712</v>
      </c>
      <c r="L587">
        <f>_xlfn.XLOOKUP(B587,Analítico!B:B,Analítico!I:I,0)</f>
        <v>0.26</v>
      </c>
    </row>
    <row r="588" spans="1:12" ht="25.5" customHeight="1" x14ac:dyDescent="0.25">
      <c r="A588" s="55" t="s">
        <v>1627</v>
      </c>
      <c r="B588" s="56" t="s">
        <v>2070</v>
      </c>
      <c r="C588" s="55" t="s">
        <v>157</v>
      </c>
      <c r="D588" s="55" t="s">
        <v>2071</v>
      </c>
      <c r="E588" s="249" t="s">
        <v>1648</v>
      </c>
      <c r="F588" s="249"/>
      <c r="G588" s="57" t="s">
        <v>1802</v>
      </c>
      <c r="H588" s="58">
        <v>1.32E-2</v>
      </c>
      <c r="I588" s="43">
        <f t="shared" si="108"/>
        <v>28.66</v>
      </c>
      <c r="J588" s="43">
        <f t="shared" si="109"/>
        <v>0.37831199999999998</v>
      </c>
      <c r="L588">
        <f>_xlfn.XLOOKUP(B588,Analítico!B:B,Analítico!I:I,0)</f>
        <v>28.66</v>
      </c>
    </row>
    <row r="589" spans="1:12" ht="39" customHeight="1" thickBot="1" x14ac:dyDescent="0.3">
      <c r="A589" s="55" t="s">
        <v>1627</v>
      </c>
      <c r="B589" s="56" t="s">
        <v>2072</v>
      </c>
      <c r="C589" s="55" t="s">
        <v>157</v>
      </c>
      <c r="D589" s="55" t="s">
        <v>2073</v>
      </c>
      <c r="E589" s="249" t="s">
        <v>1648</v>
      </c>
      <c r="F589" s="249"/>
      <c r="G589" s="57" t="s">
        <v>259</v>
      </c>
      <c r="H589" s="58">
        <v>4.2599999999999999E-2</v>
      </c>
      <c r="I589" s="43">
        <f t="shared" si="108"/>
        <v>27.4</v>
      </c>
      <c r="J589" s="43">
        <f t="shared" si="109"/>
        <v>1.1672399999999998</v>
      </c>
      <c r="L589">
        <f>_xlfn.XLOOKUP(B589,Analítico!B:B,Analítico!I:I,0)</f>
        <v>27.4</v>
      </c>
    </row>
    <row r="590" spans="1:12" ht="26.25" hidden="1" thickBot="1" x14ac:dyDescent="0.3">
      <c r="A590" s="44"/>
      <c r="B590" s="44"/>
      <c r="C590" s="44"/>
      <c r="D590" s="44"/>
      <c r="E590" s="44" t="s">
        <v>1629</v>
      </c>
      <c r="F590" s="45">
        <v>10.82</v>
      </c>
      <c r="G590" s="44" t="s">
        <v>1630</v>
      </c>
      <c r="H590" s="45">
        <v>0</v>
      </c>
      <c r="I590" s="44" t="s">
        <v>1631</v>
      </c>
      <c r="J590" s="45">
        <v>10.82</v>
      </c>
      <c r="L590" t="str">
        <f>_xlfn.XLOOKUP(B590,Analítico!B:B,Analítico!I:I,0)</f>
        <v>MO com LS =&gt;</v>
      </c>
    </row>
    <row r="591" spans="1:12" ht="15" hidden="1" customHeight="1" thickBot="1" x14ac:dyDescent="0.3">
      <c r="A591" s="44"/>
      <c r="B591" s="44"/>
      <c r="C591" s="44"/>
      <c r="D591" s="44"/>
      <c r="E591" s="44" t="s">
        <v>1632</v>
      </c>
      <c r="F591" s="45">
        <v>15.99</v>
      </c>
      <c r="G591" s="44"/>
      <c r="H591" s="229" t="s">
        <v>1633</v>
      </c>
      <c r="I591" s="229"/>
      <c r="J591" s="45">
        <v>88.69</v>
      </c>
      <c r="L591" t="str">
        <f>_xlfn.XLOOKUP(B591,Analítico!B:B,Analítico!I:I,0)</f>
        <v>MO com LS =&gt;</v>
      </c>
    </row>
    <row r="592" spans="1:12" ht="0.75" customHeight="1" thickTop="1" x14ac:dyDescent="0.25">
      <c r="A592" s="49"/>
      <c r="B592" s="49"/>
      <c r="C592" s="49"/>
      <c r="D592" s="49"/>
      <c r="E592" s="49"/>
      <c r="F592" s="49"/>
      <c r="G592" s="49"/>
      <c r="H592" s="49"/>
      <c r="I592" s="49"/>
      <c r="J592" s="49"/>
      <c r="L592" t="str">
        <f>_xlfn.XLOOKUP(B592,Analítico!B:B,Analítico!I:I,0)</f>
        <v>MO com LS =&gt;</v>
      </c>
    </row>
    <row r="593" spans="1:12" ht="18" hidden="1" customHeight="1" x14ac:dyDescent="0.25">
      <c r="A593" s="36" t="s">
        <v>367</v>
      </c>
      <c r="B593" s="37" t="s">
        <v>137</v>
      </c>
      <c r="C593" s="36" t="s">
        <v>138</v>
      </c>
      <c r="D593" s="36" t="s">
        <v>9</v>
      </c>
      <c r="E593" s="250" t="s">
        <v>1626</v>
      </c>
      <c r="F593" s="250"/>
      <c r="G593" s="38" t="s">
        <v>139</v>
      </c>
      <c r="H593" s="37" t="s">
        <v>140</v>
      </c>
      <c r="I593" s="37" t="s">
        <v>141</v>
      </c>
      <c r="J593" s="37" t="s">
        <v>10</v>
      </c>
      <c r="L593" t="str">
        <f>_xlfn.XLOOKUP(B593,Analítico!B:B,Analítico!I:I,0)</f>
        <v>Valor Unit</v>
      </c>
    </row>
    <row r="594" spans="1:12" ht="24" customHeight="1" x14ac:dyDescent="0.25">
      <c r="A594" s="39" t="s">
        <v>1636</v>
      </c>
      <c r="B594" s="40" t="s">
        <v>368</v>
      </c>
      <c r="C594" s="39" t="s">
        <v>204</v>
      </c>
      <c r="D594" s="39" t="s">
        <v>369</v>
      </c>
      <c r="E594" s="251">
        <v>21</v>
      </c>
      <c r="F594" s="251"/>
      <c r="G594" s="41" t="s">
        <v>159</v>
      </c>
      <c r="H594" s="42">
        <v>1</v>
      </c>
      <c r="I594" s="43">
        <f t="shared" ref="I594:I597" si="110">L594</f>
        <v>19.3592573852459</v>
      </c>
      <c r="J594" s="43">
        <f t="shared" ref="J594:J597" si="111">H594*I594</f>
        <v>19.3592573852459</v>
      </c>
      <c r="L594">
        <f>_xlfn.XLOOKUP(B594,Analítico!B:B,Analítico!I:I,0)</f>
        <v>19.3592573852459</v>
      </c>
    </row>
    <row r="595" spans="1:12" ht="24" customHeight="1" x14ac:dyDescent="0.25">
      <c r="A595" s="55" t="s">
        <v>1627</v>
      </c>
      <c r="B595" s="56" t="s">
        <v>2074</v>
      </c>
      <c r="C595" s="55" t="s">
        <v>204</v>
      </c>
      <c r="D595" s="55" t="s">
        <v>2075</v>
      </c>
      <c r="E595" s="249" t="s">
        <v>1665</v>
      </c>
      <c r="F595" s="249"/>
      <c r="G595" s="57" t="s">
        <v>1787</v>
      </c>
      <c r="H595" s="58">
        <v>0.16</v>
      </c>
      <c r="I595" s="43">
        <f t="shared" si="110"/>
        <v>14.45</v>
      </c>
      <c r="J595" s="43">
        <f t="shared" si="111"/>
        <v>2.3119999999999998</v>
      </c>
      <c r="L595">
        <f>_xlfn.XLOOKUP(B595,Analítico!B:B,Analítico!I:I,0)</f>
        <v>14.45</v>
      </c>
    </row>
    <row r="596" spans="1:12" ht="24" customHeight="1" x14ac:dyDescent="0.25">
      <c r="A596" s="55" t="s">
        <v>1627</v>
      </c>
      <c r="B596" s="56" t="s">
        <v>2076</v>
      </c>
      <c r="C596" s="55" t="s">
        <v>204</v>
      </c>
      <c r="D596" s="55" t="s">
        <v>2077</v>
      </c>
      <c r="E596" s="249" t="s">
        <v>1648</v>
      </c>
      <c r="F596" s="249"/>
      <c r="G596" s="57" t="s">
        <v>2078</v>
      </c>
      <c r="H596" s="58">
        <v>6</v>
      </c>
      <c r="I596" s="43">
        <f t="shared" si="110"/>
        <v>0.94</v>
      </c>
      <c r="J596" s="43">
        <f t="shared" si="111"/>
        <v>5.64</v>
      </c>
      <c r="L596">
        <f>_xlfn.XLOOKUP(B596,Analítico!B:B,Analítico!I:I,0)</f>
        <v>0.94</v>
      </c>
    </row>
    <row r="597" spans="1:12" ht="24" customHeight="1" thickBot="1" x14ac:dyDescent="0.3">
      <c r="A597" s="55" t="s">
        <v>1627</v>
      </c>
      <c r="B597" s="56" t="s">
        <v>2079</v>
      </c>
      <c r="C597" s="55" t="s">
        <v>204</v>
      </c>
      <c r="D597" s="55" t="s">
        <v>2080</v>
      </c>
      <c r="E597" s="249" t="s">
        <v>1665</v>
      </c>
      <c r="F597" s="249"/>
      <c r="G597" s="57" t="s">
        <v>1787</v>
      </c>
      <c r="H597" s="58">
        <v>0.52</v>
      </c>
      <c r="I597" s="43">
        <f t="shared" si="110"/>
        <v>21.93</v>
      </c>
      <c r="J597" s="43">
        <f t="shared" si="111"/>
        <v>11.403600000000001</v>
      </c>
      <c r="L597">
        <f>_xlfn.XLOOKUP(B597,Analítico!B:B,Analítico!I:I,0)</f>
        <v>21.93</v>
      </c>
    </row>
    <row r="598" spans="1:12" ht="26.25" hidden="1" thickBot="1" x14ac:dyDescent="0.3">
      <c r="A598" s="44"/>
      <c r="B598" s="44"/>
      <c r="C598" s="44"/>
      <c r="D598" s="44"/>
      <c r="E598" s="44" t="s">
        <v>1629</v>
      </c>
      <c r="F598" s="45">
        <v>13.94</v>
      </c>
      <c r="G598" s="44" t="s">
        <v>1630</v>
      </c>
      <c r="H598" s="45">
        <v>0</v>
      </c>
      <c r="I598" s="44" t="s">
        <v>1631</v>
      </c>
      <c r="J598" s="45">
        <v>13.94</v>
      </c>
      <c r="L598" t="str">
        <f>_xlfn.XLOOKUP(B598,Analítico!B:B,Analítico!I:I,0)</f>
        <v>MO com LS =&gt;</v>
      </c>
    </row>
    <row r="599" spans="1:12" ht="15" hidden="1" customHeight="1" thickBot="1" x14ac:dyDescent="0.3">
      <c r="A599" s="44"/>
      <c r="B599" s="44"/>
      <c r="C599" s="44"/>
      <c r="D599" s="44"/>
      <c r="E599" s="44" t="s">
        <v>1632</v>
      </c>
      <c r="F599" s="45">
        <v>4.33</v>
      </c>
      <c r="G599" s="44"/>
      <c r="H599" s="229" t="s">
        <v>1633</v>
      </c>
      <c r="I599" s="229"/>
      <c r="J599" s="45">
        <v>24.03</v>
      </c>
      <c r="L599" t="str">
        <f>_xlfn.XLOOKUP(B599,Analítico!B:B,Analítico!I:I,0)</f>
        <v>MO com LS =&gt;</v>
      </c>
    </row>
    <row r="600" spans="1:12" ht="0.75" customHeight="1" thickTop="1" x14ac:dyDescent="0.25">
      <c r="A600" s="49"/>
      <c r="B600" s="49"/>
      <c r="C600" s="49"/>
      <c r="D600" s="49"/>
      <c r="E600" s="49"/>
      <c r="F600" s="49"/>
      <c r="G600" s="49"/>
      <c r="H600" s="49"/>
      <c r="I600" s="49"/>
      <c r="J600" s="49"/>
      <c r="L600" t="str">
        <f>_xlfn.XLOOKUP(B600,Analítico!B:B,Analítico!I:I,0)</f>
        <v>MO com LS =&gt;</v>
      </c>
    </row>
    <row r="601" spans="1:12" ht="18" hidden="1" customHeight="1" x14ac:dyDescent="0.25">
      <c r="A601" s="36" t="s">
        <v>370</v>
      </c>
      <c r="B601" s="37" t="s">
        <v>137</v>
      </c>
      <c r="C601" s="36" t="s">
        <v>138</v>
      </c>
      <c r="D601" s="36" t="s">
        <v>9</v>
      </c>
      <c r="E601" s="250" t="s">
        <v>1626</v>
      </c>
      <c r="F601" s="250"/>
      <c r="G601" s="38" t="s">
        <v>139</v>
      </c>
      <c r="H601" s="37" t="s">
        <v>140</v>
      </c>
      <c r="I601" s="37" t="s">
        <v>141</v>
      </c>
      <c r="J601" s="37" t="s">
        <v>10</v>
      </c>
      <c r="L601" t="str">
        <f>_xlfn.XLOOKUP(B601,Analítico!B:B,Analítico!I:I,0)</f>
        <v>Valor Unit</v>
      </c>
    </row>
    <row r="602" spans="1:12" ht="25.5" customHeight="1" x14ac:dyDescent="0.25">
      <c r="A602" s="39" t="s">
        <v>1636</v>
      </c>
      <c r="B602" s="40" t="s">
        <v>371</v>
      </c>
      <c r="C602" s="39" t="s">
        <v>162</v>
      </c>
      <c r="D602" s="39" t="s">
        <v>2081</v>
      </c>
      <c r="E602" s="251" t="s">
        <v>2043</v>
      </c>
      <c r="F602" s="251"/>
      <c r="G602" s="41" t="s">
        <v>159</v>
      </c>
      <c r="H602" s="42">
        <v>1</v>
      </c>
      <c r="I602" s="43">
        <f t="shared" ref="I602:I607" si="112">L602</f>
        <v>192.30356795081968</v>
      </c>
      <c r="J602" s="43">
        <f t="shared" ref="J602:J607" si="113">H602*I602</f>
        <v>192.30356795081968</v>
      </c>
      <c r="L602">
        <f>_xlfn.XLOOKUP(B602,Analítico!B:B,Analítico!I:I,0)</f>
        <v>192.30356795081968</v>
      </c>
    </row>
    <row r="603" spans="1:12" ht="25.5" customHeight="1" x14ac:dyDescent="0.25">
      <c r="A603" s="50" t="s">
        <v>1638</v>
      </c>
      <c r="B603" s="51" t="s">
        <v>1915</v>
      </c>
      <c r="C603" s="50" t="s">
        <v>157</v>
      </c>
      <c r="D603" s="50" t="s">
        <v>1916</v>
      </c>
      <c r="E603" s="248" t="s">
        <v>1637</v>
      </c>
      <c r="F603" s="248"/>
      <c r="G603" s="52" t="s">
        <v>266</v>
      </c>
      <c r="H603" s="53">
        <v>0.49</v>
      </c>
      <c r="I603" s="43">
        <f t="shared" si="112"/>
        <v>19.7</v>
      </c>
      <c r="J603" s="43">
        <f t="shared" si="113"/>
        <v>9.6529999999999987</v>
      </c>
      <c r="L603">
        <f>_xlfn.XLOOKUP(B603,Analítico!B:B,Analítico!I:I,0)</f>
        <v>19.7</v>
      </c>
    </row>
    <row r="604" spans="1:12" ht="25.5" customHeight="1" x14ac:dyDescent="0.25">
      <c r="A604" s="50" t="s">
        <v>1638</v>
      </c>
      <c r="B604" s="51" t="s">
        <v>2082</v>
      </c>
      <c r="C604" s="50" t="s">
        <v>157</v>
      </c>
      <c r="D604" s="50" t="s">
        <v>2083</v>
      </c>
      <c r="E604" s="248" t="s">
        <v>1637</v>
      </c>
      <c r="F604" s="248"/>
      <c r="G604" s="52" t="s">
        <v>266</v>
      </c>
      <c r="H604" s="53">
        <v>0.999</v>
      </c>
      <c r="I604" s="43">
        <f t="shared" si="112"/>
        <v>27.14</v>
      </c>
      <c r="J604" s="43">
        <f t="shared" si="113"/>
        <v>27.112860000000001</v>
      </c>
      <c r="L604">
        <f>_xlfn.XLOOKUP(B604,Analítico!B:B,Analítico!I:I,0)</f>
        <v>27.14</v>
      </c>
    </row>
    <row r="605" spans="1:12" ht="24" customHeight="1" x14ac:dyDescent="0.25">
      <c r="A605" s="55" t="s">
        <v>1627</v>
      </c>
      <c r="B605" s="56" t="s">
        <v>2084</v>
      </c>
      <c r="C605" s="55" t="s">
        <v>162</v>
      </c>
      <c r="D605" s="55" t="s">
        <v>2085</v>
      </c>
      <c r="E605" s="249" t="s">
        <v>1648</v>
      </c>
      <c r="F605" s="249"/>
      <c r="G605" s="57" t="s">
        <v>259</v>
      </c>
      <c r="H605" s="58">
        <v>0.45</v>
      </c>
      <c r="I605" s="43">
        <f t="shared" si="112"/>
        <v>39.22</v>
      </c>
      <c r="J605" s="43">
        <f t="shared" si="113"/>
        <v>17.649000000000001</v>
      </c>
      <c r="L605">
        <f>_xlfn.XLOOKUP(B605,Analítico!B:B,Analítico!I:I,0)</f>
        <v>39.22</v>
      </c>
    </row>
    <row r="606" spans="1:12" ht="25.5" customHeight="1" x14ac:dyDescent="0.25">
      <c r="A606" s="55" t="s">
        <v>1627</v>
      </c>
      <c r="B606" s="56" t="s">
        <v>2086</v>
      </c>
      <c r="C606" s="55" t="s">
        <v>162</v>
      </c>
      <c r="D606" s="55" t="s">
        <v>2081</v>
      </c>
      <c r="E606" s="249" t="s">
        <v>1648</v>
      </c>
      <c r="F606" s="249"/>
      <c r="G606" s="57" t="s">
        <v>159</v>
      </c>
      <c r="H606" s="58">
        <v>1.05</v>
      </c>
      <c r="I606" s="43">
        <f t="shared" si="112"/>
        <v>127.79</v>
      </c>
      <c r="J606" s="43">
        <f t="shared" si="113"/>
        <v>134.17950000000002</v>
      </c>
      <c r="L606">
        <f>_xlfn.XLOOKUP(B606,Analítico!B:B,Analítico!I:I,0)</f>
        <v>127.79</v>
      </c>
    </row>
    <row r="607" spans="1:12" ht="24" customHeight="1" thickBot="1" x14ac:dyDescent="0.3">
      <c r="A607" s="55" t="s">
        <v>1627</v>
      </c>
      <c r="B607" s="56" t="s">
        <v>2087</v>
      </c>
      <c r="C607" s="55" t="s">
        <v>162</v>
      </c>
      <c r="D607" s="55" t="s">
        <v>2088</v>
      </c>
      <c r="E607" s="249" t="s">
        <v>1648</v>
      </c>
      <c r="F607" s="249"/>
      <c r="G607" s="57" t="s">
        <v>259</v>
      </c>
      <c r="H607" s="58">
        <v>4.5</v>
      </c>
      <c r="I607" s="43">
        <f t="shared" si="112"/>
        <v>0.83</v>
      </c>
      <c r="J607" s="43">
        <f t="shared" si="113"/>
        <v>3.7349999999999999</v>
      </c>
      <c r="L607">
        <f>_xlfn.XLOOKUP(B607,Analítico!B:B,Analítico!I:I,0)</f>
        <v>0.83</v>
      </c>
    </row>
    <row r="608" spans="1:12" ht="26.25" hidden="1" thickBot="1" x14ac:dyDescent="0.3">
      <c r="A608" s="44"/>
      <c r="B608" s="44"/>
      <c r="C608" s="44"/>
      <c r="D608" s="44"/>
      <c r="E608" s="44" t="s">
        <v>1629</v>
      </c>
      <c r="F608" s="45">
        <v>28.49</v>
      </c>
      <c r="G608" s="44" t="s">
        <v>1630</v>
      </c>
      <c r="H608" s="45">
        <v>0</v>
      </c>
      <c r="I608" s="44" t="s">
        <v>1631</v>
      </c>
      <c r="J608" s="45">
        <v>28.49</v>
      </c>
      <c r="L608" t="str">
        <f>_xlfn.XLOOKUP(B608,Analítico!B:B,Analítico!I:I,0)</f>
        <v>MO com LS =&gt;</v>
      </c>
    </row>
    <row r="609" spans="1:12" ht="15" hidden="1" customHeight="1" thickBot="1" x14ac:dyDescent="0.3">
      <c r="A609" s="44"/>
      <c r="B609" s="44"/>
      <c r="C609" s="44"/>
      <c r="D609" s="44"/>
      <c r="E609" s="44" t="s">
        <v>1632</v>
      </c>
      <c r="F609" s="45">
        <v>43.04</v>
      </c>
      <c r="G609" s="44"/>
      <c r="H609" s="229" t="s">
        <v>1633</v>
      </c>
      <c r="I609" s="229"/>
      <c r="J609" s="45">
        <v>238.7</v>
      </c>
      <c r="L609" t="str">
        <f>_xlfn.XLOOKUP(B609,Analítico!B:B,Analítico!I:I,0)</f>
        <v>MO com LS =&gt;</v>
      </c>
    </row>
    <row r="610" spans="1:12" ht="0.75" customHeight="1" thickTop="1" x14ac:dyDescent="0.25">
      <c r="A610" s="49"/>
      <c r="B610" s="49"/>
      <c r="C610" s="49"/>
      <c r="D610" s="49"/>
      <c r="E610" s="49"/>
      <c r="F610" s="49"/>
      <c r="G610" s="49"/>
      <c r="H610" s="49"/>
      <c r="I610" s="49"/>
      <c r="J610" s="49"/>
      <c r="L610" t="str">
        <f>_xlfn.XLOOKUP(B610,Analítico!B:B,Analítico!I:I,0)</f>
        <v>MO com LS =&gt;</v>
      </c>
    </row>
    <row r="611" spans="1:12" ht="18" hidden="1" customHeight="1" x14ac:dyDescent="0.25">
      <c r="A611" s="36" t="s">
        <v>376</v>
      </c>
      <c r="B611" s="37" t="s">
        <v>137</v>
      </c>
      <c r="C611" s="36" t="s">
        <v>138</v>
      </c>
      <c r="D611" s="36" t="s">
        <v>9</v>
      </c>
      <c r="E611" s="250" t="s">
        <v>1626</v>
      </c>
      <c r="F611" s="250"/>
      <c r="G611" s="38" t="s">
        <v>139</v>
      </c>
      <c r="H611" s="37" t="s">
        <v>140</v>
      </c>
      <c r="I611" s="37" t="s">
        <v>141</v>
      </c>
      <c r="J611" s="37" t="s">
        <v>10</v>
      </c>
      <c r="L611" t="str">
        <f>_xlfn.XLOOKUP(B611,Analítico!B:B,Analítico!I:I,0)</f>
        <v>Valor Unit</v>
      </c>
    </row>
    <row r="612" spans="1:12" ht="24" customHeight="1" x14ac:dyDescent="0.25">
      <c r="A612" s="39" t="s">
        <v>1636</v>
      </c>
      <c r="B612" s="40" t="s">
        <v>377</v>
      </c>
      <c r="C612" s="39" t="s">
        <v>162</v>
      </c>
      <c r="D612" s="39" t="s">
        <v>378</v>
      </c>
      <c r="E612" s="251" t="s">
        <v>2089</v>
      </c>
      <c r="F612" s="251"/>
      <c r="G612" s="41" t="s">
        <v>159</v>
      </c>
      <c r="H612" s="42">
        <v>1</v>
      </c>
      <c r="I612" s="43">
        <f t="shared" ref="I612:I620" si="114">L612</f>
        <v>596.97891448360656</v>
      </c>
      <c r="J612" s="43">
        <f t="shared" ref="J612:J620" si="115">H612*I612</f>
        <v>596.97891448360656</v>
      </c>
      <c r="L612">
        <f>_xlfn.XLOOKUP(B612,Analítico!B:B,Analítico!I:I,0)</f>
        <v>596.97891448360656</v>
      </c>
    </row>
    <row r="613" spans="1:12" ht="25.5" customHeight="1" x14ac:dyDescent="0.25">
      <c r="A613" s="50" t="s">
        <v>1638</v>
      </c>
      <c r="B613" s="51" t="s">
        <v>1837</v>
      </c>
      <c r="C613" s="50" t="s">
        <v>157</v>
      </c>
      <c r="D613" s="50" t="s">
        <v>1838</v>
      </c>
      <c r="E613" s="248" t="s">
        <v>1637</v>
      </c>
      <c r="F613" s="248"/>
      <c r="G613" s="52" t="s">
        <v>266</v>
      </c>
      <c r="H613" s="53">
        <v>4.1379999999999999</v>
      </c>
      <c r="I613" s="43">
        <f t="shared" si="114"/>
        <v>19.16</v>
      </c>
      <c r="J613" s="43">
        <f t="shared" si="115"/>
        <v>79.284080000000003</v>
      </c>
      <c r="L613">
        <f>_xlfn.XLOOKUP(B613,Analítico!B:B,Analítico!I:I,0)</f>
        <v>19.16</v>
      </c>
    </row>
    <row r="614" spans="1:12" ht="25.5" customHeight="1" x14ac:dyDescent="0.25">
      <c r="A614" s="50" t="s">
        <v>1638</v>
      </c>
      <c r="B614" s="51" t="s">
        <v>1839</v>
      </c>
      <c r="C614" s="50" t="s">
        <v>157</v>
      </c>
      <c r="D614" s="50" t="s">
        <v>1840</v>
      </c>
      <c r="E614" s="248" t="s">
        <v>1637</v>
      </c>
      <c r="F614" s="248"/>
      <c r="G614" s="52" t="s">
        <v>266</v>
      </c>
      <c r="H614" s="53">
        <v>5.8540000000000001</v>
      </c>
      <c r="I614" s="43">
        <f t="shared" si="114"/>
        <v>25.18</v>
      </c>
      <c r="J614" s="43">
        <f t="shared" si="115"/>
        <v>147.40371999999999</v>
      </c>
      <c r="L614">
        <f>_xlfn.XLOOKUP(B614,Analítico!B:B,Analítico!I:I,0)</f>
        <v>25.18</v>
      </c>
    </row>
    <row r="615" spans="1:12" ht="24" customHeight="1" x14ac:dyDescent="0.25">
      <c r="A615" s="55" t="s">
        <v>1627</v>
      </c>
      <c r="B615" s="56" t="s">
        <v>2090</v>
      </c>
      <c r="C615" s="55" t="s">
        <v>162</v>
      </c>
      <c r="D615" s="55" t="s">
        <v>2091</v>
      </c>
      <c r="E615" s="249" t="s">
        <v>1648</v>
      </c>
      <c r="F615" s="249"/>
      <c r="G615" s="57" t="s">
        <v>159</v>
      </c>
      <c r="H615" s="58">
        <v>2.262</v>
      </c>
      <c r="I615" s="43">
        <f t="shared" si="114"/>
        <v>91.74</v>
      </c>
      <c r="J615" s="43">
        <f t="shared" si="115"/>
        <v>207.51587999999998</v>
      </c>
      <c r="L615">
        <f>_xlfn.XLOOKUP(B615,Analítico!B:B,Analítico!I:I,0)</f>
        <v>91.74</v>
      </c>
    </row>
    <row r="616" spans="1:12" ht="24" customHeight="1" x14ac:dyDescent="0.25">
      <c r="A616" s="55" t="s">
        <v>1627</v>
      </c>
      <c r="B616" s="56" t="s">
        <v>2092</v>
      </c>
      <c r="C616" s="55" t="s">
        <v>162</v>
      </c>
      <c r="D616" s="55" t="s">
        <v>2093</v>
      </c>
      <c r="E616" s="249" t="s">
        <v>1648</v>
      </c>
      <c r="F616" s="249"/>
      <c r="G616" s="57" t="s">
        <v>255</v>
      </c>
      <c r="H616" s="58">
        <v>0.26</v>
      </c>
      <c r="I616" s="43">
        <f t="shared" si="114"/>
        <v>26.26</v>
      </c>
      <c r="J616" s="43">
        <f t="shared" si="115"/>
        <v>6.8276000000000003</v>
      </c>
      <c r="L616">
        <f>_xlfn.XLOOKUP(B616,Analítico!B:B,Analítico!I:I,0)</f>
        <v>26.26</v>
      </c>
    </row>
    <row r="617" spans="1:12" ht="24" customHeight="1" x14ac:dyDescent="0.25">
      <c r="A617" s="55" t="s">
        <v>1627</v>
      </c>
      <c r="B617" s="56" t="s">
        <v>2094</v>
      </c>
      <c r="C617" s="55" t="s">
        <v>162</v>
      </c>
      <c r="D617" s="55" t="s">
        <v>2095</v>
      </c>
      <c r="E617" s="249" t="s">
        <v>1648</v>
      </c>
      <c r="F617" s="249"/>
      <c r="G617" s="57" t="s">
        <v>255</v>
      </c>
      <c r="H617" s="58">
        <v>0.33600000000000002</v>
      </c>
      <c r="I617" s="43">
        <f t="shared" si="114"/>
        <v>42.26</v>
      </c>
      <c r="J617" s="43">
        <f t="shared" si="115"/>
        <v>14.19936</v>
      </c>
      <c r="L617">
        <f>_xlfn.XLOOKUP(B617,Analítico!B:B,Analítico!I:I,0)</f>
        <v>42.26</v>
      </c>
    </row>
    <row r="618" spans="1:12" ht="24" customHeight="1" x14ac:dyDescent="0.25">
      <c r="A618" s="55" t="s">
        <v>1627</v>
      </c>
      <c r="B618" s="56" t="s">
        <v>2096</v>
      </c>
      <c r="C618" s="55" t="s">
        <v>162</v>
      </c>
      <c r="D618" s="55" t="s">
        <v>2097</v>
      </c>
      <c r="E618" s="249" t="s">
        <v>1648</v>
      </c>
      <c r="F618" s="249"/>
      <c r="G618" s="57" t="s">
        <v>259</v>
      </c>
      <c r="H618" s="58">
        <v>0.91600000000000004</v>
      </c>
      <c r="I618" s="43">
        <f t="shared" si="114"/>
        <v>36.6</v>
      </c>
      <c r="J618" s="43">
        <f t="shared" si="115"/>
        <v>33.525600000000004</v>
      </c>
      <c r="L618">
        <f>_xlfn.XLOOKUP(B618,Analítico!B:B,Analítico!I:I,0)</f>
        <v>36.6</v>
      </c>
    </row>
    <row r="619" spans="1:12" ht="24" customHeight="1" x14ac:dyDescent="0.25">
      <c r="A619" s="55" t="s">
        <v>1627</v>
      </c>
      <c r="B619" s="56" t="s">
        <v>2098</v>
      </c>
      <c r="C619" s="55" t="s">
        <v>162</v>
      </c>
      <c r="D619" s="55" t="s">
        <v>2099</v>
      </c>
      <c r="E619" s="249" t="s">
        <v>1648</v>
      </c>
      <c r="F619" s="249"/>
      <c r="G619" s="57" t="s">
        <v>164</v>
      </c>
      <c r="H619" s="58">
        <v>6</v>
      </c>
      <c r="I619" s="43">
        <f t="shared" si="114"/>
        <v>0.35</v>
      </c>
      <c r="J619" s="43">
        <f t="shared" si="115"/>
        <v>2.0999999999999996</v>
      </c>
      <c r="L619">
        <f>_xlfn.XLOOKUP(B619,Analítico!B:B,Analítico!I:I,0)</f>
        <v>0.35</v>
      </c>
    </row>
    <row r="620" spans="1:12" ht="25.5" customHeight="1" thickBot="1" x14ac:dyDescent="0.3">
      <c r="A620" s="55" t="s">
        <v>1627</v>
      </c>
      <c r="B620" s="56" t="s">
        <v>2100</v>
      </c>
      <c r="C620" s="55" t="s">
        <v>162</v>
      </c>
      <c r="D620" s="55" t="s">
        <v>2101</v>
      </c>
      <c r="E620" s="249" t="s">
        <v>1648</v>
      </c>
      <c r="F620" s="249"/>
      <c r="G620" s="57" t="s">
        <v>159</v>
      </c>
      <c r="H620" s="58">
        <v>1.0489999999999999</v>
      </c>
      <c r="I620" s="43">
        <f t="shared" si="114"/>
        <v>101.2</v>
      </c>
      <c r="J620" s="43">
        <f t="shared" si="115"/>
        <v>106.1588</v>
      </c>
      <c r="L620">
        <f>_xlfn.XLOOKUP(B620,Analítico!B:B,Analítico!I:I,0)</f>
        <v>101.2</v>
      </c>
    </row>
    <row r="621" spans="1:12" ht="26.25" hidden="1" thickBot="1" x14ac:dyDescent="0.3">
      <c r="A621" s="44"/>
      <c r="B621" s="44"/>
      <c r="C621" s="44"/>
      <c r="D621" s="44"/>
      <c r="E621" s="44" t="s">
        <v>1629</v>
      </c>
      <c r="F621" s="45">
        <v>172.11</v>
      </c>
      <c r="G621" s="44" t="s">
        <v>1630</v>
      </c>
      <c r="H621" s="45">
        <v>0</v>
      </c>
      <c r="I621" s="44" t="s">
        <v>1631</v>
      </c>
      <c r="J621" s="45">
        <v>172.11</v>
      </c>
      <c r="L621" t="str">
        <f>_xlfn.XLOOKUP(B621,Analítico!B:B,Analítico!I:I,0)</f>
        <v>MO com LS =&gt;</v>
      </c>
    </row>
    <row r="622" spans="1:12" ht="15" hidden="1" customHeight="1" thickBot="1" x14ac:dyDescent="0.3">
      <c r="A622" s="44"/>
      <c r="B622" s="44"/>
      <c r="C622" s="44"/>
      <c r="D622" s="44"/>
      <c r="E622" s="44" t="s">
        <v>1632</v>
      </c>
      <c r="F622" s="45">
        <v>133.62</v>
      </c>
      <c r="G622" s="44"/>
      <c r="H622" s="229" t="s">
        <v>1633</v>
      </c>
      <c r="I622" s="229"/>
      <c r="J622" s="45">
        <v>741.01</v>
      </c>
      <c r="L622" t="str">
        <f>_xlfn.XLOOKUP(B622,Analítico!B:B,Analítico!I:I,0)</f>
        <v>MO com LS =&gt;</v>
      </c>
    </row>
    <row r="623" spans="1:12" ht="0.75" customHeight="1" thickTop="1" x14ac:dyDescent="0.25">
      <c r="A623" s="49"/>
      <c r="B623" s="49"/>
      <c r="C623" s="49"/>
      <c r="D623" s="49"/>
      <c r="E623" s="49"/>
      <c r="F623" s="49"/>
      <c r="G623" s="49"/>
      <c r="H623" s="49"/>
      <c r="I623" s="49"/>
      <c r="J623" s="49"/>
      <c r="L623" t="str">
        <f>_xlfn.XLOOKUP(B623,Analítico!B:B,Analítico!I:I,0)</f>
        <v>MO com LS =&gt;</v>
      </c>
    </row>
    <row r="624" spans="1:12" ht="18" hidden="1" customHeight="1" x14ac:dyDescent="0.25">
      <c r="A624" s="36" t="s">
        <v>379</v>
      </c>
      <c r="B624" s="37" t="s">
        <v>137</v>
      </c>
      <c r="C624" s="36" t="s">
        <v>138</v>
      </c>
      <c r="D624" s="36" t="s">
        <v>9</v>
      </c>
      <c r="E624" s="250" t="s">
        <v>1626</v>
      </c>
      <c r="F624" s="250"/>
      <c r="G624" s="38" t="s">
        <v>139</v>
      </c>
      <c r="H624" s="37" t="s">
        <v>140</v>
      </c>
      <c r="I624" s="37" t="s">
        <v>141</v>
      </c>
      <c r="J624" s="37" t="s">
        <v>10</v>
      </c>
      <c r="L624" t="str">
        <f>_xlfn.XLOOKUP(B624,Analítico!B:B,Analítico!I:I,0)</f>
        <v>Valor Unit</v>
      </c>
    </row>
    <row r="625" spans="1:12" ht="25.5" customHeight="1" x14ac:dyDescent="0.25">
      <c r="A625" s="39" t="s">
        <v>1636</v>
      </c>
      <c r="B625" s="40" t="s">
        <v>380</v>
      </c>
      <c r="C625" s="39" t="s">
        <v>157</v>
      </c>
      <c r="D625" s="39" t="s">
        <v>381</v>
      </c>
      <c r="E625" s="251" t="s">
        <v>2026</v>
      </c>
      <c r="F625" s="251"/>
      <c r="G625" s="41" t="s">
        <v>159</v>
      </c>
      <c r="H625" s="42">
        <v>1</v>
      </c>
      <c r="I625" s="43">
        <f t="shared" ref="I625:I629" si="116">L625</f>
        <v>234.39766692622956</v>
      </c>
      <c r="J625" s="43">
        <f t="shared" ref="J625:J629" si="117">H625*I625</f>
        <v>234.39766692622956</v>
      </c>
      <c r="L625">
        <f>_xlfn.XLOOKUP(B625,Analítico!B:B,Analítico!I:I,0)</f>
        <v>234.39766692622956</v>
      </c>
    </row>
    <row r="626" spans="1:12" ht="24" customHeight="1" x14ac:dyDescent="0.25">
      <c r="A626" s="50" t="s">
        <v>1638</v>
      </c>
      <c r="B626" s="51" t="s">
        <v>1186</v>
      </c>
      <c r="C626" s="50" t="s">
        <v>157</v>
      </c>
      <c r="D626" s="50" t="s">
        <v>1187</v>
      </c>
      <c r="E626" s="248" t="s">
        <v>1637</v>
      </c>
      <c r="F626" s="248"/>
      <c r="G626" s="52" t="s">
        <v>266</v>
      </c>
      <c r="H626" s="53">
        <v>0.1653</v>
      </c>
      <c r="I626" s="43">
        <f t="shared" si="116"/>
        <v>18.82</v>
      </c>
      <c r="J626" s="43">
        <f t="shared" si="117"/>
        <v>3.1109460000000002</v>
      </c>
      <c r="L626">
        <f>_xlfn.XLOOKUP(B626,Analítico!B:B,Analítico!I:I,0)</f>
        <v>18.82</v>
      </c>
    </row>
    <row r="627" spans="1:12" ht="24" customHeight="1" x14ac:dyDescent="0.25">
      <c r="A627" s="50" t="s">
        <v>1638</v>
      </c>
      <c r="B627" s="51" t="s">
        <v>2102</v>
      </c>
      <c r="C627" s="50" t="s">
        <v>157</v>
      </c>
      <c r="D627" s="50" t="s">
        <v>2103</v>
      </c>
      <c r="E627" s="248" t="s">
        <v>1637</v>
      </c>
      <c r="F627" s="248"/>
      <c r="G627" s="52" t="s">
        <v>266</v>
      </c>
      <c r="H627" s="53">
        <v>0.39679999999999999</v>
      </c>
      <c r="I627" s="43">
        <f t="shared" si="116"/>
        <v>26.33</v>
      </c>
      <c r="J627" s="43">
        <f t="shared" si="117"/>
        <v>10.447743999999998</v>
      </c>
      <c r="L627">
        <f>_xlfn.XLOOKUP(B627,Analítico!B:B,Analítico!I:I,0)</f>
        <v>26.33</v>
      </c>
    </row>
    <row r="628" spans="1:12" ht="25.5" customHeight="1" x14ac:dyDescent="0.25">
      <c r="A628" s="55" t="s">
        <v>1627</v>
      </c>
      <c r="B628" s="56" t="s">
        <v>2104</v>
      </c>
      <c r="C628" s="55" t="s">
        <v>157</v>
      </c>
      <c r="D628" s="55" t="s">
        <v>2105</v>
      </c>
      <c r="E628" s="249" t="s">
        <v>1648</v>
      </c>
      <c r="F628" s="249"/>
      <c r="G628" s="57" t="s">
        <v>159</v>
      </c>
      <c r="H628" s="58">
        <v>1.05</v>
      </c>
      <c r="I628" s="43">
        <f t="shared" si="116"/>
        <v>185.39</v>
      </c>
      <c r="J628" s="43">
        <f t="shared" si="117"/>
        <v>194.65949999999998</v>
      </c>
      <c r="L628">
        <f>_xlfn.XLOOKUP(B628,Analítico!B:B,Analítico!I:I,0)</f>
        <v>185.39</v>
      </c>
    </row>
    <row r="629" spans="1:12" ht="24" customHeight="1" thickBot="1" x14ac:dyDescent="0.3">
      <c r="A629" s="55" t="s">
        <v>1627</v>
      </c>
      <c r="B629" s="56" t="s">
        <v>2106</v>
      </c>
      <c r="C629" s="55" t="s">
        <v>157</v>
      </c>
      <c r="D629" s="55" t="s">
        <v>2107</v>
      </c>
      <c r="E629" s="249" t="s">
        <v>1648</v>
      </c>
      <c r="F629" s="249"/>
      <c r="G629" s="57" t="s">
        <v>259</v>
      </c>
      <c r="H629" s="58">
        <v>0.57499999999999996</v>
      </c>
      <c r="I629" s="43">
        <f t="shared" si="116"/>
        <v>45.55</v>
      </c>
      <c r="J629" s="43">
        <f t="shared" si="117"/>
        <v>26.191249999999997</v>
      </c>
      <c r="L629">
        <f>_xlfn.XLOOKUP(B629,Analítico!B:B,Analítico!I:I,0)</f>
        <v>45.55</v>
      </c>
    </row>
    <row r="630" spans="1:12" ht="26.25" hidden="1" thickBot="1" x14ac:dyDescent="0.3">
      <c r="A630" s="44"/>
      <c r="B630" s="44"/>
      <c r="C630" s="44"/>
      <c r="D630" s="44"/>
      <c r="E630" s="44" t="s">
        <v>1629</v>
      </c>
      <c r="F630" s="45">
        <v>10.49</v>
      </c>
      <c r="G630" s="44" t="s">
        <v>1630</v>
      </c>
      <c r="H630" s="45">
        <v>0</v>
      </c>
      <c r="I630" s="44" t="s">
        <v>1631</v>
      </c>
      <c r="J630" s="45">
        <v>10.49</v>
      </c>
      <c r="L630" t="str">
        <f>_xlfn.XLOOKUP(B630,Analítico!B:B,Analítico!I:I,0)</f>
        <v>MO com LS =&gt;</v>
      </c>
    </row>
    <row r="631" spans="1:12" ht="15" hidden="1" customHeight="1" thickBot="1" x14ac:dyDescent="0.3">
      <c r="A631" s="44"/>
      <c r="B631" s="44"/>
      <c r="C631" s="44"/>
      <c r="D631" s="44"/>
      <c r="E631" s="44" t="s">
        <v>1632</v>
      </c>
      <c r="F631" s="45">
        <v>52.46</v>
      </c>
      <c r="G631" s="44"/>
      <c r="H631" s="229" t="s">
        <v>1633</v>
      </c>
      <c r="I631" s="229"/>
      <c r="J631" s="45">
        <v>290.95</v>
      </c>
      <c r="L631" t="str">
        <f>_xlfn.XLOOKUP(B631,Analítico!B:B,Analítico!I:I,0)</f>
        <v>MO com LS =&gt;</v>
      </c>
    </row>
    <row r="632" spans="1:12" ht="0.75" customHeight="1" thickTop="1" x14ac:dyDescent="0.25">
      <c r="A632" s="49"/>
      <c r="B632" s="49"/>
      <c r="C632" s="49"/>
      <c r="D632" s="49"/>
      <c r="E632" s="49"/>
      <c r="F632" s="49"/>
      <c r="G632" s="49"/>
      <c r="H632" s="49"/>
      <c r="I632" s="49"/>
      <c r="J632" s="49"/>
      <c r="L632" t="str">
        <f>_xlfn.XLOOKUP(B632,Analítico!B:B,Analítico!I:I,0)</f>
        <v>MO com LS =&gt;</v>
      </c>
    </row>
    <row r="633" spans="1:12" ht="18" hidden="1" customHeight="1" x14ac:dyDescent="0.25">
      <c r="A633" s="36" t="s">
        <v>382</v>
      </c>
      <c r="B633" s="37" t="s">
        <v>137</v>
      </c>
      <c r="C633" s="36" t="s">
        <v>138</v>
      </c>
      <c r="D633" s="36" t="s">
        <v>9</v>
      </c>
      <c r="E633" s="250" t="s">
        <v>1626</v>
      </c>
      <c r="F633" s="250"/>
      <c r="G633" s="38" t="s">
        <v>139</v>
      </c>
      <c r="H633" s="37" t="s">
        <v>140</v>
      </c>
      <c r="I633" s="37" t="s">
        <v>141</v>
      </c>
      <c r="J633" s="37" t="s">
        <v>10</v>
      </c>
      <c r="L633" t="str">
        <f>_xlfn.XLOOKUP(B633,Analítico!B:B,Analítico!I:I,0)</f>
        <v>Valor Unit</v>
      </c>
    </row>
    <row r="634" spans="1:12" ht="24" customHeight="1" x14ac:dyDescent="0.25">
      <c r="A634" s="39" t="s">
        <v>1636</v>
      </c>
      <c r="B634" s="40" t="s">
        <v>383</v>
      </c>
      <c r="C634" s="39" t="s">
        <v>162</v>
      </c>
      <c r="D634" s="39" t="s">
        <v>384</v>
      </c>
      <c r="E634" s="251" t="s">
        <v>2108</v>
      </c>
      <c r="F634" s="251"/>
      <c r="G634" s="41" t="s">
        <v>159</v>
      </c>
      <c r="H634" s="42">
        <v>1</v>
      </c>
      <c r="I634" s="43">
        <f t="shared" ref="I634:I639" si="118">L634</f>
        <v>357.74747542622953</v>
      </c>
      <c r="J634" s="43">
        <f t="shared" ref="J634:J639" si="119">H634*I634</f>
        <v>357.74747542622953</v>
      </c>
      <c r="L634">
        <f>_xlfn.XLOOKUP(B634,Analítico!B:B,Analítico!I:I,0)</f>
        <v>357.74747542622953</v>
      </c>
    </row>
    <row r="635" spans="1:12" ht="25.5" customHeight="1" x14ac:dyDescent="0.25">
      <c r="A635" s="50" t="s">
        <v>1638</v>
      </c>
      <c r="B635" s="51" t="s">
        <v>1915</v>
      </c>
      <c r="C635" s="50" t="s">
        <v>157</v>
      </c>
      <c r="D635" s="50" t="s">
        <v>1916</v>
      </c>
      <c r="E635" s="248" t="s">
        <v>1637</v>
      </c>
      <c r="F635" s="248"/>
      <c r="G635" s="52" t="s">
        <v>266</v>
      </c>
      <c r="H635" s="53">
        <v>0.20599999999999999</v>
      </c>
      <c r="I635" s="43">
        <f t="shared" si="118"/>
        <v>19.7</v>
      </c>
      <c r="J635" s="43">
        <f t="shared" si="119"/>
        <v>4.0581999999999994</v>
      </c>
      <c r="L635">
        <f>_xlfn.XLOOKUP(B635,Analítico!B:B,Analítico!I:I,0)</f>
        <v>19.7</v>
      </c>
    </row>
    <row r="636" spans="1:12" ht="25.5" customHeight="1" x14ac:dyDescent="0.25">
      <c r="A636" s="50" t="s">
        <v>1638</v>
      </c>
      <c r="B636" s="51" t="s">
        <v>2082</v>
      </c>
      <c r="C636" s="50" t="s">
        <v>157</v>
      </c>
      <c r="D636" s="50" t="s">
        <v>2083</v>
      </c>
      <c r="E636" s="248" t="s">
        <v>1637</v>
      </c>
      <c r="F636" s="248"/>
      <c r="G636" s="52" t="s">
        <v>266</v>
      </c>
      <c r="H636" s="53">
        <v>0.22500000000000001</v>
      </c>
      <c r="I636" s="43">
        <f t="shared" si="118"/>
        <v>27.14</v>
      </c>
      <c r="J636" s="43">
        <f t="shared" si="119"/>
        <v>6.1065000000000005</v>
      </c>
      <c r="L636">
        <f>_xlfn.XLOOKUP(B636,Analítico!B:B,Analítico!I:I,0)</f>
        <v>27.14</v>
      </c>
    </row>
    <row r="637" spans="1:12" ht="24" customHeight="1" x14ac:dyDescent="0.25">
      <c r="A637" s="55" t="s">
        <v>1627</v>
      </c>
      <c r="B637" s="56" t="s">
        <v>2109</v>
      </c>
      <c r="C637" s="55" t="s">
        <v>162</v>
      </c>
      <c r="D637" s="55" t="s">
        <v>2110</v>
      </c>
      <c r="E637" s="249" t="s">
        <v>1648</v>
      </c>
      <c r="F637" s="249"/>
      <c r="G637" s="57" t="s">
        <v>259</v>
      </c>
      <c r="H637" s="58">
        <v>4.5</v>
      </c>
      <c r="I637" s="43">
        <f t="shared" si="118"/>
        <v>1.69</v>
      </c>
      <c r="J637" s="43">
        <f t="shared" si="119"/>
        <v>7.6049999999999995</v>
      </c>
      <c r="L637">
        <f>_xlfn.XLOOKUP(B637,Analítico!B:B,Analítico!I:I,0)</f>
        <v>1.69</v>
      </c>
    </row>
    <row r="638" spans="1:12" ht="24" customHeight="1" x14ac:dyDescent="0.25">
      <c r="A638" s="55" t="s">
        <v>1627</v>
      </c>
      <c r="B638" s="56" t="s">
        <v>2084</v>
      </c>
      <c r="C638" s="55" t="s">
        <v>162</v>
      </c>
      <c r="D638" s="55" t="s">
        <v>2085</v>
      </c>
      <c r="E638" s="249" t="s">
        <v>1648</v>
      </c>
      <c r="F638" s="249"/>
      <c r="G638" s="57" t="s">
        <v>259</v>
      </c>
      <c r="H638" s="58">
        <v>0.52</v>
      </c>
      <c r="I638" s="43">
        <f t="shared" si="118"/>
        <v>39.22</v>
      </c>
      <c r="J638" s="43">
        <f t="shared" si="119"/>
        <v>20.394400000000001</v>
      </c>
      <c r="L638">
        <f>_xlfn.XLOOKUP(B638,Analítico!B:B,Analítico!I:I,0)</f>
        <v>39.22</v>
      </c>
    </row>
    <row r="639" spans="1:12" ht="24" customHeight="1" thickBot="1" x14ac:dyDescent="0.3">
      <c r="A639" s="55" t="s">
        <v>1627</v>
      </c>
      <c r="B639" s="56" t="s">
        <v>2111</v>
      </c>
      <c r="C639" s="55" t="s">
        <v>162</v>
      </c>
      <c r="D639" s="55" t="s">
        <v>2112</v>
      </c>
      <c r="E639" s="249" t="s">
        <v>1648</v>
      </c>
      <c r="F639" s="249"/>
      <c r="G639" s="57" t="s">
        <v>159</v>
      </c>
      <c r="H639" s="58">
        <v>1.1000000000000001</v>
      </c>
      <c r="I639" s="43">
        <f t="shared" si="118"/>
        <v>290.55</v>
      </c>
      <c r="J639" s="43">
        <f t="shared" si="119"/>
        <v>319.60500000000002</v>
      </c>
      <c r="L639">
        <f>_xlfn.XLOOKUP(B639,Analítico!B:B,Analítico!I:I,0)</f>
        <v>290.55</v>
      </c>
    </row>
    <row r="640" spans="1:12" ht="26.25" hidden="1" thickBot="1" x14ac:dyDescent="0.3">
      <c r="A640" s="44"/>
      <c r="B640" s="44"/>
      <c r="C640" s="44"/>
      <c r="D640" s="44"/>
      <c r="E640" s="44" t="s">
        <v>1629</v>
      </c>
      <c r="F640" s="45">
        <v>7.77</v>
      </c>
      <c r="G640" s="44" t="s">
        <v>1630</v>
      </c>
      <c r="H640" s="45">
        <v>0</v>
      </c>
      <c r="I640" s="44" t="s">
        <v>1631</v>
      </c>
      <c r="J640" s="45">
        <v>7.77</v>
      </c>
      <c r="L640" t="str">
        <f>_xlfn.XLOOKUP(B640,Analítico!B:B,Analítico!I:I,0)</f>
        <v>MO com LS =&gt;</v>
      </c>
    </row>
    <row r="641" spans="1:12" ht="15" hidden="1" customHeight="1" thickBot="1" x14ac:dyDescent="0.3">
      <c r="A641" s="44"/>
      <c r="B641" s="44"/>
      <c r="C641" s="44"/>
      <c r="D641" s="44"/>
      <c r="E641" s="44" t="s">
        <v>1632</v>
      </c>
      <c r="F641" s="45">
        <v>80.069999999999993</v>
      </c>
      <c r="G641" s="44"/>
      <c r="H641" s="229" t="s">
        <v>1633</v>
      </c>
      <c r="I641" s="229"/>
      <c r="J641" s="45">
        <v>444.06</v>
      </c>
      <c r="L641" t="str">
        <f>_xlfn.XLOOKUP(B641,Analítico!B:B,Analítico!I:I,0)</f>
        <v>MO com LS =&gt;</v>
      </c>
    </row>
    <row r="642" spans="1:12" ht="0.75" customHeight="1" thickTop="1" x14ac:dyDescent="0.25">
      <c r="A642" s="49"/>
      <c r="B642" s="49"/>
      <c r="C642" s="49"/>
      <c r="D642" s="49"/>
      <c r="E642" s="49"/>
      <c r="F642" s="49"/>
      <c r="G642" s="49"/>
      <c r="H642" s="49"/>
      <c r="I642" s="49"/>
      <c r="J642" s="49"/>
      <c r="L642" t="str">
        <f>_xlfn.XLOOKUP(B642,Analítico!B:B,Analítico!I:I,0)</f>
        <v>MO com LS =&gt;</v>
      </c>
    </row>
    <row r="643" spans="1:12" ht="18" hidden="1" customHeight="1" x14ac:dyDescent="0.25">
      <c r="A643" s="36" t="s">
        <v>385</v>
      </c>
      <c r="B643" s="37" t="s">
        <v>137</v>
      </c>
      <c r="C643" s="36" t="s">
        <v>138</v>
      </c>
      <c r="D643" s="36" t="s">
        <v>9</v>
      </c>
      <c r="E643" s="250" t="s">
        <v>1626</v>
      </c>
      <c r="F643" s="250"/>
      <c r="G643" s="38" t="s">
        <v>139</v>
      </c>
      <c r="H643" s="37" t="s">
        <v>140</v>
      </c>
      <c r="I643" s="37" t="s">
        <v>141</v>
      </c>
      <c r="J643" s="37" t="s">
        <v>10</v>
      </c>
      <c r="L643" t="str">
        <f>_xlfn.XLOOKUP(B643,Analítico!B:B,Analítico!I:I,0)</f>
        <v>Valor Unit</v>
      </c>
    </row>
    <row r="644" spans="1:12" ht="51.75" customHeight="1" x14ac:dyDescent="0.25">
      <c r="A644" s="39" t="s">
        <v>1636</v>
      </c>
      <c r="B644" s="40" t="s">
        <v>386</v>
      </c>
      <c r="C644" s="39" t="s">
        <v>157</v>
      </c>
      <c r="D644" s="39" t="s">
        <v>387</v>
      </c>
      <c r="E644" s="251" t="s">
        <v>1893</v>
      </c>
      <c r="F644" s="251"/>
      <c r="G644" s="41" t="s">
        <v>159</v>
      </c>
      <c r="H644" s="42">
        <v>1</v>
      </c>
      <c r="I644" s="43">
        <f t="shared" ref="I644:I647" si="120">L644</f>
        <v>42.319675008196725</v>
      </c>
      <c r="J644" s="43">
        <f t="shared" ref="J644:J647" si="121">H644*I644</f>
        <v>42.319675008196725</v>
      </c>
      <c r="L644">
        <f>_xlfn.XLOOKUP(B644,Analítico!B:B,Analítico!I:I,0)</f>
        <v>42.319675008196725</v>
      </c>
    </row>
    <row r="645" spans="1:12" ht="51.75" customHeight="1" x14ac:dyDescent="0.25">
      <c r="A645" s="50" t="s">
        <v>1638</v>
      </c>
      <c r="B645" s="51" t="s">
        <v>2113</v>
      </c>
      <c r="C645" s="50" t="s">
        <v>157</v>
      </c>
      <c r="D645" s="50" t="s">
        <v>2114</v>
      </c>
      <c r="E645" s="248" t="s">
        <v>1637</v>
      </c>
      <c r="F645" s="248"/>
      <c r="G645" s="52" t="s">
        <v>212</v>
      </c>
      <c r="H645" s="53">
        <v>3.7600000000000001E-2</v>
      </c>
      <c r="I645" s="43">
        <f t="shared" si="120"/>
        <v>706.48</v>
      </c>
      <c r="J645" s="43">
        <f t="shared" si="121"/>
        <v>26.563648000000001</v>
      </c>
      <c r="L645">
        <f>_xlfn.XLOOKUP(B645,Analítico!B:B,Analítico!I:I,0)</f>
        <v>706.48</v>
      </c>
    </row>
    <row r="646" spans="1:12" ht="24" customHeight="1" x14ac:dyDescent="0.25">
      <c r="A646" s="50" t="s">
        <v>1638</v>
      </c>
      <c r="B646" s="51" t="s">
        <v>1792</v>
      </c>
      <c r="C646" s="50" t="s">
        <v>157</v>
      </c>
      <c r="D646" s="50" t="s">
        <v>1793</v>
      </c>
      <c r="E646" s="248" t="s">
        <v>1637</v>
      </c>
      <c r="F646" s="248"/>
      <c r="G646" s="52" t="s">
        <v>266</v>
      </c>
      <c r="H646" s="53">
        <v>0.47</v>
      </c>
      <c r="I646" s="43">
        <f t="shared" si="120"/>
        <v>26.65</v>
      </c>
      <c r="J646" s="43">
        <f t="shared" si="121"/>
        <v>12.525499999999999</v>
      </c>
      <c r="L646">
        <f>_xlfn.XLOOKUP(B646,Analítico!B:B,Analítico!I:I,0)</f>
        <v>26.65</v>
      </c>
    </row>
    <row r="647" spans="1:12" ht="24" customHeight="1" thickBot="1" x14ac:dyDescent="0.3">
      <c r="A647" s="50" t="s">
        <v>1638</v>
      </c>
      <c r="B647" s="51" t="s">
        <v>1186</v>
      </c>
      <c r="C647" s="50" t="s">
        <v>157</v>
      </c>
      <c r="D647" s="50" t="s">
        <v>1187</v>
      </c>
      <c r="E647" s="248" t="s">
        <v>1637</v>
      </c>
      <c r="F647" s="248"/>
      <c r="G647" s="52" t="s">
        <v>266</v>
      </c>
      <c r="H647" s="53">
        <v>0.17100000000000001</v>
      </c>
      <c r="I647" s="43">
        <f t="shared" si="120"/>
        <v>18.82</v>
      </c>
      <c r="J647" s="43">
        <f t="shared" si="121"/>
        <v>3.2182200000000001</v>
      </c>
      <c r="L647">
        <f>_xlfn.XLOOKUP(B647,Analítico!B:B,Analítico!I:I,0)</f>
        <v>18.82</v>
      </c>
    </row>
    <row r="648" spans="1:12" ht="26.25" hidden="1" thickBot="1" x14ac:dyDescent="0.3">
      <c r="A648" s="44"/>
      <c r="B648" s="44"/>
      <c r="C648" s="44"/>
      <c r="D648" s="44"/>
      <c r="E648" s="44" t="s">
        <v>1629</v>
      </c>
      <c r="F648" s="45">
        <v>17.739999999999998</v>
      </c>
      <c r="G648" s="44" t="s">
        <v>1630</v>
      </c>
      <c r="H648" s="45">
        <v>0</v>
      </c>
      <c r="I648" s="44" t="s">
        <v>1631</v>
      </c>
      <c r="J648" s="45">
        <v>17.739999999999998</v>
      </c>
      <c r="L648" t="str">
        <f>_xlfn.XLOOKUP(B648,Analítico!B:B,Analítico!I:I,0)</f>
        <v>MO com LS =&gt;</v>
      </c>
    </row>
    <row r="649" spans="1:12" ht="15" hidden="1" customHeight="1" thickBot="1" x14ac:dyDescent="0.3">
      <c r="A649" s="44"/>
      <c r="B649" s="44"/>
      <c r="C649" s="44"/>
      <c r="D649" s="44"/>
      <c r="E649" s="44" t="s">
        <v>1632</v>
      </c>
      <c r="F649" s="45">
        <v>9.4700000000000006</v>
      </c>
      <c r="G649" s="44"/>
      <c r="H649" s="229" t="s">
        <v>1633</v>
      </c>
      <c r="I649" s="229"/>
      <c r="J649" s="45">
        <v>52.53</v>
      </c>
      <c r="L649" t="str">
        <f>_xlfn.XLOOKUP(B649,Analítico!B:B,Analítico!I:I,0)</f>
        <v>MO com LS =&gt;</v>
      </c>
    </row>
    <row r="650" spans="1:12" ht="0.75" customHeight="1" thickTop="1" x14ac:dyDescent="0.25">
      <c r="A650" s="49"/>
      <c r="B650" s="49"/>
      <c r="C650" s="49"/>
      <c r="D650" s="49"/>
      <c r="E650" s="49"/>
      <c r="F650" s="49"/>
      <c r="G650" s="49"/>
      <c r="H650" s="49"/>
      <c r="I650" s="49"/>
      <c r="J650" s="49"/>
      <c r="L650" t="str">
        <f>_xlfn.XLOOKUP(B650,Analítico!B:B,Analítico!I:I,0)</f>
        <v>MO com LS =&gt;</v>
      </c>
    </row>
    <row r="651" spans="1:12" ht="18" hidden="1" customHeight="1" x14ac:dyDescent="0.25">
      <c r="A651" s="36" t="s">
        <v>388</v>
      </c>
      <c r="B651" s="37" t="s">
        <v>137</v>
      </c>
      <c r="C651" s="36" t="s">
        <v>138</v>
      </c>
      <c r="D651" s="36" t="s">
        <v>9</v>
      </c>
      <c r="E651" s="250" t="s">
        <v>1626</v>
      </c>
      <c r="F651" s="250"/>
      <c r="G651" s="38" t="s">
        <v>139</v>
      </c>
      <c r="H651" s="37" t="s">
        <v>140</v>
      </c>
      <c r="I651" s="37" t="s">
        <v>141</v>
      </c>
      <c r="J651" s="37" t="s">
        <v>10</v>
      </c>
      <c r="L651" t="str">
        <f>_xlfn.XLOOKUP(B651,Analítico!B:B,Analítico!I:I,0)</f>
        <v>Valor Unit</v>
      </c>
    </row>
    <row r="652" spans="1:12" ht="25.5" customHeight="1" x14ac:dyDescent="0.25">
      <c r="A652" s="39" t="s">
        <v>1636</v>
      </c>
      <c r="B652" s="40" t="s">
        <v>389</v>
      </c>
      <c r="C652" s="39" t="s">
        <v>162</v>
      </c>
      <c r="D652" s="39" t="s">
        <v>390</v>
      </c>
      <c r="E652" s="251" t="s">
        <v>1794</v>
      </c>
      <c r="F652" s="251"/>
      <c r="G652" s="41" t="s">
        <v>159</v>
      </c>
      <c r="H652" s="42">
        <v>1</v>
      </c>
      <c r="I652" s="43">
        <f t="shared" ref="I652:I655" si="122">L652</f>
        <v>45.091037696721315</v>
      </c>
      <c r="J652" s="43">
        <f t="shared" ref="J652:J655" si="123">H652*I652</f>
        <v>45.091037696721315</v>
      </c>
      <c r="L652">
        <f>_xlfn.XLOOKUP(B652,Analítico!B:B,Analítico!I:I,0)</f>
        <v>45.091037696721315</v>
      </c>
    </row>
    <row r="653" spans="1:12" ht="24" customHeight="1" x14ac:dyDescent="0.25">
      <c r="A653" s="50" t="s">
        <v>1638</v>
      </c>
      <c r="B653" s="51" t="s">
        <v>1792</v>
      </c>
      <c r="C653" s="50" t="s">
        <v>157</v>
      </c>
      <c r="D653" s="50" t="s">
        <v>1793</v>
      </c>
      <c r="E653" s="248" t="s">
        <v>1637</v>
      </c>
      <c r="F653" s="248"/>
      <c r="G653" s="52" t="s">
        <v>266</v>
      </c>
      <c r="H653" s="53">
        <v>0.255</v>
      </c>
      <c r="I653" s="43">
        <f t="shared" si="122"/>
        <v>26.65</v>
      </c>
      <c r="J653" s="43">
        <f t="shared" si="123"/>
        <v>6.79575</v>
      </c>
      <c r="L653">
        <f>_xlfn.XLOOKUP(B653,Analítico!B:B,Analítico!I:I,0)</f>
        <v>26.65</v>
      </c>
    </row>
    <row r="654" spans="1:12" ht="24" customHeight="1" x14ac:dyDescent="0.25">
      <c r="A654" s="50" t="s">
        <v>1638</v>
      </c>
      <c r="B654" s="51" t="s">
        <v>1186</v>
      </c>
      <c r="C654" s="50" t="s">
        <v>157</v>
      </c>
      <c r="D654" s="50" t="s">
        <v>1187</v>
      </c>
      <c r="E654" s="248" t="s">
        <v>1637</v>
      </c>
      <c r="F654" s="248"/>
      <c r="G654" s="52" t="s">
        <v>266</v>
      </c>
      <c r="H654" s="53">
        <v>0.78300000000000003</v>
      </c>
      <c r="I654" s="43">
        <f t="shared" si="122"/>
        <v>18.82</v>
      </c>
      <c r="J654" s="43">
        <f t="shared" si="123"/>
        <v>14.73606</v>
      </c>
      <c r="L654">
        <f>_xlfn.XLOOKUP(B654,Analítico!B:B,Analítico!I:I,0)</f>
        <v>18.82</v>
      </c>
    </row>
    <row r="655" spans="1:12" ht="24" customHeight="1" thickBot="1" x14ac:dyDescent="0.3">
      <c r="A655" s="55" t="s">
        <v>1627</v>
      </c>
      <c r="B655" s="56" t="s">
        <v>2115</v>
      </c>
      <c r="C655" s="55" t="s">
        <v>162</v>
      </c>
      <c r="D655" s="55" t="s">
        <v>2116</v>
      </c>
      <c r="E655" s="249" t="s">
        <v>1648</v>
      </c>
      <c r="F655" s="249"/>
      <c r="G655" s="57" t="s">
        <v>164</v>
      </c>
      <c r="H655" s="58">
        <v>4</v>
      </c>
      <c r="I655" s="43">
        <f t="shared" si="122"/>
        <v>5.89</v>
      </c>
      <c r="J655" s="43">
        <f t="shared" si="123"/>
        <v>23.56</v>
      </c>
      <c r="L655">
        <f>_xlfn.XLOOKUP(B655,Analítico!B:B,Analítico!I:I,0)</f>
        <v>5.89</v>
      </c>
    </row>
    <row r="656" spans="1:12" ht="26.25" hidden="1" thickBot="1" x14ac:dyDescent="0.3">
      <c r="A656" s="44"/>
      <c r="B656" s="44"/>
      <c r="C656" s="44"/>
      <c r="D656" s="44"/>
      <c r="E656" s="44" t="s">
        <v>1629</v>
      </c>
      <c r="F656" s="45">
        <v>15.78</v>
      </c>
      <c r="G656" s="44" t="s">
        <v>1630</v>
      </c>
      <c r="H656" s="45">
        <v>0</v>
      </c>
      <c r="I656" s="44" t="s">
        <v>1631</v>
      </c>
      <c r="J656" s="45">
        <v>15.78</v>
      </c>
      <c r="L656" t="str">
        <f>_xlfn.XLOOKUP(B656,Analítico!B:B,Analítico!I:I,0)</f>
        <v>MO com LS =&gt;</v>
      </c>
    </row>
    <row r="657" spans="1:12" ht="15" hidden="1" customHeight="1" thickBot="1" x14ac:dyDescent="0.3">
      <c r="A657" s="44"/>
      <c r="B657" s="44"/>
      <c r="C657" s="44"/>
      <c r="D657" s="44"/>
      <c r="E657" s="44" t="s">
        <v>1632</v>
      </c>
      <c r="F657" s="45">
        <v>10.09</v>
      </c>
      <c r="G657" s="44"/>
      <c r="H657" s="229" t="s">
        <v>1633</v>
      </c>
      <c r="I657" s="229"/>
      <c r="J657" s="45">
        <v>55.97</v>
      </c>
      <c r="L657" t="str">
        <f>_xlfn.XLOOKUP(B657,Analítico!B:B,Analítico!I:I,0)</f>
        <v>MO com LS =&gt;</v>
      </c>
    </row>
    <row r="658" spans="1:12" ht="0.75" customHeight="1" thickTop="1" x14ac:dyDescent="0.25">
      <c r="A658" s="49"/>
      <c r="B658" s="49"/>
      <c r="C658" s="49"/>
      <c r="D658" s="49"/>
      <c r="E658" s="49"/>
      <c r="F658" s="49"/>
      <c r="G658" s="49"/>
      <c r="H658" s="49"/>
      <c r="I658" s="49"/>
      <c r="J658" s="49"/>
      <c r="L658" t="str">
        <f>_xlfn.XLOOKUP(B658,Analítico!B:B,Analítico!I:I,0)</f>
        <v>MO com LS =&gt;</v>
      </c>
    </row>
    <row r="659" spans="1:12" ht="18" hidden="1" customHeight="1" x14ac:dyDescent="0.25">
      <c r="A659" s="36" t="s">
        <v>391</v>
      </c>
      <c r="B659" s="37" t="s">
        <v>137</v>
      </c>
      <c r="C659" s="36" t="s">
        <v>138</v>
      </c>
      <c r="D659" s="36" t="s">
        <v>9</v>
      </c>
      <c r="E659" s="250" t="s">
        <v>1626</v>
      </c>
      <c r="F659" s="250"/>
      <c r="G659" s="38" t="s">
        <v>139</v>
      </c>
      <c r="H659" s="37" t="s">
        <v>140</v>
      </c>
      <c r="I659" s="37" t="s">
        <v>141</v>
      </c>
      <c r="J659" s="37" t="s">
        <v>10</v>
      </c>
      <c r="L659" t="str">
        <f>_xlfn.XLOOKUP(B659,Analítico!B:B,Analítico!I:I,0)</f>
        <v>Valor Unit</v>
      </c>
    </row>
    <row r="660" spans="1:12" ht="24" customHeight="1" x14ac:dyDescent="0.25">
      <c r="A660" s="39" t="s">
        <v>1636</v>
      </c>
      <c r="B660" s="40" t="s">
        <v>392</v>
      </c>
      <c r="C660" s="39" t="s">
        <v>204</v>
      </c>
      <c r="D660" s="39" t="s">
        <v>393</v>
      </c>
      <c r="E660" s="251">
        <v>12</v>
      </c>
      <c r="F660" s="251"/>
      <c r="G660" s="41" t="s">
        <v>159</v>
      </c>
      <c r="H660" s="42">
        <v>1</v>
      </c>
      <c r="I660" s="43">
        <f t="shared" ref="I660:I664" si="124">L660</f>
        <v>21.74391830327869</v>
      </c>
      <c r="J660" s="43">
        <f t="shared" ref="J660:J664" si="125">H660*I660</f>
        <v>21.74391830327869</v>
      </c>
      <c r="L660">
        <f>_xlfn.XLOOKUP(B660,Analítico!B:B,Analítico!I:I,0)</f>
        <v>21.74391830327869</v>
      </c>
    </row>
    <row r="661" spans="1:12" ht="24" customHeight="1" x14ac:dyDescent="0.25">
      <c r="A661" s="55" t="s">
        <v>1627</v>
      </c>
      <c r="B661" s="56" t="s">
        <v>1788</v>
      </c>
      <c r="C661" s="55" t="s">
        <v>204</v>
      </c>
      <c r="D661" s="55" t="s">
        <v>1789</v>
      </c>
      <c r="E661" s="249" t="s">
        <v>1665</v>
      </c>
      <c r="F661" s="249"/>
      <c r="G661" s="57" t="s">
        <v>1787</v>
      </c>
      <c r="H661" s="58">
        <v>0.373</v>
      </c>
      <c r="I661" s="43">
        <f t="shared" si="124"/>
        <v>13.15</v>
      </c>
      <c r="J661" s="43">
        <f t="shared" si="125"/>
        <v>4.9049500000000004</v>
      </c>
      <c r="L661">
        <f>_xlfn.XLOOKUP(B661,Analítico!B:B,Analítico!I:I,0)</f>
        <v>13.15</v>
      </c>
    </row>
    <row r="662" spans="1:12" ht="24" customHeight="1" x14ac:dyDescent="0.25">
      <c r="A662" s="55" t="s">
        <v>1627</v>
      </c>
      <c r="B662" s="56" t="s">
        <v>2117</v>
      </c>
      <c r="C662" s="55" t="s">
        <v>204</v>
      </c>
      <c r="D662" s="55" t="s">
        <v>2118</v>
      </c>
      <c r="E662" s="249" t="s">
        <v>1648</v>
      </c>
      <c r="F662" s="249"/>
      <c r="G662" s="57" t="s">
        <v>212</v>
      </c>
      <c r="H662" s="58">
        <v>2.52E-2</v>
      </c>
      <c r="I662" s="43">
        <f t="shared" si="124"/>
        <v>171.77</v>
      </c>
      <c r="J662" s="43">
        <f t="shared" si="125"/>
        <v>4.3286040000000003</v>
      </c>
      <c r="L662">
        <f>_xlfn.XLOOKUP(B662,Analítico!B:B,Analítico!I:I,0)</f>
        <v>171.77</v>
      </c>
    </row>
    <row r="663" spans="1:12" ht="24" customHeight="1" x14ac:dyDescent="0.25">
      <c r="A663" s="55" t="s">
        <v>1627</v>
      </c>
      <c r="B663" s="56" t="s">
        <v>1785</v>
      </c>
      <c r="C663" s="55" t="s">
        <v>204</v>
      </c>
      <c r="D663" s="55" t="s">
        <v>1786</v>
      </c>
      <c r="E663" s="249" t="s">
        <v>1665</v>
      </c>
      <c r="F663" s="249"/>
      <c r="G663" s="57" t="s">
        <v>1787</v>
      </c>
      <c r="H663" s="58">
        <v>0.22620000000000001</v>
      </c>
      <c r="I663" s="43">
        <f t="shared" si="124"/>
        <v>21.92</v>
      </c>
      <c r="J663" s="43">
        <f t="shared" si="125"/>
        <v>4.9583040000000009</v>
      </c>
      <c r="L663">
        <f>_xlfn.XLOOKUP(B663,Analítico!B:B,Analítico!I:I,0)</f>
        <v>21.92</v>
      </c>
    </row>
    <row r="664" spans="1:12" ht="24" customHeight="1" thickBot="1" x14ac:dyDescent="0.3">
      <c r="A664" s="55" t="s">
        <v>1627</v>
      </c>
      <c r="B664" s="56" t="s">
        <v>2119</v>
      </c>
      <c r="C664" s="55" t="s">
        <v>204</v>
      </c>
      <c r="D664" s="55" t="s">
        <v>2120</v>
      </c>
      <c r="E664" s="249" t="s">
        <v>1648</v>
      </c>
      <c r="F664" s="249"/>
      <c r="G664" s="57" t="s">
        <v>2078</v>
      </c>
      <c r="H664" s="58">
        <v>11.879300000000001</v>
      </c>
      <c r="I664" s="43">
        <f t="shared" si="124"/>
        <v>0.64</v>
      </c>
      <c r="J664" s="43">
        <f t="shared" si="125"/>
        <v>7.6027520000000006</v>
      </c>
      <c r="L664">
        <f>_xlfn.XLOOKUP(B664,Analítico!B:B,Analítico!I:I,0)</f>
        <v>0.64</v>
      </c>
    </row>
    <row r="665" spans="1:12" ht="26.25" hidden="1" thickBot="1" x14ac:dyDescent="0.3">
      <c r="A665" s="44"/>
      <c r="B665" s="44"/>
      <c r="C665" s="44"/>
      <c r="D665" s="44"/>
      <c r="E665" s="44" t="s">
        <v>1629</v>
      </c>
      <c r="F665" s="45">
        <v>10.01</v>
      </c>
      <c r="G665" s="44" t="s">
        <v>1630</v>
      </c>
      <c r="H665" s="45">
        <v>0</v>
      </c>
      <c r="I665" s="44" t="s">
        <v>1631</v>
      </c>
      <c r="J665" s="45">
        <v>10.01</v>
      </c>
      <c r="L665" t="str">
        <f>_xlfn.XLOOKUP(B665,Analítico!B:B,Analítico!I:I,0)</f>
        <v>MO com LS =&gt;</v>
      </c>
    </row>
    <row r="666" spans="1:12" ht="15" hidden="1" customHeight="1" thickBot="1" x14ac:dyDescent="0.3">
      <c r="A666" s="44"/>
      <c r="B666" s="44"/>
      <c r="C666" s="44"/>
      <c r="D666" s="44"/>
      <c r="E666" s="44" t="s">
        <v>1632</v>
      </c>
      <c r="F666" s="45">
        <v>4.8600000000000003</v>
      </c>
      <c r="G666" s="44"/>
      <c r="H666" s="229" t="s">
        <v>1633</v>
      </c>
      <c r="I666" s="229"/>
      <c r="J666" s="45">
        <v>26.99</v>
      </c>
      <c r="L666" t="str">
        <f>_xlfn.XLOOKUP(B666,Analítico!B:B,Analítico!I:I,0)</f>
        <v>MO com LS =&gt;</v>
      </c>
    </row>
    <row r="667" spans="1:12" ht="0.75" customHeight="1" thickTop="1" x14ac:dyDescent="0.25">
      <c r="A667" s="49"/>
      <c r="B667" s="49"/>
      <c r="C667" s="49"/>
      <c r="D667" s="49"/>
      <c r="E667" s="49"/>
      <c r="F667" s="49"/>
      <c r="G667" s="49"/>
      <c r="H667" s="49"/>
      <c r="I667" s="49"/>
      <c r="J667" s="49"/>
      <c r="L667" t="str">
        <f>_xlfn.XLOOKUP(B667,Analítico!B:B,Analítico!I:I,0)</f>
        <v>MO com LS =&gt;</v>
      </c>
    </row>
    <row r="668" spans="1:12" ht="18" hidden="1" customHeight="1" x14ac:dyDescent="0.25">
      <c r="A668" s="36" t="s">
        <v>394</v>
      </c>
      <c r="B668" s="37" t="s">
        <v>137</v>
      </c>
      <c r="C668" s="36" t="s">
        <v>138</v>
      </c>
      <c r="D668" s="36" t="s">
        <v>9</v>
      </c>
      <c r="E668" s="250" t="s">
        <v>1626</v>
      </c>
      <c r="F668" s="250"/>
      <c r="G668" s="38" t="s">
        <v>139</v>
      </c>
      <c r="H668" s="37" t="s">
        <v>140</v>
      </c>
      <c r="I668" s="37" t="s">
        <v>141</v>
      </c>
      <c r="J668" s="37" t="s">
        <v>10</v>
      </c>
      <c r="L668" t="str">
        <f>_xlfn.XLOOKUP(B668,Analítico!B:B,Analítico!I:I,0)</f>
        <v>Valor Unit</v>
      </c>
    </row>
    <row r="669" spans="1:12" ht="25.5" customHeight="1" x14ac:dyDescent="0.25">
      <c r="A669" s="39" t="s">
        <v>1636</v>
      </c>
      <c r="B669" s="40" t="s">
        <v>395</v>
      </c>
      <c r="C669" s="39" t="s">
        <v>162</v>
      </c>
      <c r="D669" s="39" t="s">
        <v>396</v>
      </c>
      <c r="E669" s="251" t="s">
        <v>2121</v>
      </c>
      <c r="F669" s="251"/>
      <c r="G669" s="41" t="s">
        <v>159</v>
      </c>
      <c r="H669" s="42">
        <v>1</v>
      </c>
      <c r="I669" s="43">
        <f t="shared" ref="I669:I674" si="126">L669</f>
        <v>365.00618990983611</v>
      </c>
      <c r="J669" s="43">
        <f t="shared" ref="J669:J674" si="127">H669*I669</f>
        <v>365.00618990983611</v>
      </c>
      <c r="L669">
        <f>_xlfn.XLOOKUP(B669,Analítico!B:B,Analítico!I:I,0)</f>
        <v>365.00618990983611</v>
      </c>
    </row>
    <row r="670" spans="1:12" ht="25.5" customHeight="1" x14ac:dyDescent="0.25">
      <c r="A670" s="50" t="s">
        <v>1638</v>
      </c>
      <c r="B670" s="51" t="s">
        <v>1915</v>
      </c>
      <c r="C670" s="50" t="s">
        <v>157</v>
      </c>
      <c r="D670" s="50" t="s">
        <v>1916</v>
      </c>
      <c r="E670" s="248" t="s">
        <v>1637</v>
      </c>
      <c r="F670" s="248"/>
      <c r="G670" s="52" t="s">
        <v>266</v>
      </c>
      <c r="H670" s="53">
        <v>0.29399999999999998</v>
      </c>
      <c r="I670" s="43">
        <f t="shared" si="126"/>
        <v>19.7</v>
      </c>
      <c r="J670" s="43">
        <f t="shared" si="127"/>
        <v>5.7917999999999994</v>
      </c>
      <c r="L670">
        <f>_xlfn.XLOOKUP(B670,Analítico!B:B,Analítico!I:I,0)</f>
        <v>19.7</v>
      </c>
    </row>
    <row r="671" spans="1:12" ht="25.5" customHeight="1" x14ac:dyDescent="0.25">
      <c r="A671" s="50" t="s">
        <v>1638</v>
      </c>
      <c r="B671" s="51" t="s">
        <v>2082</v>
      </c>
      <c r="C671" s="50" t="s">
        <v>157</v>
      </c>
      <c r="D671" s="50" t="s">
        <v>2083</v>
      </c>
      <c r="E671" s="248" t="s">
        <v>1637</v>
      </c>
      <c r="F671" s="248"/>
      <c r="G671" s="52" t="s">
        <v>266</v>
      </c>
      <c r="H671" s="53">
        <v>0.49</v>
      </c>
      <c r="I671" s="43">
        <f t="shared" si="126"/>
        <v>27.14</v>
      </c>
      <c r="J671" s="43">
        <f t="shared" si="127"/>
        <v>13.2986</v>
      </c>
      <c r="L671">
        <f>_xlfn.XLOOKUP(B671,Analítico!B:B,Analítico!I:I,0)</f>
        <v>27.14</v>
      </c>
    </row>
    <row r="672" spans="1:12" ht="25.5" customHeight="1" x14ac:dyDescent="0.25">
      <c r="A672" s="55" t="s">
        <v>1627</v>
      </c>
      <c r="B672" s="56" t="s">
        <v>2122</v>
      </c>
      <c r="C672" s="55" t="s">
        <v>162</v>
      </c>
      <c r="D672" s="55" t="s">
        <v>2123</v>
      </c>
      <c r="E672" s="249" t="s">
        <v>1648</v>
      </c>
      <c r="F672" s="249"/>
      <c r="G672" s="57" t="s">
        <v>159</v>
      </c>
      <c r="H672" s="58">
        <v>1.1000000000000001</v>
      </c>
      <c r="I672" s="43">
        <f t="shared" si="126"/>
        <v>275.02</v>
      </c>
      <c r="J672" s="43">
        <f t="shared" si="127"/>
        <v>302.52199999999999</v>
      </c>
      <c r="L672">
        <f>_xlfn.XLOOKUP(B672,Analítico!B:B,Analítico!I:I,0)</f>
        <v>275.02</v>
      </c>
    </row>
    <row r="673" spans="1:12" ht="25.5" customHeight="1" x14ac:dyDescent="0.25">
      <c r="A673" s="55" t="s">
        <v>1627</v>
      </c>
      <c r="B673" s="56" t="s">
        <v>2124</v>
      </c>
      <c r="C673" s="55" t="s">
        <v>162</v>
      </c>
      <c r="D673" s="55" t="s">
        <v>2125</v>
      </c>
      <c r="E673" s="249" t="s">
        <v>1648</v>
      </c>
      <c r="F673" s="249"/>
      <c r="G673" s="57" t="s">
        <v>259</v>
      </c>
      <c r="H673" s="58">
        <v>0.25</v>
      </c>
      <c r="I673" s="43">
        <f t="shared" si="126"/>
        <v>39.22</v>
      </c>
      <c r="J673" s="43">
        <f t="shared" si="127"/>
        <v>9.8049999999999997</v>
      </c>
      <c r="L673">
        <f>_xlfn.XLOOKUP(B673,Analítico!B:B,Analítico!I:I,0)</f>
        <v>39.22</v>
      </c>
    </row>
    <row r="674" spans="1:12" ht="25.5" customHeight="1" thickBot="1" x14ac:dyDescent="0.3">
      <c r="A674" s="55" t="s">
        <v>1627</v>
      </c>
      <c r="B674" s="56" t="s">
        <v>2126</v>
      </c>
      <c r="C674" s="55" t="s">
        <v>162</v>
      </c>
      <c r="D674" s="55" t="s">
        <v>2127</v>
      </c>
      <c r="E674" s="249" t="s">
        <v>1648</v>
      </c>
      <c r="F674" s="249"/>
      <c r="G674" s="57" t="s">
        <v>259</v>
      </c>
      <c r="H674" s="58">
        <v>5</v>
      </c>
      <c r="I674" s="43">
        <f t="shared" si="126"/>
        <v>6.72</v>
      </c>
      <c r="J674" s="43">
        <f t="shared" si="127"/>
        <v>33.6</v>
      </c>
      <c r="L674">
        <f>_xlfn.XLOOKUP(B674,Analítico!B:B,Analítico!I:I,0)</f>
        <v>6.72</v>
      </c>
    </row>
    <row r="675" spans="1:12" ht="26.25" hidden="1" thickBot="1" x14ac:dyDescent="0.3">
      <c r="A675" s="44"/>
      <c r="B675" s="44"/>
      <c r="C675" s="44"/>
      <c r="D675" s="44"/>
      <c r="E675" s="44" t="s">
        <v>1629</v>
      </c>
      <c r="F675" s="45">
        <v>14.73</v>
      </c>
      <c r="G675" s="44" t="s">
        <v>1630</v>
      </c>
      <c r="H675" s="45">
        <v>0</v>
      </c>
      <c r="I675" s="44" t="s">
        <v>1631</v>
      </c>
      <c r="J675" s="45">
        <v>14.73</v>
      </c>
      <c r="L675" t="str">
        <f>_xlfn.XLOOKUP(B675,Analítico!B:B,Analítico!I:I,0)</f>
        <v>MO com LS =&gt;</v>
      </c>
    </row>
    <row r="676" spans="1:12" ht="15" hidden="1" customHeight="1" thickBot="1" x14ac:dyDescent="0.3">
      <c r="A676" s="44"/>
      <c r="B676" s="44"/>
      <c r="C676" s="44"/>
      <c r="D676" s="44"/>
      <c r="E676" s="44" t="s">
        <v>1632</v>
      </c>
      <c r="F676" s="45">
        <v>81.7</v>
      </c>
      <c r="G676" s="44"/>
      <c r="H676" s="229" t="s">
        <v>1633</v>
      </c>
      <c r="I676" s="229"/>
      <c r="J676" s="45">
        <v>453.07</v>
      </c>
      <c r="L676" t="str">
        <f>_xlfn.XLOOKUP(B676,Analítico!B:B,Analítico!I:I,0)</f>
        <v>MO com LS =&gt;</v>
      </c>
    </row>
    <row r="677" spans="1:12" ht="0.75" customHeight="1" thickTop="1" x14ac:dyDescent="0.25">
      <c r="A677" s="49"/>
      <c r="B677" s="49"/>
      <c r="C677" s="49"/>
      <c r="D677" s="49"/>
      <c r="E677" s="49"/>
      <c r="F677" s="49"/>
      <c r="G677" s="49"/>
      <c r="H677" s="49"/>
      <c r="I677" s="49"/>
      <c r="J677" s="49"/>
      <c r="L677" t="str">
        <f>_xlfn.XLOOKUP(B677,Analítico!B:B,Analítico!I:I,0)</f>
        <v>MO com LS =&gt;</v>
      </c>
    </row>
    <row r="678" spans="1:12" ht="18" hidden="1" customHeight="1" x14ac:dyDescent="0.25">
      <c r="A678" s="36" t="s">
        <v>398</v>
      </c>
      <c r="B678" s="37" t="s">
        <v>137</v>
      </c>
      <c r="C678" s="36" t="s">
        <v>138</v>
      </c>
      <c r="D678" s="36" t="s">
        <v>9</v>
      </c>
      <c r="E678" s="250" t="s">
        <v>1626</v>
      </c>
      <c r="F678" s="250"/>
      <c r="G678" s="38" t="s">
        <v>139</v>
      </c>
      <c r="H678" s="37" t="s">
        <v>140</v>
      </c>
      <c r="I678" s="37" t="s">
        <v>141</v>
      </c>
      <c r="J678" s="37" t="s">
        <v>10</v>
      </c>
      <c r="L678" t="str">
        <f>_xlfn.XLOOKUP(B678,Analítico!B:B,Analítico!I:I,0)</f>
        <v>Valor Unit</v>
      </c>
    </row>
    <row r="679" spans="1:12" ht="25.5" customHeight="1" x14ac:dyDescent="0.25">
      <c r="A679" s="39" t="s">
        <v>1636</v>
      </c>
      <c r="B679" s="40" t="s">
        <v>399</v>
      </c>
      <c r="C679" s="39" t="s">
        <v>162</v>
      </c>
      <c r="D679" s="39" t="s">
        <v>400</v>
      </c>
      <c r="E679" s="251" t="s">
        <v>2128</v>
      </c>
      <c r="F679" s="251"/>
      <c r="G679" s="41" t="s">
        <v>255</v>
      </c>
      <c r="H679" s="42">
        <v>1</v>
      </c>
      <c r="I679" s="43">
        <f t="shared" ref="I679:I683" si="128">L679</f>
        <v>80.345349106557393</v>
      </c>
      <c r="J679" s="43">
        <f t="shared" ref="J679:J683" si="129">H679*I679</f>
        <v>80.345349106557393</v>
      </c>
      <c r="L679">
        <f>_xlfn.XLOOKUP(B679,Analítico!B:B,Analítico!I:I,0)</f>
        <v>80.345349106557393</v>
      </c>
    </row>
    <row r="680" spans="1:12" ht="25.5" customHeight="1" x14ac:dyDescent="0.25">
      <c r="A680" s="50" t="s">
        <v>1638</v>
      </c>
      <c r="B680" s="51" t="s">
        <v>1915</v>
      </c>
      <c r="C680" s="50" t="s">
        <v>157</v>
      </c>
      <c r="D680" s="50" t="s">
        <v>1916</v>
      </c>
      <c r="E680" s="248" t="s">
        <v>1637</v>
      </c>
      <c r="F680" s="248"/>
      <c r="G680" s="52" t="s">
        <v>266</v>
      </c>
      <c r="H680" s="53">
        <v>0.23499999999999999</v>
      </c>
      <c r="I680" s="43">
        <f t="shared" si="128"/>
        <v>19.7</v>
      </c>
      <c r="J680" s="43">
        <f t="shared" si="129"/>
        <v>4.6294999999999993</v>
      </c>
      <c r="L680">
        <f>_xlfn.XLOOKUP(B680,Analítico!B:B,Analítico!I:I,0)</f>
        <v>19.7</v>
      </c>
    </row>
    <row r="681" spans="1:12" ht="25.5" customHeight="1" x14ac:dyDescent="0.25">
      <c r="A681" s="50" t="s">
        <v>1638</v>
      </c>
      <c r="B681" s="51" t="s">
        <v>2082</v>
      </c>
      <c r="C681" s="50" t="s">
        <v>157</v>
      </c>
      <c r="D681" s="50" t="s">
        <v>2083</v>
      </c>
      <c r="E681" s="248" t="s">
        <v>1637</v>
      </c>
      <c r="F681" s="248"/>
      <c r="G681" s="52" t="s">
        <v>266</v>
      </c>
      <c r="H681" s="53">
        <v>0.58699999999999997</v>
      </c>
      <c r="I681" s="43">
        <f t="shared" si="128"/>
        <v>27.14</v>
      </c>
      <c r="J681" s="43">
        <f t="shared" si="129"/>
        <v>15.931179999999999</v>
      </c>
      <c r="L681">
        <f>_xlfn.XLOOKUP(B681,Analítico!B:B,Analítico!I:I,0)</f>
        <v>27.14</v>
      </c>
    </row>
    <row r="682" spans="1:12" ht="25.5" customHeight="1" x14ac:dyDescent="0.25">
      <c r="A682" s="55" t="s">
        <v>1627</v>
      </c>
      <c r="B682" s="56" t="s">
        <v>2129</v>
      </c>
      <c r="C682" s="55" t="s">
        <v>162</v>
      </c>
      <c r="D682" s="55" t="s">
        <v>2130</v>
      </c>
      <c r="E682" s="249" t="s">
        <v>1648</v>
      </c>
      <c r="F682" s="249"/>
      <c r="G682" s="57" t="s">
        <v>255</v>
      </c>
      <c r="H682" s="58">
        <v>1.05</v>
      </c>
      <c r="I682" s="43">
        <f t="shared" si="128"/>
        <v>56.64</v>
      </c>
      <c r="J682" s="43">
        <f t="shared" si="129"/>
        <v>59.472000000000001</v>
      </c>
      <c r="L682">
        <f>_xlfn.XLOOKUP(B682,Analítico!B:B,Analítico!I:I,0)</f>
        <v>56.64</v>
      </c>
    </row>
    <row r="683" spans="1:12" ht="24" customHeight="1" thickBot="1" x14ac:dyDescent="0.3">
      <c r="A683" s="55" t="s">
        <v>1627</v>
      </c>
      <c r="B683" s="56" t="s">
        <v>2131</v>
      </c>
      <c r="C683" s="55" t="s">
        <v>162</v>
      </c>
      <c r="D683" s="55" t="s">
        <v>2132</v>
      </c>
      <c r="E683" s="249" t="s">
        <v>1648</v>
      </c>
      <c r="F683" s="249"/>
      <c r="G683" s="57" t="s">
        <v>259</v>
      </c>
      <c r="H683" s="58">
        <v>0.4</v>
      </c>
      <c r="I683" s="43">
        <f t="shared" si="128"/>
        <v>0.81</v>
      </c>
      <c r="J683" s="43">
        <f t="shared" si="129"/>
        <v>0.32400000000000007</v>
      </c>
      <c r="L683">
        <f>_xlfn.XLOOKUP(B683,Analítico!B:B,Analítico!I:I,0)</f>
        <v>0.81</v>
      </c>
    </row>
    <row r="684" spans="1:12" ht="26.25" hidden="1" thickBot="1" x14ac:dyDescent="0.3">
      <c r="A684" s="44"/>
      <c r="B684" s="44"/>
      <c r="C684" s="44"/>
      <c r="D684" s="44"/>
      <c r="E684" s="44" t="s">
        <v>1629</v>
      </c>
      <c r="F684" s="45">
        <v>15.99</v>
      </c>
      <c r="G684" s="44" t="s">
        <v>1630</v>
      </c>
      <c r="H684" s="45">
        <v>0</v>
      </c>
      <c r="I684" s="44" t="s">
        <v>1631</v>
      </c>
      <c r="J684" s="45">
        <v>15.99</v>
      </c>
      <c r="L684" t="str">
        <f>_xlfn.XLOOKUP(B684,Analítico!B:B,Analítico!I:I,0)</f>
        <v>MO com LS =&gt;</v>
      </c>
    </row>
    <row r="685" spans="1:12" ht="15" hidden="1" customHeight="1" thickBot="1" x14ac:dyDescent="0.3">
      <c r="A685" s="44"/>
      <c r="B685" s="44"/>
      <c r="C685" s="44"/>
      <c r="D685" s="44"/>
      <c r="E685" s="44" t="s">
        <v>1632</v>
      </c>
      <c r="F685" s="45">
        <v>17.98</v>
      </c>
      <c r="G685" s="44"/>
      <c r="H685" s="229" t="s">
        <v>1633</v>
      </c>
      <c r="I685" s="229"/>
      <c r="J685" s="45">
        <v>99.73</v>
      </c>
      <c r="L685" t="str">
        <f>_xlfn.XLOOKUP(B685,Analítico!B:B,Analítico!I:I,0)</f>
        <v>MO com LS =&gt;</v>
      </c>
    </row>
    <row r="686" spans="1:12" ht="0.75" customHeight="1" thickTop="1" x14ac:dyDescent="0.25">
      <c r="A686" s="49"/>
      <c r="B686" s="49"/>
      <c r="C686" s="49"/>
      <c r="D686" s="49"/>
      <c r="E686" s="49"/>
      <c r="F686" s="49"/>
      <c r="G686" s="49"/>
      <c r="H686" s="49"/>
      <c r="I686" s="49"/>
      <c r="J686" s="49"/>
      <c r="L686" t="str">
        <f>_xlfn.XLOOKUP(B686,Analítico!B:B,Analítico!I:I,0)</f>
        <v>MO com LS =&gt;</v>
      </c>
    </row>
    <row r="687" spans="1:12" ht="18" hidden="1" customHeight="1" x14ac:dyDescent="0.25">
      <c r="A687" s="36" t="s">
        <v>401</v>
      </c>
      <c r="B687" s="37" t="s">
        <v>137</v>
      </c>
      <c r="C687" s="36" t="s">
        <v>138</v>
      </c>
      <c r="D687" s="36" t="s">
        <v>9</v>
      </c>
      <c r="E687" s="250" t="s">
        <v>1626</v>
      </c>
      <c r="F687" s="250"/>
      <c r="G687" s="38" t="s">
        <v>139</v>
      </c>
      <c r="H687" s="37" t="s">
        <v>140</v>
      </c>
      <c r="I687" s="37" t="s">
        <v>141</v>
      </c>
      <c r="J687" s="37" t="s">
        <v>10</v>
      </c>
      <c r="L687" t="str">
        <f>_xlfn.XLOOKUP(B687,Analítico!B:B,Analítico!I:I,0)</f>
        <v>Valor Unit</v>
      </c>
    </row>
    <row r="688" spans="1:12" ht="25.5" customHeight="1" x14ac:dyDescent="0.25">
      <c r="A688" s="39" t="s">
        <v>1636</v>
      </c>
      <c r="B688" s="40" t="s">
        <v>402</v>
      </c>
      <c r="C688" s="39" t="s">
        <v>204</v>
      </c>
      <c r="D688" s="39" t="s">
        <v>403</v>
      </c>
      <c r="E688" s="251">
        <v>22</v>
      </c>
      <c r="F688" s="251"/>
      <c r="G688" s="41" t="s">
        <v>159</v>
      </c>
      <c r="H688" s="42">
        <v>1</v>
      </c>
      <c r="I688" s="43">
        <f t="shared" ref="I688:I693" si="130">L688</f>
        <v>138.02030691803279</v>
      </c>
      <c r="J688" s="43">
        <f t="shared" ref="J688:J693" si="131">H688*I688</f>
        <v>138.02030691803279</v>
      </c>
      <c r="L688">
        <f>_xlfn.XLOOKUP(B688,Analítico!B:B,Analítico!I:I,0)</f>
        <v>138.02030691803279</v>
      </c>
    </row>
    <row r="689" spans="1:12" ht="24" customHeight="1" x14ac:dyDescent="0.25">
      <c r="A689" s="55" t="s">
        <v>1627</v>
      </c>
      <c r="B689" s="56" t="s">
        <v>1788</v>
      </c>
      <c r="C689" s="55" t="s">
        <v>204</v>
      </c>
      <c r="D689" s="55" t="s">
        <v>1789</v>
      </c>
      <c r="E689" s="249" t="s">
        <v>1665</v>
      </c>
      <c r="F689" s="249"/>
      <c r="G689" s="57" t="s">
        <v>1787</v>
      </c>
      <c r="H689" s="58">
        <v>0.85440000000000005</v>
      </c>
      <c r="I689" s="43">
        <f t="shared" si="130"/>
        <v>13.15</v>
      </c>
      <c r="J689" s="43">
        <f t="shared" si="131"/>
        <v>11.235360000000002</v>
      </c>
      <c r="L689">
        <f>_xlfn.XLOOKUP(B689,Analítico!B:B,Analítico!I:I,0)</f>
        <v>13.15</v>
      </c>
    </row>
    <row r="690" spans="1:12" ht="24" customHeight="1" x14ac:dyDescent="0.25">
      <c r="A690" s="55" t="s">
        <v>1627</v>
      </c>
      <c r="B690" s="56" t="s">
        <v>2133</v>
      </c>
      <c r="C690" s="55" t="s">
        <v>204</v>
      </c>
      <c r="D690" s="55" t="s">
        <v>2134</v>
      </c>
      <c r="E690" s="249" t="s">
        <v>1648</v>
      </c>
      <c r="F690" s="249"/>
      <c r="G690" s="57" t="s">
        <v>2078</v>
      </c>
      <c r="H690" s="58">
        <v>4.5</v>
      </c>
      <c r="I690" s="43">
        <f t="shared" si="130"/>
        <v>1.3</v>
      </c>
      <c r="J690" s="43">
        <f t="shared" si="131"/>
        <v>5.8500000000000005</v>
      </c>
      <c r="L690">
        <f>_xlfn.XLOOKUP(B690,Analítico!B:B,Analítico!I:I,0)</f>
        <v>1.3</v>
      </c>
    </row>
    <row r="691" spans="1:12" ht="24" customHeight="1" x14ac:dyDescent="0.25">
      <c r="A691" s="55" t="s">
        <v>1627</v>
      </c>
      <c r="B691" s="56" t="s">
        <v>1785</v>
      </c>
      <c r="C691" s="55" t="s">
        <v>204</v>
      </c>
      <c r="D691" s="55" t="s">
        <v>1786</v>
      </c>
      <c r="E691" s="249" t="s">
        <v>1665</v>
      </c>
      <c r="F691" s="249"/>
      <c r="G691" s="57" t="s">
        <v>1787</v>
      </c>
      <c r="H691" s="58">
        <v>0.60829999999999995</v>
      </c>
      <c r="I691" s="43">
        <f t="shared" si="130"/>
        <v>21.92</v>
      </c>
      <c r="J691" s="43">
        <f t="shared" si="131"/>
        <v>13.333936</v>
      </c>
      <c r="L691">
        <f>_xlfn.XLOOKUP(B691,Analítico!B:B,Analítico!I:I,0)</f>
        <v>21.92</v>
      </c>
    </row>
    <row r="692" spans="1:12" ht="24" customHeight="1" x14ac:dyDescent="0.25">
      <c r="A692" s="55" t="s">
        <v>1627</v>
      </c>
      <c r="B692" s="56" t="s">
        <v>2119</v>
      </c>
      <c r="C692" s="55" t="s">
        <v>204</v>
      </c>
      <c r="D692" s="55" t="s">
        <v>2120</v>
      </c>
      <c r="E692" s="249" t="s">
        <v>1648</v>
      </c>
      <c r="F692" s="249"/>
      <c r="G692" s="57" t="s">
        <v>2078</v>
      </c>
      <c r="H692" s="58">
        <v>1.3</v>
      </c>
      <c r="I692" s="43">
        <f t="shared" si="130"/>
        <v>0.64</v>
      </c>
      <c r="J692" s="43">
        <f t="shared" si="131"/>
        <v>0.83200000000000007</v>
      </c>
      <c r="L692">
        <f>_xlfn.XLOOKUP(B692,Analítico!B:B,Analítico!I:I,0)</f>
        <v>0.64</v>
      </c>
    </row>
    <row r="693" spans="1:12" ht="25.5" customHeight="1" thickBot="1" x14ac:dyDescent="0.3">
      <c r="A693" s="55" t="s">
        <v>1627</v>
      </c>
      <c r="B693" s="56" t="s">
        <v>2135</v>
      </c>
      <c r="C693" s="55" t="s">
        <v>204</v>
      </c>
      <c r="D693" s="55" t="s">
        <v>2136</v>
      </c>
      <c r="E693" s="249" t="s">
        <v>1648</v>
      </c>
      <c r="F693" s="249"/>
      <c r="G693" s="57" t="s">
        <v>159</v>
      </c>
      <c r="H693" s="58">
        <v>1.05</v>
      </c>
      <c r="I693" s="43">
        <f t="shared" si="130"/>
        <v>101.75</v>
      </c>
      <c r="J693" s="43">
        <f t="shared" si="131"/>
        <v>106.83750000000001</v>
      </c>
      <c r="L693">
        <f>_xlfn.XLOOKUP(B693,Analítico!B:B,Analítico!I:I,0)</f>
        <v>101.75</v>
      </c>
    </row>
    <row r="694" spans="1:12" ht="26.25" hidden="1" thickBot="1" x14ac:dyDescent="0.3">
      <c r="A694" s="44"/>
      <c r="B694" s="44"/>
      <c r="C694" s="44"/>
      <c r="D694" s="44"/>
      <c r="E694" s="44" t="s">
        <v>1629</v>
      </c>
      <c r="F694" s="45">
        <v>24.95</v>
      </c>
      <c r="G694" s="44" t="s">
        <v>1630</v>
      </c>
      <c r="H694" s="45">
        <v>0</v>
      </c>
      <c r="I694" s="44" t="s">
        <v>1631</v>
      </c>
      <c r="J694" s="45">
        <v>24.95</v>
      </c>
      <c r="L694" t="str">
        <f>_xlfn.XLOOKUP(B694,Analítico!B:B,Analítico!I:I,0)</f>
        <v>MO com LS =&gt;</v>
      </c>
    </row>
    <row r="695" spans="1:12" ht="15" hidden="1" customHeight="1" thickBot="1" x14ac:dyDescent="0.3">
      <c r="A695" s="44"/>
      <c r="B695" s="44"/>
      <c r="C695" s="44"/>
      <c r="D695" s="44"/>
      <c r="E695" s="44" t="s">
        <v>1632</v>
      </c>
      <c r="F695" s="45">
        <v>30.89</v>
      </c>
      <c r="G695" s="44"/>
      <c r="H695" s="229" t="s">
        <v>1633</v>
      </c>
      <c r="I695" s="229"/>
      <c r="J695" s="45">
        <v>171.32</v>
      </c>
      <c r="L695" t="str">
        <f>_xlfn.XLOOKUP(B695,Analítico!B:B,Analítico!I:I,0)</f>
        <v>MO com LS =&gt;</v>
      </c>
    </row>
    <row r="696" spans="1:12" ht="0.75" customHeight="1" thickTop="1" x14ac:dyDescent="0.25">
      <c r="A696" s="49"/>
      <c r="B696" s="49"/>
      <c r="C696" s="49"/>
      <c r="D696" s="49"/>
      <c r="E696" s="49"/>
      <c r="F696" s="49"/>
      <c r="G696" s="49"/>
      <c r="H696" s="49"/>
      <c r="I696" s="49"/>
      <c r="J696" s="49"/>
      <c r="L696" t="str">
        <f>_xlfn.XLOOKUP(B696,Analítico!B:B,Analítico!I:I,0)</f>
        <v>MO com LS =&gt;</v>
      </c>
    </row>
    <row r="697" spans="1:12" ht="18" hidden="1" customHeight="1" x14ac:dyDescent="0.25">
      <c r="A697" s="36" t="s">
        <v>404</v>
      </c>
      <c r="B697" s="37" t="s">
        <v>137</v>
      </c>
      <c r="C697" s="36" t="s">
        <v>138</v>
      </c>
      <c r="D697" s="36" t="s">
        <v>9</v>
      </c>
      <c r="E697" s="250" t="s">
        <v>1626</v>
      </c>
      <c r="F697" s="250"/>
      <c r="G697" s="38" t="s">
        <v>139</v>
      </c>
      <c r="H697" s="37" t="s">
        <v>140</v>
      </c>
      <c r="I697" s="37" t="s">
        <v>141</v>
      </c>
      <c r="J697" s="37" t="s">
        <v>10</v>
      </c>
      <c r="L697" t="str">
        <f>_xlfn.XLOOKUP(B697,Analítico!B:B,Analítico!I:I,0)</f>
        <v>Valor Unit</v>
      </c>
    </row>
    <row r="698" spans="1:12" ht="39" customHeight="1" x14ac:dyDescent="0.25">
      <c r="A698" s="39" t="s">
        <v>1636</v>
      </c>
      <c r="B698" s="40" t="s">
        <v>405</v>
      </c>
      <c r="C698" s="39" t="s">
        <v>157</v>
      </c>
      <c r="D698" s="39" t="s">
        <v>406</v>
      </c>
      <c r="E698" s="251" t="s">
        <v>2026</v>
      </c>
      <c r="F698" s="251"/>
      <c r="G698" s="41" t="s">
        <v>159</v>
      </c>
      <c r="H698" s="42">
        <v>1</v>
      </c>
      <c r="I698" s="43">
        <f t="shared" ref="I698:I703" si="132">L698</f>
        <v>123.71234140983609</v>
      </c>
      <c r="J698" s="43">
        <f t="shared" ref="J698:J703" si="133">H698*I698</f>
        <v>123.71234140983609</v>
      </c>
      <c r="L698">
        <f>_xlfn.XLOOKUP(B698,Analítico!B:B,Analítico!I:I,0)</f>
        <v>123.71234140983609</v>
      </c>
    </row>
    <row r="699" spans="1:12" ht="25.5" customHeight="1" x14ac:dyDescent="0.25">
      <c r="A699" s="50" t="s">
        <v>1638</v>
      </c>
      <c r="B699" s="51" t="s">
        <v>2082</v>
      </c>
      <c r="C699" s="50" t="s">
        <v>157</v>
      </c>
      <c r="D699" s="50" t="s">
        <v>2083</v>
      </c>
      <c r="E699" s="248" t="s">
        <v>1637</v>
      </c>
      <c r="F699" s="248"/>
      <c r="G699" s="52" t="s">
        <v>266</v>
      </c>
      <c r="H699" s="53">
        <v>0.44</v>
      </c>
      <c r="I699" s="43">
        <f t="shared" si="132"/>
        <v>27.14</v>
      </c>
      <c r="J699" s="43">
        <f t="shared" si="133"/>
        <v>11.941600000000001</v>
      </c>
      <c r="L699">
        <f>_xlfn.XLOOKUP(B699,Analítico!B:B,Analítico!I:I,0)</f>
        <v>27.14</v>
      </c>
    </row>
    <row r="700" spans="1:12" ht="24" customHeight="1" x14ac:dyDescent="0.25">
      <c r="A700" s="50" t="s">
        <v>1638</v>
      </c>
      <c r="B700" s="51" t="s">
        <v>1186</v>
      </c>
      <c r="C700" s="50" t="s">
        <v>157</v>
      </c>
      <c r="D700" s="50" t="s">
        <v>1187</v>
      </c>
      <c r="E700" s="248" t="s">
        <v>1637</v>
      </c>
      <c r="F700" s="248"/>
      <c r="G700" s="52" t="s">
        <v>266</v>
      </c>
      <c r="H700" s="53">
        <v>0.2</v>
      </c>
      <c r="I700" s="43">
        <f t="shared" si="132"/>
        <v>18.82</v>
      </c>
      <c r="J700" s="43">
        <f t="shared" si="133"/>
        <v>3.7640000000000002</v>
      </c>
      <c r="L700">
        <f>_xlfn.XLOOKUP(B700,Analítico!B:B,Analítico!I:I,0)</f>
        <v>18.82</v>
      </c>
    </row>
    <row r="701" spans="1:12" ht="24" customHeight="1" x14ac:dyDescent="0.25">
      <c r="A701" s="55" t="s">
        <v>1627</v>
      </c>
      <c r="B701" s="56" t="s">
        <v>2137</v>
      </c>
      <c r="C701" s="55" t="s">
        <v>157</v>
      </c>
      <c r="D701" s="55" t="s">
        <v>2138</v>
      </c>
      <c r="E701" s="249" t="s">
        <v>1648</v>
      </c>
      <c r="F701" s="249"/>
      <c r="G701" s="57" t="s">
        <v>259</v>
      </c>
      <c r="H701" s="58">
        <v>0.14000000000000001</v>
      </c>
      <c r="I701" s="43">
        <f t="shared" si="132"/>
        <v>4.4400000000000004</v>
      </c>
      <c r="J701" s="43">
        <f t="shared" si="133"/>
        <v>0.62160000000000015</v>
      </c>
      <c r="L701">
        <f>_xlfn.XLOOKUP(B701,Analítico!B:B,Analítico!I:I,0)</f>
        <v>4.4400000000000004</v>
      </c>
    </row>
    <row r="702" spans="1:12" ht="24" customHeight="1" x14ac:dyDescent="0.25">
      <c r="A702" s="55" t="s">
        <v>1627</v>
      </c>
      <c r="B702" s="56" t="s">
        <v>2139</v>
      </c>
      <c r="C702" s="55" t="s">
        <v>157</v>
      </c>
      <c r="D702" s="55" t="s">
        <v>2140</v>
      </c>
      <c r="E702" s="249" t="s">
        <v>1648</v>
      </c>
      <c r="F702" s="249"/>
      <c r="G702" s="57" t="s">
        <v>259</v>
      </c>
      <c r="H702" s="58">
        <v>8.6199999999999992</v>
      </c>
      <c r="I702" s="43">
        <f t="shared" si="132"/>
        <v>2.31</v>
      </c>
      <c r="J702" s="43">
        <f t="shared" si="133"/>
        <v>19.912199999999999</v>
      </c>
      <c r="L702">
        <f>_xlfn.XLOOKUP(B702,Analítico!B:B,Analítico!I:I,0)</f>
        <v>2.31</v>
      </c>
    </row>
    <row r="703" spans="1:12" ht="25.5" customHeight="1" thickBot="1" x14ac:dyDescent="0.3">
      <c r="A703" s="55" t="s">
        <v>1627</v>
      </c>
      <c r="B703" s="56" t="s">
        <v>2141</v>
      </c>
      <c r="C703" s="55" t="s">
        <v>157</v>
      </c>
      <c r="D703" s="55" t="s">
        <v>2142</v>
      </c>
      <c r="E703" s="249" t="s">
        <v>1648</v>
      </c>
      <c r="F703" s="249"/>
      <c r="G703" s="57" t="s">
        <v>159</v>
      </c>
      <c r="H703" s="58">
        <v>1.07</v>
      </c>
      <c r="I703" s="43">
        <f t="shared" si="132"/>
        <v>81.760000000000005</v>
      </c>
      <c r="J703" s="43">
        <f t="shared" si="133"/>
        <v>87.483200000000011</v>
      </c>
      <c r="L703">
        <f>_xlfn.XLOOKUP(B703,Analítico!B:B,Analítico!I:I,0)</f>
        <v>81.760000000000005</v>
      </c>
    </row>
    <row r="704" spans="1:12" ht="26.25" hidden="1" thickBot="1" x14ac:dyDescent="0.3">
      <c r="A704" s="44"/>
      <c r="B704" s="44"/>
      <c r="C704" s="44"/>
      <c r="D704" s="44"/>
      <c r="E704" s="44" t="s">
        <v>1629</v>
      </c>
      <c r="F704" s="45">
        <v>12.14</v>
      </c>
      <c r="G704" s="44" t="s">
        <v>1630</v>
      </c>
      <c r="H704" s="45">
        <v>0</v>
      </c>
      <c r="I704" s="44" t="s">
        <v>1631</v>
      </c>
      <c r="J704" s="45">
        <v>12.14</v>
      </c>
      <c r="L704" t="str">
        <f>_xlfn.XLOOKUP(B704,Analítico!B:B,Analítico!I:I,0)</f>
        <v>MO com LS =&gt;</v>
      </c>
    </row>
    <row r="705" spans="1:12" ht="15" hidden="1" customHeight="1" thickBot="1" x14ac:dyDescent="0.3">
      <c r="A705" s="44"/>
      <c r="B705" s="44"/>
      <c r="C705" s="44"/>
      <c r="D705" s="44"/>
      <c r="E705" s="44" t="s">
        <v>1632</v>
      </c>
      <c r="F705" s="45">
        <v>27.69</v>
      </c>
      <c r="G705" s="44"/>
      <c r="H705" s="229" t="s">
        <v>1633</v>
      </c>
      <c r="I705" s="229"/>
      <c r="J705" s="45">
        <v>153.56</v>
      </c>
      <c r="L705" t="str">
        <f>_xlfn.XLOOKUP(B705,Analítico!B:B,Analítico!I:I,0)</f>
        <v>MO com LS =&gt;</v>
      </c>
    </row>
    <row r="706" spans="1:12" ht="0.75" customHeight="1" thickTop="1" x14ac:dyDescent="0.25">
      <c r="A706" s="49"/>
      <c r="B706" s="49"/>
      <c r="C706" s="49"/>
      <c r="D706" s="49"/>
      <c r="E706" s="49"/>
      <c r="F706" s="49"/>
      <c r="G706" s="49"/>
      <c r="H706" s="49"/>
      <c r="I706" s="49"/>
      <c r="J706" s="49"/>
      <c r="L706" t="str">
        <f>_xlfn.XLOOKUP(B706,Analítico!B:B,Analítico!I:I,0)</f>
        <v>MO com LS =&gt;</v>
      </c>
    </row>
    <row r="707" spans="1:12" ht="18" hidden="1" customHeight="1" x14ac:dyDescent="0.25">
      <c r="A707" s="36" t="s">
        <v>407</v>
      </c>
      <c r="B707" s="37" t="s">
        <v>137</v>
      </c>
      <c r="C707" s="36" t="s">
        <v>138</v>
      </c>
      <c r="D707" s="36" t="s">
        <v>9</v>
      </c>
      <c r="E707" s="250" t="s">
        <v>1626</v>
      </c>
      <c r="F707" s="250"/>
      <c r="G707" s="38" t="s">
        <v>139</v>
      </c>
      <c r="H707" s="37" t="s">
        <v>140</v>
      </c>
      <c r="I707" s="37" t="s">
        <v>141</v>
      </c>
      <c r="J707" s="37" t="s">
        <v>10</v>
      </c>
      <c r="L707" t="str">
        <f>_xlfn.XLOOKUP(B707,Analítico!B:B,Analítico!I:I,0)</f>
        <v>Valor Unit</v>
      </c>
    </row>
    <row r="708" spans="1:12" ht="25.5" customHeight="1" x14ac:dyDescent="0.25">
      <c r="A708" s="39" t="s">
        <v>1636</v>
      </c>
      <c r="B708" s="40" t="s">
        <v>408</v>
      </c>
      <c r="C708" s="39" t="s">
        <v>157</v>
      </c>
      <c r="D708" s="39" t="s">
        <v>409</v>
      </c>
      <c r="E708" s="251" t="s">
        <v>2026</v>
      </c>
      <c r="F708" s="251"/>
      <c r="G708" s="41" t="s">
        <v>159</v>
      </c>
      <c r="H708" s="42">
        <v>1</v>
      </c>
      <c r="I708" s="43">
        <f t="shared" ref="I708:I709" si="134">L708</f>
        <v>193.19781579508199</v>
      </c>
      <c r="J708" s="43">
        <f t="shared" ref="J708:J709" si="135">H708*I708</f>
        <v>193.19781579508199</v>
      </c>
      <c r="L708">
        <f>_xlfn.XLOOKUP(B708,Analítico!B:B,Analítico!I:I,0)</f>
        <v>193.19781579508199</v>
      </c>
    </row>
    <row r="709" spans="1:12" ht="25.5" customHeight="1" thickBot="1" x14ac:dyDescent="0.3">
      <c r="A709" s="55" t="s">
        <v>1627</v>
      </c>
      <c r="B709" s="56" t="s">
        <v>2143</v>
      </c>
      <c r="C709" s="55" t="s">
        <v>157</v>
      </c>
      <c r="D709" s="55" t="s">
        <v>2144</v>
      </c>
      <c r="E709" s="249" t="s">
        <v>1648</v>
      </c>
      <c r="F709" s="249"/>
      <c r="G709" s="57" t="s">
        <v>159</v>
      </c>
      <c r="H709" s="58">
        <v>1</v>
      </c>
      <c r="I709" s="43">
        <f t="shared" si="134"/>
        <v>193.2</v>
      </c>
      <c r="J709" s="43">
        <f t="shared" si="135"/>
        <v>193.2</v>
      </c>
      <c r="L709">
        <f>_xlfn.XLOOKUP(B709,Analítico!B:B,Analítico!I:I,0)</f>
        <v>193.2</v>
      </c>
    </row>
    <row r="710" spans="1:12" ht="26.25" hidden="1" thickBot="1" x14ac:dyDescent="0.3">
      <c r="A710" s="44"/>
      <c r="B710" s="44"/>
      <c r="C710" s="44"/>
      <c r="D710" s="44"/>
      <c r="E710" s="44" t="s">
        <v>1629</v>
      </c>
      <c r="F710" s="45">
        <v>0</v>
      </c>
      <c r="G710" s="44" t="s">
        <v>1630</v>
      </c>
      <c r="H710" s="45">
        <v>0</v>
      </c>
      <c r="I710" s="44" t="s">
        <v>1631</v>
      </c>
      <c r="J710" s="45">
        <v>0</v>
      </c>
      <c r="L710" t="str">
        <f>_xlfn.XLOOKUP(B710,Analítico!B:B,Analítico!I:I,0)</f>
        <v>MO com LS =&gt;</v>
      </c>
    </row>
    <row r="711" spans="1:12" ht="15" hidden="1" customHeight="1" thickBot="1" x14ac:dyDescent="0.3">
      <c r="A711" s="44"/>
      <c r="B711" s="44"/>
      <c r="C711" s="44"/>
      <c r="D711" s="44"/>
      <c r="E711" s="44" t="s">
        <v>1632</v>
      </c>
      <c r="F711" s="45">
        <v>43.24</v>
      </c>
      <c r="G711" s="44"/>
      <c r="H711" s="229" t="s">
        <v>1633</v>
      </c>
      <c r="I711" s="229"/>
      <c r="J711" s="45">
        <v>239.81</v>
      </c>
      <c r="L711" t="str">
        <f>_xlfn.XLOOKUP(B711,Analítico!B:B,Analítico!I:I,0)</f>
        <v>MO com LS =&gt;</v>
      </c>
    </row>
    <row r="712" spans="1:12" ht="0.75" customHeight="1" thickTop="1" x14ac:dyDescent="0.25">
      <c r="A712" s="49"/>
      <c r="B712" s="49"/>
      <c r="C712" s="49"/>
      <c r="D712" s="49"/>
      <c r="E712" s="49"/>
      <c r="F712" s="49"/>
      <c r="G712" s="49"/>
      <c r="H712" s="49"/>
      <c r="I712" s="49"/>
      <c r="J712" s="49"/>
      <c r="L712" t="str">
        <f>_xlfn.XLOOKUP(B712,Analítico!B:B,Analítico!I:I,0)</f>
        <v>MO com LS =&gt;</v>
      </c>
    </row>
    <row r="713" spans="1:12" ht="18" hidden="1" customHeight="1" x14ac:dyDescent="0.25">
      <c r="A713" s="36" t="s">
        <v>410</v>
      </c>
      <c r="B713" s="37" t="s">
        <v>137</v>
      </c>
      <c r="C713" s="36" t="s">
        <v>138</v>
      </c>
      <c r="D713" s="36" t="s">
        <v>9</v>
      </c>
      <c r="E713" s="250" t="s">
        <v>1626</v>
      </c>
      <c r="F713" s="250"/>
      <c r="G713" s="38" t="s">
        <v>139</v>
      </c>
      <c r="H713" s="37" t="s">
        <v>140</v>
      </c>
      <c r="I713" s="37" t="s">
        <v>141</v>
      </c>
      <c r="J713" s="37" t="s">
        <v>10</v>
      </c>
      <c r="L713" t="str">
        <f>_xlfn.XLOOKUP(B713,Analítico!B:B,Analítico!I:I,0)</f>
        <v>Valor Unit</v>
      </c>
    </row>
    <row r="714" spans="1:12" ht="25.5" customHeight="1" x14ac:dyDescent="0.25">
      <c r="A714" s="39" t="s">
        <v>1636</v>
      </c>
      <c r="B714" s="40" t="s">
        <v>411</v>
      </c>
      <c r="C714" s="39" t="s">
        <v>162</v>
      </c>
      <c r="D714" s="39" t="s">
        <v>2145</v>
      </c>
      <c r="E714" s="251" t="s">
        <v>2121</v>
      </c>
      <c r="F714" s="251"/>
      <c r="G714" s="41" t="s">
        <v>159</v>
      </c>
      <c r="H714" s="42">
        <v>1</v>
      </c>
      <c r="I714" s="43">
        <f t="shared" ref="I714:I720" si="136">L714</f>
        <v>213.346589295082</v>
      </c>
      <c r="J714" s="43">
        <f t="shared" ref="J714:J720" si="137">H714*I714</f>
        <v>213.346589295082</v>
      </c>
      <c r="L714">
        <f>_xlfn.XLOOKUP(B714,Analítico!B:B,Analítico!I:I,0)</f>
        <v>213.346589295082</v>
      </c>
    </row>
    <row r="715" spans="1:12" ht="24" customHeight="1" x14ac:dyDescent="0.25">
      <c r="A715" s="50" t="s">
        <v>1638</v>
      </c>
      <c r="B715" s="51" t="s">
        <v>1792</v>
      </c>
      <c r="C715" s="50" t="s">
        <v>157</v>
      </c>
      <c r="D715" s="50" t="s">
        <v>1793</v>
      </c>
      <c r="E715" s="248" t="s">
        <v>1637</v>
      </c>
      <c r="F715" s="248"/>
      <c r="G715" s="52" t="s">
        <v>266</v>
      </c>
      <c r="H715" s="53">
        <v>1.2729999999999999</v>
      </c>
      <c r="I715" s="43">
        <f t="shared" si="136"/>
        <v>26.65</v>
      </c>
      <c r="J715" s="43">
        <f t="shared" si="137"/>
        <v>33.925449999999998</v>
      </c>
      <c r="L715">
        <f>_xlfn.XLOOKUP(B715,Analítico!B:B,Analítico!I:I,0)</f>
        <v>26.65</v>
      </c>
    </row>
    <row r="716" spans="1:12" ht="24" customHeight="1" x14ac:dyDescent="0.25">
      <c r="A716" s="50" t="s">
        <v>1638</v>
      </c>
      <c r="B716" s="51" t="s">
        <v>1186</v>
      </c>
      <c r="C716" s="50" t="s">
        <v>157</v>
      </c>
      <c r="D716" s="50" t="s">
        <v>1187</v>
      </c>
      <c r="E716" s="248" t="s">
        <v>1637</v>
      </c>
      <c r="F716" s="248"/>
      <c r="G716" s="52" t="s">
        <v>266</v>
      </c>
      <c r="H716" s="53">
        <v>1.2729999999999999</v>
      </c>
      <c r="I716" s="43">
        <f t="shared" si="136"/>
        <v>18.82</v>
      </c>
      <c r="J716" s="43">
        <f t="shared" si="137"/>
        <v>23.95786</v>
      </c>
      <c r="L716">
        <f>_xlfn.XLOOKUP(B716,Analítico!B:B,Analítico!I:I,0)</f>
        <v>18.82</v>
      </c>
    </row>
    <row r="717" spans="1:12" ht="24" customHeight="1" x14ac:dyDescent="0.25">
      <c r="A717" s="55" t="s">
        <v>1627</v>
      </c>
      <c r="B717" s="56" t="s">
        <v>1841</v>
      </c>
      <c r="C717" s="55" t="s">
        <v>162</v>
      </c>
      <c r="D717" s="55" t="s">
        <v>1842</v>
      </c>
      <c r="E717" s="249" t="s">
        <v>1648</v>
      </c>
      <c r="F717" s="249"/>
      <c r="G717" s="57" t="s">
        <v>259</v>
      </c>
      <c r="H717" s="58">
        <v>12.968999999999999</v>
      </c>
      <c r="I717" s="43">
        <f t="shared" si="136"/>
        <v>0.7</v>
      </c>
      <c r="J717" s="43">
        <f t="shared" si="137"/>
        <v>9.0782999999999987</v>
      </c>
      <c r="L717">
        <f>_xlfn.XLOOKUP(B717,Analítico!B:B,Analítico!I:I,0)</f>
        <v>0.7</v>
      </c>
    </row>
    <row r="718" spans="1:12" ht="24" customHeight="1" x14ac:dyDescent="0.25">
      <c r="A718" s="55" t="s">
        <v>1627</v>
      </c>
      <c r="B718" s="56" t="s">
        <v>1843</v>
      </c>
      <c r="C718" s="55" t="s">
        <v>162</v>
      </c>
      <c r="D718" s="55" t="s">
        <v>1844</v>
      </c>
      <c r="E718" s="249" t="s">
        <v>1648</v>
      </c>
      <c r="F718" s="249"/>
      <c r="G718" s="57" t="s">
        <v>212</v>
      </c>
      <c r="H718" s="58">
        <v>0.03</v>
      </c>
      <c r="I718" s="43">
        <f t="shared" si="136"/>
        <v>137.29</v>
      </c>
      <c r="J718" s="43">
        <f t="shared" si="137"/>
        <v>4.1186999999999996</v>
      </c>
      <c r="L718">
        <f>_xlfn.XLOOKUP(B718,Analítico!B:B,Analítico!I:I,0)</f>
        <v>137.29</v>
      </c>
    </row>
    <row r="719" spans="1:12" ht="25.5" customHeight="1" x14ac:dyDescent="0.25">
      <c r="A719" s="55" t="s">
        <v>1627</v>
      </c>
      <c r="B719" s="56" t="s">
        <v>2146</v>
      </c>
      <c r="C719" s="55" t="s">
        <v>162</v>
      </c>
      <c r="D719" s="55" t="s">
        <v>2147</v>
      </c>
      <c r="E719" s="249" t="s">
        <v>1648</v>
      </c>
      <c r="F719" s="249"/>
      <c r="G719" s="57" t="s">
        <v>159</v>
      </c>
      <c r="H719" s="58">
        <v>1.1000000000000001</v>
      </c>
      <c r="I719" s="43">
        <f t="shared" si="136"/>
        <v>123.23</v>
      </c>
      <c r="J719" s="43">
        <f t="shared" si="137"/>
        <v>135.55300000000003</v>
      </c>
      <c r="L719">
        <f>_xlfn.XLOOKUP(B719,Analítico!B:B,Analítico!I:I,0)</f>
        <v>123.23</v>
      </c>
    </row>
    <row r="720" spans="1:12" ht="24" customHeight="1" thickBot="1" x14ac:dyDescent="0.3">
      <c r="A720" s="55" t="s">
        <v>1627</v>
      </c>
      <c r="B720" s="56" t="s">
        <v>2148</v>
      </c>
      <c r="C720" s="55" t="s">
        <v>162</v>
      </c>
      <c r="D720" s="55" t="s">
        <v>2149</v>
      </c>
      <c r="E720" s="249" t="s">
        <v>1648</v>
      </c>
      <c r="F720" s="249"/>
      <c r="G720" s="57" t="s">
        <v>255</v>
      </c>
      <c r="H720" s="58">
        <v>1.36</v>
      </c>
      <c r="I720" s="43">
        <f t="shared" si="136"/>
        <v>4.9000000000000004</v>
      </c>
      <c r="J720" s="43">
        <f t="shared" si="137"/>
        <v>6.6640000000000006</v>
      </c>
      <c r="L720">
        <f>_xlfn.XLOOKUP(B720,Analítico!B:B,Analítico!I:I,0)</f>
        <v>4.9000000000000004</v>
      </c>
    </row>
    <row r="721" spans="1:12" ht="26.25" hidden="1" thickBot="1" x14ac:dyDescent="0.3">
      <c r="A721" s="44"/>
      <c r="B721" s="44"/>
      <c r="C721" s="44"/>
      <c r="D721" s="44"/>
      <c r="E721" s="44" t="s">
        <v>1629</v>
      </c>
      <c r="F721" s="45">
        <v>43.81</v>
      </c>
      <c r="G721" s="44" t="s">
        <v>1630</v>
      </c>
      <c r="H721" s="45">
        <v>0</v>
      </c>
      <c r="I721" s="44" t="s">
        <v>1631</v>
      </c>
      <c r="J721" s="45">
        <v>43.81</v>
      </c>
      <c r="L721" t="str">
        <f>_xlfn.XLOOKUP(B721,Analítico!B:B,Analítico!I:I,0)</f>
        <v>MO com LS =&gt;</v>
      </c>
    </row>
    <row r="722" spans="1:12" ht="15" hidden="1" customHeight="1" thickBot="1" x14ac:dyDescent="0.3">
      <c r="A722" s="44"/>
      <c r="B722" s="44"/>
      <c r="C722" s="44"/>
      <c r="D722" s="44"/>
      <c r="E722" s="44" t="s">
        <v>1632</v>
      </c>
      <c r="F722" s="45">
        <v>47.75</v>
      </c>
      <c r="G722" s="44"/>
      <c r="H722" s="229" t="s">
        <v>1633</v>
      </c>
      <c r="I722" s="229"/>
      <c r="J722" s="45">
        <v>264.82</v>
      </c>
      <c r="L722" t="str">
        <f>_xlfn.XLOOKUP(B722,Analítico!B:B,Analítico!I:I,0)</f>
        <v>MO com LS =&gt;</v>
      </c>
    </row>
    <row r="723" spans="1:12" ht="0.75" customHeight="1" thickTop="1" x14ac:dyDescent="0.25">
      <c r="A723" s="49"/>
      <c r="B723" s="49"/>
      <c r="C723" s="49"/>
      <c r="D723" s="49"/>
      <c r="E723" s="49"/>
      <c r="F723" s="49"/>
      <c r="G723" s="49"/>
      <c r="H723" s="49"/>
      <c r="I723" s="49"/>
      <c r="J723" s="49"/>
      <c r="L723" t="str">
        <f>_xlfn.XLOOKUP(B723,Analítico!B:B,Analítico!I:I,0)</f>
        <v>MO com LS =&gt;</v>
      </c>
    </row>
    <row r="724" spans="1:12" ht="18" hidden="1" customHeight="1" x14ac:dyDescent="0.25">
      <c r="A724" s="36" t="s">
        <v>413</v>
      </c>
      <c r="B724" s="37" t="s">
        <v>137</v>
      </c>
      <c r="C724" s="36" t="s">
        <v>138</v>
      </c>
      <c r="D724" s="36" t="s">
        <v>9</v>
      </c>
      <c r="E724" s="250" t="s">
        <v>1626</v>
      </c>
      <c r="F724" s="250"/>
      <c r="G724" s="38" t="s">
        <v>139</v>
      </c>
      <c r="H724" s="37" t="s">
        <v>140</v>
      </c>
      <c r="I724" s="37" t="s">
        <v>141</v>
      </c>
      <c r="J724" s="37" t="s">
        <v>10</v>
      </c>
      <c r="L724" t="str">
        <f>_xlfn.XLOOKUP(B724,Analítico!B:B,Analítico!I:I,0)</f>
        <v>Valor Unit</v>
      </c>
    </row>
    <row r="725" spans="1:12" ht="24" customHeight="1" x14ac:dyDescent="0.25">
      <c r="A725" s="39" t="s">
        <v>1636</v>
      </c>
      <c r="B725" s="40" t="s">
        <v>414</v>
      </c>
      <c r="C725" s="39" t="s">
        <v>162</v>
      </c>
      <c r="D725" s="39" t="s">
        <v>415</v>
      </c>
      <c r="E725" s="251" t="s">
        <v>129</v>
      </c>
      <c r="F725" s="251"/>
      <c r="G725" s="41" t="s">
        <v>159</v>
      </c>
      <c r="H725" s="42">
        <v>1</v>
      </c>
      <c r="I725" s="43">
        <f t="shared" ref="I725:I727" si="138">L725</f>
        <v>16.716795286885251</v>
      </c>
      <c r="J725" s="43">
        <f t="shared" ref="J725:J727" si="139">H725*I725</f>
        <v>16.716795286885251</v>
      </c>
      <c r="L725">
        <f>_xlfn.XLOOKUP(B725,Analítico!B:B,Analítico!I:I,0)</f>
        <v>16.716795286885251</v>
      </c>
    </row>
    <row r="726" spans="1:12" ht="24" customHeight="1" x14ac:dyDescent="0.25">
      <c r="A726" s="50" t="s">
        <v>1638</v>
      </c>
      <c r="B726" s="51" t="s">
        <v>1186</v>
      </c>
      <c r="C726" s="50" t="s">
        <v>157</v>
      </c>
      <c r="D726" s="50" t="s">
        <v>1187</v>
      </c>
      <c r="E726" s="248" t="s">
        <v>1637</v>
      </c>
      <c r="F726" s="248"/>
      <c r="G726" s="52" t="s">
        <v>266</v>
      </c>
      <c r="H726" s="53">
        <v>0.83299999999999996</v>
      </c>
      <c r="I726" s="43">
        <f t="shared" si="138"/>
        <v>18.82</v>
      </c>
      <c r="J726" s="43">
        <f t="shared" si="139"/>
        <v>15.677059999999999</v>
      </c>
      <c r="L726">
        <f>_xlfn.XLOOKUP(B726,Analítico!B:B,Analítico!I:I,0)</f>
        <v>18.82</v>
      </c>
    </row>
    <row r="727" spans="1:12" ht="25.5" customHeight="1" thickBot="1" x14ac:dyDescent="0.3">
      <c r="A727" s="55" t="s">
        <v>1627</v>
      </c>
      <c r="B727" s="56" t="s">
        <v>2150</v>
      </c>
      <c r="C727" s="55" t="s">
        <v>162</v>
      </c>
      <c r="D727" s="55" t="s">
        <v>2151</v>
      </c>
      <c r="E727" s="249" t="s">
        <v>1648</v>
      </c>
      <c r="F727" s="249"/>
      <c r="G727" s="57" t="s">
        <v>159</v>
      </c>
      <c r="H727" s="58">
        <v>1.1000000000000001</v>
      </c>
      <c r="I727" s="43">
        <f t="shared" si="138"/>
        <v>0.95</v>
      </c>
      <c r="J727" s="43">
        <f t="shared" si="139"/>
        <v>1.0449999999999999</v>
      </c>
      <c r="L727">
        <f>_xlfn.XLOOKUP(B727,Analítico!B:B,Analítico!I:I,0)</f>
        <v>0.95</v>
      </c>
    </row>
    <row r="728" spans="1:12" ht="26.25" hidden="1" thickBot="1" x14ac:dyDescent="0.3">
      <c r="A728" s="44"/>
      <c r="B728" s="44"/>
      <c r="C728" s="44"/>
      <c r="D728" s="44"/>
      <c r="E728" s="44" t="s">
        <v>1629</v>
      </c>
      <c r="F728" s="45">
        <v>11.06</v>
      </c>
      <c r="G728" s="44" t="s">
        <v>1630</v>
      </c>
      <c r="H728" s="45">
        <v>0</v>
      </c>
      <c r="I728" s="44" t="s">
        <v>1631</v>
      </c>
      <c r="J728" s="45">
        <v>11.06</v>
      </c>
      <c r="L728" t="str">
        <f>_xlfn.XLOOKUP(B728,Analítico!B:B,Analítico!I:I,0)</f>
        <v>MO com LS =&gt;</v>
      </c>
    </row>
    <row r="729" spans="1:12" ht="15" hidden="1" customHeight="1" thickBot="1" x14ac:dyDescent="0.3">
      <c r="A729" s="44"/>
      <c r="B729" s="44"/>
      <c r="C729" s="44"/>
      <c r="D729" s="44"/>
      <c r="E729" s="44" t="s">
        <v>1632</v>
      </c>
      <c r="F729" s="45">
        <v>3.74</v>
      </c>
      <c r="G729" s="44"/>
      <c r="H729" s="229" t="s">
        <v>1633</v>
      </c>
      <c r="I729" s="229"/>
      <c r="J729" s="45">
        <v>20.75</v>
      </c>
      <c r="L729" t="str">
        <f>_xlfn.XLOOKUP(B729,Analítico!B:B,Analítico!I:I,0)</f>
        <v>MO com LS =&gt;</v>
      </c>
    </row>
    <row r="730" spans="1:12" ht="0.75" customHeight="1" thickTop="1" x14ac:dyDescent="0.25">
      <c r="A730" s="49"/>
      <c r="B730" s="49"/>
      <c r="C730" s="49"/>
      <c r="D730" s="49"/>
      <c r="E730" s="49"/>
      <c r="F730" s="49"/>
      <c r="G730" s="49"/>
      <c r="H730" s="49"/>
      <c r="I730" s="49"/>
      <c r="J730" s="49"/>
      <c r="L730" t="str">
        <f>_xlfn.XLOOKUP(B730,Analítico!B:B,Analítico!I:I,0)</f>
        <v>MO com LS =&gt;</v>
      </c>
    </row>
    <row r="731" spans="1:12" ht="18" hidden="1" customHeight="1" x14ac:dyDescent="0.25">
      <c r="A731" s="36" t="s">
        <v>419</v>
      </c>
      <c r="B731" s="37" t="s">
        <v>137</v>
      </c>
      <c r="C731" s="36" t="s">
        <v>138</v>
      </c>
      <c r="D731" s="36" t="s">
        <v>9</v>
      </c>
      <c r="E731" s="250" t="s">
        <v>1626</v>
      </c>
      <c r="F731" s="250"/>
      <c r="G731" s="38" t="s">
        <v>139</v>
      </c>
      <c r="H731" s="37" t="s">
        <v>140</v>
      </c>
      <c r="I731" s="37" t="s">
        <v>141</v>
      </c>
      <c r="J731" s="37" t="s">
        <v>10</v>
      </c>
      <c r="L731" t="str">
        <f>_xlfn.XLOOKUP(B731,Analítico!B:B,Analítico!I:I,0)</f>
        <v>Valor Unit</v>
      </c>
    </row>
    <row r="732" spans="1:12" ht="25.5" customHeight="1" x14ac:dyDescent="0.25">
      <c r="A732" s="39" t="s">
        <v>1636</v>
      </c>
      <c r="B732" s="40" t="s">
        <v>420</v>
      </c>
      <c r="C732" s="39" t="s">
        <v>162</v>
      </c>
      <c r="D732" s="39" t="s">
        <v>421</v>
      </c>
      <c r="E732" s="251" t="s">
        <v>2153</v>
      </c>
      <c r="F732" s="251"/>
      <c r="G732" s="41" t="s">
        <v>164</v>
      </c>
      <c r="H732" s="42">
        <v>1</v>
      </c>
      <c r="I732" s="43">
        <f t="shared" ref="I732:I734" si="140">L732</f>
        <v>170.85773226229509</v>
      </c>
      <c r="J732" s="43">
        <f t="shared" ref="J732:J734" si="141">H732*I732</f>
        <v>170.85773226229509</v>
      </c>
      <c r="L732">
        <f>_xlfn.XLOOKUP(B732,Analítico!B:B,Analítico!I:I,0)</f>
        <v>170.85773226229509</v>
      </c>
    </row>
    <row r="733" spans="1:12" ht="24" customHeight="1" x14ac:dyDescent="0.25">
      <c r="A733" s="50" t="s">
        <v>1638</v>
      </c>
      <c r="B733" s="51" t="s">
        <v>1186</v>
      </c>
      <c r="C733" s="50" t="s">
        <v>157</v>
      </c>
      <c r="D733" s="50" t="s">
        <v>1187</v>
      </c>
      <c r="E733" s="248" t="s">
        <v>1637</v>
      </c>
      <c r="F733" s="248"/>
      <c r="G733" s="52" t="s">
        <v>266</v>
      </c>
      <c r="H733" s="53">
        <v>0.253</v>
      </c>
      <c r="I733" s="43">
        <f t="shared" si="140"/>
        <v>18.82</v>
      </c>
      <c r="J733" s="43">
        <f t="shared" si="141"/>
        <v>4.7614600000000005</v>
      </c>
      <c r="L733">
        <f>_xlfn.XLOOKUP(B733,Analítico!B:B,Analítico!I:I,0)</f>
        <v>18.82</v>
      </c>
    </row>
    <row r="734" spans="1:12" ht="25.5" customHeight="1" thickBot="1" x14ac:dyDescent="0.3">
      <c r="A734" s="55" t="s">
        <v>1627</v>
      </c>
      <c r="B734" s="56" t="s">
        <v>2154</v>
      </c>
      <c r="C734" s="55" t="s">
        <v>162</v>
      </c>
      <c r="D734" s="55" t="s">
        <v>2155</v>
      </c>
      <c r="E734" s="249" t="s">
        <v>1648</v>
      </c>
      <c r="F734" s="249"/>
      <c r="G734" s="57" t="s">
        <v>164</v>
      </c>
      <c r="H734" s="58">
        <v>1</v>
      </c>
      <c r="I734" s="43">
        <f t="shared" si="140"/>
        <v>166.09</v>
      </c>
      <c r="J734" s="43">
        <f t="shared" si="141"/>
        <v>166.09</v>
      </c>
      <c r="L734">
        <f>_xlfn.XLOOKUP(B734,Analítico!B:B,Analítico!I:I,0)</f>
        <v>166.09</v>
      </c>
    </row>
    <row r="735" spans="1:12" ht="26.25" hidden="1" thickBot="1" x14ac:dyDescent="0.3">
      <c r="A735" s="44"/>
      <c r="B735" s="44"/>
      <c r="C735" s="44"/>
      <c r="D735" s="44"/>
      <c r="E735" s="44" t="s">
        <v>1629</v>
      </c>
      <c r="F735" s="45">
        <v>3.35</v>
      </c>
      <c r="G735" s="44" t="s">
        <v>1630</v>
      </c>
      <c r="H735" s="45">
        <v>0</v>
      </c>
      <c r="I735" s="44" t="s">
        <v>1631</v>
      </c>
      <c r="J735" s="45">
        <v>3.35</v>
      </c>
      <c r="L735" t="str">
        <f>_xlfn.XLOOKUP(B735,Analítico!B:B,Analítico!I:I,0)</f>
        <v>MO com LS =&gt;</v>
      </c>
    </row>
    <row r="736" spans="1:12" ht="15" hidden="1" customHeight="1" thickBot="1" x14ac:dyDescent="0.3">
      <c r="A736" s="44"/>
      <c r="B736" s="44"/>
      <c r="C736" s="44"/>
      <c r="D736" s="44"/>
      <c r="E736" s="44" t="s">
        <v>1632</v>
      </c>
      <c r="F736" s="45">
        <v>38.24</v>
      </c>
      <c r="G736" s="44"/>
      <c r="H736" s="229" t="s">
        <v>1633</v>
      </c>
      <c r="I736" s="229"/>
      <c r="J736" s="45">
        <v>212.08</v>
      </c>
      <c r="L736" t="str">
        <f>_xlfn.XLOOKUP(B736,Analítico!B:B,Analítico!I:I,0)</f>
        <v>MO com LS =&gt;</v>
      </c>
    </row>
    <row r="737" spans="1:12" ht="0.75" customHeight="1" thickTop="1" x14ac:dyDescent="0.25">
      <c r="A737" s="49"/>
      <c r="B737" s="49"/>
      <c r="C737" s="49"/>
      <c r="D737" s="49"/>
      <c r="E737" s="49"/>
      <c r="F737" s="49"/>
      <c r="G737" s="49"/>
      <c r="H737" s="49"/>
      <c r="I737" s="49"/>
      <c r="J737" s="49"/>
      <c r="L737" t="str">
        <f>_xlfn.XLOOKUP(B737,Analítico!B:B,Analítico!I:I,0)</f>
        <v>MO com LS =&gt;</v>
      </c>
    </row>
    <row r="738" spans="1:12" ht="18" hidden="1" customHeight="1" x14ac:dyDescent="0.25">
      <c r="A738" s="36" t="s">
        <v>422</v>
      </c>
      <c r="B738" s="37" t="s">
        <v>137</v>
      </c>
      <c r="C738" s="36" t="s">
        <v>138</v>
      </c>
      <c r="D738" s="36" t="s">
        <v>9</v>
      </c>
      <c r="E738" s="250" t="s">
        <v>1626</v>
      </c>
      <c r="F738" s="250"/>
      <c r="G738" s="38" t="s">
        <v>139</v>
      </c>
      <c r="H738" s="37" t="s">
        <v>140</v>
      </c>
      <c r="I738" s="37" t="s">
        <v>141</v>
      </c>
      <c r="J738" s="37" t="s">
        <v>10</v>
      </c>
      <c r="L738" t="str">
        <f>_xlfn.XLOOKUP(B738,Analítico!B:B,Analítico!I:I,0)</f>
        <v>Valor Unit</v>
      </c>
    </row>
    <row r="739" spans="1:12" ht="24" customHeight="1" x14ac:dyDescent="0.25">
      <c r="A739" s="39" t="s">
        <v>1636</v>
      </c>
      <c r="B739" s="40" t="s">
        <v>423</v>
      </c>
      <c r="C739" s="39" t="s">
        <v>162</v>
      </c>
      <c r="D739" s="39" t="s">
        <v>2156</v>
      </c>
      <c r="E739" s="251" t="s">
        <v>2128</v>
      </c>
      <c r="F739" s="251"/>
      <c r="G739" s="41" t="s">
        <v>255</v>
      </c>
      <c r="H739" s="42">
        <v>1</v>
      </c>
      <c r="I739" s="43">
        <f t="shared" ref="I739:I743" si="142">L739</f>
        <v>108.92905497540984</v>
      </c>
      <c r="J739" s="43">
        <f t="shared" ref="J739:J743" si="143">H739*I739</f>
        <v>108.92905497540984</v>
      </c>
      <c r="L739">
        <f>_xlfn.XLOOKUP(B739,Analítico!B:B,Analítico!I:I,0)</f>
        <v>108.92905497540984</v>
      </c>
    </row>
    <row r="740" spans="1:12" ht="24" customHeight="1" x14ac:dyDescent="0.25">
      <c r="A740" s="50" t="s">
        <v>1638</v>
      </c>
      <c r="B740" s="51" t="s">
        <v>1896</v>
      </c>
      <c r="C740" s="50" t="s">
        <v>157</v>
      </c>
      <c r="D740" s="50" t="s">
        <v>1897</v>
      </c>
      <c r="E740" s="248" t="s">
        <v>1637</v>
      </c>
      <c r="F740" s="248"/>
      <c r="G740" s="52" t="s">
        <v>266</v>
      </c>
      <c r="H740" s="53">
        <v>0.312</v>
      </c>
      <c r="I740" s="43">
        <f t="shared" si="142"/>
        <v>26.57</v>
      </c>
      <c r="J740" s="43">
        <f t="shared" si="143"/>
        <v>8.2898399999999999</v>
      </c>
      <c r="L740">
        <f>_xlfn.XLOOKUP(B740,Analítico!B:B,Analítico!I:I,0)</f>
        <v>26.57</v>
      </c>
    </row>
    <row r="741" spans="1:12" ht="24" customHeight="1" x14ac:dyDescent="0.25">
      <c r="A741" s="55" t="s">
        <v>1627</v>
      </c>
      <c r="B741" s="56" t="s">
        <v>1841</v>
      </c>
      <c r="C741" s="55" t="s">
        <v>162</v>
      </c>
      <c r="D741" s="55" t="s">
        <v>1842</v>
      </c>
      <c r="E741" s="249" t="s">
        <v>1648</v>
      </c>
      <c r="F741" s="249"/>
      <c r="G741" s="57" t="s">
        <v>259</v>
      </c>
      <c r="H741" s="58">
        <v>1.86</v>
      </c>
      <c r="I741" s="43">
        <f t="shared" si="142"/>
        <v>0.7</v>
      </c>
      <c r="J741" s="43">
        <f t="shared" si="143"/>
        <v>1.302</v>
      </c>
      <c r="L741">
        <f>_xlfn.XLOOKUP(B741,Analítico!B:B,Analítico!I:I,0)</f>
        <v>0.7</v>
      </c>
    </row>
    <row r="742" spans="1:12" ht="24" customHeight="1" x14ac:dyDescent="0.25">
      <c r="A742" s="55" t="s">
        <v>1627</v>
      </c>
      <c r="B742" s="56" t="s">
        <v>1843</v>
      </c>
      <c r="C742" s="55" t="s">
        <v>162</v>
      </c>
      <c r="D742" s="55" t="s">
        <v>1844</v>
      </c>
      <c r="E742" s="249" t="s">
        <v>1648</v>
      </c>
      <c r="F742" s="249"/>
      <c r="G742" s="57" t="s">
        <v>212</v>
      </c>
      <c r="H742" s="58">
        <v>2E-3</v>
      </c>
      <c r="I742" s="43">
        <f t="shared" si="142"/>
        <v>137.29</v>
      </c>
      <c r="J742" s="43">
        <f t="shared" si="143"/>
        <v>0.27457999999999999</v>
      </c>
      <c r="L742">
        <f>_xlfn.XLOOKUP(B742,Analítico!B:B,Analítico!I:I,0)</f>
        <v>137.29</v>
      </c>
    </row>
    <row r="743" spans="1:12" ht="24" customHeight="1" thickBot="1" x14ac:dyDescent="0.3">
      <c r="A743" s="55" t="s">
        <v>1627</v>
      </c>
      <c r="B743" s="56" t="s">
        <v>2157</v>
      </c>
      <c r="C743" s="55" t="s">
        <v>162</v>
      </c>
      <c r="D743" s="55" t="s">
        <v>2158</v>
      </c>
      <c r="E743" s="249" t="s">
        <v>1648</v>
      </c>
      <c r="F743" s="249"/>
      <c r="G743" s="57" t="s">
        <v>255</v>
      </c>
      <c r="H743" s="58">
        <v>1.05</v>
      </c>
      <c r="I743" s="43">
        <f t="shared" si="142"/>
        <v>94.36</v>
      </c>
      <c r="J743" s="43">
        <f t="shared" si="143"/>
        <v>99.078000000000003</v>
      </c>
      <c r="L743">
        <f>_xlfn.XLOOKUP(B743,Analítico!B:B,Analítico!I:I,0)</f>
        <v>94.36</v>
      </c>
    </row>
    <row r="744" spans="1:12" ht="26.25" hidden="1" thickBot="1" x14ac:dyDescent="0.3">
      <c r="A744" s="44"/>
      <c r="B744" s="44"/>
      <c r="C744" s="44"/>
      <c r="D744" s="44"/>
      <c r="E744" s="44" t="s">
        <v>1629</v>
      </c>
      <c r="F744" s="45">
        <v>6.55</v>
      </c>
      <c r="G744" s="44" t="s">
        <v>1630</v>
      </c>
      <c r="H744" s="45">
        <v>0</v>
      </c>
      <c r="I744" s="44" t="s">
        <v>1631</v>
      </c>
      <c r="J744" s="45">
        <v>6.55</v>
      </c>
      <c r="L744" t="str">
        <f>_xlfn.XLOOKUP(B744,Analítico!B:B,Analítico!I:I,0)</f>
        <v>MO com LS =&gt;</v>
      </c>
    </row>
    <row r="745" spans="1:12" ht="15" hidden="1" customHeight="1" thickBot="1" x14ac:dyDescent="0.3">
      <c r="A745" s="44"/>
      <c r="B745" s="44"/>
      <c r="C745" s="44"/>
      <c r="D745" s="44"/>
      <c r="E745" s="44" t="s">
        <v>1632</v>
      </c>
      <c r="F745" s="45">
        <v>24.38</v>
      </c>
      <c r="G745" s="44"/>
      <c r="H745" s="229" t="s">
        <v>1633</v>
      </c>
      <c r="I745" s="229"/>
      <c r="J745" s="45">
        <v>135.21</v>
      </c>
      <c r="L745" t="str">
        <f>_xlfn.XLOOKUP(B745,Analítico!B:B,Analítico!I:I,0)</f>
        <v>MO com LS =&gt;</v>
      </c>
    </row>
    <row r="746" spans="1:12" ht="0.75" customHeight="1" thickTop="1" x14ac:dyDescent="0.25">
      <c r="A746" s="49"/>
      <c r="B746" s="49"/>
      <c r="C746" s="49"/>
      <c r="D746" s="49"/>
      <c r="E746" s="49"/>
      <c r="F746" s="49"/>
      <c r="G746" s="49"/>
      <c r="H746" s="49"/>
      <c r="I746" s="49"/>
      <c r="J746" s="49"/>
      <c r="L746" t="str">
        <f>_xlfn.XLOOKUP(B746,Analítico!B:B,Analítico!I:I,0)</f>
        <v>MO com LS =&gt;</v>
      </c>
    </row>
    <row r="747" spans="1:12" ht="18" hidden="1" customHeight="1" x14ac:dyDescent="0.25">
      <c r="A747" s="36" t="s">
        <v>425</v>
      </c>
      <c r="B747" s="37" t="s">
        <v>137</v>
      </c>
      <c r="C747" s="36" t="s">
        <v>138</v>
      </c>
      <c r="D747" s="36" t="s">
        <v>9</v>
      </c>
      <c r="E747" s="250" t="s">
        <v>1626</v>
      </c>
      <c r="F747" s="250"/>
      <c r="G747" s="38" t="s">
        <v>139</v>
      </c>
      <c r="H747" s="37" t="s">
        <v>140</v>
      </c>
      <c r="I747" s="37" t="s">
        <v>141</v>
      </c>
      <c r="J747" s="37" t="s">
        <v>10</v>
      </c>
      <c r="L747" t="str">
        <f>_xlfn.XLOOKUP(B747,Analítico!B:B,Analítico!I:I,0)</f>
        <v>Valor Unit</v>
      </c>
    </row>
    <row r="748" spans="1:12" ht="24" customHeight="1" x14ac:dyDescent="0.25">
      <c r="A748" s="39" t="s">
        <v>1636</v>
      </c>
      <c r="B748" s="40" t="s">
        <v>426</v>
      </c>
      <c r="C748" s="39" t="s">
        <v>162</v>
      </c>
      <c r="D748" s="39" t="s">
        <v>427</v>
      </c>
      <c r="E748" s="251" t="s">
        <v>2128</v>
      </c>
      <c r="F748" s="251"/>
      <c r="G748" s="41" t="s">
        <v>255</v>
      </c>
      <c r="H748" s="42">
        <v>1</v>
      </c>
      <c r="I748" s="43">
        <f t="shared" ref="I748:I753" si="144">L748</f>
        <v>90.190131680327866</v>
      </c>
      <c r="J748" s="43">
        <f t="shared" ref="J748:J753" si="145">H748*I748</f>
        <v>90.190131680327866</v>
      </c>
      <c r="L748">
        <f>_xlfn.XLOOKUP(B748,Analítico!B:B,Analítico!I:I,0)</f>
        <v>90.190131680327866</v>
      </c>
    </row>
    <row r="749" spans="1:12" ht="25.5" customHeight="1" x14ac:dyDescent="0.25">
      <c r="A749" s="50" t="s">
        <v>1638</v>
      </c>
      <c r="B749" s="51" t="s">
        <v>1915</v>
      </c>
      <c r="C749" s="50" t="s">
        <v>157</v>
      </c>
      <c r="D749" s="50" t="s">
        <v>1916</v>
      </c>
      <c r="E749" s="248" t="s">
        <v>1637</v>
      </c>
      <c r="F749" s="248"/>
      <c r="G749" s="52" t="s">
        <v>266</v>
      </c>
      <c r="H749" s="53">
        <v>0.114</v>
      </c>
      <c r="I749" s="43">
        <f t="shared" si="144"/>
        <v>19.7</v>
      </c>
      <c r="J749" s="43">
        <f t="shared" si="145"/>
        <v>2.2458</v>
      </c>
      <c r="L749">
        <f>_xlfn.XLOOKUP(B749,Analítico!B:B,Analítico!I:I,0)</f>
        <v>19.7</v>
      </c>
    </row>
    <row r="750" spans="1:12" ht="24" customHeight="1" x14ac:dyDescent="0.25">
      <c r="A750" s="50" t="s">
        <v>1638</v>
      </c>
      <c r="B750" s="51" t="s">
        <v>1896</v>
      </c>
      <c r="C750" s="50" t="s">
        <v>157</v>
      </c>
      <c r="D750" s="50" t="s">
        <v>1897</v>
      </c>
      <c r="E750" s="248" t="s">
        <v>1637</v>
      </c>
      <c r="F750" s="248"/>
      <c r="G750" s="52" t="s">
        <v>266</v>
      </c>
      <c r="H750" s="53">
        <v>0.19600000000000001</v>
      </c>
      <c r="I750" s="43">
        <f t="shared" si="144"/>
        <v>26.57</v>
      </c>
      <c r="J750" s="43">
        <f t="shared" si="145"/>
        <v>5.2077200000000001</v>
      </c>
      <c r="L750">
        <f>_xlfn.XLOOKUP(B750,Analítico!B:B,Analítico!I:I,0)</f>
        <v>26.57</v>
      </c>
    </row>
    <row r="751" spans="1:12" ht="24" customHeight="1" x14ac:dyDescent="0.25">
      <c r="A751" s="55" t="s">
        <v>1627</v>
      </c>
      <c r="B751" s="56" t="s">
        <v>1841</v>
      </c>
      <c r="C751" s="55" t="s">
        <v>162</v>
      </c>
      <c r="D751" s="55" t="s">
        <v>1842</v>
      </c>
      <c r="E751" s="249" t="s">
        <v>1648</v>
      </c>
      <c r="F751" s="249"/>
      <c r="G751" s="57" t="s">
        <v>259</v>
      </c>
      <c r="H751" s="58">
        <v>0.78</v>
      </c>
      <c r="I751" s="43">
        <f t="shared" si="144"/>
        <v>0.7</v>
      </c>
      <c r="J751" s="43">
        <f t="shared" si="145"/>
        <v>0.54599999999999993</v>
      </c>
      <c r="L751">
        <f>_xlfn.XLOOKUP(B751,Analítico!B:B,Analítico!I:I,0)</f>
        <v>0.7</v>
      </c>
    </row>
    <row r="752" spans="1:12" ht="24" customHeight="1" x14ac:dyDescent="0.25">
      <c r="A752" s="55" t="s">
        <v>1627</v>
      </c>
      <c r="B752" s="56" t="s">
        <v>1843</v>
      </c>
      <c r="C752" s="55" t="s">
        <v>162</v>
      </c>
      <c r="D752" s="55" t="s">
        <v>1844</v>
      </c>
      <c r="E752" s="249" t="s">
        <v>1648</v>
      </c>
      <c r="F752" s="249"/>
      <c r="G752" s="57" t="s">
        <v>212</v>
      </c>
      <c r="H752" s="58">
        <v>0.02</v>
      </c>
      <c r="I752" s="43">
        <f t="shared" si="144"/>
        <v>137.29</v>
      </c>
      <c r="J752" s="43">
        <f t="shared" si="145"/>
        <v>2.7458</v>
      </c>
      <c r="L752">
        <f>_xlfn.XLOOKUP(B752,Analítico!B:B,Analítico!I:I,0)</f>
        <v>137.29</v>
      </c>
    </row>
    <row r="753" spans="1:12" ht="24" customHeight="1" thickBot="1" x14ac:dyDescent="0.3">
      <c r="A753" s="55" t="s">
        <v>1627</v>
      </c>
      <c r="B753" s="56" t="s">
        <v>2159</v>
      </c>
      <c r="C753" s="55" t="s">
        <v>162</v>
      </c>
      <c r="D753" s="55" t="s">
        <v>2160</v>
      </c>
      <c r="E753" s="249" t="s">
        <v>1648</v>
      </c>
      <c r="F753" s="249"/>
      <c r="G753" s="57" t="s">
        <v>255</v>
      </c>
      <c r="H753" s="58">
        <v>1.05</v>
      </c>
      <c r="I753" s="43">
        <f t="shared" si="144"/>
        <v>75.69</v>
      </c>
      <c r="J753" s="43">
        <f t="shared" si="145"/>
        <v>79.474500000000006</v>
      </c>
      <c r="L753">
        <f>_xlfn.XLOOKUP(B753,Analítico!B:B,Analítico!I:I,0)</f>
        <v>75.69</v>
      </c>
    </row>
    <row r="754" spans="1:12" ht="26.25" hidden="1" thickBot="1" x14ac:dyDescent="0.3">
      <c r="A754" s="44"/>
      <c r="B754" s="44"/>
      <c r="C754" s="44"/>
      <c r="D754" s="44"/>
      <c r="E754" s="44" t="s">
        <v>1629</v>
      </c>
      <c r="F754" s="45">
        <v>5.72</v>
      </c>
      <c r="G754" s="44" t="s">
        <v>1630</v>
      </c>
      <c r="H754" s="45">
        <v>0</v>
      </c>
      <c r="I754" s="44" t="s">
        <v>1631</v>
      </c>
      <c r="J754" s="45">
        <v>5.72</v>
      </c>
      <c r="L754" t="str">
        <f>_xlfn.XLOOKUP(B754,Analítico!B:B,Analítico!I:I,0)</f>
        <v>MO com LS =&gt;</v>
      </c>
    </row>
    <row r="755" spans="1:12" ht="15" hidden="1" customHeight="1" thickBot="1" x14ac:dyDescent="0.3">
      <c r="A755" s="44"/>
      <c r="B755" s="44"/>
      <c r="C755" s="44"/>
      <c r="D755" s="44"/>
      <c r="E755" s="44" t="s">
        <v>1632</v>
      </c>
      <c r="F755" s="45">
        <v>20.18</v>
      </c>
      <c r="G755" s="44"/>
      <c r="H755" s="229" t="s">
        <v>1633</v>
      </c>
      <c r="I755" s="229"/>
      <c r="J755" s="45">
        <v>111.95</v>
      </c>
      <c r="L755" t="str">
        <f>_xlfn.XLOOKUP(B755,Analítico!B:B,Analítico!I:I,0)</f>
        <v>MO com LS =&gt;</v>
      </c>
    </row>
    <row r="756" spans="1:12" ht="0.75" customHeight="1" thickTop="1" x14ac:dyDescent="0.25">
      <c r="A756" s="49"/>
      <c r="B756" s="49"/>
      <c r="C756" s="49"/>
      <c r="D756" s="49"/>
      <c r="E756" s="49"/>
      <c r="F756" s="49"/>
      <c r="G756" s="49"/>
      <c r="H756" s="49"/>
      <c r="I756" s="49"/>
      <c r="J756" s="49"/>
      <c r="L756" t="str">
        <f>_xlfn.XLOOKUP(B756,Analítico!B:B,Analítico!I:I,0)</f>
        <v>MO com LS =&gt;</v>
      </c>
    </row>
    <row r="757" spans="1:12" ht="18" hidden="1" customHeight="1" x14ac:dyDescent="0.25">
      <c r="A757" s="36" t="s">
        <v>428</v>
      </c>
      <c r="B757" s="37" t="s">
        <v>137</v>
      </c>
      <c r="C757" s="36" t="s">
        <v>138</v>
      </c>
      <c r="D757" s="36" t="s">
        <v>9</v>
      </c>
      <c r="E757" s="250" t="s">
        <v>1626</v>
      </c>
      <c r="F757" s="250"/>
      <c r="G757" s="38" t="s">
        <v>139</v>
      </c>
      <c r="H757" s="37" t="s">
        <v>140</v>
      </c>
      <c r="I757" s="37" t="s">
        <v>141</v>
      </c>
      <c r="J757" s="37" t="s">
        <v>10</v>
      </c>
      <c r="L757" t="str">
        <f>_xlfn.XLOOKUP(B757,Analítico!B:B,Analítico!I:I,0)</f>
        <v>Valor Unit</v>
      </c>
    </row>
    <row r="758" spans="1:12" ht="24" customHeight="1" x14ac:dyDescent="0.25">
      <c r="A758" s="39" t="s">
        <v>1636</v>
      </c>
      <c r="B758" s="40" t="s">
        <v>429</v>
      </c>
      <c r="C758" s="39" t="s">
        <v>162</v>
      </c>
      <c r="D758" s="39" t="s">
        <v>430</v>
      </c>
      <c r="E758" s="251" t="s">
        <v>2161</v>
      </c>
      <c r="F758" s="251"/>
      <c r="G758" s="41" t="s">
        <v>164</v>
      </c>
      <c r="H758" s="42">
        <v>1</v>
      </c>
      <c r="I758" s="43">
        <f t="shared" ref="I758:I762" si="146">L758</f>
        <v>375.18933653278691</v>
      </c>
      <c r="J758" s="43">
        <f t="shared" ref="J758:J762" si="147">H758*I758</f>
        <v>375.18933653278691</v>
      </c>
      <c r="L758">
        <f>_xlfn.XLOOKUP(B758,Analítico!B:B,Analítico!I:I,0)</f>
        <v>375.18933653278691</v>
      </c>
    </row>
    <row r="759" spans="1:12" ht="25.5" customHeight="1" x14ac:dyDescent="0.25">
      <c r="A759" s="50" t="s">
        <v>1638</v>
      </c>
      <c r="B759" s="51" t="s">
        <v>2162</v>
      </c>
      <c r="C759" s="50" t="s">
        <v>157</v>
      </c>
      <c r="D759" s="50" t="s">
        <v>2163</v>
      </c>
      <c r="E759" s="248" t="s">
        <v>1637</v>
      </c>
      <c r="F759" s="248"/>
      <c r="G759" s="52" t="s">
        <v>266</v>
      </c>
      <c r="H759" s="53">
        <v>0.80800000000000005</v>
      </c>
      <c r="I759" s="43">
        <f t="shared" si="146"/>
        <v>18.72</v>
      </c>
      <c r="J759" s="43">
        <f t="shared" si="147"/>
        <v>15.12576</v>
      </c>
      <c r="L759">
        <f>_xlfn.XLOOKUP(B759,Analítico!B:B,Analítico!I:I,0)</f>
        <v>18.72</v>
      </c>
    </row>
    <row r="760" spans="1:12" ht="25.5" customHeight="1" x14ac:dyDescent="0.25">
      <c r="A760" s="50" t="s">
        <v>1638</v>
      </c>
      <c r="B760" s="51" t="s">
        <v>1658</v>
      </c>
      <c r="C760" s="50" t="s">
        <v>157</v>
      </c>
      <c r="D760" s="50" t="s">
        <v>1659</v>
      </c>
      <c r="E760" s="248" t="s">
        <v>1637</v>
      </c>
      <c r="F760" s="248"/>
      <c r="G760" s="52" t="s">
        <v>266</v>
      </c>
      <c r="H760" s="53">
        <v>0.80800000000000005</v>
      </c>
      <c r="I760" s="43">
        <f t="shared" si="146"/>
        <v>25.97</v>
      </c>
      <c r="J760" s="43">
        <f t="shared" si="147"/>
        <v>20.98376</v>
      </c>
      <c r="L760">
        <f>_xlfn.XLOOKUP(B760,Analítico!B:B,Analítico!I:I,0)</f>
        <v>25.97</v>
      </c>
    </row>
    <row r="761" spans="1:12" ht="24" customHeight="1" x14ac:dyDescent="0.25">
      <c r="A761" s="55" t="s">
        <v>1627</v>
      </c>
      <c r="B761" s="56" t="s">
        <v>2164</v>
      </c>
      <c r="C761" s="55" t="s">
        <v>162</v>
      </c>
      <c r="D761" s="55" t="s">
        <v>2165</v>
      </c>
      <c r="E761" s="249" t="s">
        <v>1648</v>
      </c>
      <c r="F761" s="249"/>
      <c r="G761" s="57" t="s">
        <v>255</v>
      </c>
      <c r="H761" s="58">
        <v>0.4</v>
      </c>
      <c r="I761" s="43">
        <f t="shared" si="146"/>
        <v>0.18</v>
      </c>
      <c r="J761" s="43">
        <f t="shared" si="147"/>
        <v>7.1999999999999995E-2</v>
      </c>
      <c r="L761">
        <f>_xlfn.XLOOKUP(B761,Analítico!B:B,Analítico!I:I,0)</f>
        <v>0.18</v>
      </c>
    </row>
    <row r="762" spans="1:12" ht="24" customHeight="1" thickBot="1" x14ac:dyDescent="0.3">
      <c r="A762" s="55" t="s">
        <v>1627</v>
      </c>
      <c r="B762" s="56" t="s">
        <v>2166</v>
      </c>
      <c r="C762" s="55" t="s">
        <v>162</v>
      </c>
      <c r="D762" s="55" t="s">
        <v>2167</v>
      </c>
      <c r="E762" s="249" t="s">
        <v>1648</v>
      </c>
      <c r="F762" s="249"/>
      <c r="G762" s="57" t="s">
        <v>164</v>
      </c>
      <c r="H762" s="58">
        <v>1</v>
      </c>
      <c r="I762" s="43">
        <f t="shared" si="146"/>
        <v>339.01</v>
      </c>
      <c r="J762" s="43">
        <f t="shared" si="147"/>
        <v>339.01</v>
      </c>
      <c r="L762">
        <f>_xlfn.XLOOKUP(B762,Analítico!B:B,Analítico!I:I,0)</f>
        <v>339.01</v>
      </c>
    </row>
    <row r="763" spans="1:12" ht="26.25" hidden="1" thickBot="1" x14ac:dyDescent="0.3">
      <c r="A763" s="44"/>
      <c r="B763" s="44"/>
      <c r="C763" s="44"/>
      <c r="D763" s="44"/>
      <c r="E763" s="44" t="s">
        <v>1629</v>
      </c>
      <c r="F763" s="45">
        <v>28.08</v>
      </c>
      <c r="G763" s="44" t="s">
        <v>1630</v>
      </c>
      <c r="H763" s="45">
        <v>0</v>
      </c>
      <c r="I763" s="44" t="s">
        <v>1631</v>
      </c>
      <c r="J763" s="45">
        <v>28.08</v>
      </c>
      <c r="L763" t="str">
        <f>_xlfn.XLOOKUP(B763,Analítico!B:B,Analítico!I:I,0)</f>
        <v>MO com LS =&gt;</v>
      </c>
    </row>
    <row r="764" spans="1:12" ht="15" hidden="1" customHeight="1" thickBot="1" x14ac:dyDescent="0.3">
      <c r="A764" s="44"/>
      <c r="B764" s="44"/>
      <c r="C764" s="44"/>
      <c r="D764" s="44"/>
      <c r="E764" s="44" t="s">
        <v>1632</v>
      </c>
      <c r="F764" s="45">
        <v>83.98</v>
      </c>
      <c r="G764" s="44"/>
      <c r="H764" s="229" t="s">
        <v>1633</v>
      </c>
      <c r="I764" s="229"/>
      <c r="J764" s="45">
        <v>465.71</v>
      </c>
      <c r="L764" t="str">
        <f>_xlfn.XLOOKUP(B764,Analítico!B:B,Analítico!I:I,0)</f>
        <v>MO com LS =&gt;</v>
      </c>
    </row>
    <row r="765" spans="1:12" ht="0.75" customHeight="1" thickTop="1" x14ac:dyDescent="0.25">
      <c r="A765" s="49"/>
      <c r="B765" s="49"/>
      <c r="C765" s="49"/>
      <c r="D765" s="49"/>
      <c r="E765" s="49"/>
      <c r="F765" s="49"/>
      <c r="G765" s="49"/>
      <c r="H765" s="49"/>
      <c r="I765" s="49"/>
      <c r="J765" s="49"/>
      <c r="L765" t="str">
        <f>_xlfn.XLOOKUP(B765,Analítico!B:B,Analítico!I:I,0)</f>
        <v>MO com LS =&gt;</v>
      </c>
    </row>
    <row r="766" spans="1:12" ht="18" hidden="1" customHeight="1" x14ac:dyDescent="0.25">
      <c r="A766" s="36" t="s">
        <v>431</v>
      </c>
      <c r="B766" s="37" t="s">
        <v>137</v>
      </c>
      <c r="C766" s="36" t="s">
        <v>138</v>
      </c>
      <c r="D766" s="36" t="s">
        <v>9</v>
      </c>
      <c r="E766" s="250" t="s">
        <v>1626</v>
      </c>
      <c r="F766" s="250"/>
      <c r="G766" s="38" t="s">
        <v>139</v>
      </c>
      <c r="H766" s="37" t="s">
        <v>140</v>
      </c>
      <c r="I766" s="37" t="s">
        <v>141</v>
      </c>
      <c r="J766" s="37" t="s">
        <v>10</v>
      </c>
      <c r="L766" t="str">
        <f>_xlfn.XLOOKUP(B766,Analítico!B:B,Analítico!I:I,0)</f>
        <v>Valor Unit</v>
      </c>
    </row>
    <row r="767" spans="1:12" ht="39" customHeight="1" x14ac:dyDescent="0.25">
      <c r="A767" s="39" t="s">
        <v>1636</v>
      </c>
      <c r="B767" s="40" t="s">
        <v>432</v>
      </c>
      <c r="C767" s="39" t="s">
        <v>157</v>
      </c>
      <c r="D767" s="39" t="s">
        <v>433</v>
      </c>
      <c r="E767" s="251" t="s">
        <v>2168</v>
      </c>
      <c r="F767" s="251"/>
      <c r="G767" s="41" t="s">
        <v>164</v>
      </c>
      <c r="H767" s="42">
        <v>1</v>
      </c>
      <c r="I767" s="43">
        <f t="shared" ref="I767:I772" si="148">L767</f>
        <v>1031.2852841803281</v>
      </c>
      <c r="J767" s="43">
        <f t="shared" ref="J767:J772" si="149">H767*I767</f>
        <v>1031.2852841803281</v>
      </c>
      <c r="L767">
        <f>_xlfn.XLOOKUP(B767,Analítico!B:B,Analítico!I:I,0)</f>
        <v>1031.2852841803281</v>
      </c>
    </row>
    <row r="768" spans="1:12" ht="25.5" customHeight="1" x14ac:dyDescent="0.25">
      <c r="A768" s="50" t="s">
        <v>1638</v>
      </c>
      <c r="B768" s="51" t="s">
        <v>1658</v>
      </c>
      <c r="C768" s="50" t="s">
        <v>157</v>
      </c>
      <c r="D768" s="50" t="s">
        <v>1659</v>
      </c>
      <c r="E768" s="248" t="s">
        <v>1637</v>
      </c>
      <c r="F768" s="248"/>
      <c r="G768" s="52" t="s">
        <v>266</v>
      </c>
      <c r="H768" s="53">
        <v>2.1153</v>
      </c>
      <c r="I768" s="43">
        <f t="shared" si="148"/>
        <v>25.97</v>
      </c>
      <c r="J768" s="43">
        <f t="shared" si="149"/>
        <v>54.934340999999996</v>
      </c>
      <c r="L768">
        <f>_xlfn.XLOOKUP(B768,Analítico!B:B,Analítico!I:I,0)</f>
        <v>25.97</v>
      </c>
    </row>
    <row r="769" spans="1:12" ht="24" customHeight="1" x14ac:dyDescent="0.25">
      <c r="A769" s="50" t="s">
        <v>1638</v>
      </c>
      <c r="B769" s="51" t="s">
        <v>1186</v>
      </c>
      <c r="C769" s="50" t="s">
        <v>157</v>
      </c>
      <c r="D769" s="50" t="s">
        <v>1187</v>
      </c>
      <c r="E769" s="248" t="s">
        <v>1637</v>
      </c>
      <c r="F769" s="248"/>
      <c r="G769" s="52" t="s">
        <v>266</v>
      </c>
      <c r="H769" s="53">
        <v>0.66639999999999999</v>
      </c>
      <c r="I769" s="43">
        <f t="shared" si="148"/>
        <v>18.82</v>
      </c>
      <c r="J769" s="43">
        <f t="shared" si="149"/>
        <v>12.541648</v>
      </c>
      <c r="L769">
        <f>_xlfn.XLOOKUP(B769,Analítico!B:B,Analítico!I:I,0)</f>
        <v>18.82</v>
      </c>
    </row>
    <row r="770" spans="1:12" ht="39" customHeight="1" x14ac:dyDescent="0.25">
      <c r="A770" s="55" t="s">
        <v>1627</v>
      </c>
      <c r="B770" s="56" t="s">
        <v>2169</v>
      </c>
      <c r="C770" s="55" t="s">
        <v>157</v>
      </c>
      <c r="D770" s="55" t="s">
        <v>2170</v>
      </c>
      <c r="E770" s="249" t="s">
        <v>1648</v>
      </c>
      <c r="F770" s="249"/>
      <c r="G770" s="57" t="s">
        <v>164</v>
      </c>
      <c r="H770" s="58">
        <v>2</v>
      </c>
      <c r="I770" s="43">
        <f t="shared" si="148"/>
        <v>17.48</v>
      </c>
      <c r="J770" s="43">
        <f t="shared" si="149"/>
        <v>34.96</v>
      </c>
      <c r="L770">
        <f>_xlfn.XLOOKUP(B770,Analítico!B:B,Analítico!I:I,0)</f>
        <v>17.48</v>
      </c>
    </row>
    <row r="771" spans="1:12" ht="25.5" customHeight="1" x14ac:dyDescent="0.25">
      <c r="A771" s="55" t="s">
        <v>1627</v>
      </c>
      <c r="B771" s="56" t="s">
        <v>2171</v>
      </c>
      <c r="C771" s="55" t="s">
        <v>157</v>
      </c>
      <c r="D771" s="55" t="s">
        <v>2172</v>
      </c>
      <c r="E771" s="249" t="s">
        <v>1648</v>
      </c>
      <c r="F771" s="249"/>
      <c r="G771" s="57" t="s">
        <v>164</v>
      </c>
      <c r="H771" s="58">
        <v>1</v>
      </c>
      <c r="I771" s="43">
        <f t="shared" si="148"/>
        <v>9.1999999999999993</v>
      </c>
      <c r="J771" s="43">
        <f t="shared" si="149"/>
        <v>9.1999999999999993</v>
      </c>
      <c r="L771">
        <f>_xlfn.XLOOKUP(B771,Analítico!B:B,Analítico!I:I,0)</f>
        <v>9.1999999999999993</v>
      </c>
    </row>
    <row r="772" spans="1:12" ht="25.5" customHeight="1" thickBot="1" x14ac:dyDescent="0.3">
      <c r="A772" s="55" t="s">
        <v>1627</v>
      </c>
      <c r="B772" s="56" t="s">
        <v>2173</v>
      </c>
      <c r="C772" s="55" t="s">
        <v>157</v>
      </c>
      <c r="D772" s="55" t="s">
        <v>2174</v>
      </c>
      <c r="E772" s="249" t="s">
        <v>1648</v>
      </c>
      <c r="F772" s="249"/>
      <c r="G772" s="57" t="s">
        <v>164</v>
      </c>
      <c r="H772" s="58">
        <v>1</v>
      </c>
      <c r="I772" s="43">
        <f t="shared" si="148"/>
        <v>919.65</v>
      </c>
      <c r="J772" s="43">
        <f t="shared" si="149"/>
        <v>919.65</v>
      </c>
      <c r="L772">
        <f>_xlfn.XLOOKUP(B772,Analítico!B:B,Analítico!I:I,0)</f>
        <v>919.65</v>
      </c>
    </row>
    <row r="773" spans="1:12" ht="26.25" hidden="1" thickBot="1" x14ac:dyDescent="0.3">
      <c r="A773" s="44"/>
      <c r="B773" s="44"/>
      <c r="C773" s="44"/>
      <c r="D773" s="44"/>
      <c r="E773" s="44" t="s">
        <v>1629</v>
      </c>
      <c r="F773" s="45">
        <v>53.4</v>
      </c>
      <c r="G773" s="44" t="s">
        <v>1630</v>
      </c>
      <c r="H773" s="45">
        <v>0</v>
      </c>
      <c r="I773" s="44" t="s">
        <v>1631</v>
      </c>
      <c r="J773" s="45">
        <v>53.4</v>
      </c>
      <c r="L773" t="str">
        <f>_xlfn.XLOOKUP(B773,Analítico!B:B,Analítico!I:I,0)</f>
        <v>MO com LS =&gt;</v>
      </c>
    </row>
    <row r="774" spans="1:12" ht="15" hidden="1" customHeight="1" thickBot="1" x14ac:dyDescent="0.3">
      <c r="A774" s="44"/>
      <c r="B774" s="44"/>
      <c r="C774" s="44"/>
      <c r="D774" s="44"/>
      <c r="E774" s="44" t="s">
        <v>1632</v>
      </c>
      <c r="F774" s="45">
        <v>230.83</v>
      </c>
      <c r="G774" s="44"/>
      <c r="H774" s="229" t="s">
        <v>1633</v>
      </c>
      <c r="I774" s="229"/>
      <c r="J774" s="45">
        <v>1280.0999999999999</v>
      </c>
      <c r="L774" t="str">
        <f>_xlfn.XLOOKUP(B774,Analítico!B:B,Analítico!I:I,0)</f>
        <v>MO com LS =&gt;</v>
      </c>
    </row>
    <row r="775" spans="1:12" ht="0.75" customHeight="1" thickTop="1" x14ac:dyDescent="0.25">
      <c r="A775" s="49"/>
      <c r="B775" s="49"/>
      <c r="C775" s="49"/>
      <c r="D775" s="49"/>
      <c r="E775" s="49"/>
      <c r="F775" s="49"/>
      <c r="G775" s="49"/>
      <c r="H775" s="49"/>
      <c r="I775" s="49"/>
      <c r="J775" s="49"/>
      <c r="L775" t="str">
        <f>_xlfn.XLOOKUP(B775,Analítico!B:B,Analítico!I:I,0)</f>
        <v>MO com LS =&gt;</v>
      </c>
    </row>
    <row r="776" spans="1:12" ht="18" hidden="1" customHeight="1" x14ac:dyDescent="0.25">
      <c r="A776" s="36" t="s">
        <v>434</v>
      </c>
      <c r="B776" s="37" t="s">
        <v>137</v>
      </c>
      <c r="C776" s="36" t="s">
        <v>138</v>
      </c>
      <c r="D776" s="36" t="s">
        <v>9</v>
      </c>
      <c r="E776" s="250" t="s">
        <v>1626</v>
      </c>
      <c r="F776" s="250"/>
      <c r="G776" s="38" t="s">
        <v>139</v>
      </c>
      <c r="H776" s="37" t="s">
        <v>140</v>
      </c>
      <c r="I776" s="37" t="s">
        <v>141</v>
      </c>
      <c r="J776" s="37" t="s">
        <v>10</v>
      </c>
      <c r="L776" t="str">
        <f>_xlfn.XLOOKUP(B776,Analítico!B:B,Analítico!I:I,0)</f>
        <v>Valor Unit</v>
      </c>
    </row>
    <row r="777" spans="1:12" ht="24" customHeight="1" x14ac:dyDescent="0.25">
      <c r="A777" s="39" t="s">
        <v>1636</v>
      </c>
      <c r="B777" s="40" t="s">
        <v>435</v>
      </c>
      <c r="C777" s="39" t="s">
        <v>162</v>
      </c>
      <c r="D777" s="39" t="s">
        <v>436</v>
      </c>
      <c r="E777" s="251" t="s">
        <v>2175</v>
      </c>
      <c r="F777" s="251"/>
      <c r="G777" s="41" t="s">
        <v>164</v>
      </c>
      <c r="H777" s="42">
        <v>1</v>
      </c>
      <c r="I777" s="43">
        <f t="shared" ref="I777:I781" si="150">L777</f>
        <v>111.14453386885248</v>
      </c>
      <c r="J777" s="43">
        <f t="shared" ref="J777:J781" si="151">H777*I777</f>
        <v>111.14453386885248</v>
      </c>
      <c r="L777">
        <f>_xlfn.XLOOKUP(B777,Analítico!B:B,Analítico!I:I,0)</f>
        <v>111.14453386885248</v>
      </c>
    </row>
    <row r="778" spans="1:12" ht="25.5" customHeight="1" x14ac:dyDescent="0.25">
      <c r="A778" s="50" t="s">
        <v>1638</v>
      </c>
      <c r="B778" s="51" t="s">
        <v>2162</v>
      </c>
      <c r="C778" s="50" t="s">
        <v>157</v>
      </c>
      <c r="D778" s="50" t="s">
        <v>2163</v>
      </c>
      <c r="E778" s="248" t="s">
        <v>1637</v>
      </c>
      <c r="F778" s="248"/>
      <c r="G778" s="52" t="s">
        <v>266</v>
      </c>
      <c r="H778" s="53">
        <v>0.85799999999999998</v>
      </c>
      <c r="I778" s="43">
        <f t="shared" si="150"/>
        <v>18.72</v>
      </c>
      <c r="J778" s="43">
        <f t="shared" si="151"/>
        <v>16.06176</v>
      </c>
      <c r="L778">
        <f>_xlfn.XLOOKUP(B778,Analítico!B:B,Analítico!I:I,0)</f>
        <v>18.72</v>
      </c>
    </row>
    <row r="779" spans="1:12" ht="25.5" customHeight="1" x14ac:dyDescent="0.25">
      <c r="A779" s="50" t="s">
        <v>1638</v>
      </c>
      <c r="B779" s="51" t="s">
        <v>1658</v>
      </c>
      <c r="C779" s="50" t="s">
        <v>157</v>
      </c>
      <c r="D779" s="50" t="s">
        <v>1659</v>
      </c>
      <c r="E779" s="248" t="s">
        <v>1637</v>
      </c>
      <c r="F779" s="248"/>
      <c r="G779" s="52" t="s">
        <v>266</v>
      </c>
      <c r="H779" s="53">
        <v>0.85799999999999998</v>
      </c>
      <c r="I779" s="43">
        <f t="shared" si="150"/>
        <v>25.97</v>
      </c>
      <c r="J779" s="43">
        <f t="shared" si="151"/>
        <v>22.282259999999997</v>
      </c>
      <c r="L779">
        <f>_xlfn.XLOOKUP(B779,Analítico!B:B,Analítico!I:I,0)</f>
        <v>25.97</v>
      </c>
    </row>
    <row r="780" spans="1:12" ht="24" customHeight="1" x14ac:dyDescent="0.25">
      <c r="A780" s="55" t="s">
        <v>1627</v>
      </c>
      <c r="B780" s="56" t="s">
        <v>2164</v>
      </c>
      <c r="C780" s="55" t="s">
        <v>162</v>
      </c>
      <c r="D780" s="55" t="s">
        <v>2165</v>
      </c>
      <c r="E780" s="249" t="s">
        <v>1648</v>
      </c>
      <c r="F780" s="249"/>
      <c r="G780" s="57" t="s">
        <v>255</v>
      </c>
      <c r="H780" s="58">
        <v>0.96</v>
      </c>
      <c r="I780" s="43">
        <f t="shared" si="150"/>
        <v>0.18</v>
      </c>
      <c r="J780" s="43">
        <f t="shared" si="151"/>
        <v>0.17279999999999998</v>
      </c>
      <c r="L780">
        <f>_xlfn.XLOOKUP(B780,Analítico!B:B,Analítico!I:I,0)</f>
        <v>0.18</v>
      </c>
    </row>
    <row r="781" spans="1:12" ht="24" customHeight="1" thickBot="1" x14ac:dyDescent="0.3">
      <c r="A781" s="55" t="s">
        <v>1627</v>
      </c>
      <c r="B781" s="56" t="s">
        <v>2176</v>
      </c>
      <c r="C781" s="55" t="s">
        <v>162</v>
      </c>
      <c r="D781" s="55" t="s">
        <v>2177</v>
      </c>
      <c r="E781" s="249" t="s">
        <v>1648</v>
      </c>
      <c r="F781" s="249"/>
      <c r="G781" s="57" t="s">
        <v>164</v>
      </c>
      <c r="H781" s="58">
        <v>1</v>
      </c>
      <c r="I781" s="43">
        <f t="shared" si="150"/>
        <v>72.63</v>
      </c>
      <c r="J781" s="43">
        <f t="shared" si="151"/>
        <v>72.63</v>
      </c>
      <c r="L781">
        <f>_xlfn.XLOOKUP(B781,Analítico!B:B,Analítico!I:I,0)</f>
        <v>72.63</v>
      </c>
    </row>
    <row r="782" spans="1:12" ht="26.25" hidden="1" thickBot="1" x14ac:dyDescent="0.3">
      <c r="A782" s="44"/>
      <c r="B782" s="44"/>
      <c r="C782" s="44"/>
      <c r="D782" s="44"/>
      <c r="E782" s="44" t="s">
        <v>1629</v>
      </c>
      <c r="F782" s="45">
        <v>29.81</v>
      </c>
      <c r="G782" s="44" t="s">
        <v>1630</v>
      </c>
      <c r="H782" s="45">
        <v>0</v>
      </c>
      <c r="I782" s="44" t="s">
        <v>1631</v>
      </c>
      <c r="J782" s="45">
        <v>29.81</v>
      </c>
      <c r="L782" t="str">
        <f>_xlfn.XLOOKUP(B782,Analítico!B:B,Analítico!I:I,0)</f>
        <v>MO com LS =&gt;</v>
      </c>
    </row>
    <row r="783" spans="1:12" ht="15" hidden="1" customHeight="1" thickBot="1" x14ac:dyDescent="0.3">
      <c r="A783" s="44"/>
      <c r="B783" s="44"/>
      <c r="C783" s="44"/>
      <c r="D783" s="44"/>
      <c r="E783" s="44" t="s">
        <v>1632</v>
      </c>
      <c r="F783" s="45">
        <v>24.87</v>
      </c>
      <c r="G783" s="44"/>
      <c r="H783" s="229" t="s">
        <v>1633</v>
      </c>
      <c r="I783" s="229"/>
      <c r="J783" s="45">
        <v>137.96</v>
      </c>
      <c r="L783" t="str">
        <f>_xlfn.XLOOKUP(B783,Analítico!B:B,Analítico!I:I,0)</f>
        <v>MO com LS =&gt;</v>
      </c>
    </row>
    <row r="784" spans="1:12" ht="0.75" customHeight="1" thickTop="1" x14ac:dyDescent="0.25">
      <c r="A784" s="49"/>
      <c r="B784" s="49"/>
      <c r="C784" s="49"/>
      <c r="D784" s="49"/>
      <c r="E784" s="49"/>
      <c r="F784" s="49"/>
      <c r="G784" s="49"/>
      <c r="H784" s="49"/>
      <c r="I784" s="49"/>
      <c r="J784" s="49"/>
      <c r="L784" t="str">
        <f>_xlfn.XLOOKUP(B784,Analítico!B:B,Analítico!I:I,0)</f>
        <v>MO com LS =&gt;</v>
      </c>
    </row>
    <row r="785" spans="1:12" ht="18" hidden="1" customHeight="1" x14ac:dyDescent="0.25">
      <c r="A785" s="36" t="s">
        <v>437</v>
      </c>
      <c r="B785" s="37" t="s">
        <v>137</v>
      </c>
      <c r="C785" s="36" t="s">
        <v>138</v>
      </c>
      <c r="D785" s="36" t="s">
        <v>9</v>
      </c>
      <c r="E785" s="250" t="s">
        <v>1626</v>
      </c>
      <c r="F785" s="250"/>
      <c r="G785" s="38" t="s">
        <v>139</v>
      </c>
      <c r="H785" s="37" t="s">
        <v>140</v>
      </c>
      <c r="I785" s="37" t="s">
        <v>141</v>
      </c>
      <c r="J785" s="37" t="s">
        <v>10</v>
      </c>
      <c r="L785" t="str">
        <f>_xlfn.XLOOKUP(B785,Analítico!B:B,Analítico!I:I,0)</f>
        <v>Valor Unit</v>
      </c>
    </row>
    <row r="786" spans="1:12" ht="24" customHeight="1" x14ac:dyDescent="0.25">
      <c r="A786" s="39" t="s">
        <v>1636</v>
      </c>
      <c r="B786" s="40" t="s">
        <v>438</v>
      </c>
      <c r="C786" s="39" t="s">
        <v>162</v>
      </c>
      <c r="D786" s="39" t="s">
        <v>439</v>
      </c>
      <c r="E786" s="251" t="s">
        <v>2161</v>
      </c>
      <c r="F786" s="251"/>
      <c r="G786" s="41" t="s">
        <v>164</v>
      </c>
      <c r="H786" s="42">
        <v>1</v>
      </c>
      <c r="I786" s="43">
        <f t="shared" ref="I786:I789" si="152">L786</f>
        <v>366.08573235245905</v>
      </c>
      <c r="J786" s="43">
        <f t="shared" ref="J786:J789" si="153">H786*I786</f>
        <v>366.08573235245905</v>
      </c>
      <c r="L786">
        <f>_xlfn.XLOOKUP(B786,Analítico!B:B,Analítico!I:I,0)</f>
        <v>366.08573235245905</v>
      </c>
    </row>
    <row r="787" spans="1:12" ht="25.5" customHeight="1" x14ac:dyDescent="0.25">
      <c r="A787" s="50" t="s">
        <v>1638</v>
      </c>
      <c r="B787" s="51" t="s">
        <v>2162</v>
      </c>
      <c r="C787" s="50" t="s">
        <v>157</v>
      </c>
      <c r="D787" s="50" t="s">
        <v>2163</v>
      </c>
      <c r="E787" s="248" t="s">
        <v>1637</v>
      </c>
      <c r="F787" s="248"/>
      <c r="G787" s="52" t="s">
        <v>266</v>
      </c>
      <c r="H787" s="53">
        <v>0.60599999999999998</v>
      </c>
      <c r="I787" s="43">
        <f t="shared" si="152"/>
        <v>18.72</v>
      </c>
      <c r="J787" s="43">
        <f t="shared" si="153"/>
        <v>11.34432</v>
      </c>
      <c r="L787">
        <f>_xlfn.XLOOKUP(B787,Analítico!B:B,Analítico!I:I,0)</f>
        <v>18.72</v>
      </c>
    </row>
    <row r="788" spans="1:12" ht="25.5" customHeight="1" x14ac:dyDescent="0.25">
      <c r="A788" s="50" t="s">
        <v>1638</v>
      </c>
      <c r="B788" s="51" t="s">
        <v>1658</v>
      </c>
      <c r="C788" s="50" t="s">
        <v>157</v>
      </c>
      <c r="D788" s="50" t="s">
        <v>1659</v>
      </c>
      <c r="E788" s="248" t="s">
        <v>1637</v>
      </c>
      <c r="F788" s="248"/>
      <c r="G788" s="52" t="s">
        <v>266</v>
      </c>
      <c r="H788" s="53">
        <v>0.60599999999999998</v>
      </c>
      <c r="I788" s="43">
        <f t="shared" si="152"/>
        <v>25.97</v>
      </c>
      <c r="J788" s="43">
        <f t="shared" si="153"/>
        <v>15.737819999999999</v>
      </c>
      <c r="L788">
        <f>_xlfn.XLOOKUP(B788,Analítico!B:B,Analítico!I:I,0)</f>
        <v>25.97</v>
      </c>
    </row>
    <row r="789" spans="1:12" ht="24" customHeight="1" thickBot="1" x14ac:dyDescent="0.3">
      <c r="A789" s="55" t="s">
        <v>1627</v>
      </c>
      <c r="B789" s="56" t="s">
        <v>2166</v>
      </c>
      <c r="C789" s="55" t="s">
        <v>162</v>
      </c>
      <c r="D789" s="55" t="s">
        <v>2167</v>
      </c>
      <c r="E789" s="249" t="s">
        <v>1648</v>
      </c>
      <c r="F789" s="249"/>
      <c r="G789" s="57" t="s">
        <v>164</v>
      </c>
      <c r="H789" s="58">
        <v>1</v>
      </c>
      <c r="I789" s="43">
        <f t="shared" si="152"/>
        <v>339.01</v>
      </c>
      <c r="J789" s="43">
        <f t="shared" si="153"/>
        <v>339.01</v>
      </c>
      <c r="L789">
        <f>_xlfn.XLOOKUP(B789,Analítico!B:B,Analítico!I:I,0)</f>
        <v>339.01</v>
      </c>
    </row>
    <row r="790" spans="1:12" ht="26.25" hidden="1" thickBot="1" x14ac:dyDescent="0.3">
      <c r="A790" s="44"/>
      <c r="B790" s="44"/>
      <c r="C790" s="44"/>
      <c r="D790" s="44"/>
      <c r="E790" s="44" t="s">
        <v>1629</v>
      </c>
      <c r="F790" s="45">
        <v>21.05</v>
      </c>
      <c r="G790" s="44" t="s">
        <v>1630</v>
      </c>
      <c r="H790" s="45">
        <v>0</v>
      </c>
      <c r="I790" s="44" t="s">
        <v>1631</v>
      </c>
      <c r="J790" s="45">
        <v>21.05</v>
      </c>
      <c r="L790" t="str">
        <f>_xlfn.XLOOKUP(B790,Analítico!B:B,Analítico!I:I,0)</f>
        <v>MO com LS =&gt;</v>
      </c>
    </row>
    <row r="791" spans="1:12" ht="15" hidden="1" customHeight="1" thickBot="1" x14ac:dyDescent="0.3">
      <c r="A791" s="44"/>
      <c r="B791" s="44"/>
      <c r="C791" s="44"/>
      <c r="D791" s="44"/>
      <c r="E791" s="44" t="s">
        <v>1632</v>
      </c>
      <c r="F791" s="45">
        <v>81.94</v>
      </c>
      <c r="G791" s="44"/>
      <c r="H791" s="229" t="s">
        <v>1633</v>
      </c>
      <c r="I791" s="229"/>
      <c r="J791" s="45">
        <v>454.41</v>
      </c>
      <c r="L791" t="str">
        <f>_xlfn.XLOOKUP(B791,Analítico!B:B,Analítico!I:I,0)</f>
        <v>MO com LS =&gt;</v>
      </c>
    </row>
    <row r="792" spans="1:12" ht="0.75" customHeight="1" thickTop="1" x14ac:dyDescent="0.25">
      <c r="A792" s="49"/>
      <c r="B792" s="49"/>
      <c r="C792" s="49"/>
      <c r="D792" s="49"/>
      <c r="E792" s="49"/>
      <c r="F792" s="49"/>
      <c r="G792" s="49"/>
      <c r="H792" s="49"/>
      <c r="I792" s="49"/>
      <c r="J792" s="49"/>
      <c r="L792" t="str">
        <f>_xlfn.XLOOKUP(B792,Analítico!B:B,Analítico!I:I,0)</f>
        <v>MO com LS =&gt;</v>
      </c>
    </row>
    <row r="793" spans="1:12" ht="18" hidden="1" customHeight="1" x14ac:dyDescent="0.25">
      <c r="A793" s="36" t="s">
        <v>440</v>
      </c>
      <c r="B793" s="37" t="s">
        <v>137</v>
      </c>
      <c r="C793" s="36" t="s">
        <v>138</v>
      </c>
      <c r="D793" s="36" t="s">
        <v>9</v>
      </c>
      <c r="E793" s="250" t="s">
        <v>1626</v>
      </c>
      <c r="F793" s="250"/>
      <c r="G793" s="38" t="s">
        <v>139</v>
      </c>
      <c r="H793" s="37" t="s">
        <v>140</v>
      </c>
      <c r="I793" s="37" t="s">
        <v>141</v>
      </c>
      <c r="J793" s="37" t="s">
        <v>10</v>
      </c>
      <c r="L793" t="str">
        <f>_xlfn.XLOOKUP(B793,Analítico!B:B,Analítico!I:I,0)</f>
        <v>Valor Unit</v>
      </c>
    </row>
    <row r="794" spans="1:12" ht="39" customHeight="1" x14ac:dyDescent="0.25">
      <c r="A794" s="39" t="s">
        <v>1636</v>
      </c>
      <c r="B794" s="40" t="s">
        <v>441</v>
      </c>
      <c r="C794" s="39" t="s">
        <v>157</v>
      </c>
      <c r="D794" s="39" t="s">
        <v>442</v>
      </c>
      <c r="E794" s="251" t="s">
        <v>2168</v>
      </c>
      <c r="F794" s="251"/>
      <c r="G794" s="41" t="s">
        <v>164</v>
      </c>
      <c r="H794" s="42">
        <v>1</v>
      </c>
      <c r="I794" s="43">
        <f t="shared" ref="I794:I800" si="154">L794</f>
        <v>664.87730035245909</v>
      </c>
      <c r="J794" s="43">
        <f t="shared" ref="J794:J800" si="155">H794*I794</f>
        <v>664.87730035245909</v>
      </c>
      <c r="L794">
        <f>_xlfn.XLOOKUP(B794,Analítico!B:B,Analítico!I:I,0)</f>
        <v>664.87730035245909</v>
      </c>
    </row>
    <row r="795" spans="1:12" ht="25.5" customHeight="1" x14ac:dyDescent="0.25">
      <c r="A795" s="50" t="s">
        <v>1638</v>
      </c>
      <c r="B795" s="51" t="s">
        <v>1658</v>
      </c>
      <c r="C795" s="50" t="s">
        <v>157</v>
      </c>
      <c r="D795" s="50" t="s">
        <v>1659</v>
      </c>
      <c r="E795" s="248" t="s">
        <v>1637</v>
      </c>
      <c r="F795" s="248"/>
      <c r="G795" s="52" t="s">
        <v>266</v>
      </c>
      <c r="H795" s="53">
        <v>1.3121</v>
      </c>
      <c r="I795" s="43">
        <f t="shared" si="154"/>
        <v>25.97</v>
      </c>
      <c r="J795" s="43">
        <f t="shared" si="155"/>
        <v>34.075237000000001</v>
      </c>
      <c r="L795">
        <f>_xlfn.XLOOKUP(B795,Analítico!B:B,Analítico!I:I,0)</f>
        <v>25.97</v>
      </c>
    </row>
    <row r="796" spans="1:12" ht="24" customHeight="1" x14ac:dyDescent="0.25">
      <c r="A796" s="50" t="s">
        <v>1638</v>
      </c>
      <c r="B796" s="51" t="s">
        <v>1186</v>
      </c>
      <c r="C796" s="50" t="s">
        <v>157</v>
      </c>
      <c r="D796" s="50" t="s">
        <v>1187</v>
      </c>
      <c r="E796" s="248" t="s">
        <v>1637</v>
      </c>
      <c r="F796" s="248"/>
      <c r="G796" s="52" t="s">
        <v>266</v>
      </c>
      <c r="H796" s="53">
        <v>0.60629999999999995</v>
      </c>
      <c r="I796" s="43">
        <f t="shared" si="154"/>
        <v>18.82</v>
      </c>
      <c r="J796" s="43">
        <f t="shared" si="155"/>
        <v>11.410565999999999</v>
      </c>
      <c r="L796">
        <f>_xlfn.XLOOKUP(B796,Analítico!B:B,Analítico!I:I,0)</f>
        <v>18.82</v>
      </c>
    </row>
    <row r="797" spans="1:12" ht="39" customHeight="1" x14ac:dyDescent="0.25">
      <c r="A797" s="55" t="s">
        <v>1627</v>
      </c>
      <c r="B797" s="56" t="s">
        <v>2178</v>
      </c>
      <c r="C797" s="55" t="s">
        <v>157</v>
      </c>
      <c r="D797" s="55" t="s">
        <v>2179</v>
      </c>
      <c r="E797" s="249" t="s">
        <v>1648</v>
      </c>
      <c r="F797" s="249"/>
      <c r="G797" s="57" t="s">
        <v>164</v>
      </c>
      <c r="H797" s="58">
        <v>2</v>
      </c>
      <c r="I797" s="43">
        <f t="shared" si="154"/>
        <v>23.59</v>
      </c>
      <c r="J797" s="43">
        <f t="shared" si="155"/>
        <v>47.18</v>
      </c>
      <c r="L797">
        <f>_xlfn.XLOOKUP(B797,Analítico!B:B,Analítico!I:I,0)</f>
        <v>23.59</v>
      </c>
    </row>
    <row r="798" spans="1:12" ht="25.5" customHeight="1" x14ac:dyDescent="0.25">
      <c r="A798" s="55" t="s">
        <v>1627</v>
      </c>
      <c r="B798" s="56" t="s">
        <v>2180</v>
      </c>
      <c r="C798" s="55" t="s">
        <v>157</v>
      </c>
      <c r="D798" s="55" t="s">
        <v>2181</v>
      </c>
      <c r="E798" s="249" t="s">
        <v>1648</v>
      </c>
      <c r="F798" s="249"/>
      <c r="G798" s="57" t="s">
        <v>164</v>
      </c>
      <c r="H798" s="58">
        <v>1</v>
      </c>
      <c r="I798" s="43">
        <f t="shared" si="154"/>
        <v>10.06</v>
      </c>
      <c r="J798" s="43">
        <f t="shared" si="155"/>
        <v>10.06</v>
      </c>
      <c r="L798">
        <f>_xlfn.XLOOKUP(B798,Analítico!B:B,Analítico!I:I,0)</f>
        <v>10.06</v>
      </c>
    </row>
    <row r="799" spans="1:12" ht="24" customHeight="1" x14ac:dyDescent="0.25">
      <c r="A799" s="55" t="s">
        <v>1627</v>
      </c>
      <c r="B799" s="56" t="s">
        <v>2182</v>
      </c>
      <c r="C799" s="55" t="s">
        <v>157</v>
      </c>
      <c r="D799" s="55" t="s">
        <v>2183</v>
      </c>
      <c r="E799" s="249" t="s">
        <v>1648</v>
      </c>
      <c r="F799" s="249"/>
      <c r="G799" s="57" t="s">
        <v>259</v>
      </c>
      <c r="H799" s="58">
        <v>8.8099999999999998E-2</v>
      </c>
      <c r="I799" s="43">
        <f t="shared" si="154"/>
        <v>93.59</v>
      </c>
      <c r="J799" s="43">
        <f t="shared" si="155"/>
        <v>8.245279</v>
      </c>
      <c r="L799">
        <f>_xlfn.XLOOKUP(B799,Analítico!B:B,Analítico!I:I,0)</f>
        <v>93.59</v>
      </c>
    </row>
    <row r="800" spans="1:12" ht="39" customHeight="1" thickBot="1" x14ac:dyDescent="0.3">
      <c r="A800" s="55" t="s">
        <v>1627</v>
      </c>
      <c r="B800" s="56" t="s">
        <v>2184</v>
      </c>
      <c r="C800" s="55" t="s">
        <v>157</v>
      </c>
      <c r="D800" s="55" t="s">
        <v>2185</v>
      </c>
      <c r="E800" s="249" t="s">
        <v>1648</v>
      </c>
      <c r="F800" s="249"/>
      <c r="G800" s="57" t="s">
        <v>164</v>
      </c>
      <c r="H800" s="58">
        <v>1</v>
      </c>
      <c r="I800" s="43">
        <f t="shared" si="154"/>
        <v>553.91</v>
      </c>
      <c r="J800" s="43">
        <f t="shared" si="155"/>
        <v>553.91</v>
      </c>
      <c r="L800">
        <f>_xlfn.XLOOKUP(B800,Analítico!B:B,Analítico!I:I,0)</f>
        <v>553.91</v>
      </c>
    </row>
    <row r="801" spans="1:12" ht="26.25" hidden="1" thickBot="1" x14ac:dyDescent="0.3">
      <c r="A801" s="44"/>
      <c r="B801" s="44"/>
      <c r="C801" s="44"/>
      <c r="D801" s="44"/>
      <c r="E801" s="44" t="s">
        <v>1629</v>
      </c>
      <c r="F801" s="45">
        <v>35.69</v>
      </c>
      <c r="G801" s="44" t="s">
        <v>1630</v>
      </c>
      <c r="H801" s="45">
        <v>0</v>
      </c>
      <c r="I801" s="44" t="s">
        <v>1631</v>
      </c>
      <c r="J801" s="45">
        <v>35.69</v>
      </c>
      <c r="L801" t="str">
        <f>_xlfn.XLOOKUP(B801,Analítico!B:B,Analítico!I:I,0)</f>
        <v>MO com LS =&gt;</v>
      </c>
    </row>
    <row r="802" spans="1:12" ht="15" hidden="1" customHeight="1" thickBot="1" x14ac:dyDescent="0.3">
      <c r="A802" s="44"/>
      <c r="B802" s="44"/>
      <c r="C802" s="44"/>
      <c r="D802" s="44"/>
      <c r="E802" s="44" t="s">
        <v>1632</v>
      </c>
      <c r="F802" s="45">
        <v>148.82</v>
      </c>
      <c r="G802" s="44"/>
      <c r="H802" s="229" t="s">
        <v>1633</v>
      </c>
      <c r="I802" s="229"/>
      <c r="J802" s="45">
        <v>825.29</v>
      </c>
      <c r="L802" t="str">
        <f>_xlfn.XLOOKUP(B802,Analítico!B:B,Analítico!I:I,0)</f>
        <v>MO com LS =&gt;</v>
      </c>
    </row>
    <row r="803" spans="1:12" ht="0.75" customHeight="1" thickTop="1" x14ac:dyDescent="0.25">
      <c r="A803" s="49"/>
      <c r="B803" s="49"/>
      <c r="C803" s="49"/>
      <c r="D803" s="49"/>
      <c r="E803" s="49"/>
      <c r="F803" s="49"/>
      <c r="G803" s="49"/>
      <c r="H803" s="49"/>
      <c r="I803" s="49"/>
      <c r="J803" s="49"/>
      <c r="L803" t="str">
        <f>_xlfn.XLOOKUP(B803,Analítico!B:B,Analítico!I:I,0)</f>
        <v>MO com LS =&gt;</v>
      </c>
    </row>
    <row r="804" spans="1:12" ht="18" hidden="1" customHeight="1" x14ac:dyDescent="0.25">
      <c r="A804" s="36" t="s">
        <v>443</v>
      </c>
      <c r="B804" s="37" t="s">
        <v>137</v>
      </c>
      <c r="C804" s="36" t="s">
        <v>138</v>
      </c>
      <c r="D804" s="36" t="s">
        <v>9</v>
      </c>
      <c r="E804" s="250" t="s">
        <v>1626</v>
      </c>
      <c r="F804" s="250"/>
      <c r="G804" s="38" t="s">
        <v>139</v>
      </c>
      <c r="H804" s="37" t="s">
        <v>140</v>
      </c>
      <c r="I804" s="37" t="s">
        <v>141</v>
      </c>
      <c r="J804" s="37" t="s">
        <v>10</v>
      </c>
      <c r="L804" t="str">
        <f>_xlfn.XLOOKUP(B804,Analítico!B:B,Analítico!I:I,0)</f>
        <v>Valor Unit</v>
      </c>
    </row>
    <row r="805" spans="1:12" ht="25.5" customHeight="1" x14ac:dyDescent="0.25">
      <c r="A805" s="39" t="s">
        <v>1636</v>
      </c>
      <c r="B805" s="40" t="s">
        <v>444</v>
      </c>
      <c r="C805" s="39" t="s">
        <v>162</v>
      </c>
      <c r="D805" s="39" t="s">
        <v>2186</v>
      </c>
      <c r="E805" s="251" t="s">
        <v>2161</v>
      </c>
      <c r="F805" s="251"/>
      <c r="G805" s="41" t="s">
        <v>164</v>
      </c>
      <c r="H805" s="42">
        <v>1</v>
      </c>
      <c r="I805" s="43">
        <f t="shared" ref="I805:I814" si="156">L805</f>
        <v>795.24413472950823</v>
      </c>
      <c r="J805" s="43">
        <f t="shared" ref="J805:J814" si="157">H805*I805</f>
        <v>795.24413472950823</v>
      </c>
      <c r="L805">
        <f>_xlfn.XLOOKUP(B805,Analítico!B:B,Analítico!I:I,0)</f>
        <v>795.24413472950823</v>
      </c>
    </row>
    <row r="806" spans="1:12" ht="25.5" customHeight="1" x14ac:dyDescent="0.25">
      <c r="A806" s="50" t="s">
        <v>1638</v>
      </c>
      <c r="B806" s="51" t="s">
        <v>2162</v>
      </c>
      <c r="C806" s="50" t="s">
        <v>157</v>
      </c>
      <c r="D806" s="50" t="s">
        <v>2163</v>
      </c>
      <c r="E806" s="248" t="s">
        <v>1637</v>
      </c>
      <c r="F806" s="248"/>
      <c r="G806" s="52" t="s">
        <v>266</v>
      </c>
      <c r="H806" s="53">
        <v>2.5449999999999999</v>
      </c>
      <c r="I806" s="43">
        <f t="shared" si="156"/>
        <v>18.72</v>
      </c>
      <c r="J806" s="43">
        <f t="shared" si="157"/>
        <v>47.642399999999995</v>
      </c>
      <c r="L806">
        <f>_xlfn.XLOOKUP(B806,Analítico!B:B,Analítico!I:I,0)</f>
        <v>18.72</v>
      </c>
    </row>
    <row r="807" spans="1:12" ht="25.5" customHeight="1" x14ac:dyDescent="0.25">
      <c r="A807" s="50" t="s">
        <v>1638</v>
      </c>
      <c r="B807" s="51" t="s">
        <v>1658</v>
      </c>
      <c r="C807" s="50" t="s">
        <v>157</v>
      </c>
      <c r="D807" s="50" t="s">
        <v>1659</v>
      </c>
      <c r="E807" s="248" t="s">
        <v>1637</v>
      </c>
      <c r="F807" s="248"/>
      <c r="G807" s="52" t="s">
        <v>266</v>
      </c>
      <c r="H807" s="53">
        <v>2.5449999999999999</v>
      </c>
      <c r="I807" s="43">
        <f t="shared" si="156"/>
        <v>25.97</v>
      </c>
      <c r="J807" s="43">
        <f t="shared" si="157"/>
        <v>66.093649999999997</v>
      </c>
      <c r="L807">
        <f>_xlfn.XLOOKUP(B807,Analítico!B:B,Analítico!I:I,0)</f>
        <v>25.97</v>
      </c>
    </row>
    <row r="808" spans="1:12" ht="24" customHeight="1" x14ac:dyDescent="0.25">
      <c r="A808" s="55" t="s">
        <v>1627</v>
      </c>
      <c r="B808" s="56" t="s">
        <v>1841</v>
      </c>
      <c r="C808" s="55" t="s">
        <v>162</v>
      </c>
      <c r="D808" s="55" t="s">
        <v>1842</v>
      </c>
      <c r="E808" s="249" t="s">
        <v>1648</v>
      </c>
      <c r="F808" s="249"/>
      <c r="G808" s="57" t="s">
        <v>259</v>
      </c>
      <c r="H808" s="58">
        <v>3</v>
      </c>
      <c r="I808" s="43">
        <f t="shared" si="156"/>
        <v>0.7</v>
      </c>
      <c r="J808" s="43">
        <f t="shared" si="157"/>
        <v>2.0999999999999996</v>
      </c>
      <c r="L808">
        <f>_xlfn.XLOOKUP(B808,Analítico!B:B,Analítico!I:I,0)</f>
        <v>0.7</v>
      </c>
    </row>
    <row r="809" spans="1:12" ht="24" customHeight="1" x14ac:dyDescent="0.25">
      <c r="A809" s="55" t="s">
        <v>1627</v>
      </c>
      <c r="B809" s="56" t="s">
        <v>1843</v>
      </c>
      <c r="C809" s="55" t="s">
        <v>162</v>
      </c>
      <c r="D809" s="55" t="s">
        <v>1844</v>
      </c>
      <c r="E809" s="249" t="s">
        <v>1648</v>
      </c>
      <c r="F809" s="249"/>
      <c r="G809" s="57" t="s">
        <v>212</v>
      </c>
      <c r="H809" s="58">
        <v>1E-3</v>
      </c>
      <c r="I809" s="43">
        <f t="shared" si="156"/>
        <v>137.29</v>
      </c>
      <c r="J809" s="43">
        <f t="shared" si="157"/>
        <v>0.13729</v>
      </c>
      <c r="L809">
        <f>_xlfn.XLOOKUP(B809,Analítico!B:B,Analítico!I:I,0)</f>
        <v>137.29</v>
      </c>
    </row>
    <row r="810" spans="1:12" ht="24" customHeight="1" x14ac:dyDescent="0.25">
      <c r="A810" s="55" t="s">
        <v>1627</v>
      </c>
      <c r="B810" s="56" t="s">
        <v>2187</v>
      </c>
      <c r="C810" s="55" t="s">
        <v>162</v>
      </c>
      <c r="D810" s="55" t="s">
        <v>2188</v>
      </c>
      <c r="E810" s="249" t="s">
        <v>1648</v>
      </c>
      <c r="F810" s="249"/>
      <c r="G810" s="57" t="s">
        <v>259</v>
      </c>
      <c r="H810" s="58">
        <v>0.7</v>
      </c>
      <c r="I810" s="43">
        <f t="shared" si="156"/>
        <v>2.2200000000000002</v>
      </c>
      <c r="J810" s="43">
        <f t="shared" si="157"/>
        <v>1.554</v>
      </c>
      <c r="L810">
        <f>_xlfn.XLOOKUP(B810,Analítico!B:B,Analítico!I:I,0)</f>
        <v>2.2200000000000002</v>
      </c>
    </row>
    <row r="811" spans="1:12" ht="24" customHeight="1" x14ac:dyDescent="0.25">
      <c r="A811" s="55" t="s">
        <v>1627</v>
      </c>
      <c r="B811" s="56" t="s">
        <v>2189</v>
      </c>
      <c r="C811" s="55" t="s">
        <v>162</v>
      </c>
      <c r="D811" s="55" t="s">
        <v>2190</v>
      </c>
      <c r="E811" s="249" t="s">
        <v>1648</v>
      </c>
      <c r="F811" s="249"/>
      <c r="G811" s="57" t="s">
        <v>164</v>
      </c>
      <c r="H811" s="58">
        <v>2</v>
      </c>
      <c r="I811" s="43">
        <f t="shared" si="156"/>
        <v>19.399999999999999</v>
      </c>
      <c r="J811" s="43">
        <f t="shared" si="157"/>
        <v>38.799999999999997</v>
      </c>
      <c r="L811">
        <f>_xlfn.XLOOKUP(B811,Analítico!B:B,Analítico!I:I,0)</f>
        <v>19.399999999999999</v>
      </c>
    </row>
    <row r="812" spans="1:12" ht="24" customHeight="1" x14ac:dyDescent="0.25">
      <c r="A812" s="55" t="s">
        <v>1627</v>
      </c>
      <c r="B812" s="56" t="s">
        <v>2164</v>
      </c>
      <c r="C812" s="55" t="s">
        <v>162</v>
      </c>
      <c r="D812" s="55" t="s">
        <v>2165</v>
      </c>
      <c r="E812" s="249" t="s">
        <v>1648</v>
      </c>
      <c r="F812" s="249"/>
      <c r="G812" s="57" t="s">
        <v>255</v>
      </c>
      <c r="H812" s="58">
        <v>0.7</v>
      </c>
      <c r="I812" s="43">
        <f t="shared" si="156"/>
        <v>0.18</v>
      </c>
      <c r="J812" s="43">
        <f t="shared" si="157"/>
        <v>0.126</v>
      </c>
      <c r="L812">
        <f>_xlfn.XLOOKUP(B812,Analítico!B:B,Analítico!I:I,0)</f>
        <v>0.18</v>
      </c>
    </row>
    <row r="813" spans="1:12" ht="24" customHeight="1" x14ac:dyDescent="0.25">
      <c r="A813" s="55" t="s">
        <v>1627</v>
      </c>
      <c r="B813" s="56" t="s">
        <v>2191</v>
      </c>
      <c r="C813" s="55" t="s">
        <v>162</v>
      </c>
      <c r="D813" s="55" t="s">
        <v>2192</v>
      </c>
      <c r="E813" s="249" t="s">
        <v>1648</v>
      </c>
      <c r="F813" s="249"/>
      <c r="G813" s="57" t="s">
        <v>164</v>
      </c>
      <c r="H813" s="58">
        <v>1</v>
      </c>
      <c r="I813" s="43">
        <f t="shared" si="156"/>
        <v>589.76</v>
      </c>
      <c r="J813" s="43">
        <f t="shared" si="157"/>
        <v>589.76</v>
      </c>
      <c r="L813">
        <f>_xlfn.XLOOKUP(B813,Analítico!B:B,Analítico!I:I,0)</f>
        <v>589.76</v>
      </c>
    </row>
    <row r="814" spans="1:12" ht="25.5" customHeight="1" thickBot="1" x14ac:dyDescent="0.3">
      <c r="A814" s="55" t="s">
        <v>1627</v>
      </c>
      <c r="B814" s="56" t="s">
        <v>2193</v>
      </c>
      <c r="C814" s="55" t="s">
        <v>162</v>
      </c>
      <c r="D814" s="55" t="s">
        <v>2194</v>
      </c>
      <c r="E814" s="249" t="s">
        <v>1648</v>
      </c>
      <c r="F814" s="249"/>
      <c r="G814" s="57" t="s">
        <v>164</v>
      </c>
      <c r="H814" s="58">
        <v>1</v>
      </c>
      <c r="I814" s="43">
        <f t="shared" si="156"/>
        <v>49.05</v>
      </c>
      <c r="J814" s="43">
        <f t="shared" si="157"/>
        <v>49.05</v>
      </c>
      <c r="L814">
        <f>_xlfn.XLOOKUP(B814,Analítico!B:B,Analítico!I:I,0)</f>
        <v>49.05</v>
      </c>
    </row>
    <row r="815" spans="1:12" ht="26.25" hidden="1" thickBot="1" x14ac:dyDescent="0.3">
      <c r="A815" s="44"/>
      <c r="B815" s="44"/>
      <c r="C815" s="44"/>
      <c r="D815" s="44"/>
      <c r="E815" s="44" t="s">
        <v>1629</v>
      </c>
      <c r="F815" s="45">
        <v>88.46</v>
      </c>
      <c r="G815" s="44" t="s">
        <v>1630</v>
      </c>
      <c r="H815" s="45">
        <v>0</v>
      </c>
      <c r="I815" s="44" t="s">
        <v>1631</v>
      </c>
      <c r="J815" s="45">
        <v>88.46</v>
      </c>
      <c r="L815" t="str">
        <f>_xlfn.XLOOKUP(B815,Analítico!B:B,Analítico!I:I,0)</f>
        <v>MO com LS =&gt;</v>
      </c>
    </row>
    <row r="816" spans="1:12" ht="15" hidden="1" customHeight="1" thickBot="1" x14ac:dyDescent="0.3">
      <c r="A816" s="44"/>
      <c r="B816" s="44"/>
      <c r="C816" s="44"/>
      <c r="D816" s="44"/>
      <c r="E816" s="44" t="s">
        <v>1632</v>
      </c>
      <c r="F816" s="45">
        <v>178</v>
      </c>
      <c r="G816" s="44"/>
      <c r="H816" s="229" t="s">
        <v>1633</v>
      </c>
      <c r="I816" s="229"/>
      <c r="J816" s="45">
        <v>987.11</v>
      </c>
      <c r="L816" t="str">
        <f>_xlfn.XLOOKUP(B816,Analítico!B:B,Analítico!I:I,0)</f>
        <v>MO com LS =&gt;</v>
      </c>
    </row>
    <row r="817" spans="1:12" ht="0.75" customHeight="1" thickTop="1" x14ac:dyDescent="0.25">
      <c r="A817" s="49"/>
      <c r="B817" s="49"/>
      <c r="C817" s="49"/>
      <c r="D817" s="49"/>
      <c r="E817" s="49"/>
      <c r="F817" s="49"/>
      <c r="G817" s="49"/>
      <c r="H817" s="49"/>
      <c r="I817" s="49"/>
      <c r="J817" s="49"/>
      <c r="L817" t="str">
        <f>_xlfn.XLOOKUP(B817,Analítico!B:B,Analítico!I:I,0)</f>
        <v>MO com LS =&gt;</v>
      </c>
    </row>
    <row r="818" spans="1:12" ht="18" hidden="1" customHeight="1" x14ac:dyDescent="0.25">
      <c r="A818" s="36" t="s">
        <v>446</v>
      </c>
      <c r="B818" s="37" t="s">
        <v>137</v>
      </c>
      <c r="C818" s="36" t="s">
        <v>138</v>
      </c>
      <c r="D818" s="36" t="s">
        <v>9</v>
      </c>
      <c r="E818" s="250" t="s">
        <v>1626</v>
      </c>
      <c r="F818" s="250"/>
      <c r="G818" s="38" t="s">
        <v>139</v>
      </c>
      <c r="H818" s="37" t="s">
        <v>140</v>
      </c>
      <c r="I818" s="37" t="s">
        <v>141</v>
      </c>
      <c r="J818" s="37" t="s">
        <v>10</v>
      </c>
      <c r="L818" t="str">
        <f>_xlfn.XLOOKUP(B818,Analítico!B:B,Analítico!I:I,0)</f>
        <v>Valor Unit</v>
      </c>
    </row>
    <row r="819" spans="1:12" ht="24" customHeight="1" x14ac:dyDescent="0.25">
      <c r="A819" s="39" t="s">
        <v>1636</v>
      </c>
      <c r="B819" s="40" t="s">
        <v>447</v>
      </c>
      <c r="C819" s="39" t="s">
        <v>162</v>
      </c>
      <c r="D819" s="39" t="s">
        <v>448</v>
      </c>
      <c r="E819" s="251" t="s">
        <v>2161</v>
      </c>
      <c r="F819" s="251"/>
      <c r="G819" s="41" t="s">
        <v>164</v>
      </c>
      <c r="H819" s="42">
        <v>1</v>
      </c>
      <c r="I819" s="43">
        <f t="shared" ref="I819:I822" si="158">L819</f>
        <v>96.21623427049181</v>
      </c>
      <c r="J819" s="43">
        <f t="shared" ref="J819:J822" si="159">H819*I819</f>
        <v>96.21623427049181</v>
      </c>
      <c r="L819">
        <f>_xlfn.XLOOKUP(B819,Analítico!B:B,Analítico!I:I,0)</f>
        <v>96.21623427049181</v>
      </c>
    </row>
    <row r="820" spans="1:12" ht="25.5" customHeight="1" x14ac:dyDescent="0.25">
      <c r="A820" s="50" t="s">
        <v>1638</v>
      </c>
      <c r="B820" s="51" t="s">
        <v>2162</v>
      </c>
      <c r="C820" s="50" t="s">
        <v>157</v>
      </c>
      <c r="D820" s="50" t="s">
        <v>2163</v>
      </c>
      <c r="E820" s="248" t="s">
        <v>1637</v>
      </c>
      <c r="F820" s="248"/>
      <c r="G820" s="52" t="s">
        <v>266</v>
      </c>
      <c r="H820" s="53">
        <v>0.58699999999999997</v>
      </c>
      <c r="I820" s="43">
        <f t="shared" si="158"/>
        <v>18.72</v>
      </c>
      <c r="J820" s="43">
        <f t="shared" si="159"/>
        <v>10.988639999999998</v>
      </c>
      <c r="L820">
        <f>_xlfn.XLOOKUP(B820,Analítico!B:B,Analítico!I:I,0)</f>
        <v>18.72</v>
      </c>
    </row>
    <row r="821" spans="1:12" ht="25.5" customHeight="1" x14ac:dyDescent="0.25">
      <c r="A821" s="50" t="s">
        <v>1638</v>
      </c>
      <c r="B821" s="51" t="s">
        <v>1658</v>
      </c>
      <c r="C821" s="50" t="s">
        <v>157</v>
      </c>
      <c r="D821" s="50" t="s">
        <v>1659</v>
      </c>
      <c r="E821" s="248" t="s">
        <v>1637</v>
      </c>
      <c r="F821" s="248"/>
      <c r="G821" s="52" t="s">
        <v>266</v>
      </c>
      <c r="H821" s="53">
        <v>0.58699999999999997</v>
      </c>
      <c r="I821" s="43">
        <f t="shared" si="158"/>
        <v>25.97</v>
      </c>
      <c r="J821" s="43">
        <f t="shared" si="159"/>
        <v>15.244389999999999</v>
      </c>
      <c r="L821">
        <f>_xlfn.XLOOKUP(B821,Analítico!B:B,Analítico!I:I,0)</f>
        <v>25.97</v>
      </c>
    </row>
    <row r="822" spans="1:12" ht="25.5" customHeight="1" thickBot="1" x14ac:dyDescent="0.3">
      <c r="A822" s="55" t="s">
        <v>1627</v>
      </c>
      <c r="B822" s="56" t="s">
        <v>2195</v>
      </c>
      <c r="C822" s="55" t="s">
        <v>162</v>
      </c>
      <c r="D822" s="55" t="s">
        <v>2196</v>
      </c>
      <c r="E822" s="249" t="s">
        <v>1648</v>
      </c>
      <c r="F822" s="249"/>
      <c r="G822" s="57" t="s">
        <v>164</v>
      </c>
      <c r="H822" s="58">
        <v>1</v>
      </c>
      <c r="I822" s="43">
        <f t="shared" si="158"/>
        <v>69.989999999999995</v>
      </c>
      <c r="J822" s="43">
        <f t="shared" si="159"/>
        <v>69.989999999999995</v>
      </c>
      <c r="L822">
        <f>_xlfn.XLOOKUP(B822,Analítico!B:B,Analítico!I:I,0)</f>
        <v>69.989999999999995</v>
      </c>
    </row>
    <row r="823" spans="1:12" ht="26.25" hidden="1" thickBot="1" x14ac:dyDescent="0.3">
      <c r="A823" s="44"/>
      <c r="B823" s="44"/>
      <c r="C823" s="44"/>
      <c r="D823" s="44"/>
      <c r="E823" s="44" t="s">
        <v>1629</v>
      </c>
      <c r="F823" s="45">
        <v>20.39</v>
      </c>
      <c r="G823" s="44" t="s">
        <v>1630</v>
      </c>
      <c r="H823" s="45">
        <v>0</v>
      </c>
      <c r="I823" s="44" t="s">
        <v>1631</v>
      </c>
      <c r="J823" s="45">
        <v>20.39</v>
      </c>
      <c r="L823" t="str">
        <f>_xlfn.XLOOKUP(B823,Analítico!B:B,Analítico!I:I,0)</f>
        <v>MO com LS =&gt;</v>
      </c>
    </row>
    <row r="824" spans="1:12" ht="15" hidden="1" customHeight="1" thickBot="1" x14ac:dyDescent="0.3">
      <c r="A824" s="44"/>
      <c r="B824" s="44"/>
      <c r="C824" s="44"/>
      <c r="D824" s="44"/>
      <c r="E824" s="44" t="s">
        <v>1632</v>
      </c>
      <c r="F824" s="45">
        <v>21.53</v>
      </c>
      <c r="G824" s="44"/>
      <c r="H824" s="229" t="s">
        <v>1633</v>
      </c>
      <c r="I824" s="229"/>
      <c r="J824" s="45">
        <v>119.43</v>
      </c>
      <c r="L824" t="str">
        <f>_xlfn.XLOOKUP(B824,Analítico!B:B,Analítico!I:I,0)</f>
        <v>MO com LS =&gt;</v>
      </c>
    </row>
    <row r="825" spans="1:12" ht="0.75" customHeight="1" thickTop="1" x14ac:dyDescent="0.25">
      <c r="A825" s="49"/>
      <c r="B825" s="49"/>
      <c r="C825" s="49"/>
      <c r="D825" s="49"/>
      <c r="E825" s="49"/>
      <c r="F825" s="49"/>
      <c r="G825" s="49"/>
      <c r="H825" s="49"/>
      <c r="I825" s="49"/>
      <c r="J825" s="49"/>
      <c r="L825" t="str">
        <f>_xlfn.XLOOKUP(B825,Analítico!B:B,Analítico!I:I,0)</f>
        <v>MO com LS =&gt;</v>
      </c>
    </row>
    <row r="826" spans="1:12" ht="18" hidden="1" customHeight="1" x14ac:dyDescent="0.25">
      <c r="A826" s="36" t="s">
        <v>449</v>
      </c>
      <c r="B826" s="37" t="s">
        <v>137</v>
      </c>
      <c r="C826" s="36" t="s">
        <v>138</v>
      </c>
      <c r="D826" s="36" t="s">
        <v>9</v>
      </c>
      <c r="E826" s="250" t="s">
        <v>1626</v>
      </c>
      <c r="F826" s="250"/>
      <c r="G826" s="38" t="s">
        <v>139</v>
      </c>
      <c r="H826" s="37" t="s">
        <v>140</v>
      </c>
      <c r="I826" s="37" t="s">
        <v>141</v>
      </c>
      <c r="J826" s="37" t="s">
        <v>10</v>
      </c>
      <c r="L826" t="str">
        <f>_xlfn.XLOOKUP(B826,Analítico!B:B,Analítico!I:I,0)</f>
        <v>Valor Unit</v>
      </c>
    </row>
    <row r="827" spans="1:12" ht="24" customHeight="1" x14ac:dyDescent="0.25">
      <c r="A827" s="39" t="s">
        <v>1636</v>
      </c>
      <c r="B827" s="40" t="s">
        <v>450</v>
      </c>
      <c r="C827" s="39" t="s">
        <v>162</v>
      </c>
      <c r="D827" s="39" t="s">
        <v>451</v>
      </c>
      <c r="E827" s="251" t="s">
        <v>2161</v>
      </c>
      <c r="F827" s="251"/>
      <c r="G827" s="41" t="s">
        <v>164</v>
      </c>
      <c r="H827" s="42">
        <v>1</v>
      </c>
      <c r="I827" s="43">
        <f t="shared" ref="I827:I831" si="160">L827</f>
        <v>348.40218263934429</v>
      </c>
      <c r="J827" s="43">
        <f t="shared" ref="J827:J831" si="161">H827*I827</f>
        <v>348.40218263934429</v>
      </c>
      <c r="L827">
        <f>_xlfn.XLOOKUP(B827,Analítico!B:B,Analítico!I:I,0)</f>
        <v>348.40218263934429</v>
      </c>
    </row>
    <row r="828" spans="1:12" ht="25.5" customHeight="1" x14ac:dyDescent="0.25">
      <c r="A828" s="50" t="s">
        <v>1638</v>
      </c>
      <c r="B828" s="51" t="s">
        <v>2162</v>
      </c>
      <c r="C828" s="50" t="s">
        <v>157</v>
      </c>
      <c r="D828" s="50" t="s">
        <v>2163</v>
      </c>
      <c r="E828" s="248" t="s">
        <v>1637</v>
      </c>
      <c r="F828" s="248"/>
      <c r="G828" s="52" t="s">
        <v>266</v>
      </c>
      <c r="H828" s="53">
        <v>1.3120000000000001</v>
      </c>
      <c r="I828" s="43">
        <f t="shared" si="160"/>
        <v>18.72</v>
      </c>
      <c r="J828" s="43">
        <f t="shared" si="161"/>
        <v>24.560639999999999</v>
      </c>
      <c r="L828">
        <f>_xlfn.XLOOKUP(B828,Analítico!B:B,Analítico!I:I,0)</f>
        <v>18.72</v>
      </c>
    </row>
    <row r="829" spans="1:12" ht="25.5" customHeight="1" x14ac:dyDescent="0.25">
      <c r="A829" s="50" t="s">
        <v>1638</v>
      </c>
      <c r="B829" s="51" t="s">
        <v>1658</v>
      </c>
      <c r="C829" s="50" t="s">
        <v>157</v>
      </c>
      <c r="D829" s="50" t="s">
        <v>1659</v>
      </c>
      <c r="E829" s="248" t="s">
        <v>1637</v>
      </c>
      <c r="F829" s="248"/>
      <c r="G829" s="52" t="s">
        <v>266</v>
      </c>
      <c r="H829" s="53">
        <v>1.6859999999999999</v>
      </c>
      <c r="I829" s="43">
        <f t="shared" si="160"/>
        <v>25.97</v>
      </c>
      <c r="J829" s="43">
        <f t="shared" si="161"/>
        <v>43.785419999999995</v>
      </c>
      <c r="L829">
        <f>_xlfn.XLOOKUP(B829,Analítico!B:B,Analítico!I:I,0)</f>
        <v>25.97</v>
      </c>
    </row>
    <row r="830" spans="1:12" ht="25.5" customHeight="1" x14ac:dyDescent="0.25">
      <c r="A830" s="55" t="s">
        <v>1627</v>
      </c>
      <c r="B830" s="56" t="s">
        <v>2197</v>
      </c>
      <c r="C830" s="55" t="s">
        <v>162</v>
      </c>
      <c r="D830" s="55" t="s">
        <v>2198</v>
      </c>
      <c r="E830" s="249" t="s">
        <v>1648</v>
      </c>
      <c r="F830" s="249"/>
      <c r="G830" s="57" t="s">
        <v>164</v>
      </c>
      <c r="H830" s="58">
        <v>1</v>
      </c>
      <c r="I830" s="43">
        <f t="shared" si="160"/>
        <v>280.02999999999997</v>
      </c>
      <c r="J830" s="43">
        <f t="shared" si="161"/>
        <v>280.02999999999997</v>
      </c>
      <c r="L830">
        <f>_xlfn.XLOOKUP(B830,Analítico!B:B,Analítico!I:I,0)</f>
        <v>280.02999999999997</v>
      </c>
    </row>
    <row r="831" spans="1:12" ht="24" customHeight="1" thickBot="1" x14ac:dyDescent="0.3">
      <c r="A831" s="55" t="s">
        <v>1627</v>
      </c>
      <c r="B831" s="56" t="s">
        <v>2164</v>
      </c>
      <c r="C831" s="55" t="s">
        <v>162</v>
      </c>
      <c r="D831" s="55" t="s">
        <v>2165</v>
      </c>
      <c r="E831" s="249" t="s">
        <v>1648</v>
      </c>
      <c r="F831" s="249"/>
      <c r="G831" s="57" t="s">
        <v>255</v>
      </c>
      <c r="H831" s="58">
        <v>0.18</v>
      </c>
      <c r="I831" s="43">
        <f t="shared" si="160"/>
        <v>0.18</v>
      </c>
      <c r="J831" s="43">
        <f t="shared" si="161"/>
        <v>3.2399999999999998E-2</v>
      </c>
      <c r="L831">
        <f>_xlfn.XLOOKUP(B831,Analítico!B:B,Analítico!I:I,0)</f>
        <v>0.18</v>
      </c>
    </row>
    <row r="832" spans="1:12" ht="26.25" hidden="1" thickBot="1" x14ac:dyDescent="0.3">
      <c r="A832" s="44"/>
      <c r="B832" s="44"/>
      <c r="C832" s="44"/>
      <c r="D832" s="44"/>
      <c r="E832" s="44" t="s">
        <v>1629</v>
      </c>
      <c r="F832" s="45">
        <v>53.48</v>
      </c>
      <c r="G832" s="44" t="s">
        <v>1630</v>
      </c>
      <c r="H832" s="45">
        <v>0</v>
      </c>
      <c r="I832" s="44" t="s">
        <v>1631</v>
      </c>
      <c r="J832" s="45">
        <v>53.48</v>
      </c>
      <c r="L832" t="str">
        <f>_xlfn.XLOOKUP(B832,Analítico!B:B,Analítico!I:I,0)</f>
        <v>MO com LS =&gt;</v>
      </c>
    </row>
    <row r="833" spans="1:12" ht="15" hidden="1" customHeight="1" thickBot="1" x14ac:dyDescent="0.3">
      <c r="A833" s="44"/>
      <c r="B833" s="44"/>
      <c r="C833" s="44"/>
      <c r="D833" s="44"/>
      <c r="E833" s="44" t="s">
        <v>1632</v>
      </c>
      <c r="F833" s="45">
        <v>77.98</v>
      </c>
      <c r="G833" s="44"/>
      <c r="H833" s="229" t="s">
        <v>1633</v>
      </c>
      <c r="I833" s="229"/>
      <c r="J833" s="45">
        <v>432.46</v>
      </c>
      <c r="L833" t="str">
        <f>_xlfn.XLOOKUP(B833,Analítico!B:B,Analítico!I:I,0)</f>
        <v>MO com LS =&gt;</v>
      </c>
    </row>
    <row r="834" spans="1:12" ht="0.75" customHeight="1" thickTop="1" x14ac:dyDescent="0.25">
      <c r="A834" s="49"/>
      <c r="B834" s="49"/>
      <c r="C834" s="49"/>
      <c r="D834" s="49"/>
      <c r="E834" s="49"/>
      <c r="F834" s="49"/>
      <c r="G834" s="49"/>
      <c r="H834" s="49"/>
      <c r="I834" s="49"/>
      <c r="J834" s="49"/>
      <c r="L834" t="str">
        <f>_xlfn.XLOOKUP(B834,Analítico!B:B,Analítico!I:I,0)</f>
        <v>MO com LS =&gt;</v>
      </c>
    </row>
    <row r="835" spans="1:12" ht="18" hidden="1" customHeight="1" x14ac:dyDescent="0.25">
      <c r="A835" s="36" t="s">
        <v>452</v>
      </c>
      <c r="B835" s="37" t="s">
        <v>137</v>
      </c>
      <c r="C835" s="36" t="s">
        <v>138</v>
      </c>
      <c r="D835" s="36" t="s">
        <v>9</v>
      </c>
      <c r="E835" s="250" t="s">
        <v>1626</v>
      </c>
      <c r="F835" s="250"/>
      <c r="G835" s="38" t="s">
        <v>139</v>
      </c>
      <c r="H835" s="37" t="s">
        <v>140</v>
      </c>
      <c r="I835" s="37" t="s">
        <v>141</v>
      </c>
      <c r="J835" s="37" t="s">
        <v>10</v>
      </c>
      <c r="L835" t="str">
        <f>_xlfn.XLOOKUP(B835,Analítico!B:B,Analítico!I:I,0)</f>
        <v>Valor Unit</v>
      </c>
    </row>
    <row r="836" spans="1:12" ht="25.5" customHeight="1" x14ac:dyDescent="0.25">
      <c r="A836" s="39" t="s">
        <v>1636</v>
      </c>
      <c r="B836" s="40" t="s">
        <v>453</v>
      </c>
      <c r="C836" s="39" t="s">
        <v>157</v>
      </c>
      <c r="D836" s="39" t="s">
        <v>454</v>
      </c>
      <c r="E836" s="251" t="s">
        <v>2168</v>
      </c>
      <c r="F836" s="251"/>
      <c r="G836" s="41" t="s">
        <v>164</v>
      </c>
      <c r="H836" s="42">
        <v>1</v>
      </c>
      <c r="I836" s="43">
        <f t="shared" ref="I836:I840" si="162">L836</f>
        <v>10.287878352459018</v>
      </c>
      <c r="J836" s="43">
        <f t="shared" ref="J836:J840" si="163">H836*I836</f>
        <v>10.287878352459018</v>
      </c>
      <c r="L836">
        <f>_xlfn.XLOOKUP(B836,Analítico!B:B,Analítico!I:I,0)</f>
        <v>10.287878352459018</v>
      </c>
    </row>
    <row r="837" spans="1:12" ht="25.5" customHeight="1" x14ac:dyDescent="0.25">
      <c r="A837" s="50" t="s">
        <v>1638</v>
      </c>
      <c r="B837" s="51" t="s">
        <v>1658</v>
      </c>
      <c r="C837" s="50" t="s">
        <v>157</v>
      </c>
      <c r="D837" s="50" t="s">
        <v>1659</v>
      </c>
      <c r="E837" s="248" t="s">
        <v>1637</v>
      </c>
      <c r="F837" s="248"/>
      <c r="G837" s="52" t="s">
        <v>266</v>
      </c>
      <c r="H837" s="53">
        <v>0.1525</v>
      </c>
      <c r="I837" s="43">
        <f t="shared" si="162"/>
        <v>25.97</v>
      </c>
      <c r="J837" s="43">
        <f t="shared" si="163"/>
        <v>3.9604249999999999</v>
      </c>
      <c r="L837">
        <f>_xlfn.XLOOKUP(B837,Analítico!B:B,Analítico!I:I,0)</f>
        <v>25.97</v>
      </c>
    </row>
    <row r="838" spans="1:12" ht="24" customHeight="1" x14ac:dyDescent="0.25">
      <c r="A838" s="50" t="s">
        <v>1638</v>
      </c>
      <c r="B838" s="51" t="s">
        <v>1186</v>
      </c>
      <c r="C838" s="50" t="s">
        <v>157</v>
      </c>
      <c r="D838" s="50" t="s">
        <v>1187</v>
      </c>
      <c r="E838" s="248" t="s">
        <v>1637</v>
      </c>
      <c r="F838" s="248"/>
      <c r="G838" s="52" t="s">
        <v>266</v>
      </c>
      <c r="H838" s="53">
        <v>4.8099999999999997E-2</v>
      </c>
      <c r="I838" s="43">
        <f t="shared" si="162"/>
        <v>18.82</v>
      </c>
      <c r="J838" s="43">
        <f t="shared" si="163"/>
        <v>0.90524199999999999</v>
      </c>
      <c r="L838">
        <f>_xlfn.XLOOKUP(B838,Analítico!B:B,Analítico!I:I,0)</f>
        <v>18.82</v>
      </c>
    </row>
    <row r="839" spans="1:12" ht="24" customHeight="1" x14ac:dyDescent="0.25">
      <c r="A839" s="55" t="s">
        <v>1627</v>
      </c>
      <c r="B839" s="56" t="s">
        <v>2199</v>
      </c>
      <c r="C839" s="55" t="s">
        <v>157</v>
      </c>
      <c r="D839" s="55" t="s">
        <v>2200</v>
      </c>
      <c r="E839" s="249" t="s">
        <v>1648</v>
      </c>
      <c r="F839" s="249"/>
      <c r="G839" s="57" t="s">
        <v>164</v>
      </c>
      <c r="H839" s="58">
        <v>2.1000000000000001E-2</v>
      </c>
      <c r="I839" s="43">
        <f t="shared" si="162"/>
        <v>3.74</v>
      </c>
      <c r="J839" s="43">
        <f t="shared" si="163"/>
        <v>7.8540000000000013E-2</v>
      </c>
      <c r="L839">
        <f>_xlfn.XLOOKUP(B839,Analítico!B:B,Analítico!I:I,0)</f>
        <v>3.74</v>
      </c>
    </row>
    <row r="840" spans="1:12" ht="25.5" customHeight="1" thickBot="1" x14ac:dyDescent="0.3">
      <c r="A840" s="55" t="s">
        <v>1627</v>
      </c>
      <c r="B840" s="56" t="s">
        <v>2201</v>
      </c>
      <c r="C840" s="55" t="s">
        <v>157</v>
      </c>
      <c r="D840" s="55" t="s">
        <v>2202</v>
      </c>
      <c r="E840" s="249" t="s">
        <v>1648</v>
      </c>
      <c r="F840" s="249"/>
      <c r="G840" s="57" t="s">
        <v>164</v>
      </c>
      <c r="H840" s="58">
        <v>1</v>
      </c>
      <c r="I840" s="43">
        <f t="shared" si="162"/>
        <v>5.35</v>
      </c>
      <c r="J840" s="43">
        <f t="shared" si="163"/>
        <v>5.35</v>
      </c>
      <c r="L840">
        <f>_xlfn.XLOOKUP(B840,Analítico!B:B,Analítico!I:I,0)</f>
        <v>5.35</v>
      </c>
    </row>
    <row r="841" spans="1:12" ht="26.25" hidden="1" thickBot="1" x14ac:dyDescent="0.3">
      <c r="A841" s="44"/>
      <c r="B841" s="44"/>
      <c r="C841" s="44"/>
      <c r="D841" s="44"/>
      <c r="E841" s="44" t="s">
        <v>1629</v>
      </c>
      <c r="F841" s="45">
        <v>3.84</v>
      </c>
      <c r="G841" s="44" t="s">
        <v>1630</v>
      </c>
      <c r="H841" s="45">
        <v>0</v>
      </c>
      <c r="I841" s="44" t="s">
        <v>1631</v>
      </c>
      <c r="J841" s="45">
        <v>3.84</v>
      </c>
      <c r="L841" t="str">
        <f>_xlfn.XLOOKUP(B841,Analítico!B:B,Analítico!I:I,0)</f>
        <v>MO com LS =&gt;</v>
      </c>
    </row>
    <row r="842" spans="1:12" ht="15" hidden="1" customHeight="1" thickBot="1" x14ac:dyDescent="0.3">
      <c r="A842" s="44"/>
      <c r="B842" s="44"/>
      <c r="C842" s="44"/>
      <c r="D842" s="44"/>
      <c r="E842" s="44" t="s">
        <v>1632</v>
      </c>
      <c r="F842" s="45">
        <v>2.2999999999999998</v>
      </c>
      <c r="G842" s="44"/>
      <c r="H842" s="229" t="s">
        <v>1633</v>
      </c>
      <c r="I842" s="229"/>
      <c r="J842" s="45">
        <v>12.77</v>
      </c>
      <c r="L842" t="str">
        <f>_xlfn.XLOOKUP(B842,Analítico!B:B,Analítico!I:I,0)</f>
        <v>MO com LS =&gt;</v>
      </c>
    </row>
    <row r="843" spans="1:12" ht="0.75" customHeight="1" thickTop="1" x14ac:dyDescent="0.25">
      <c r="A843" s="49"/>
      <c r="B843" s="49"/>
      <c r="C843" s="49"/>
      <c r="D843" s="49"/>
      <c r="E843" s="49"/>
      <c r="F843" s="49"/>
      <c r="G843" s="49"/>
      <c r="H843" s="49"/>
      <c r="I843" s="49"/>
      <c r="J843" s="49"/>
      <c r="L843" t="str">
        <f>_xlfn.XLOOKUP(B843,Analítico!B:B,Analítico!I:I,0)</f>
        <v>MO com LS =&gt;</v>
      </c>
    </row>
    <row r="844" spans="1:12" ht="18" hidden="1" customHeight="1" x14ac:dyDescent="0.25">
      <c r="A844" s="36" t="s">
        <v>455</v>
      </c>
      <c r="B844" s="37" t="s">
        <v>137</v>
      </c>
      <c r="C844" s="36" t="s">
        <v>138</v>
      </c>
      <c r="D844" s="36" t="s">
        <v>9</v>
      </c>
      <c r="E844" s="250" t="s">
        <v>1626</v>
      </c>
      <c r="F844" s="250"/>
      <c r="G844" s="38" t="s">
        <v>139</v>
      </c>
      <c r="H844" s="37" t="s">
        <v>140</v>
      </c>
      <c r="I844" s="37" t="s">
        <v>141</v>
      </c>
      <c r="J844" s="37" t="s">
        <v>10</v>
      </c>
      <c r="L844" t="str">
        <f>_xlfn.XLOOKUP(B844,Analítico!B:B,Analítico!I:I,0)</f>
        <v>Valor Unit</v>
      </c>
    </row>
    <row r="845" spans="1:12" ht="25.5" customHeight="1" x14ac:dyDescent="0.25">
      <c r="A845" s="39" t="s">
        <v>1636</v>
      </c>
      <c r="B845" s="40" t="s">
        <v>456</v>
      </c>
      <c r="C845" s="39" t="s">
        <v>162</v>
      </c>
      <c r="D845" s="39" t="s">
        <v>457</v>
      </c>
      <c r="E845" s="251" t="s">
        <v>2203</v>
      </c>
      <c r="F845" s="251"/>
      <c r="G845" s="41" t="s">
        <v>164</v>
      </c>
      <c r="H845" s="42">
        <v>1</v>
      </c>
      <c r="I845" s="43">
        <f t="shared" ref="I845:I849" si="164">L845</f>
        <v>100.52634775409837</v>
      </c>
      <c r="J845" s="43">
        <f t="shared" ref="J845:J849" si="165">H845*I845</f>
        <v>100.52634775409837</v>
      </c>
      <c r="L845">
        <f>_xlfn.XLOOKUP(B845,Analítico!B:B,Analítico!I:I,0)</f>
        <v>100.52634775409837</v>
      </c>
    </row>
    <row r="846" spans="1:12" ht="25.5" customHeight="1" x14ac:dyDescent="0.25">
      <c r="A846" s="50" t="s">
        <v>1638</v>
      </c>
      <c r="B846" s="51" t="s">
        <v>2162</v>
      </c>
      <c r="C846" s="50" t="s">
        <v>157</v>
      </c>
      <c r="D846" s="50" t="s">
        <v>2163</v>
      </c>
      <c r="E846" s="248" t="s">
        <v>1637</v>
      </c>
      <c r="F846" s="248"/>
      <c r="G846" s="52" t="s">
        <v>266</v>
      </c>
      <c r="H846" s="53">
        <v>0.60599999999999998</v>
      </c>
      <c r="I846" s="43">
        <f t="shared" si="164"/>
        <v>18.72</v>
      </c>
      <c r="J846" s="43">
        <f t="shared" si="165"/>
        <v>11.34432</v>
      </c>
      <c r="L846">
        <f>_xlfn.XLOOKUP(B846,Analítico!B:B,Analítico!I:I,0)</f>
        <v>18.72</v>
      </c>
    </row>
    <row r="847" spans="1:12" ht="25.5" customHeight="1" x14ac:dyDescent="0.25">
      <c r="A847" s="50" t="s">
        <v>1638</v>
      </c>
      <c r="B847" s="51" t="s">
        <v>1658</v>
      </c>
      <c r="C847" s="50" t="s">
        <v>157</v>
      </c>
      <c r="D847" s="50" t="s">
        <v>1659</v>
      </c>
      <c r="E847" s="248" t="s">
        <v>1637</v>
      </c>
      <c r="F847" s="248"/>
      <c r="G847" s="52" t="s">
        <v>266</v>
      </c>
      <c r="H847" s="53">
        <v>0.55500000000000005</v>
      </c>
      <c r="I847" s="43">
        <f t="shared" si="164"/>
        <v>25.97</v>
      </c>
      <c r="J847" s="43">
        <f t="shared" si="165"/>
        <v>14.413350000000001</v>
      </c>
      <c r="L847">
        <f>_xlfn.XLOOKUP(B847,Analítico!B:B,Analítico!I:I,0)</f>
        <v>25.97</v>
      </c>
    </row>
    <row r="848" spans="1:12" ht="25.5" customHeight="1" x14ac:dyDescent="0.25">
      <c r="A848" s="55" t="s">
        <v>1627</v>
      </c>
      <c r="B848" s="56" t="s">
        <v>2204</v>
      </c>
      <c r="C848" s="55" t="s">
        <v>162</v>
      </c>
      <c r="D848" s="55" t="s">
        <v>2205</v>
      </c>
      <c r="E848" s="249" t="s">
        <v>1648</v>
      </c>
      <c r="F848" s="249"/>
      <c r="G848" s="57" t="s">
        <v>164</v>
      </c>
      <c r="H848" s="58">
        <v>1</v>
      </c>
      <c r="I848" s="43">
        <f t="shared" si="164"/>
        <v>74.599999999999994</v>
      </c>
      <c r="J848" s="43">
        <f t="shared" si="165"/>
        <v>74.599999999999994</v>
      </c>
      <c r="L848">
        <f>_xlfn.XLOOKUP(B848,Analítico!B:B,Analítico!I:I,0)</f>
        <v>74.599999999999994</v>
      </c>
    </row>
    <row r="849" spans="1:12" ht="24" customHeight="1" thickBot="1" x14ac:dyDescent="0.3">
      <c r="A849" s="55" t="s">
        <v>1627</v>
      </c>
      <c r="B849" s="56" t="s">
        <v>2164</v>
      </c>
      <c r="C849" s="55" t="s">
        <v>162</v>
      </c>
      <c r="D849" s="55" t="s">
        <v>2165</v>
      </c>
      <c r="E849" s="249" t="s">
        <v>1648</v>
      </c>
      <c r="F849" s="249"/>
      <c r="G849" s="57" t="s">
        <v>255</v>
      </c>
      <c r="H849" s="58">
        <v>0.95799999999999996</v>
      </c>
      <c r="I849" s="43">
        <f t="shared" si="164"/>
        <v>0.18</v>
      </c>
      <c r="J849" s="43">
        <f t="shared" si="165"/>
        <v>0.17243999999999998</v>
      </c>
      <c r="L849">
        <f>_xlfn.XLOOKUP(B849,Analítico!B:B,Analítico!I:I,0)</f>
        <v>0.18</v>
      </c>
    </row>
    <row r="850" spans="1:12" ht="26.25" hidden="1" thickBot="1" x14ac:dyDescent="0.3">
      <c r="A850" s="44"/>
      <c r="B850" s="44"/>
      <c r="C850" s="44"/>
      <c r="D850" s="44"/>
      <c r="E850" s="44" t="s">
        <v>1629</v>
      </c>
      <c r="F850" s="45">
        <v>19.98</v>
      </c>
      <c r="G850" s="44" t="s">
        <v>1630</v>
      </c>
      <c r="H850" s="45">
        <v>0</v>
      </c>
      <c r="I850" s="44" t="s">
        <v>1631</v>
      </c>
      <c r="J850" s="45">
        <v>19.98</v>
      </c>
      <c r="L850" t="str">
        <f>_xlfn.XLOOKUP(B850,Analítico!B:B,Analítico!I:I,0)</f>
        <v>MO com LS =&gt;</v>
      </c>
    </row>
    <row r="851" spans="1:12" ht="15" hidden="1" customHeight="1" thickBot="1" x14ac:dyDescent="0.3">
      <c r="A851" s="44"/>
      <c r="B851" s="44"/>
      <c r="C851" s="44"/>
      <c r="D851" s="44"/>
      <c r="E851" s="44" t="s">
        <v>1632</v>
      </c>
      <c r="F851" s="45">
        <v>22.5</v>
      </c>
      <c r="G851" s="44"/>
      <c r="H851" s="229" t="s">
        <v>1633</v>
      </c>
      <c r="I851" s="229"/>
      <c r="J851" s="45">
        <v>124.78</v>
      </c>
      <c r="L851" t="str">
        <f>_xlfn.XLOOKUP(B851,Analítico!B:B,Analítico!I:I,0)</f>
        <v>MO com LS =&gt;</v>
      </c>
    </row>
    <row r="852" spans="1:12" ht="0.75" customHeight="1" thickTop="1" x14ac:dyDescent="0.25">
      <c r="A852" s="49"/>
      <c r="B852" s="49"/>
      <c r="C852" s="49"/>
      <c r="D852" s="49"/>
      <c r="E852" s="49"/>
      <c r="F852" s="49"/>
      <c r="G852" s="49"/>
      <c r="H852" s="49"/>
      <c r="I852" s="49"/>
      <c r="J852" s="49"/>
      <c r="L852" t="str">
        <f>_xlfn.XLOOKUP(B852,Analítico!B:B,Analítico!I:I,0)</f>
        <v>MO com LS =&gt;</v>
      </c>
    </row>
    <row r="853" spans="1:12" ht="18" hidden="1" customHeight="1" x14ac:dyDescent="0.25">
      <c r="A853" s="36" t="s">
        <v>458</v>
      </c>
      <c r="B853" s="37" t="s">
        <v>137</v>
      </c>
      <c r="C853" s="36" t="s">
        <v>138</v>
      </c>
      <c r="D853" s="36" t="s">
        <v>9</v>
      </c>
      <c r="E853" s="250" t="s">
        <v>1626</v>
      </c>
      <c r="F853" s="250"/>
      <c r="G853" s="38" t="s">
        <v>139</v>
      </c>
      <c r="H853" s="37" t="s">
        <v>140</v>
      </c>
      <c r="I853" s="37" t="s">
        <v>141</v>
      </c>
      <c r="J853" s="37" t="s">
        <v>10</v>
      </c>
      <c r="L853" t="str">
        <f>_xlfn.XLOOKUP(B853,Analítico!B:B,Analítico!I:I,0)</f>
        <v>Valor Unit</v>
      </c>
    </row>
    <row r="854" spans="1:12" ht="51.75" customHeight="1" x14ac:dyDescent="0.25">
      <c r="A854" s="39" t="s">
        <v>1636</v>
      </c>
      <c r="B854" s="40" t="s">
        <v>459</v>
      </c>
      <c r="C854" s="39" t="s">
        <v>157</v>
      </c>
      <c r="D854" s="39" t="s">
        <v>460</v>
      </c>
      <c r="E854" s="251" t="s">
        <v>2168</v>
      </c>
      <c r="F854" s="251"/>
      <c r="G854" s="41" t="s">
        <v>164</v>
      </c>
      <c r="H854" s="42">
        <v>1</v>
      </c>
      <c r="I854" s="43">
        <f t="shared" ref="I854:I856" si="166">L854</f>
        <v>788.69437349180339</v>
      </c>
      <c r="J854" s="43">
        <f t="shared" ref="J854:J856" si="167">H854*I854</f>
        <v>788.69437349180339</v>
      </c>
      <c r="L854">
        <f>_xlfn.XLOOKUP(B854,Analítico!B:B,Analítico!I:I,0)</f>
        <v>788.69437349180339</v>
      </c>
    </row>
    <row r="855" spans="1:12" ht="39" customHeight="1" x14ac:dyDescent="0.25">
      <c r="A855" s="50" t="s">
        <v>1638</v>
      </c>
      <c r="B855" s="51" t="s">
        <v>2206</v>
      </c>
      <c r="C855" s="50" t="s">
        <v>157</v>
      </c>
      <c r="D855" s="50" t="s">
        <v>2207</v>
      </c>
      <c r="E855" s="248" t="s">
        <v>2168</v>
      </c>
      <c r="F855" s="248"/>
      <c r="G855" s="52" t="s">
        <v>164</v>
      </c>
      <c r="H855" s="53">
        <v>1</v>
      </c>
      <c r="I855" s="43">
        <f t="shared" si="166"/>
        <v>779.5</v>
      </c>
      <c r="J855" s="43">
        <f t="shared" si="167"/>
        <v>779.5</v>
      </c>
      <c r="L855">
        <f>_xlfn.XLOOKUP(B855,Analítico!B:B,Analítico!I:I,0)</f>
        <v>779.5</v>
      </c>
    </row>
    <row r="856" spans="1:12" ht="25.5" customHeight="1" thickBot="1" x14ac:dyDescent="0.3">
      <c r="A856" s="55" t="s">
        <v>1627</v>
      </c>
      <c r="B856" s="56" t="s">
        <v>2171</v>
      </c>
      <c r="C856" s="55" t="s">
        <v>157</v>
      </c>
      <c r="D856" s="55" t="s">
        <v>2172</v>
      </c>
      <c r="E856" s="249" t="s">
        <v>1648</v>
      </c>
      <c r="F856" s="249"/>
      <c r="G856" s="57" t="s">
        <v>164</v>
      </c>
      <c r="H856" s="58">
        <v>1</v>
      </c>
      <c r="I856" s="43">
        <f t="shared" si="166"/>
        <v>9.1999999999999993</v>
      </c>
      <c r="J856" s="43">
        <f t="shared" si="167"/>
        <v>9.1999999999999993</v>
      </c>
      <c r="L856">
        <f>_xlfn.XLOOKUP(B856,Analítico!B:B,Analítico!I:I,0)</f>
        <v>9.1999999999999993</v>
      </c>
    </row>
    <row r="857" spans="1:12" ht="26.25" hidden="1" thickBot="1" x14ac:dyDescent="0.3">
      <c r="A857" s="44"/>
      <c r="B857" s="44"/>
      <c r="C857" s="44"/>
      <c r="D857" s="44"/>
      <c r="E857" s="44" t="s">
        <v>1629</v>
      </c>
      <c r="F857" s="45">
        <v>31.7</v>
      </c>
      <c r="G857" s="44" t="s">
        <v>1630</v>
      </c>
      <c r="H857" s="45">
        <v>0</v>
      </c>
      <c r="I857" s="44" t="s">
        <v>1631</v>
      </c>
      <c r="J857" s="45">
        <v>31.7</v>
      </c>
      <c r="L857" t="str">
        <f>_xlfn.XLOOKUP(B857,Analítico!B:B,Analítico!I:I,0)</f>
        <v>MO com LS =&gt;</v>
      </c>
    </row>
    <row r="858" spans="1:12" ht="15" hidden="1" customHeight="1" thickBot="1" x14ac:dyDescent="0.3">
      <c r="A858" s="44"/>
      <c r="B858" s="44"/>
      <c r="C858" s="44"/>
      <c r="D858" s="44"/>
      <c r="E858" s="44" t="s">
        <v>1632</v>
      </c>
      <c r="F858" s="45">
        <v>176.53</v>
      </c>
      <c r="G858" s="44"/>
      <c r="H858" s="229" t="s">
        <v>1633</v>
      </c>
      <c r="I858" s="229"/>
      <c r="J858" s="45">
        <v>978.98</v>
      </c>
      <c r="L858" t="str">
        <f>_xlfn.XLOOKUP(B858,Analítico!B:B,Analítico!I:I,0)</f>
        <v>MO com LS =&gt;</v>
      </c>
    </row>
    <row r="859" spans="1:12" ht="0.75" customHeight="1" thickTop="1" x14ac:dyDescent="0.25">
      <c r="A859" s="49"/>
      <c r="B859" s="49"/>
      <c r="C859" s="49"/>
      <c r="D859" s="49"/>
      <c r="E859" s="49"/>
      <c r="F859" s="49"/>
      <c r="G859" s="49"/>
      <c r="H859" s="49"/>
      <c r="I859" s="49"/>
      <c r="J859" s="49"/>
      <c r="L859" t="str">
        <f>_xlfn.XLOOKUP(B859,Analítico!B:B,Analítico!I:I,0)</f>
        <v>MO com LS =&gt;</v>
      </c>
    </row>
    <row r="860" spans="1:12" ht="18" hidden="1" customHeight="1" x14ac:dyDescent="0.25">
      <c r="A860" s="36" t="s">
        <v>461</v>
      </c>
      <c r="B860" s="37" t="s">
        <v>137</v>
      </c>
      <c r="C860" s="36" t="s">
        <v>138</v>
      </c>
      <c r="D860" s="36" t="s">
        <v>9</v>
      </c>
      <c r="E860" s="250" t="s">
        <v>1626</v>
      </c>
      <c r="F860" s="250"/>
      <c r="G860" s="38" t="s">
        <v>139</v>
      </c>
      <c r="H860" s="37" t="s">
        <v>140</v>
      </c>
      <c r="I860" s="37" t="s">
        <v>141</v>
      </c>
      <c r="J860" s="37" t="s">
        <v>10</v>
      </c>
      <c r="L860" t="str">
        <f>_xlfn.XLOOKUP(B860,Analítico!B:B,Analítico!I:I,0)</f>
        <v>Valor Unit</v>
      </c>
    </row>
    <row r="861" spans="1:12" ht="25.5" customHeight="1" x14ac:dyDescent="0.25">
      <c r="A861" s="39" t="s">
        <v>1636</v>
      </c>
      <c r="B861" s="40" t="s">
        <v>462</v>
      </c>
      <c r="C861" s="39" t="s">
        <v>162</v>
      </c>
      <c r="D861" s="39" t="s">
        <v>2208</v>
      </c>
      <c r="E861" s="251" t="s">
        <v>2161</v>
      </c>
      <c r="F861" s="251"/>
      <c r="G861" s="41" t="s">
        <v>164</v>
      </c>
      <c r="H861" s="42">
        <v>1</v>
      </c>
      <c r="I861" s="43">
        <f t="shared" ref="I861:I864" si="168">L861</f>
        <v>550.42163257377058</v>
      </c>
      <c r="J861" s="43">
        <f t="shared" ref="J861:J864" si="169">H861*I861</f>
        <v>550.42163257377058</v>
      </c>
      <c r="L861">
        <f>_xlfn.XLOOKUP(B861,Analítico!B:B,Analítico!I:I,0)</f>
        <v>550.42163257377058</v>
      </c>
    </row>
    <row r="862" spans="1:12" ht="25.5" customHeight="1" x14ac:dyDescent="0.25">
      <c r="A862" s="50" t="s">
        <v>1638</v>
      </c>
      <c r="B862" s="51" t="s">
        <v>2162</v>
      </c>
      <c r="C862" s="50" t="s">
        <v>157</v>
      </c>
      <c r="D862" s="50" t="s">
        <v>2163</v>
      </c>
      <c r="E862" s="248" t="s">
        <v>1637</v>
      </c>
      <c r="F862" s="248"/>
      <c r="G862" s="52" t="s">
        <v>266</v>
      </c>
      <c r="H862" s="53">
        <v>1.762</v>
      </c>
      <c r="I862" s="43">
        <f t="shared" si="168"/>
        <v>18.72</v>
      </c>
      <c r="J862" s="43">
        <f t="shared" si="169"/>
        <v>32.984639999999999</v>
      </c>
      <c r="L862">
        <f>_xlfn.XLOOKUP(B862,Analítico!B:B,Analítico!I:I,0)</f>
        <v>18.72</v>
      </c>
    </row>
    <row r="863" spans="1:12" ht="25.5" customHeight="1" x14ac:dyDescent="0.25">
      <c r="A863" s="50" t="s">
        <v>1638</v>
      </c>
      <c r="B863" s="51" t="s">
        <v>1658</v>
      </c>
      <c r="C863" s="50" t="s">
        <v>157</v>
      </c>
      <c r="D863" s="50" t="s">
        <v>1659</v>
      </c>
      <c r="E863" s="248" t="s">
        <v>1637</v>
      </c>
      <c r="F863" s="248"/>
      <c r="G863" s="52" t="s">
        <v>266</v>
      </c>
      <c r="H863" s="53">
        <v>1.762</v>
      </c>
      <c r="I863" s="43">
        <f t="shared" si="168"/>
        <v>25.97</v>
      </c>
      <c r="J863" s="43">
        <f t="shared" si="169"/>
        <v>45.759139999999995</v>
      </c>
      <c r="L863">
        <f>_xlfn.XLOOKUP(B863,Analítico!B:B,Analítico!I:I,0)</f>
        <v>25.97</v>
      </c>
    </row>
    <row r="864" spans="1:12" ht="24" customHeight="1" thickBot="1" x14ac:dyDescent="0.3">
      <c r="A864" s="55" t="s">
        <v>1627</v>
      </c>
      <c r="B864" s="56" t="s">
        <v>2209</v>
      </c>
      <c r="C864" s="55" t="s">
        <v>162</v>
      </c>
      <c r="D864" s="55" t="s">
        <v>2210</v>
      </c>
      <c r="E864" s="249" t="s">
        <v>1648</v>
      </c>
      <c r="F864" s="249"/>
      <c r="G864" s="57" t="s">
        <v>164</v>
      </c>
      <c r="H864" s="58">
        <v>1</v>
      </c>
      <c r="I864" s="43">
        <f t="shared" si="168"/>
        <v>471.69</v>
      </c>
      <c r="J864" s="43">
        <f t="shared" si="169"/>
        <v>471.69</v>
      </c>
      <c r="L864">
        <f>_xlfn.XLOOKUP(B864,Analítico!B:B,Analítico!I:I,0)</f>
        <v>471.69</v>
      </c>
    </row>
    <row r="865" spans="1:12" ht="26.25" hidden="1" thickBot="1" x14ac:dyDescent="0.3">
      <c r="A865" s="44"/>
      <c r="B865" s="44"/>
      <c r="C865" s="44"/>
      <c r="D865" s="44"/>
      <c r="E865" s="44" t="s">
        <v>1629</v>
      </c>
      <c r="F865" s="45">
        <v>61.24</v>
      </c>
      <c r="G865" s="44" t="s">
        <v>1630</v>
      </c>
      <c r="H865" s="45">
        <v>0</v>
      </c>
      <c r="I865" s="44" t="s">
        <v>1631</v>
      </c>
      <c r="J865" s="45">
        <v>61.24</v>
      </c>
      <c r="L865" t="str">
        <f>_xlfn.XLOOKUP(B865,Analítico!B:B,Analítico!I:I,0)</f>
        <v>MO com LS =&gt;</v>
      </c>
    </row>
    <row r="866" spans="1:12" ht="15" hidden="1" customHeight="1" thickBot="1" x14ac:dyDescent="0.3">
      <c r="A866" s="44"/>
      <c r="B866" s="44"/>
      <c r="C866" s="44"/>
      <c r="D866" s="44"/>
      <c r="E866" s="44" t="s">
        <v>1632</v>
      </c>
      <c r="F866" s="45">
        <v>123.2</v>
      </c>
      <c r="G866" s="44"/>
      <c r="H866" s="229" t="s">
        <v>1633</v>
      </c>
      <c r="I866" s="229"/>
      <c r="J866" s="45">
        <v>683.22</v>
      </c>
      <c r="L866" t="str">
        <f>_xlfn.XLOOKUP(B866,Analítico!B:B,Analítico!I:I,0)</f>
        <v>MO com LS =&gt;</v>
      </c>
    </row>
    <row r="867" spans="1:12" ht="0.75" customHeight="1" thickTop="1" x14ac:dyDescent="0.25">
      <c r="A867" s="49"/>
      <c r="B867" s="49"/>
      <c r="C867" s="49"/>
      <c r="D867" s="49"/>
      <c r="E867" s="49"/>
      <c r="F867" s="49"/>
      <c r="G867" s="49"/>
      <c r="H867" s="49"/>
      <c r="I867" s="49"/>
      <c r="J867" s="49"/>
      <c r="L867" t="str">
        <f>_xlfn.XLOOKUP(B867,Analítico!B:B,Analítico!I:I,0)</f>
        <v>MO com LS =&gt;</v>
      </c>
    </row>
    <row r="868" spans="1:12" ht="18" hidden="1" customHeight="1" x14ac:dyDescent="0.25">
      <c r="A868" s="36" t="s">
        <v>464</v>
      </c>
      <c r="B868" s="37" t="s">
        <v>137</v>
      </c>
      <c r="C868" s="36" t="s">
        <v>138</v>
      </c>
      <c r="D868" s="36" t="s">
        <v>9</v>
      </c>
      <c r="E868" s="250" t="s">
        <v>1626</v>
      </c>
      <c r="F868" s="250"/>
      <c r="G868" s="38" t="s">
        <v>139</v>
      </c>
      <c r="H868" s="37" t="s">
        <v>140</v>
      </c>
      <c r="I868" s="37" t="s">
        <v>141</v>
      </c>
      <c r="J868" s="37" t="s">
        <v>10</v>
      </c>
      <c r="L868" t="str">
        <f>_xlfn.XLOOKUP(B868,Analítico!B:B,Analítico!I:I,0)</f>
        <v>Valor Unit</v>
      </c>
    </row>
    <row r="869" spans="1:12" ht="39" customHeight="1" x14ac:dyDescent="0.25">
      <c r="A869" s="39" t="s">
        <v>1636</v>
      </c>
      <c r="B869" s="40" t="s">
        <v>465</v>
      </c>
      <c r="C869" s="39" t="s">
        <v>157</v>
      </c>
      <c r="D869" s="39" t="s">
        <v>466</v>
      </c>
      <c r="E869" s="251" t="s">
        <v>2168</v>
      </c>
      <c r="F869" s="251"/>
      <c r="G869" s="41" t="s">
        <v>164</v>
      </c>
      <c r="H869" s="42">
        <v>1</v>
      </c>
      <c r="I869" s="43">
        <f t="shared" ref="I869:I873" si="170">L869</f>
        <v>134.9830867622951</v>
      </c>
      <c r="J869" s="43">
        <f t="shared" ref="J869:J873" si="171">H869*I869</f>
        <v>134.9830867622951</v>
      </c>
      <c r="L869">
        <f>_xlfn.XLOOKUP(B869,Analítico!B:B,Analítico!I:I,0)</f>
        <v>134.9830867622951</v>
      </c>
    </row>
    <row r="870" spans="1:12" ht="25.5" customHeight="1" x14ac:dyDescent="0.25">
      <c r="A870" s="50" t="s">
        <v>1638</v>
      </c>
      <c r="B870" s="51" t="s">
        <v>1658</v>
      </c>
      <c r="C870" s="50" t="s">
        <v>157</v>
      </c>
      <c r="D870" s="50" t="s">
        <v>1659</v>
      </c>
      <c r="E870" s="248" t="s">
        <v>1637</v>
      </c>
      <c r="F870" s="248"/>
      <c r="G870" s="52" t="s">
        <v>266</v>
      </c>
      <c r="H870" s="53">
        <v>0.16669999999999999</v>
      </c>
      <c r="I870" s="43">
        <f t="shared" si="170"/>
        <v>25.97</v>
      </c>
      <c r="J870" s="43">
        <f t="shared" si="171"/>
        <v>4.3291989999999991</v>
      </c>
      <c r="L870">
        <f>_xlfn.XLOOKUP(B870,Analítico!B:B,Analítico!I:I,0)</f>
        <v>25.97</v>
      </c>
    </row>
    <row r="871" spans="1:12" ht="24" customHeight="1" x14ac:dyDescent="0.25">
      <c r="A871" s="50" t="s">
        <v>1638</v>
      </c>
      <c r="B871" s="51" t="s">
        <v>1186</v>
      </c>
      <c r="C871" s="50" t="s">
        <v>157</v>
      </c>
      <c r="D871" s="50" t="s">
        <v>1187</v>
      </c>
      <c r="E871" s="248" t="s">
        <v>1637</v>
      </c>
      <c r="F871" s="248"/>
      <c r="G871" s="52" t="s">
        <v>266</v>
      </c>
      <c r="H871" s="53">
        <v>5.2499999999999998E-2</v>
      </c>
      <c r="I871" s="43">
        <f t="shared" si="170"/>
        <v>18.82</v>
      </c>
      <c r="J871" s="43">
        <f t="shared" si="171"/>
        <v>0.98804999999999998</v>
      </c>
      <c r="L871">
        <f>_xlfn.XLOOKUP(B871,Analítico!B:B,Analítico!I:I,0)</f>
        <v>18.82</v>
      </c>
    </row>
    <row r="872" spans="1:12" ht="24" customHeight="1" x14ac:dyDescent="0.25">
      <c r="A872" s="55" t="s">
        <v>1627</v>
      </c>
      <c r="B872" s="56" t="s">
        <v>2199</v>
      </c>
      <c r="C872" s="55" t="s">
        <v>157</v>
      </c>
      <c r="D872" s="55" t="s">
        <v>2200</v>
      </c>
      <c r="E872" s="249" t="s">
        <v>1648</v>
      </c>
      <c r="F872" s="249"/>
      <c r="G872" s="57" t="s">
        <v>164</v>
      </c>
      <c r="H872" s="58">
        <v>2.1000000000000001E-2</v>
      </c>
      <c r="I872" s="43">
        <f t="shared" si="170"/>
        <v>3.74</v>
      </c>
      <c r="J872" s="43">
        <f t="shared" si="171"/>
        <v>7.8540000000000013E-2</v>
      </c>
      <c r="L872">
        <f>_xlfn.XLOOKUP(B872,Analítico!B:B,Analítico!I:I,0)</f>
        <v>3.74</v>
      </c>
    </row>
    <row r="873" spans="1:12" ht="39" customHeight="1" thickBot="1" x14ac:dyDescent="0.3">
      <c r="A873" s="55" t="s">
        <v>1627</v>
      </c>
      <c r="B873" s="56" t="s">
        <v>2211</v>
      </c>
      <c r="C873" s="55" t="s">
        <v>157</v>
      </c>
      <c r="D873" s="55" t="s">
        <v>2212</v>
      </c>
      <c r="E873" s="249" t="s">
        <v>1648</v>
      </c>
      <c r="F873" s="249"/>
      <c r="G873" s="57" t="s">
        <v>164</v>
      </c>
      <c r="H873" s="58">
        <v>1</v>
      </c>
      <c r="I873" s="43">
        <f t="shared" si="170"/>
        <v>129.61000000000001</v>
      </c>
      <c r="J873" s="43">
        <f t="shared" si="171"/>
        <v>129.61000000000001</v>
      </c>
      <c r="L873">
        <f>_xlfn.XLOOKUP(B873,Analítico!B:B,Analítico!I:I,0)</f>
        <v>129.61000000000001</v>
      </c>
    </row>
    <row r="874" spans="1:12" ht="26.25" hidden="1" thickBot="1" x14ac:dyDescent="0.3">
      <c r="A874" s="44"/>
      <c r="B874" s="44"/>
      <c r="C874" s="44"/>
      <c r="D874" s="44"/>
      <c r="E874" s="44" t="s">
        <v>1629</v>
      </c>
      <c r="F874" s="45">
        <v>4.2</v>
      </c>
      <c r="G874" s="44" t="s">
        <v>1630</v>
      </c>
      <c r="H874" s="45">
        <v>0</v>
      </c>
      <c r="I874" s="44" t="s">
        <v>1631</v>
      </c>
      <c r="J874" s="45">
        <v>4.2</v>
      </c>
      <c r="L874" t="str">
        <f>_xlfn.XLOOKUP(B874,Analítico!B:B,Analítico!I:I,0)</f>
        <v>MO com LS =&gt;</v>
      </c>
    </row>
    <row r="875" spans="1:12" ht="15" hidden="1" customHeight="1" thickBot="1" x14ac:dyDescent="0.3">
      <c r="A875" s="44"/>
      <c r="B875" s="44"/>
      <c r="C875" s="44"/>
      <c r="D875" s="44"/>
      <c r="E875" s="44" t="s">
        <v>1632</v>
      </c>
      <c r="F875" s="45">
        <v>30.21</v>
      </c>
      <c r="G875" s="44"/>
      <c r="H875" s="229" t="s">
        <v>1633</v>
      </c>
      <c r="I875" s="229"/>
      <c r="J875" s="45">
        <v>167.55</v>
      </c>
      <c r="L875" t="str">
        <f>_xlfn.XLOOKUP(B875,Analítico!B:B,Analítico!I:I,0)</f>
        <v>MO com LS =&gt;</v>
      </c>
    </row>
    <row r="876" spans="1:12" ht="0.75" customHeight="1" thickTop="1" x14ac:dyDescent="0.25">
      <c r="A876" s="49"/>
      <c r="B876" s="49"/>
      <c r="C876" s="49"/>
      <c r="D876" s="49"/>
      <c r="E876" s="49"/>
      <c r="F876" s="49"/>
      <c r="G876" s="49"/>
      <c r="H876" s="49"/>
      <c r="I876" s="49"/>
      <c r="J876" s="49"/>
      <c r="L876" t="str">
        <f>_xlfn.XLOOKUP(B876,Analítico!B:B,Analítico!I:I,0)</f>
        <v>MO com LS =&gt;</v>
      </c>
    </row>
    <row r="877" spans="1:12" ht="18" hidden="1" customHeight="1" x14ac:dyDescent="0.25">
      <c r="A877" s="36" t="s">
        <v>467</v>
      </c>
      <c r="B877" s="37" t="s">
        <v>137</v>
      </c>
      <c r="C877" s="36" t="s">
        <v>138</v>
      </c>
      <c r="D877" s="36" t="s">
        <v>9</v>
      </c>
      <c r="E877" s="250" t="s">
        <v>1626</v>
      </c>
      <c r="F877" s="250"/>
      <c r="G877" s="38" t="s">
        <v>139</v>
      </c>
      <c r="H877" s="37" t="s">
        <v>140</v>
      </c>
      <c r="I877" s="37" t="s">
        <v>141</v>
      </c>
      <c r="J877" s="37" t="s">
        <v>10</v>
      </c>
      <c r="L877" t="str">
        <f>_xlfn.XLOOKUP(B877,Analítico!B:B,Analítico!I:I,0)</f>
        <v>Valor Unit</v>
      </c>
    </row>
    <row r="878" spans="1:12" ht="24" customHeight="1" x14ac:dyDescent="0.25">
      <c r="A878" s="39" t="s">
        <v>1636</v>
      </c>
      <c r="B878" s="40" t="s">
        <v>468</v>
      </c>
      <c r="C878" s="39" t="s">
        <v>162</v>
      </c>
      <c r="D878" s="39" t="s">
        <v>469</v>
      </c>
      <c r="E878" s="251" t="s">
        <v>2161</v>
      </c>
      <c r="F878" s="251"/>
      <c r="G878" s="41" t="s">
        <v>164</v>
      </c>
      <c r="H878" s="42">
        <v>1</v>
      </c>
      <c r="I878" s="43">
        <f t="shared" ref="I878:I888" si="172">L878</f>
        <v>1257.5863827868852</v>
      </c>
      <c r="J878" s="43">
        <f t="shared" ref="J878:J888" si="173">H878*I878</f>
        <v>1257.5863827868852</v>
      </c>
      <c r="L878">
        <f>_xlfn.XLOOKUP(B878,Analítico!B:B,Analítico!I:I,0)</f>
        <v>1257.5863827868852</v>
      </c>
    </row>
    <row r="879" spans="1:12" ht="25.5" customHeight="1" x14ac:dyDescent="0.25">
      <c r="A879" s="50" t="s">
        <v>1638</v>
      </c>
      <c r="B879" s="51" t="s">
        <v>2162</v>
      </c>
      <c r="C879" s="50" t="s">
        <v>157</v>
      </c>
      <c r="D879" s="50" t="s">
        <v>2163</v>
      </c>
      <c r="E879" s="248" t="s">
        <v>1637</v>
      </c>
      <c r="F879" s="248"/>
      <c r="G879" s="52" t="s">
        <v>266</v>
      </c>
      <c r="H879" s="53">
        <v>1.665</v>
      </c>
      <c r="I879" s="43">
        <f t="shared" si="172"/>
        <v>18.72</v>
      </c>
      <c r="J879" s="43">
        <f t="shared" si="173"/>
        <v>31.168799999999997</v>
      </c>
      <c r="L879">
        <f>_xlfn.XLOOKUP(B879,Analítico!B:B,Analítico!I:I,0)</f>
        <v>18.72</v>
      </c>
    </row>
    <row r="880" spans="1:12" ht="25.5" customHeight="1" x14ac:dyDescent="0.25">
      <c r="A880" s="50" t="s">
        <v>1638</v>
      </c>
      <c r="B880" s="51" t="s">
        <v>1658</v>
      </c>
      <c r="C880" s="50" t="s">
        <v>157</v>
      </c>
      <c r="D880" s="50" t="s">
        <v>1659</v>
      </c>
      <c r="E880" s="248" t="s">
        <v>1637</v>
      </c>
      <c r="F880" s="248"/>
      <c r="G880" s="52" t="s">
        <v>266</v>
      </c>
      <c r="H880" s="53">
        <v>1.665</v>
      </c>
      <c r="I880" s="43">
        <f t="shared" si="172"/>
        <v>25.97</v>
      </c>
      <c r="J880" s="43">
        <f t="shared" si="173"/>
        <v>43.240049999999997</v>
      </c>
      <c r="L880">
        <f>_xlfn.XLOOKUP(B880,Analítico!B:B,Analítico!I:I,0)</f>
        <v>25.97</v>
      </c>
    </row>
    <row r="881" spans="1:12" ht="24" customHeight="1" x14ac:dyDescent="0.25">
      <c r="A881" s="55" t="s">
        <v>1627</v>
      </c>
      <c r="B881" s="56" t="s">
        <v>1841</v>
      </c>
      <c r="C881" s="55" t="s">
        <v>162</v>
      </c>
      <c r="D881" s="55" t="s">
        <v>1842</v>
      </c>
      <c r="E881" s="249" t="s">
        <v>1648</v>
      </c>
      <c r="F881" s="249"/>
      <c r="G881" s="57" t="s">
        <v>259</v>
      </c>
      <c r="H881" s="58">
        <v>4</v>
      </c>
      <c r="I881" s="43">
        <f t="shared" si="172"/>
        <v>0.7</v>
      </c>
      <c r="J881" s="43">
        <f t="shared" si="173"/>
        <v>2.8</v>
      </c>
      <c r="L881">
        <f>_xlfn.XLOOKUP(B881,Analítico!B:B,Analítico!I:I,0)</f>
        <v>0.7</v>
      </c>
    </row>
    <row r="882" spans="1:12" ht="24" customHeight="1" x14ac:dyDescent="0.25">
      <c r="A882" s="55" t="s">
        <v>1627</v>
      </c>
      <c r="B882" s="56" t="s">
        <v>1843</v>
      </c>
      <c r="C882" s="55" t="s">
        <v>162</v>
      </c>
      <c r="D882" s="55" t="s">
        <v>1844</v>
      </c>
      <c r="E882" s="249" t="s">
        <v>1648</v>
      </c>
      <c r="F882" s="249"/>
      <c r="G882" s="57" t="s">
        <v>212</v>
      </c>
      <c r="H882" s="58">
        <v>1E-3</v>
      </c>
      <c r="I882" s="43">
        <f t="shared" si="172"/>
        <v>137.29</v>
      </c>
      <c r="J882" s="43">
        <f t="shared" si="173"/>
        <v>0.13729</v>
      </c>
      <c r="L882">
        <f>_xlfn.XLOOKUP(B882,Analítico!B:B,Analítico!I:I,0)</f>
        <v>137.29</v>
      </c>
    </row>
    <row r="883" spans="1:12" ht="24" customHeight="1" x14ac:dyDescent="0.25">
      <c r="A883" s="55" t="s">
        <v>1627</v>
      </c>
      <c r="B883" s="56" t="s">
        <v>2187</v>
      </c>
      <c r="C883" s="55" t="s">
        <v>162</v>
      </c>
      <c r="D883" s="55" t="s">
        <v>2188</v>
      </c>
      <c r="E883" s="249" t="s">
        <v>1648</v>
      </c>
      <c r="F883" s="249"/>
      <c r="G883" s="57" t="s">
        <v>259</v>
      </c>
      <c r="H883" s="58">
        <v>1.2</v>
      </c>
      <c r="I883" s="43">
        <f t="shared" si="172"/>
        <v>2.2200000000000002</v>
      </c>
      <c r="J883" s="43">
        <f t="shared" si="173"/>
        <v>2.6640000000000001</v>
      </c>
      <c r="L883">
        <f>_xlfn.XLOOKUP(B883,Analítico!B:B,Analítico!I:I,0)</f>
        <v>2.2200000000000002</v>
      </c>
    </row>
    <row r="884" spans="1:12" ht="24" customHeight="1" x14ac:dyDescent="0.25">
      <c r="A884" s="55" t="s">
        <v>1627</v>
      </c>
      <c r="B884" s="56" t="s">
        <v>2213</v>
      </c>
      <c r="C884" s="55" t="s">
        <v>162</v>
      </c>
      <c r="D884" s="55" t="s">
        <v>2214</v>
      </c>
      <c r="E884" s="249" t="s">
        <v>1648</v>
      </c>
      <c r="F884" s="249"/>
      <c r="G884" s="57" t="s">
        <v>164</v>
      </c>
      <c r="H884" s="58">
        <v>1</v>
      </c>
      <c r="I884" s="43">
        <f t="shared" si="172"/>
        <v>129.65</v>
      </c>
      <c r="J884" s="43">
        <f t="shared" si="173"/>
        <v>129.65</v>
      </c>
      <c r="L884">
        <f>_xlfn.XLOOKUP(B884,Analítico!B:B,Analítico!I:I,0)</f>
        <v>129.65</v>
      </c>
    </row>
    <row r="885" spans="1:12" ht="24" customHeight="1" x14ac:dyDescent="0.25">
      <c r="A885" s="55" t="s">
        <v>1627</v>
      </c>
      <c r="B885" s="56" t="s">
        <v>2164</v>
      </c>
      <c r="C885" s="55" t="s">
        <v>162</v>
      </c>
      <c r="D885" s="55" t="s">
        <v>2165</v>
      </c>
      <c r="E885" s="249" t="s">
        <v>1648</v>
      </c>
      <c r="F885" s="249"/>
      <c r="G885" s="57" t="s">
        <v>255</v>
      </c>
      <c r="H885" s="58">
        <v>0.8</v>
      </c>
      <c r="I885" s="43">
        <f t="shared" si="172"/>
        <v>0.18</v>
      </c>
      <c r="J885" s="43">
        <f t="shared" si="173"/>
        <v>0.14399999999999999</v>
      </c>
      <c r="L885">
        <f>_xlfn.XLOOKUP(B885,Analítico!B:B,Analítico!I:I,0)</f>
        <v>0.18</v>
      </c>
    </row>
    <row r="886" spans="1:12" ht="24" customHeight="1" x14ac:dyDescent="0.25">
      <c r="A886" s="55" t="s">
        <v>1627</v>
      </c>
      <c r="B886" s="56" t="s">
        <v>2166</v>
      </c>
      <c r="C886" s="55" t="s">
        <v>162</v>
      </c>
      <c r="D886" s="55" t="s">
        <v>2167</v>
      </c>
      <c r="E886" s="249" t="s">
        <v>1648</v>
      </c>
      <c r="F886" s="249"/>
      <c r="G886" s="57" t="s">
        <v>164</v>
      </c>
      <c r="H886" s="58">
        <v>1</v>
      </c>
      <c r="I886" s="43">
        <f t="shared" si="172"/>
        <v>339.01</v>
      </c>
      <c r="J886" s="43">
        <f t="shared" si="173"/>
        <v>339.01</v>
      </c>
      <c r="L886">
        <f>_xlfn.XLOOKUP(B886,Analítico!B:B,Analítico!I:I,0)</f>
        <v>339.01</v>
      </c>
    </row>
    <row r="887" spans="1:12" ht="25.5" customHeight="1" x14ac:dyDescent="0.25">
      <c r="A887" s="55" t="s">
        <v>1627</v>
      </c>
      <c r="B887" s="56" t="s">
        <v>2195</v>
      </c>
      <c r="C887" s="55" t="s">
        <v>162</v>
      </c>
      <c r="D887" s="55" t="s">
        <v>2196</v>
      </c>
      <c r="E887" s="249" t="s">
        <v>1648</v>
      </c>
      <c r="F887" s="249"/>
      <c r="G887" s="57" t="s">
        <v>164</v>
      </c>
      <c r="H887" s="58">
        <v>1</v>
      </c>
      <c r="I887" s="43">
        <f t="shared" si="172"/>
        <v>69.989999999999995</v>
      </c>
      <c r="J887" s="43">
        <f t="shared" si="173"/>
        <v>69.989999999999995</v>
      </c>
      <c r="L887">
        <f>_xlfn.XLOOKUP(B887,Analítico!B:B,Analítico!I:I,0)</f>
        <v>69.989999999999995</v>
      </c>
    </row>
    <row r="888" spans="1:12" ht="24" customHeight="1" thickBot="1" x14ac:dyDescent="0.3">
      <c r="A888" s="55" t="s">
        <v>1627</v>
      </c>
      <c r="B888" s="56" t="s">
        <v>2215</v>
      </c>
      <c r="C888" s="55" t="s">
        <v>162</v>
      </c>
      <c r="D888" s="55" t="s">
        <v>2216</v>
      </c>
      <c r="E888" s="249" t="s">
        <v>1648</v>
      </c>
      <c r="F888" s="249"/>
      <c r="G888" s="57" t="s">
        <v>164</v>
      </c>
      <c r="H888" s="58">
        <v>1</v>
      </c>
      <c r="I888" s="43">
        <f t="shared" si="172"/>
        <v>638.82000000000005</v>
      </c>
      <c r="J888" s="43">
        <f t="shared" si="173"/>
        <v>638.82000000000005</v>
      </c>
      <c r="L888">
        <f>_xlfn.XLOOKUP(B888,Analítico!B:B,Analítico!I:I,0)</f>
        <v>638.82000000000005</v>
      </c>
    </row>
    <row r="889" spans="1:12" ht="26.25" hidden="1" thickBot="1" x14ac:dyDescent="0.3">
      <c r="A889" s="44"/>
      <c r="B889" s="44"/>
      <c r="C889" s="44"/>
      <c r="D889" s="44"/>
      <c r="E889" s="44" t="s">
        <v>1629</v>
      </c>
      <c r="F889" s="45">
        <v>57.87</v>
      </c>
      <c r="G889" s="44" t="s">
        <v>1630</v>
      </c>
      <c r="H889" s="45">
        <v>0</v>
      </c>
      <c r="I889" s="44" t="s">
        <v>1631</v>
      </c>
      <c r="J889" s="45">
        <v>57.87</v>
      </c>
      <c r="L889" t="str">
        <f>_xlfn.XLOOKUP(B889,Analítico!B:B,Analítico!I:I,0)</f>
        <v>MO com LS =&gt;</v>
      </c>
    </row>
    <row r="890" spans="1:12" ht="15" hidden="1" customHeight="1" thickBot="1" x14ac:dyDescent="0.3">
      <c r="A890" s="44"/>
      <c r="B890" s="44"/>
      <c r="C890" s="44"/>
      <c r="D890" s="44"/>
      <c r="E890" s="44" t="s">
        <v>1632</v>
      </c>
      <c r="F890" s="45">
        <v>281.49</v>
      </c>
      <c r="G890" s="44"/>
      <c r="H890" s="229" t="s">
        <v>1633</v>
      </c>
      <c r="I890" s="229"/>
      <c r="J890" s="45">
        <v>1561</v>
      </c>
      <c r="L890" t="str">
        <f>_xlfn.XLOOKUP(B890,Analítico!B:B,Analítico!I:I,0)</f>
        <v>MO com LS =&gt;</v>
      </c>
    </row>
    <row r="891" spans="1:12" ht="0.75" customHeight="1" thickTop="1" x14ac:dyDescent="0.25">
      <c r="A891" s="49"/>
      <c r="B891" s="49"/>
      <c r="C891" s="49"/>
      <c r="D891" s="49"/>
      <c r="E891" s="49"/>
      <c r="F891" s="49"/>
      <c r="G891" s="49"/>
      <c r="H891" s="49"/>
      <c r="I891" s="49"/>
      <c r="J891" s="49"/>
      <c r="L891" t="str">
        <f>_xlfn.XLOOKUP(B891,Analítico!B:B,Analítico!I:I,0)</f>
        <v>MO com LS =&gt;</v>
      </c>
    </row>
    <row r="892" spans="1:12" ht="18" hidden="1" customHeight="1" x14ac:dyDescent="0.25">
      <c r="A892" s="36" t="s">
        <v>470</v>
      </c>
      <c r="B892" s="37" t="s">
        <v>137</v>
      </c>
      <c r="C892" s="36" t="s">
        <v>138</v>
      </c>
      <c r="D892" s="36" t="s">
        <v>9</v>
      </c>
      <c r="E892" s="250" t="s">
        <v>1626</v>
      </c>
      <c r="F892" s="250"/>
      <c r="G892" s="38" t="s">
        <v>139</v>
      </c>
      <c r="H892" s="37" t="s">
        <v>140</v>
      </c>
      <c r="I892" s="37" t="s">
        <v>141</v>
      </c>
      <c r="J892" s="37" t="s">
        <v>10</v>
      </c>
      <c r="L892" t="str">
        <f>_xlfn.XLOOKUP(B892,Analítico!B:B,Analítico!I:I,0)</f>
        <v>Valor Unit</v>
      </c>
    </row>
    <row r="893" spans="1:12" ht="39" customHeight="1" x14ac:dyDescent="0.25">
      <c r="A893" s="39" t="s">
        <v>1636</v>
      </c>
      <c r="B893" s="40" t="s">
        <v>471</v>
      </c>
      <c r="C893" s="39" t="s">
        <v>157</v>
      </c>
      <c r="D893" s="39" t="s">
        <v>472</v>
      </c>
      <c r="E893" s="251" t="s">
        <v>2168</v>
      </c>
      <c r="F893" s="251"/>
      <c r="G893" s="41" t="s">
        <v>164</v>
      </c>
      <c r="H893" s="42">
        <v>1</v>
      </c>
      <c r="I893" s="43">
        <f t="shared" ref="I893:I897" si="174">L893</f>
        <v>148.95268822131149</v>
      </c>
      <c r="J893" s="43">
        <f t="shared" ref="J893:J897" si="175">H893*I893</f>
        <v>148.95268822131149</v>
      </c>
      <c r="L893">
        <f>_xlfn.XLOOKUP(B893,Analítico!B:B,Analítico!I:I,0)</f>
        <v>148.95268822131149</v>
      </c>
    </row>
    <row r="894" spans="1:12" ht="25.5" customHeight="1" x14ac:dyDescent="0.25">
      <c r="A894" s="50" t="s">
        <v>1638</v>
      </c>
      <c r="B894" s="51" t="s">
        <v>1658</v>
      </c>
      <c r="C894" s="50" t="s">
        <v>157</v>
      </c>
      <c r="D894" s="50" t="s">
        <v>1659</v>
      </c>
      <c r="E894" s="248" t="s">
        <v>1637</v>
      </c>
      <c r="F894" s="248"/>
      <c r="G894" s="52" t="s">
        <v>266</v>
      </c>
      <c r="H894" s="53">
        <v>9.6000000000000002E-2</v>
      </c>
      <c r="I894" s="43">
        <f t="shared" si="174"/>
        <v>25.97</v>
      </c>
      <c r="J894" s="43">
        <f t="shared" si="175"/>
        <v>2.4931199999999998</v>
      </c>
      <c r="L894">
        <f>_xlfn.XLOOKUP(B894,Analítico!B:B,Analítico!I:I,0)</f>
        <v>25.97</v>
      </c>
    </row>
    <row r="895" spans="1:12" ht="24" customHeight="1" x14ac:dyDescent="0.25">
      <c r="A895" s="50" t="s">
        <v>1638</v>
      </c>
      <c r="B895" s="51" t="s">
        <v>1186</v>
      </c>
      <c r="C895" s="50" t="s">
        <v>157</v>
      </c>
      <c r="D895" s="50" t="s">
        <v>1187</v>
      </c>
      <c r="E895" s="248" t="s">
        <v>1637</v>
      </c>
      <c r="F895" s="248"/>
      <c r="G895" s="52" t="s">
        <v>266</v>
      </c>
      <c r="H895" s="53">
        <v>3.0300000000000001E-2</v>
      </c>
      <c r="I895" s="43">
        <f t="shared" si="174"/>
        <v>18.82</v>
      </c>
      <c r="J895" s="43">
        <f t="shared" si="175"/>
        <v>0.57024600000000003</v>
      </c>
      <c r="L895">
        <f>_xlfn.XLOOKUP(B895,Analítico!B:B,Analítico!I:I,0)</f>
        <v>18.82</v>
      </c>
    </row>
    <row r="896" spans="1:12" ht="24" customHeight="1" x14ac:dyDescent="0.25">
      <c r="A896" s="55" t="s">
        <v>1627</v>
      </c>
      <c r="B896" s="56" t="s">
        <v>2199</v>
      </c>
      <c r="C896" s="55" t="s">
        <v>157</v>
      </c>
      <c r="D896" s="55" t="s">
        <v>2200</v>
      </c>
      <c r="E896" s="249" t="s">
        <v>1648</v>
      </c>
      <c r="F896" s="249"/>
      <c r="G896" s="57" t="s">
        <v>164</v>
      </c>
      <c r="H896" s="58">
        <v>2.1000000000000001E-2</v>
      </c>
      <c r="I896" s="43">
        <f t="shared" si="174"/>
        <v>3.74</v>
      </c>
      <c r="J896" s="43">
        <f t="shared" si="175"/>
        <v>7.8540000000000013E-2</v>
      </c>
      <c r="L896">
        <f>_xlfn.XLOOKUP(B896,Analítico!B:B,Analítico!I:I,0)</f>
        <v>3.74</v>
      </c>
    </row>
    <row r="897" spans="1:12" ht="25.5" customHeight="1" thickBot="1" x14ac:dyDescent="0.3">
      <c r="A897" s="55" t="s">
        <v>1627</v>
      </c>
      <c r="B897" s="56" t="s">
        <v>2217</v>
      </c>
      <c r="C897" s="55" t="s">
        <v>157</v>
      </c>
      <c r="D897" s="55" t="s">
        <v>2218</v>
      </c>
      <c r="E897" s="249" t="s">
        <v>1648</v>
      </c>
      <c r="F897" s="249"/>
      <c r="G897" s="57" t="s">
        <v>164</v>
      </c>
      <c r="H897" s="58">
        <v>1</v>
      </c>
      <c r="I897" s="43">
        <f t="shared" si="174"/>
        <v>145.82</v>
      </c>
      <c r="J897" s="43">
        <f t="shared" si="175"/>
        <v>145.82</v>
      </c>
      <c r="L897">
        <f>_xlfn.XLOOKUP(B897,Analítico!B:B,Analítico!I:I,0)</f>
        <v>145.82</v>
      </c>
    </row>
    <row r="898" spans="1:12" ht="26.25" hidden="1" thickBot="1" x14ac:dyDescent="0.3">
      <c r="A898" s="44"/>
      <c r="B898" s="44"/>
      <c r="C898" s="44"/>
      <c r="D898" s="44"/>
      <c r="E898" s="44" t="s">
        <v>1629</v>
      </c>
      <c r="F898" s="45">
        <v>2.42</v>
      </c>
      <c r="G898" s="44" t="s">
        <v>1630</v>
      </c>
      <c r="H898" s="45">
        <v>0</v>
      </c>
      <c r="I898" s="44" t="s">
        <v>1631</v>
      </c>
      <c r="J898" s="45">
        <v>2.42</v>
      </c>
      <c r="L898" t="str">
        <f>_xlfn.XLOOKUP(B898,Analítico!B:B,Analítico!I:I,0)</f>
        <v>MO com LS =&gt;</v>
      </c>
    </row>
    <row r="899" spans="1:12" ht="15" hidden="1" customHeight="1" thickBot="1" x14ac:dyDescent="0.3">
      <c r="A899" s="44"/>
      <c r="B899" s="44"/>
      <c r="C899" s="44"/>
      <c r="D899" s="44"/>
      <c r="E899" s="44" t="s">
        <v>1632</v>
      </c>
      <c r="F899" s="45">
        <v>33.340000000000003</v>
      </c>
      <c r="G899" s="44"/>
      <c r="H899" s="229" t="s">
        <v>1633</v>
      </c>
      <c r="I899" s="229"/>
      <c r="J899" s="45">
        <v>184.89</v>
      </c>
      <c r="L899" t="str">
        <f>_xlfn.XLOOKUP(B899,Analítico!B:B,Analítico!I:I,0)</f>
        <v>MO com LS =&gt;</v>
      </c>
    </row>
    <row r="900" spans="1:12" ht="0.75" customHeight="1" thickTop="1" x14ac:dyDescent="0.25">
      <c r="A900" s="49"/>
      <c r="B900" s="49"/>
      <c r="C900" s="49"/>
      <c r="D900" s="49"/>
      <c r="E900" s="49"/>
      <c r="F900" s="49"/>
      <c r="G900" s="49"/>
      <c r="H900" s="49"/>
      <c r="I900" s="49"/>
      <c r="J900" s="49"/>
      <c r="L900" t="str">
        <f>_xlfn.XLOOKUP(B900,Analítico!B:B,Analítico!I:I,0)</f>
        <v>MO com LS =&gt;</v>
      </c>
    </row>
    <row r="901" spans="1:12" ht="18" hidden="1" customHeight="1" x14ac:dyDescent="0.25">
      <c r="A901" s="36" t="s">
        <v>473</v>
      </c>
      <c r="B901" s="37" t="s">
        <v>137</v>
      </c>
      <c r="C901" s="36" t="s">
        <v>138</v>
      </c>
      <c r="D901" s="36" t="s">
        <v>9</v>
      </c>
      <c r="E901" s="250" t="s">
        <v>1626</v>
      </c>
      <c r="F901" s="250"/>
      <c r="G901" s="38" t="s">
        <v>139</v>
      </c>
      <c r="H901" s="37" t="s">
        <v>140</v>
      </c>
      <c r="I901" s="37" t="s">
        <v>141</v>
      </c>
      <c r="J901" s="37" t="s">
        <v>10</v>
      </c>
      <c r="L901" t="str">
        <f>_xlfn.XLOOKUP(B901,Analítico!B:B,Analítico!I:I,0)</f>
        <v>Valor Unit</v>
      </c>
    </row>
    <row r="902" spans="1:12" ht="25.5" customHeight="1" x14ac:dyDescent="0.25">
      <c r="A902" s="39" t="s">
        <v>1636</v>
      </c>
      <c r="B902" s="40" t="s">
        <v>474</v>
      </c>
      <c r="C902" s="39" t="s">
        <v>157</v>
      </c>
      <c r="D902" s="39" t="s">
        <v>475</v>
      </c>
      <c r="E902" s="251" t="s">
        <v>2168</v>
      </c>
      <c r="F902" s="251"/>
      <c r="G902" s="41" t="s">
        <v>164</v>
      </c>
      <c r="H902" s="42">
        <v>1</v>
      </c>
      <c r="I902" s="43">
        <f t="shared" ref="I902:I906" si="176">L902</f>
        <v>86.065312795081965</v>
      </c>
      <c r="J902" s="43">
        <f t="shared" ref="J902:J906" si="177">H902*I902</f>
        <v>86.065312795081965</v>
      </c>
      <c r="L902">
        <f>_xlfn.XLOOKUP(B902,Analítico!B:B,Analítico!I:I,0)</f>
        <v>86.065312795081965</v>
      </c>
    </row>
    <row r="903" spans="1:12" ht="25.5" customHeight="1" x14ac:dyDescent="0.25">
      <c r="A903" s="50" t="s">
        <v>1638</v>
      </c>
      <c r="B903" s="51" t="s">
        <v>1658</v>
      </c>
      <c r="C903" s="50" t="s">
        <v>157</v>
      </c>
      <c r="D903" s="50" t="s">
        <v>1659</v>
      </c>
      <c r="E903" s="248" t="s">
        <v>1637</v>
      </c>
      <c r="F903" s="248"/>
      <c r="G903" s="52" t="s">
        <v>266</v>
      </c>
      <c r="H903" s="53">
        <v>0.44669999999999999</v>
      </c>
      <c r="I903" s="43">
        <f t="shared" si="176"/>
        <v>25.97</v>
      </c>
      <c r="J903" s="43">
        <f t="shared" si="177"/>
        <v>11.600798999999999</v>
      </c>
      <c r="L903">
        <f>_xlfn.XLOOKUP(B903,Analítico!B:B,Analítico!I:I,0)</f>
        <v>25.97</v>
      </c>
    </row>
    <row r="904" spans="1:12" ht="24" customHeight="1" x14ac:dyDescent="0.25">
      <c r="A904" s="50" t="s">
        <v>1638</v>
      </c>
      <c r="B904" s="51" t="s">
        <v>1186</v>
      </c>
      <c r="C904" s="50" t="s">
        <v>157</v>
      </c>
      <c r="D904" s="50" t="s">
        <v>1187</v>
      </c>
      <c r="E904" s="248" t="s">
        <v>1637</v>
      </c>
      <c r="F904" s="248"/>
      <c r="G904" s="52" t="s">
        <v>266</v>
      </c>
      <c r="H904" s="53">
        <v>0.14069999999999999</v>
      </c>
      <c r="I904" s="43">
        <f t="shared" si="176"/>
        <v>18.82</v>
      </c>
      <c r="J904" s="43">
        <f t="shared" si="177"/>
        <v>2.647974</v>
      </c>
      <c r="L904">
        <f>_xlfn.XLOOKUP(B904,Analítico!B:B,Analítico!I:I,0)</f>
        <v>18.82</v>
      </c>
    </row>
    <row r="905" spans="1:12" ht="25.5" customHeight="1" x14ac:dyDescent="0.25">
      <c r="A905" s="55" t="s">
        <v>1627</v>
      </c>
      <c r="B905" s="56" t="s">
        <v>2219</v>
      </c>
      <c r="C905" s="55" t="s">
        <v>157</v>
      </c>
      <c r="D905" s="55" t="s">
        <v>2220</v>
      </c>
      <c r="E905" s="249" t="s">
        <v>1648</v>
      </c>
      <c r="F905" s="249"/>
      <c r="G905" s="57" t="s">
        <v>164</v>
      </c>
      <c r="H905" s="58">
        <v>1</v>
      </c>
      <c r="I905" s="43">
        <f t="shared" si="176"/>
        <v>71.75</v>
      </c>
      <c r="J905" s="43">
        <f t="shared" si="177"/>
        <v>71.75</v>
      </c>
      <c r="L905">
        <f>_xlfn.XLOOKUP(B905,Analítico!B:B,Analítico!I:I,0)</f>
        <v>71.75</v>
      </c>
    </row>
    <row r="906" spans="1:12" ht="24" customHeight="1" thickBot="1" x14ac:dyDescent="0.3">
      <c r="A906" s="55" t="s">
        <v>1627</v>
      </c>
      <c r="B906" s="56" t="s">
        <v>2199</v>
      </c>
      <c r="C906" s="55" t="s">
        <v>157</v>
      </c>
      <c r="D906" s="55" t="s">
        <v>2200</v>
      </c>
      <c r="E906" s="249" t="s">
        <v>1648</v>
      </c>
      <c r="F906" s="249"/>
      <c r="G906" s="57" t="s">
        <v>164</v>
      </c>
      <c r="H906" s="58">
        <v>2.1000000000000001E-2</v>
      </c>
      <c r="I906" s="43">
        <f t="shared" si="176"/>
        <v>3.74</v>
      </c>
      <c r="J906" s="43">
        <f t="shared" si="177"/>
        <v>7.8540000000000013E-2</v>
      </c>
      <c r="L906">
        <f>_xlfn.XLOOKUP(B906,Analítico!B:B,Analítico!I:I,0)</f>
        <v>3.74</v>
      </c>
    </row>
    <row r="907" spans="1:12" ht="26.25" hidden="1" thickBot="1" x14ac:dyDescent="0.3">
      <c r="A907" s="44"/>
      <c r="B907" s="44"/>
      <c r="C907" s="44"/>
      <c r="D907" s="44"/>
      <c r="E907" s="44" t="s">
        <v>1629</v>
      </c>
      <c r="F907" s="45">
        <v>11.27</v>
      </c>
      <c r="G907" s="44" t="s">
        <v>1630</v>
      </c>
      <c r="H907" s="45">
        <v>0</v>
      </c>
      <c r="I907" s="44" t="s">
        <v>1631</v>
      </c>
      <c r="J907" s="45">
        <v>11.27</v>
      </c>
      <c r="L907" t="str">
        <f>_xlfn.XLOOKUP(B907,Analítico!B:B,Analítico!I:I,0)</f>
        <v>MO com LS =&gt;</v>
      </c>
    </row>
    <row r="908" spans="1:12" ht="15" hidden="1" customHeight="1" thickBot="1" x14ac:dyDescent="0.3">
      <c r="A908" s="44"/>
      <c r="B908" s="44"/>
      <c r="C908" s="44"/>
      <c r="D908" s="44"/>
      <c r="E908" s="44" t="s">
        <v>1632</v>
      </c>
      <c r="F908" s="45">
        <v>19.260000000000002</v>
      </c>
      <c r="G908" s="44"/>
      <c r="H908" s="229" t="s">
        <v>1633</v>
      </c>
      <c r="I908" s="229"/>
      <c r="J908" s="45">
        <v>106.83</v>
      </c>
      <c r="L908" t="str">
        <f>_xlfn.XLOOKUP(B908,Analítico!B:B,Analítico!I:I,0)</f>
        <v>MO com LS =&gt;</v>
      </c>
    </row>
    <row r="909" spans="1:12" ht="0.75" customHeight="1" thickTop="1" x14ac:dyDescent="0.25">
      <c r="A909" s="49"/>
      <c r="B909" s="49"/>
      <c r="C909" s="49"/>
      <c r="D909" s="49"/>
      <c r="E909" s="49"/>
      <c r="F909" s="49"/>
      <c r="G909" s="49"/>
      <c r="H909" s="49"/>
      <c r="I909" s="49"/>
      <c r="J909" s="49"/>
      <c r="L909" t="str">
        <f>_xlfn.XLOOKUP(B909,Analítico!B:B,Analítico!I:I,0)</f>
        <v>MO com LS =&gt;</v>
      </c>
    </row>
    <row r="910" spans="1:12" ht="18" hidden="1" customHeight="1" x14ac:dyDescent="0.25">
      <c r="A910" s="36" t="s">
        <v>476</v>
      </c>
      <c r="B910" s="37" t="s">
        <v>137</v>
      </c>
      <c r="C910" s="36" t="s">
        <v>138</v>
      </c>
      <c r="D910" s="36" t="s">
        <v>9</v>
      </c>
      <c r="E910" s="250" t="s">
        <v>1626</v>
      </c>
      <c r="F910" s="250"/>
      <c r="G910" s="38" t="s">
        <v>139</v>
      </c>
      <c r="H910" s="37" t="s">
        <v>140</v>
      </c>
      <c r="I910" s="37" t="s">
        <v>141</v>
      </c>
      <c r="J910" s="37" t="s">
        <v>10</v>
      </c>
      <c r="L910" t="str">
        <f>_xlfn.XLOOKUP(B910,Analítico!B:B,Analítico!I:I,0)</f>
        <v>Valor Unit</v>
      </c>
    </row>
    <row r="911" spans="1:12" ht="25.5" customHeight="1" x14ac:dyDescent="0.25">
      <c r="A911" s="39" t="s">
        <v>1636</v>
      </c>
      <c r="B911" s="40" t="s">
        <v>477</v>
      </c>
      <c r="C911" s="39" t="s">
        <v>157</v>
      </c>
      <c r="D911" s="39" t="s">
        <v>478</v>
      </c>
      <c r="E911" s="251" t="s">
        <v>2168</v>
      </c>
      <c r="F911" s="251"/>
      <c r="G911" s="41" t="s">
        <v>164</v>
      </c>
      <c r="H911" s="42">
        <v>1</v>
      </c>
      <c r="I911" s="43">
        <f t="shared" ref="I911:I914" si="178">L911</f>
        <v>30.710565606557381</v>
      </c>
      <c r="J911" s="43">
        <f t="shared" ref="J911:J914" si="179">H911*I911</f>
        <v>30.710565606557381</v>
      </c>
      <c r="L911">
        <f>_xlfn.XLOOKUP(B911,Analítico!B:B,Analítico!I:I,0)</f>
        <v>30.710565606557381</v>
      </c>
    </row>
    <row r="912" spans="1:12" ht="25.5" customHeight="1" x14ac:dyDescent="0.25">
      <c r="A912" s="50" t="s">
        <v>1638</v>
      </c>
      <c r="B912" s="51" t="s">
        <v>1658</v>
      </c>
      <c r="C912" s="50" t="s">
        <v>157</v>
      </c>
      <c r="D912" s="50" t="s">
        <v>1659</v>
      </c>
      <c r="E912" s="248" t="s">
        <v>1637</v>
      </c>
      <c r="F912" s="248"/>
      <c r="G912" s="52" t="s">
        <v>266</v>
      </c>
      <c r="H912" s="53">
        <v>0.31619999999999998</v>
      </c>
      <c r="I912" s="43">
        <f t="shared" si="178"/>
        <v>25.97</v>
      </c>
      <c r="J912" s="43">
        <f t="shared" si="179"/>
        <v>8.2117139999999988</v>
      </c>
      <c r="L912">
        <f>_xlfn.XLOOKUP(B912,Analítico!B:B,Analítico!I:I,0)</f>
        <v>25.97</v>
      </c>
    </row>
    <row r="913" spans="1:12" ht="24" customHeight="1" x14ac:dyDescent="0.25">
      <c r="A913" s="50" t="s">
        <v>1638</v>
      </c>
      <c r="B913" s="51" t="s">
        <v>1186</v>
      </c>
      <c r="C913" s="50" t="s">
        <v>157</v>
      </c>
      <c r="D913" s="50" t="s">
        <v>1187</v>
      </c>
      <c r="E913" s="248" t="s">
        <v>1637</v>
      </c>
      <c r="F913" s="248"/>
      <c r="G913" s="52" t="s">
        <v>266</v>
      </c>
      <c r="H913" s="53">
        <v>9.9599999999999994E-2</v>
      </c>
      <c r="I913" s="43">
        <f t="shared" si="178"/>
        <v>18.82</v>
      </c>
      <c r="J913" s="43">
        <f t="shared" si="179"/>
        <v>1.8744719999999999</v>
      </c>
      <c r="L913">
        <f>_xlfn.XLOOKUP(B913,Analítico!B:B,Analítico!I:I,0)</f>
        <v>18.82</v>
      </c>
    </row>
    <row r="914" spans="1:12" ht="24" customHeight="1" thickBot="1" x14ac:dyDescent="0.3">
      <c r="A914" s="55" t="s">
        <v>1627</v>
      </c>
      <c r="B914" s="56" t="s">
        <v>2221</v>
      </c>
      <c r="C914" s="55" t="s">
        <v>157</v>
      </c>
      <c r="D914" s="55" t="s">
        <v>2222</v>
      </c>
      <c r="E914" s="249" t="s">
        <v>1648</v>
      </c>
      <c r="F914" s="249"/>
      <c r="G914" s="57" t="s">
        <v>164</v>
      </c>
      <c r="H914" s="58">
        <v>1</v>
      </c>
      <c r="I914" s="43">
        <f t="shared" si="178"/>
        <v>20.63</v>
      </c>
      <c r="J914" s="43">
        <f t="shared" si="179"/>
        <v>20.63</v>
      </c>
      <c r="L914">
        <f>_xlfn.XLOOKUP(B914,Analítico!B:B,Analítico!I:I,0)</f>
        <v>20.63</v>
      </c>
    </row>
    <row r="915" spans="1:12" ht="26.25" hidden="1" thickBot="1" x14ac:dyDescent="0.3">
      <c r="A915" s="44"/>
      <c r="B915" s="44"/>
      <c r="C915" s="44"/>
      <c r="D915" s="44"/>
      <c r="E915" s="44" t="s">
        <v>1629</v>
      </c>
      <c r="F915" s="45">
        <v>7.98</v>
      </c>
      <c r="G915" s="44" t="s">
        <v>1630</v>
      </c>
      <c r="H915" s="45">
        <v>0</v>
      </c>
      <c r="I915" s="44" t="s">
        <v>1631</v>
      </c>
      <c r="J915" s="45">
        <v>7.98</v>
      </c>
      <c r="L915" t="str">
        <f>_xlfn.XLOOKUP(B915,Analítico!B:B,Analítico!I:I,0)</f>
        <v>MO com LS =&gt;</v>
      </c>
    </row>
    <row r="916" spans="1:12" ht="15" hidden="1" customHeight="1" thickBot="1" x14ac:dyDescent="0.3">
      <c r="A916" s="44"/>
      <c r="B916" s="44"/>
      <c r="C916" s="44"/>
      <c r="D916" s="44"/>
      <c r="E916" s="44" t="s">
        <v>1632</v>
      </c>
      <c r="F916" s="45">
        <v>6.87</v>
      </c>
      <c r="G916" s="44"/>
      <c r="H916" s="229" t="s">
        <v>1633</v>
      </c>
      <c r="I916" s="229"/>
      <c r="J916" s="45">
        <v>38.119999999999997</v>
      </c>
      <c r="L916" t="str">
        <f>_xlfn.XLOOKUP(B916,Analítico!B:B,Analítico!I:I,0)</f>
        <v>MO com LS =&gt;</v>
      </c>
    </row>
    <row r="917" spans="1:12" ht="0.75" customHeight="1" thickTop="1" x14ac:dyDescent="0.25">
      <c r="A917" s="49"/>
      <c r="B917" s="49"/>
      <c r="C917" s="49"/>
      <c r="D917" s="49"/>
      <c r="E917" s="49"/>
      <c r="F917" s="49"/>
      <c r="G917" s="49"/>
      <c r="H917" s="49"/>
      <c r="I917" s="49"/>
      <c r="J917" s="49"/>
      <c r="L917" t="str">
        <f>_xlfn.XLOOKUP(B917,Analítico!B:B,Analítico!I:I,0)</f>
        <v>MO com LS =&gt;</v>
      </c>
    </row>
    <row r="918" spans="1:12" ht="18" hidden="1" customHeight="1" x14ac:dyDescent="0.25">
      <c r="A918" s="36" t="s">
        <v>479</v>
      </c>
      <c r="B918" s="37" t="s">
        <v>137</v>
      </c>
      <c r="C918" s="36" t="s">
        <v>138</v>
      </c>
      <c r="D918" s="36" t="s">
        <v>9</v>
      </c>
      <c r="E918" s="250" t="s">
        <v>1626</v>
      </c>
      <c r="F918" s="250"/>
      <c r="G918" s="38" t="s">
        <v>139</v>
      </c>
      <c r="H918" s="37" t="s">
        <v>140</v>
      </c>
      <c r="I918" s="37" t="s">
        <v>141</v>
      </c>
      <c r="J918" s="37" t="s">
        <v>10</v>
      </c>
      <c r="L918" t="str">
        <f>_xlfn.XLOOKUP(B918,Analítico!B:B,Analítico!I:I,0)</f>
        <v>Valor Unit</v>
      </c>
    </row>
    <row r="919" spans="1:12" ht="24" customHeight="1" x14ac:dyDescent="0.25">
      <c r="A919" s="39" t="s">
        <v>1636</v>
      </c>
      <c r="B919" s="40" t="s">
        <v>480</v>
      </c>
      <c r="C919" s="39" t="s">
        <v>162</v>
      </c>
      <c r="D919" s="39" t="s">
        <v>481</v>
      </c>
      <c r="E919" s="251" t="s">
        <v>2161</v>
      </c>
      <c r="F919" s="251"/>
      <c r="G919" s="41" t="s">
        <v>164</v>
      </c>
      <c r="H919" s="42">
        <v>1</v>
      </c>
      <c r="I919" s="43">
        <f t="shared" ref="I919:I922" si="180">L919</f>
        <v>226.33332375409842</v>
      </c>
      <c r="J919" s="43">
        <f t="shared" ref="J919:J922" si="181">H919*I919</f>
        <v>226.33332375409842</v>
      </c>
      <c r="L919">
        <f>_xlfn.XLOOKUP(B919,Analítico!B:B,Analítico!I:I,0)</f>
        <v>226.33332375409842</v>
      </c>
    </row>
    <row r="920" spans="1:12" ht="24" customHeight="1" x14ac:dyDescent="0.25">
      <c r="A920" s="50" t="s">
        <v>1638</v>
      </c>
      <c r="B920" s="51" t="s">
        <v>1792</v>
      </c>
      <c r="C920" s="50" t="s">
        <v>157</v>
      </c>
      <c r="D920" s="50" t="s">
        <v>1793</v>
      </c>
      <c r="E920" s="248" t="s">
        <v>1637</v>
      </c>
      <c r="F920" s="248"/>
      <c r="G920" s="52" t="s">
        <v>266</v>
      </c>
      <c r="H920" s="53">
        <v>0.34300000000000003</v>
      </c>
      <c r="I920" s="43">
        <f t="shared" si="180"/>
        <v>26.65</v>
      </c>
      <c r="J920" s="43">
        <f t="shared" si="181"/>
        <v>9.1409500000000001</v>
      </c>
      <c r="L920">
        <f>_xlfn.XLOOKUP(B920,Analítico!B:B,Analítico!I:I,0)</f>
        <v>26.65</v>
      </c>
    </row>
    <row r="921" spans="1:12" ht="24" customHeight="1" x14ac:dyDescent="0.25">
      <c r="A921" s="50" t="s">
        <v>1638</v>
      </c>
      <c r="B921" s="51" t="s">
        <v>1186</v>
      </c>
      <c r="C921" s="50" t="s">
        <v>157</v>
      </c>
      <c r="D921" s="50" t="s">
        <v>1187</v>
      </c>
      <c r="E921" s="248" t="s">
        <v>1637</v>
      </c>
      <c r="F921" s="248"/>
      <c r="G921" s="52" t="s">
        <v>266</v>
      </c>
      <c r="H921" s="53">
        <v>0.34300000000000003</v>
      </c>
      <c r="I921" s="43">
        <f t="shared" si="180"/>
        <v>18.82</v>
      </c>
      <c r="J921" s="43">
        <f t="shared" si="181"/>
        <v>6.4552600000000009</v>
      </c>
      <c r="L921">
        <f>_xlfn.XLOOKUP(B921,Analítico!B:B,Analítico!I:I,0)</f>
        <v>18.82</v>
      </c>
    </row>
    <row r="922" spans="1:12" ht="25.5" customHeight="1" thickBot="1" x14ac:dyDescent="0.3">
      <c r="A922" s="55" t="s">
        <v>1627</v>
      </c>
      <c r="B922" s="56" t="s">
        <v>2223</v>
      </c>
      <c r="C922" s="55" t="s">
        <v>162</v>
      </c>
      <c r="D922" s="55" t="s">
        <v>2224</v>
      </c>
      <c r="E922" s="249" t="s">
        <v>1648</v>
      </c>
      <c r="F922" s="249"/>
      <c r="G922" s="57" t="s">
        <v>164</v>
      </c>
      <c r="H922" s="58">
        <v>1</v>
      </c>
      <c r="I922" s="43">
        <f t="shared" si="180"/>
        <v>210.72</v>
      </c>
      <c r="J922" s="43">
        <f t="shared" si="181"/>
        <v>210.72</v>
      </c>
      <c r="L922">
        <f>_xlfn.XLOOKUP(B922,Analítico!B:B,Analítico!I:I,0)</f>
        <v>210.72</v>
      </c>
    </row>
    <row r="923" spans="1:12" ht="26.25" hidden="1" thickBot="1" x14ac:dyDescent="0.3">
      <c r="A923" s="44"/>
      <c r="B923" s="44"/>
      <c r="C923" s="44"/>
      <c r="D923" s="44"/>
      <c r="E923" s="44" t="s">
        <v>1629</v>
      </c>
      <c r="F923" s="45">
        <v>11.8</v>
      </c>
      <c r="G923" s="44" t="s">
        <v>1630</v>
      </c>
      <c r="H923" s="45">
        <v>0</v>
      </c>
      <c r="I923" s="44" t="s">
        <v>1631</v>
      </c>
      <c r="J923" s="45">
        <v>11.8</v>
      </c>
      <c r="L923" t="str">
        <f>_xlfn.XLOOKUP(B923,Analítico!B:B,Analítico!I:I,0)</f>
        <v>MO com LS =&gt;</v>
      </c>
    </row>
    <row r="924" spans="1:12" ht="15" hidden="1" customHeight="1" thickBot="1" x14ac:dyDescent="0.3">
      <c r="A924" s="44"/>
      <c r="B924" s="44"/>
      <c r="C924" s="44"/>
      <c r="D924" s="44"/>
      <c r="E924" s="44" t="s">
        <v>1632</v>
      </c>
      <c r="F924" s="45">
        <v>50.66</v>
      </c>
      <c r="G924" s="44"/>
      <c r="H924" s="229" t="s">
        <v>1633</v>
      </c>
      <c r="I924" s="229"/>
      <c r="J924" s="45">
        <v>280.94</v>
      </c>
      <c r="L924" t="str">
        <f>_xlfn.XLOOKUP(B924,Analítico!B:B,Analítico!I:I,0)</f>
        <v>MO com LS =&gt;</v>
      </c>
    </row>
    <row r="925" spans="1:12" ht="0.75" customHeight="1" thickTop="1" x14ac:dyDescent="0.25">
      <c r="A925" s="49"/>
      <c r="B925" s="49"/>
      <c r="C925" s="49"/>
      <c r="D925" s="49"/>
      <c r="E925" s="49"/>
      <c r="F925" s="49"/>
      <c r="G925" s="49"/>
      <c r="H925" s="49"/>
      <c r="I925" s="49"/>
      <c r="J925" s="49"/>
      <c r="L925" t="str">
        <f>_xlfn.XLOOKUP(B925,Analítico!B:B,Analítico!I:I,0)</f>
        <v>MO com LS =&gt;</v>
      </c>
    </row>
    <row r="926" spans="1:12" ht="18" hidden="1" customHeight="1" x14ac:dyDescent="0.25">
      <c r="A926" s="36" t="s">
        <v>485</v>
      </c>
      <c r="B926" s="37" t="s">
        <v>137</v>
      </c>
      <c r="C926" s="36" t="s">
        <v>138</v>
      </c>
      <c r="D926" s="36" t="s">
        <v>9</v>
      </c>
      <c r="E926" s="250" t="s">
        <v>1626</v>
      </c>
      <c r="F926" s="250"/>
      <c r="G926" s="38" t="s">
        <v>139</v>
      </c>
      <c r="H926" s="37" t="s">
        <v>140</v>
      </c>
      <c r="I926" s="37" t="s">
        <v>141</v>
      </c>
      <c r="J926" s="37" t="s">
        <v>10</v>
      </c>
      <c r="L926" t="str">
        <f>_xlfn.XLOOKUP(B926,Analítico!B:B,Analítico!I:I,0)</f>
        <v>Valor Unit</v>
      </c>
    </row>
    <row r="927" spans="1:12" ht="24" customHeight="1" x14ac:dyDescent="0.25">
      <c r="A927" s="39" t="s">
        <v>1636</v>
      </c>
      <c r="B927" s="40" t="s">
        <v>486</v>
      </c>
      <c r="C927" s="39" t="s">
        <v>204</v>
      </c>
      <c r="D927" s="39" t="s">
        <v>487</v>
      </c>
      <c r="E927" s="251">
        <v>8</v>
      </c>
      <c r="F927" s="251"/>
      <c r="G927" s="41" t="s">
        <v>488</v>
      </c>
      <c r="H927" s="42">
        <v>1</v>
      </c>
      <c r="I927" s="43">
        <f t="shared" ref="I927:I930" si="182">L927</f>
        <v>46.887589672131156</v>
      </c>
      <c r="J927" s="43">
        <f t="shared" ref="J927:J930" si="183">H927*I927</f>
        <v>46.887589672131156</v>
      </c>
      <c r="L927">
        <f>_xlfn.XLOOKUP(B927,Analítico!B:B,Analítico!I:I,0)</f>
        <v>46.887589672131156</v>
      </c>
    </row>
    <row r="928" spans="1:12" ht="24" customHeight="1" x14ac:dyDescent="0.25">
      <c r="A928" s="55" t="s">
        <v>1627</v>
      </c>
      <c r="B928" s="56" t="s">
        <v>2074</v>
      </c>
      <c r="C928" s="55" t="s">
        <v>204</v>
      </c>
      <c r="D928" s="55" t="s">
        <v>2075</v>
      </c>
      <c r="E928" s="249" t="s">
        <v>1665</v>
      </c>
      <c r="F928" s="249"/>
      <c r="G928" s="57" t="s">
        <v>1787</v>
      </c>
      <c r="H928" s="58">
        <v>0.35</v>
      </c>
      <c r="I928" s="43">
        <f t="shared" si="182"/>
        <v>14.45</v>
      </c>
      <c r="J928" s="43">
        <f t="shared" si="183"/>
        <v>5.0574999999999992</v>
      </c>
      <c r="L928">
        <f>_xlfn.XLOOKUP(B928,Analítico!B:B,Analítico!I:I,0)</f>
        <v>14.45</v>
      </c>
    </row>
    <row r="929" spans="1:12" ht="24" customHeight="1" x14ac:dyDescent="0.25">
      <c r="A929" s="55" t="s">
        <v>1627</v>
      </c>
      <c r="B929" s="56" t="s">
        <v>2225</v>
      </c>
      <c r="C929" s="55" t="s">
        <v>204</v>
      </c>
      <c r="D929" s="55" t="s">
        <v>2226</v>
      </c>
      <c r="E929" s="249" t="s">
        <v>1665</v>
      </c>
      <c r="F929" s="249"/>
      <c r="G929" s="57" t="s">
        <v>1787</v>
      </c>
      <c r="H929" s="58">
        <v>0.35</v>
      </c>
      <c r="I929" s="43">
        <f t="shared" si="182"/>
        <v>21.92</v>
      </c>
      <c r="J929" s="43">
        <f t="shared" si="183"/>
        <v>7.6719999999999997</v>
      </c>
      <c r="L929">
        <f>_xlfn.XLOOKUP(B929,Analítico!B:B,Analítico!I:I,0)</f>
        <v>21.92</v>
      </c>
    </row>
    <row r="930" spans="1:12" ht="25.5" customHeight="1" thickBot="1" x14ac:dyDescent="0.3">
      <c r="A930" s="55" t="s">
        <v>1627</v>
      </c>
      <c r="B930" s="56" t="s">
        <v>2227</v>
      </c>
      <c r="C930" s="55" t="s">
        <v>204</v>
      </c>
      <c r="D930" s="55" t="s">
        <v>2228</v>
      </c>
      <c r="E930" s="249" t="s">
        <v>1648</v>
      </c>
      <c r="F930" s="249"/>
      <c r="G930" s="57" t="s">
        <v>596</v>
      </c>
      <c r="H930" s="58">
        <v>1</v>
      </c>
      <c r="I930" s="43">
        <f t="shared" si="182"/>
        <v>34.159999999999997</v>
      </c>
      <c r="J930" s="43">
        <f t="shared" si="183"/>
        <v>34.159999999999997</v>
      </c>
      <c r="L930">
        <f>_xlfn.XLOOKUP(B930,Analítico!B:B,Analítico!I:I,0)</f>
        <v>34.159999999999997</v>
      </c>
    </row>
    <row r="931" spans="1:12" ht="26.25" hidden="1" thickBot="1" x14ac:dyDescent="0.3">
      <c r="A931" s="44"/>
      <c r="B931" s="44"/>
      <c r="C931" s="44"/>
      <c r="D931" s="44"/>
      <c r="E931" s="44" t="s">
        <v>1629</v>
      </c>
      <c r="F931" s="45">
        <v>12.94</v>
      </c>
      <c r="G931" s="44" t="s">
        <v>1630</v>
      </c>
      <c r="H931" s="45">
        <v>0</v>
      </c>
      <c r="I931" s="44" t="s">
        <v>1631</v>
      </c>
      <c r="J931" s="45">
        <v>12.94</v>
      </c>
      <c r="L931" t="str">
        <f>_xlfn.XLOOKUP(B931,Analítico!B:B,Analítico!I:I,0)</f>
        <v>MO com LS =&gt;</v>
      </c>
    </row>
    <row r="932" spans="1:12" ht="15" hidden="1" customHeight="1" thickBot="1" x14ac:dyDescent="0.3">
      <c r="A932" s="44"/>
      <c r="B932" s="44"/>
      <c r="C932" s="44"/>
      <c r="D932" s="44"/>
      <c r="E932" s="44" t="s">
        <v>1632</v>
      </c>
      <c r="F932" s="45">
        <v>10.49</v>
      </c>
      <c r="G932" s="44"/>
      <c r="H932" s="229" t="s">
        <v>1633</v>
      </c>
      <c r="I932" s="229"/>
      <c r="J932" s="45">
        <v>58.2</v>
      </c>
      <c r="L932" t="str">
        <f>_xlfn.XLOOKUP(B932,Analítico!B:B,Analítico!I:I,0)</f>
        <v>MO com LS =&gt;</v>
      </c>
    </row>
    <row r="933" spans="1:12" ht="0.75" customHeight="1" thickTop="1" x14ac:dyDescent="0.25">
      <c r="A933" s="49"/>
      <c r="B933" s="49"/>
      <c r="C933" s="49"/>
      <c r="D933" s="49"/>
      <c r="E933" s="49"/>
      <c r="F933" s="49"/>
      <c r="G933" s="49"/>
      <c r="H933" s="49"/>
      <c r="I933" s="49"/>
      <c r="J933" s="49"/>
      <c r="L933" t="str">
        <f>_xlfn.XLOOKUP(B933,Analítico!B:B,Analítico!I:I,0)</f>
        <v>MO com LS =&gt;</v>
      </c>
    </row>
    <row r="934" spans="1:12" ht="18" hidden="1" customHeight="1" x14ac:dyDescent="0.25">
      <c r="A934" s="36" t="s">
        <v>492</v>
      </c>
      <c r="B934" s="37" t="s">
        <v>137</v>
      </c>
      <c r="C934" s="36" t="s">
        <v>138</v>
      </c>
      <c r="D934" s="36" t="s">
        <v>9</v>
      </c>
      <c r="E934" s="250" t="s">
        <v>1626</v>
      </c>
      <c r="F934" s="250"/>
      <c r="G934" s="38" t="s">
        <v>139</v>
      </c>
      <c r="H934" s="37" t="s">
        <v>140</v>
      </c>
      <c r="I934" s="37" t="s">
        <v>141</v>
      </c>
      <c r="J934" s="37" t="s">
        <v>10</v>
      </c>
      <c r="L934" t="str">
        <f>_xlfn.XLOOKUP(B934,Analítico!B:B,Analítico!I:I,0)</f>
        <v>Valor Unit</v>
      </c>
    </row>
    <row r="935" spans="1:12" ht="25.5" customHeight="1" x14ac:dyDescent="0.25">
      <c r="A935" s="39" t="s">
        <v>1636</v>
      </c>
      <c r="B935" s="40" t="s">
        <v>493</v>
      </c>
      <c r="C935" s="39" t="s">
        <v>157</v>
      </c>
      <c r="D935" s="39" t="s">
        <v>494</v>
      </c>
      <c r="E935" s="251" t="s">
        <v>2168</v>
      </c>
      <c r="F935" s="251"/>
      <c r="G935" s="41" t="s">
        <v>164</v>
      </c>
      <c r="H935" s="42">
        <v>1</v>
      </c>
      <c r="I935" s="43">
        <f t="shared" ref="I935:I939" si="184">L935</f>
        <v>56.829047688524597</v>
      </c>
      <c r="J935" s="43">
        <f t="shared" ref="J935:J939" si="185">H935*I935</f>
        <v>56.829047688524597</v>
      </c>
      <c r="L935">
        <f>_xlfn.XLOOKUP(B935,Analítico!B:B,Analítico!I:I,0)</f>
        <v>56.829047688524597</v>
      </c>
    </row>
    <row r="936" spans="1:12" ht="25.5" customHeight="1" x14ac:dyDescent="0.25">
      <c r="A936" s="50" t="s">
        <v>1638</v>
      </c>
      <c r="B936" s="51" t="s">
        <v>1658</v>
      </c>
      <c r="C936" s="50" t="s">
        <v>157</v>
      </c>
      <c r="D936" s="50" t="s">
        <v>1659</v>
      </c>
      <c r="E936" s="248" t="s">
        <v>1637</v>
      </c>
      <c r="F936" s="248"/>
      <c r="G936" s="52" t="s">
        <v>266</v>
      </c>
      <c r="H936" s="53">
        <v>0.1525</v>
      </c>
      <c r="I936" s="43">
        <f t="shared" si="184"/>
        <v>25.97</v>
      </c>
      <c r="J936" s="43">
        <f t="shared" si="185"/>
        <v>3.9604249999999999</v>
      </c>
      <c r="L936">
        <f>_xlfn.XLOOKUP(B936,Analítico!B:B,Analítico!I:I,0)</f>
        <v>25.97</v>
      </c>
    </row>
    <row r="937" spans="1:12" ht="24" customHeight="1" x14ac:dyDescent="0.25">
      <c r="A937" s="50" t="s">
        <v>1638</v>
      </c>
      <c r="B937" s="51" t="s">
        <v>1186</v>
      </c>
      <c r="C937" s="50" t="s">
        <v>157</v>
      </c>
      <c r="D937" s="50" t="s">
        <v>1187</v>
      </c>
      <c r="E937" s="248" t="s">
        <v>1637</v>
      </c>
      <c r="F937" s="248"/>
      <c r="G937" s="52" t="s">
        <v>266</v>
      </c>
      <c r="H937" s="53">
        <v>4.8099999999999997E-2</v>
      </c>
      <c r="I937" s="43">
        <f t="shared" si="184"/>
        <v>18.82</v>
      </c>
      <c r="J937" s="43">
        <f t="shared" si="185"/>
        <v>0.90524199999999999</v>
      </c>
      <c r="L937">
        <f>_xlfn.XLOOKUP(B937,Analítico!B:B,Analítico!I:I,0)</f>
        <v>18.82</v>
      </c>
    </row>
    <row r="938" spans="1:12" ht="24" customHeight="1" x14ac:dyDescent="0.25">
      <c r="A938" s="55" t="s">
        <v>1627</v>
      </c>
      <c r="B938" s="56" t="s">
        <v>2199</v>
      </c>
      <c r="C938" s="55" t="s">
        <v>157</v>
      </c>
      <c r="D938" s="55" t="s">
        <v>2200</v>
      </c>
      <c r="E938" s="249" t="s">
        <v>1648</v>
      </c>
      <c r="F938" s="249"/>
      <c r="G938" s="57" t="s">
        <v>164</v>
      </c>
      <c r="H938" s="58">
        <v>2.1000000000000001E-2</v>
      </c>
      <c r="I938" s="43">
        <f t="shared" si="184"/>
        <v>3.74</v>
      </c>
      <c r="J938" s="43">
        <f t="shared" si="185"/>
        <v>7.8540000000000013E-2</v>
      </c>
      <c r="L938">
        <f>_xlfn.XLOOKUP(B938,Analítico!B:B,Analítico!I:I,0)</f>
        <v>3.74</v>
      </c>
    </row>
    <row r="939" spans="1:12" ht="39" customHeight="1" thickBot="1" x14ac:dyDescent="0.3">
      <c r="A939" s="55" t="s">
        <v>1627</v>
      </c>
      <c r="B939" s="56" t="s">
        <v>2229</v>
      </c>
      <c r="C939" s="55" t="s">
        <v>157</v>
      </c>
      <c r="D939" s="55" t="s">
        <v>2230</v>
      </c>
      <c r="E939" s="249" t="s">
        <v>1648</v>
      </c>
      <c r="F939" s="249"/>
      <c r="G939" s="57" t="s">
        <v>164</v>
      </c>
      <c r="H939" s="58">
        <v>1</v>
      </c>
      <c r="I939" s="43">
        <f t="shared" si="184"/>
        <v>51.89</v>
      </c>
      <c r="J939" s="43">
        <f t="shared" si="185"/>
        <v>51.89</v>
      </c>
      <c r="L939">
        <f>_xlfn.XLOOKUP(B939,Analítico!B:B,Analítico!I:I,0)</f>
        <v>51.89</v>
      </c>
    </row>
    <row r="940" spans="1:12" ht="26.25" hidden="1" thickBot="1" x14ac:dyDescent="0.3">
      <c r="A940" s="44"/>
      <c r="B940" s="44"/>
      <c r="C940" s="44"/>
      <c r="D940" s="44"/>
      <c r="E940" s="44" t="s">
        <v>1629</v>
      </c>
      <c r="F940" s="45">
        <v>3.84</v>
      </c>
      <c r="G940" s="44" t="s">
        <v>1630</v>
      </c>
      <c r="H940" s="45">
        <v>0</v>
      </c>
      <c r="I940" s="44" t="s">
        <v>1631</v>
      </c>
      <c r="J940" s="45">
        <v>3.84</v>
      </c>
      <c r="L940" t="str">
        <f>_xlfn.XLOOKUP(B940,Analítico!B:B,Analítico!I:I,0)</f>
        <v>MO com LS =&gt;</v>
      </c>
    </row>
    <row r="941" spans="1:12" ht="15" hidden="1" customHeight="1" thickBot="1" x14ac:dyDescent="0.3">
      <c r="A941" s="44"/>
      <c r="B941" s="44"/>
      <c r="C941" s="44"/>
      <c r="D941" s="44"/>
      <c r="E941" s="44" t="s">
        <v>1632</v>
      </c>
      <c r="F941" s="45">
        <v>12.72</v>
      </c>
      <c r="G941" s="44"/>
      <c r="H941" s="229" t="s">
        <v>1633</v>
      </c>
      <c r="I941" s="229"/>
      <c r="J941" s="45">
        <v>70.540000000000006</v>
      </c>
      <c r="L941" t="str">
        <f>_xlfn.XLOOKUP(B941,Analítico!B:B,Analítico!I:I,0)</f>
        <v>MO com LS =&gt;</v>
      </c>
    </row>
    <row r="942" spans="1:12" ht="0.75" customHeight="1" thickTop="1" x14ac:dyDescent="0.25">
      <c r="A942" s="49"/>
      <c r="B942" s="49"/>
      <c r="C942" s="49"/>
      <c r="D942" s="49"/>
      <c r="E942" s="49"/>
      <c r="F942" s="49"/>
      <c r="G942" s="49"/>
      <c r="H942" s="49"/>
      <c r="I942" s="49"/>
      <c r="J942" s="49"/>
      <c r="L942" t="str">
        <f>_xlfn.XLOOKUP(B942,Analítico!B:B,Analítico!I:I,0)</f>
        <v>MO com LS =&gt;</v>
      </c>
    </row>
    <row r="943" spans="1:12" ht="18" hidden="1" customHeight="1" x14ac:dyDescent="0.25">
      <c r="A943" s="36" t="s">
        <v>495</v>
      </c>
      <c r="B943" s="37" t="s">
        <v>137</v>
      </c>
      <c r="C943" s="36" t="s">
        <v>138</v>
      </c>
      <c r="D943" s="36" t="s">
        <v>9</v>
      </c>
      <c r="E943" s="250" t="s">
        <v>1626</v>
      </c>
      <c r="F943" s="250"/>
      <c r="G943" s="38" t="s">
        <v>139</v>
      </c>
      <c r="H943" s="37" t="s">
        <v>140</v>
      </c>
      <c r="I943" s="37" t="s">
        <v>141</v>
      </c>
      <c r="J943" s="37" t="s">
        <v>10</v>
      </c>
      <c r="L943" t="str">
        <f>_xlfn.XLOOKUP(B943,Analítico!B:B,Analítico!I:I,0)</f>
        <v>Valor Unit</v>
      </c>
    </row>
    <row r="944" spans="1:12" ht="39" customHeight="1" x14ac:dyDescent="0.25">
      <c r="A944" s="39" t="s">
        <v>1636</v>
      </c>
      <c r="B944" s="40" t="s">
        <v>496</v>
      </c>
      <c r="C944" s="39" t="s">
        <v>157</v>
      </c>
      <c r="D944" s="39" t="s">
        <v>497</v>
      </c>
      <c r="E944" s="251" t="s">
        <v>2168</v>
      </c>
      <c r="F944" s="251"/>
      <c r="G944" s="41" t="s">
        <v>164</v>
      </c>
      <c r="H944" s="42">
        <v>1</v>
      </c>
      <c r="I944" s="43">
        <f t="shared" ref="I944:I950" si="186">L944</f>
        <v>9.3050113524590188</v>
      </c>
      <c r="J944" s="43">
        <f t="shared" ref="J944:J950" si="187">H944*I944</f>
        <v>9.3050113524590188</v>
      </c>
      <c r="L944">
        <f>_xlfn.XLOOKUP(B944,Analítico!B:B,Analítico!I:I,0)</f>
        <v>9.3050113524590188</v>
      </c>
    </row>
    <row r="945" spans="1:12" ht="25.5" customHeight="1" x14ac:dyDescent="0.25">
      <c r="A945" s="50" t="s">
        <v>1638</v>
      </c>
      <c r="B945" s="51" t="s">
        <v>2162</v>
      </c>
      <c r="C945" s="50" t="s">
        <v>157</v>
      </c>
      <c r="D945" s="50" t="s">
        <v>2163</v>
      </c>
      <c r="E945" s="248" t="s">
        <v>1637</v>
      </c>
      <c r="F945" s="248"/>
      <c r="G945" s="52" t="s">
        <v>266</v>
      </c>
      <c r="H945" s="53">
        <v>5.2400000000000002E-2</v>
      </c>
      <c r="I945" s="43">
        <f t="shared" si="186"/>
        <v>18.72</v>
      </c>
      <c r="J945" s="43">
        <f t="shared" si="187"/>
        <v>0.98092800000000002</v>
      </c>
      <c r="L945">
        <f>_xlfn.XLOOKUP(B945,Analítico!B:B,Analítico!I:I,0)</f>
        <v>18.72</v>
      </c>
    </row>
    <row r="946" spans="1:12" ht="25.5" customHeight="1" x14ac:dyDescent="0.25">
      <c r="A946" s="50" t="s">
        <v>1638</v>
      </c>
      <c r="B946" s="51" t="s">
        <v>1658</v>
      </c>
      <c r="C946" s="50" t="s">
        <v>157</v>
      </c>
      <c r="D946" s="50" t="s">
        <v>1659</v>
      </c>
      <c r="E946" s="248" t="s">
        <v>1637</v>
      </c>
      <c r="F946" s="248"/>
      <c r="G946" s="52" t="s">
        <v>266</v>
      </c>
      <c r="H946" s="53">
        <v>5.2400000000000002E-2</v>
      </c>
      <c r="I946" s="43">
        <f t="shared" si="186"/>
        <v>25.97</v>
      </c>
      <c r="J946" s="43">
        <f t="shared" si="187"/>
        <v>1.3608279999999999</v>
      </c>
      <c r="L946">
        <f>_xlfn.XLOOKUP(B946,Analítico!B:B,Analítico!I:I,0)</f>
        <v>25.97</v>
      </c>
    </row>
    <row r="947" spans="1:12" ht="24" customHeight="1" x14ac:dyDescent="0.25">
      <c r="A947" s="55" t="s">
        <v>1627</v>
      </c>
      <c r="B947" s="56" t="s">
        <v>2231</v>
      </c>
      <c r="C947" s="55" t="s">
        <v>157</v>
      </c>
      <c r="D947" s="55" t="s">
        <v>2232</v>
      </c>
      <c r="E947" s="249" t="s">
        <v>1648</v>
      </c>
      <c r="F947" s="249"/>
      <c r="G947" s="57" t="s">
        <v>164</v>
      </c>
      <c r="H947" s="58">
        <v>8.2000000000000007E-3</v>
      </c>
      <c r="I947" s="43">
        <f t="shared" si="186"/>
        <v>60.5</v>
      </c>
      <c r="J947" s="43">
        <f t="shared" si="187"/>
        <v>0.49610000000000004</v>
      </c>
      <c r="L947">
        <f>_xlfn.XLOOKUP(B947,Analítico!B:B,Analítico!I:I,0)</f>
        <v>60.5</v>
      </c>
    </row>
    <row r="948" spans="1:12" ht="25.5" customHeight="1" x14ac:dyDescent="0.25">
      <c r="A948" s="55" t="s">
        <v>1627</v>
      </c>
      <c r="B948" s="56" t="s">
        <v>2233</v>
      </c>
      <c r="C948" s="55" t="s">
        <v>157</v>
      </c>
      <c r="D948" s="55" t="s">
        <v>2234</v>
      </c>
      <c r="E948" s="249" t="s">
        <v>1648</v>
      </c>
      <c r="F948" s="249"/>
      <c r="G948" s="57" t="s">
        <v>164</v>
      </c>
      <c r="H948" s="58">
        <v>1</v>
      </c>
      <c r="I948" s="43">
        <f t="shared" si="186"/>
        <v>5.81</v>
      </c>
      <c r="J948" s="43">
        <f t="shared" si="187"/>
        <v>5.81</v>
      </c>
      <c r="L948">
        <f>_xlfn.XLOOKUP(B948,Analítico!B:B,Analítico!I:I,0)</f>
        <v>5.81</v>
      </c>
    </row>
    <row r="949" spans="1:12" ht="25.5" customHeight="1" x14ac:dyDescent="0.25">
      <c r="A949" s="55" t="s">
        <v>1627</v>
      </c>
      <c r="B949" s="56" t="s">
        <v>2235</v>
      </c>
      <c r="C949" s="55" t="s">
        <v>157</v>
      </c>
      <c r="D949" s="55" t="s">
        <v>2236</v>
      </c>
      <c r="E949" s="249" t="s">
        <v>1648</v>
      </c>
      <c r="F949" s="249"/>
      <c r="G949" s="57" t="s">
        <v>164</v>
      </c>
      <c r="H949" s="58">
        <v>9.4999999999999998E-3</v>
      </c>
      <c r="I949" s="43">
        <f t="shared" si="186"/>
        <v>68.55</v>
      </c>
      <c r="J949" s="43">
        <f t="shared" si="187"/>
        <v>0.65122499999999994</v>
      </c>
      <c r="L949">
        <f>_xlfn.XLOOKUP(B949,Analítico!B:B,Analítico!I:I,0)</f>
        <v>68.55</v>
      </c>
    </row>
    <row r="950" spans="1:12" ht="24" customHeight="1" thickBot="1" x14ac:dyDescent="0.3">
      <c r="A950" s="55" t="s">
        <v>1627</v>
      </c>
      <c r="B950" s="56" t="s">
        <v>2237</v>
      </c>
      <c r="C950" s="55" t="s">
        <v>157</v>
      </c>
      <c r="D950" s="55" t="s">
        <v>2238</v>
      </c>
      <c r="E950" s="249" t="s">
        <v>1648</v>
      </c>
      <c r="F950" s="249"/>
      <c r="G950" s="57" t="s">
        <v>164</v>
      </c>
      <c r="H950" s="58">
        <v>1.2E-2</v>
      </c>
      <c r="I950" s="43">
        <f t="shared" si="186"/>
        <v>1.94</v>
      </c>
      <c r="J950" s="43">
        <f t="shared" si="187"/>
        <v>2.3279999999999999E-2</v>
      </c>
      <c r="L950">
        <f>_xlfn.XLOOKUP(B950,Analítico!B:B,Analítico!I:I,0)</f>
        <v>1.94</v>
      </c>
    </row>
    <row r="951" spans="1:12" ht="26.25" hidden="1" thickBot="1" x14ac:dyDescent="0.3">
      <c r="A951" s="44"/>
      <c r="B951" s="44"/>
      <c r="C951" s="44"/>
      <c r="D951" s="44"/>
      <c r="E951" s="44" t="s">
        <v>1629</v>
      </c>
      <c r="F951" s="45">
        <v>1.81</v>
      </c>
      <c r="G951" s="44" t="s">
        <v>1630</v>
      </c>
      <c r="H951" s="45">
        <v>0</v>
      </c>
      <c r="I951" s="44" t="s">
        <v>1631</v>
      </c>
      <c r="J951" s="45">
        <v>1.81</v>
      </c>
      <c r="L951" t="str">
        <f>_xlfn.XLOOKUP(B951,Analítico!B:B,Analítico!I:I,0)</f>
        <v>MO com LS =&gt;</v>
      </c>
    </row>
    <row r="952" spans="1:12" ht="15" hidden="1" customHeight="1" thickBot="1" x14ac:dyDescent="0.3">
      <c r="A952" s="44"/>
      <c r="B952" s="44"/>
      <c r="C952" s="44"/>
      <c r="D952" s="44"/>
      <c r="E952" s="44" t="s">
        <v>1632</v>
      </c>
      <c r="F952" s="45">
        <v>2.08</v>
      </c>
      <c r="G952" s="44"/>
      <c r="H952" s="229" t="s">
        <v>1633</v>
      </c>
      <c r="I952" s="229"/>
      <c r="J952" s="45">
        <v>11.55</v>
      </c>
      <c r="L952" t="str">
        <f>_xlfn.XLOOKUP(B952,Analítico!B:B,Analítico!I:I,0)</f>
        <v>MO com LS =&gt;</v>
      </c>
    </row>
    <row r="953" spans="1:12" ht="0.75" customHeight="1" thickTop="1" x14ac:dyDescent="0.25">
      <c r="A953" s="49"/>
      <c r="B953" s="49"/>
      <c r="C953" s="49"/>
      <c r="D953" s="49"/>
      <c r="E953" s="49"/>
      <c r="F953" s="49"/>
      <c r="G953" s="49"/>
      <c r="H953" s="49"/>
      <c r="I953" s="49"/>
      <c r="J953" s="49"/>
      <c r="L953" t="str">
        <f>_xlfn.XLOOKUP(B953,Analítico!B:B,Analítico!I:I,0)</f>
        <v>MO com LS =&gt;</v>
      </c>
    </row>
    <row r="954" spans="1:12" ht="18" hidden="1" customHeight="1" x14ac:dyDescent="0.25">
      <c r="A954" s="36" t="s">
        <v>498</v>
      </c>
      <c r="B954" s="37" t="s">
        <v>137</v>
      </c>
      <c r="C954" s="36" t="s">
        <v>138</v>
      </c>
      <c r="D954" s="36" t="s">
        <v>9</v>
      </c>
      <c r="E954" s="250" t="s">
        <v>1626</v>
      </c>
      <c r="F954" s="250"/>
      <c r="G954" s="38" t="s">
        <v>139</v>
      </c>
      <c r="H954" s="37" t="s">
        <v>140</v>
      </c>
      <c r="I954" s="37" t="s">
        <v>141</v>
      </c>
      <c r="J954" s="37" t="s">
        <v>10</v>
      </c>
      <c r="L954" t="str">
        <f>_xlfn.XLOOKUP(B954,Analítico!B:B,Analítico!I:I,0)</f>
        <v>Valor Unit</v>
      </c>
    </row>
    <row r="955" spans="1:12" ht="25.5" customHeight="1" x14ac:dyDescent="0.25">
      <c r="A955" s="39" t="s">
        <v>1636</v>
      </c>
      <c r="B955" s="40" t="s">
        <v>499</v>
      </c>
      <c r="C955" s="39" t="s">
        <v>157</v>
      </c>
      <c r="D955" s="39" t="s">
        <v>500</v>
      </c>
      <c r="E955" s="251" t="s">
        <v>2168</v>
      </c>
      <c r="F955" s="251"/>
      <c r="G955" s="41" t="s">
        <v>255</v>
      </c>
      <c r="H955" s="42">
        <v>1</v>
      </c>
      <c r="I955" s="43">
        <f t="shared" ref="I955:I959" si="188">L955</f>
        <v>13.196197918032787</v>
      </c>
      <c r="J955" s="43">
        <f t="shared" ref="J955:J959" si="189">H955*I955</f>
        <v>13.196197918032787</v>
      </c>
      <c r="L955">
        <f>_xlfn.XLOOKUP(B955,Analítico!B:B,Analítico!I:I,0)</f>
        <v>13.196197918032787</v>
      </c>
    </row>
    <row r="956" spans="1:12" ht="25.5" customHeight="1" x14ac:dyDescent="0.25">
      <c r="A956" s="50" t="s">
        <v>1638</v>
      </c>
      <c r="B956" s="51" t="s">
        <v>2162</v>
      </c>
      <c r="C956" s="50" t="s">
        <v>157</v>
      </c>
      <c r="D956" s="50" t="s">
        <v>2163</v>
      </c>
      <c r="E956" s="248" t="s">
        <v>1637</v>
      </c>
      <c r="F956" s="248"/>
      <c r="G956" s="52" t="s">
        <v>266</v>
      </c>
      <c r="H956" s="53">
        <v>2.35E-2</v>
      </c>
      <c r="I956" s="43">
        <f t="shared" si="188"/>
        <v>18.72</v>
      </c>
      <c r="J956" s="43">
        <f t="shared" si="189"/>
        <v>0.43991999999999998</v>
      </c>
      <c r="L956">
        <f>_xlfn.XLOOKUP(B956,Analítico!B:B,Analítico!I:I,0)</f>
        <v>18.72</v>
      </c>
    </row>
    <row r="957" spans="1:12" ht="25.5" customHeight="1" x14ac:dyDescent="0.25">
      <c r="A957" s="50" t="s">
        <v>1638</v>
      </c>
      <c r="B957" s="51" t="s">
        <v>1658</v>
      </c>
      <c r="C957" s="50" t="s">
        <v>157</v>
      </c>
      <c r="D957" s="50" t="s">
        <v>1659</v>
      </c>
      <c r="E957" s="248" t="s">
        <v>1637</v>
      </c>
      <c r="F957" s="248"/>
      <c r="G957" s="52" t="s">
        <v>266</v>
      </c>
      <c r="H957" s="53">
        <v>2.35E-2</v>
      </c>
      <c r="I957" s="43">
        <f t="shared" si="188"/>
        <v>25.97</v>
      </c>
      <c r="J957" s="43">
        <f t="shared" si="189"/>
        <v>0.61029499999999992</v>
      </c>
      <c r="L957">
        <f>_xlfn.XLOOKUP(B957,Analítico!B:B,Analítico!I:I,0)</f>
        <v>25.97</v>
      </c>
    </row>
    <row r="958" spans="1:12" ht="25.5" customHeight="1" x14ac:dyDescent="0.25">
      <c r="A958" s="55" t="s">
        <v>1627</v>
      </c>
      <c r="B958" s="56" t="s">
        <v>2239</v>
      </c>
      <c r="C958" s="55" t="s">
        <v>157</v>
      </c>
      <c r="D958" s="55" t="s">
        <v>2240</v>
      </c>
      <c r="E958" s="249" t="s">
        <v>1648</v>
      </c>
      <c r="F958" s="249"/>
      <c r="G958" s="57" t="s">
        <v>255</v>
      </c>
      <c r="H958" s="58">
        <v>1.0492999999999999</v>
      </c>
      <c r="I958" s="43">
        <f t="shared" si="188"/>
        <v>11.57</v>
      </c>
      <c r="J958" s="43">
        <f t="shared" si="189"/>
        <v>12.140400999999999</v>
      </c>
      <c r="L958">
        <f>_xlfn.XLOOKUP(B958,Analítico!B:B,Analítico!I:I,0)</f>
        <v>11.57</v>
      </c>
    </row>
    <row r="959" spans="1:12" ht="24" customHeight="1" thickBot="1" x14ac:dyDescent="0.3">
      <c r="A959" s="55" t="s">
        <v>1627</v>
      </c>
      <c r="B959" s="56" t="s">
        <v>2237</v>
      </c>
      <c r="C959" s="55" t="s">
        <v>157</v>
      </c>
      <c r="D959" s="55" t="s">
        <v>2238</v>
      </c>
      <c r="E959" s="249" t="s">
        <v>1648</v>
      </c>
      <c r="F959" s="249"/>
      <c r="G959" s="57" t="s">
        <v>164</v>
      </c>
      <c r="H959" s="58">
        <v>5.4999999999999997E-3</v>
      </c>
      <c r="I959" s="43">
        <f t="shared" si="188"/>
        <v>1.94</v>
      </c>
      <c r="J959" s="43">
        <f t="shared" si="189"/>
        <v>1.0669999999999999E-2</v>
      </c>
      <c r="L959">
        <f>_xlfn.XLOOKUP(B959,Analítico!B:B,Analítico!I:I,0)</f>
        <v>1.94</v>
      </c>
    </row>
    <row r="960" spans="1:12" ht="26.25" hidden="1" thickBot="1" x14ac:dyDescent="0.3">
      <c r="A960" s="44"/>
      <c r="B960" s="44"/>
      <c r="C960" s="44"/>
      <c r="D960" s="44"/>
      <c r="E960" s="44" t="s">
        <v>1629</v>
      </c>
      <c r="F960" s="45">
        <v>0.81</v>
      </c>
      <c r="G960" s="44" t="s">
        <v>1630</v>
      </c>
      <c r="H960" s="45">
        <v>0</v>
      </c>
      <c r="I960" s="44" t="s">
        <v>1631</v>
      </c>
      <c r="J960" s="45">
        <v>0.81</v>
      </c>
      <c r="L960" t="str">
        <f>_xlfn.XLOOKUP(B960,Analítico!B:B,Analítico!I:I,0)</f>
        <v>MO com LS =&gt;</v>
      </c>
    </row>
    <row r="961" spans="1:12" ht="15" hidden="1" customHeight="1" thickBot="1" x14ac:dyDescent="0.3">
      <c r="A961" s="44"/>
      <c r="B961" s="44"/>
      <c r="C961" s="44"/>
      <c r="D961" s="44"/>
      <c r="E961" s="44" t="s">
        <v>1632</v>
      </c>
      <c r="F961" s="45">
        <v>2.95</v>
      </c>
      <c r="G961" s="44"/>
      <c r="H961" s="229" t="s">
        <v>1633</v>
      </c>
      <c r="I961" s="229"/>
      <c r="J961" s="45">
        <v>16.38</v>
      </c>
      <c r="L961" t="str">
        <f>_xlfn.XLOOKUP(B961,Analítico!B:B,Analítico!I:I,0)</f>
        <v>MO com LS =&gt;</v>
      </c>
    </row>
    <row r="962" spans="1:12" ht="0.75" customHeight="1" thickTop="1" x14ac:dyDescent="0.25">
      <c r="A962" s="49"/>
      <c r="B962" s="49"/>
      <c r="C962" s="49"/>
      <c r="D962" s="49"/>
      <c r="E962" s="49"/>
      <c r="F962" s="49"/>
      <c r="G962" s="49"/>
      <c r="H962" s="49"/>
      <c r="I962" s="49"/>
      <c r="J962" s="49"/>
      <c r="L962" t="str">
        <f>_xlfn.XLOOKUP(B962,Analítico!B:B,Analítico!I:I,0)</f>
        <v>MO com LS =&gt;</v>
      </c>
    </row>
    <row r="963" spans="1:12" ht="18" hidden="1" customHeight="1" x14ac:dyDescent="0.25">
      <c r="A963" s="36" t="s">
        <v>501</v>
      </c>
      <c r="B963" s="37" t="s">
        <v>137</v>
      </c>
      <c r="C963" s="36" t="s">
        <v>138</v>
      </c>
      <c r="D963" s="36" t="s">
        <v>9</v>
      </c>
      <c r="E963" s="250" t="s">
        <v>1626</v>
      </c>
      <c r="F963" s="250"/>
      <c r="G963" s="38" t="s">
        <v>139</v>
      </c>
      <c r="H963" s="37" t="s">
        <v>140</v>
      </c>
      <c r="I963" s="37" t="s">
        <v>141</v>
      </c>
      <c r="J963" s="37" t="s">
        <v>10</v>
      </c>
      <c r="L963" t="str">
        <f>_xlfn.XLOOKUP(B963,Analítico!B:B,Analítico!I:I,0)</f>
        <v>Valor Unit</v>
      </c>
    </row>
    <row r="964" spans="1:12" ht="39" customHeight="1" x14ac:dyDescent="0.25">
      <c r="A964" s="39" t="s">
        <v>1636</v>
      </c>
      <c r="B964" s="40" t="s">
        <v>502</v>
      </c>
      <c r="C964" s="39" t="s">
        <v>157</v>
      </c>
      <c r="D964" s="39" t="s">
        <v>503</v>
      </c>
      <c r="E964" s="251" t="s">
        <v>2168</v>
      </c>
      <c r="F964" s="251"/>
      <c r="G964" s="41" t="s">
        <v>164</v>
      </c>
      <c r="H964" s="42">
        <v>1</v>
      </c>
      <c r="I964" s="43">
        <f t="shared" ref="I964:I968" si="190">L964</f>
        <v>87.886033631147555</v>
      </c>
      <c r="J964" s="43">
        <f t="shared" ref="J964:J968" si="191">H964*I964</f>
        <v>87.886033631147555</v>
      </c>
      <c r="L964">
        <f>_xlfn.XLOOKUP(B964,Analítico!B:B,Analítico!I:I,0)</f>
        <v>87.886033631147555</v>
      </c>
    </row>
    <row r="965" spans="1:12" ht="25.5" customHeight="1" x14ac:dyDescent="0.25">
      <c r="A965" s="50" t="s">
        <v>1638</v>
      </c>
      <c r="B965" s="51" t="s">
        <v>2162</v>
      </c>
      <c r="C965" s="50" t="s">
        <v>157</v>
      </c>
      <c r="D965" s="50" t="s">
        <v>2163</v>
      </c>
      <c r="E965" s="248" t="s">
        <v>1637</v>
      </c>
      <c r="F965" s="248"/>
      <c r="G965" s="52" t="s">
        <v>266</v>
      </c>
      <c r="H965" s="53">
        <v>0.22120000000000001</v>
      </c>
      <c r="I965" s="43">
        <f t="shared" si="190"/>
        <v>18.72</v>
      </c>
      <c r="J965" s="43">
        <f t="shared" si="191"/>
        <v>4.1408639999999997</v>
      </c>
      <c r="L965">
        <f>_xlfn.XLOOKUP(B965,Analítico!B:B,Analítico!I:I,0)</f>
        <v>18.72</v>
      </c>
    </row>
    <row r="966" spans="1:12" ht="25.5" customHeight="1" x14ac:dyDescent="0.25">
      <c r="A966" s="50" t="s">
        <v>1638</v>
      </c>
      <c r="B966" s="51" t="s">
        <v>1658</v>
      </c>
      <c r="C966" s="50" t="s">
        <v>157</v>
      </c>
      <c r="D966" s="50" t="s">
        <v>1659</v>
      </c>
      <c r="E966" s="248" t="s">
        <v>1637</v>
      </c>
      <c r="F966" s="248"/>
      <c r="G966" s="52" t="s">
        <v>266</v>
      </c>
      <c r="H966" s="53">
        <v>0.22120000000000001</v>
      </c>
      <c r="I966" s="43">
        <f t="shared" si="190"/>
        <v>25.97</v>
      </c>
      <c r="J966" s="43">
        <f t="shared" si="191"/>
        <v>5.7445639999999996</v>
      </c>
      <c r="L966">
        <f>_xlfn.XLOOKUP(B966,Analítico!B:B,Analítico!I:I,0)</f>
        <v>25.97</v>
      </c>
    </row>
    <row r="967" spans="1:12" ht="24" customHeight="1" x14ac:dyDescent="0.25">
      <c r="A967" s="55" t="s">
        <v>1627</v>
      </c>
      <c r="B967" s="56" t="s">
        <v>2241</v>
      </c>
      <c r="C967" s="55" t="s">
        <v>157</v>
      </c>
      <c r="D967" s="55" t="s">
        <v>2242</v>
      </c>
      <c r="E967" s="249" t="s">
        <v>1648</v>
      </c>
      <c r="F967" s="249"/>
      <c r="G967" s="57" t="s">
        <v>164</v>
      </c>
      <c r="H967" s="58">
        <v>1.06E-2</v>
      </c>
      <c r="I967" s="43">
        <f t="shared" si="190"/>
        <v>13.81</v>
      </c>
      <c r="J967" s="43">
        <f t="shared" si="191"/>
        <v>0.14638600000000002</v>
      </c>
      <c r="L967">
        <f>_xlfn.XLOOKUP(B967,Analítico!B:B,Analítico!I:I,0)</f>
        <v>13.81</v>
      </c>
    </row>
    <row r="968" spans="1:12" ht="25.5" customHeight="1" thickBot="1" x14ac:dyDescent="0.3">
      <c r="A968" s="55" t="s">
        <v>1627</v>
      </c>
      <c r="B968" s="56" t="s">
        <v>2243</v>
      </c>
      <c r="C968" s="55" t="s">
        <v>157</v>
      </c>
      <c r="D968" s="55" t="s">
        <v>2244</v>
      </c>
      <c r="E968" s="249" t="s">
        <v>1648</v>
      </c>
      <c r="F968" s="249"/>
      <c r="G968" s="57" t="s">
        <v>164</v>
      </c>
      <c r="H968" s="58">
        <v>1</v>
      </c>
      <c r="I968" s="43">
        <f t="shared" si="190"/>
        <v>77.86</v>
      </c>
      <c r="J968" s="43">
        <f t="shared" si="191"/>
        <v>77.86</v>
      </c>
      <c r="L968">
        <f>_xlfn.XLOOKUP(B968,Analítico!B:B,Analítico!I:I,0)</f>
        <v>77.86</v>
      </c>
    </row>
    <row r="969" spans="1:12" ht="26.25" hidden="1" thickBot="1" x14ac:dyDescent="0.3">
      <c r="A969" s="44"/>
      <c r="B969" s="44"/>
      <c r="C969" s="44"/>
      <c r="D969" s="44"/>
      <c r="E969" s="44" t="s">
        <v>1629</v>
      </c>
      <c r="F969" s="45">
        <v>7.68</v>
      </c>
      <c r="G969" s="44" t="s">
        <v>1630</v>
      </c>
      <c r="H969" s="45">
        <v>0</v>
      </c>
      <c r="I969" s="44" t="s">
        <v>1631</v>
      </c>
      <c r="J969" s="45">
        <v>7.68</v>
      </c>
      <c r="L969" t="str">
        <f>_xlfn.XLOOKUP(B969,Analítico!B:B,Analítico!I:I,0)</f>
        <v>MO com LS =&gt;</v>
      </c>
    </row>
    <row r="970" spans="1:12" ht="15" hidden="1" customHeight="1" thickBot="1" x14ac:dyDescent="0.3">
      <c r="A970" s="44"/>
      <c r="B970" s="44"/>
      <c r="C970" s="44"/>
      <c r="D970" s="44"/>
      <c r="E970" s="44" t="s">
        <v>1632</v>
      </c>
      <c r="F970" s="45">
        <v>19.670000000000002</v>
      </c>
      <c r="G970" s="44"/>
      <c r="H970" s="229" t="s">
        <v>1633</v>
      </c>
      <c r="I970" s="229"/>
      <c r="J970" s="45">
        <v>109.09</v>
      </c>
      <c r="L970" t="str">
        <f>_xlfn.XLOOKUP(B970,Analítico!B:B,Analítico!I:I,0)</f>
        <v>MO com LS =&gt;</v>
      </c>
    </row>
    <row r="971" spans="1:12" ht="0.75" customHeight="1" thickTop="1" x14ac:dyDescent="0.25">
      <c r="A971" s="49"/>
      <c r="B971" s="49"/>
      <c r="C971" s="49"/>
      <c r="D971" s="49"/>
      <c r="E971" s="49"/>
      <c r="F971" s="49"/>
      <c r="G971" s="49"/>
      <c r="H971" s="49"/>
      <c r="I971" s="49"/>
      <c r="J971" s="49"/>
      <c r="L971" t="str">
        <f>_xlfn.XLOOKUP(B971,Analítico!B:B,Analítico!I:I,0)</f>
        <v>MO com LS =&gt;</v>
      </c>
    </row>
    <row r="972" spans="1:12" ht="18" hidden="1" customHeight="1" x14ac:dyDescent="0.25">
      <c r="A972" s="36" t="s">
        <v>504</v>
      </c>
      <c r="B972" s="37" t="s">
        <v>137</v>
      </c>
      <c r="C972" s="36" t="s">
        <v>138</v>
      </c>
      <c r="D972" s="36" t="s">
        <v>9</v>
      </c>
      <c r="E972" s="250" t="s">
        <v>1626</v>
      </c>
      <c r="F972" s="250"/>
      <c r="G972" s="38" t="s">
        <v>139</v>
      </c>
      <c r="H972" s="37" t="s">
        <v>140</v>
      </c>
      <c r="I972" s="37" t="s">
        <v>141</v>
      </c>
      <c r="J972" s="37" t="s">
        <v>10</v>
      </c>
      <c r="L972" t="str">
        <f>_xlfn.XLOOKUP(B972,Analítico!B:B,Analítico!I:I,0)</f>
        <v>Valor Unit</v>
      </c>
    </row>
    <row r="973" spans="1:12" ht="39" customHeight="1" x14ac:dyDescent="0.25">
      <c r="A973" s="39" t="s">
        <v>1636</v>
      </c>
      <c r="B973" s="40" t="s">
        <v>505</v>
      </c>
      <c r="C973" s="39" t="s">
        <v>157</v>
      </c>
      <c r="D973" s="39" t="s">
        <v>506</v>
      </c>
      <c r="E973" s="251" t="s">
        <v>2168</v>
      </c>
      <c r="F973" s="251"/>
      <c r="G973" s="41" t="s">
        <v>164</v>
      </c>
      <c r="H973" s="42">
        <v>1</v>
      </c>
      <c r="I973" s="43">
        <f t="shared" ref="I973:I977" si="192">L973</f>
        <v>83.455075844262296</v>
      </c>
      <c r="J973" s="43">
        <f t="shared" ref="J973:J977" si="193">H973*I973</f>
        <v>83.455075844262296</v>
      </c>
      <c r="L973">
        <f>_xlfn.XLOOKUP(B973,Analítico!B:B,Analítico!I:I,0)</f>
        <v>83.455075844262296</v>
      </c>
    </row>
    <row r="974" spans="1:12" ht="25.5" customHeight="1" x14ac:dyDescent="0.25">
      <c r="A974" s="50" t="s">
        <v>1638</v>
      </c>
      <c r="B974" s="51" t="s">
        <v>2162</v>
      </c>
      <c r="C974" s="50" t="s">
        <v>157</v>
      </c>
      <c r="D974" s="50" t="s">
        <v>2163</v>
      </c>
      <c r="E974" s="248" t="s">
        <v>1637</v>
      </c>
      <c r="F974" s="248"/>
      <c r="G974" s="52" t="s">
        <v>266</v>
      </c>
      <c r="H974" s="53">
        <v>0.22120000000000001</v>
      </c>
      <c r="I974" s="43">
        <f t="shared" si="192"/>
        <v>18.72</v>
      </c>
      <c r="J974" s="43">
        <f t="shared" si="193"/>
        <v>4.1408639999999997</v>
      </c>
      <c r="L974">
        <f>_xlfn.XLOOKUP(B974,Analítico!B:B,Analítico!I:I,0)</f>
        <v>18.72</v>
      </c>
    </row>
    <row r="975" spans="1:12" ht="25.5" customHeight="1" x14ac:dyDescent="0.25">
      <c r="A975" s="50" t="s">
        <v>1638</v>
      </c>
      <c r="B975" s="51" t="s">
        <v>1658</v>
      </c>
      <c r="C975" s="50" t="s">
        <v>157</v>
      </c>
      <c r="D975" s="50" t="s">
        <v>1659</v>
      </c>
      <c r="E975" s="248" t="s">
        <v>1637</v>
      </c>
      <c r="F975" s="248"/>
      <c r="G975" s="52" t="s">
        <v>266</v>
      </c>
      <c r="H975" s="53">
        <v>0.22120000000000001</v>
      </c>
      <c r="I975" s="43">
        <f t="shared" si="192"/>
        <v>25.97</v>
      </c>
      <c r="J975" s="43">
        <f t="shared" si="193"/>
        <v>5.7445639999999996</v>
      </c>
      <c r="L975">
        <f>_xlfn.XLOOKUP(B975,Analítico!B:B,Analítico!I:I,0)</f>
        <v>25.97</v>
      </c>
    </row>
    <row r="976" spans="1:12" ht="24" customHeight="1" x14ac:dyDescent="0.25">
      <c r="A976" s="55" t="s">
        <v>1627</v>
      </c>
      <c r="B976" s="56" t="s">
        <v>2241</v>
      </c>
      <c r="C976" s="55" t="s">
        <v>157</v>
      </c>
      <c r="D976" s="55" t="s">
        <v>2242</v>
      </c>
      <c r="E976" s="249" t="s">
        <v>1648</v>
      </c>
      <c r="F976" s="249"/>
      <c r="G976" s="57" t="s">
        <v>164</v>
      </c>
      <c r="H976" s="58">
        <v>1.06E-2</v>
      </c>
      <c r="I976" s="43">
        <f t="shared" si="192"/>
        <v>13.81</v>
      </c>
      <c r="J976" s="43">
        <f t="shared" si="193"/>
        <v>0.14638600000000002</v>
      </c>
      <c r="L976">
        <f>_xlfn.XLOOKUP(B976,Analítico!B:B,Analítico!I:I,0)</f>
        <v>13.81</v>
      </c>
    </row>
    <row r="977" spans="1:12" ht="25.5" customHeight="1" thickBot="1" x14ac:dyDescent="0.3">
      <c r="A977" s="55" t="s">
        <v>1627</v>
      </c>
      <c r="B977" s="56" t="s">
        <v>2245</v>
      </c>
      <c r="C977" s="55" t="s">
        <v>157</v>
      </c>
      <c r="D977" s="55" t="s">
        <v>2246</v>
      </c>
      <c r="E977" s="249" t="s">
        <v>1648</v>
      </c>
      <c r="F977" s="249"/>
      <c r="G977" s="57" t="s">
        <v>164</v>
      </c>
      <c r="H977" s="58">
        <v>1</v>
      </c>
      <c r="I977" s="43">
        <f t="shared" si="192"/>
        <v>73.430000000000007</v>
      </c>
      <c r="J977" s="43">
        <f t="shared" si="193"/>
        <v>73.430000000000007</v>
      </c>
      <c r="L977">
        <f>_xlfn.XLOOKUP(B977,Analítico!B:B,Analítico!I:I,0)</f>
        <v>73.430000000000007</v>
      </c>
    </row>
    <row r="978" spans="1:12" ht="26.25" hidden="1" thickBot="1" x14ac:dyDescent="0.3">
      <c r="A978" s="44"/>
      <c r="B978" s="44"/>
      <c r="C978" s="44"/>
      <c r="D978" s="44"/>
      <c r="E978" s="44" t="s">
        <v>1629</v>
      </c>
      <c r="F978" s="45">
        <v>7.68</v>
      </c>
      <c r="G978" s="44" t="s">
        <v>1630</v>
      </c>
      <c r="H978" s="45">
        <v>0</v>
      </c>
      <c r="I978" s="44" t="s">
        <v>1631</v>
      </c>
      <c r="J978" s="45">
        <v>7.68</v>
      </c>
      <c r="L978" t="str">
        <f>_xlfn.XLOOKUP(B978,Analítico!B:B,Analítico!I:I,0)</f>
        <v>MO com LS =&gt;</v>
      </c>
    </row>
    <row r="979" spans="1:12" ht="15" hidden="1" customHeight="1" thickBot="1" x14ac:dyDescent="0.3">
      <c r="A979" s="44"/>
      <c r="B979" s="44"/>
      <c r="C979" s="44"/>
      <c r="D979" s="44"/>
      <c r="E979" s="44" t="s">
        <v>1632</v>
      </c>
      <c r="F979" s="45">
        <v>18.68</v>
      </c>
      <c r="G979" s="44"/>
      <c r="H979" s="229" t="s">
        <v>1633</v>
      </c>
      <c r="I979" s="229"/>
      <c r="J979" s="45">
        <v>103.59</v>
      </c>
      <c r="L979" t="str">
        <f>_xlfn.XLOOKUP(B979,Analítico!B:B,Analítico!I:I,0)</f>
        <v>MO com LS =&gt;</v>
      </c>
    </row>
    <row r="980" spans="1:12" ht="0.75" customHeight="1" thickTop="1" x14ac:dyDescent="0.25">
      <c r="A980" s="49"/>
      <c r="B980" s="49"/>
      <c r="C980" s="49"/>
      <c r="D980" s="49"/>
      <c r="E980" s="49"/>
      <c r="F980" s="49"/>
      <c r="G980" s="49"/>
      <c r="H980" s="49"/>
      <c r="I980" s="49"/>
      <c r="J980" s="49"/>
      <c r="L980" t="str">
        <f>_xlfn.XLOOKUP(B980,Analítico!B:B,Analítico!I:I,0)</f>
        <v>MO com LS =&gt;</v>
      </c>
    </row>
    <row r="981" spans="1:12" ht="18" hidden="1" customHeight="1" x14ac:dyDescent="0.25">
      <c r="A981" s="36" t="s">
        <v>507</v>
      </c>
      <c r="B981" s="37" t="s">
        <v>137</v>
      </c>
      <c r="C981" s="36" t="s">
        <v>138</v>
      </c>
      <c r="D981" s="36" t="s">
        <v>9</v>
      </c>
      <c r="E981" s="250" t="s">
        <v>1626</v>
      </c>
      <c r="F981" s="250"/>
      <c r="G981" s="38" t="s">
        <v>139</v>
      </c>
      <c r="H981" s="37" t="s">
        <v>140</v>
      </c>
      <c r="I981" s="37" t="s">
        <v>141</v>
      </c>
      <c r="J981" s="37" t="s">
        <v>10</v>
      </c>
      <c r="L981" t="str">
        <f>_xlfn.XLOOKUP(B981,Analítico!B:B,Analítico!I:I,0)</f>
        <v>Valor Unit</v>
      </c>
    </row>
    <row r="982" spans="1:12" ht="51.75" customHeight="1" x14ac:dyDescent="0.25">
      <c r="A982" s="39" t="s">
        <v>1636</v>
      </c>
      <c r="B982" s="40" t="s">
        <v>508</v>
      </c>
      <c r="C982" s="39" t="s">
        <v>157</v>
      </c>
      <c r="D982" s="39" t="s">
        <v>509</v>
      </c>
      <c r="E982" s="251" t="s">
        <v>2168</v>
      </c>
      <c r="F982" s="251"/>
      <c r="G982" s="41" t="s">
        <v>164</v>
      </c>
      <c r="H982" s="42">
        <v>1</v>
      </c>
      <c r="I982" s="43">
        <f t="shared" ref="I982:I988" si="194">L982</f>
        <v>5.7844139836065569</v>
      </c>
      <c r="J982" s="43">
        <f t="shared" ref="J982:J988" si="195">H982*I982</f>
        <v>5.7844139836065569</v>
      </c>
      <c r="L982">
        <f>_xlfn.XLOOKUP(B982,Analítico!B:B,Analítico!I:I,0)</f>
        <v>5.7844139836065569</v>
      </c>
    </row>
    <row r="983" spans="1:12" ht="25.5" customHeight="1" x14ac:dyDescent="0.25">
      <c r="A983" s="50" t="s">
        <v>1638</v>
      </c>
      <c r="B983" s="51" t="s">
        <v>2162</v>
      </c>
      <c r="C983" s="50" t="s">
        <v>157</v>
      </c>
      <c r="D983" s="50" t="s">
        <v>2163</v>
      </c>
      <c r="E983" s="248" t="s">
        <v>1637</v>
      </c>
      <c r="F983" s="248"/>
      <c r="G983" s="52" t="s">
        <v>266</v>
      </c>
      <c r="H983" s="53">
        <v>8.4400000000000003E-2</v>
      </c>
      <c r="I983" s="43">
        <f t="shared" si="194"/>
        <v>18.72</v>
      </c>
      <c r="J983" s="43">
        <f t="shared" si="195"/>
        <v>1.579968</v>
      </c>
      <c r="L983">
        <f>_xlfn.XLOOKUP(B983,Analítico!B:B,Analítico!I:I,0)</f>
        <v>18.72</v>
      </c>
    </row>
    <row r="984" spans="1:12" ht="25.5" customHeight="1" x14ac:dyDescent="0.25">
      <c r="A984" s="50" t="s">
        <v>1638</v>
      </c>
      <c r="B984" s="51" t="s">
        <v>1658</v>
      </c>
      <c r="C984" s="50" t="s">
        <v>157</v>
      </c>
      <c r="D984" s="50" t="s">
        <v>1659</v>
      </c>
      <c r="E984" s="248" t="s">
        <v>1637</v>
      </c>
      <c r="F984" s="248"/>
      <c r="G984" s="52" t="s">
        <v>266</v>
      </c>
      <c r="H984" s="53">
        <v>8.4400000000000003E-2</v>
      </c>
      <c r="I984" s="43">
        <f t="shared" si="194"/>
        <v>25.97</v>
      </c>
      <c r="J984" s="43">
        <f t="shared" si="195"/>
        <v>2.1918679999999999</v>
      </c>
      <c r="L984">
        <f>_xlfn.XLOOKUP(B984,Analítico!B:B,Analítico!I:I,0)</f>
        <v>25.97</v>
      </c>
    </row>
    <row r="985" spans="1:12" ht="25.5" customHeight="1" x14ac:dyDescent="0.25">
      <c r="A985" s="55" t="s">
        <v>1627</v>
      </c>
      <c r="B985" s="56" t="s">
        <v>2247</v>
      </c>
      <c r="C985" s="55" t="s">
        <v>157</v>
      </c>
      <c r="D985" s="55" t="s">
        <v>2248</v>
      </c>
      <c r="E985" s="249" t="s">
        <v>1648</v>
      </c>
      <c r="F985" s="249"/>
      <c r="G985" s="57" t="s">
        <v>164</v>
      </c>
      <c r="H985" s="58">
        <v>1</v>
      </c>
      <c r="I985" s="43">
        <f t="shared" si="194"/>
        <v>1.1499999999999999</v>
      </c>
      <c r="J985" s="43">
        <f t="shared" si="195"/>
        <v>1.1499999999999999</v>
      </c>
      <c r="L985">
        <f>_xlfn.XLOOKUP(B985,Analítico!B:B,Analítico!I:I,0)</f>
        <v>1.1499999999999999</v>
      </c>
    </row>
    <row r="986" spans="1:12" ht="24" customHeight="1" x14ac:dyDescent="0.25">
      <c r="A986" s="55" t="s">
        <v>1627</v>
      </c>
      <c r="B986" s="56" t="s">
        <v>2231</v>
      </c>
      <c r="C986" s="55" t="s">
        <v>157</v>
      </c>
      <c r="D986" s="55" t="s">
        <v>2232</v>
      </c>
      <c r="E986" s="249" t="s">
        <v>1648</v>
      </c>
      <c r="F986" s="249"/>
      <c r="G986" s="57" t="s">
        <v>164</v>
      </c>
      <c r="H986" s="58">
        <v>5.8999999999999999E-3</v>
      </c>
      <c r="I986" s="43">
        <f t="shared" si="194"/>
        <v>60.5</v>
      </c>
      <c r="J986" s="43">
        <f t="shared" si="195"/>
        <v>0.35694999999999999</v>
      </c>
      <c r="L986">
        <f>_xlfn.XLOOKUP(B986,Analítico!B:B,Analítico!I:I,0)</f>
        <v>60.5</v>
      </c>
    </row>
    <row r="987" spans="1:12" ht="25.5" customHeight="1" x14ac:dyDescent="0.25">
      <c r="A987" s="55" t="s">
        <v>1627</v>
      </c>
      <c r="B987" s="56" t="s">
        <v>2235</v>
      </c>
      <c r="C987" s="55" t="s">
        <v>157</v>
      </c>
      <c r="D987" s="55" t="s">
        <v>2236</v>
      </c>
      <c r="E987" s="249" t="s">
        <v>1648</v>
      </c>
      <c r="F987" s="249"/>
      <c r="G987" s="57" t="s">
        <v>164</v>
      </c>
      <c r="H987" s="58">
        <v>7.0000000000000001E-3</v>
      </c>
      <c r="I987" s="43">
        <f t="shared" si="194"/>
        <v>68.55</v>
      </c>
      <c r="J987" s="43">
        <f t="shared" si="195"/>
        <v>0.47985</v>
      </c>
      <c r="L987">
        <f>_xlfn.XLOOKUP(B987,Analítico!B:B,Analítico!I:I,0)</f>
        <v>68.55</v>
      </c>
    </row>
    <row r="988" spans="1:12" ht="24" customHeight="1" thickBot="1" x14ac:dyDescent="0.3">
      <c r="A988" s="55" t="s">
        <v>1627</v>
      </c>
      <c r="B988" s="56" t="s">
        <v>2237</v>
      </c>
      <c r="C988" s="55" t="s">
        <v>157</v>
      </c>
      <c r="D988" s="55" t="s">
        <v>2238</v>
      </c>
      <c r="E988" s="249" t="s">
        <v>1648</v>
      </c>
      <c r="F988" s="249"/>
      <c r="G988" s="57" t="s">
        <v>164</v>
      </c>
      <c r="H988" s="58">
        <v>2.81E-2</v>
      </c>
      <c r="I988" s="43">
        <f t="shared" si="194"/>
        <v>1.94</v>
      </c>
      <c r="J988" s="43">
        <f t="shared" si="195"/>
        <v>5.4514E-2</v>
      </c>
      <c r="L988">
        <f>_xlfn.XLOOKUP(B988,Analítico!B:B,Analítico!I:I,0)</f>
        <v>1.94</v>
      </c>
    </row>
    <row r="989" spans="1:12" ht="26.25" hidden="1" thickBot="1" x14ac:dyDescent="0.3">
      <c r="A989" s="44"/>
      <c r="B989" s="44"/>
      <c r="C989" s="44"/>
      <c r="D989" s="44"/>
      <c r="E989" s="44" t="s">
        <v>1629</v>
      </c>
      <c r="F989" s="45">
        <v>2.92</v>
      </c>
      <c r="G989" s="44" t="s">
        <v>1630</v>
      </c>
      <c r="H989" s="45">
        <v>0</v>
      </c>
      <c r="I989" s="44" t="s">
        <v>1631</v>
      </c>
      <c r="J989" s="45">
        <v>2.92</v>
      </c>
      <c r="L989" t="str">
        <f>_xlfn.XLOOKUP(B989,Analítico!B:B,Analítico!I:I,0)</f>
        <v>MO com LS =&gt;</v>
      </c>
    </row>
    <row r="990" spans="1:12" ht="15" hidden="1" customHeight="1" thickBot="1" x14ac:dyDescent="0.3">
      <c r="A990" s="44"/>
      <c r="B990" s="44"/>
      <c r="C990" s="44"/>
      <c r="D990" s="44"/>
      <c r="E990" s="44" t="s">
        <v>1632</v>
      </c>
      <c r="F990" s="45">
        <v>1.29</v>
      </c>
      <c r="G990" s="44"/>
      <c r="H990" s="229" t="s">
        <v>1633</v>
      </c>
      <c r="I990" s="229"/>
      <c r="J990" s="45">
        <v>7.18</v>
      </c>
      <c r="L990" t="str">
        <f>_xlfn.XLOOKUP(B990,Analítico!B:B,Analítico!I:I,0)</f>
        <v>MO com LS =&gt;</v>
      </c>
    </row>
    <row r="991" spans="1:12" ht="0.75" customHeight="1" thickTop="1" x14ac:dyDescent="0.25">
      <c r="A991" s="49"/>
      <c r="B991" s="49"/>
      <c r="C991" s="49"/>
      <c r="D991" s="49"/>
      <c r="E991" s="49"/>
      <c r="F991" s="49"/>
      <c r="G991" s="49"/>
      <c r="H991" s="49"/>
      <c r="I991" s="49"/>
      <c r="J991" s="49"/>
      <c r="L991" t="str">
        <f>_xlfn.XLOOKUP(B991,Analítico!B:B,Analítico!I:I,0)</f>
        <v>MO com LS =&gt;</v>
      </c>
    </row>
    <row r="992" spans="1:12" ht="18" hidden="1" customHeight="1" x14ac:dyDescent="0.25">
      <c r="A992" s="36" t="s">
        <v>510</v>
      </c>
      <c r="B992" s="37" t="s">
        <v>137</v>
      </c>
      <c r="C992" s="36" t="s">
        <v>138</v>
      </c>
      <c r="D992" s="36" t="s">
        <v>9</v>
      </c>
      <c r="E992" s="250" t="s">
        <v>1626</v>
      </c>
      <c r="F992" s="250"/>
      <c r="G992" s="38" t="s">
        <v>139</v>
      </c>
      <c r="H992" s="37" t="s">
        <v>140</v>
      </c>
      <c r="I992" s="37" t="s">
        <v>141</v>
      </c>
      <c r="J992" s="37" t="s">
        <v>10</v>
      </c>
      <c r="L992" t="str">
        <f>_xlfn.XLOOKUP(B992,Analítico!B:B,Analítico!I:I,0)</f>
        <v>Valor Unit</v>
      </c>
    </row>
    <row r="993" spans="1:12" ht="39" customHeight="1" x14ac:dyDescent="0.25">
      <c r="A993" s="39" t="s">
        <v>1636</v>
      </c>
      <c r="B993" s="40" t="s">
        <v>511</v>
      </c>
      <c r="C993" s="39" t="s">
        <v>157</v>
      </c>
      <c r="D993" s="39" t="s">
        <v>512</v>
      </c>
      <c r="E993" s="251" t="s">
        <v>2168</v>
      </c>
      <c r="F993" s="251"/>
      <c r="G993" s="41" t="s">
        <v>164</v>
      </c>
      <c r="H993" s="42">
        <v>1</v>
      </c>
      <c r="I993" s="43">
        <f t="shared" ref="I993:I999" si="196">L993</f>
        <v>5.0674044508196721</v>
      </c>
      <c r="J993" s="43">
        <f t="shared" ref="J993:J999" si="197">H993*I993</f>
        <v>5.0674044508196721</v>
      </c>
      <c r="L993">
        <f>_xlfn.XLOOKUP(B993,Analítico!B:B,Analítico!I:I,0)</f>
        <v>5.0674044508196721</v>
      </c>
    </row>
    <row r="994" spans="1:12" ht="25.5" customHeight="1" x14ac:dyDescent="0.25">
      <c r="A994" s="50" t="s">
        <v>1638</v>
      </c>
      <c r="B994" s="51" t="s">
        <v>2162</v>
      </c>
      <c r="C994" s="50" t="s">
        <v>157</v>
      </c>
      <c r="D994" s="50" t="s">
        <v>2163</v>
      </c>
      <c r="E994" s="248" t="s">
        <v>1637</v>
      </c>
      <c r="F994" s="248"/>
      <c r="G994" s="52" t="s">
        <v>266</v>
      </c>
      <c r="H994" s="53">
        <v>7.0599999999999996E-2</v>
      </c>
      <c r="I994" s="43">
        <f t="shared" si="196"/>
        <v>18.72</v>
      </c>
      <c r="J994" s="43">
        <f t="shared" si="197"/>
        <v>1.3216319999999999</v>
      </c>
      <c r="L994">
        <f>_xlfn.XLOOKUP(B994,Analítico!B:B,Analítico!I:I,0)</f>
        <v>18.72</v>
      </c>
    </row>
    <row r="995" spans="1:12" ht="25.5" customHeight="1" x14ac:dyDescent="0.25">
      <c r="A995" s="50" t="s">
        <v>1638</v>
      </c>
      <c r="B995" s="51" t="s">
        <v>1658</v>
      </c>
      <c r="C995" s="50" t="s">
        <v>157</v>
      </c>
      <c r="D995" s="50" t="s">
        <v>1659</v>
      </c>
      <c r="E995" s="248" t="s">
        <v>1637</v>
      </c>
      <c r="F995" s="248"/>
      <c r="G995" s="52" t="s">
        <v>266</v>
      </c>
      <c r="H995" s="53">
        <v>7.0599999999999996E-2</v>
      </c>
      <c r="I995" s="43">
        <f t="shared" si="196"/>
        <v>25.97</v>
      </c>
      <c r="J995" s="43">
        <f t="shared" si="197"/>
        <v>1.8334819999999998</v>
      </c>
      <c r="L995">
        <f>_xlfn.XLOOKUP(B995,Analítico!B:B,Analítico!I:I,0)</f>
        <v>25.97</v>
      </c>
    </row>
    <row r="996" spans="1:12" ht="24" customHeight="1" x14ac:dyDescent="0.25">
      <c r="A996" s="55" t="s">
        <v>1627</v>
      </c>
      <c r="B996" s="56" t="s">
        <v>2231</v>
      </c>
      <c r="C996" s="55" t="s">
        <v>157</v>
      </c>
      <c r="D996" s="55" t="s">
        <v>2232</v>
      </c>
      <c r="E996" s="249" t="s">
        <v>1648</v>
      </c>
      <c r="F996" s="249"/>
      <c r="G996" s="57" t="s">
        <v>164</v>
      </c>
      <c r="H996" s="58">
        <v>7.1000000000000004E-3</v>
      </c>
      <c r="I996" s="43">
        <f t="shared" si="196"/>
        <v>60.5</v>
      </c>
      <c r="J996" s="43">
        <f t="shared" si="197"/>
        <v>0.42955000000000004</v>
      </c>
      <c r="L996">
        <f>_xlfn.XLOOKUP(B996,Analítico!B:B,Analítico!I:I,0)</f>
        <v>60.5</v>
      </c>
    </row>
    <row r="997" spans="1:12" ht="25.5" customHeight="1" x14ac:dyDescent="0.25">
      <c r="A997" s="55" t="s">
        <v>1627</v>
      </c>
      <c r="B997" s="56" t="s">
        <v>2249</v>
      </c>
      <c r="C997" s="55" t="s">
        <v>157</v>
      </c>
      <c r="D997" s="55" t="s">
        <v>2250</v>
      </c>
      <c r="E997" s="249" t="s">
        <v>1648</v>
      </c>
      <c r="F997" s="249"/>
      <c r="G997" s="57" t="s">
        <v>164</v>
      </c>
      <c r="H997" s="58">
        <v>1</v>
      </c>
      <c r="I997" s="43">
        <f t="shared" si="196"/>
        <v>0.93</v>
      </c>
      <c r="J997" s="43">
        <f t="shared" si="197"/>
        <v>0.93</v>
      </c>
      <c r="L997">
        <f>_xlfn.XLOOKUP(B997,Analítico!B:B,Analítico!I:I,0)</f>
        <v>0.93</v>
      </c>
    </row>
    <row r="998" spans="1:12" ht="25.5" customHeight="1" x14ac:dyDescent="0.25">
      <c r="A998" s="55" t="s">
        <v>1627</v>
      </c>
      <c r="B998" s="56" t="s">
        <v>2235</v>
      </c>
      <c r="C998" s="55" t="s">
        <v>157</v>
      </c>
      <c r="D998" s="55" t="s">
        <v>2236</v>
      </c>
      <c r="E998" s="249" t="s">
        <v>1648</v>
      </c>
      <c r="F998" s="249"/>
      <c r="G998" s="57" t="s">
        <v>164</v>
      </c>
      <c r="H998" s="58">
        <v>8.0000000000000002E-3</v>
      </c>
      <c r="I998" s="43">
        <f t="shared" si="196"/>
        <v>68.55</v>
      </c>
      <c r="J998" s="43">
        <f t="shared" si="197"/>
        <v>0.5484</v>
      </c>
      <c r="L998">
        <f>_xlfn.XLOOKUP(B998,Analítico!B:B,Analítico!I:I,0)</f>
        <v>68.55</v>
      </c>
    </row>
    <row r="999" spans="1:12" ht="24" customHeight="1" thickBot="1" x14ac:dyDescent="0.3">
      <c r="A999" s="55" t="s">
        <v>1627</v>
      </c>
      <c r="B999" s="56" t="s">
        <v>2237</v>
      </c>
      <c r="C999" s="55" t="s">
        <v>157</v>
      </c>
      <c r="D999" s="55" t="s">
        <v>2238</v>
      </c>
      <c r="E999" s="249" t="s">
        <v>1648</v>
      </c>
      <c r="F999" s="249"/>
      <c r="G999" s="57" t="s">
        <v>164</v>
      </c>
      <c r="H999" s="58">
        <v>1.0800000000000001E-2</v>
      </c>
      <c r="I999" s="43">
        <f t="shared" si="196"/>
        <v>1.94</v>
      </c>
      <c r="J999" s="43">
        <f t="shared" si="197"/>
        <v>2.0952000000000002E-2</v>
      </c>
      <c r="L999">
        <f>_xlfn.XLOOKUP(B999,Analítico!B:B,Analítico!I:I,0)</f>
        <v>1.94</v>
      </c>
    </row>
    <row r="1000" spans="1:12" ht="26.25" hidden="1" thickBot="1" x14ac:dyDescent="0.3">
      <c r="A1000" s="44"/>
      <c r="B1000" s="44"/>
      <c r="C1000" s="44"/>
      <c r="D1000" s="44"/>
      <c r="E1000" s="44" t="s">
        <v>1629</v>
      </c>
      <c r="F1000" s="45">
        <v>2.44</v>
      </c>
      <c r="G1000" s="44" t="s">
        <v>1630</v>
      </c>
      <c r="H1000" s="45">
        <v>0</v>
      </c>
      <c r="I1000" s="44" t="s">
        <v>1631</v>
      </c>
      <c r="J1000" s="45">
        <v>2.44</v>
      </c>
      <c r="L1000" t="str">
        <f>_xlfn.XLOOKUP(B1000,Analítico!B:B,Analítico!I:I,0)</f>
        <v>MO com LS =&gt;</v>
      </c>
    </row>
    <row r="1001" spans="1:12" ht="15" hidden="1" customHeight="1" thickBot="1" x14ac:dyDescent="0.3">
      <c r="A1001" s="44"/>
      <c r="B1001" s="44"/>
      <c r="C1001" s="44"/>
      <c r="D1001" s="44"/>
      <c r="E1001" s="44" t="s">
        <v>1632</v>
      </c>
      <c r="F1001" s="45">
        <v>1.1299999999999999</v>
      </c>
      <c r="G1001" s="44"/>
      <c r="H1001" s="229" t="s">
        <v>1633</v>
      </c>
      <c r="I1001" s="229"/>
      <c r="J1001" s="45">
        <v>6.29</v>
      </c>
      <c r="L1001" t="str">
        <f>_xlfn.XLOOKUP(B1001,Analítico!B:B,Analítico!I:I,0)</f>
        <v>MO com LS =&gt;</v>
      </c>
    </row>
    <row r="1002" spans="1:12" ht="0.75" customHeight="1" thickTop="1" x14ac:dyDescent="0.25">
      <c r="A1002" s="49"/>
      <c r="B1002" s="49"/>
      <c r="C1002" s="49"/>
      <c r="D1002" s="49"/>
      <c r="E1002" s="49"/>
      <c r="F1002" s="49"/>
      <c r="G1002" s="49"/>
      <c r="H1002" s="49"/>
      <c r="I1002" s="49"/>
      <c r="J1002" s="49"/>
      <c r="L1002" t="str">
        <f>_xlfn.XLOOKUP(B1002,Analítico!B:B,Analítico!I:I,0)</f>
        <v>MO com LS =&gt;</v>
      </c>
    </row>
    <row r="1003" spans="1:12" ht="18" hidden="1" customHeight="1" x14ac:dyDescent="0.25">
      <c r="A1003" s="36" t="s">
        <v>513</v>
      </c>
      <c r="B1003" s="37" t="s">
        <v>137</v>
      </c>
      <c r="C1003" s="36" t="s">
        <v>138</v>
      </c>
      <c r="D1003" s="36" t="s">
        <v>9</v>
      </c>
      <c r="E1003" s="250" t="s">
        <v>1626</v>
      </c>
      <c r="F1003" s="250"/>
      <c r="G1003" s="38" t="s">
        <v>139</v>
      </c>
      <c r="H1003" s="37" t="s">
        <v>140</v>
      </c>
      <c r="I1003" s="37" t="s">
        <v>141</v>
      </c>
      <c r="J1003" s="37" t="s">
        <v>10</v>
      </c>
      <c r="L1003" t="str">
        <f>_xlfn.XLOOKUP(B1003,Analítico!B:B,Analítico!I:I,0)</f>
        <v>Valor Unit</v>
      </c>
    </row>
    <row r="1004" spans="1:12" ht="39" customHeight="1" x14ac:dyDescent="0.25">
      <c r="A1004" s="39" t="s">
        <v>1636</v>
      </c>
      <c r="B1004" s="40" t="s">
        <v>514</v>
      </c>
      <c r="C1004" s="39" t="s">
        <v>157</v>
      </c>
      <c r="D1004" s="39" t="s">
        <v>515</v>
      </c>
      <c r="E1004" s="251" t="s">
        <v>2168</v>
      </c>
      <c r="F1004" s="251"/>
      <c r="G1004" s="41" t="s">
        <v>164</v>
      </c>
      <c r="H1004" s="42">
        <v>1</v>
      </c>
      <c r="I1004" s="43">
        <f t="shared" ref="I1004:I1010" si="198">L1004</f>
        <v>8.2899192049180339</v>
      </c>
      <c r="J1004" s="43">
        <f t="shared" ref="J1004:J1010" si="199">H1004*I1004</f>
        <v>8.2899192049180339</v>
      </c>
      <c r="L1004">
        <f>_xlfn.XLOOKUP(B1004,Analítico!B:B,Analítico!I:I,0)</f>
        <v>8.2899192049180339</v>
      </c>
    </row>
    <row r="1005" spans="1:12" ht="25.5" customHeight="1" x14ac:dyDescent="0.25">
      <c r="A1005" s="50" t="s">
        <v>1638</v>
      </c>
      <c r="B1005" s="51" t="s">
        <v>2162</v>
      </c>
      <c r="C1005" s="50" t="s">
        <v>157</v>
      </c>
      <c r="D1005" s="50" t="s">
        <v>2163</v>
      </c>
      <c r="E1005" s="248" t="s">
        <v>1637</v>
      </c>
      <c r="F1005" s="248"/>
      <c r="G1005" s="52" t="s">
        <v>266</v>
      </c>
      <c r="H1005" s="53">
        <v>8.5900000000000004E-2</v>
      </c>
      <c r="I1005" s="43">
        <f t="shared" si="198"/>
        <v>18.72</v>
      </c>
      <c r="J1005" s="43">
        <f t="shared" si="199"/>
        <v>1.6080479999999999</v>
      </c>
      <c r="L1005">
        <f>_xlfn.XLOOKUP(B1005,Analítico!B:B,Analítico!I:I,0)</f>
        <v>18.72</v>
      </c>
    </row>
    <row r="1006" spans="1:12" ht="25.5" customHeight="1" x14ac:dyDescent="0.25">
      <c r="A1006" s="50" t="s">
        <v>1638</v>
      </c>
      <c r="B1006" s="51" t="s">
        <v>1658</v>
      </c>
      <c r="C1006" s="50" t="s">
        <v>157</v>
      </c>
      <c r="D1006" s="50" t="s">
        <v>1659</v>
      </c>
      <c r="E1006" s="248" t="s">
        <v>1637</v>
      </c>
      <c r="F1006" s="248"/>
      <c r="G1006" s="52" t="s">
        <v>266</v>
      </c>
      <c r="H1006" s="53">
        <v>8.5900000000000004E-2</v>
      </c>
      <c r="I1006" s="43">
        <f t="shared" si="198"/>
        <v>25.97</v>
      </c>
      <c r="J1006" s="43">
        <f t="shared" si="199"/>
        <v>2.230823</v>
      </c>
      <c r="L1006">
        <f>_xlfn.XLOOKUP(B1006,Analítico!B:B,Analítico!I:I,0)</f>
        <v>25.97</v>
      </c>
    </row>
    <row r="1007" spans="1:12" ht="24" customHeight="1" x14ac:dyDescent="0.25">
      <c r="A1007" s="55" t="s">
        <v>1627</v>
      </c>
      <c r="B1007" s="56" t="s">
        <v>2231</v>
      </c>
      <c r="C1007" s="55" t="s">
        <v>157</v>
      </c>
      <c r="D1007" s="55" t="s">
        <v>2232</v>
      </c>
      <c r="E1007" s="249" t="s">
        <v>1648</v>
      </c>
      <c r="F1007" s="249"/>
      <c r="G1007" s="57" t="s">
        <v>164</v>
      </c>
      <c r="H1007" s="58">
        <v>9.4000000000000004E-3</v>
      </c>
      <c r="I1007" s="43">
        <f t="shared" si="198"/>
        <v>60.5</v>
      </c>
      <c r="J1007" s="43">
        <f t="shared" si="199"/>
        <v>0.56869999999999998</v>
      </c>
      <c r="L1007">
        <f>_xlfn.XLOOKUP(B1007,Analítico!B:B,Analítico!I:I,0)</f>
        <v>60.5</v>
      </c>
    </row>
    <row r="1008" spans="1:12" ht="25.5" customHeight="1" x14ac:dyDescent="0.25">
      <c r="A1008" s="55" t="s">
        <v>1627</v>
      </c>
      <c r="B1008" s="56" t="s">
        <v>2251</v>
      </c>
      <c r="C1008" s="55" t="s">
        <v>157</v>
      </c>
      <c r="D1008" s="55" t="s">
        <v>2252</v>
      </c>
      <c r="E1008" s="249" t="s">
        <v>1648</v>
      </c>
      <c r="F1008" s="249"/>
      <c r="G1008" s="57" t="s">
        <v>164</v>
      </c>
      <c r="H1008" s="58">
        <v>1</v>
      </c>
      <c r="I1008" s="43">
        <f t="shared" si="198"/>
        <v>3.12</v>
      </c>
      <c r="J1008" s="43">
        <f t="shared" si="199"/>
        <v>3.12</v>
      </c>
      <c r="L1008">
        <f>_xlfn.XLOOKUP(B1008,Analítico!B:B,Analítico!I:I,0)</f>
        <v>3.12</v>
      </c>
    </row>
    <row r="1009" spans="1:12" ht="25.5" customHeight="1" x14ac:dyDescent="0.25">
      <c r="A1009" s="55" t="s">
        <v>1627</v>
      </c>
      <c r="B1009" s="56" t="s">
        <v>2235</v>
      </c>
      <c r="C1009" s="55" t="s">
        <v>157</v>
      </c>
      <c r="D1009" s="55" t="s">
        <v>2236</v>
      </c>
      <c r="E1009" s="249" t="s">
        <v>1648</v>
      </c>
      <c r="F1009" s="249"/>
      <c r="G1009" s="57" t="s">
        <v>164</v>
      </c>
      <c r="H1009" s="58">
        <v>1.0999999999999999E-2</v>
      </c>
      <c r="I1009" s="43">
        <f t="shared" si="198"/>
        <v>68.55</v>
      </c>
      <c r="J1009" s="43">
        <f t="shared" si="199"/>
        <v>0.75404999999999989</v>
      </c>
      <c r="L1009">
        <f>_xlfn.XLOOKUP(B1009,Analítico!B:B,Analítico!I:I,0)</f>
        <v>68.55</v>
      </c>
    </row>
    <row r="1010" spans="1:12" ht="24" customHeight="1" thickBot="1" x14ac:dyDescent="0.3">
      <c r="A1010" s="55" t="s">
        <v>1627</v>
      </c>
      <c r="B1010" s="56" t="s">
        <v>2237</v>
      </c>
      <c r="C1010" s="55" t="s">
        <v>157</v>
      </c>
      <c r="D1010" s="55" t="s">
        <v>2238</v>
      </c>
      <c r="E1010" s="249" t="s">
        <v>1648</v>
      </c>
      <c r="F1010" s="249"/>
      <c r="G1010" s="57" t="s">
        <v>164</v>
      </c>
      <c r="H1010" s="58">
        <v>1.3100000000000001E-2</v>
      </c>
      <c r="I1010" s="43">
        <f t="shared" si="198"/>
        <v>1.94</v>
      </c>
      <c r="J1010" s="43">
        <f t="shared" si="199"/>
        <v>2.5413999999999999E-2</v>
      </c>
      <c r="L1010">
        <f>_xlfn.XLOOKUP(B1010,Analítico!B:B,Analítico!I:I,0)</f>
        <v>1.94</v>
      </c>
    </row>
    <row r="1011" spans="1:12" ht="26.25" hidden="1" thickBot="1" x14ac:dyDescent="0.3">
      <c r="A1011" s="44"/>
      <c r="B1011" s="44"/>
      <c r="C1011" s="44"/>
      <c r="D1011" s="44"/>
      <c r="E1011" s="44" t="s">
        <v>1629</v>
      </c>
      <c r="F1011" s="45">
        <v>2.97</v>
      </c>
      <c r="G1011" s="44" t="s">
        <v>1630</v>
      </c>
      <c r="H1011" s="45">
        <v>0</v>
      </c>
      <c r="I1011" s="44" t="s">
        <v>1631</v>
      </c>
      <c r="J1011" s="45">
        <v>2.97</v>
      </c>
      <c r="L1011" t="str">
        <f>_xlfn.XLOOKUP(B1011,Analítico!B:B,Analítico!I:I,0)</f>
        <v>MO com LS =&gt;</v>
      </c>
    </row>
    <row r="1012" spans="1:12" ht="15" hidden="1" customHeight="1" thickBot="1" x14ac:dyDescent="0.3">
      <c r="A1012" s="44"/>
      <c r="B1012" s="44"/>
      <c r="C1012" s="44"/>
      <c r="D1012" s="44"/>
      <c r="E1012" s="44" t="s">
        <v>1632</v>
      </c>
      <c r="F1012" s="45">
        <v>1.85</v>
      </c>
      <c r="G1012" s="44"/>
      <c r="H1012" s="229" t="s">
        <v>1633</v>
      </c>
      <c r="I1012" s="229"/>
      <c r="J1012" s="45">
        <v>10.29</v>
      </c>
      <c r="L1012" t="str">
        <f>_xlfn.XLOOKUP(B1012,Analítico!B:B,Analítico!I:I,0)</f>
        <v>MO com LS =&gt;</v>
      </c>
    </row>
    <row r="1013" spans="1:12" ht="0.75" customHeight="1" thickTop="1" x14ac:dyDescent="0.25">
      <c r="A1013" s="49"/>
      <c r="B1013" s="49"/>
      <c r="C1013" s="49"/>
      <c r="D1013" s="49"/>
      <c r="E1013" s="49"/>
      <c r="F1013" s="49"/>
      <c r="G1013" s="49"/>
      <c r="H1013" s="49"/>
      <c r="I1013" s="49"/>
      <c r="J1013" s="49"/>
      <c r="L1013" t="str">
        <f>_xlfn.XLOOKUP(B1013,Analítico!B:B,Analítico!I:I,0)</f>
        <v>MO com LS =&gt;</v>
      </c>
    </row>
    <row r="1014" spans="1:12" ht="18" hidden="1" customHeight="1" x14ac:dyDescent="0.25">
      <c r="A1014" s="36" t="s">
        <v>516</v>
      </c>
      <c r="B1014" s="37" t="s">
        <v>137</v>
      </c>
      <c r="C1014" s="36" t="s">
        <v>138</v>
      </c>
      <c r="D1014" s="36" t="s">
        <v>9</v>
      </c>
      <c r="E1014" s="250" t="s">
        <v>1626</v>
      </c>
      <c r="F1014" s="250"/>
      <c r="G1014" s="38" t="s">
        <v>139</v>
      </c>
      <c r="H1014" s="37" t="s">
        <v>140</v>
      </c>
      <c r="I1014" s="37" t="s">
        <v>141</v>
      </c>
      <c r="J1014" s="37" t="s">
        <v>10</v>
      </c>
      <c r="L1014" t="str">
        <f>_xlfn.XLOOKUP(B1014,Analítico!B:B,Analítico!I:I,0)</f>
        <v>Valor Unit</v>
      </c>
    </row>
    <row r="1015" spans="1:12" ht="39" customHeight="1" x14ac:dyDescent="0.25">
      <c r="A1015" s="39" t="s">
        <v>1636</v>
      </c>
      <c r="B1015" s="40" t="s">
        <v>517</v>
      </c>
      <c r="C1015" s="39" t="s">
        <v>157</v>
      </c>
      <c r="D1015" s="39" t="s">
        <v>518</v>
      </c>
      <c r="E1015" s="251" t="s">
        <v>2168</v>
      </c>
      <c r="F1015" s="251"/>
      <c r="G1015" s="41" t="s">
        <v>164</v>
      </c>
      <c r="H1015" s="42">
        <v>1</v>
      </c>
      <c r="I1015" s="43">
        <f t="shared" ref="I1015:I1021" si="200">L1015</f>
        <v>14.654385844262297</v>
      </c>
      <c r="J1015" s="43">
        <f t="shared" ref="J1015:J1021" si="201">H1015*I1015</f>
        <v>14.654385844262297</v>
      </c>
      <c r="L1015">
        <f>_xlfn.XLOOKUP(B1015,Analítico!B:B,Analítico!I:I,0)</f>
        <v>14.654385844262297</v>
      </c>
    </row>
    <row r="1016" spans="1:12" ht="25.5" customHeight="1" x14ac:dyDescent="0.25">
      <c r="A1016" s="50" t="s">
        <v>1638</v>
      </c>
      <c r="B1016" s="51" t="s">
        <v>2162</v>
      </c>
      <c r="C1016" s="50" t="s">
        <v>157</v>
      </c>
      <c r="D1016" s="50" t="s">
        <v>2163</v>
      </c>
      <c r="E1016" s="248" t="s">
        <v>1637</v>
      </c>
      <c r="F1016" s="248"/>
      <c r="G1016" s="52" t="s">
        <v>266</v>
      </c>
      <c r="H1016" s="53">
        <v>0.12709999999999999</v>
      </c>
      <c r="I1016" s="43">
        <f t="shared" si="200"/>
        <v>18.72</v>
      </c>
      <c r="J1016" s="43">
        <f t="shared" si="201"/>
        <v>2.3793119999999996</v>
      </c>
      <c r="L1016">
        <f>_xlfn.XLOOKUP(B1016,Analítico!B:B,Analítico!I:I,0)</f>
        <v>18.72</v>
      </c>
    </row>
    <row r="1017" spans="1:12" ht="25.5" customHeight="1" x14ac:dyDescent="0.25">
      <c r="A1017" s="50" t="s">
        <v>1638</v>
      </c>
      <c r="B1017" s="51" t="s">
        <v>1658</v>
      </c>
      <c r="C1017" s="50" t="s">
        <v>157</v>
      </c>
      <c r="D1017" s="50" t="s">
        <v>1659</v>
      </c>
      <c r="E1017" s="248" t="s">
        <v>1637</v>
      </c>
      <c r="F1017" s="248"/>
      <c r="G1017" s="52" t="s">
        <v>266</v>
      </c>
      <c r="H1017" s="53">
        <v>0.12709999999999999</v>
      </c>
      <c r="I1017" s="43">
        <f t="shared" si="200"/>
        <v>25.97</v>
      </c>
      <c r="J1017" s="43">
        <f t="shared" si="201"/>
        <v>3.3007869999999997</v>
      </c>
      <c r="L1017">
        <f>_xlfn.XLOOKUP(B1017,Analítico!B:B,Analítico!I:I,0)</f>
        <v>25.97</v>
      </c>
    </row>
    <row r="1018" spans="1:12" ht="24" customHeight="1" x14ac:dyDescent="0.25">
      <c r="A1018" s="55" t="s">
        <v>1627</v>
      </c>
      <c r="B1018" s="56" t="s">
        <v>2231</v>
      </c>
      <c r="C1018" s="55" t="s">
        <v>157</v>
      </c>
      <c r="D1018" s="55" t="s">
        <v>2232</v>
      </c>
      <c r="E1018" s="249" t="s">
        <v>1648</v>
      </c>
      <c r="F1018" s="249"/>
      <c r="G1018" s="57" t="s">
        <v>164</v>
      </c>
      <c r="H1018" s="58">
        <v>1.6500000000000001E-2</v>
      </c>
      <c r="I1018" s="43">
        <f t="shared" si="200"/>
        <v>60.5</v>
      </c>
      <c r="J1018" s="43">
        <f t="shared" si="201"/>
        <v>0.99825000000000008</v>
      </c>
      <c r="L1018">
        <f>_xlfn.XLOOKUP(B1018,Analítico!B:B,Analítico!I:I,0)</f>
        <v>60.5</v>
      </c>
    </row>
    <row r="1019" spans="1:12" ht="25.5" customHeight="1" x14ac:dyDescent="0.25">
      <c r="A1019" s="55" t="s">
        <v>1627</v>
      </c>
      <c r="B1019" s="56" t="s">
        <v>2253</v>
      </c>
      <c r="C1019" s="55" t="s">
        <v>157</v>
      </c>
      <c r="D1019" s="55" t="s">
        <v>2254</v>
      </c>
      <c r="E1019" s="249" t="s">
        <v>1648</v>
      </c>
      <c r="F1019" s="249"/>
      <c r="G1019" s="57" t="s">
        <v>164</v>
      </c>
      <c r="H1019" s="58">
        <v>1</v>
      </c>
      <c r="I1019" s="43">
        <f t="shared" si="200"/>
        <v>6.46</v>
      </c>
      <c r="J1019" s="43">
        <f t="shared" si="201"/>
        <v>6.46</v>
      </c>
      <c r="L1019">
        <f>_xlfn.XLOOKUP(B1019,Analítico!B:B,Analítico!I:I,0)</f>
        <v>6.46</v>
      </c>
    </row>
    <row r="1020" spans="1:12" ht="25.5" customHeight="1" x14ac:dyDescent="0.25">
      <c r="A1020" s="55" t="s">
        <v>1627</v>
      </c>
      <c r="B1020" s="56" t="s">
        <v>2235</v>
      </c>
      <c r="C1020" s="55" t="s">
        <v>157</v>
      </c>
      <c r="D1020" s="55" t="s">
        <v>2236</v>
      </c>
      <c r="E1020" s="249" t="s">
        <v>1648</v>
      </c>
      <c r="F1020" s="249"/>
      <c r="G1020" s="57" t="s">
        <v>164</v>
      </c>
      <c r="H1020" s="58">
        <v>2.1999999999999999E-2</v>
      </c>
      <c r="I1020" s="43">
        <f t="shared" si="200"/>
        <v>68.55</v>
      </c>
      <c r="J1020" s="43">
        <f t="shared" si="201"/>
        <v>1.5080999999999998</v>
      </c>
      <c r="L1020">
        <f>_xlfn.XLOOKUP(B1020,Analítico!B:B,Analítico!I:I,0)</f>
        <v>68.55</v>
      </c>
    </row>
    <row r="1021" spans="1:12" ht="24" customHeight="1" thickBot="1" x14ac:dyDescent="0.3">
      <c r="A1021" s="55" t="s">
        <v>1627</v>
      </c>
      <c r="B1021" s="56" t="s">
        <v>2237</v>
      </c>
      <c r="C1021" s="55" t="s">
        <v>157</v>
      </c>
      <c r="D1021" s="55" t="s">
        <v>2238</v>
      </c>
      <c r="E1021" s="249" t="s">
        <v>1648</v>
      </c>
      <c r="F1021" s="249"/>
      <c r="G1021" s="57" t="s">
        <v>164</v>
      </c>
      <c r="H1021" s="58">
        <v>1.9E-2</v>
      </c>
      <c r="I1021" s="43">
        <f t="shared" si="200"/>
        <v>1.94</v>
      </c>
      <c r="J1021" s="43">
        <f t="shared" si="201"/>
        <v>3.6859999999999997E-2</v>
      </c>
      <c r="L1021">
        <f>_xlfn.XLOOKUP(B1021,Analítico!B:B,Analítico!I:I,0)</f>
        <v>1.94</v>
      </c>
    </row>
    <row r="1022" spans="1:12" ht="26.25" hidden="1" thickBot="1" x14ac:dyDescent="0.3">
      <c r="A1022" s="44"/>
      <c r="B1022" s="44"/>
      <c r="C1022" s="44"/>
      <c r="D1022" s="44"/>
      <c r="E1022" s="44" t="s">
        <v>1629</v>
      </c>
      <c r="F1022" s="45">
        <v>4.4000000000000004</v>
      </c>
      <c r="G1022" s="44" t="s">
        <v>1630</v>
      </c>
      <c r="H1022" s="45">
        <v>0</v>
      </c>
      <c r="I1022" s="44" t="s">
        <v>1631</v>
      </c>
      <c r="J1022" s="45">
        <v>4.4000000000000004</v>
      </c>
      <c r="L1022" t="str">
        <f>_xlfn.XLOOKUP(B1022,Analítico!B:B,Analítico!I:I,0)</f>
        <v>MO com LS =&gt;</v>
      </c>
    </row>
    <row r="1023" spans="1:12" ht="15" hidden="1" customHeight="1" thickBot="1" x14ac:dyDescent="0.3">
      <c r="A1023" s="44"/>
      <c r="B1023" s="44"/>
      <c r="C1023" s="44"/>
      <c r="D1023" s="44"/>
      <c r="E1023" s="44" t="s">
        <v>1632</v>
      </c>
      <c r="F1023" s="45">
        <v>3.28</v>
      </c>
      <c r="G1023" s="44"/>
      <c r="H1023" s="229" t="s">
        <v>1633</v>
      </c>
      <c r="I1023" s="229"/>
      <c r="J1023" s="45">
        <v>18.190000000000001</v>
      </c>
      <c r="L1023" t="str">
        <f>_xlfn.XLOOKUP(B1023,Analítico!B:B,Analítico!I:I,0)</f>
        <v>MO com LS =&gt;</v>
      </c>
    </row>
    <row r="1024" spans="1:12" ht="0.75" customHeight="1" thickTop="1" x14ac:dyDescent="0.25">
      <c r="A1024" s="49"/>
      <c r="B1024" s="49"/>
      <c r="C1024" s="49"/>
      <c r="D1024" s="49"/>
      <c r="E1024" s="49"/>
      <c r="F1024" s="49"/>
      <c r="G1024" s="49"/>
      <c r="H1024" s="49"/>
      <c r="I1024" s="49"/>
      <c r="J1024" s="49"/>
      <c r="L1024" t="str">
        <f>_xlfn.XLOOKUP(B1024,Analítico!B:B,Analítico!I:I,0)</f>
        <v>MO com LS =&gt;</v>
      </c>
    </row>
    <row r="1025" spans="1:12" ht="18" hidden="1" customHeight="1" x14ac:dyDescent="0.25">
      <c r="A1025" s="36" t="s">
        <v>519</v>
      </c>
      <c r="B1025" s="37" t="s">
        <v>137</v>
      </c>
      <c r="C1025" s="36" t="s">
        <v>138</v>
      </c>
      <c r="D1025" s="36" t="s">
        <v>9</v>
      </c>
      <c r="E1025" s="250" t="s">
        <v>1626</v>
      </c>
      <c r="F1025" s="250"/>
      <c r="G1025" s="38" t="s">
        <v>139</v>
      </c>
      <c r="H1025" s="37" t="s">
        <v>140</v>
      </c>
      <c r="I1025" s="37" t="s">
        <v>141</v>
      </c>
      <c r="J1025" s="37" t="s">
        <v>10</v>
      </c>
      <c r="L1025" t="str">
        <f>_xlfn.XLOOKUP(B1025,Analítico!B:B,Analítico!I:I,0)</f>
        <v>Valor Unit</v>
      </c>
    </row>
    <row r="1026" spans="1:12" ht="39" customHeight="1" x14ac:dyDescent="0.25">
      <c r="A1026" s="39" t="s">
        <v>1636</v>
      </c>
      <c r="B1026" s="40" t="s">
        <v>520</v>
      </c>
      <c r="C1026" s="39" t="s">
        <v>157</v>
      </c>
      <c r="D1026" s="39" t="s">
        <v>521</v>
      </c>
      <c r="E1026" s="251" t="s">
        <v>2168</v>
      </c>
      <c r="F1026" s="251"/>
      <c r="G1026" s="41" t="s">
        <v>164</v>
      </c>
      <c r="H1026" s="42">
        <v>1</v>
      </c>
      <c r="I1026" s="43">
        <f t="shared" ref="I1026:I1032" si="202">L1026</f>
        <v>10.167034049180328</v>
      </c>
      <c r="J1026" s="43">
        <f t="shared" ref="J1026:J1032" si="203">H1026*I1026</f>
        <v>10.167034049180328</v>
      </c>
      <c r="L1026">
        <f>_xlfn.XLOOKUP(B1026,Analítico!B:B,Analítico!I:I,0)</f>
        <v>10.167034049180328</v>
      </c>
    </row>
    <row r="1027" spans="1:12" ht="25.5" customHeight="1" x14ac:dyDescent="0.25">
      <c r="A1027" s="50" t="s">
        <v>1638</v>
      </c>
      <c r="B1027" s="51" t="s">
        <v>2162</v>
      </c>
      <c r="C1027" s="50" t="s">
        <v>157</v>
      </c>
      <c r="D1027" s="50" t="s">
        <v>2163</v>
      </c>
      <c r="E1027" s="248" t="s">
        <v>1637</v>
      </c>
      <c r="F1027" s="248"/>
      <c r="G1027" s="52" t="s">
        <v>266</v>
      </c>
      <c r="H1027" s="53">
        <v>6.59E-2</v>
      </c>
      <c r="I1027" s="43">
        <f t="shared" si="202"/>
        <v>18.72</v>
      </c>
      <c r="J1027" s="43">
        <f t="shared" si="203"/>
        <v>1.2336479999999999</v>
      </c>
      <c r="L1027">
        <f>_xlfn.XLOOKUP(B1027,Analítico!B:B,Analítico!I:I,0)</f>
        <v>18.72</v>
      </c>
    </row>
    <row r="1028" spans="1:12" ht="25.5" customHeight="1" x14ac:dyDescent="0.25">
      <c r="A1028" s="50" t="s">
        <v>1638</v>
      </c>
      <c r="B1028" s="51" t="s">
        <v>1658</v>
      </c>
      <c r="C1028" s="50" t="s">
        <v>157</v>
      </c>
      <c r="D1028" s="50" t="s">
        <v>1659</v>
      </c>
      <c r="E1028" s="248" t="s">
        <v>1637</v>
      </c>
      <c r="F1028" s="248"/>
      <c r="G1028" s="52" t="s">
        <v>266</v>
      </c>
      <c r="H1028" s="53">
        <v>6.59E-2</v>
      </c>
      <c r="I1028" s="43">
        <f t="shared" si="202"/>
        <v>25.97</v>
      </c>
      <c r="J1028" s="43">
        <f t="shared" si="203"/>
        <v>1.7114229999999999</v>
      </c>
      <c r="L1028">
        <f>_xlfn.XLOOKUP(B1028,Analítico!B:B,Analítico!I:I,0)</f>
        <v>25.97</v>
      </c>
    </row>
    <row r="1029" spans="1:12" ht="24" customHeight="1" x14ac:dyDescent="0.25">
      <c r="A1029" s="55" t="s">
        <v>1627</v>
      </c>
      <c r="B1029" s="56" t="s">
        <v>2231</v>
      </c>
      <c r="C1029" s="55" t="s">
        <v>157</v>
      </c>
      <c r="D1029" s="55" t="s">
        <v>2232</v>
      </c>
      <c r="E1029" s="249" t="s">
        <v>1648</v>
      </c>
      <c r="F1029" s="249"/>
      <c r="G1029" s="57" t="s">
        <v>164</v>
      </c>
      <c r="H1029" s="58">
        <v>1.18E-2</v>
      </c>
      <c r="I1029" s="43">
        <f t="shared" si="202"/>
        <v>60.5</v>
      </c>
      <c r="J1029" s="43">
        <f t="shared" si="203"/>
        <v>0.71389999999999998</v>
      </c>
      <c r="L1029">
        <f>_xlfn.XLOOKUP(B1029,Analítico!B:B,Analítico!I:I,0)</f>
        <v>60.5</v>
      </c>
    </row>
    <row r="1030" spans="1:12" ht="25.5" customHeight="1" x14ac:dyDescent="0.25">
      <c r="A1030" s="55" t="s">
        <v>1627</v>
      </c>
      <c r="B1030" s="56" t="s">
        <v>2255</v>
      </c>
      <c r="C1030" s="55" t="s">
        <v>157</v>
      </c>
      <c r="D1030" s="55" t="s">
        <v>2256</v>
      </c>
      <c r="E1030" s="249" t="s">
        <v>1648</v>
      </c>
      <c r="F1030" s="249"/>
      <c r="G1030" s="57" t="s">
        <v>164</v>
      </c>
      <c r="H1030" s="58">
        <v>1</v>
      </c>
      <c r="I1030" s="43">
        <f t="shared" si="202"/>
        <v>5.47</v>
      </c>
      <c r="J1030" s="43">
        <f t="shared" si="203"/>
        <v>5.47</v>
      </c>
      <c r="L1030">
        <f>_xlfn.XLOOKUP(B1030,Analítico!B:B,Analítico!I:I,0)</f>
        <v>5.47</v>
      </c>
    </row>
    <row r="1031" spans="1:12" ht="25.5" customHeight="1" x14ac:dyDescent="0.25">
      <c r="A1031" s="55" t="s">
        <v>1627</v>
      </c>
      <c r="B1031" s="56" t="s">
        <v>2235</v>
      </c>
      <c r="C1031" s="55" t="s">
        <v>157</v>
      </c>
      <c r="D1031" s="55" t="s">
        <v>2236</v>
      </c>
      <c r="E1031" s="249" t="s">
        <v>1648</v>
      </c>
      <c r="F1031" s="249"/>
      <c r="G1031" s="57" t="s">
        <v>164</v>
      </c>
      <c r="H1031" s="58">
        <v>1.4999999999999999E-2</v>
      </c>
      <c r="I1031" s="43">
        <f t="shared" si="202"/>
        <v>68.55</v>
      </c>
      <c r="J1031" s="43">
        <f t="shared" si="203"/>
        <v>1.0282499999999999</v>
      </c>
      <c r="L1031">
        <f>_xlfn.XLOOKUP(B1031,Analítico!B:B,Analítico!I:I,0)</f>
        <v>68.55</v>
      </c>
    </row>
    <row r="1032" spans="1:12" ht="24" customHeight="1" thickBot="1" x14ac:dyDescent="0.3">
      <c r="A1032" s="55" t="s">
        <v>1627</v>
      </c>
      <c r="B1032" s="56" t="s">
        <v>2237</v>
      </c>
      <c r="C1032" s="55" t="s">
        <v>157</v>
      </c>
      <c r="D1032" s="55" t="s">
        <v>2238</v>
      </c>
      <c r="E1032" s="249" t="s">
        <v>1648</v>
      </c>
      <c r="F1032" s="249"/>
      <c r="G1032" s="57" t="s">
        <v>164</v>
      </c>
      <c r="H1032" s="58">
        <v>1.49E-2</v>
      </c>
      <c r="I1032" s="43">
        <f t="shared" si="202"/>
        <v>1.94</v>
      </c>
      <c r="J1032" s="43">
        <f t="shared" si="203"/>
        <v>2.8905999999999998E-2</v>
      </c>
      <c r="L1032">
        <f>_xlfn.XLOOKUP(B1032,Analítico!B:B,Analítico!I:I,0)</f>
        <v>1.94</v>
      </c>
    </row>
    <row r="1033" spans="1:12" ht="26.25" hidden="1" thickBot="1" x14ac:dyDescent="0.3">
      <c r="A1033" s="44"/>
      <c r="B1033" s="44"/>
      <c r="C1033" s="44"/>
      <c r="D1033" s="44"/>
      <c r="E1033" s="44" t="s">
        <v>1629</v>
      </c>
      <c r="F1033" s="45">
        <v>2.2799999999999998</v>
      </c>
      <c r="G1033" s="44" t="s">
        <v>1630</v>
      </c>
      <c r="H1033" s="45">
        <v>0</v>
      </c>
      <c r="I1033" s="44" t="s">
        <v>1631</v>
      </c>
      <c r="J1033" s="45">
        <v>2.2799999999999998</v>
      </c>
      <c r="L1033" t="str">
        <f>_xlfn.XLOOKUP(B1033,Analítico!B:B,Analítico!I:I,0)</f>
        <v>MO com LS =&gt;</v>
      </c>
    </row>
    <row r="1034" spans="1:12" ht="15" hidden="1" customHeight="1" thickBot="1" x14ac:dyDescent="0.3">
      <c r="A1034" s="44"/>
      <c r="B1034" s="44"/>
      <c r="C1034" s="44"/>
      <c r="D1034" s="44"/>
      <c r="E1034" s="44" t="s">
        <v>1632</v>
      </c>
      <c r="F1034" s="45">
        <v>2.27</v>
      </c>
      <c r="G1034" s="44"/>
      <c r="H1034" s="229" t="s">
        <v>1633</v>
      </c>
      <c r="I1034" s="229"/>
      <c r="J1034" s="45">
        <v>12.62</v>
      </c>
      <c r="L1034" t="str">
        <f>_xlfn.XLOOKUP(B1034,Analítico!B:B,Analítico!I:I,0)</f>
        <v>MO com LS =&gt;</v>
      </c>
    </row>
    <row r="1035" spans="1:12" ht="0.75" customHeight="1" thickTop="1" x14ac:dyDescent="0.25">
      <c r="A1035" s="49"/>
      <c r="B1035" s="49"/>
      <c r="C1035" s="49"/>
      <c r="D1035" s="49"/>
      <c r="E1035" s="49"/>
      <c r="F1035" s="49"/>
      <c r="G1035" s="49"/>
      <c r="H1035" s="49"/>
      <c r="I1035" s="49"/>
      <c r="J1035" s="49"/>
      <c r="L1035" t="str">
        <f>_xlfn.XLOOKUP(B1035,Analítico!B:B,Analítico!I:I,0)</f>
        <v>MO com LS =&gt;</v>
      </c>
    </row>
    <row r="1036" spans="1:12" ht="18" hidden="1" customHeight="1" x14ac:dyDescent="0.25">
      <c r="A1036" s="36" t="s">
        <v>522</v>
      </c>
      <c r="B1036" s="37" t="s">
        <v>137</v>
      </c>
      <c r="C1036" s="36" t="s">
        <v>138</v>
      </c>
      <c r="D1036" s="36" t="s">
        <v>9</v>
      </c>
      <c r="E1036" s="250" t="s">
        <v>1626</v>
      </c>
      <c r="F1036" s="250"/>
      <c r="G1036" s="38" t="s">
        <v>139</v>
      </c>
      <c r="H1036" s="37" t="s">
        <v>140</v>
      </c>
      <c r="I1036" s="37" t="s">
        <v>141</v>
      </c>
      <c r="J1036" s="37" t="s">
        <v>10</v>
      </c>
      <c r="L1036" t="str">
        <f>_xlfn.XLOOKUP(B1036,Analítico!B:B,Analítico!I:I,0)</f>
        <v>Valor Unit</v>
      </c>
    </row>
    <row r="1037" spans="1:12" ht="51.75" customHeight="1" x14ac:dyDescent="0.25">
      <c r="A1037" s="39" t="s">
        <v>1636</v>
      </c>
      <c r="B1037" s="40" t="s">
        <v>523</v>
      </c>
      <c r="C1037" s="39" t="s">
        <v>157</v>
      </c>
      <c r="D1037" s="39" t="s">
        <v>524</v>
      </c>
      <c r="E1037" s="251" t="s">
        <v>2168</v>
      </c>
      <c r="F1037" s="251"/>
      <c r="G1037" s="41" t="s">
        <v>164</v>
      </c>
      <c r="H1037" s="42">
        <v>1</v>
      </c>
      <c r="I1037" s="43">
        <f t="shared" ref="I1037:I1043" si="204">L1037</f>
        <v>26.029862926229505</v>
      </c>
      <c r="J1037" s="43">
        <f t="shared" ref="J1037:J1043" si="205">H1037*I1037</f>
        <v>26.029862926229505</v>
      </c>
      <c r="L1037">
        <f>_xlfn.XLOOKUP(B1037,Analítico!B:B,Analítico!I:I,0)</f>
        <v>26.029862926229505</v>
      </c>
    </row>
    <row r="1038" spans="1:12" ht="25.5" customHeight="1" x14ac:dyDescent="0.25">
      <c r="A1038" s="50" t="s">
        <v>1638</v>
      </c>
      <c r="B1038" s="51" t="s">
        <v>2162</v>
      </c>
      <c r="C1038" s="50" t="s">
        <v>157</v>
      </c>
      <c r="D1038" s="50" t="s">
        <v>2163</v>
      </c>
      <c r="E1038" s="248" t="s">
        <v>1637</v>
      </c>
      <c r="F1038" s="248"/>
      <c r="G1038" s="52" t="s">
        <v>266</v>
      </c>
      <c r="H1038" s="53">
        <v>0.23100000000000001</v>
      </c>
      <c r="I1038" s="43">
        <f t="shared" si="204"/>
        <v>18.72</v>
      </c>
      <c r="J1038" s="43">
        <f t="shared" si="205"/>
        <v>4.3243200000000002</v>
      </c>
      <c r="L1038">
        <f>_xlfn.XLOOKUP(B1038,Analítico!B:B,Analítico!I:I,0)</f>
        <v>18.72</v>
      </c>
    </row>
    <row r="1039" spans="1:12" ht="25.5" customHeight="1" x14ac:dyDescent="0.25">
      <c r="A1039" s="50" t="s">
        <v>1638</v>
      </c>
      <c r="B1039" s="51" t="s">
        <v>1658</v>
      </c>
      <c r="C1039" s="50" t="s">
        <v>157</v>
      </c>
      <c r="D1039" s="50" t="s">
        <v>1659</v>
      </c>
      <c r="E1039" s="248" t="s">
        <v>1637</v>
      </c>
      <c r="F1039" s="248"/>
      <c r="G1039" s="52" t="s">
        <v>266</v>
      </c>
      <c r="H1039" s="53">
        <v>0.23100000000000001</v>
      </c>
      <c r="I1039" s="43">
        <f t="shared" si="204"/>
        <v>25.97</v>
      </c>
      <c r="J1039" s="43">
        <f t="shared" si="205"/>
        <v>5.9990699999999997</v>
      </c>
      <c r="L1039">
        <f>_xlfn.XLOOKUP(B1039,Analítico!B:B,Analítico!I:I,0)</f>
        <v>25.97</v>
      </c>
    </row>
    <row r="1040" spans="1:12" ht="25.5" customHeight="1" x14ac:dyDescent="0.25">
      <c r="A1040" s="55" t="s">
        <v>1627</v>
      </c>
      <c r="B1040" s="56" t="s">
        <v>2257</v>
      </c>
      <c r="C1040" s="55" t="s">
        <v>157</v>
      </c>
      <c r="D1040" s="55" t="s">
        <v>2258</v>
      </c>
      <c r="E1040" s="249" t="s">
        <v>1648</v>
      </c>
      <c r="F1040" s="249"/>
      <c r="G1040" s="57" t="s">
        <v>164</v>
      </c>
      <c r="H1040" s="58">
        <v>1</v>
      </c>
      <c r="I1040" s="43">
        <f t="shared" si="204"/>
        <v>14.02</v>
      </c>
      <c r="J1040" s="43">
        <f t="shared" si="205"/>
        <v>14.02</v>
      </c>
      <c r="L1040">
        <f>_xlfn.XLOOKUP(B1040,Analítico!B:B,Analítico!I:I,0)</f>
        <v>14.02</v>
      </c>
    </row>
    <row r="1041" spans="1:12" ht="24" customHeight="1" x14ac:dyDescent="0.25">
      <c r="A1041" s="55" t="s">
        <v>1627</v>
      </c>
      <c r="B1041" s="56" t="s">
        <v>2259</v>
      </c>
      <c r="C1041" s="55" t="s">
        <v>157</v>
      </c>
      <c r="D1041" s="55" t="s">
        <v>2260</v>
      </c>
      <c r="E1041" s="249" t="s">
        <v>1648</v>
      </c>
      <c r="F1041" s="249"/>
      <c r="G1041" s="57" t="s">
        <v>164</v>
      </c>
      <c r="H1041" s="58">
        <v>4.5999999999999999E-2</v>
      </c>
      <c r="I1041" s="43">
        <f t="shared" si="204"/>
        <v>19.739999999999998</v>
      </c>
      <c r="J1041" s="43">
        <f t="shared" si="205"/>
        <v>0.90803999999999996</v>
      </c>
      <c r="L1041">
        <f>_xlfn.XLOOKUP(B1041,Analítico!B:B,Analítico!I:I,0)</f>
        <v>19.739999999999998</v>
      </c>
    </row>
    <row r="1042" spans="1:12" ht="25.5" customHeight="1" x14ac:dyDescent="0.25">
      <c r="A1042" s="55" t="s">
        <v>1627</v>
      </c>
      <c r="B1042" s="56" t="s">
        <v>2235</v>
      </c>
      <c r="C1042" s="55" t="s">
        <v>157</v>
      </c>
      <c r="D1042" s="55" t="s">
        <v>2236</v>
      </c>
      <c r="E1042" s="249" t="s">
        <v>1648</v>
      </c>
      <c r="F1042" s="249"/>
      <c r="G1042" s="57" t="s">
        <v>164</v>
      </c>
      <c r="H1042" s="58">
        <v>1.0999999999999999E-2</v>
      </c>
      <c r="I1042" s="43">
        <f t="shared" si="204"/>
        <v>68.55</v>
      </c>
      <c r="J1042" s="43">
        <f t="shared" si="205"/>
        <v>0.75404999999999989</v>
      </c>
      <c r="L1042">
        <f>_xlfn.XLOOKUP(B1042,Analítico!B:B,Analítico!I:I,0)</f>
        <v>68.55</v>
      </c>
    </row>
    <row r="1043" spans="1:12" ht="24" customHeight="1" thickBot="1" x14ac:dyDescent="0.3">
      <c r="A1043" s="55" t="s">
        <v>1627</v>
      </c>
      <c r="B1043" s="56" t="s">
        <v>2237</v>
      </c>
      <c r="C1043" s="55" t="s">
        <v>157</v>
      </c>
      <c r="D1043" s="55" t="s">
        <v>2238</v>
      </c>
      <c r="E1043" s="249" t="s">
        <v>1648</v>
      </c>
      <c r="F1043" s="249"/>
      <c r="G1043" s="57" t="s">
        <v>164</v>
      </c>
      <c r="H1043" s="58">
        <v>2.3E-2</v>
      </c>
      <c r="I1043" s="43">
        <f t="shared" si="204"/>
        <v>1.94</v>
      </c>
      <c r="J1043" s="43">
        <f t="shared" si="205"/>
        <v>4.462E-2</v>
      </c>
      <c r="L1043">
        <f>_xlfn.XLOOKUP(B1043,Analítico!B:B,Analítico!I:I,0)</f>
        <v>1.94</v>
      </c>
    </row>
    <row r="1044" spans="1:12" ht="26.25" hidden="1" thickBot="1" x14ac:dyDescent="0.3">
      <c r="A1044" s="44"/>
      <c r="B1044" s="44"/>
      <c r="C1044" s="44"/>
      <c r="D1044" s="44"/>
      <c r="E1044" s="44" t="s">
        <v>1629</v>
      </c>
      <c r="F1044" s="45">
        <v>8.02</v>
      </c>
      <c r="G1044" s="44" t="s">
        <v>1630</v>
      </c>
      <c r="H1044" s="45">
        <v>0</v>
      </c>
      <c r="I1044" s="44" t="s">
        <v>1631</v>
      </c>
      <c r="J1044" s="45">
        <v>8.02</v>
      </c>
      <c r="L1044" t="str">
        <f>_xlfn.XLOOKUP(B1044,Analítico!B:B,Analítico!I:I,0)</f>
        <v>MO com LS =&gt;</v>
      </c>
    </row>
    <row r="1045" spans="1:12" ht="15" hidden="1" customHeight="1" thickBot="1" x14ac:dyDescent="0.3">
      <c r="A1045" s="44"/>
      <c r="B1045" s="44"/>
      <c r="C1045" s="44"/>
      <c r="D1045" s="44"/>
      <c r="E1045" s="44" t="s">
        <v>1632</v>
      </c>
      <c r="F1045" s="45">
        <v>5.82</v>
      </c>
      <c r="G1045" s="44"/>
      <c r="H1045" s="229" t="s">
        <v>1633</v>
      </c>
      <c r="I1045" s="229"/>
      <c r="J1045" s="45">
        <v>32.31</v>
      </c>
      <c r="L1045" t="str">
        <f>_xlfn.XLOOKUP(B1045,Analítico!B:B,Analítico!I:I,0)</f>
        <v>MO com LS =&gt;</v>
      </c>
    </row>
    <row r="1046" spans="1:12" ht="0.75" customHeight="1" thickTop="1" x14ac:dyDescent="0.25">
      <c r="A1046" s="49"/>
      <c r="B1046" s="49"/>
      <c r="C1046" s="49"/>
      <c r="D1046" s="49"/>
      <c r="E1046" s="49"/>
      <c r="F1046" s="49"/>
      <c r="G1046" s="49"/>
      <c r="H1046" s="49"/>
      <c r="I1046" s="49"/>
      <c r="J1046" s="49"/>
      <c r="L1046" t="str">
        <f>_xlfn.XLOOKUP(B1046,Analítico!B:B,Analítico!I:I,0)</f>
        <v>MO com LS =&gt;</v>
      </c>
    </row>
    <row r="1047" spans="1:12" ht="18" hidden="1" customHeight="1" x14ac:dyDescent="0.25">
      <c r="A1047" s="36" t="s">
        <v>525</v>
      </c>
      <c r="B1047" s="37" t="s">
        <v>137</v>
      </c>
      <c r="C1047" s="36" t="s">
        <v>138</v>
      </c>
      <c r="D1047" s="36" t="s">
        <v>9</v>
      </c>
      <c r="E1047" s="250" t="s">
        <v>1626</v>
      </c>
      <c r="F1047" s="250"/>
      <c r="G1047" s="38" t="s">
        <v>139</v>
      </c>
      <c r="H1047" s="37" t="s">
        <v>140</v>
      </c>
      <c r="I1047" s="37" t="s">
        <v>141</v>
      </c>
      <c r="J1047" s="37" t="s">
        <v>10</v>
      </c>
      <c r="L1047" t="str">
        <f>_xlfn.XLOOKUP(B1047,Analítico!B:B,Analítico!I:I,0)</f>
        <v>Valor Unit</v>
      </c>
    </row>
    <row r="1048" spans="1:12" ht="25.5" customHeight="1" x14ac:dyDescent="0.25">
      <c r="A1048" s="39" t="s">
        <v>1636</v>
      </c>
      <c r="B1048" s="40" t="s">
        <v>526</v>
      </c>
      <c r="C1048" s="39" t="s">
        <v>157</v>
      </c>
      <c r="D1048" s="39" t="s">
        <v>527</v>
      </c>
      <c r="E1048" s="251" t="s">
        <v>2168</v>
      </c>
      <c r="F1048" s="251"/>
      <c r="G1048" s="41" t="s">
        <v>164</v>
      </c>
      <c r="H1048" s="42">
        <v>1</v>
      </c>
      <c r="I1048" s="43">
        <f t="shared" ref="I1048:I1054" si="206">L1048</f>
        <v>4.1328751721311479</v>
      </c>
      <c r="J1048" s="43">
        <f t="shared" ref="J1048:J1054" si="207">H1048*I1048</f>
        <v>4.1328751721311479</v>
      </c>
      <c r="L1048">
        <f>_xlfn.XLOOKUP(B1048,Analítico!B:B,Analítico!I:I,0)</f>
        <v>4.1328751721311479</v>
      </c>
    </row>
    <row r="1049" spans="1:12" ht="25.5" customHeight="1" x14ac:dyDescent="0.25">
      <c r="A1049" s="50" t="s">
        <v>1638</v>
      </c>
      <c r="B1049" s="51" t="s">
        <v>2162</v>
      </c>
      <c r="C1049" s="50" t="s">
        <v>157</v>
      </c>
      <c r="D1049" s="50" t="s">
        <v>2163</v>
      </c>
      <c r="E1049" s="248" t="s">
        <v>1637</v>
      </c>
      <c r="F1049" s="248"/>
      <c r="G1049" s="52" t="s">
        <v>266</v>
      </c>
      <c r="H1049" s="53">
        <v>4.7100000000000003E-2</v>
      </c>
      <c r="I1049" s="43">
        <f t="shared" si="206"/>
        <v>18.72</v>
      </c>
      <c r="J1049" s="43">
        <f t="shared" si="207"/>
        <v>0.88171200000000005</v>
      </c>
      <c r="L1049">
        <f>_xlfn.XLOOKUP(B1049,Analítico!B:B,Analítico!I:I,0)</f>
        <v>18.72</v>
      </c>
    </row>
    <row r="1050" spans="1:12" ht="25.5" customHeight="1" x14ac:dyDescent="0.25">
      <c r="A1050" s="50" t="s">
        <v>1638</v>
      </c>
      <c r="B1050" s="51" t="s">
        <v>1658</v>
      </c>
      <c r="C1050" s="50" t="s">
        <v>157</v>
      </c>
      <c r="D1050" s="50" t="s">
        <v>1659</v>
      </c>
      <c r="E1050" s="248" t="s">
        <v>1637</v>
      </c>
      <c r="F1050" s="248"/>
      <c r="G1050" s="52" t="s">
        <v>266</v>
      </c>
      <c r="H1050" s="53">
        <v>4.7100000000000003E-2</v>
      </c>
      <c r="I1050" s="43">
        <f t="shared" si="206"/>
        <v>25.97</v>
      </c>
      <c r="J1050" s="43">
        <f t="shared" si="207"/>
        <v>1.223187</v>
      </c>
      <c r="L1050">
        <f>_xlfn.XLOOKUP(B1050,Analítico!B:B,Analítico!I:I,0)</f>
        <v>25.97</v>
      </c>
    </row>
    <row r="1051" spans="1:12" ht="24" customHeight="1" x14ac:dyDescent="0.25">
      <c r="A1051" s="55" t="s">
        <v>1627</v>
      </c>
      <c r="B1051" s="56" t="s">
        <v>2231</v>
      </c>
      <c r="C1051" s="55" t="s">
        <v>157</v>
      </c>
      <c r="D1051" s="55" t="s">
        <v>2232</v>
      </c>
      <c r="E1051" s="249" t="s">
        <v>1648</v>
      </c>
      <c r="F1051" s="249"/>
      <c r="G1051" s="57" t="s">
        <v>164</v>
      </c>
      <c r="H1051" s="192">
        <v>7.1000000000000004E-3</v>
      </c>
      <c r="I1051" s="43">
        <f t="shared" si="206"/>
        <v>60.5</v>
      </c>
      <c r="J1051" s="43">
        <f t="shared" si="207"/>
        <v>0.42955000000000004</v>
      </c>
      <c r="L1051">
        <f>_xlfn.XLOOKUP(B1051,Analítico!B:B,Analítico!I:I,0)</f>
        <v>60.5</v>
      </c>
    </row>
    <row r="1052" spans="1:12" ht="24" customHeight="1" x14ac:dyDescent="0.25">
      <c r="A1052" s="55" t="s">
        <v>1627</v>
      </c>
      <c r="B1052" s="56" t="s">
        <v>2261</v>
      </c>
      <c r="C1052" s="55" t="s">
        <v>157</v>
      </c>
      <c r="D1052" s="55" t="s">
        <v>2262</v>
      </c>
      <c r="E1052" s="249" t="s">
        <v>1648</v>
      </c>
      <c r="F1052" s="249"/>
      <c r="G1052" s="57" t="s">
        <v>164</v>
      </c>
      <c r="H1052" s="192">
        <v>1</v>
      </c>
      <c r="I1052" s="43">
        <f t="shared" si="206"/>
        <v>1.05</v>
      </c>
      <c r="J1052" s="43">
        <f t="shared" si="207"/>
        <v>1.05</v>
      </c>
      <c r="L1052">
        <f>_xlfn.XLOOKUP(B1052,Analítico!B:B,Analítico!I:I,0)</f>
        <v>1.05</v>
      </c>
    </row>
    <row r="1053" spans="1:12" ht="25.5" customHeight="1" x14ac:dyDescent="0.25">
      <c r="A1053" s="55" t="s">
        <v>1627</v>
      </c>
      <c r="B1053" s="56" t="s">
        <v>2235</v>
      </c>
      <c r="C1053" s="55" t="s">
        <v>157</v>
      </c>
      <c r="D1053" s="55" t="s">
        <v>2236</v>
      </c>
      <c r="E1053" s="249" t="s">
        <v>1648</v>
      </c>
      <c r="F1053" s="249"/>
      <c r="G1053" s="57" t="s">
        <v>164</v>
      </c>
      <c r="H1053" s="192">
        <v>8.0000000000000002E-3</v>
      </c>
      <c r="I1053" s="43">
        <f t="shared" si="206"/>
        <v>68.55</v>
      </c>
      <c r="J1053" s="43">
        <f t="shared" si="207"/>
        <v>0.5484</v>
      </c>
      <c r="L1053">
        <f>_xlfn.XLOOKUP(B1053,Analítico!B:B,Analítico!I:I,0)</f>
        <v>68.55</v>
      </c>
    </row>
    <row r="1054" spans="1:12" ht="24" customHeight="1" thickBot="1" x14ac:dyDescent="0.3">
      <c r="A1054" s="55" t="s">
        <v>1627</v>
      </c>
      <c r="B1054" s="56" t="s">
        <v>2237</v>
      </c>
      <c r="C1054" s="55" t="s">
        <v>157</v>
      </c>
      <c r="D1054" s="55" t="s">
        <v>2238</v>
      </c>
      <c r="E1054" s="249" t="s">
        <v>1648</v>
      </c>
      <c r="F1054" s="249"/>
      <c r="G1054" s="57" t="s">
        <v>164</v>
      </c>
      <c r="H1054" s="192">
        <v>1.0800000000000001E-2</v>
      </c>
      <c r="I1054" s="43">
        <f t="shared" si="206"/>
        <v>1.94</v>
      </c>
      <c r="J1054" s="43">
        <f t="shared" si="207"/>
        <v>2.0952000000000002E-2</v>
      </c>
      <c r="L1054">
        <f>_xlfn.XLOOKUP(B1054,Analítico!B:B,Analítico!I:I,0)</f>
        <v>1.94</v>
      </c>
    </row>
    <row r="1055" spans="1:12" ht="26.25" hidden="1" thickBot="1" x14ac:dyDescent="0.3">
      <c r="A1055" s="44"/>
      <c r="B1055" s="44"/>
      <c r="C1055" s="44"/>
      <c r="D1055" s="44"/>
      <c r="E1055" s="44" t="s">
        <v>1629</v>
      </c>
      <c r="F1055" s="45">
        <v>1.63</v>
      </c>
      <c r="G1055" s="44" t="s">
        <v>1630</v>
      </c>
      <c r="H1055" s="45">
        <v>0</v>
      </c>
      <c r="I1055" s="44" t="s">
        <v>1631</v>
      </c>
      <c r="J1055" s="45">
        <v>1.63</v>
      </c>
      <c r="L1055" t="str">
        <f>_xlfn.XLOOKUP(B1055,Analítico!B:B,Analítico!I:I,0)</f>
        <v>MO com LS =&gt;</v>
      </c>
    </row>
    <row r="1056" spans="1:12" ht="15" hidden="1" customHeight="1" thickBot="1" x14ac:dyDescent="0.3">
      <c r="A1056" s="44"/>
      <c r="B1056" s="44"/>
      <c r="C1056" s="44"/>
      <c r="D1056" s="44"/>
      <c r="E1056" s="44" t="s">
        <v>1632</v>
      </c>
      <c r="F1056" s="45">
        <v>0.92</v>
      </c>
      <c r="G1056" s="44"/>
      <c r="H1056" s="229" t="s">
        <v>1633</v>
      </c>
      <c r="I1056" s="229"/>
      <c r="J1056" s="45">
        <v>5.13</v>
      </c>
      <c r="L1056" t="str">
        <f>_xlfn.XLOOKUP(B1056,Analítico!B:B,Analítico!I:I,0)</f>
        <v>MO com LS =&gt;</v>
      </c>
    </row>
    <row r="1057" spans="1:12" ht="0.75" customHeight="1" thickTop="1" x14ac:dyDescent="0.25">
      <c r="A1057" s="49"/>
      <c r="B1057" s="49"/>
      <c r="C1057" s="49"/>
      <c r="D1057" s="49"/>
      <c r="E1057" s="49"/>
      <c r="F1057" s="49"/>
      <c r="G1057" s="49"/>
      <c r="H1057" s="49"/>
      <c r="I1057" s="49"/>
      <c r="J1057" s="49"/>
      <c r="L1057" t="str">
        <f>_xlfn.XLOOKUP(B1057,Analítico!B:B,Analítico!I:I,0)</f>
        <v>MO com LS =&gt;</v>
      </c>
    </row>
    <row r="1058" spans="1:12" ht="18" hidden="1" customHeight="1" x14ac:dyDescent="0.25">
      <c r="A1058" s="36" t="s">
        <v>528</v>
      </c>
      <c r="B1058" s="37" t="s">
        <v>137</v>
      </c>
      <c r="C1058" s="36" t="s">
        <v>138</v>
      </c>
      <c r="D1058" s="36" t="s">
        <v>9</v>
      </c>
      <c r="E1058" s="250" t="s">
        <v>1626</v>
      </c>
      <c r="F1058" s="250"/>
      <c r="G1058" s="38" t="s">
        <v>139</v>
      </c>
      <c r="H1058" s="37" t="s">
        <v>140</v>
      </c>
      <c r="I1058" s="37" t="s">
        <v>141</v>
      </c>
      <c r="J1058" s="37" t="s">
        <v>10</v>
      </c>
      <c r="L1058" t="str">
        <f>_xlfn.XLOOKUP(B1058,Analítico!B:B,Analítico!I:I,0)</f>
        <v>Valor Unit</v>
      </c>
    </row>
    <row r="1059" spans="1:12" ht="25.5" customHeight="1" x14ac:dyDescent="0.25">
      <c r="A1059" s="39" t="s">
        <v>1636</v>
      </c>
      <c r="B1059" s="40" t="s">
        <v>529</v>
      </c>
      <c r="C1059" s="39" t="s">
        <v>157</v>
      </c>
      <c r="D1059" s="39" t="s">
        <v>530</v>
      </c>
      <c r="E1059" s="251" t="s">
        <v>2168</v>
      </c>
      <c r="F1059" s="251"/>
      <c r="G1059" s="41" t="s">
        <v>164</v>
      </c>
      <c r="H1059" s="193">
        <v>1</v>
      </c>
      <c r="I1059" s="43">
        <f t="shared" ref="I1059:I1065" si="208">L1059</f>
        <v>11.939417163934428</v>
      </c>
      <c r="J1059" s="43">
        <f t="shared" ref="J1059:J1065" si="209">H1059*I1059</f>
        <v>11.939417163934428</v>
      </c>
      <c r="L1059">
        <f>_xlfn.XLOOKUP(B1059,Analítico!B:B,Analítico!I:I,0)</f>
        <v>11.939417163934428</v>
      </c>
    </row>
    <row r="1060" spans="1:12" ht="25.5" customHeight="1" x14ac:dyDescent="0.25">
      <c r="A1060" s="50" t="s">
        <v>1638</v>
      </c>
      <c r="B1060" s="51" t="s">
        <v>2162</v>
      </c>
      <c r="C1060" s="50" t="s">
        <v>157</v>
      </c>
      <c r="D1060" s="50" t="s">
        <v>2163</v>
      </c>
      <c r="E1060" s="248" t="s">
        <v>1637</v>
      </c>
      <c r="F1060" s="248"/>
      <c r="G1060" s="52" t="s">
        <v>266</v>
      </c>
      <c r="H1060" s="53">
        <v>8.4699999999999998E-2</v>
      </c>
      <c r="I1060" s="43">
        <f t="shared" si="208"/>
        <v>18.72</v>
      </c>
      <c r="J1060" s="43">
        <f t="shared" si="209"/>
        <v>1.5855839999999999</v>
      </c>
      <c r="L1060">
        <f>_xlfn.XLOOKUP(B1060,Analítico!B:B,Analítico!I:I,0)</f>
        <v>18.72</v>
      </c>
    </row>
    <row r="1061" spans="1:12" ht="25.5" customHeight="1" x14ac:dyDescent="0.25">
      <c r="A1061" s="50" t="s">
        <v>1638</v>
      </c>
      <c r="B1061" s="51" t="s">
        <v>1658</v>
      </c>
      <c r="C1061" s="50" t="s">
        <v>157</v>
      </c>
      <c r="D1061" s="50" t="s">
        <v>1659</v>
      </c>
      <c r="E1061" s="248" t="s">
        <v>1637</v>
      </c>
      <c r="F1061" s="248"/>
      <c r="G1061" s="52" t="s">
        <v>266</v>
      </c>
      <c r="H1061" s="53">
        <v>8.4699999999999998E-2</v>
      </c>
      <c r="I1061" s="43">
        <f t="shared" si="208"/>
        <v>25.97</v>
      </c>
      <c r="J1061" s="43">
        <f t="shared" si="209"/>
        <v>2.199659</v>
      </c>
      <c r="L1061">
        <f>_xlfn.XLOOKUP(B1061,Analítico!B:B,Analítico!I:I,0)</f>
        <v>25.97</v>
      </c>
    </row>
    <row r="1062" spans="1:12" ht="24" customHeight="1" x14ac:dyDescent="0.25">
      <c r="A1062" s="55" t="s">
        <v>1627</v>
      </c>
      <c r="B1062" s="56" t="s">
        <v>2231</v>
      </c>
      <c r="C1062" s="55" t="s">
        <v>157</v>
      </c>
      <c r="D1062" s="55" t="s">
        <v>2232</v>
      </c>
      <c r="E1062" s="249" t="s">
        <v>1648</v>
      </c>
      <c r="F1062" s="249"/>
      <c r="G1062" s="57" t="s">
        <v>164</v>
      </c>
      <c r="H1062" s="58">
        <v>1.6500000000000001E-2</v>
      </c>
      <c r="I1062" s="43">
        <f t="shared" si="208"/>
        <v>60.5</v>
      </c>
      <c r="J1062" s="43">
        <f t="shared" si="209"/>
        <v>0.99825000000000008</v>
      </c>
      <c r="L1062">
        <f>_xlfn.XLOOKUP(B1062,Analítico!B:B,Analítico!I:I,0)</f>
        <v>60.5</v>
      </c>
    </row>
    <row r="1063" spans="1:12" ht="24" customHeight="1" x14ac:dyDescent="0.25">
      <c r="A1063" s="55" t="s">
        <v>1627</v>
      </c>
      <c r="B1063" s="56" t="s">
        <v>2263</v>
      </c>
      <c r="C1063" s="55" t="s">
        <v>157</v>
      </c>
      <c r="D1063" s="55" t="s">
        <v>2264</v>
      </c>
      <c r="E1063" s="249" t="s">
        <v>1648</v>
      </c>
      <c r="F1063" s="249"/>
      <c r="G1063" s="57" t="s">
        <v>164</v>
      </c>
      <c r="H1063" s="58">
        <v>1</v>
      </c>
      <c r="I1063" s="43">
        <f t="shared" si="208"/>
        <v>5.64</v>
      </c>
      <c r="J1063" s="43">
        <f t="shared" si="209"/>
        <v>5.64</v>
      </c>
      <c r="L1063">
        <f>_xlfn.XLOOKUP(B1063,Analítico!B:B,Analítico!I:I,0)</f>
        <v>5.64</v>
      </c>
    </row>
    <row r="1064" spans="1:12" ht="25.5" customHeight="1" x14ac:dyDescent="0.25">
      <c r="A1064" s="55" t="s">
        <v>1627</v>
      </c>
      <c r="B1064" s="56" t="s">
        <v>2235</v>
      </c>
      <c r="C1064" s="55" t="s">
        <v>157</v>
      </c>
      <c r="D1064" s="55" t="s">
        <v>2236</v>
      </c>
      <c r="E1064" s="249" t="s">
        <v>1648</v>
      </c>
      <c r="F1064" s="249"/>
      <c r="G1064" s="57" t="s">
        <v>164</v>
      </c>
      <c r="H1064" s="58">
        <v>2.1999999999999999E-2</v>
      </c>
      <c r="I1064" s="43">
        <f t="shared" si="208"/>
        <v>68.55</v>
      </c>
      <c r="J1064" s="43">
        <f t="shared" si="209"/>
        <v>1.5080999999999998</v>
      </c>
      <c r="L1064">
        <f>_xlfn.XLOOKUP(B1064,Analítico!B:B,Analítico!I:I,0)</f>
        <v>68.55</v>
      </c>
    </row>
    <row r="1065" spans="1:12" ht="24" customHeight="1" thickBot="1" x14ac:dyDescent="0.3">
      <c r="A1065" s="55" t="s">
        <v>1627</v>
      </c>
      <c r="B1065" s="56" t="s">
        <v>2237</v>
      </c>
      <c r="C1065" s="55" t="s">
        <v>157</v>
      </c>
      <c r="D1065" s="55" t="s">
        <v>2238</v>
      </c>
      <c r="E1065" s="249" t="s">
        <v>1648</v>
      </c>
      <c r="F1065" s="249"/>
      <c r="G1065" s="57" t="s">
        <v>164</v>
      </c>
      <c r="H1065" s="58">
        <v>1.9E-2</v>
      </c>
      <c r="I1065" s="43">
        <f t="shared" si="208"/>
        <v>1.94</v>
      </c>
      <c r="J1065" s="43">
        <f t="shared" si="209"/>
        <v>3.6859999999999997E-2</v>
      </c>
      <c r="L1065">
        <f>_xlfn.XLOOKUP(B1065,Analítico!B:B,Analítico!I:I,0)</f>
        <v>1.94</v>
      </c>
    </row>
    <row r="1066" spans="1:12" ht="26.25" hidden="1" thickBot="1" x14ac:dyDescent="0.3">
      <c r="A1066" s="44"/>
      <c r="B1066" s="44"/>
      <c r="C1066" s="44"/>
      <c r="D1066" s="44"/>
      <c r="E1066" s="44" t="s">
        <v>1629</v>
      </c>
      <c r="F1066" s="45">
        <v>2.93</v>
      </c>
      <c r="G1066" s="44" t="s">
        <v>1630</v>
      </c>
      <c r="H1066" s="45">
        <v>0</v>
      </c>
      <c r="I1066" s="44" t="s">
        <v>1631</v>
      </c>
      <c r="J1066" s="45">
        <v>2.93</v>
      </c>
      <c r="L1066" t="str">
        <f>_xlfn.XLOOKUP(B1066,Analítico!B:B,Analítico!I:I,0)</f>
        <v>MO com LS =&gt;</v>
      </c>
    </row>
    <row r="1067" spans="1:12" ht="15" hidden="1" customHeight="1" thickBot="1" x14ac:dyDescent="0.3">
      <c r="A1067" s="44"/>
      <c r="B1067" s="44"/>
      <c r="C1067" s="44"/>
      <c r="D1067" s="44"/>
      <c r="E1067" s="44" t="s">
        <v>1632</v>
      </c>
      <c r="F1067" s="45">
        <v>2.67</v>
      </c>
      <c r="G1067" s="44"/>
      <c r="H1067" s="229" t="s">
        <v>1633</v>
      </c>
      <c r="I1067" s="229"/>
      <c r="J1067" s="45">
        <v>14.82</v>
      </c>
      <c r="L1067" t="str">
        <f>_xlfn.XLOOKUP(B1067,Analítico!B:B,Analítico!I:I,0)</f>
        <v>MO com LS =&gt;</v>
      </c>
    </row>
    <row r="1068" spans="1:12" ht="0.75" customHeight="1" thickTop="1" x14ac:dyDescent="0.25">
      <c r="A1068" s="49"/>
      <c r="B1068" s="49"/>
      <c r="C1068" s="49"/>
      <c r="D1068" s="49"/>
      <c r="E1068" s="49"/>
      <c r="F1068" s="49"/>
      <c r="G1068" s="49"/>
      <c r="H1068" s="49"/>
      <c r="I1068" s="49"/>
      <c r="J1068" s="49"/>
      <c r="L1068" t="str">
        <f>_xlfn.XLOOKUP(B1068,Analítico!B:B,Analítico!I:I,0)</f>
        <v>MO com LS =&gt;</v>
      </c>
    </row>
    <row r="1069" spans="1:12" ht="18" hidden="1" customHeight="1" x14ac:dyDescent="0.25">
      <c r="A1069" s="36" t="s">
        <v>531</v>
      </c>
      <c r="B1069" s="37" t="s">
        <v>137</v>
      </c>
      <c r="C1069" s="36" t="s">
        <v>138</v>
      </c>
      <c r="D1069" s="36" t="s">
        <v>9</v>
      </c>
      <c r="E1069" s="250" t="s">
        <v>1626</v>
      </c>
      <c r="F1069" s="250"/>
      <c r="G1069" s="38" t="s">
        <v>139</v>
      </c>
      <c r="H1069" s="37" t="s">
        <v>140</v>
      </c>
      <c r="I1069" s="37" t="s">
        <v>141</v>
      </c>
      <c r="J1069" s="37" t="s">
        <v>10</v>
      </c>
      <c r="L1069" t="str">
        <f>_xlfn.XLOOKUP(B1069,Analítico!B:B,Analítico!I:I,0)</f>
        <v>Valor Unit</v>
      </c>
    </row>
    <row r="1070" spans="1:12" ht="25.5" customHeight="1" x14ac:dyDescent="0.25">
      <c r="A1070" s="39" t="s">
        <v>1636</v>
      </c>
      <c r="B1070" s="40" t="s">
        <v>532</v>
      </c>
      <c r="C1070" s="39" t="s">
        <v>157</v>
      </c>
      <c r="D1070" s="39" t="s">
        <v>533</v>
      </c>
      <c r="E1070" s="251" t="s">
        <v>2168</v>
      </c>
      <c r="F1070" s="251"/>
      <c r="G1070" s="41" t="s">
        <v>255</v>
      </c>
      <c r="H1070" s="42">
        <v>1</v>
      </c>
      <c r="I1070" s="43">
        <f t="shared" ref="I1070:I1074" si="210">L1070</f>
        <v>6.4853109426229514</v>
      </c>
      <c r="J1070" s="43">
        <f t="shared" ref="J1070:J1074" si="211">H1070*I1070</f>
        <v>6.4853109426229514</v>
      </c>
      <c r="L1070">
        <f>_xlfn.XLOOKUP(B1070,Analítico!B:B,Analítico!I:I,0)</f>
        <v>6.4853109426229514</v>
      </c>
    </row>
    <row r="1071" spans="1:12" ht="25.5" customHeight="1" x14ac:dyDescent="0.25">
      <c r="A1071" s="50" t="s">
        <v>1638</v>
      </c>
      <c r="B1071" s="51" t="s">
        <v>2162</v>
      </c>
      <c r="C1071" s="50" t="s">
        <v>157</v>
      </c>
      <c r="D1071" s="50" t="s">
        <v>2163</v>
      </c>
      <c r="E1071" s="248" t="s">
        <v>1637</v>
      </c>
      <c r="F1071" s="248"/>
      <c r="G1071" s="52" t="s">
        <v>266</v>
      </c>
      <c r="H1071" s="53">
        <v>1.95E-2</v>
      </c>
      <c r="I1071" s="43">
        <f t="shared" si="210"/>
        <v>18.72</v>
      </c>
      <c r="J1071" s="43">
        <f t="shared" si="211"/>
        <v>0.36503999999999998</v>
      </c>
      <c r="L1071">
        <f>_xlfn.XLOOKUP(B1071,Analítico!B:B,Analítico!I:I,0)</f>
        <v>18.72</v>
      </c>
    </row>
    <row r="1072" spans="1:12" ht="25.5" customHeight="1" x14ac:dyDescent="0.25">
      <c r="A1072" s="50" t="s">
        <v>1638</v>
      </c>
      <c r="B1072" s="51" t="s">
        <v>1658</v>
      </c>
      <c r="C1072" s="50" t="s">
        <v>157</v>
      </c>
      <c r="D1072" s="50" t="s">
        <v>1659</v>
      </c>
      <c r="E1072" s="248" t="s">
        <v>1637</v>
      </c>
      <c r="F1072" s="248"/>
      <c r="G1072" s="52" t="s">
        <v>266</v>
      </c>
      <c r="H1072" s="53">
        <v>1.95E-2</v>
      </c>
      <c r="I1072" s="43">
        <f t="shared" si="210"/>
        <v>25.97</v>
      </c>
      <c r="J1072" s="43">
        <f t="shared" si="211"/>
        <v>0.50641499999999995</v>
      </c>
      <c r="L1072">
        <f>_xlfn.XLOOKUP(B1072,Analítico!B:B,Analítico!I:I,0)</f>
        <v>25.97</v>
      </c>
    </row>
    <row r="1073" spans="1:12" ht="25.5" customHeight="1" x14ac:dyDescent="0.25">
      <c r="A1073" s="55" t="s">
        <v>1627</v>
      </c>
      <c r="B1073" s="56" t="s">
        <v>2265</v>
      </c>
      <c r="C1073" s="55" t="s">
        <v>157</v>
      </c>
      <c r="D1073" s="55" t="s">
        <v>2266</v>
      </c>
      <c r="E1073" s="249" t="s">
        <v>1648</v>
      </c>
      <c r="F1073" s="249"/>
      <c r="G1073" s="57" t="s">
        <v>255</v>
      </c>
      <c r="H1073" s="58">
        <v>1.0492999999999999</v>
      </c>
      <c r="I1073" s="43">
        <f t="shared" si="210"/>
        <v>5.36</v>
      </c>
      <c r="J1073" s="43">
        <f t="shared" si="211"/>
        <v>5.6242479999999997</v>
      </c>
      <c r="L1073">
        <f>_xlfn.XLOOKUP(B1073,Analítico!B:B,Analítico!I:I,0)</f>
        <v>5.36</v>
      </c>
    </row>
    <row r="1074" spans="1:12" ht="24" customHeight="1" thickBot="1" x14ac:dyDescent="0.3">
      <c r="A1074" s="55" t="s">
        <v>1627</v>
      </c>
      <c r="B1074" s="56" t="s">
        <v>2237</v>
      </c>
      <c r="C1074" s="55" t="s">
        <v>157</v>
      </c>
      <c r="D1074" s="55" t="s">
        <v>2238</v>
      </c>
      <c r="E1074" s="249" t="s">
        <v>1648</v>
      </c>
      <c r="F1074" s="249"/>
      <c r="G1074" s="57" t="s">
        <v>164</v>
      </c>
      <c r="H1074" s="58">
        <v>4.4999999999999997E-3</v>
      </c>
      <c r="I1074" s="43">
        <f t="shared" si="210"/>
        <v>1.94</v>
      </c>
      <c r="J1074" s="43">
        <f t="shared" si="211"/>
        <v>8.7299999999999999E-3</v>
      </c>
      <c r="L1074">
        <f>_xlfn.XLOOKUP(B1074,Analítico!B:B,Analítico!I:I,0)</f>
        <v>1.94</v>
      </c>
    </row>
    <row r="1075" spans="1:12" ht="26.25" hidden="1" thickBot="1" x14ac:dyDescent="0.3">
      <c r="A1075" s="44"/>
      <c r="B1075" s="44"/>
      <c r="C1075" s="44"/>
      <c r="D1075" s="44"/>
      <c r="E1075" s="44" t="s">
        <v>1629</v>
      </c>
      <c r="F1075" s="45">
        <v>0.67</v>
      </c>
      <c r="G1075" s="44" t="s">
        <v>1630</v>
      </c>
      <c r="H1075" s="45">
        <v>0</v>
      </c>
      <c r="I1075" s="44" t="s">
        <v>1631</v>
      </c>
      <c r="J1075" s="45">
        <v>0.67</v>
      </c>
      <c r="L1075" t="str">
        <f>_xlfn.XLOOKUP(B1075,Analítico!B:B,Analítico!I:I,0)</f>
        <v>MO com LS =&gt;</v>
      </c>
    </row>
    <row r="1076" spans="1:12" ht="15" hidden="1" customHeight="1" thickBot="1" x14ac:dyDescent="0.3">
      <c r="A1076" s="44"/>
      <c r="B1076" s="44"/>
      <c r="C1076" s="44"/>
      <c r="D1076" s="44"/>
      <c r="E1076" s="44" t="s">
        <v>1632</v>
      </c>
      <c r="F1076" s="45">
        <v>1.45</v>
      </c>
      <c r="G1076" s="44"/>
      <c r="H1076" s="229" t="s">
        <v>1633</v>
      </c>
      <c r="I1076" s="229"/>
      <c r="J1076" s="45">
        <v>8.0500000000000007</v>
      </c>
      <c r="L1076" t="str">
        <f>_xlfn.XLOOKUP(B1076,Analítico!B:B,Analítico!I:I,0)</f>
        <v>MO com LS =&gt;</v>
      </c>
    </row>
    <row r="1077" spans="1:12" ht="0.75" customHeight="1" thickTop="1" x14ac:dyDescent="0.25">
      <c r="A1077" s="49"/>
      <c r="B1077" s="49"/>
      <c r="C1077" s="49"/>
      <c r="D1077" s="49"/>
      <c r="E1077" s="49"/>
      <c r="F1077" s="49"/>
      <c r="G1077" s="49"/>
      <c r="H1077" s="49"/>
      <c r="I1077" s="49"/>
      <c r="J1077" s="49"/>
      <c r="L1077" t="str">
        <f>_xlfn.XLOOKUP(B1077,Analítico!B:B,Analítico!I:I,0)</f>
        <v>MO com LS =&gt;</v>
      </c>
    </row>
    <row r="1078" spans="1:12" ht="18" hidden="1" customHeight="1" x14ac:dyDescent="0.25">
      <c r="A1078" s="36" t="s">
        <v>534</v>
      </c>
      <c r="B1078" s="37" t="s">
        <v>137</v>
      </c>
      <c r="C1078" s="36" t="s">
        <v>138</v>
      </c>
      <c r="D1078" s="36" t="s">
        <v>9</v>
      </c>
      <c r="E1078" s="250" t="s">
        <v>1626</v>
      </c>
      <c r="F1078" s="250"/>
      <c r="G1078" s="38" t="s">
        <v>139</v>
      </c>
      <c r="H1078" s="37" t="s">
        <v>140</v>
      </c>
      <c r="I1078" s="37" t="s">
        <v>141</v>
      </c>
      <c r="J1078" s="37" t="s">
        <v>10</v>
      </c>
      <c r="L1078" t="str">
        <f>_xlfn.XLOOKUP(B1078,Analítico!B:B,Analítico!I:I,0)</f>
        <v>Valor Unit</v>
      </c>
    </row>
    <row r="1079" spans="1:12" ht="25.5" customHeight="1" x14ac:dyDescent="0.25">
      <c r="A1079" s="39" t="s">
        <v>1636</v>
      </c>
      <c r="B1079" s="40" t="s">
        <v>535</v>
      </c>
      <c r="C1079" s="39" t="s">
        <v>157</v>
      </c>
      <c r="D1079" s="39" t="s">
        <v>536</v>
      </c>
      <c r="E1079" s="251" t="s">
        <v>2168</v>
      </c>
      <c r="F1079" s="251"/>
      <c r="G1079" s="41" t="s">
        <v>255</v>
      </c>
      <c r="H1079" s="42">
        <v>1</v>
      </c>
      <c r="I1079" s="43">
        <f t="shared" ref="I1079:I1083" si="212">L1079</f>
        <v>22.444815262295084</v>
      </c>
      <c r="J1079" s="43">
        <f t="shared" ref="J1079:J1083" si="213">H1079*I1079</f>
        <v>22.444815262295084</v>
      </c>
      <c r="L1079">
        <f>_xlfn.XLOOKUP(B1079,Analítico!B:B,Analítico!I:I,0)</f>
        <v>22.444815262295084</v>
      </c>
    </row>
    <row r="1080" spans="1:12" ht="25.5" customHeight="1" x14ac:dyDescent="0.25">
      <c r="A1080" s="50" t="s">
        <v>1638</v>
      </c>
      <c r="B1080" s="51" t="s">
        <v>2162</v>
      </c>
      <c r="C1080" s="50" t="s">
        <v>157</v>
      </c>
      <c r="D1080" s="50" t="s">
        <v>2163</v>
      </c>
      <c r="E1080" s="248" t="s">
        <v>1637</v>
      </c>
      <c r="F1080" s="248"/>
      <c r="G1080" s="52" t="s">
        <v>266</v>
      </c>
      <c r="H1080" s="53">
        <v>3.4099999999999998E-2</v>
      </c>
      <c r="I1080" s="43">
        <f t="shared" si="212"/>
        <v>18.72</v>
      </c>
      <c r="J1080" s="43">
        <f t="shared" si="213"/>
        <v>0.63835199999999992</v>
      </c>
      <c r="L1080">
        <f>_xlfn.XLOOKUP(B1080,Analítico!B:B,Analítico!I:I,0)</f>
        <v>18.72</v>
      </c>
    </row>
    <row r="1081" spans="1:12" ht="25.5" customHeight="1" x14ac:dyDescent="0.25">
      <c r="A1081" s="50" t="s">
        <v>1638</v>
      </c>
      <c r="B1081" s="51" t="s">
        <v>1658</v>
      </c>
      <c r="C1081" s="50" t="s">
        <v>157</v>
      </c>
      <c r="D1081" s="50" t="s">
        <v>1659</v>
      </c>
      <c r="E1081" s="248" t="s">
        <v>1637</v>
      </c>
      <c r="F1081" s="248"/>
      <c r="G1081" s="52" t="s">
        <v>266</v>
      </c>
      <c r="H1081" s="53">
        <v>3.4099999999999998E-2</v>
      </c>
      <c r="I1081" s="43">
        <f t="shared" si="212"/>
        <v>25.97</v>
      </c>
      <c r="J1081" s="43">
        <f t="shared" si="213"/>
        <v>0.88557699999999995</v>
      </c>
      <c r="L1081">
        <f>_xlfn.XLOOKUP(B1081,Analítico!B:B,Analítico!I:I,0)</f>
        <v>25.97</v>
      </c>
    </row>
    <row r="1082" spans="1:12" ht="25.5" customHeight="1" x14ac:dyDescent="0.25">
      <c r="A1082" s="55" t="s">
        <v>1627</v>
      </c>
      <c r="B1082" s="56" t="s">
        <v>2267</v>
      </c>
      <c r="C1082" s="55" t="s">
        <v>157</v>
      </c>
      <c r="D1082" s="55" t="s">
        <v>2268</v>
      </c>
      <c r="E1082" s="249" t="s">
        <v>1648</v>
      </c>
      <c r="F1082" s="249"/>
      <c r="G1082" s="57" t="s">
        <v>255</v>
      </c>
      <c r="H1082" s="58">
        <v>1.0492999999999999</v>
      </c>
      <c r="I1082" s="43">
        <f t="shared" si="212"/>
        <v>19.21</v>
      </c>
      <c r="J1082" s="43">
        <f t="shared" si="213"/>
        <v>20.157052999999998</v>
      </c>
      <c r="L1082">
        <f>_xlfn.XLOOKUP(B1082,Analítico!B:B,Analítico!I:I,0)</f>
        <v>19.21</v>
      </c>
    </row>
    <row r="1083" spans="1:12" ht="24" customHeight="1" thickBot="1" x14ac:dyDescent="0.3">
      <c r="A1083" s="55" t="s">
        <v>1627</v>
      </c>
      <c r="B1083" s="56" t="s">
        <v>2237</v>
      </c>
      <c r="C1083" s="55" t="s">
        <v>157</v>
      </c>
      <c r="D1083" s="55" t="s">
        <v>2238</v>
      </c>
      <c r="E1083" s="249" t="s">
        <v>1648</v>
      </c>
      <c r="F1083" s="249"/>
      <c r="G1083" s="57" t="s">
        <v>164</v>
      </c>
      <c r="H1083" s="58">
        <v>8.0000000000000002E-3</v>
      </c>
      <c r="I1083" s="43">
        <f t="shared" si="212"/>
        <v>1.94</v>
      </c>
      <c r="J1083" s="43">
        <f t="shared" si="213"/>
        <v>1.5519999999999999E-2</v>
      </c>
      <c r="L1083">
        <f>_xlfn.XLOOKUP(B1083,Analítico!B:B,Analítico!I:I,0)</f>
        <v>1.94</v>
      </c>
    </row>
    <row r="1084" spans="1:12" ht="26.25" hidden="1" thickBot="1" x14ac:dyDescent="0.3">
      <c r="A1084" s="44"/>
      <c r="B1084" s="44"/>
      <c r="C1084" s="44"/>
      <c r="D1084" s="44"/>
      <c r="E1084" s="44" t="s">
        <v>1629</v>
      </c>
      <c r="F1084" s="45">
        <v>1.17</v>
      </c>
      <c r="G1084" s="44" t="s">
        <v>1630</v>
      </c>
      <c r="H1084" s="45">
        <v>0</v>
      </c>
      <c r="I1084" s="44" t="s">
        <v>1631</v>
      </c>
      <c r="J1084" s="45">
        <v>1.17</v>
      </c>
      <c r="L1084" t="str">
        <f>_xlfn.XLOOKUP(B1084,Analítico!B:B,Analítico!I:I,0)</f>
        <v>MO com LS =&gt;</v>
      </c>
    </row>
    <row r="1085" spans="1:12" ht="15" hidden="1" customHeight="1" thickBot="1" x14ac:dyDescent="0.3">
      <c r="A1085" s="44"/>
      <c r="B1085" s="44"/>
      <c r="C1085" s="44"/>
      <c r="D1085" s="44"/>
      <c r="E1085" s="44" t="s">
        <v>1632</v>
      </c>
      <c r="F1085" s="45">
        <v>5.0199999999999996</v>
      </c>
      <c r="G1085" s="44"/>
      <c r="H1085" s="229" t="s">
        <v>1633</v>
      </c>
      <c r="I1085" s="229"/>
      <c r="J1085" s="45">
        <v>27.86</v>
      </c>
      <c r="L1085" t="str">
        <f>_xlfn.XLOOKUP(B1085,Analítico!B:B,Analítico!I:I,0)</f>
        <v>MO com LS =&gt;</v>
      </c>
    </row>
    <row r="1086" spans="1:12" ht="0.75" customHeight="1" thickTop="1" x14ac:dyDescent="0.25">
      <c r="A1086" s="49"/>
      <c r="B1086" s="49"/>
      <c r="C1086" s="49"/>
      <c r="D1086" s="49"/>
      <c r="E1086" s="49"/>
      <c r="F1086" s="49"/>
      <c r="G1086" s="49"/>
      <c r="H1086" s="49"/>
      <c r="I1086" s="49"/>
      <c r="J1086" s="49"/>
      <c r="L1086" t="str">
        <f>_xlfn.XLOOKUP(B1086,Analítico!B:B,Analítico!I:I,0)</f>
        <v>MO com LS =&gt;</v>
      </c>
    </row>
    <row r="1087" spans="1:12" ht="18" hidden="1" customHeight="1" x14ac:dyDescent="0.25">
      <c r="A1087" s="36" t="s">
        <v>537</v>
      </c>
      <c r="B1087" s="37" t="s">
        <v>137</v>
      </c>
      <c r="C1087" s="36" t="s">
        <v>138</v>
      </c>
      <c r="D1087" s="36" t="s">
        <v>9</v>
      </c>
      <c r="E1087" s="250" t="s">
        <v>1626</v>
      </c>
      <c r="F1087" s="250"/>
      <c r="G1087" s="38" t="s">
        <v>139</v>
      </c>
      <c r="H1087" s="37" t="s">
        <v>140</v>
      </c>
      <c r="I1087" s="37" t="s">
        <v>141</v>
      </c>
      <c r="J1087" s="37" t="s">
        <v>10</v>
      </c>
      <c r="L1087" t="str">
        <f>_xlfn.XLOOKUP(B1087,Analítico!B:B,Analítico!I:I,0)</f>
        <v>Valor Unit</v>
      </c>
    </row>
    <row r="1088" spans="1:12" ht="25.5" customHeight="1" x14ac:dyDescent="0.25">
      <c r="A1088" s="39" t="s">
        <v>1636</v>
      </c>
      <c r="B1088" s="40" t="s">
        <v>538</v>
      </c>
      <c r="C1088" s="39" t="s">
        <v>157</v>
      </c>
      <c r="D1088" s="39" t="s">
        <v>539</v>
      </c>
      <c r="E1088" s="251" t="s">
        <v>2168</v>
      </c>
      <c r="F1088" s="251"/>
      <c r="G1088" s="41" t="s">
        <v>164</v>
      </c>
      <c r="H1088" s="42">
        <v>1</v>
      </c>
      <c r="I1088" s="43">
        <f t="shared" ref="I1088:I1094" si="214">L1088</f>
        <v>7.2264893360655744</v>
      </c>
      <c r="J1088" s="43">
        <f t="shared" ref="J1088:J1094" si="215">H1088*I1088</f>
        <v>7.2264893360655744</v>
      </c>
      <c r="L1088">
        <f>_xlfn.XLOOKUP(B1088,Analítico!B:B,Analítico!I:I,0)</f>
        <v>7.2264893360655744</v>
      </c>
    </row>
    <row r="1089" spans="1:12" ht="25.5" customHeight="1" x14ac:dyDescent="0.25">
      <c r="A1089" s="50" t="s">
        <v>1638</v>
      </c>
      <c r="B1089" s="51" t="s">
        <v>2162</v>
      </c>
      <c r="C1089" s="50" t="s">
        <v>157</v>
      </c>
      <c r="D1089" s="50" t="s">
        <v>2163</v>
      </c>
      <c r="E1089" s="248" t="s">
        <v>1637</v>
      </c>
      <c r="F1089" s="248"/>
      <c r="G1089" s="52" t="s">
        <v>266</v>
      </c>
      <c r="H1089" s="53">
        <v>9.4100000000000003E-2</v>
      </c>
      <c r="I1089" s="43">
        <f t="shared" si="214"/>
        <v>18.72</v>
      </c>
      <c r="J1089" s="43">
        <f t="shared" si="215"/>
        <v>1.761552</v>
      </c>
      <c r="L1089">
        <f>_xlfn.XLOOKUP(B1089,Analítico!B:B,Analítico!I:I,0)</f>
        <v>18.72</v>
      </c>
    </row>
    <row r="1090" spans="1:12" ht="25.5" customHeight="1" x14ac:dyDescent="0.25">
      <c r="A1090" s="50" t="s">
        <v>1638</v>
      </c>
      <c r="B1090" s="51" t="s">
        <v>1658</v>
      </c>
      <c r="C1090" s="50" t="s">
        <v>157</v>
      </c>
      <c r="D1090" s="50" t="s">
        <v>1659</v>
      </c>
      <c r="E1090" s="248" t="s">
        <v>1637</v>
      </c>
      <c r="F1090" s="248"/>
      <c r="G1090" s="52" t="s">
        <v>266</v>
      </c>
      <c r="H1090" s="53">
        <v>9.4100000000000003E-2</v>
      </c>
      <c r="I1090" s="43">
        <f t="shared" si="214"/>
        <v>25.97</v>
      </c>
      <c r="J1090" s="43">
        <f t="shared" si="215"/>
        <v>2.4437769999999999</v>
      </c>
      <c r="L1090">
        <f>_xlfn.XLOOKUP(B1090,Analítico!B:B,Analítico!I:I,0)</f>
        <v>25.97</v>
      </c>
    </row>
    <row r="1091" spans="1:12" ht="24" customHeight="1" x14ac:dyDescent="0.25">
      <c r="A1091" s="55" t="s">
        <v>1627</v>
      </c>
      <c r="B1091" s="56" t="s">
        <v>2231</v>
      </c>
      <c r="C1091" s="55" t="s">
        <v>157</v>
      </c>
      <c r="D1091" s="55" t="s">
        <v>2232</v>
      </c>
      <c r="E1091" s="249" t="s">
        <v>1648</v>
      </c>
      <c r="F1091" s="249"/>
      <c r="G1091" s="57" t="s">
        <v>164</v>
      </c>
      <c r="H1091" s="58">
        <v>1.06E-2</v>
      </c>
      <c r="I1091" s="43">
        <f t="shared" si="214"/>
        <v>60.5</v>
      </c>
      <c r="J1091" s="43">
        <f t="shared" si="215"/>
        <v>0.64129999999999998</v>
      </c>
      <c r="L1091">
        <f>_xlfn.XLOOKUP(B1091,Analítico!B:B,Analítico!I:I,0)</f>
        <v>60.5</v>
      </c>
    </row>
    <row r="1092" spans="1:12" ht="25.5" customHeight="1" x14ac:dyDescent="0.25">
      <c r="A1092" s="55" t="s">
        <v>1627</v>
      </c>
      <c r="B1092" s="56" t="s">
        <v>2269</v>
      </c>
      <c r="C1092" s="55" t="s">
        <v>157</v>
      </c>
      <c r="D1092" s="55" t="s">
        <v>2270</v>
      </c>
      <c r="E1092" s="249" t="s">
        <v>1648</v>
      </c>
      <c r="F1092" s="249"/>
      <c r="G1092" s="57" t="s">
        <v>164</v>
      </c>
      <c r="H1092" s="58">
        <v>1</v>
      </c>
      <c r="I1092" s="43">
        <f t="shared" si="214"/>
        <v>1.53</v>
      </c>
      <c r="J1092" s="43">
        <f t="shared" si="215"/>
        <v>1.53</v>
      </c>
      <c r="L1092">
        <f>_xlfn.XLOOKUP(B1092,Analítico!B:B,Analítico!I:I,0)</f>
        <v>1.53</v>
      </c>
    </row>
    <row r="1093" spans="1:12" ht="25.5" customHeight="1" x14ac:dyDescent="0.25">
      <c r="A1093" s="55" t="s">
        <v>1627</v>
      </c>
      <c r="B1093" s="56" t="s">
        <v>2235</v>
      </c>
      <c r="C1093" s="55" t="s">
        <v>157</v>
      </c>
      <c r="D1093" s="55" t="s">
        <v>2236</v>
      </c>
      <c r="E1093" s="249" t="s">
        <v>1648</v>
      </c>
      <c r="F1093" s="249"/>
      <c r="G1093" s="57" t="s">
        <v>164</v>
      </c>
      <c r="H1093" s="58">
        <v>1.2E-2</v>
      </c>
      <c r="I1093" s="43">
        <f t="shared" si="214"/>
        <v>68.55</v>
      </c>
      <c r="J1093" s="43">
        <f t="shared" si="215"/>
        <v>0.8226</v>
      </c>
      <c r="L1093">
        <f>_xlfn.XLOOKUP(B1093,Analítico!B:B,Analítico!I:I,0)</f>
        <v>68.55</v>
      </c>
    </row>
    <row r="1094" spans="1:12" ht="24" customHeight="1" thickBot="1" x14ac:dyDescent="0.3">
      <c r="A1094" s="55" t="s">
        <v>1627</v>
      </c>
      <c r="B1094" s="56" t="s">
        <v>2237</v>
      </c>
      <c r="C1094" s="55" t="s">
        <v>157</v>
      </c>
      <c r="D1094" s="55" t="s">
        <v>2238</v>
      </c>
      <c r="E1094" s="249" t="s">
        <v>1648</v>
      </c>
      <c r="F1094" s="249"/>
      <c r="G1094" s="57" t="s">
        <v>164</v>
      </c>
      <c r="H1094" s="58">
        <v>1.6199999999999999E-2</v>
      </c>
      <c r="I1094" s="43">
        <f t="shared" si="214"/>
        <v>1.94</v>
      </c>
      <c r="J1094" s="43">
        <f t="shared" si="215"/>
        <v>3.1427999999999998E-2</v>
      </c>
      <c r="L1094">
        <f>_xlfn.XLOOKUP(B1094,Analítico!B:B,Analítico!I:I,0)</f>
        <v>1.94</v>
      </c>
    </row>
    <row r="1095" spans="1:12" ht="26.25" hidden="1" thickBot="1" x14ac:dyDescent="0.3">
      <c r="A1095" s="44"/>
      <c r="B1095" s="44"/>
      <c r="C1095" s="44"/>
      <c r="D1095" s="44"/>
      <c r="E1095" s="44" t="s">
        <v>1629</v>
      </c>
      <c r="F1095" s="45">
        <v>3.26</v>
      </c>
      <c r="G1095" s="44" t="s">
        <v>1630</v>
      </c>
      <c r="H1095" s="45">
        <v>0</v>
      </c>
      <c r="I1095" s="44" t="s">
        <v>1631</v>
      </c>
      <c r="J1095" s="45">
        <v>3.26</v>
      </c>
      <c r="L1095" t="str">
        <f>_xlfn.XLOOKUP(B1095,Analítico!B:B,Analítico!I:I,0)</f>
        <v>MO com LS =&gt;</v>
      </c>
    </row>
    <row r="1096" spans="1:12" ht="15" hidden="1" customHeight="1" thickBot="1" x14ac:dyDescent="0.3">
      <c r="A1096" s="44"/>
      <c r="B1096" s="44"/>
      <c r="C1096" s="44"/>
      <c r="D1096" s="44"/>
      <c r="E1096" s="44" t="s">
        <v>1632</v>
      </c>
      <c r="F1096" s="45">
        <v>1.61</v>
      </c>
      <c r="G1096" s="44"/>
      <c r="H1096" s="229" t="s">
        <v>1633</v>
      </c>
      <c r="I1096" s="229"/>
      <c r="J1096" s="45">
        <v>8.9700000000000006</v>
      </c>
      <c r="L1096" t="str">
        <f>_xlfn.XLOOKUP(B1096,Analítico!B:B,Analítico!I:I,0)</f>
        <v>MO com LS =&gt;</v>
      </c>
    </row>
    <row r="1097" spans="1:12" ht="0.75" customHeight="1" thickTop="1" x14ac:dyDescent="0.25">
      <c r="A1097" s="49"/>
      <c r="B1097" s="49"/>
      <c r="C1097" s="49"/>
      <c r="D1097" s="49"/>
      <c r="E1097" s="49"/>
      <c r="F1097" s="49"/>
      <c r="G1097" s="49"/>
      <c r="H1097" s="49"/>
      <c r="I1097" s="49"/>
      <c r="J1097" s="49"/>
      <c r="L1097" t="str">
        <f>_xlfn.XLOOKUP(B1097,Analítico!B:B,Analítico!I:I,0)</f>
        <v>MO com LS =&gt;</v>
      </c>
    </row>
    <row r="1098" spans="1:12" ht="18" hidden="1" customHeight="1" x14ac:dyDescent="0.25">
      <c r="A1098" s="36" t="s">
        <v>540</v>
      </c>
      <c r="B1098" s="37" t="s">
        <v>137</v>
      </c>
      <c r="C1098" s="36" t="s">
        <v>138</v>
      </c>
      <c r="D1098" s="36" t="s">
        <v>9</v>
      </c>
      <c r="E1098" s="250" t="s">
        <v>1626</v>
      </c>
      <c r="F1098" s="250"/>
      <c r="G1098" s="38" t="s">
        <v>139</v>
      </c>
      <c r="H1098" s="37" t="s">
        <v>140</v>
      </c>
      <c r="I1098" s="37" t="s">
        <v>141</v>
      </c>
      <c r="J1098" s="37" t="s">
        <v>10</v>
      </c>
      <c r="L1098" t="str">
        <f>_xlfn.XLOOKUP(B1098,Analítico!B:B,Analítico!I:I,0)</f>
        <v>Valor Unit</v>
      </c>
    </row>
    <row r="1099" spans="1:12" ht="39" customHeight="1" x14ac:dyDescent="0.25">
      <c r="A1099" s="39" t="s">
        <v>1636</v>
      </c>
      <c r="B1099" s="40" t="s">
        <v>541</v>
      </c>
      <c r="C1099" s="39" t="s">
        <v>157</v>
      </c>
      <c r="D1099" s="39" t="s">
        <v>542</v>
      </c>
      <c r="E1099" s="251" t="s">
        <v>2168</v>
      </c>
      <c r="F1099" s="251"/>
      <c r="G1099" s="41" t="s">
        <v>164</v>
      </c>
      <c r="H1099" s="42">
        <v>1</v>
      </c>
      <c r="I1099" s="43">
        <f t="shared" ref="I1099:I1105" si="216">L1099</f>
        <v>21.671411721311475</v>
      </c>
      <c r="J1099" s="43">
        <f t="shared" ref="J1099:J1105" si="217">H1099*I1099</f>
        <v>21.671411721311475</v>
      </c>
      <c r="L1099">
        <f>_xlfn.XLOOKUP(B1099,Analítico!B:B,Analítico!I:I,0)</f>
        <v>21.671411721311475</v>
      </c>
    </row>
    <row r="1100" spans="1:12" ht="25.5" customHeight="1" x14ac:dyDescent="0.25">
      <c r="A1100" s="50" t="s">
        <v>1638</v>
      </c>
      <c r="B1100" s="51" t="s">
        <v>2162</v>
      </c>
      <c r="C1100" s="50" t="s">
        <v>157</v>
      </c>
      <c r="D1100" s="50" t="s">
        <v>2163</v>
      </c>
      <c r="E1100" s="248" t="s">
        <v>1637</v>
      </c>
      <c r="F1100" s="248"/>
      <c r="G1100" s="52" t="s">
        <v>266</v>
      </c>
      <c r="H1100" s="53">
        <v>0.1318</v>
      </c>
      <c r="I1100" s="43">
        <f t="shared" si="216"/>
        <v>18.72</v>
      </c>
      <c r="J1100" s="43">
        <f t="shared" si="217"/>
        <v>2.4672959999999997</v>
      </c>
      <c r="L1100">
        <f>_xlfn.XLOOKUP(B1100,Analítico!B:B,Analítico!I:I,0)</f>
        <v>18.72</v>
      </c>
    </row>
    <row r="1101" spans="1:12" ht="25.5" customHeight="1" x14ac:dyDescent="0.25">
      <c r="A1101" s="50" t="s">
        <v>1638</v>
      </c>
      <c r="B1101" s="51" t="s">
        <v>1658</v>
      </c>
      <c r="C1101" s="50" t="s">
        <v>157</v>
      </c>
      <c r="D1101" s="50" t="s">
        <v>1659</v>
      </c>
      <c r="E1101" s="248" t="s">
        <v>1637</v>
      </c>
      <c r="F1101" s="248"/>
      <c r="G1101" s="52" t="s">
        <v>266</v>
      </c>
      <c r="H1101" s="53">
        <v>0.1318</v>
      </c>
      <c r="I1101" s="43">
        <f t="shared" si="216"/>
        <v>25.97</v>
      </c>
      <c r="J1101" s="43">
        <f t="shared" si="217"/>
        <v>3.4228459999999998</v>
      </c>
      <c r="L1101">
        <f>_xlfn.XLOOKUP(B1101,Analítico!B:B,Analítico!I:I,0)</f>
        <v>25.97</v>
      </c>
    </row>
    <row r="1102" spans="1:12" ht="24" customHeight="1" x14ac:dyDescent="0.25">
      <c r="A1102" s="55" t="s">
        <v>1627</v>
      </c>
      <c r="B1102" s="56" t="s">
        <v>2231</v>
      </c>
      <c r="C1102" s="55" t="s">
        <v>157</v>
      </c>
      <c r="D1102" s="55" t="s">
        <v>2232</v>
      </c>
      <c r="E1102" s="249" t="s">
        <v>1648</v>
      </c>
      <c r="F1102" s="249"/>
      <c r="G1102" s="57" t="s">
        <v>164</v>
      </c>
      <c r="H1102" s="58">
        <v>1.7600000000000001E-2</v>
      </c>
      <c r="I1102" s="43">
        <f t="shared" si="216"/>
        <v>60.5</v>
      </c>
      <c r="J1102" s="43">
        <f t="shared" si="217"/>
        <v>1.0648</v>
      </c>
      <c r="L1102">
        <f>_xlfn.XLOOKUP(B1102,Analítico!B:B,Analítico!I:I,0)</f>
        <v>60.5</v>
      </c>
    </row>
    <row r="1103" spans="1:12" ht="25.5" customHeight="1" x14ac:dyDescent="0.25">
      <c r="A1103" s="55" t="s">
        <v>1627</v>
      </c>
      <c r="B1103" s="56" t="s">
        <v>2271</v>
      </c>
      <c r="C1103" s="55" t="s">
        <v>157</v>
      </c>
      <c r="D1103" s="55" t="s">
        <v>2272</v>
      </c>
      <c r="E1103" s="249" t="s">
        <v>1648</v>
      </c>
      <c r="F1103" s="249"/>
      <c r="G1103" s="57" t="s">
        <v>164</v>
      </c>
      <c r="H1103" s="58">
        <v>1</v>
      </c>
      <c r="I1103" s="43">
        <f t="shared" si="216"/>
        <v>13.15</v>
      </c>
      <c r="J1103" s="43">
        <f t="shared" si="217"/>
        <v>13.15</v>
      </c>
      <c r="L1103">
        <f>_xlfn.XLOOKUP(B1103,Analítico!B:B,Analítico!I:I,0)</f>
        <v>13.15</v>
      </c>
    </row>
    <row r="1104" spans="1:12" ht="25.5" customHeight="1" x14ac:dyDescent="0.25">
      <c r="A1104" s="55" t="s">
        <v>1627</v>
      </c>
      <c r="B1104" s="56" t="s">
        <v>2235</v>
      </c>
      <c r="C1104" s="55" t="s">
        <v>157</v>
      </c>
      <c r="D1104" s="55" t="s">
        <v>2236</v>
      </c>
      <c r="E1104" s="249" t="s">
        <v>1648</v>
      </c>
      <c r="F1104" s="249"/>
      <c r="G1104" s="57" t="s">
        <v>164</v>
      </c>
      <c r="H1104" s="58">
        <v>2.2499999999999999E-2</v>
      </c>
      <c r="I1104" s="43">
        <f t="shared" si="216"/>
        <v>68.55</v>
      </c>
      <c r="J1104" s="43">
        <f t="shared" si="217"/>
        <v>1.5423749999999998</v>
      </c>
      <c r="L1104">
        <f>_xlfn.XLOOKUP(B1104,Analítico!B:B,Analítico!I:I,0)</f>
        <v>68.55</v>
      </c>
    </row>
    <row r="1105" spans="1:12" ht="24" customHeight="1" thickBot="1" x14ac:dyDescent="0.3">
      <c r="A1105" s="55" t="s">
        <v>1627</v>
      </c>
      <c r="B1105" s="56" t="s">
        <v>2237</v>
      </c>
      <c r="C1105" s="55" t="s">
        <v>157</v>
      </c>
      <c r="D1105" s="55" t="s">
        <v>2238</v>
      </c>
      <c r="E1105" s="249" t="s">
        <v>1648</v>
      </c>
      <c r="F1105" s="249"/>
      <c r="G1105" s="57" t="s">
        <v>164</v>
      </c>
      <c r="H1105" s="58">
        <v>2.4400000000000002E-2</v>
      </c>
      <c r="I1105" s="43">
        <f t="shared" si="216"/>
        <v>1.94</v>
      </c>
      <c r="J1105" s="43">
        <f t="shared" si="217"/>
        <v>4.7336000000000003E-2</v>
      </c>
      <c r="L1105">
        <f>_xlfn.XLOOKUP(B1105,Analítico!B:B,Analítico!I:I,0)</f>
        <v>1.94</v>
      </c>
    </row>
    <row r="1106" spans="1:12" ht="26.25" hidden="1" thickBot="1" x14ac:dyDescent="0.3">
      <c r="A1106" s="44"/>
      <c r="B1106" s="44"/>
      <c r="C1106" s="44"/>
      <c r="D1106" s="44"/>
      <c r="E1106" s="44" t="s">
        <v>1629</v>
      </c>
      <c r="F1106" s="45">
        <v>4.57</v>
      </c>
      <c r="G1106" s="44" t="s">
        <v>1630</v>
      </c>
      <c r="H1106" s="45">
        <v>0</v>
      </c>
      <c r="I1106" s="44" t="s">
        <v>1631</v>
      </c>
      <c r="J1106" s="45">
        <v>4.57</v>
      </c>
      <c r="L1106" t="str">
        <f>_xlfn.XLOOKUP(B1106,Analítico!B:B,Analítico!I:I,0)</f>
        <v>MO com LS =&gt;</v>
      </c>
    </row>
    <row r="1107" spans="1:12" ht="15" hidden="1" customHeight="1" thickBot="1" x14ac:dyDescent="0.3">
      <c r="A1107" s="44"/>
      <c r="B1107" s="44"/>
      <c r="C1107" s="44"/>
      <c r="D1107" s="44"/>
      <c r="E1107" s="44" t="s">
        <v>1632</v>
      </c>
      <c r="F1107" s="45">
        <v>4.8499999999999996</v>
      </c>
      <c r="G1107" s="44"/>
      <c r="H1107" s="229" t="s">
        <v>1633</v>
      </c>
      <c r="I1107" s="229"/>
      <c r="J1107" s="45">
        <v>26.9</v>
      </c>
      <c r="L1107" t="str">
        <f>_xlfn.XLOOKUP(B1107,Analítico!B:B,Analítico!I:I,0)</f>
        <v>MO com LS =&gt;</v>
      </c>
    </row>
    <row r="1108" spans="1:12" ht="0.75" customHeight="1" thickTop="1" x14ac:dyDescent="0.25">
      <c r="A1108" s="49"/>
      <c r="B1108" s="49"/>
      <c r="C1108" s="49"/>
      <c r="D1108" s="49"/>
      <c r="E1108" s="49"/>
      <c r="F1108" s="49"/>
      <c r="G1108" s="49"/>
      <c r="H1108" s="49"/>
      <c r="I1108" s="49"/>
      <c r="J1108" s="49"/>
      <c r="L1108" t="str">
        <f>_xlfn.XLOOKUP(B1108,Analítico!B:B,Analítico!I:I,0)</f>
        <v>MO com LS =&gt;</v>
      </c>
    </row>
    <row r="1109" spans="1:12" ht="18" hidden="1" customHeight="1" x14ac:dyDescent="0.25">
      <c r="A1109" s="36" t="s">
        <v>543</v>
      </c>
      <c r="B1109" s="37" t="s">
        <v>137</v>
      </c>
      <c r="C1109" s="36" t="s">
        <v>138</v>
      </c>
      <c r="D1109" s="36" t="s">
        <v>9</v>
      </c>
      <c r="E1109" s="250" t="s">
        <v>1626</v>
      </c>
      <c r="F1109" s="250"/>
      <c r="G1109" s="38" t="s">
        <v>139</v>
      </c>
      <c r="H1109" s="37" t="s">
        <v>140</v>
      </c>
      <c r="I1109" s="37" t="s">
        <v>141</v>
      </c>
      <c r="J1109" s="37" t="s">
        <v>10</v>
      </c>
      <c r="L1109" t="str">
        <f>_xlfn.XLOOKUP(B1109,Analítico!B:B,Analítico!I:I,0)</f>
        <v>Valor Unit</v>
      </c>
    </row>
    <row r="1110" spans="1:12" ht="51.75" customHeight="1" x14ac:dyDescent="0.25">
      <c r="A1110" s="39" t="s">
        <v>1636</v>
      </c>
      <c r="B1110" s="40" t="s">
        <v>544</v>
      </c>
      <c r="C1110" s="39" t="s">
        <v>157</v>
      </c>
      <c r="D1110" s="39" t="s">
        <v>545</v>
      </c>
      <c r="E1110" s="251" t="s">
        <v>2168</v>
      </c>
      <c r="F1110" s="251"/>
      <c r="G1110" s="41" t="s">
        <v>164</v>
      </c>
      <c r="H1110" s="42">
        <v>1</v>
      </c>
      <c r="I1110" s="43">
        <f t="shared" ref="I1110:I1116" si="218">L1110</f>
        <v>22.050057204918033</v>
      </c>
      <c r="J1110" s="43">
        <f t="shared" ref="J1110:J1116" si="219">H1110*I1110</f>
        <v>22.050057204918033</v>
      </c>
      <c r="L1110">
        <f>_xlfn.XLOOKUP(B1110,Analítico!B:B,Analítico!I:I,0)</f>
        <v>22.050057204918033</v>
      </c>
    </row>
    <row r="1111" spans="1:12" ht="25.5" customHeight="1" x14ac:dyDescent="0.25">
      <c r="A1111" s="50" t="s">
        <v>1638</v>
      </c>
      <c r="B1111" s="51" t="s">
        <v>2162</v>
      </c>
      <c r="C1111" s="50" t="s">
        <v>157</v>
      </c>
      <c r="D1111" s="50" t="s">
        <v>2163</v>
      </c>
      <c r="E1111" s="248" t="s">
        <v>1637</v>
      </c>
      <c r="F1111" s="248"/>
      <c r="G1111" s="52" t="s">
        <v>266</v>
      </c>
      <c r="H1111" s="53">
        <v>0.17480000000000001</v>
      </c>
      <c r="I1111" s="43">
        <f t="shared" si="218"/>
        <v>18.72</v>
      </c>
      <c r="J1111" s="43">
        <f t="shared" si="219"/>
        <v>3.2722560000000001</v>
      </c>
      <c r="L1111">
        <f>_xlfn.XLOOKUP(B1111,Analítico!B:B,Analítico!I:I,0)</f>
        <v>18.72</v>
      </c>
    </row>
    <row r="1112" spans="1:12" ht="25.5" customHeight="1" x14ac:dyDescent="0.25">
      <c r="A1112" s="50" t="s">
        <v>1638</v>
      </c>
      <c r="B1112" s="51" t="s">
        <v>1658</v>
      </c>
      <c r="C1112" s="50" t="s">
        <v>157</v>
      </c>
      <c r="D1112" s="50" t="s">
        <v>1659</v>
      </c>
      <c r="E1112" s="248" t="s">
        <v>1637</v>
      </c>
      <c r="F1112" s="248"/>
      <c r="G1112" s="52" t="s">
        <v>266</v>
      </c>
      <c r="H1112" s="53">
        <v>0.17480000000000001</v>
      </c>
      <c r="I1112" s="43">
        <f t="shared" si="218"/>
        <v>25.97</v>
      </c>
      <c r="J1112" s="43">
        <f t="shared" si="219"/>
        <v>4.5395560000000001</v>
      </c>
      <c r="L1112">
        <f>_xlfn.XLOOKUP(B1112,Analítico!B:B,Analítico!I:I,0)</f>
        <v>25.97</v>
      </c>
    </row>
    <row r="1113" spans="1:12" ht="24" customHeight="1" x14ac:dyDescent="0.25">
      <c r="A1113" s="55" t="s">
        <v>1627</v>
      </c>
      <c r="B1113" s="56" t="s">
        <v>2231</v>
      </c>
      <c r="C1113" s="55" t="s">
        <v>157</v>
      </c>
      <c r="D1113" s="55" t="s">
        <v>2232</v>
      </c>
      <c r="E1113" s="249" t="s">
        <v>1648</v>
      </c>
      <c r="F1113" s="249"/>
      <c r="G1113" s="57" t="s">
        <v>164</v>
      </c>
      <c r="H1113" s="58">
        <v>8.8000000000000005E-3</v>
      </c>
      <c r="I1113" s="43">
        <f t="shared" si="218"/>
        <v>60.5</v>
      </c>
      <c r="J1113" s="43">
        <f t="shared" si="219"/>
        <v>0.53239999999999998</v>
      </c>
      <c r="L1113">
        <f>_xlfn.XLOOKUP(B1113,Analítico!B:B,Analítico!I:I,0)</f>
        <v>60.5</v>
      </c>
    </row>
    <row r="1114" spans="1:12" ht="39" customHeight="1" x14ac:dyDescent="0.25">
      <c r="A1114" s="55" t="s">
        <v>1627</v>
      </c>
      <c r="B1114" s="56" t="s">
        <v>2273</v>
      </c>
      <c r="C1114" s="55" t="s">
        <v>157</v>
      </c>
      <c r="D1114" s="55" t="s">
        <v>2274</v>
      </c>
      <c r="E1114" s="249" t="s">
        <v>1648</v>
      </c>
      <c r="F1114" s="249"/>
      <c r="G1114" s="57" t="s">
        <v>164</v>
      </c>
      <c r="H1114" s="58">
        <v>1</v>
      </c>
      <c r="I1114" s="43">
        <f t="shared" si="218"/>
        <v>12.92</v>
      </c>
      <c r="J1114" s="43">
        <f t="shared" si="219"/>
        <v>12.92</v>
      </c>
      <c r="L1114">
        <f>_xlfn.XLOOKUP(B1114,Analítico!B:B,Analítico!I:I,0)</f>
        <v>12.92</v>
      </c>
    </row>
    <row r="1115" spans="1:12" ht="25.5" customHeight="1" x14ac:dyDescent="0.25">
      <c r="A1115" s="55" t="s">
        <v>1627</v>
      </c>
      <c r="B1115" s="56" t="s">
        <v>2235</v>
      </c>
      <c r="C1115" s="55" t="s">
        <v>157</v>
      </c>
      <c r="D1115" s="55" t="s">
        <v>2236</v>
      </c>
      <c r="E1115" s="249" t="s">
        <v>1648</v>
      </c>
      <c r="F1115" s="249"/>
      <c r="G1115" s="57" t="s">
        <v>164</v>
      </c>
      <c r="H1115" s="58">
        <v>1.0500000000000001E-2</v>
      </c>
      <c r="I1115" s="43">
        <f t="shared" si="218"/>
        <v>68.55</v>
      </c>
      <c r="J1115" s="43">
        <f t="shared" si="219"/>
        <v>0.71977500000000005</v>
      </c>
      <c r="L1115">
        <f>_xlfn.XLOOKUP(B1115,Analítico!B:B,Analítico!I:I,0)</f>
        <v>68.55</v>
      </c>
    </row>
    <row r="1116" spans="1:12" ht="24" customHeight="1" thickBot="1" x14ac:dyDescent="0.3">
      <c r="A1116" s="55" t="s">
        <v>1627</v>
      </c>
      <c r="B1116" s="56" t="s">
        <v>2237</v>
      </c>
      <c r="C1116" s="55" t="s">
        <v>157</v>
      </c>
      <c r="D1116" s="55" t="s">
        <v>2238</v>
      </c>
      <c r="E1116" s="249" t="s">
        <v>1648</v>
      </c>
      <c r="F1116" s="249"/>
      <c r="G1116" s="57" t="s">
        <v>164</v>
      </c>
      <c r="H1116" s="58">
        <v>4.8399999999999999E-2</v>
      </c>
      <c r="I1116" s="43">
        <f t="shared" si="218"/>
        <v>1.94</v>
      </c>
      <c r="J1116" s="43">
        <f t="shared" si="219"/>
        <v>9.3895999999999993E-2</v>
      </c>
      <c r="L1116">
        <f>_xlfn.XLOOKUP(B1116,Analítico!B:B,Analítico!I:I,0)</f>
        <v>1.94</v>
      </c>
    </row>
    <row r="1117" spans="1:12" ht="26.25" hidden="1" thickBot="1" x14ac:dyDescent="0.3">
      <c r="A1117" s="44"/>
      <c r="B1117" s="44"/>
      <c r="C1117" s="44"/>
      <c r="D1117" s="44"/>
      <c r="E1117" s="44" t="s">
        <v>1629</v>
      </c>
      <c r="F1117" s="45">
        <v>6.07</v>
      </c>
      <c r="G1117" s="44" t="s">
        <v>1630</v>
      </c>
      <c r="H1117" s="45">
        <v>0</v>
      </c>
      <c r="I1117" s="44" t="s">
        <v>1631</v>
      </c>
      <c r="J1117" s="45">
        <v>6.07</v>
      </c>
      <c r="L1117" t="str">
        <f>_xlfn.XLOOKUP(B1117,Analítico!B:B,Analítico!I:I,0)</f>
        <v>MO com LS =&gt;</v>
      </c>
    </row>
    <row r="1118" spans="1:12" ht="15" hidden="1" customHeight="1" thickBot="1" x14ac:dyDescent="0.3">
      <c r="A1118" s="44"/>
      <c r="B1118" s="44"/>
      <c r="C1118" s="44"/>
      <c r="D1118" s="44"/>
      <c r="E1118" s="44" t="s">
        <v>1632</v>
      </c>
      <c r="F1118" s="45">
        <v>4.93</v>
      </c>
      <c r="G1118" s="44"/>
      <c r="H1118" s="229" t="s">
        <v>1633</v>
      </c>
      <c r="I1118" s="229"/>
      <c r="J1118" s="45">
        <v>27.37</v>
      </c>
      <c r="L1118" t="str">
        <f>_xlfn.XLOOKUP(B1118,Analítico!B:B,Analítico!I:I,0)</f>
        <v>MO com LS =&gt;</v>
      </c>
    </row>
    <row r="1119" spans="1:12" ht="0.75" customHeight="1" thickTop="1" x14ac:dyDescent="0.25">
      <c r="A1119" s="49"/>
      <c r="B1119" s="49"/>
      <c r="C1119" s="49"/>
      <c r="D1119" s="49"/>
      <c r="E1119" s="49"/>
      <c r="F1119" s="49"/>
      <c r="G1119" s="49"/>
      <c r="H1119" s="49"/>
      <c r="I1119" s="49"/>
      <c r="J1119" s="49"/>
      <c r="L1119" t="str">
        <f>_xlfn.XLOOKUP(B1119,Analítico!B:B,Analítico!I:I,0)</f>
        <v>MO com LS =&gt;</v>
      </c>
    </row>
    <row r="1120" spans="1:12" ht="18" hidden="1" customHeight="1" x14ac:dyDescent="0.25">
      <c r="A1120" s="36" t="s">
        <v>546</v>
      </c>
      <c r="B1120" s="37" t="s">
        <v>137</v>
      </c>
      <c r="C1120" s="36" t="s">
        <v>138</v>
      </c>
      <c r="D1120" s="36" t="s">
        <v>9</v>
      </c>
      <c r="E1120" s="250" t="s">
        <v>1626</v>
      </c>
      <c r="F1120" s="250"/>
      <c r="G1120" s="38" t="s">
        <v>139</v>
      </c>
      <c r="H1120" s="37" t="s">
        <v>140</v>
      </c>
      <c r="I1120" s="37" t="s">
        <v>141</v>
      </c>
      <c r="J1120" s="37" t="s">
        <v>10</v>
      </c>
      <c r="L1120" t="str">
        <f>_xlfn.XLOOKUP(B1120,Analítico!B:B,Analítico!I:I,0)</f>
        <v>Valor Unit</v>
      </c>
    </row>
    <row r="1121" spans="1:12" ht="39" customHeight="1" x14ac:dyDescent="0.25">
      <c r="A1121" s="39" t="s">
        <v>1636</v>
      </c>
      <c r="B1121" s="40" t="s">
        <v>547</v>
      </c>
      <c r="C1121" s="39" t="s">
        <v>157</v>
      </c>
      <c r="D1121" s="39" t="s">
        <v>548</v>
      </c>
      <c r="E1121" s="251" t="s">
        <v>2168</v>
      </c>
      <c r="F1121" s="251"/>
      <c r="G1121" s="41" t="s">
        <v>164</v>
      </c>
      <c r="H1121" s="42">
        <v>1</v>
      </c>
      <c r="I1121" s="43">
        <f t="shared" ref="I1121:I1127" si="220">L1121</f>
        <v>13.64734998360656</v>
      </c>
      <c r="J1121" s="43">
        <f t="shared" ref="J1121:J1127" si="221">H1121*I1121</f>
        <v>13.64734998360656</v>
      </c>
      <c r="L1121">
        <f>_xlfn.XLOOKUP(B1121,Analítico!B:B,Analítico!I:I,0)</f>
        <v>13.64734998360656</v>
      </c>
    </row>
    <row r="1122" spans="1:12" ht="25.5" customHeight="1" x14ac:dyDescent="0.25">
      <c r="A1122" s="50" t="s">
        <v>1638</v>
      </c>
      <c r="B1122" s="51" t="s">
        <v>2162</v>
      </c>
      <c r="C1122" s="50" t="s">
        <v>157</v>
      </c>
      <c r="D1122" s="50" t="s">
        <v>2163</v>
      </c>
      <c r="E1122" s="248" t="s">
        <v>1637</v>
      </c>
      <c r="F1122" s="248"/>
      <c r="G1122" s="52" t="s">
        <v>266</v>
      </c>
      <c r="H1122" s="53">
        <v>0.13120000000000001</v>
      </c>
      <c r="I1122" s="43">
        <f t="shared" si="220"/>
        <v>18.72</v>
      </c>
      <c r="J1122" s="43">
        <f t="shared" si="221"/>
        <v>2.456064</v>
      </c>
      <c r="L1122">
        <f>_xlfn.XLOOKUP(B1122,Analítico!B:B,Analítico!I:I,0)</f>
        <v>18.72</v>
      </c>
    </row>
    <row r="1123" spans="1:12" ht="25.5" customHeight="1" x14ac:dyDescent="0.25">
      <c r="A1123" s="50" t="s">
        <v>1638</v>
      </c>
      <c r="B1123" s="51" t="s">
        <v>1658</v>
      </c>
      <c r="C1123" s="50" t="s">
        <v>157</v>
      </c>
      <c r="D1123" s="50" t="s">
        <v>1659</v>
      </c>
      <c r="E1123" s="248" t="s">
        <v>1637</v>
      </c>
      <c r="F1123" s="248"/>
      <c r="G1123" s="52" t="s">
        <v>266</v>
      </c>
      <c r="H1123" s="53">
        <v>0.13120000000000001</v>
      </c>
      <c r="I1123" s="43">
        <f t="shared" si="220"/>
        <v>25.97</v>
      </c>
      <c r="J1123" s="43">
        <f t="shared" si="221"/>
        <v>3.4072640000000001</v>
      </c>
      <c r="L1123">
        <f>_xlfn.XLOOKUP(B1123,Analítico!B:B,Analítico!I:I,0)</f>
        <v>25.97</v>
      </c>
    </row>
    <row r="1124" spans="1:12" ht="24" customHeight="1" x14ac:dyDescent="0.25">
      <c r="A1124" s="55" t="s">
        <v>1627</v>
      </c>
      <c r="B1124" s="56" t="s">
        <v>2231</v>
      </c>
      <c r="C1124" s="55" t="s">
        <v>157</v>
      </c>
      <c r="D1124" s="55" t="s">
        <v>2232</v>
      </c>
      <c r="E1124" s="249" t="s">
        <v>1648</v>
      </c>
      <c r="F1124" s="249"/>
      <c r="G1124" s="57" t="s">
        <v>164</v>
      </c>
      <c r="H1124" s="58">
        <v>5.8999999999999999E-3</v>
      </c>
      <c r="I1124" s="43">
        <f t="shared" si="220"/>
        <v>60.5</v>
      </c>
      <c r="J1124" s="43">
        <f t="shared" si="221"/>
        <v>0.35694999999999999</v>
      </c>
      <c r="L1124">
        <f>_xlfn.XLOOKUP(B1124,Analítico!B:B,Analítico!I:I,0)</f>
        <v>60.5</v>
      </c>
    </row>
    <row r="1125" spans="1:12" ht="25.5" customHeight="1" x14ac:dyDescent="0.25">
      <c r="A1125" s="55" t="s">
        <v>1627</v>
      </c>
      <c r="B1125" s="56" t="s">
        <v>2235</v>
      </c>
      <c r="C1125" s="55" t="s">
        <v>157</v>
      </c>
      <c r="D1125" s="55" t="s">
        <v>2236</v>
      </c>
      <c r="E1125" s="249" t="s">
        <v>1648</v>
      </c>
      <c r="F1125" s="249"/>
      <c r="G1125" s="57" t="s">
        <v>164</v>
      </c>
      <c r="H1125" s="58">
        <v>7.0000000000000001E-3</v>
      </c>
      <c r="I1125" s="43">
        <f t="shared" si="220"/>
        <v>68.55</v>
      </c>
      <c r="J1125" s="43">
        <f t="shared" si="221"/>
        <v>0.47985</v>
      </c>
      <c r="L1125">
        <f>_xlfn.XLOOKUP(B1125,Analítico!B:B,Analítico!I:I,0)</f>
        <v>68.55</v>
      </c>
    </row>
    <row r="1126" spans="1:12" ht="25.5" customHeight="1" x14ac:dyDescent="0.25">
      <c r="A1126" s="55" t="s">
        <v>1627</v>
      </c>
      <c r="B1126" s="56" t="s">
        <v>2275</v>
      </c>
      <c r="C1126" s="55" t="s">
        <v>157</v>
      </c>
      <c r="D1126" s="55" t="s">
        <v>2276</v>
      </c>
      <c r="E1126" s="249" t="s">
        <v>1648</v>
      </c>
      <c r="F1126" s="249"/>
      <c r="G1126" s="57" t="s">
        <v>164</v>
      </c>
      <c r="H1126" s="58">
        <v>1</v>
      </c>
      <c r="I1126" s="43">
        <f t="shared" si="220"/>
        <v>6.91</v>
      </c>
      <c r="J1126" s="43">
        <f t="shared" si="221"/>
        <v>6.91</v>
      </c>
      <c r="L1126">
        <f>_xlfn.XLOOKUP(B1126,Analítico!B:B,Analítico!I:I,0)</f>
        <v>6.91</v>
      </c>
    </row>
    <row r="1127" spans="1:12" ht="24" customHeight="1" thickBot="1" x14ac:dyDescent="0.3">
      <c r="A1127" s="55" t="s">
        <v>1627</v>
      </c>
      <c r="B1127" s="56" t="s">
        <v>2237</v>
      </c>
      <c r="C1127" s="55" t="s">
        <v>157</v>
      </c>
      <c r="D1127" s="55" t="s">
        <v>2238</v>
      </c>
      <c r="E1127" s="249" t="s">
        <v>1648</v>
      </c>
      <c r="F1127" s="249"/>
      <c r="G1127" s="57" t="s">
        <v>164</v>
      </c>
      <c r="H1127" s="58">
        <v>3.15E-2</v>
      </c>
      <c r="I1127" s="43">
        <f t="shared" si="220"/>
        <v>1.94</v>
      </c>
      <c r="J1127" s="43">
        <f t="shared" si="221"/>
        <v>6.1109999999999998E-2</v>
      </c>
      <c r="L1127">
        <f>_xlfn.XLOOKUP(B1127,Analítico!B:B,Analítico!I:I,0)</f>
        <v>1.94</v>
      </c>
    </row>
    <row r="1128" spans="1:12" ht="26.25" hidden="1" thickBot="1" x14ac:dyDescent="0.3">
      <c r="A1128" s="44"/>
      <c r="B1128" s="44"/>
      <c r="C1128" s="44"/>
      <c r="D1128" s="44"/>
      <c r="E1128" s="44" t="s">
        <v>1629</v>
      </c>
      <c r="F1128" s="45">
        <v>4.55</v>
      </c>
      <c r="G1128" s="44" t="s">
        <v>1630</v>
      </c>
      <c r="H1128" s="45">
        <v>0</v>
      </c>
      <c r="I1128" s="44" t="s">
        <v>1631</v>
      </c>
      <c r="J1128" s="45">
        <v>4.55</v>
      </c>
      <c r="L1128" t="str">
        <f>_xlfn.XLOOKUP(B1128,Analítico!B:B,Analítico!I:I,0)</f>
        <v>MO com LS =&gt;</v>
      </c>
    </row>
    <row r="1129" spans="1:12" ht="15" hidden="1" customHeight="1" thickBot="1" x14ac:dyDescent="0.3">
      <c r="A1129" s="44"/>
      <c r="B1129" s="44"/>
      <c r="C1129" s="44"/>
      <c r="D1129" s="44"/>
      <c r="E1129" s="44" t="s">
        <v>1632</v>
      </c>
      <c r="F1129" s="45">
        <v>3.05</v>
      </c>
      <c r="G1129" s="44"/>
      <c r="H1129" s="229" t="s">
        <v>1633</v>
      </c>
      <c r="I1129" s="229"/>
      <c r="J1129" s="45">
        <v>16.940000000000001</v>
      </c>
      <c r="L1129" t="str">
        <f>_xlfn.XLOOKUP(B1129,Analítico!B:B,Analítico!I:I,0)</f>
        <v>MO com LS =&gt;</v>
      </c>
    </row>
    <row r="1130" spans="1:12" ht="0.75" customHeight="1" thickTop="1" x14ac:dyDescent="0.25">
      <c r="A1130" s="49"/>
      <c r="B1130" s="49"/>
      <c r="C1130" s="49"/>
      <c r="D1130" s="49"/>
      <c r="E1130" s="49"/>
      <c r="F1130" s="49"/>
      <c r="G1130" s="49"/>
      <c r="H1130" s="49"/>
      <c r="I1130" s="49"/>
      <c r="J1130" s="49"/>
      <c r="L1130" t="str">
        <f>_xlfn.XLOOKUP(B1130,Analítico!B:B,Analítico!I:I,0)</f>
        <v>MO com LS =&gt;</v>
      </c>
    </row>
    <row r="1131" spans="1:12" ht="18" hidden="1" customHeight="1" x14ac:dyDescent="0.25">
      <c r="A1131" s="36" t="s">
        <v>549</v>
      </c>
      <c r="B1131" s="37" t="s">
        <v>137</v>
      </c>
      <c r="C1131" s="36" t="s">
        <v>138</v>
      </c>
      <c r="D1131" s="36" t="s">
        <v>9</v>
      </c>
      <c r="E1131" s="250" t="s">
        <v>1626</v>
      </c>
      <c r="F1131" s="250"/>
      <c r="G1131" s="38" t="s">
        <v>139</v>
      </c>
      <c r="H1131" s="37" t="s">
        <v>140</v>
      </c>
      <c r="I1131" s="37" t="s">
        <v>141</v>
      </c>
      <c r="J1131" s="37" t="s">
        <v>10</v>
      </c>
      <c r="L1131" t="str">
        <f>_xlfn.XLOOKUP(B1131,Analítico!B:B,Analítico!I:I,0)</f>
        <v>Valor Unit</v>
      </c>
    </row>
    <row r="1132" spans="1:12" ht="64.5" customHeight="1" x14ac:dyDescent="0.25">
      <c r="A1132" s="39" t="s">
        <v>1636</v>
      </c>
      <c r="B1132" s="40" t="s">
        <v>550</v>
      </c>
      <c r="C1132" s="39" t="s">
        <v>157</v>
      </c>
      <c r="D1132" s="39" t="s">
        <v>551</v>
      </c>
      <c r="E1132" s="251" t="s">
        <v>2168</v>
      </c>
      <c r="F1132" s="251"/>
      <c r="G1132" s="41" t="s">
        <v>164</v>
      </c>
      <c r="H1132" s="42">
        <v>1</v>
      </c>
      <c r="I1132" s="43">
        <f t="shared" ref="I1132:I1138" si="222">L1132</f>
        <v>9.9736831639344263</v>
      </c>
      <c r="J1132" s="43">
        <f t="shared" ref="J1132:J1138" si="223">H1132*I1132</f>
        <v>9.9736831639344263</v>
      </c>
      <c r="L1132">
        <f>_xlfn.XLOOKUP(B1132,Analítico!B:B,Analítico!I:I,0)</f>
        <v>9.9736831639344263</v>
      </c>
    </row>
    <row r="1133" spans="1:12" ht="25.5" customHeight="1" x14ac:dyDescent="0.25">
      <c r="A1133" s="50" t="s">
        <v>1638</v>
      </c>
      <c r="B1133" s="51" t="s">
        <v>2162</v>
      </c>
      <c r="C1133" s="50" t="s">
        <v>157</v>
      </c>
      <c r="D1133" s="50" t="s">
        <v>2163</v>
      </c>
      <c r="E1133" s="248" t="s">
        <v>1637</v>
      </c>
      <c r="F1133" s="248"/>
      <c r="G1133" s="52" t="s">
        <v>266</v>
      </c>
      <c r="H1133" s="53">
        <v>0.12</v>
      </c>
      <c r="I1133" s="43">
        <f t="shared" si="222"/>
        <v>18.72</v>
      </c>
      <c r="J1133" s="43">
        <f t="shared" si="223"/>
        <v>2.2464</v>
      </c>
      <c r="L1133">
        <f>_xlfn.XLOOKUP(B1133,Analítico!B:B,Analítico!I:I,0)</f>
        <v>18.72</v>
      </c>
    </row>
    <row r="1134" spans="1:12" ht="25.5" customHeight="1" x14ac:dyDescent="0.25">
      <c r="A1134" s="50" t="s">
        <v>1638</v>
      </c>
      <c r="B1134" s="51" t="s">
        <v>1658</v>
      </c>
      <c r="C1134" s="50" t="s">
        <v>157</v>
      </c>
      <c r="D1134" s="50" t="s">
        <v>1659</v>
      </c>
      <c r="E1134" s="248" t="s">
        <v>1637</v>
      </c>
      <c r="F1134" s="248"/>
      <c r="G1134" s="52" t="s">
        <v>266</v>
      </c>
      <c r="H1134" s="53">
        <v>0.12</v>
      </c>
      <c r="I1134" s="43">
        <f t="shared" si="222"/>
        <v>25.97</v>
      </c>
      <c r="J1134" s="43">
        <f t="shared" si="223"/>
        <v>3.1163999999999996</v>
      </c>
      <c r="L1134">
        <f>_xlfn.XLOOKUP(B1134,Analítico!B:B,Analítico!I:I,0)</f>
        <v>25.97</v>
      </c>
    </row>
    <row r="1135" spans="1:12" ht="25.5" customHeight="1" x14ac:dyDescent="0.25">
      <c r="A1135" s="55" t="s">
        <v>1627</v>
      </c>
      <c r="B1135" s="56" t="s">
        <v>2277</v>
      </c>
      <c r="C1135" s="55" t="s">
        <v>157</v>
      </c>
      <c r="D1135" s="55" t="s">
        <v>2278</v>
      </c>
      <c r="E1135" s="249" t="s">
        <v>1648</v>
      </c>
      <c r="F1135" s="249"/>
      <c r="G1135" s="57" t="s">
        <v>164</v>
      </c>
      <c r="H1135" s="58">
        <v>1</v>
      </c>
      <c r="I1135" s="43">
        <f t="shared" si="222"/>
        <v>3.14</v>
      </c>
      <c r="J1135" s="43">
        <f t="shared" si="223"/>
        <v>3.14</v>
      </c>
      <c r="L1135">
        <f>_xlfn.XLOOKUP(B1135,Analítico!B:B,Analítico!I:I,0)</f>
        <v>3.14</v>
      </c>
    </row>
    <row r="1136" spans="1:12" ht="24" customHeight="1" x14ac:dyDescent="0.25">
      <c r="A1136" s="55" t="s">
        <v>1627</v>
      </c>
      <c r="B1136" s="56" t="s">
        <v>2259</v>
      </c>
      <c r="C1136" s="55" t="s">
        <v>157</v>
      </c>
      <c r="D1136" s="55" t="s">
        <v>2260</v>
      </c>
      <c r="E1136" s="249" t="s">
        <v>1648</v>
      </c>
      <c r="F1136" s="249"/>
      <c r="G1136" s="57" t="s">
        <v>164</v>
      </c>
      <c r="H1136" s="58">
        <v>0.04</v>
      </c>
      <c r="I1136" s="43">
        <f t="shared" si="222"/>
        <v>19.739999999999998</v>
      </c>
      <c r="J1136" s="43">
        <f t="shared" si="223"/>
        <v>0.78959999999999997</v>
      </c>
      <c r="L1136">
        <f>_xlfn.XLOOKUP(B1136,Analítico!B:B,Analítico!I:I,0)</f>
        <v>19.739999999999998</v>
      </c>
    </row>
    <row r="1137" spans="1:12" ht="25.5" customHeight="1" x14ac:dyDescent="0.25">
      <c r="A1137" s="55" t="s">
        <v>1627</v>
      </c>
      <c r="B1137" s="56" t="s">
        <v>2235</v>
      </c>
      <c r="C1137" s="55" t="s">
        <v>157</v>
      </c>
      <c r="D1137" s="55" t="s">
        <v>2236</v>
      </c>
      <c r="E1137" s="249" t="s">
        <v>1648</v>
      </c>
      <c r="F1137" s="249"/>
      <c r="G1137" s="57" t="s">
        <v>164</v>
      </c>
      <c r="H1137" s="58">
        <v>0.01</v>
      </c>
      <c r="I1137" s="43">
        <f t="shared" si="222"/>
        <v>68.55</v>
      </c>
      <c r="J1137" s="43">
        <f t="shared" si="223"/>
        <v>0.6855</v>
      </c>
      <c r="L1137">
        <f>_xlfn.XLOOKUP(B1137,Analítico!B:B,Analítico!I:I,0)</f>
        <v>68.55</v>
      </c>
    </row>
    <row r="1138" spans="1:12" ht="24" customHeight="1" thickBot="1" x14ac:dyDescent="0.3">
      <c r="A1138" s="55" t="s">
        <v>1627</v>
      </c>
      <c r="B1138" s="56" t="s">
        <v>2237</v>
      </c>
      <c r="C1138" s="55" t="s">
        <v>157</v>
      </c>
      <c r="D1138" s="55" t="s">
        <v>2238</v>
      </c>
      <c r="E1138" s="249" t="s">
        <v>1648</v>
      </c>
      <c r="F1138" s="249"/>
      <c r="G1138" s="57" t="s">
        <v>164</v>
      </c>
      <c r="H1138" s="58">
        <v>1.2E-2</v>
      </c>
      <c r="I1138" s="43">
        <f t="shared" si="222"/>
        <v>1.94</v>
      </c>
      <c r="J1138" s="43">
        <f t="shared" si="223"/>
        <v>2.3279999999999999E-2</v>
      </c>
      <c r="L1138">
        <f>_xlfn.XLOOKUP(B1138,Analítico!B:B,Analítico!I:I,0)</f>
        <v>1.94</v>
      </c>
    </row>
    <row r="1139" spans="1:12" ht="26.25" hidden="1" thickBot="1" x14ac:dyDescent="0.3">
      <c r="A1139" s="44"/>
      <c r="B1139" s="44"/>
      <c r="C1139" s="44"/>
      <c r="D1139" s="44"/>
      <c r="E1139" s="44" t="s">
        <v>1629</v>
      </c>
      <c r="F1139" s="45">
        <v>4.16</v>
      </c>
      <c r="G1139" s="44" t="s">
        <v>1630</v>
      </c>
      <c r="H1139" s="45">
        <v>0</v>
      </c>
      <c r="I1139" s="44" t="s">
        <v>1631</v>
      </c>
      <c r="J1139" s="45">
        <v>4.16</v>
      </c>
      <c r="L1139" t="str">
        <f>_xlfn.XLOOKUP(B1139,Analítico!B:B,Analítico!I:I,0)</f>
        <v>MO com LS =&gt;</v>
      </c>
    </row>
    <row r="1140" spans="1:12" ht="15" hidden="1" customHeight="1" thickBot="1" x14ac:dyDescent="0.3">
      <c r="A1140" s="44"/>
      <c r="B1140" s="44"/>
      <c r="C1140" s="44"/>
      <c r="D1140" s="44"/>
      <c r="E1140" s="44" t="s">
        <v>1632</v>
      </c>
      <c r="F1140" s="45">
        <v>2.23</v>
      </c>
      <c r="G1140" s="44"/>
      <c r="H1140" s="229" t="s">
        <v>1633</v>
      </c>
      <c r="I1140" s="229"/>
      <c r="J1140" s="45">
        <v>12.38</v>
      </c>
      <c r="L1140" t="str">
        <f>_xlfn.XLOOKUP(B1140,Analítico!B:B,Analítico!I:I,0)</f>
        <v>MO com LS =&gt;</v>
      </c>
    </row>
    <row r="1141" spans="1:12" ht="0.75" customHeight="1" thickTop="1" x14ac:dyDescent="0.25">
      <c r="A1141" s="49"/>
      <c r="B1141" s="49"/>
      <c r="C1141" s="49"/>
      <c r="D1141" s="49"/>
      <c r="E1141" s="49"/>
      <c r="F1141" s="49"/>
      <c r="G1141" s="49"/>
      <c r="H1141" s="49"/>
      <c r="I1141" s="49"/>
      <c r="J1141" s="49"/>
      <c r="L1141" t="str">
        <f>_xlfn.XLOOKUP(B1141,Analítico!B:B,Analítico!I:I,0)</f>
        <v>MO com LS =&gt;</v>
      </c>
    </row>
    <row r="1142" spans="1:12" ht="18" hidden="1" customHeight="1" x14ac:dyDescent="0.25">
      <c r="A1142" s="36" t="s">
        <v>552</v>
      </c>
      <c r="B1142" s="37" t="s">
        <v>137</v>
      </c>
      <c r="C1142" s="36" t="s">
        <v>138</v>
      </c>
      <c r="D1142" s="36" t="s">
        <v>9</v>
      </c>
      <c r="E1142" s="250" t="s">
        <v>1626</v>
      </c>
      <c r="F1142" s="250"/>
      <c r="G1142" s="38" t="s">
        <v>139</v>
      </c>
      <c r="H1142" s="37" t="s">
        <v>140</v>
      </c>
      <c r="I1142" s="37" t="s">
        <v>141</v>
      </c>
      <c r="J1142" s="37" t="s">
        <v>10</v>
      </c>
      <c r="L1142" t="str">
        <f>_xlfn.XLOOKUP(B1142,Analítico!B:B,Analítico!I:I,0)</f>
        <v>Valor Unit</v>
      </c>
    </row>
    <row r="1143" spans="1:12" ht="39" customHeight="1" x14ac:dyDescent="0.25">
      <c r="A1143" s="39" t="s">
        <v>1636</v>
      </c>
      <c r="B1143" s="40" t="s">
        <v>553</v>
      </c>
      <c r="C1143" s="39" t="s">
        <v>157</v>
      </c>
      <c r="D1143" s="39" t="s">
        <v>554</v>
      </c>
      <c r="E1143" s="251" t="s">
        <v>2168</v>
      </c>
      <c r="F1143" s="251"/>
      <c r="G1143" s="41" t="s">
        <v>164</v>
      </c>
      <c r="H1143" s="42">
        <v>1</v>
      </c>
      <c r="I1143" s="43">
        <f t="shared" ref="I1143:I1149" si="224">L1143</f>
        <v>13.11563504918033</v>
      </c>
      <c r="J1143" s="43">
        <f t="shared" ref="J1143:J1149" si="225">H1143*I1143</f>
        <v>13.11563504918033</v>
      </c>
      <c r="L1143">
        <f>_xlfn.XLOOKUP(B1143,Analítico!B:B,Analítico!I:I,0)</f>
        <v>13.11563504918033</v>
      </c>
    </row>
    <row r="1144" spans="1:12" ht="25.5" customHeight="1" x14ac:dyDescent="0.25">
      <c r="A1144" s="50" t="s">
        <v>1638</v>
      </c>
      <c r="B1144" s="51" t="s">
        <v>2162</v>
      </c>
      <c r="C1144" s="50" t="s">
        <v>157</v>
      </c>
      <c r="D1144" s="50" t="s">
        <v>2163</v>
      </c>
      <c r="E1144" s="248" t="s">
        <v>1637</v>
      </c>
      <c r="F1144" s="248"/>
      <c r="G1144" s="52" t="s">
        <v>266</v>
      </c>
      <c r="H1144" s="53">
        <v>8.4400000000000003E-2</v>
      </c>
      <c r="I1144" s="43">
        <f t="shared" si="224"/>
        <v>18.72</v>
      </c>
      <c r="J1144" s="43">
        <f t="shared" si="225"/>
        <v>1.579968</v>
      </c>
      <c r="L1144">
        <f>_xlfn.XLOOKUP(B1144,Analítico!B:B,Analítico!I:I,0)</f>
        <v>18.72</v>
      </c>
    </row>
    <row r="1145" spans="1:12" ht="25.5" customHeight="1" x14ac:dyDescent="0.25">
      <c r="A1145" s="50" t="s">
        <v>1638</v>
      </c>
      <c r="B1145" s="51" t="s">
        <v>1658</v>
      </c>
      <c r="C1145" s="50" t="s">
        <v>157</v>
      </c>
      <c r="D1145" s="50" t="s">
        <v>1659</v>
      </c>
      <c r="E1145" s="248" t="s">
        <v>1637</v>
      </c>
      <c r="F1145" s="248"/>
      <c r="G1145" s="52" t="s">
        <v>266</v>
      </c>
      <c r="H1145" s="53">
        <v>8.4400000000000003E-2</v>
      </c>
      <c r="I1145" s="43">
        <f t="shared" si="224"/>
        <v>25.97</v>
      </c>
      <c r="J1145" s="43">
        <f t="shared" si="225"/>
        <v>2.1918679999999999</v>
      </c>
      <c r="L1145">
        <f>_xlfn.XLOOKUP(B1145,Analítico!B:B,Analítico!I:I,0)</f>
        <v>25.97</v>
      </c>
    </row>
    <row r="1146" spans="1:12" ht="24" customHeight="1" x14ac:dyDescent="0.25">
      <c r="A1146" s="55" t="s">
        <v>1627</v>
      </c>
      <c r="B1146" s="56" t="s">
        <v>2231</v>
      </c>
      <c r="C1146" s="55" t="s">
        <v>157</v>
      </c>
      <c r="D1146" s="55" t="s">
        <v>2232</v>
      </c>
      <c r="E1146" s="249" t="s">
        <v>1648</v>
      </c>
      <c r="F1146" s="249"/>
      <c r="G1146" s="57" t="s">
        <v>164</v>
      </c>
      <c r="H1146" s="58">
        <v>5.8999999999999999E-3</v>
      </c>
      <c r="I1146" s="43">
        <f t="shared" si="224"/>
        <v>60.5</v>
      </c>
      <c r="J1146" s="43">
        <f t="shared" si="225"/>
        <v>0.35694999999999999</v>
      </c>
      <c r="L1146">
        <f>_xlfn.XLOOKUP(B1146,Analítico!B:B,Analítico!I:I,0)</f>
        <v>60.5</v>
      </c>
    </row>
    <row r="1147" spans="1:12" ht="25.5" customHeight="1" x14ac:dyDescent="0.25">
      <c r="A1147" s="55" t="s">
        <v>1627</v>
      </c>
      <c r="B1147" s="56" t="s">
        <v>2279</v>
      </c>
      <c r="C1147" s="55" t="s">
        <v>157</v>
      </c>
      <c r="D1147" s="55" t="s">
        <v>2280</v>
      </c>
      <c r="E1147" s="249" t="s">
        <v>1648</v>
      </c>
      <c r="F1147" s="249"/>
      <c r="G1147" s="57" t="s">
        <v>164</v>
      </c>
      <c r="H1147" s="58">
        <v>1</v>
      </c>
      <c r="I1147" s="43">
        <f t="shared" si="224"/>
        <v>8.48</v>
      </c>
      <c r="J1147" s="43">
        <f t="shared" si="225"/>
        <v>8.48</v>
      </c>
      <c r="L1147">
        <f>_xlfn.XLOOKUP(B1147,Analítico!B:B,Analítico!I:I,0)</f>
        <v>8.48</v>
      </c>
    </row>
    <row r="1148" spans="1:12" ht="25.5" customHeight="1" x14ac:dyDescent="0.25">
      <c r="A1148" s="55" t="s">
        <v>1627</v>
      </c>
      <c r="B1148" s="56" t="s">
        <v>2235</v>
      </c>
      <c r="C1148" s="55" t="s">
        <v>157</v>
      </c>
      <c r="D1148" s="55" t="s">
        <v>2236</v>
      </c>
      <c r="E1148" s="249" t="s">
        <v>1648</v>
      </c>
      <c r="F1148" s="249"/>
      <c r="G1148" s="57" t="s">
        <v>164</v>
      </c>
      <c r="H1148" s="58">
        <v>7.0000000000000001E-3</v>
      </c>
      <c r="I1148" s="43">
        <f t="shared" si="224"/>
        <v>68.55</v>
      </c>
      <c r="J1148" s="43">
        <f t="shared" si="225"/>
        <v>0.47985</v>
      </c>
      <c r="L1148">
        <f>_xlfn.XLOOKUP(B1148,Analítico!B:B,Analítico!I:I,0)</f>
        <v>68.55</v>
      </c>
    </row>
    <row r="1149" spans="1:12" ht="24" customHeight="1" thickBot="1" x14ac:dyDescent="0.3">
      <c r="A1149" s="55" t="s">
        <v>1627</v>
      </c>
      <c r="B1149" s="56" t="s">
        <v>2237</v>
      </c>
      <c r="C1149" s="55" t="s">
        <v>157</v>
      </c>
      <c r="D1149" s="55" t="s">
        <v>2238</v>
      </c>
      <c r="E1149" s="249" t="s">
        <v>1648</v>
      </c>
      <c r="F1149" s="249"/>
      <c r="G1149" s="57" t="s">
        <v>164</v>
      </c>
      <c r="H1149" s="58">
        <v>2.81E-2</v>
      </c>
      <c r="I1149" s="43">
        <f t="shared" si="224"/>
        <v>1.94</v>
      </c>
      <c r="J1149" s="43">
        <f t="shared" si="225"/>
        <v>5.4514E-2</v>
      </c>
      <c r="L1149">
        <f>_xlfn.XLOOKUP(B1149,Analítico!B:B,Analítico!I:I,0)</f>
        <v>1.94</v>
      </c>
    </row>
    <row r="1150" spans="1:12" ht="26.25" hidden="1" thickBot="1" x14ac:dyDescent="0.3">
      <c r="A1150" s="44"/>
      <c r="B1150" s="44"/>
      <c r="C1150" s="44"/>
      <c r="D1150" s="44"/>
      <c r="E1150" s="44" t="s">
        <v>1629</v>
      </c>
      <c r="F1150" s="45">
        <v>2.92</v>
      </c>
      <c r="G1150" s="44" t="s">
        <v>1630</v>
      </c>
      <c r="H1150" s="45">
        <v>0</v>
      </c>
      <c r="I1150" s="44" t="s">
        <v>1631</v>
      </c>
      <c r="J1150" s="45">
        <v>2.92</v>
      </c>
      <c r="L1150" t="str">
        <f>_xlfn.XLOOKUP(B1150,Analítico!B:B,Analítico!I:I,0)</f>
        <v>MO com LS =&gt;</v>
      </c>
    </row>
    <row r="1151" spans="1:12" ht="15" hidden="1" customHeight="1" thickBot="1" x14ac:dyDescent="0.3">
      <c r="A1151" s="44"/>
      <c r="B1151" s="44"/>
      <c r="C1151" s="44"/>
      <c r="D1151" s="44"/>
      <c r="E1151" s="44" t="s">
        <v>1632</v>
      </c>
      <c r="F1151" s="45">
        <v>2.93</v>
      </c>
      <c r="G1151" s="44"/>
      <c r="H1151" s="229" t="s">
        <v>1633</v>
      </c>
      <c r="I1151" s="229"/>
      <c r="J1151" s="45">
        <v>16.28</v>
      </c>
      <c r="L1151" t="str">
        <f>_xlfn.XLOOKUP(B1151,Analítico!B:B,Analítico!I:I,0)</f>
        <v>MO com LS =&gt;</v>
      </c>
    </row>
    <row r="1152" spans="1:12" ht="0.75" customHeight="1" thickTop="1" x14ac:dyDescent="0.25">
      <c r="A1152" s="49"/>
      <c r="B1152" s="49"/>
      <c r="C1152" s="49"/>
      <c r="D1152" s="49"/>
      <c r="E1152" s="49"/>
      <c r="F1152" s="49"/>
      <c r="G1152" s="49"/>
      <c r="H1152" s="49"/>
      <c r="I1152" s="49"/>
      <c r="J1152" s="49"/>
      <c r="L1152" t="str">
        <f>_xlfn.XLOOKUP(B1152,Analítico!B:B,Analítico!I:I,0)</f>
        <v>MO com LS =&gt;</v>
      </c>
    </row>
    <row r="1153" spans="1:12" ht="18" hidden="1" customHeight="1" x14ac:dyDescent="0.25">
      <c r="A1153" s="36" t="s">
        <v>555</v>
      </c>
      <c r="B1153" s="37" t="s">
        <v>137</v>
      </c>
      <c r="C1153" s="36" t="s">
        <v>138</v>
      </c>
      <c r="D1153" s="36" t="s">
        <v>9</v>
      </c>
      <c r="E1153" s="250" t="s">
        <v>1626</v>
      </c>
      <c r="F1153" s="250"/>
      <c r="G1153" s="38" t="s">
        <v>139</v>
      </c>
      <c r="H1153" s="37" t="s">
        <v>140</v>
      </c>
      <c r="I1153" s="37" t="s">
        <v>141</v>
      </c>
      <c r="J1153" s="37" t="s">
        <v>10</v>
      </c>
      <c r="L1153" t="str">
        <f>_xlfn.XLOOKUP(B1153,Analítico!B:B,Analítico!I:I,0)</f>
        <v>Valor Unit</v>
      </c>
    </row>
    <row r="1154" spans="1:12" ht="64.5" customHeight="1" x14ac:dyDescent="0.25">
      <c r="A1154" s="39" t="s">
        <v>1636</v>
      </c>
      <c r="B1154" s="40" t="s">
        <v>556</v>
      </c>
      <c r="C1154" s="39" t="s">
        <v>157</v>
      </c>
      <c r="D1154" s="39" t="s">
        <v>557</v>
      </c>
      <c r="E1154" s="251" t="s">
        <v>2168</v>
      </c>
      <c r="F1154" s="251"/>
      <c r="G1154" s="41" t="s">
        <v>164</v>
      </c>
      <c r="H1154" s="42">
        <v>1</v>
      </c>
      <c r="I1154" s="43">
        <f t="shared" ref="I1154:I1160" si="226">L1154</f>
        <v>14.726892426229512</v>
      </c>
      <c r="J1154" s="43">
        <f t="shared" ref="J1154:J1160" si="227">H1154*I1154</f>
        <v>14.726892426229512</v>
      </c>
      <c r="L1154">
        <f>_xlfn.XLOOKUP(B1154,Analítico!B:B,Analítico!I:I,0)</f>
        <v>14.726892426229512</v>
      </c>
    </row>
    <row r="1155" spans="1:12" ht="25.5" customHeight="1" x14ac:dyDescent="0.25">
      <c r="A1155" s="50" t="s">
        <v>1638</v>
      </c>
      <c r="B1155" s="51" t="s">
        <v>2162</v>
      </c>
      <c r="C1155" s="50" t="s">
        <v>157</v>
      </c>
      <c r="D1155" s="50" t="s">
        <v>2163</v>
      </c>
      <c r="E1155" s="248" t="s">
        <v>1637</v>
      </c>
      <c r="F1155" s="248"/>
      <c r="G1155" s="52" t="s">
        <v>266</v>
      </c>
      <c r="H1155" s="53">
        <v>0.159</v>
      </c>
      <c r="I1155" s="43">
        <f t="shared" si="226"/>
        <v>18.72</v>
      </c>
      <c r="J1155" s="43">
        <f t="shared" si="227"/>
        <v>2.97648</v>
      </c>
      <c r="L1155">
        <f>_xlfn.XLOOKUP(B1155,Analítico!B:B,Analítico!I:I,0)</f>
        <v>18.72</v>
      </c>
    </row>
    <row r="1156" spans="1:12" ht="25.5" customHeight="1" x14ac:dyDescent="0.25">
      <c r="A1156" s="50" t="s">
        <v>1638</v>
      </c>
      <c r="B1156" s="51" t="s">
        <v>1658</v>
      </c>
      <c r="C1156" s="50" t="s">
        <v>157</v>
      </c>
      <c r="D1156" s="50" t="s">
        <v>1659</v>
      </c>
      <c r="E1156" s="248" t="s">
        <v>1637</v>
      </c>
      <c r="F1156" s="248"/>
      <c r="G1156" s="52" t="s">
        <v>266</v>
      </c>
      <c r="H1156" s="53">
        <v>0.159</v>
      </c>
      <c r="I1156" s="43">
        <f t="shared" si="226"/>
        <v>25.97</v>
      </c>
      <c r="J1156" s="43">
        <f t="shared" si="227"/>
        <v>4.1292299999999997</v>
      </c>
      <c r="L1156">
        <f>_xlfn.XLOOKUP(B1156,Analítico!B:B,Analítico!I:I,0)</f>
        <v>25.97</v>
      </c>
    </row>
    <row r="1157" spans="1:12" ht="24" customHeight="1" x14ac:dyDescent="0.25">
      <c r="A1157" s="55" t="s">
        <v>1627</v>
      </c>
      <c r="B1157" s="56" t="s">
        <v>2259</v>
      </c>
      <c r="C1157" s="55" t="s">
        <v>157</v>
      </c>
      <c r="D1157" s="55" t="s">
        <v>2260</v>
      </c>
      <c r="E1157" s="249" t="s">
        <v>1648</v>
      </c>
      <c r="F1157" s="249"/>
      <c r="G1157" s="57" t="s">
        <v>164</v>
      </c>
      <c r="H1157" s="58">
        <v>0.06</v>
      </c>
      <c r="I1157" s="43">
        <f t="shared" si="226"/>
        <v>19.739999999999998</v>
      </c>
      <c r="J1157" s="43">
        <f t="shared" si="227"/>
        <v>1.1843999999999999</v>
      </c>
      <c r="L1157">
        <f>_xlfn.XLOOKUP(B1157,Analítico!B:B,Analítico!I:I,0)</f>
        <v>19.739999999999998</v>
      </c>
    </row>
    <row r="1158" spans="1:12" ht="25.5" customHeight="1" x14ac:dyDescent="0.25">
      <c r="A1158" s="55" t="s">
        <v>1627</v>
      </c>
      <c r="B1158" s="56" t="s">
        <v>2235</v>
      </c>
      <c r="C1158" s="55" t="s">
        <v>157</v>
      </c>
      <c r="D1158" s="55" t="s">
        <v>2236</v>
      </c>
      <c r="E1158" s="249" t="s">
        <v>1648</v>
      </c>
      <c r="F1158" s="249"/>
      <c r="G1158" s="57" t="s">
        <v>164</v>
      </c>
      <c r="H1158" s="58">
        <v>1.4E-2</v>
      </c>
      <c r="I1158" s="43">
        <f t="shared" si="226"/>
        <v>68.55</v>
      </c>
      <c r="J1158" s="43">
        <f t="shared" si="227"/>
        <v>0.9597</v>
      </c>
      <c r="L1158">
        <f>_xlfn.XLOOKUP(B1158,Analítico!B:B,Analítico!I:I,0)</f>
        <v>68.55</v>
      </c>
    </row>
    <row r="1159" spans="1:12" ht="25.5" customHeight="1" x14ac:dyDescent="0.25">
      <c r="A1159" s="55" t="s">
        <v>1627</v>
      </c>
      <c r="B1159" s="56" t="s">
        <v>2281</v>
      </c>
      <c r="C1159" s="55" t="s">
        <v>157</v>
      </c>
      <c r="D1159" s="55" t="s">
        <v>2282</v>
      </c>
      <c r="E1159" s="249" t="s">
        <v>1648</v>
      </c>
      <c r="F1159" s="249"/>
      <c r="G1159" s="57" t="s">
        <v>164</v>
      </c>
      <c r="H1159" s="58">
        <v>1</v>
      </c>
      <c r="I1159" s="43">
        <f t="shared" si="226"/>
        <v>5.46</v>
      </c>
      <c r="J1159" s="43">
        <f t="shared" si="227"/>
        <v>5.46</v>
      </c>
      <c r="L1159">
        <f>_xlfn.XLOOKUP(B1159,Analítico!B:B,Analítico!I:I,0)</f>
        <v>5.46</v>
      </c>
    </row>
    <row r="1160" spans="1:12" ht="24" customHeight="1" thickBot="1" x14ac:dyDescent="0.3">
      <c r="A1160" s="55" t="s">
        <v>1627</v>
      </c>
      <c r="B1160" s="56" t="s">
        <v>2237</v>
      </c>
      <c r="C1160" s="55" t="s">
        <v>157</v>
      </c>
      <c r="D1160" s="55" t="s">
        <v>2238</v>
      </c>
      <c r="E1160" s="249" t="s">
        <v>1648</v>
      </c>
      <c r="F1160" s="249"/>
      <c r="G1160" s="57" t="s">
        <v>164</v>
      </c>
      <c r="H1160" s="58">
        <v>2.4E-2</v>
      </c>
      <c r="I1160" s="43">
        <f t="shared" si="226"/>
        <v>1.94</v>
      </c>
      <c r="J1160" s="43">
        <f t="shared" si="227"/>
        <v>4.6559999999999997E-2</v>
      </c>
      <c r="L1160">
        <f>_xlfn.XLOOKUP(B1160,Analítico!B:B,Analítico!I:I,0)</f>
        <v>1.94</v>
      </c>
    </row>
    <row r="1161" spans="1:12" ht="26.25" hidden="1" thickBot="1" x14ac:dyDescent="0.3">
      <c r="A1161" s="44"/>
      <c r="B1161" s="44"/>
      <c r="C1161" s="44"/>
      <c r="D1161" s="44"/>
      <c r="E1161" s="44" t="s">
        <v>1629</v>
      </c>
      <c r="F1161" s="45">
        <v>5.52</v>
      </c>
      <c r="G1161" s="44" t="s">
        <v>1630</v>
      </c>
      <c r="H1161" s="45">
        <v>0</v>
      </c>
      <c r="I1161" s="44" t="s">
        <v>1631</v>
      </c>
      <c r="J1161" s="45">
        <v>5.52</v>
      </c>
      <c r="L1161" t="str">
        <f>_xlfn.XLOOKUP(B1161,Analítico!B:B,Analítico!I:I,0)</f>
        <v>MO com LS =&gt;</v>
      </c>
    </row>
    <row r="1162" spans="1:12" ht="15" hidden="1" customHeight="1" thickBot="1" x14ac:dyDescent="0.3">
      <c r="A1162" s="44"/>
      <c r="B1162" s="44"/>
      <c r="C1162" s="44"/>
      <c r="D1162" s="44"/>
      <c r="E1162" s="44" t="s">
        <v>1632</v>
      </c>
      <c r="F1162" s="45">
        <v>3.29</v>
      </c>
      <c r="G1162" s="44"/>
      <c r="H1162" s="229" t="s">
        <v>1633</v>
      </c>
      <c r="I1162" s="229"/>
      <c r="J1162" s="45">
        <v>18.28</v>
      </c>
      <c r="L1162" t="str">
        <f>_xlfn.XLOOKUP(B1162,Analítico!B:B,Analítico!I:I,0)</f>
        <v>MO com LS =&gt;</v>
      </c>
    </row>
    <row r="1163" spans="1:12" ht="0.75" customHeight="1" thickTop="1" x14ac:dyDescent="0.25">
      <c r="A1163" s="49"/>
      <c r="B1163" s="49"/>
      <c r="C1163" s="49"/>
      <c r="D1163" s="49"/>
      <c r="E1163" s="49"/>
      <c r="F1163" s="49"/>
      <c r="G1163" s="49"/>
      <c r="H1163" s="49"/>
      <c r="I1163" s="49"/>
      <c r="J1163" s="49"/>
      <c r="L1163" t="str">
        <f>_xlfn.XLOOKUP(B1163,Analítico!B:B,Analítico!I:I,0)</f>
        <v>MO com LS =&gt;</v>
      </c>
    </row>
    <row r="1164" spans="1:12" ht="18" hidden="1" customHeight="1" x14ac:dyDescent="0.25">
      <c r="A1164" s="36" t="s">
        <v>558</v>
      </c>
      <c r="B1164" s="37" t="s">
        <v>137</v>
      </c>
      <c r="C1164" s="36" t="s">
        <v>138</v>
      </c>
      <c r="D1164" s="36" t="s">
        <v>9</v>
      </c>
      <c r="E1164" s="250" t="s">
        <v>1626</v>
      </c>
      <c r="F1164" s="250"/>
      <c r="G1164" s="38" t="s">
        <v>139</v>
      </c>
      <c r="H1164" s="37" t="s">
        <v>140</v>
      </c>
      <c r="I1164" s="37" t="s">
        <v>141</v>
      </c>
      <c r="J1164" s="37" t="s">
        <v>10</v>
      </c>
      <c r="L1164" t="str">
        <f>_xlfn.XLOOKUP(B1164,Analítico!B:B,Analítico!I:I,0)</f>
        <v>Valor Unit</v>
      </c>
    </row>
    <row r="1165" spans="1:12" ht="39" customHeight="1" x14ac:dyDescent="0.25">
      <c r="A1165" s="39" t="s">
        <v>1636</v>
      </c>
      <c r="B1165" s="40" t="s">
        <v>559</v>
      </c>
      <c r="C1165" s="39" t="s">
        <v>157</v>
      </c>
      <c r="D1165" s="39" t="s">
        <v>560</v>
      </c>
      <c r="E1165" s="251" t="s">
        <v>2168</v>
      </c>
      <c r="F1165" s="251"/>
      <c r="G1165" s="41" t="s">
        <v>164</v>
      </c>
      <c r="H1165" s="42">
        <v>1</v>
      </c>
      <c r="I1165" s="43">
        <f t="shared" ref="I1165:I1171" si="228">L1165</f>
        <v>10.062302319672131</v>
      </c>
      <c r="J1165" s="43">
        <f t="shared" ref="J1165:J1171" si="229">H1165*I1165</f>
        <v>10.062302319672131</v>
      </c>
      <c r="L1165">
        <f>_xlfn.XLOOKUP(B1165,Analítico!B:B,Analítico!I:I,0)</f>
        <v>10.062302319672131</v>
      </c>
    </row>
    <row r="1166" spans="1:12" ht="25.5" customHeight="1" x14ac:dyDescent="0.25">
      <c r="A1166" s="50" t="s">
        <v>1638</v>
      </c>
      <c r="B1166" s="51" t="s">
        <v>2162</v>
      </c>
      <c r="C1166" s="50" t="s">
        <v>157</v>
      </c>
      <c r="D1166" s="50" t="s">
        <v>2163</v>
      </c>
      <c r="E1166" s="248" t="s">
        <v>1637</v>
      </c>
      <c r="F1166" s="248"/>
      <c r="G1166" s="52" t="s">
        <v>266</v>
      </c>
      <c r="H1166" s="53">
        <v>0.12659999999999999</v>
      </c>
      <c r="I1166" s="43">
        <f t="shared" si="228"/>
        <v>18.72</v>
      </c>
      <c r="J1166" s="43">
        <f t="shared" si="229"/>
        <v>2.3699519999999996</v>
      </c>
      <c r="L1166">
        <f>_xlfn.XLOOKUP(B1166,Analítico!B:B,Analítico!I:I,0)</f>
        <v>18.72</v>
      </c>
    </row>
    <row r="1167" spans="1:12" ht="25.5" customHeight="1" x14ac:dyDescent="0.25">
      <c r="A1167" s="50" t="s">
        <v>1638</v>
      </c>
      <c r="B1167" s="51" t="s">
        <v>1658</v>
      </c>
      <c r="C1167" s="50" t="s">
        <v>157</v>
      </c>
      <c r="D1167" s="50" t="s">
        <v>1659</v>
      </c>
      <c r="E1167" s="248" t="s">
        <v>1637</v>
      </c>
      <c r="F1167" s="248"/>
      <c r="G1167" s="52" t="s">
        <v>266</v>
      </c>
      <c r="H1167" s="53">
        <v>0.12659999999999999</v>
      </c>
      <c r="I1167" s="43">
        <f t="shared" si="228"/>
        <v>25.97</v>
      </c>
      <c r="J1167" s="43">
        <f t="shared" si="229"/>
        <v>3.2878019999999997</v>
      </c>
      <c r="L1167">
        <f>_xlfn.XLOOKUP(B1167,Analítico!B:B,Analítico!I:I,0)</f>
        <v>25.97</v>
      </c>
    </row>
    <row r="1168" spans="1:12" ht="24" customHeight="1" x14ac:dyDescent="0.25">
      <c r="A1168" s="55" t="s">
        <v>1627</v>
      </c>
      <c r="B1168" s="56" t="s">
        <v>2231</v>
      </c>
      <c r="C1168" s="55" t="s">
        <v>157</v>
      </c>
      <c r="D1168" s="55" t="s">
        <v>2232</v>
      </c>
      <c r="E1168" s="249" t="s">
        <v>1648</v>
      </c>
      <c r="F1168" s="249"/>
      <c r="G1168" s="57" t="s">
        <v>164</v>
      </c>
      <c r="H1168" s="58">
        <v>5.8999999999999999E-3</v>
      </c>
      <c r="I1168" s="43">
        <f t="shared" si="228"/>
        <v>60.5</v>
      </c>
      <c r="J1168" s="43">
        <f t="shared" si="229"/>
        <v>0.35694999999999999</v>
      </c>
      <c r="L1168">
        <f>_xlfn.XLOOKUP(B1168,Analítico!B:B,Analítico!I:I,0)</f>
        <v>60.5</v>
      </c>
    </row>
    <row r="1169" spans="1:12" ht="25.5" customHeight="1" x14ac:dyDescent="0.25">
      <c r="A1169" s="55" t="s">
        <v>1627</v>
      </c>
      <c r="B1169" s="56" t="s">
        <v>2283</v>
      </c>
      <c r="C1169" s="55" t="s">
        <v>157</v>
      </c>
      <c r="D1169" s="55" t="s">
        <v>2284</v>
      </c>
      <c r="E1169" s="249" t="s">
        <v>1648</v>
      </c>
      <c r="F1169" s="249"/>
      <c r="G1169" s="57" t="s">
        <v>164</v>
      </c>
      <c r="H1169" s="58">
        <v>1</v>
      </c>
      <c r="I1169" s="43">
        <f t="shared" si="228"/>
        <v>3.55</v>
      </c>
      <c r="J1169" s="43">
        <f t="shared" si="229"/>
        <v>3.55</v>
      </c>
      <c r="L1169">
        <f>_xlfn.XLOOKUP(B1169,Analítico!B:B,Analítico!I:I,0)</f>
        <v>3.55</v>
      </c>
    </row>
    <row r="1170" spans="1:12" ht="25.5" customHeight="1" x14ac:dyDescent="0.25">
      <c r="A1170" s="55" t="s">
        <v>1627</v>
      </c>
      <c r="B1170" s="56" t="s">
        <v>2235</v>
      </c>
      <c r="C1170" s="55" t="s">
        <v>157</v>
      </c>
      <c r="D1170" s="55" t="s">
        <v>2236</v>
      </c>
      <c r="E1170" s="249" t="s">
        <v>1648</v>
      </c>
      <c r="F1170" s="249"/>
      <c r="G1170" s="57" t="s">
        <v>164</v>
      </c>
      <c r="H1170" s="58">
        <v>7.0000000000000001E-3</v>
      </c>
      <c r="I1170" s="43">
        <f t="shared" si="228"/>
        <v>68.55</v>
      </c>
      <c r="J1170" s="43">
        <f t="shared" si="229"/>
        <v>0.47985</v>
      </c>
      <c r="L1170">
        <f>_xlfn.XLOOKUP(B1170,Analítico!B:B,Analítico!I:I,0)</f>
        <v>68.55</v>
      </c>
    </row>
    <row r="1171" spans="1:12" ht="24" customHeight="1" thickBot="1" x14ac:dyDescent="0.3">
      <c r="A1171" s="55" t="s">
        <v>1627</v>
      </c>
      <c r="B1171" s="56" t="s">
        <v>2237</v>
      </c>
      <c r="C1171" s="55" t="s">
        <v>157</v>
      </c>
      <c r="D1171" s="55" t="s">
        <v>2238</v>
      </c>
      <c r="E1171" s="249" t="s">
        <v>1648</v>
      </c>
      <c r="F1171" s="249"/>
      <c r="G1171" s="57" t="s">
        <v>164</v>
      </c>
      <c r="H1171" s="58">
        <v>2.81E-2</v>
      </c>
      <c r="I1171" s="43">
        <f t="shared" si="228"/>
        <v>1.94</v>
      </c>
      <c r="J1171" s="43">
        <f t="shared" si="229"/>
        <v>5.4514E-2</v>
      </c>
      <c r="L1171">
        <f>_xlfn.XLOOKUP(B1171,Analítico!B:B,Analítico!I:I,0)</f>
        <v>1.94</v>
      </c>
    </row>
    <row r="1172" spans="1:12" ht="26.25" hidden="1" thickBot="1" x14ac:dyDescent="0.3">
      <c r="A1172" s="44"/>
      <c r="B1172" s="44"/>
      <c r="C1172" s="44"/>
      <c r="D1172" s="44"/>
      <c r="E1172" s="44" t="s">
        <v>1629</v>
      </c>
      <c r="F1172" s="45">
        <v>4.3899999999999997</v>
      </c>
      <c r="G1172" s="44" t="s">
        <v>1630</v>
      </c>
      <c r="H1172" s="45">
        <v>0</v>
      </c>
      <c r="I1172" s="44" t="s">
        <v>1631</v>
      </c>
      <c r="J1172" s="45">
        <v>4.3899999999999997</v>
      </c>
      <c r="L1172" t="str">
        <f>_xlfn.XLOOKUP(B1172,Analítico!B:B,Analítico!I:I,0)</f>
        <v>MO com LS =&gt;</v>
      </c>
    </row>
    <row r="1173" spans="1:12" ht="15" hidden="1" customHeight="1" thickBot="1" x14ac:dyDescent="0.3">
      <c r="A1173" s="44"/>
      <c r="B1173" s="44"/>
      <c r="C1173" s="44"/>
      <c r="D1173" s="44"/>
      <c r="E1173" s="44" t="s">
        <v>1632</v>
      </c>
      <c r="F1173" s="45">
        <v>2.25</v>
      </c>
      <c r="G1173" s="44"/>
      <c r="H1173" s="229" t="s">
        <v>1633</v>
      </c>
      <c r="I1173" s="229"/>
      <c r="J1173" s="45">
        <v>12.49</v>
      </c>
      <c r="L1173" t="str">
        <f>_xlfn.XLOOKUP(B1173,Analítico!B:B,Analítico!I:I,0)</f>
        <v>MO com LS =&gt;</v>
      </c>
    </row>
    <row r="1174" spans="1:12" ht="0.75" customHeight="1" thickTop="1" x14ac:dyDescent="0.25">
      <c r="A1174" s="49"/>
      <c r="B1174" s="49"/>
      <c r="C1174" s="49"/>
      <c r="D1174" s="49"/>
      <c r="E1174" s="49"/>
      <c r="F1174" s="49"/>
      <c r="G1174" s="49"/>
      <c r="H1174" s="49"/>
      <c r="I1174" s="49"/>
      <c r="J1174" s="49"/>
      <c r="L1174" t="str">
        <f>_xlfn.XLOOKUP(B1174,Analítico!B:B,Analítico!I:I,0)</f>
        <v>MO com LS =&gt;</v>
      </c>
    </row>
    <row r="1175" spans="1:12" ht="18" hidden="1" customHeight="1" x14ac:dyDescent="0.25">
      <c r="A1175" s="36" t="s">
        <v>562</v>
      </c>
      <c r="B1175" s="37" t="s">
        <v>137</v>
      </c>
      <c r="C1175" s="36" t="s">
        <v>138</v>
      </c>
      <c r="D1175" s="36" t="s">
        <v>9</v>
      </c>
      <c r="E1175" s="250" t="s">
        <v>1626</v>
      </c>
      <c r="F1175" s="250"/>
      <c r="G1175" s="38" t="s">
        <v>139</v>
      </c>
      <c r="H1175" s="37" t="s">
        <v>140</v>
      </c>
      <c r="I1175" s="37" t="s">
        <v>141</v>
      </c>
      <c r="J1175" s="37" t="s">
        <v>10</v>
      </c>
      <c r="L1175" t="str">
        <f>_xlfn.XLOOKUP(B1175,Analítico!B:B,Analítico!I:I,0)</f>
        <v>Valor Unit</v>
      </c>
    </row>
    <row r="1176" spans="1:12" ht="64.5" customHeight="1" x14ac:dyDescent="0.25">
      <c r="A1176" s="39" t="s">
        <v>1636</v>
      </c>
      <c r="B1176" s="40" t="s">
        <v>563</v>
      </c>
      <c r="C1176" s="39" t="s">
        <v>157</v>
      </c>
      <c r="D1176" s="39" t="s">
        <v>564</v>
      </c>
      <c r="E1176" s="251" t="s">
        <v>2168</v>
      </c>
      <c r="F1176" s="251"/>
      <c r="G1176" s="41" t="s">
        <v>164</v>
      </c>
      <c r="H1176" s="42">
        <v>1</v>
      </c>
      <c r="I1176" s="43">
        <f t="shared" ref="I1176:I1182" si="230">L1176</f>
        <v>23.661314581967211</v>
      </c>
      <c r="J1176" s="43">
        <f t="shared" ref="J1176:J1182" si="231">H1176*I1176</f>
        <v>23.661314581967211</v>
      </c>
      <c r="L1176">
        <f>_xlfn.XLOOKUP(B1176,Analítico!B:B,Analítico!I:I,0)</f>
        <v>23.661314581967211</v>
      </c>
    </row>
    <row r="1177" spans="1:12" ht="25.5" customHeight="1" x14ac:dyDescent="0.25">
      <c r="A1177" s="50" t="s">
        <v>1638</v>
      </c>
      <c r="B1177" s="51" t="s">
        <v>2162</v>
      </c>
      <c r="C1177" s="50" t="s">
        <v>157</v>
      </c>
      <c r="D1177" s="50" t="s">
        <v>2163</v>
      </c>
      <c r="E1177" s="248" t="s">
        <v>1637</v>
      </c>
      <c r="F1177" s="248"/>
      <c r="G1177" s="52" t="s">
        <v>266</v>
      </c>
      <c r="H1177" s="53">
        <v>0.13600000000000001</v>
      </c>
      <c r="I1177" s="43">
        <f t="shared" si="230"/>
        <v>18.72</v>
      </c>
      <c r="J1177" s="43">
        <f t="shared" si="231"/>
        <v>2.5459200000000002</v>
      </c>
      <c r="L1177">
        <f>_xlfn.XLOOKUP(B1177,Analítico!B:B,Analítico!I:I,0)</f>
        <v>18.72</v>
      </c>
    </row>
    <row r="1178" spans="1:12" ht="25.5" customHeight="1" x14ac:dyDescent="0.25">
      <c r="A1178" s="50" t="s">
        <v>1638</v>
      </c>
      <c r="B1178" s="51" t="s">
        <v>1658</v>
      </c>
      <c r="C1178" s="50" t="s">
        <v>157</v>
      </c>
      <c r="D1178" s="50" t="s">
        <v>1659</v>
      </c>
      <c r="E1178" s="248" t="s">
        <v>1637</v>
      </c>
      <c r="F1178" s="248"/>
      <c r="G1178" s="52" t="s">
        <v>266</v>
      </c>
      <c r="H1178" s="53">
        <v>0.13600000000000001</v>
      </c>
      <c r="I1178" s="43">
        <f t="shared" si="230"/>
        <v>25.97</v>
      </c>
      <c r="J1178" s="43">
        <f t="shared" si="231"/>
        <v>3.5319199999999999</v>
      </c>
      <c r="L1178">
        <f>_xlfn.XLOOKUP(B1178,Analítico!B:B,Analítico!I:I,0)</f>
        <v>25.97</v>
      </c>
    </row>
    <row r="1179" spans="1:12" ht="25.5" customHeight="1" x14ac:dyDescent="0.25">
      <c r="A1179" s="55" t="s">
        <v>1627</v>
      </c>
      <c r="B1179" s="56" t="s">
        <v>2285</v>
      </c>
      <c r="C1179" s="55" t="s">
        <v>157</v>
      </c>
      <c r="D1179" s="55" t="s">
        <v>2286</v>
      </c>
      <c r="E1179" s="249" t="s">
        <v>1648</v>
      </c>
      <c r="F1179" s="249"/>
      <c r="G1179" s="57" t="s">
        <v>164</v>
      </c>
      <c r="H1179" s="58">
        <v>1</v>
      </c>
      <c r="I1179" s="43">
        <f t="shared" si="230"/>
        <v>15.92</v>
      </c>
      <c r="J1179" s="43">
        <f t="shared" si="231"/>
        <v>15.92</v>
      </c>
      <c r="L1179">
        <f>_xlfn.XLOOKUP(B1179,Analítico!B:B,Analítico!I:I,0)</f>
        <v>15.92</v>
      </c>
    </row>
    <row r="1180" spans="1:12" ht="24" customHeight="1" x14ac:dyDescent="0.25">
      <c r="A1180" s="55" t="s">
        <v>1627</v>
      </c>
      <c r="B1180" s="56" t="s">
        <v>2259</v>
      </c>
      <c r="C1180" s="55" t="s">
        <v>157</v>
      </c>
      <c r="D1180" s="55" t="s">
        <v>2260</v>
      </c>
      <c r="E1180" s="249" t="s">
        <v>1648</v>
      </c>
      <c r="F1180" s="249"/>
      <c r="G1180" s="57" t="s">
        <v>164</v>
      </c>
      <c r="H1180" s="58">
        <v>4.5999999999999999E-2</v>
      </c>
      <c r="I1180" s="43">
        <f t="shared" si="230"/>
        <v>19.739999999999998</v>
      </c>
      <c r="J1180" s="43">
        <f t="shared" si="231"/>
        <v>0.90803999999999996</v>
      </c>
      <c r="L1180">
        <f>_xlfn.XLOOKUP(B1180,Analítico!B:B,Analítico!I:I,0)</f>
        <v>19.739999999999998</v>
      </c>
    </row>
    <row r="1181" spans="1:12" ht="25.5" customHeight="1" x14ac:dyDescent="0.25">
      <c r="A1181" s="55" t="s">
        <v>1627</v>
      </c>
      <c r="B1181" s="56" t="s">
        <v>2235</v>
      </c>
      <c r="C1181" s="55" t="s">
        <v>157</v>
      </c>
      <c r="D1181" s="55" t="s">
        <v>2236</v>
      </c>
      <c r="E1181" s="249" t="s">
        <v>1648</v>
      </c>
      <c r="F1181" s="249"/>
      <c r="G1181" s="57" t="s">
        <v>164</v>
      </c>
      <c r="H1181" s="58">
        <v>1.0999999999999999E-2</v>
      </c>
      <c r="I1181" s="43">
        <f t="shared" si="230"/>
        <v>68.55</v>
      </c>
      <c r="J1181" s="43">
        <f t="shared" si="231"/>
        <v>0.75404999999999989</v>
      </c>
      <c r="L1181">
        <f>_xlfn.XLOOKUP(B1181,Analítico!B:B,Analítico!I:I,0)</f>
        <v>68.55</v>
      </c>
    </row>
    <row r="1182" spans="1:12" ht="24" customHeight="1" thickBot="1" x14ac:dyDescent="0.3">
      <c r="A1182" s="55" t="s">
        <v>1627</v>
      </c>
      <c r="B1182" s="56" t="s">
        <v>2237</v>
      </c>
      <c r="C1182" s="55" t="s">
        <v>157</v>
      </c>
      <c r="D1182" s="55" t="s">
        <v>2238</v>
      </c>
      <c r="E1182" s="249" t="s">
        <v>1648</v>
      </c>
      <c r="F1182" s="249"/>
      <c r="G1182" s="57" t="s">
        <v>164</v>
      </c>
      <c r="H1182" s="58">
        <v>1.4E-2</v>
      </c>
      <c r="I1182" s="43">
        <f t="shared" si="230"/>
        <v>1.94</v>
      </c>
      <c r="J1182" s="43">
        <f t="shared" si="231"/>
        <v>2.716E-2</v>
      </c>
      <c r="L1182">
        <f>_xlfn.XLOOKUP(B1182,Analítico!B:B,Analítico!I:I,0)</f>
        <v>1.94</v>
      </c>
    </row>
    <row r="1183" spans="1:12" ht="26.25" hidden="1" thickBot="1" x14ac:dyDescent="0.3">
      <c r="A1183" s="44"/>
      <c r="B1183" s="44"/>
      <c r="C1183" s="44"/>
      <c r="D1183" s="44"/>
      <c r="E1183" s="44" t="s">
        <v>1629</v>
      </c>
      <c r="F1183" s="45">
        <v>4.72</v>
      </c>
      <c r="G1183" s="44" t="s">
        <v>1630</v>
      </c>
      <c r="H1183" s="45">
        <v>0</v>
      </c>
      <c r="I1183" s="44" t="s">
        <v>1631</v>
      </c>
      <c r="J1183" s="45">
        <v>4.72</v>
      </c>
      <c r="L1183" t="str">
        <f>_xlfn.XLOOKUP(B1183,Analítico!B:B,Analítico!I:I,0)</f>
        <v>MO com LS =&gt;</v>
      </c>
    </row>
    <row r="1184" spans="1:12" ht="15" hidden="1" customHeight="1" thickBot="1" x14ac:dyDescent="0.3">
      <c r="A1184" s="44"/>
      <c r="B1184" s="44"/>
      <c r="C1184" s="44"/>
      <c r="D1184" s="44"/>
      <c r="E1184" s="44" t="s">
        <v>1632</v>
      </c>
      <c r="F1184" s="45">
        <v>5.29</v>
      </c>
      <c r="G1184" s="44"/>
      <c r="H1184" s="229" t="s">
        <v>1633</v>
      </c>
      <c r="I1184" s="229"/>
      <c r="J1184" s="45">
        <v>29.37</v>
      </c>
      <c r="L1184" t="str">
        <f>_xlfn.XLOOKUP(B1184,Analítico!B:B,Analítico!I:I,0)</f>
        <v>MO com LS =&gt;</v>
      </c>
    </row>
    <row r="1185" spans="1:12" ht="0.75" customHeight="1" thickTop="1" x14ac:dyDescent="0.25">
      <c r="A1185" s="49"/>
      <c r="B1185" s="49"/>
      <c r="C1185" s="49"/>
      <c r="D1185" s="49"/>
      <c r="E1185" s="49"/>
      <c r="F1185" s="49"/>
      <c r="G1185" s="49"/>
      <c r="H1185" s="49"/>
      <c r="I1185" s="49"/>
      <c r="J1185" s="49"/>
      <c r="L1185" t="str">
        <f>_xlfn.XLOOKUP(B1185,Analítico!B:B,Analítico!I:I,0)</f>
        <v>MO com LS =&gt;</v>
      </c>
    </row>
    <row r="1186" spans="1:12" ht="18" hidden="1" customHeight="1" x14ac:dyDescent="0.25">
      <c r="A1186" s="36" t="s">
        <v>565</v>
      </c>
      <c r="B1186" s="37" t="s">
        <v>137</v>
      </c>
      <c r="C1186" s="36" t="s">
        <v>138</v>
      </c>
      <c r="D1186" s="36" t="s">
        <v>9</v>
      </c>
      <c r="E1186" s="250" t="s">
        <v>1626</v>
      </c>
      <c r="F1186" s="250"/>
      <c r="G1186" s="38" t="s">
        <v>139</v>
      </c>
      <c r="H1186" s="37" t="s">
        <v>140</v>
      </c>
      <c r="I1186" s="37" t="s">
        <v>141</v>
      </c>
      <c r="J1186" s="37" t="s">
        <v>10</v>
      </c>
      <c r="L1186" t="str">
        <f>_xlfn.XLOOKUP(B1186,Analítico!B:B,Analítico!I:I,0)</f>
        <v>Valor Unit</v>
      </c>
    </row>
    <row r="1187" spans="1:12" ht="25.5" customHeight="1" x14ac:dyDescent="0.25">
      <c r="A1187" s="39" t="s">
        <v>1636</v>
      </c>
      <c r="B1187" s="40" t="s">
        <v>566</v>
      </c>
      <c r="C1187" s="39" t="s">
        <v>157</v>
      </c>
      <c r="D1187" s="39" t="s">
        <v>567</v>
      </c>
      <c r="E1187" s="251" t="s">
        <v>2168</v>
      </c>
      <c r="F1187" s="251"/>
      <c r="G1187" s="41" t="s">
        <v>255</v>
      </c>
      <c r="H1187" s="42">
        <v>1</v>
      </c>
      <c r="I1187" s="43">
        <f t="shared" ref="I1187:I1191" si="232">L1187</f>
        <v>36.213009549180327</v>
      </c>
      <c r="J1187" s="43">
        <f t="shared" ref="J1187:J1191" si="233">H1187*I1187</f>
        <v>36.213009549180327</v>
      </c>
      <c r="L1187">
        <f>_xlfn.XLOOKUP(B1187,Analítico!B:B,Analítico!I:I,0)</f>
        <v>36.213009549180327</v>
      </c>
    </row>
    <row r="1188" spans="1:12" ht="25.5" customHeight="1" x14ac:dyDescent="0.25">
      <c r="A1188" s="50" t="s">
        <v>1638</v>
      </c>
      <c r="B1188" s="51" t="s">
        <v>2162</v>
      </c>
      <c r="C1188" s="50" t="s">
        <v>157</v>
      </c>
      <c r="D1188" s="50" t="s">
        <v>2163</v>
      </c>
      <c r="E1188" s="248" t="s">
        <v>1637</v>
      </c>
      <c r="F1188" s="248"/>
      <c r="G1188" s="52" t="s">
        <v>266</v>
      </c>
      <c r="H1188" s="53">
        <v>0.04</v>
      </c>
      <c r="I1188" s="43">
        <f t="shared" si="232"/>
        <v>18.72</v>
      </c>
      <c r="J1188" s="43">
        <f t="shared" si="233"/>
        <v>0.74880000000000002</v>
      </c>
      <c r="L1188">
        <f>_xlfn.XLOOKUP(B1188,Analítico!B:B,Analítico!I:I,0)</f>
        <v>18.72</v>
      </c>
    </row>
    <row r="1189" spans="1:12" ht="25.5" customHeight="1" x14ac:dyDescent="0.25">
      <c r="A1189" s="50" t="s">
        <v>1638</v>
      </c>
      <c r="B1189" s="51" t="s">
        <v>1658</v>
      </c>
      <c r="C1189" s="50" t="s">
        <v>157</v>
      </c>
      <c r="D1189" s="50" t="s">
        <v>1659</v>
      </c>
      <c r="E1189" s="248" t="s">
        <v>1637</v>
      </c>
      <c r="F1189" s="248"/>
      <c r="G1189" s="52" t="s">
        <v>266</v>
      </c>
      <c r="H1189" s="53">
        <v>0.04</v>
      </c>
      <c r="I1189" s="43">
        <f t="shared" si="232"/>
        <v>25.97</v>
      </c>
      <c r="J1189" s="43">
        <f t="shared" si="233"/>
        <v>1.0387999999999999</v>
      </c>
      <c r="L1189">
        <f>_xlfn.XLOOKUP(B1189,Analítico!B:B,Analítico!I:I,0)</f>
        <v>25.97</v>
      </c>
    </row>
    <row r="1190" spans="1:12" ht="25.5" customHeight="1" x14ac:dyDescent="0.25">
      <c r="A1190" s="55" t="s">
        <v>1627</v>
      </c>
      <c r="B1190" s="56" t="s">
        <v>2287</v>
      </c>
      <c r="C1190" s="55" t="s">
        <v>157</v>
      </c>
      <c r="D1190" s="55" t="s">
        <v>2288</v>
      </c>
      <c r="E1190" s="249" t="s">
        <v>1648</v>
      </c>
      <c r="F1190" s="249"/>
      <c r="G1190" s="57" t="s">
        <v>255</v>
      </c>
      <c r="H1190" s="58">
        <v>1.0492999999999999</v>
      </c>
      <c r="I1190" s="43">
        <f t="shared" si="232"/>
        <v>32.82</v>
      </c>
      <c r="J1190" s="43">
        <f t="shared" si="233"/>
        <v>34.438025999999994</v>
      </c>
      <c r="L1190">
        <f>_xlfn.XLOOKUP(B1190,Analítico!B:B,Analítico!I:I,0)</f>
        <v>32.82</v>
      </c>
    </row>
    <row r="1191" spans="1:12" ht="24" customHeight="1" thickBot="1" x14ac:dyDescent="0.3">
      <c r="A1191" s="55" t="s">
        <v>1627</v>
      </c>
      <c r="B1191" s="56" t="s">
        <v>2237</v>
      </c>
      <c r="C1191" s="55" t="s">
        <v>157</v>
      </c>
      <c r="D1191" s="55" t="s">
        <v>2238</v>
      </c>
      <c r="E1191" s="249" t="s">
        <v>1648</v>
      </c>
      <c r="F1191" s="249"/>
      <c r="G1191" s="57" t="s">
        <v>164</v>
      </c>
      <c r="H1191" s="58">
        <v>9.2999999999999992E-3</v>
      </c>
      <c r="I1191" s="43">
        <f t="shared" si="232"/>
        <v>1.94</v>
      </c>
      <c r="J1191" s="43">
        <f t="shared" si="233"/>
        <v>1.8041999999999999E-2</v>
      </c>
      <c r="L1191">
        <f>_xlfn.XLOOKUP(B1191,Analítico!B:B,Analítico!I:I,0)</f>
        <v>1.94</v>
      </c>
    </row>
    <row r="1192" spans="1:12" ht="26.25" hidden="1" thickBot="1" x14ac:dyDescent="0.3">
      <c r="A1192" s="44"/>
      <c r="B1192" s="44"/>
      <c r="C1192" s="44"/>
      <c r="D1192" s="44"/>
      <c r="E1192" s="44" t="s">
        <v>1629</v>
      </c>
      <c r="F1192" s="45">
        <v>1.38</v>
      </c>
      <c r="G1192" s="44" t="s">
        <v>1630</v>
      </c>
      <c r="H1192" s="45">
        <v>0</v>
      </c>
      <c r="I1192" s="44" t="s">
        <v>1631</v>
      </c>
      <c r="J1192" s="45">
        <v>1.38</v>
      </c>
      <c r="L1192" t="str">
        <f>_xlfn.XLOOKUP(B1192,Analítico!B:B,Analítico!I:I,0)</f>
        <v>MO com LS =&gt;</v>
      </c>
    </row>
    <row r="1193" spans="1:12" ht="15" hidden="1" customHeight="1" thickBot="1" x14ac:dyDescent="0.3">
      <c r="A1193" s="44"/>
      <c r="B1193" s="44"/>
      <c r="C1193" s="44"/>
      <c r="D1193" s="44"/>
      <c r="E1193" s="44" t="s">
        <v>1632</v>
      </c>
      <c r="F1193" s="45">
        <v>8.1</v>
      </c>
      <c r="G1193" s="44"/>
      <c r="H1193" s="229" t="s">
        <v>1633</v>
      </c>
      <c r="I1193" s="229"/>
      <c r="J1193" s="45">
        <v>44.95</v>
      </c>
      <c r="L1193" t="str">
        <f>_xlfn.XLOOKUP(B1193,Analítico!B:B,Analítico!I:I,0)</f>
        <v>MO com LS =&gt;</v>
      </c>
    </row>
    <row r="1194" spans="1:12" ht="0.75" customHeight="1" thickTop="1" x14ac:dyDescent="0.25">
      <c r="A1194" s="49"/>
      <c r="B1194" s="49"/>
      <c r="C1194" s="49"/>
      <c r="D1194" s="49"/>
      <c r="E1194" s="49"/>
      <c r="F1194" s="49"/>
      <c r="G1194" s="49"/>
      <c r="H1194" s="49"/>
      <c r="I1194" s="49"/>
      <c r="J1194" s="49"/>
      <c r="L1194" t="str">
        <f>_xlfn.XLOOKUP(B1194,Analítico!B:B,Analítico!I:I,0)</f>
        <v>MO com LS =&gt;</v>
      </c>
    </row>
    <row r="1195" spans="1:12" ht="18" hidden="1" customHeight="1" x14ac:dyDescent="0.25">
      <c r="A1195" s="36" t="s">
        <v>568</v>
      </c>
      <c r="B1195" s="37" t="s">
        <v>137</v>
      </c>
      <c r="C1195" s="36" t="s">
        <v>138</v>
      </c>
      <c r="D1195" s="36" t="s">
        <v>9</v>
      </c>
      <c r="E1195" s="250" t="s">
        <v>1626</v>
      </c>
      <c r="F1195" s="250"/>
      <c r="G1195" s="38" t="s">
        <v>139</v>
      </c>
      <c r="H1195" s="37" t="s">
        <v>140</v>
      </c>
      <c r="I1195" s="37" t="s">
        <v>141</v>
      </c>
      <c r="J1195" s="37" t="s">
        <v>10</v>
      </c>
      <c r="L1195" t="str">
        <f>_xlfn.XLOOKUP(B1195,Analítico!B:B,Analítico!I:I,0)</f>
        <v>Valor Unit</v>
      </c>
    </row>
    <row r="1196" spans="1:12" ht="39" customHeight="1" x14ac:dyDescent="0.25">
      <c r="A1196" s="39" t="s">
        <v>1636</v>
      </c>
      <c r="B1196" s="40" t="s">
        <v>569</v>
      </c>
      <c r="C1196" s="39" t="s">
        <v>157</v>
      </c>
      <c r="D1196" s="39" t="s">
        <v>570</v>
      </c>
      <c r="E1196" s="251" t="s">
        <v>2168</v>
      </c>
      <c r="F1196" s="251"/>
      <c r="G1196" s="41" t="s">
        <v>164</v>
      </c>
      <c r="H1196" s="42">
        <v>1</v>
      </c>
      <c r="I1196" s="43">
        <f t="shared" ref="I1196:I1202" si="234">L1196</f>
        <v>30.025781221311476</v>
      </c>
      <c r="J1196" s="43">
        <f t="shared" ref="J1196:J1202" si="235">H1196*I1196</f>
        <v>30.025781221311476</v>
      </c>
      <c r="L1196">
        <f>_xlfn.XLOOKUP(B1196,Analítico!B:B,Analítico!I:I,0)</f>
        <v>30.025781221311476</v>
      </c>
    </row>
    <row r="1197" spans="1:12" ht="25.5" customHeight="1" x14ac:dyDescent="0.25">
      <c r="A1197" s="50" t="s">
        <v>1638</v>
      </c>
      <c r="B1197" s="51" t="s">
        <v>2162</v>
      </c>
      <c r="C1197" s="50" t="s">
        <v>157</v>
      </c>
      <c r="D1197" s="50" t="s">
        <v>2163</v>
      </c>
      <c r="E1197" s="248" t="s">
        <v>1637</v>
      </c>
      <c r="F1197" s="248"/>
      <c r="G1197" s="52" t="s">
        <v>266</v>
      </c>
      <c r="H1197" s="53">
        <v>0.30590000000000001</v>
      </c>
      <c r="I1197" s="43">
        <f t="shared" si="234"/>
        <v>18.72</v>
      </c>
      <c r="J1197" s="43">
        <f t="shared" si="235"/>
        <v>5.7264479999999995</v>
      </c>
      <c r="L1197">
        <f>_xlfn.XLOOKUP(B1197,Analítico!B:B,Analítico!I:I,0)</f>
        <v>18.72</v>
      </c>
    </row>
    <row r="1198" spans="1:12" ht="25.5" customHeight="1" x14ac:dyDescent="0.25">
      <c r="A1198" s="50" t="s">
        <v>1638</v>
      </c>
      <c r="B1198" s="51" t="s">
        <v>1658</v>
      </c>
      <c r="C1198" s="50" t="s">
        <v>157</v>
      </c>
      <c r="D1198" s="50" t="s">
        <v>1659</v>
      </c>
      <c r="E1198" s="248" t="s">
        <v>1637</v>
      </c>
      <c r="F1198" s="248"/>
      <c r="G1198" s="52" t="s">
        <v>266</v>
      </c>
      <c r="H1198" s="53">
        <v>0.30590000000000001</v>
      </c>
      <c r="I1198" s="43">
        <f t="shared" si="234"/>
        <v>25.97</v>
      </c>
      <c r="J1198" s="43">
        <f t="shared" si="235"/>
        <v>7.944223</v>
      </c>
      <c r="L1198">
        <f>_xlfn.XLOOKUP(B1198,Analítico!B:B,Analítico!I:I,0)</f>
        <v>25.97</v>
      </c>
    </row>
    <row r="1199" spans="1:12" ht="24" customHeight="1" x14ac:dyDescent="0.25">
      <c r="A1199" s="55" t="s">
        <v>1627</v>
      </c>
      <c r="B1199" s="56" t="s">
        <v>2231</v>
      </c>
      <c r="C1199" s="55" t="s">
        <v>157</v>
      </c>
      <c r="D1199" s="55" t="s">
        <v>2232</v>
      </c>
      <c r="E1199" s="249" t="s">
        <v>1648</v>
      </c>
      <c r="F1199" s="249"/>
      <c r="G1199" s="57" t="s">
        <v>164</v>
      </c>
      <c r="H1199" s="58">
        <v>2.47E-2</v>
      </c>
      <c r="I1199" s="43">
        <f t="shared" si="234"/>
        <v>60.5</v>
      </c>
      <c r="J1199" s="43">
        <f t="shared" si="235"/>
        <v>1.4943500000000001</v>
      </c>
      <c r="L1199">
        <f>_xlfn.XLOOKUP(B1199,Analítico!B:B,Analítico!I:I,0)</f>
        <v>60.5</v>
      </c>
    </row>
    <row r="1200" spans="1:12" ht="25.5" customHeight="1" x14ac:dyDescent="0.25">
      <c r="A1200" s="55" t="s">
        <v>1627</v>
      </c>
      <c r="B1200" s="56" t="s">
        <v>2289</v>
      </c>
      <c r="C1200" s="55" t="s">
        <v>157</v>
      </c>
      <c r="D1200" s="55" t="s">
        <v>2290</v>
      </c>
      <c r="E1200" s="249" t="s">
        <v>1648</v>
      </c>
      <c r="F1200" s="249"/>
      <c r="G1200" s="57" t="s">
        <v>164</v>
      </c>
      <c r="H1200" s="58">
        <v>1</v>
      </c>
      <c r="I1200" s="43">
        <f t="shared" si="234"/>
        <v>12.47</v>
      </c>
      <c r="J1200" s="43">
        <f t="shared" si="235"/>
        <v>12.47</v>
      </c>
      <c r="L1200">
        <f>_xlfn.XLOOKUP(B1200,Analítico!B:B,Analítico!I:I,0)</f>
        <v>12.47</v>
      </c>
    </row>
    <row r="1201" spans="1:12" ht="25.5" customHeight="1" x14ac:dyDescent="0.25">
      <c r="A1201" s="55" t="s">
        <v>1627</v>
      </c>
      <c r="B1201" s="56" t="s">
        <v>2235</v>
      </c>
      <c r="C1201" s="55" t="s">
        <v>157</v>
      </c>
      <c r="D1201" s="55" t="s">
        <v>2236</v>
      </c>
      <c r="E1201" s="249" t="s">
        <v>1648</v>
      </c>
      <c r="F1201" s="249"/>
      <c r="G1201" s="57" t="s">
        <v>164</v>
      </c>
      <c r="H1201" s="58">
        <v>3.3000000000000002E-2</v>
      </c>
      <c r="I1201" s="43">
        <f t="shared" si="234"/>
        <v>68.55</v>
      </c>
      <c r="J1201" s="43">
        <f t="shared" si="235"/>
        <v>2.2621500000000001</v>
      </c>
      <c r="L1201">
        <f>_xlfn.XLOOKUP(B1201,Analítico!B:B,Analítico!I:I,0)</f>
        <v>68.55</v>
      </c>
    </row>
    <row r="1202" spans="1:12" ht="24" customHeight="1" thickBot="1" x14ac:dyDescent="0.3">
      <c r="A1202" s="55" t="s">
        <v>1627</v>
      </c>
      <c r="B1202" s="56" t="s">
        <v>2237</v>
      </c>
      <c r="C1202" s="55" t="s">
        <v>157</v>
      </c>
      <c r="D1202" s="55" t="s">
        <v>2238</v>
      </c>
      <c r="E1202" s="249" t="s">
        <v>1648</v>
      </c>
      <c r="F1202" s="249"/>
      <c r="G1202" s="57" t="s">
        <v>164</v>
      </c>
      <c r="H1202" s="58">
        <v>7.6499999999999999E-2</v>
      </c>
      <c r="I1202" s="43">
        <f t="shared" si="234"/>
        <v>1.94</v>
      </c>
      <c r="J1202" s="43">
        <f t="shared" si="235"/>
        <v>0.14840999999999999</v>
      </c>
      <c r="L1202">
        <f>_xlfn.XLOOKUP(B1202,Analítico!B:B,Analítico!I:I,0)</f>
        <v>1.94</v>
      </c>
    </row>
    <row r="1203" spans="1:12" ht="26.25" hidden="1" thickBot="1" x14ac:dyDescent="0.3">
      <c r="A1203" s="44"/>
      <c r="B1203" s="44"/>
      <c r="C1203" s="44"/>
      <c r="D1203" s="44"/>
      <c r="E1203" s="44" t="s">
        <v>1629</v>
      </c>
      <c r="F1203" s="45">
        <v>10.62</v>
      </c>
      <c r="G1203" s="44" t="s">
        <v>1630</v>
      </c>
      <c r="H1203" s="45">
        <v>0</v>
      </c>
      <c r="I1203" s="44" t="s">
        <v>1631</v>
      </c>
      <c r="J1203" s="45">
        <v>10.62</v>
      </c>
      <c r="L1203" t="str">
        <f>_xlfn.XLOOKUP(B1203,Analítico!B:B,Analítico!I:I,0)</f>
        <v>MO com LS =&gt;</v>
      </c>
    </row>
    <row r="1204" spans="1:12" ht="15" hidden="1" customHeight="1" thickBot="1" x14ac:dyDescent="0.3">
      <c r="A1204" s="44"/>
      <c r="B1204" s="44"/>
      <c r="C1204" s="44"/>
      <c r="D1204" s="44"/>
      <c r="E1204" s="44" t="s">
        <v>1632</v>
      </c>
      <c r="F1204" s="45">
        <v>6.72</v>
      </c>
      <c r="G1204" s="44"/>
      <c r="H1204" s="229" t="s">
        <v>1633</v>
      </c>
      <c r="I1204" s="229"/>
      <c r="J1204" s="45">
        <v>37.270000000000003</v>
      </c>
      <c r="L1204" t="str">
        <f>_xlfn.XLOOKUP(B1204,Analítico!B:B,Analítico!I:I,0)</f>
        <v>MO com LS =&gt;</v>
      </c>
    </row>
    <row r="1205" spans="1:12" ht="0.75" customHeight="1" thickTop="1" x14ac:dyDescent="0.25">
      <c r="A1205" s="49"/>
      <c r="B1205" s="49"/>
      <c r="C1205" s="49"/>
      <c r="D1205" s="49"/>
      <c r="E1205" s="49"/>
      <c r="F1205" s="49"/>
      <c r="G1205" s="49"/>
      <c r="H1205" s="49"/>
      <c r="I1205" s="49"/>
      <c r="J1205" s="49"/>
      <c r="L1205" t="str">
        <f>_xlfn.XLOOKUP(B1205,Analítico!B:B,Analítico!I:I,0)</f>
        <v>MO com LS =&gt;</v>
      </c>
    </row>
    <row r="1206" spans="1:12" ht="18" hidden="1" customHeight="1" x14ac:dyDescent="0.25">
      <c r="A1206" s="36" t="s">
        <v>571</v>
      </c>
      <c r="B1206" s="37" t="s">
        <v>137</v>
      </c>
      <c r="C1206" s="36" t="s">
        <v>138</v>
      </c>
      <c r="D1206" s="36" t="s">
        <v>9</v>
      </c>
      <c r="E1206" s="250" t="s">
        <v>1626</v>
      </c>
      <c r="F1206" s="250"/>
      <c r="G1206" s="38" t="s">
        <v>139</v>
      </c>
      <c r="H1206" s="37" t="s">
        <v>140</v>
      </c>
      <c r="I1206" s="37" t="s">
        <v>141</v>
      </c>
      <c r="J1206" s="37" t="s">
        <v>10</v>
      </c>
      <c r="L1206" t="str">
        <f>_xlfn.XLOOKUP(B1206,Analítico!B:B,Analítico!I:I,0)</f>
        <v>Valor Unit</v>
      </c>
    </row>
    <row r="1207" spans="1:12" ht="25.5" customHeight="1" x14ac:dyDescent="0.25">
      <c r="A1207" s="39" t="s">
        <v>1636</v>
      </c>
      <c r="B1207" s="40" t="s">
        <v>572</v>
      </c>
      <c r="C1207" s="39" t="s">
        <v>157</v>
      </c>
      <c r="D1207" s="39" t="s">
        <v>573</v>
      </c>
      <c r="E1207" s="251" t="s">
        <v>2168</v>
      </c>
      <c r="F1207" s="251"/>
      <c r="G1207" s="41" t="s">
        <v>164</v>
      </c>
      <c r="H1207" s="42">
        <v>1</v>
      </c>
      <c r="I1207" s="43">
        <f t="shared" ref="I1207:I1213" si="236">L1207</f>
        <v>53.985178418032788</v>
      </c>
      <c r="J1207" s="43">
        <f t="shared" ref="J1207:J1213" si="237">H1207*I1207</f>
        <v>53.985178418032788</v>
      </c>
      <c r="L1207">
        <f>_xlfn.XLOOKUP(B1207,Analítico!B:B,Analítico!I:I,0)</f>
        <v>53.985178418032788</v>
      </c>
    </row>
    <row r="1208" spans="1:12" ht="25.5" customHeight="1" x14ac:dyDescent="0.25">
      <c r="A1208" s="50" t="s">
        <v>1638</v>
      </c>
      <c r="B1208" s="51" t="s">
        <v>2162</v>
      </c>
      <c r="C1208" s="50" t="s">
        <v>157</v>
      </c>
      <c r="D1208" s="50" t="s">
        <v>2163</v>
      </c>
      <c r="E1208" s="248" t="s">
        <v>1637</v>
      </c>
      <c r="F1208" s="248"/>
      <c r="G1208" s="52" t="s">
        <v>266</v>
      </c>
      <c r="H1208" s="53">
        <v>0.2</v>
      </c>
      <c r="I1208" s="43">
        <f t="shared" si="236"/>
        <v>18.72</v>
      </c>
      <c r="J1208" s="43">
        <f t="shared" si="237"/>
        <v>3.7439999999999998</v>
      </c>
      <c r="L1208">
        <f>_xlfn.XLOOKUP(B1208,Analítico!B:B,Analítico!I:I,0)</f>
        <v>18.72</v>
      </c>
    </row>
    <row r="1209" spans="1:12" ht="25.5" customHeight="1" x14ac:dyDescent="0.25">
      <c r="A1209" s="50" t="s">
        <v>1638</v>
      </c>
      <c r="B1209" s="51" t="s">
        <v>1658</v>
      </c>
      <c r="C1209" s="50" t="s">
        <v>157</v>
      </c>
      <c r="D1209" s="50" t="s">
        <v>1659</v>
      </c>
      <c r="E1209" s="248" t="s">
        <v>1637</v>
      </c>
      <c r="F1209" s="248"/>
      <c r="G1209" s="52" t="s">
        <v>266</v>
      </c>
      <c r="H1209" s="53">
        <v>0.2</v>
      </c>
      <c r="I1209" s="43">
        <f t="shared" si="236"/>
        <v>25.97</v>
      </c>
      <c r="J1209" s="43">
        <f t="shared" si="237"/>
        <v>5.194</v>
      </c>
      <c r="L1209">
        <f>_xlfn.XLOOKUP(B1209,Analítico!B:B,Analítico!I:I,0)</f>
        <v>25.97</v>
      </c>
    </row>
    <row r="1210" spans="1:12" ht="24" customHeight="1" x14ac:dyDescent="0.25">
      <c r="A1210" s="55" t="s">
        <v>1627</v>
      </c>
      <c r="B1210" s="56" t="s">
        <v>2231</v>
      </c>
      <c r="C1210" s="55" t="s">
        <v>157</v>
      </c>
      <c r="D1210" s="55" t="s">
        <v>2232</v>
      </c>
      <c r="E1210" s="249" t="s">
        <v>1648</v>
      </c>
      <c r="F1210" s="249"/>
      <c r="G1210" s="57" t="s">
        <v>164</v>
      </c>
      <c r="H1210" s="58">
        <v>3.1800000000000002E-2</v>
      </c>
      <c r="I1210" s="43">
        <f t="shared" si="236"/>
        <v>60.5</v>
      </c>
      <c r="J1210" s="43">
        <f t="shared" si="237"/>
        <v>1.9239000000000002</v>
      </c>
      <c r="L1210">
        <f>_xlfn.XLOOKUP(B1210,Analítico!B:B,Analítico!I:I,0)</f>
        <v>60.5</v>
      </c>
    </row>
    <row r="1211" spans="1:12" ht="25.5" customHeight="1" x14ac:dyDescent="0.25">
      <c r="A1211" s="55" t="s">
        <v>1627</v>
      </c>
      <c r="B1211" s="56" t="s">
        <v>2291</v>
      </c>
      <c r="C1211" s="55" t="s">
        <v>157</v>
      </c>
      <c r="D1211" s="55" t="s">
        <v>2292</v>
      </c>
      <c r="E1211" s="249" t="s">
        <v>1648</v>
      </c>
      <c r="F1211" s="249"/>
      <c r="G1211" s="57" t="s">
        <v>164</v>
      </c>
      <c r="H1211" s="58">
        <v>1</v>
      </c>
      <c r="I1211" s="43">
        <f t="shared" si="236"/>
        <v>39.99</v>
      </c>
      <c r="J1211" s="43">
        <f t="shared" si="237"/>
        <v>39.99</v>
      </c>
      <c r="L1211">
        <f>_xlfn.XLOOKUP(B1211,Analítico!B:B,Analítico!I:I,0)</f>
        <v>39.99</v>
      </c>
    </row>
    <row r="1212" spans="1:12" ht="25.5" customHeight="1" x14ac:dyDescent="0.25">
      <c r="A1212" s="55" t="s">
        <v>1627</v>
      </c>
      <c r="B1212" s="56" t="s">
        <v>2235</v>
      </c>
      <c r="C1212" s="55" t="s">
        <v>157</v>
      </c>
      <c r="D1212" s="55" t="s">
        <v>2236</v>
      </c>
      <c r="E1212" s="249" t="s">
        <v>1648</v>
      </c>
      <c r="F1212" s="249"/>
      <c r="G1212" s="57" t="s">
        <v>164</v>
      </c>
      <c r="H1212" s="58">
        <v>4.4999999999999998E-2</v>
      </c>
      <c r="I1212" s="43">
        <f t="shared" si="236"/>
        <v>68.55</v>
      </c>
      <c r="J1212" s="43">
        <f t="shared" si="237"/>
        <v>3.0847499999999997</v>
      </c>
      <c r="L1212">
        <f>_xlfn.XLOOKUP(B1212,Analítico!B:B,Analítico!I:I,0)</f>
        <v>68.55</v>
      </c>
    </row>
    <row r="1213" spans="1:12" ht="24" customHeight="1" thickBot="1" x14ac:dyDescent="0.3">
      <c r="A1213" s="55" t="s">
        <v>1627</v>
      </c>
      <c r="B1213" s="56" t="s">
        <v>2237</v>
      </c>
      <c r="C1213" s="55" t="s">
        <v>157</v>
      </c>
      <c r="D1213" s="55" t="s">
        <v>2238</v>
      </c>
      <c r="E1213" s="249" t="s">
        <v>1648</v>
      </c>
      <c r="F1213" s="249"/>
      <c r="G1213" s="57" t="s">
        <v>164</v>
      </c>
      <c r="H1213" s="58">
        <v>3.3300000000000003E-2</v>
      </c>
      <c r="I1213" s="43">
        <f t="shared" si="236"/>
        <v>1.94</v>
      </c>
      <c r="J1213" s="43">
        <f t="shared" si="237"/>
        <v>6.4602000000000007E-2</v>
      </c>
      <c r="L1213">
        <f>_xlfn.XLOOKUP(B1213,Analítico!B:B,Analítico!I:I,0)</f>
        <v>1.94</v>
      </c>
    </row>
    <row r="1214" spans="1:12" ht="26.25" hidden="1" thickBot="1" x14ac:dyDescent="0.3">
      <c r="A1214" s="44"/>
      <c r="B1214" s="44"/>
      <c r="C1214" s="44"/>
      <c r="D1214" s="44"/>
      <c r="E1214" s="44" t="s">
        <v>1629</v>
      </c>
      <c r="F1214" s="45">
        <v>6.94</v>
      </c>
      <c r="G1214" s="44" t="s">
        <v>1630</v>
      </c>
      <c r="H1214" s="45">
        <v>0</v>
      </c>
      <c r="I1214" s="44" t="s">
        <v>1631</v>
      </c>
      <c r="J1214" s="45">
        <v>6.94</v>
      </c>
      <c r="L1214" t="str">
        <f>_xlfn.XLOOKUP(B1214,Analítico!B:B,Analítico!I:I,0)</f>
        <v>MO com LS =&gt;</v>
      </c>
    </row>
    <row r="1215" spans="1:12" ht="15" hidden="1" customHeight="1" thickBot="1" x14ac:dyDescent="0.3">
      <c r="A1215" s="44"/>
      <c r="B1215" s="44"/>
      <c r="C1215" s="44"/>
      <c r="D1215" s="44"/>
      <c r="E1215" s="44" t="s">
        <v>1632</v>
      </c>
      <c r="F1215" s="45">
        <v>12.08</v>
      </c>
      <c r="G1215" s="44"/>
      <c r="H1215" s="229" t="s">
        <v>1633</v>
      </c>
      <c r="I1215" s="229"/>
      <c r="J1215" s="45">
        <v>67.010000000000005</v>
      </c>
      <c r="L1215" t="str">
        <f>_xlfn.XLOOKUP(B1215,Analítico!B:B,Analítico!I:I,0)</f>
        <v>MO com LS =&gt;</v>
      </c>
    </row>
    <row r="1216" spans="1:12" ht="0.75" customHeight="1" thickTop="1" x14ac:dyDescent="0.25">
      <c r="A1216" s="49"/>
      <c r="B1216" s="49"/>
      <c r="C1216" s="49"/>
      <c r="D1216" s="49"/>
      <c r="E1216" s="49"/>
      <c r="F1216" s="49"/>
      <c r="G1216" s="49"/>
      <c r="H1216" s="49"/>
      <c r="I1216" s="49"/>
      <c r="J1216" s="49"/>
      <c r="L1216" t="str">
        <f>_xlfn.XLOOKUP(B1216,Analítico!B:B,Analítico!I:I,0)</f>
        <v>MO com LS =&gt;</v>
      </c>
    </row>
    <row r="1217" spans="1:12" ht="18" hidden="1" customHeight="1" x14ac:dyDescent="0.25">
      <c r="A1217" s="36" t="s">
        <v>574</v>
      </c>
      <c r="B1217" s="37" t="s">
        <v>137</v>
      </c>
      <c r="C1217" s="36" t="s">
        <v>138</v>
      </c>
      <c r="D1217" s="36" t="s">
        <v>9</v>
      </c>
      <c r="E1217" s="250" t="s">
        <v>1626</v>
      </c>
      <c r="F1217" s="250"/>
      <c r="G1217" s="38" t="s">
        <v>139</v>
      </c>
      <c r="H1217" s="37" t="s">
        <v>140</v>
      </c>
      <c r="I1217" s="37" t="s">
        <v>141</v>
      </c>
      <c r="J1217" s="37" t="s">
        <v>10</v>
      </c>
      <c r="L1217" t="str">
        <f>_xlfn.XLOOKUP(B1217,Analítico!B:B,Analítico!I:I,0)</f>
        <v>Valor Unit</v>
      </c>
    </row>
    <row r="1218" spans="1:12" ht="39" customHeight="1" x14ac:dyDescent="0.25">
      <c r="A1218" s="39" t="s">
        <v>1636</v>
      </c>
      <c r="B1218" s="40" t="s">
        <v>575</v>
      </c>
      <c r="C1218" s="39" t="s">
        <v>157</v>
      </c>
      <c r="D1218" s="39" t="s">
        <v>576</v>
      </c>
      <c r="E1218" s="251" t="s">
        <v>2168</v>
      </c>
      <c r="F1218" s="251"/>
      <c r="G1218" s="41" t="s">
        <v>164</v>
      </c>
      <c r="H1218" s="42">
        <v>1</v>
      </c>
      <c r="I1218" s="43">
        <f t="shared" ref="I1218:I1224" si="238">L1218</f>
        <v>28.398411270491806</v>
      </c>
      <c r="J1218" s="43">
        <f t="shared" ref="J1218:J1224" si="239">H1218*I1218</f>
        <v>28.398411270491806</v>
      </c>
      <c r="L1218">
        <f>_xlfn.XLOOKUP(B1218,Analítico!B:B,Analítico!I:I,0)</f>
        <v>28.398411270491806</v>
      </c>
    </row>
    <row r="1219" spans="1:12" ht="25.5" customHeight="1" x14ac:dyDescent="0.25">
      <c r="A1219" s="50" t="s">
        <v>1638</v>
      </c>
      <c r="B1219" s="51" t="s">
        <v>2162</v>
      </c>
      <c r="C1219" s="50" t="s">
        <v>157</v>
      </c>
      <c r="D1219" s="50" t="s">
        <v>2163</v>
      </c>
      <c r="E1219" s="248" t="s">
        <v>1637</v>
      </c>
      <c r="F1219" s="248"/>
      <c r="G1219" s="52" t="s">
        <v>266</v>
      </c>
      <c r="H1219" s="53">
        <v>9.2399999999999996E-2</v>
      </c>
      <c r="I1219" s="43">
        <f t="shared" si="238"/>
        <v>18.72</v>
      </c>
      <c r="J1219" s="43">
        <f t="shared" si="239"/>
        <v>1.7297279999999997</v>
      </c>
      <c r="L1219">
        <f>_xlfn.XLOOKUP(B1219,Analítico!B:B,Analítico!I:I,0)</f>
        <v>18.72</v>
      </c>
    </row>
    <row r="1220" spans="1:12" ht="25.5" customHeight="1" x14ac:dyDescent="0.25">
      <c r="A1220" s="50" t="s">
        <v>1638</v>
      </c>
      <c r="B1220" s="51" t="s">
        <v>1658</v>
      </c>
      <c r="C1220" s="50" t="s">
        <v>157</v>
      </c>
      <c r="D1220" s="50" t="s">
        <v>1659</v>
      </c>
      <c r="E1220" s="248" t="s">
        <v>1637</v>
      </c>
      <c r="F1220" s="248"/>
      <c r="G1220" s="52" t="s">
        <v>266</v>
      </c>
      <c r="H1220" s="53">
        <v>9.2399999999999996E-2</v>
      </c>
      <c r="I1220" s="43">
        <f t="shared" si="238"/>
        <v>25.97</v>
      </c>
      <c r="J1220" s="43">
        <f t="shared" si="239"/>
        <v>2.3996279999999999</v>
      </c>
      <c r="L1220">
        <f>_xlfn.XLOOKUP(B1220,Analítico!B:B,Analítico!I:I,0)</f>
        <v>25.97</v>
      </c>
    </row>
    <row r="1221" spans="1:12" ht="24" customHeight="1" x14ac:dyDescent="0.25">
      <c r="A1221" s="55" t="s">
        <v>1627</v>
      </c>
      <c r="B1221" s="56" t="s">
        <v>2231</v>
      </c>
      <c r="C1221" s="55" t="s">
        <v>157</v>
      </c>
      <c r="D1221" s="55" t="s">
        <v>2232</v>
      </c>
      <c r="E1221" s="249" t="s">
        <v>1648</v>
      </c>
      <c r="F1221" s="249"/>
      <c r="G1221" s="57" t="s">
        <v>164</v>
      </c>
      <c r="H1221" s="58">
        <v>1.8800000000000001E-2</v>
      </c>
      <c r="I1221" s="43">
        <f t="shared" si="238"/>
        <v>60.5</v>
      </c>
      <c r="J1221" s="43">
        <f t="shared" si="239"/>
        <v>1.1374</v>
      </c>
      <c r="L1221">
        <f>_xlfn.XLOOKUP(B1221,Analítico!B:B,Analítico!I:I,0)</f>
        <v>60.5</v>
      </c>
    </row>
    <row r="1222" spans="1:12" ht="25.5" customHeight="1" x14ac:dyDescent="0.25">
      <c r="A1222" s="55" t="s">
        <v>1627</v>
      </c>
      <c r="B1222" s="56" t="s">
        <v>2293</v>
      </c>
      <c r="C1222" s="55" t="s">
        <v>157</v>
      </c>
      <c r="D1222" s="55" t="s">
        <v>2294</v>
      </c>
      <c r="E1222" s="249" t="s">
        <v>1648</v>
      </c>
      <c r="F1222" s="249"/>
      <c r="G1222" s="57" t="s">
        <v>164</v>
      </c>
      <c r="H1222" s="58">
        <v>1</v>
      </c>
      <c r="I1222" s="43">
        <f t="shared" si="238"/>
        <v>21.33</v>
      </c>
      <c r="J1222" s="43">
        <f t="shared" si="239"/>
        <v>21.33</v>
      </c>
      <c r="L1222">
        <f>_xlfn.XLOOKUP(B1222,Analítico!B:B,Analítico!I:I,0)</f>
        <v>21.33</v>
      </c>
    </row>
    <row r="1223" spans="1:12" ht="25.5" customHeight="1" x14ac:dyDescent="0.25">
      <c r="A1223" s="55" t="s">
        <v>1627</v>
      </c>
      <c r="B1223" s="56" t="s">
        <v>2235</v>
      </c>
      <c r="C1223" s="55" t="s">
        <v>157</v>
      </c>
      <c r="D1223" s="55" t="s">
        <v>2236</v>
      </c>
      <c r="E1223" s="249" t="s">
        <v>1648</v>
      </c>
      <c r="F1223" s="249"/>
      <c r="G1223" s="57" t="s">
        <v>164</v>
      </c>
      <c r="H1223" s="58">
        <v>2.5999999999999999E-2</v>
      </c>
      <c r="I1223" s="43">
        <f t="shared" si="238"/>
        <v>68.55</v>
      </c>
      <c r="J1223" s="43">
        <f t="shared" si="239"/>
        <v>1.7822999999999998</v>
      </c>
      <c r="L1223">
        <f>_xlfn.XLOOKUP(B1223,Analítico!B:B,Analítico!I:I,0)</f>
        <v>68.55</v>
      </c>
    </row>
    <row r="1224" spans="1:12" ht="24" customHeight="1" thickBot="1" x14ac:dyDescent="0.3">
      <c r="A1224" s="55" t="s">
        <v>1627</v>
      </c>
      <c r="B1224" s="56" t="s">
        <v>2237</v>
      </c>
      <c r="C1224" s="55" t="s">
        <v>157</v>
      </c>
      <c r="D1224" s="55" t="s">
        <v>2238</v>
      </c>
      <c r="E1224" s="249" t="s">
        <v>1648</v>
      </c>
      <c r="F1224" s="249"/>
      <c r="G1224" s="57" t="s">
        <v>164</v>
      </c>
      <c r="H1224" s="58">
        <v>2.06E-2</v>
      </c>
      <c r="I1224" s="43">
        <f t="shared" si="238"/>
        <v>1.94</v>
      </c>
      <c r="J1224" s="43">
        <f t="shared" si="239"/>
        <v>3.9964E-2</v>
      </c>
      <c r="L1224">
        <f>_xlfn.XLOOKUP(B1224,Analítico!B:B,Analítico!I:I,0)</f>
        <v>1.94</v>
      </c>
    </row>
    <row r="1225" spans="1:12" ht="26.25" hidden="1" thickBot="1" x14ac:dyDescent="0.3">
      <c r="A1225" s="44"/>
      <c r="B1225" s="44"/>
      <c r="C1225" s="44"/>
      <c r="D1225" s="44"/>
      <c r="E1225" s="44" t="s">
        <v>1629</v>
      </c>
      <c r="F1225" s="45">
        <v>3.2</v>
      </c>
      <c r="G1225" s="44" t="s">
        <v>1630</v>
      </c>
      <c r="H1225" s="45">
        <v>0</v>
      </c>
      <c r="I1225" s="44" t="s">
        <v>1631</v>
      </c>
      <c r="J1225" s="45">
        <v>3.2</v>
      </c>
      <c r="L1225" t="str">
        <f>_xlfn.XLOOKUP(B1225,Analítico!B:B,Analítico!I:I,0)</f>
        <v>MO com LS =&gt;</v>
      </c>
    </row>
    <row r="1226" spans="1:12" ht="15" hidden="1" customHeight="1" thickBot="1" x14ac:dyDescent="0.3">
      <c r="A1226" s="44"/>
      <c r="B1226" s="44"/>
      <c r="C1226" s="44"/>
      <c r="D1226" s="44"/>
      <c r="E1226" s="44" t="s">
        <v>1632</v>
      </c>
      <c r="F1226" s="45">
        <v>6.35</v>
      </c>
      <c r="G1226" s="44"/>
      <c r="H1226" s="229" t="s">
        <v>1633</v>
      </c>
      <c r="I1226" s="229"/>
      <c r="J1226" s="45">
        <v>35.25</v>
      </c>
      <c r="L1226" t="str">
        <f>_xlfn.XLOOKUP(B1226,Analítico!B:B,Analítico!I:I,0)</f>
        <v>MO com LS =&gt;</v>
      </c>
    </row>
    <row r="1227" spans="1:12" ht="0.75" customHeight="1" thickTop="1" x14ac:dyDescent="0.25">
      <c r="A1227" s="49"/>
      <c r="B1227" s="49"/>
      <c r="C1227" s="49"/>
      <c r="D1227" s="49"/>
      <c r="E1227" s="49"/>
      <c r="F1227" s="49"/>
      <c r="G1227" s="49"/>
      <c r="H1227" s="49"/>
      <c r="I1227" s="49"/>
      <c r="J1227" s="49"/>
      <c r="L1227" t="str">
        <f>_xlfn.XLOOKUP(B1227,Analítico!B:B,Analítico!I:I,0)</f>
        <v>MO com LS =&gt;</v>
      </c>
    </row>
    <row r="1228" spans="1:12" ht="18" hidden="1" customHeight="1" x14ac:dyDescent="0.25">
      <c r="A1228" s="36" t="s">
        <v>577</v>
      </c>
      <c r="B1228" s="37" t="s">
        <v>137</v>
      </c>
      <c r="C1228" s="36" t="s">
        <v>138</v>
      </c>
      <c r="D1228" s="36" t="s">
        <v>9</v>
      </c>
      <c r="E1228" s="250" t="s">
        <v>1626</v>
      </c>
      <c r="F1228" s="250"/>
      <c r="G1228" s="38" t="s">
        <v>139</v>
      </c>
      <c r="H1228" s="37" t="s">
        <v>140</v>
      </c>
      <c r="I1228" s="37" t="s">
        <v>141</v>
      </c>
      <c r="J1228" s="37" t="s">
        <v>10</v>
      </c>
      <c r="L1228" t="str">
        <f>_xlfn.XLOOKUP(B1228,Analítico!B:B,Analítico!I:I,0)</f>
        <v>Valor Unit</v>
      </c>
    </row>
    <row r="1229" spans="1:12" ht="64.5" customHeight="1" x14ac:dyDescent="0.25">
      <c r="A1229" s="39" t="s">
        <v>1636</v>
      </c>
      <c r="B1229" s="40" t="s">
        <v>578</v>
      </c>
      <c r="C1229" s="39" t="s">
        <v>157</v>
      </c>
      <c r="D1229" s="39" t="s">
        <v>579</v>
      </c>
      <c r="E1229" s="251" t="s">
        <v>2168</v>
      </c>
      <c r="F1229" s="251"/>
      <c r="G1229" s="41" t="s">
        <v>164</v>
      </c>
      <c r="H1229" s="42">
        <v>1</v>
      </c>
      <c r="I1229" s="43">
        <f t="shared" ref="I1229:I1235" si="240">L1229</f>
        <v>28.51925557377049</v>
      </c>
      <c r="J1229" s="43">
        <f t="shared" ref="J1229:J1235" si="241">H1229*I1229</f>
        <v>28.51925557377049</v>
      </c>
      <c r="L1229">
        <f>_xlfn.XLOOKUP(B1229,Analítico!B:B,Analítico!I:I,0)</f>
        <v>28.51925557377049</v>
      </c>
    </row>
    <row r="1230" spans="1:12" ht="25.5" customHeight="1" x14ac:dyDescent="0.25">
      <c r="A1230" s="50" t="s">
        <v>1638</v>
      </c>
      <c r="B1230" s="51" t="s">
        <v>2162</v>
      </c>
      <c r="C1230" s="50" t="s">
        <v>157</v>
      </c>
      <c r="D1230" s="50" t="s">
        <v>2163</v>
      </c>
      <c r="E1230" s="248" t="s">
        <v>1637</v>
      </c>
      <c r="F1230" s="248"/>
      <c r="G1230" s="52" t="s">
        <v>266</v>
      </c>
      <c r="H1230" s="53">
        <v>0.184</v>
      </c>
      <c r="I1230" s="43">
        <f t="shared" si="240"/>
        <v>18.72</v>
      </c>
      <c r="J1230" s="43">
        <f t="shared" si="241"/>
        <v>3.4444799999999995</v>
      </c>
      <c r="L1230">
        <f>_xlfn.XLOOKUP(B1230,Analítico!B:B,Analítico!I:I,0)</f>
        <v>18.72</v>
      </c>
    </row>
    <row r="1231" spans="1:12" ht="25.5" customHeight="1" x14ac:dyDescent="0.25">
      <c r="A1231" s="50" t="s">
        <v>1638</v>
      </c>
      <c r="B1231" s="51" t="s">
        <v>1658</v>
      </c>
      <c r="C1231" s="50" t="s">
        <v>157</v>
      </c>
      <c r="D1231" s="50" t="s">
        <v>1659</v>
      </c>
      <c r="E1231" s="248" t="s">
        <v>1637</v>
      </c>
      <c r="F1231" s="248"/>
      <c r="G1231" s="52" t="s">
        <v>266</v>
      </c>
      <c r="H1231" s="53">
        <v>0.184</v>
      </c>
      <c r="I1231" s="43">
        <f t="shared" si="240"/>
        <v>25.97</v>
      </c>
      <c r="J1231" s="43">
        <f t="shared" si="241"/>
        <v>4.7784800000000001</v>
      </c>
      <c r="L1231">
        <f>_xlfn.XLOOKUP(B1231,Analítico!B:B,Analítico!I:I,0)</f>
        <v>25.97</v>
      </c>
    </row>
    <row r="1232" spans="1:12" ht="25.5" customHeight="1" x14ac:dyDescent="0.25">
      <c r="A1232" s="55" t="s">
        <v>1627</v>
      </c>
      <c r="B1232" s="56" t="s">
        <v>2295</v>
      </c>
      <c r="C1232" s="55" t="s">
        <v>157</v>
      </c>
      <c r="D1232" s="55" t="s">
        <v>2296</v>
      </c>
      <c r="E1232" s="249" t="s">
        <v>1648</v>
      </c>
      <c r="F1232" s="249"/>
      <c r="G1232" s="57" t="s">
        <v>164</v>
      </c>
      <c r="H1232" s="58">
        <v>1</v>
      </c>
      <c r="I1232" s="43">
        <f t="shared" si="240"/>
        <v>14.43</v>
      </c>
      <c r="J1232" s="43">
        <f t="shared" si="241"/>
        <v>14.43</v>
      </c>
      <c r="L1232">
        <f>_xlfn.XLOOKUP(B1232,Analítico!B:B,Analítico!I:I,0)</f>
        <v>14.43</v>
      </c>
    </row>
    <row r="1233" spans="1:12" ht="24" customHeight="1" x14ac:dyDescent="0.25">
      <c r="A1233" s="55" t="s">
        <v>1627</v>
      </c>
      <c r="B1233" s="56" t="s">
        <v>2259</v>
      </c>
      <c r="C1233" s="55" t="s">
        <v>157</v>
      </c>
      <c r="D1233" s="55" t="s">
        <v>2260</v>
      </c>
      <c r="E1233" s="249" t="s">
        <v>1648</v>
      </c>
      <c r="F1233" s="249"/>
      <c r="G1233" s="57" t="s">
        <v>164</v>
      </c>
      <c r="H1233" s="58">
        <v>0.154</v>
      </c>
      <c r="I1233" s="43">
        <f t="shared" si="240"/>
        <v>19.739999999999998</v>
      </c>
      <c r="J1233" s="43">
        <f t="shared" si="241"/>
        <v>3.0399599999999998</v>
      </c>
      <c r="L1233">
        <f>_xlfn.XLOOKUP(B1233,Analítico!B:B,Analítico!I:I,0)</f>
        <v>19.739999999999998</v>
      </c>
    </row>
    <row r="1234" spans="1:12" ht="25.5" customHeight="1" x14ac:dyDescent="0.25">
      <c r="A1234" s="55" t="s">
        <v>1627</v>
      </c>
      <c r="B1234" s="56" t="s">
        <v>2235</v>
      </c>
      <c r="C1234" s="55" t="s">
        <v>157</v>
      </c>
      <c r="D1234" s="55" t="s">
        <v>2236</v>
      </c>
      <c r="E1234" s="249" t="s">
        <v>1648</v>
      </c>
      <c r="F1234" s="249"/>
      <c r="G1234" s="57" t="s">
        <v>164</v>
      </c>
      <c r="H1234" s="58">
        <v>4.1000000000000002E-2</v>
      </c>
      <c r="I1234" s="43">
        <f t="shared" si="240"/>
        <v>68.55</v>
      </c>
      <c r="J1234" s="43">
        <f t="shared" si="241"/>
        <v>2.8105500000000001</v>
      </c>
      <c r="L1234">
        <f>_xlfn.XLOOKUP(B1234,Analítico!B:B,Analítico!I:I,0)</f>
        <v>68.55</v>
      </c>
    </row>
    <row r="1235" spans="1:12" ht="24" customHeight="1" thickBot="1" x14ac:dyDescent="0.3">
      <c r="A1235" s="55" t="s">
        <v>1627</v>
      </c>
      <c r="B1235" s="56" t="s">
        <v>2237</v>
      </c>
      <c r="C1235" s="55" t="s">
        <v>157</v>
      </c>
      <c r="D1235" s="55" t="s">
        <v>2238</v>
      </c>
      <c r="E1235" s="249" t="s">
        <v>1648</v>
      </c>
      <c r="F1235" s="249"/>
      <c r="G1235" s="57" t="s">
        <v>164</v>
      </c>
      <c r="H1235" s="58">
        <v>1.7999999999999999E-2</v>
      </c>
      <c r="I1235" s="43">
        <f t="shared" si="240"/>
        <v>1.94</v>
      </c>
      <c r="J1235" s="43">
        <f t="shared" si="241"/>
        <v>3.492E-2</v>
      </c>
      <c r="L1235">
        <f>_xlfn.XLOOKUP(B1235,Analítico!B:B,Analítico!I:I,0)</f>
        <v>1.94</v>
      </c>
    </row>
    <row r="1236" spans="1:12" ht="26.25" hidden="1" thickBot="1" x14ac:dyDescent="0.3">
      <c r="A1236" s="44"/>
      <c r="B1236" s="44"/>
      <c r="C1236" s="44"/>
      <c r="D1236" s="44"/>
      <c r="E1236" s="44" t="s">
        <v>1629</v>
      </c>
      <c r="F1236" s="45">
        <v>6.38</v>
      </c>
      <c r="G1236" s="44" t="s">
        <v>1630</v>
      </c>
      <c r="H1236" s="45">
        <v>0</v>
      </c>
      <c r="I1236" s="44" t="s">
        <v>1631</v>
      </c>
      <c r="J1236" s="45">
        <v>6.38</v>
      </c>
      <c r="L1236" t="str">
        <f>_xlfn.XLOOKUP(B1236,Analítico!B:B,Analítico!I:I,0)</f>
        <v>MO com LS =&gt;</v>
      </c>
    </row>
    <row r="1237" spans="1:12" ht="15" hidden="1" customHeight="1" thickBot="1" x14ac:dyDescent="0.3">
      <c r="A1237" s="44"/>
      <c r="B1237" s="44"/>
      <c r="C1237" s="44"/>
      <c r="D1237" s="44"/>
      <c r="E1237" s="44" t="s">
        <v>1632</v>
      </c>
      <c r="F1237" s="45">
        <v>6.38</v>
      </c>
      <c r="G1237" s="44"/>
      <c r="H1237" s="229" t="s">
        <v>1633</v>
      </c>
      <c r="I1237" s="229"/>
      <c r="J1237" s="45">
        <v>35.4</v>
      </c>
      <c r="L1237" t="str">
        <f>_xlfn.XLOOKUP(B1237,Analítico!B:B,Analítico!I:I,0)</f>
        <v>MO com LS =&gt;</v>
      </c>
    </row>
    <row r="1238" spans="1:12" ht="0.75" customHeight="1" thickTop="1" x14ac:dyDescent="0.25">
      <c r="A1238" s="49"/>
      <c r="B1238" s="49"/>
      <c r="C1238" s="49"/>
      <c r="D1238" s="49"/>
      <c r="E1238" s="49"/>
      <c r="F1238" s="49"/>
      <c r="G1238" s="49"/>
      <c r="H1238" s="49"/>
      <c r="I1238" s="49"/>
      <c r="J1238" s="49"/>
      <c r="L1238" t="str">
        <f>_xlfn.XLOOKUP(B1238,Analítico!B:B,Analítico!I:I,0)</f>
        <v>MO com LS =&gt;</v>
      </c>
    </row>
    <row r="1239" spans="1:12" ht="18" hidden="1" customHeight="1" x14ac:dyDescent="0.25">
      <c r="A1239" s="36" t="s">
        <v>580</v>
      </c>
      <c r="B1239" s="37" t="s">
        <v>137</v>
      </c>
      <c r="C1239" s="36" t="s">
        <v>138</v>
      </c>
      <c r="D1239" s="36" t="s">
        <v>9</v>
      </c>
      <c r="E1239" s="250" t="s">
        <v>1626</v>
      </c>
      <c r="F1239" s="250"/>
      <c r="G1239" s="38" t="s">
        <v>139</v>
      </c>
      <c r="H1239" s="37" t="s">
        <v>140</v>
      </c>
      <c r="I1239" s="37" t="s">
        <v>141</v>
      </c>
      <c r="J1239" s="37" t="s">
        <v>10</v>
      </c>
      <c r="L1239" t="str">
        <f>_xlfn.XLOOKUP(B1239,Analítico!B:B,Analítico!I:I,0)</f>
        <v>Valor Unit</v>
      </c>
    </row>
    <row r="1240" spans="1:12" ht="64.5" customHeight="1" x14ac:dyDescent="0.25">
      <c r="A1240" s="39" t="s">
        <v>1636</v>
      </c>
      <c r="B1240" s="40" t="s">
        <v>581</v>
      </c>
      <c r="C1240" s="39" t="s">
        <v>157</v>
      </c>
      <c r="D1240" s="39" t="s">
        <v>582</v>
      </c>
      <c r="E1240" s="251" t="s">
        <v>2168</v>
      </c>
      <c r="F1240" s="251"/>
      <c r="G1240" s="41" t="s">
        <v>164</v>
      </c>
      <c r="H1240" s="42">
        <v>1</v>
      </c>
      <c r="I1240" s="43">
        <f t="shared" ref="I1240:I1246" si="242">L1240</f>
        <v>74.697891999999996</v>
      </c>
      <c r="J1240" s="43">
        <f t="shared" ref="J1240:J1246" si="243">H1240*I1240</f>
        <v>74.697891999999996</v>
      </c>
      <c r="L1240">
        <f>_xlfn.XLOOKUP(B1240,Analítico!B:B,Analítico!I:I,0)</f>
        <v>74.697891999999996</v>
      </c>
    </row>
    <row r="1241" spans="1:12" ht="25.5" customHeight="1" x14ac:dyDescent="0.25">
      <c r="A1241" s="50" t="s">
        <v>1638</v>
      </c>
      <c r="B1241" s="51" t="s">
        <v>2162</v>
      </c>
      <c r="C1241" s="50" t="s">
        <v>157</v>
      </c>
      <c r="D1241" s="50" t="s">
        <v>2163</v>
      </c>
      <c r="E1241" s="248" t="s">
        <v>1637</v>
      </c>
      <c r="F1241" s="248"/>
      <c r="G1241" s="52" t="s">
        <v>266</v>
      </c>
      <c r="H1241" s="53">
        <v>0.18099999999999999</v>
      </c>
      <c r="I1241" s="43">
        <f t="shared" si="242"/>
        <v>18.72</v>
      </c>
      <c r="J1241" s="43">
        <f t="shared" si="243"/>
        <v>3.3883199999999998</v>
      </c>
      <c r="L1241">
        <f>_xlfn.XLOOKUP(B1241,Analítico!B:B,Analítico!I:I,0)</f>
        <v>18.72</v>
      </c>
    </row>
    <row r="1242" spans="1:12" ht="25.5" customHeight="1" x14ac:dyDescent="0.25">
      <c r="A1242" s="50" t="s">
        <v>1638</v>
      </c>
      <c r="B1242" s="51" t="s">
        <v>1658</v>
      </c>
      <c r="C1242" s="50" t="s">
        <v>157</v>
      </c>
      <c r="D1242" s="50" t="s">
        <v>1659</v>
      </c>
      <c r="E1242" s="248" t="s">
        <v>1637</v>
      </c>
      <c r="F1242" s="248"/>
      <c r="G1242" s="52" t="s">
        <v>266</v>
      </c>
      <c r="H1242" s="53">
        <v>0.18099999999999999</v>
      </c>
      <c r="I1242" s="43">
        <f t="shared" si="242"/>
        <v>25.97</v>
      </c>
      <c r="J1242" s="43">
        <f t="shared" si="243"/>
        <v>4.7005699999999999</v>
      </c>
      <c r="L1242">
        <f>_xlfn.XLOOKUP(B1242,Analítico!B:B,Analítico!I:I,0)</f>
        <v>25.97</v>
      </c>
    </row>
    <row r="1243" spans="1:12" ht="25.5" customHeight="1" x14ac:dyDescent="0.25">
      <c r="A1243" s="55" t="s">
        <v>1627</v>
      </c>
      <c r="B1243" s="56" t="s">
        <v>2297</v>
      </c>
      <c r="C1243" s="55" t="s">
        <v>157</v>
      </c>
      <c r="D1243" s="55" t="s">
        <v>2298</v>
      </c>
      <c r="E1243" s="249" t="s">
        <v>1648</v>
      </c>
      <c r="F1243" s="249"/>
      <c r="G1243" s="57" t="s">
        <v>164</v>
      </c>
      <c r="H1243" s="58">
        <v>1</v>
      </c>
      <c r="I1243" s="43">
        <f t="shared" si="242"/>
        <v>59.2</v>
      </c>
      <c r="J1243" s="43">
        <f t="shared" si="243"/>
        <v>59.2</v>
      </c>
      <c r="L1243">
        <f>_xlfn.XLOOKUP(B1243,Analítico!B:B,Analítico!I:I,0)</f>
        <v>59.2</v>
      </c>
    </row>
    <row r="1244" spans="1:12" ht="24" customHeight="1" x14ac:dyDescent="0.25">
      <c r="A1244" s="55" t="s">
        <v>1627</v>
      </c>
      <c r="B1244" s="56" t="s">
        <v>2259</v>
      </c>
      <c r="C1244" s="55" t="s">
        <v>157</v>
      </c>
      <c r="D1244" s="55" t="s">
        <v>2260</v>
      </c>
      <c r="E1244" s="249" t="s">
        <v>1648</v>
      </c>
      <c r="F1244" s="249"/>
      <c r="G1244" s="57" t="s">
        <v>164</v>
      </c>
      <c r="H1244" s="58">
        <v>0.19400000000000001</v>
      </c>
      <c r="I1244" s="43">
        <f t="shared" si="242"/>
        <v>19.739999999999998</v>
      </c>
      <c r="J1244" s="43">
        <f t="shared" si="243"/>
        <v>3.8295599999999999</v>
      </c>
      <c r="L1244">
        <f>_xlfn.XLOOKUP(B1244,Analítico!B:B,Analítico!I:I,0)</f>
        <v>19.739999999999998</v>
      </c>
    </row>
    <row r="1245" spans="1:12" ht="25.5" customHeight="1" x14ac:dyDescent="0.25">
      <c r="A1245" s="55" t="s">
        <v>1627</v>
      </c>
      <c r="B1245" s="56" t="s">
        <v>2235</v>
      </c>
      <c r="C1245" s="55" t="s">
        <v>157</v>
      </c>
      <c r="D1245" s="55" t="s">
        <v>2236</v>
      </c>
      <c r="E1245" s="249" t="s">
        <v>1648</v>
      </c>
      <c r="F1245" s="249"/>
      <c r="G1245" s="57" t="s">
        <v>164</v>
      </c>
      <c r="H1245" s="58">
        <v>5.1999999999999998E-2</v>
      </c>
      <c r="I1245" s="43">
        <f t="shared" si="242"/>
        <v>68.55</v>
      </c>
      <c r="J1245" s="43">
        <f t="shared" si="243"/>
        <v>3.5645999999999995</v>
      </c>
      <c r="L1245">
        <f>_xlfn.XLOOKUP(B1245,Analítico!B:B,Analítico!I:I,0)</f>
        <v>68.55</v>
      </c>
    </row>
    <row r="1246" spans="1:12" ht="24" customHeight="1" thickBot="1" x14ac:dyDescent="0.3">
      <c r="A1246" s="55" t="s">
        <v>1627</v>
      </c>
      <c r="B1246" s="56" t="s">
        <v>2237</v>
      </c>
      <c r="C1246" s="55" t="s">
        <v>157</v>
      </c>
      <c r="D1246" s="55" t="s">
        <v>2238</v>
      </c>
      <c r="E1246" s="249" t="s">
        <v>1648</v>
      </c>
      <c r="F1246" s="249"/>
      <c r="G1246" s="57" t="s">
        <v>164</v>
      </c>
      <c r="H1246" s="58">
        <v>1.7999999999999999E-2</v>
      </c>
      <c r="I1246" s="43">
        <f t="shared" si="242"/>
        <v>1.94</v>
      </c>
      <c r="J1246" s="43">
        <f t="shared" si="243"/>
        <v>3.492E-2</v>
      </c>
      <c r="L1246">
        <f>_xlfn.XLOOKUP(B1246,Analítico!B:B,Analítico!I:I,0)</f>
        <v>1.94</v>
      </c>
    </row>
    <row r="1247" spans="1:12" ht="26.25" hidden="1" thickBot="1" x14ac:dyDescent="0.3">
      <c r="A1247" s="44"/>
      <c r="B1247" s="44"/>
      <c r="C1247" s="44"/>
      <c r="D1247" s="44"/>
      <c r="E1247" s="44" t="s">
        <v>1629</v>
      </c>
      <c r="F1247" s="45">
        <v>6.28</v>
      </c>
      <c r="G1247" s="44" t="s">
        <v>1630</v>
      </c>
      <c r="H1247" s="45">
        <v>0</v>
      </c>
      <c r="I1247" s="44" t="s">
        <v>1631</v>
      </c>
      <c r="J1247" s="45">
        <v>6.28</v>
      </c>
      <c r="L1247" t="str">
        <f>_xlfn.XLOOKUP(B1247,Analítico!B:B,Analítico!I:I,0)</f>
        <v>MO com LS =&gt;</v>
      </c>
    </row>
    <row r="1248" spans="1:12" ht="15" hidden="1" customHeight="1" thickBot="1" x14ac:dyDescent="0.3">
      <c r="A1248" s="44"/>
      <c r="B1248" s="44"/>
      <c r="C1248" s="44"/>
      <c r="D1248" s="44"/>
      <c r="E1248" s="44" t="s">
        <v>1632</v>
      </c>
      <c r="F1248" s="45">
        <v>16.72</v>
      </c>
      <c r="G1248" s="44"/>
      <c r="H1248" s="229" t="s">
        <v>1633</v>
      </c>
      <c r="I1248" s="229"/>
      <c r="J1248" s="45">
        <v>92.72</v>
      </c>
      <c r="L1248" t="str">
        <f>_xlfn.XLOOKUP(B1248,Analítico!B:B,Analítico!I:I,0)</f>
        <v>MO com LS =&gt;</v>
      </c>
    </row>
    <row r="1249" spans="1:12" ht="0.75" customHeight="1" thickTop="1" x14ac:dyDescent="0.25">
      <c r="A1249" s="49"/>
      <c r="B1249" s="49"/>
      <c r="C1249" s="49"/>
      <c r="D1249" s="49"/>
      <c r="E1249" s="49"/>
      <c r="F1249" s="49"/>
      <c r="G1249" s="49"/>
      <c r="H1249" s="49"/>
      <c r="I1249" s="49"/>
      <c r="J1249" s="49"/>
      <c r="L1249" t="str">
        <f>_xlfn.XLOOKUP(B1249,Analítico!B:B,Analítico!I:I,0)</f>
        <v>MO com LS =&gt;</v>
      </c>
    </row>
    <row r="1250" spans="1:12" ht="18" hidden="1" customHeight="1" x14ac:dyDescent="0.25">
      <c r="A1250" s="36" t="s">
        <v>583</v>
      </c>
      <c r="B1250" s="37" t="s">
        <v>137</v>
      </c>
      <c r="C1250" s="36" t="s">
        <v>138</v>
      </c>
      <c r="D1250" s="36" t="s">
        <v>9</v>
      </c>
      <c r="E1250" s="250" t="s">
        <v>1626</v>
      </c>
      <c r="F1250" s="250"/>
      <c r="G1250" s="38" t="s">
        <v>139</v>
      </c>
      <c r="H1250" s="37" t="s">
        <v>140</v>
      </c>
      <c r="I1250" s="37" t="s">
        <v>141</v>
      </c>
      <c r="J1250" s="37" t="s">
        <v>10</v>
      </c>
      <c r="L1250" t="str">
        <f>_xlfn.XLOOKUP(B1250,Analítico!B:B,Analítico!I:I,0)</f>
        <v>Valor Unit</v>
      </c>
    </row>
    <row r="1251" spans="1:12" ht="25.5" customHeight="1" x14ac:dyDescent="0.25">
      <c r="A1251" s="39" t="s">
        <v>1636</v>
      </c>
      <c r="B1251" s="40" t="s">
        <v>584</v>
      </c>
      <c r="C1251" s="39" t="s">
        <v>157</v>
      </c>
      <c r="D1251" s="39" t="s">
        <v>585</v>
      </c>
      <c r="E1251" s="251" t="s">
        <v>2168</v>
      </c>
      <c r="F1251" s="251"/>
      <c r="G1251" s="41" t="s">
        <v>164</v>
      </c>
      <c r="H1251" s="42">
        <v>1</v>
      </c>
      <c r="I1251" s="43">
        <f t="shared" ref="I1251:I1255" si="244">L1251</f>
        <v>143.42607541803281</v>
      </c>
      <c r="J1251" s="43">
        <f t="shared" ref="J1251:J1255" si="245">H1251*I1251</f>
        <v>143.42607541803281</v>
      </c>
      <c r="L1251">
        <f>_xlfn.XLOOKUP(B1251,Analítico!B:B,Analítico!I:I,0)</f>
        <v>143.42607541803281</v>
      </c>
    </row>
    <row r="1252" spans="1:12" ht="25.5" customHeight="1" x14ac:dyDescent="0.25">
      <c r="A1252" s="50" t="s">
        <v>1638</v>
      </c>
      <c r="B1252" s="51" t="s">
        <v>2162</v>
      </c>
      <c r="C1252" s="50" t="s">
        <v>157</v>
      </c>
      <c r="D1252" s="50" t="s">
        <v>2163</v>
      </c>
      <c r="E1252" s="248" t="s">
        <v>1637</v>
      </c>
      <c r="F1252" s="248"/>
      <c r="G1252" s="52" t="s">
        <v>266</v>
      </c>
      <c r="H1252" s="53">
        <v>0.52590000000000003</v>
      </c>
      <c r="I1252" s="43">
        <f t="shared" si="244"/>
        <v>18.72</v>
      </c>
      <c r="J1252" s="43">
        <f t="shared" si="245"/>
        <v>9.8448480000000007</v>
      </c>
      <c r="L1252">
        <f>_xlfn.XLOOKUP(B1252,Analítico!B:B,Analítico!I:I,0)</f>
        <v>18.72</v>
      </c>
    </row>
    <row r="1253" spans="1:12" ht="25.5" customHeight="1" x14ac:dyDescent="0.25">
      <c r="A1253" s="50" t="s">
        <v>1638</v>
      </c>
      <c r="B1253" s="51" t="s">
        <v>1658</v>
      </c>
      <c r="C1253" s="50" t="s">
        <v>157</v>
      </c>
      <c r="D1253" s="50" t="s">
        <v>1659</v>
      </c>
      <c r="E1253" s="248" t="s">
        <v>1637</v>
      </c>
      <c r="F1253" s="248"/>
      <c r="G1253" s="52" t="s">
        <v>266</v>
      </c>
      <c r="H1253" s="53">
        <v>0.52590000000000003</v>
      </c>
      <c r="I1253" s="43">
        <f t="shared" si="244"/>
        <v>25.97</v>
      </c>
      <c r="J1253" s="43">
        <f t="shared" si="245"/>
        <v>13.657623000000001</v>
      </c>
      <c r="L1253">
        <f>_xlfn.XLOOKUP(B1253,Analítico!B:B,Analítico!I:I,0)</f>
        <v>25.97</v>
      </c>
    </row>
    <row r="1254" spans="1:12" ht="24" customHeight="1" x14ac:dyDescent="0.25">
      <c r="A1254" s="55" t="s">
        <v>1627</v>
      </c>
      <c r="B1254" s="56" t="s">
        <v>2241</v>
      </c>
      <c r="C1254" s="55" t="s">
        <v>157</v>
      </c>
      <c r="D1254" s="55" t="s">
        <v>2242</v>
      </c>
      <c r="E1254" s="249" t="s">
        <v>1648</v>
      </c>
      <c r="F1254" s="249"/>
      <c r="G1254" s="57" t="s">
        <v>164</v>
      </c>
      <c r="H1254" s="58">
        <v>1.9800000000000002E-2</v>
      </c>
      <c r="I1254" s="43">
        <f t="shared" si="244"/>
        <v>13.81</v>
      </c>
      <c r="J1254" s="43">
        <f t="shared" si="245"/>
        <v>0.27343800000000001</v>
      </c>
      <c r="L1254">
        <f>_xlfn.XLOOKUP(B1254,Analítico!B:B,Analítico!I:I,0)</f>
        <v>13.81</v>
      </c>
    </row>
    <row r="1255" spans="1:12" ht="51.75" customHeight="1" thickBot="1" x14ac:dyDescent="0.3">
      <c r="A1255" s="55" t="s">
        <v>1627</v>
      </c>
      <c r="B1255" s="56" t="s">
        <v>2299</v>
      </c>
      <c r="C1255" s="55" t="s">
        <v>157</v>
      </c>
      <c r="D1255" s="55" t="s">
        <v>2300</v>
      </c>
      <c r="E1255" s="249" t="s">
        <v>1648</v>
      </c>
      <c r="F1255" s="249"/>
      <c r="G1255" s="57" t="s">
        <v>164</v>
      </c>
      <c r="H1255" s="58">
        <v>1</v>
      </c>
      <c r="I1255" s="43">
        <f t="shared" si="244"/>
        <v>119.66</v>
      </c>
      <c r="J1255" s="43">
        <f t="shared" si="245"/>
        <v>119.66</v>
      </c>
      <c r="L1255">
        <f>_xlfn.XLOOKUP(B1255,Analítico!B:B,Analítico!I:I,0)</f>
        <v>119.66</v>
      </c>
    </row>
    <row r="1256" spans="1:12" ht="26.25" hidden="1" thickBot="1" x14ac:dyDescent="0.3">
      <c r="A1256" s="44"/>
      <c r="B1256" s="44"/>
      <c r="C1256" s="44"/>
      <c r="D1256" s="44"/>
      <c r="E1256" s="44" t="s">
        <v>1629</v>
      </c>
      <c r="F1256" s="45">
        <v>18.27</v>
      </c>
      <c r="G1256" s="44" t="s">
        <v>1630</v>
      </c>
      <c r="H1256" s="45">
        <v>0</v>
      </c>
      <c r="I1256" s="44" t="s">
        <v>1631</v>
      </c>
      <c r="J1256" s="45">
        <v>18.27</v>
      </c>
      <c r="L1256" t="str">
        <f>_xlfn.XLOOKUP(B1256,Analítico!B:B,Analítico!I:I,0)</f>
        <v>MO com LS =&gt;</v>
      </c>
    </row>
    <row r="1257" spans="1:12" ht="15" hidden="1" customHeight="1" thickBot="1" x14ac:dyDescent="0.3">
      <c r="A1257" s="44"/>
      <c r="B1257" s="44"/>
      <c r="C1257" s="44"/>
      <c r="D1257" s="44"/>
      <c r="E1257" s="44" t="s">
        <v>1632</v>
      </c>
      <c r="F1257" s="45">
        <v>32.1</v>
      </c>
      <c r="G1257" s="44"/>
      <c r="H1257" s="229" t="s">
        <v>1633</v>
      </c>
      <c r="I1257" s="229"/>
      <c r="J1257" s="45">
        <v>178.03</v>
      </c>
      <c r="L1257" t="str">
        <f>_xlfn.XLOOKUP(B1257,Analítico!B:B,Analítico!I:I,0)</f>
        <v>MO com LS =&gt;</v>
      </c>
    </row>
    <row r="1258" spans="1:12" ht="0.75" customHeight="1" thickTop="1" x14ac:dyDescent="0.25">
      <c r="A1258" s="49"/>
      <c r="B1258" s="49"/>
      <c r="C1258" s="49"/>
      <c r="D1258" s="49"/>
      <c r="E1258" s="49"/>
      <c r="F1258" s="49"/>
      <c r="G1258" s="49"/>
      <c r="H1258" s="49"/>
      <c r="I1258" s="49"/>
      <c r="J1258" s="49"/>
      <c r="L1258" t="str">
        <f>_xlfn.XLOOKUP(B1258,Analítico!B:B,Analítico!I:I,0)</f>
        <v>MO com LS =&gt;</v>
      </c>
    </row>
    <row r="1259" spans="1:12" ht="18" hidden="1" customHeight="1" x14ac:dyDescent="0.25">
      <c r="A1259" s="36" t="s">
        <v>586</v>
      </c>
      <c r="B1259" s="37" t="s">
        <v>137</v>
      </c>
      <c r="C1259" s="36" t="s">
        <v>138</v>
      </c>
      <c r="D1259" s="36" t="s">
        <v>9</v>
      </c>
      <c r="E1259" s="250" t="s">
        <v>1626</v>
      </c>
      <c r="F1259" s="250"/>
      <c r="G1259" s="38" t="s">
        <v>139</v>
      </c>
      <c r="H1259" s="37" t="s">
        <v>140</v>
      </c>
      <c r="I1259" s="37" t="s">
        <v>141</v>
      </c>
      <c r="J1259" s="37" t="s">
        <v>10</v>
      </c>
      <c r="L1259" t="str">
        <f>_xlfn.XLOOKUP(B1259,Analítico!B:B,Analítico!I:I,0)</f>
        <v>Valor Unit</v>
      </c>
    </row>
    <row r="1260" spans="1:12" ht="25.5" customHeight="1" x14ac:dyDescent="0.25">
      <c r="A1260" s="39" t="s">
        <v>1636</v>
      </c>
      <c r="B1260" s="40" t="s">
        <v>587</v>
      </c>
      <c r="C1260" s="39" t="s">
        <v>157</v>
      </c>
      <c r="D1260" s="39" t="s">
        <v>588</v>
      </c>
      <c r="E1260" s="251" t="s">
        <v>2168</v>
      </c>
      <c r="F1260" s="251"/>
      <c r="G1260" s="41" t="s">
        <v>164</v>
      </c>
      <c r="H1260" s="42">
        <v>1</v>
      </c>
      <c r="I1260" s="43">
        <f t="shared" ref="I1260:I1264" si="246">L1260</f>
        <v>136.2479238032787</v>
      </c>
      <c r="J1260" s="43">
        <f t="shared" ref="J1260:J1264" si="247">H1260*I1260</f>
        <v>136.2479238032787</v>
      </c>
      <c r="L1260">
        <f>_xlfn.XLOOKUP(B1260,Analítico!B:B,Analítico!I:I,0)</f>
        <v>136.2479238032787</v>
      </c>
    </row>
    <row r="1261" spans="1:12" ht="25.5" customHeight="1" x14ac:dyDescent="0.25">
      <c r="A1261" s="50" t="s">
        <v>1638</v>
      </c>
      <c r="B1261" s="51" t="s">
        <v>2162</v>
      </c>
      <c r="C1261" s="50" t="s">
        <v>157</v>
      </c>
      <c r="D1261" s="50" t="s">
        <v>2163</v>
      </c>
      <c r="E1261" s="248" t="s">
        <v>1637</v>
      </c>
      <c r="F1261" s="248"/>
      <c r="G1261" s="52" t="s">
        <v>266</v>
      </c>
      <c r="H1261" s="53">
        <v>0.33979999999999999</v>
      </c>
      <c r="I1261" s="43">
        <f t="shared" si="246"/>
        <v>18.72</v>
      </c>
      <c r="J1261" s="43">
        <f t="shared" si="247"/>
        <v>6.3610559999999996</v>
      </c>
      <c r="L1261">
        <f>_xlfn.XLOOKUP(B1261,Analítico!B:B,Analítico!I:I,0)</f>
        <v>18.72</v>
      </c>
    </row>
    <row r="1262" spans="1:12" ht="25.5" customHeight="1" x14ac:dyDescent="0.25">
      <c r="A1262" s="50" t="s">
        <v>1638</v>
      </c>
      <c r="B1262" s="51" t="s">
        <v>1658</v>
      </c>
      <c r="C1262" s="50" t="s">
        <v>157</v>
      </c>
      <c r="D1262" s="50" t="s">
        <v>1659</v>
      </c>
      <c r="E1262" s="248" t="s">
        <v>1637</v>
      </c>
      <c r="F1262" s="248"/>
      <c r="G1262" s="52" t="s">
        <v>266</v>
      </c>
      <c r="H1262" s="53">
        <v>0.33979999999999999</v>
      </c>
      <c r="I1262" s="43">
        <f t="shared" si="246"/>
        <v>25.97</v>
      </c>
      <c r="J1262" s="43">
        <f t="shared" si="247"/>
        <v>8.8246059999999993</v>
      </c>
      <c r="L1262">
        <f>_xlfn.XLOOKUP(B1262,Analítico!B:B,Analítico!I:I,0)</f>
        <v>25.97</v>
      </c>
    </row>
    <row r="1263" spans="1:12" ht="24" customHeight="1" x14ac:dyDescent="0.25">
      <c r="A1263" s="55" t="s">
        <v>1627</v>
      </c>
      <c r="B1263" s="56" t="s">
        <v>2241</v>
      </c>
      <c r="C1263" s="55" t="s">
        <v>157</v>
      </c>
      <c r="D1263" s="55" t="s">
        <v>2242</v>
      </c>
      <c r="E1263" s="249" t="s">
        <v>1648</v>
      </c>
      <c r="F1263" s="249"/>
      <c r="G1263" s="57" t="s">
        <v>164</v>
      </c>
      <c r="H1263" s="58">
        <v>2.4E-2</v>
      </c>
      <c r="I1263" s="43">
        <f t="shared" si="246"/>
        <v>13.81</v>
      </c>
      <c r="J1263" s="43">
        <f t="shared" si="247"/>
        <v>0.33144000000000001</v>
      </c>
      <c r="L1263">
        <f>_xlfn.XLOOKUP(B1263,Analítico!B:B,Analítico!I:I,0)</f>
        <v>13.81</v>
      </c>
    </row>
    <row r="1264" spans="1:12" ht="25.5" customHeight="1" thickBot="1" x14ac:dyDescent="0.3">
      <c r="A1264" s="55" t="s">
        <v>1627</v>
      </c>
      <c r="B1264" s="56" t="s">
        <v>2301</v>
      </c>
      <c r="C1264" s="55" t="s">
        <v>157</v>
      </c>
      <c r="D1264" s="55" t="s">
        <v>2302</v>
      </c>
      <c r="E1264" s="249" t="s">
        <v>1648</v>
      </c>
      <c r="F1264" s="249"/>
      <c r="G1264" s="57" t="s">
        <v>164</v>
      </c>
      <c r="H1264" s="58">
        <v>1</v>
      </c>
      <c r="I1264" s="43">
        <f t="shared" si="246"/>
        <v>120.73</v>
      </c>
      <c r="J1264" s="43">
        <f t="shared" si="247"/>
        <v>120.73</v>
      </c>
      <c r="L1264">
        <f>_xlfn.XLOOKUP(B1264,Analítico!B:B,Analítico!I:I,0)</f>
        <v>120.73</v>
      </c>
    </row>
    <row r="1265" spans="1:12" ht="26.25" hidden="1" thickBot="1" x14ac:dyDescent="0.3">
      <c r="A1265" s="44"/>
      <c r="B1265" s="44"/>
      <c r="C1265" s="44"/>
      <c r="D1265" s="44"/>
      <c r="E1265" s="44" t="s">
        <v>1629</v>
      </c>
      <c r="F1265" s="45">
        <v>11.8</v>
      </c>
      <c r="G1265" s="44" t="s">
        <v>1630</v>
      </c>
      <c r="H1265" s="45">
        <v>0</v>
      </c>
      <c r="I1265" s="44" t="s">
        <v>1631</v>
      </c>
      <c r="J1265" s="45">
        <v>11.8</v>
      </c>
      <c r="L1265" t="str">
        <f>_xlfn.XLOOKUP(B1265,Analítico!B:B,Analítico!I:I,0)</f>
        <v>MO com LS =&gt;</v>
      </c>
    </row>
    <row r="1266" spans="1:12" ht="15" hidden="1" customHeight="1" thickBot="1" x14ac:dyDescent="0.3">
      <c r="A1266" s="44"/>
      <c r="B1266" s="44"/>
      <c r="C1266" s="44"/>
      <c r="D1266" s="44"/>
      <c r="E1266" s="44" t="s">
        <v>1632</v>
      </c>
      <c r="F1266" s="45">
        <v>30.49</v>
      </c>
      <c r="G1266" s="44"/>
      <c r="H1266" s="229" t="s">
        <v>1633</v>
      </c>
      <c r="I1266" s="229"/>
      <c r="J1266" s="45">
        <v>169.12</v>
      </c>
      <c r="L1266" t="str">
        <f>_xlfn.XLOOKUP(B1266,Analítico!B:B,Analítico!I:I,0)</f>
        <v>MO com LS =&gt;</v>
      </c>
    </row>
    <row r="1267" spans="1:12" ht="0.75" customHeight="1" thickTop="1" x14ac:dyDescent="0.25">
      <c r="A1267" s="49"/>
      <c r="B1267" s="49"/>
      <c r="C1267" s="49"/>
      <c r="D1267" s="49"/>
      <c r="E1267" s="49"/>
      <c r="F1267" s="49"/>
      <c r="G1267" s="49"/>
      <c r="H1267" s="49"/>
      <c r="I1267" s="49"/>
      <c r="J1267" s="49"/>
      <c r="L1267" t="str">
        <f>_xlfn.XLOOKUP(B1267,Analítico!B:B,Analítico!I:I,0)</f>
        <v>MO com LS =&gt;</v>
      </c>
    </row>
    <row r="1268" spans="1:12" ht="18" hidden="1" customHeight="1" x14ac:dyDescent="0.25">
      <c r="A1268" s="36" t="s">
        <v>589</v>
      </c>
      <c r="B1268" s="37" t="s">
        <v>137</v>
      </c>
      <c r="C1268" s="36" t="s">
        <v>138</v>
      </c>
      <c r="D1268" s="36" t="s">
        <v>9</v>
      </c>
      <c r="E1268" s="250" t="s">
        <v>1626</v>
      </c>
      <c r="F1268" s="250"/>
      <c r="G1268" s="38" t="s">
        <v>139</v>
      </c>
      <c r="H1268" s="37" t="s">
        <v>140</v>
      </c>
      <c r="I1268" s="37" t="s">
        <v>141</v>
      </c>
      <c r="J1268" s="37" t="s">
        <v>10</v>
      </c>
      <c r="L1268" t="str">
        <f>_xlfn.XLOOKUP(B1268,Analítico!B:B,Analítico!I:I,0)</f>
        <v>Valor Unit</v>
      </c>
    </row>
    <row r="1269" spans="1:12" ht="51.75" customHeight="1" x14ac:dyDescent="0.25">
      <c r="A1269" s="39" t="s">
        <v>1636</v>
      </c>
      <c r="B1269" s="40" t="s">
        <v>590</v>
      </c>
      <c r="C1269" s="39" t="s">
        <v>157</v>
      </c>
      <c r="D1269" s="39" t="s">
        <v>591</v>
      </c>
      <c r="E1269" s="251" t="s">
        <v>2168</v>
      </c>
      <c r="F1269" s="251"/>
      <c r="G1269" s="41" t="s">
        <v>164</v>
      </c>
      <c r="H1269" s="42">
        <v>1</v>
      </c>
      <c r="I1269" s="43">
        <f t="shared" ref="I1269:I1288" si="248">L1269</f>
        <v>1363.2848667213116</v>
      </c>
      <c r="J1269" s="43">
        <f t="shared" ref="J1269:J1288" si="249">H1269*I1269</f>
        <v>1363.2848667213116</v>
      </c>
      <c r="L1269">
        <f>_xlfn.XLOOKUP(B1269,Analítico!B:B,Analítico!I:I,0)</f>
        <v>1363.2848667213116</v>
      </c>
    </row>
    <row r="1270" spans="1:12" ht="25.5" customHeight="1" x14ac:dyDescent="0.25">
      <c r="A1270" s="50" t="s">
        <v>1638</v>
      </c>
      <c r="B1270" s="51" t="s">
        <v>2162</v>
      </c>
      <c r="C1270" s="50" t="s">
        <v>157</v>
      </c>
      <c r="D1270" s="50" t="s">
        <v>2163</v>
      </c>
      <c r="E1270" s="248" t="s">
        <v>1637</v>
      </c>
      <c r="F1270" s="248"/>
      <c r="G1270" s="52" t="s">
        <v>266</v>
      </c>
      <c r="H1270" s="53">
        <v>14.335000000000001</v>
      </c>
      <c r="I1270" s="43">
        <f t="shared" si="248"/>
        <v>18.72</v>
      </c>
      <c r="J1270" s="43">
        <f t="shared" si="249"/>
        <v>268.35120000000001</v>
      </c>
      <c r="L1270">
        <f>_xlfn.XLOOKUP(B1270,Analítico!B:B,Analítico!I:I,0)</f>
        <v>18.72</v>
      </c>
    </row>
    <row r="1271" spans="1:12" ht="25.5" customHeight="1" x14ac:dyDescent="0.25">
      <c r="A1271" s="50" t="s">
        <v>1638</v>
      </c>
      <c r="B1271" s="51" t="s">
        <v>1658</v>
      </c>
      <c r="C1271" s="50" t="s">
        <v>157</v>
      </c>
      <c r="D1271" s="50" t="s">
        <v>1659</v>
      </c>
      <c r="E1271" s="248" t="s">
        <v>1637</v>
      </c>
      <c r="F1271" s="248"/>
      <c r="G1271" s="52" t="s">
        <v>266</v>
      </c>
      <c r="H1271" s="53">
        <v>14.335000000000001</v>
      </c>
      <c r="I1271" s="43">
        <f t="shared" si="248"/>
        <v>25.97</v>
      </c>
      <c r="J1271" s="43">
        <f t="shared" si="249"/>
        <v>372.27994999999999</v>
      </c>
      <c r="L1271">
        <f>_xlfn.XLOOKUP(B1271,Analítico!B:B,Analítico!I:I,0)</f>
        <v>25.97</v>
      </c>
    </row>
    <row r="1272" spans="1:12" ht="24" customHeight="1" x14ac:dyDescent="0.25">
      <c r="A1272" s="55" t="s">
        <v>1627</v>
      </c>
      <c r="B1272" s="56" t="s">
        <v>2241</v>
      </c>
      <c r="C1272" s="55" t="s">
        <v>157</v>
      </c>
      <c r="D1272" s="55" t="s">
        <v>2242</v>
      </c>
      <c r="E1272" s="249" t="s">
        <v>1648</v>
      </c>
      <c r="F1272" s="249"/>
      <c r="G1272" s="57" t="s">
        <v>164</v>
      </c>
      <c r="H1272" s="58">
        <v>0.33</v>
      </c>
      <c r="I1272" s="43">
        <f t="shared" si="248"/>
        <v>13.81</v>
      </c>
      <c r="J1272" s="43">
        <f t="shared" si="249"/>
        <v>4.5573000000000006</v>
      </c>
      <c r="L1272">
        <f>_xlfn.XLOOKUP(B1272,Analítico!B:B,Analítico!I:I,0)</f>
        <v>13.81</v>
      </c>
    </row>
    <row r="1273" spans="1:12" ht="25.5" customHeight="1" x14ac:dyDescent="0.25">
      <c r="A1273" s="55" t="s">
        <v>1627</v>
      </c>
      <c r="B1273" s="56" t="s">
        <v>2303</v>
      </c>
      <c r="C1273" s="55" t="s">
        <v>157</v>
      </c>
      <c r="D1273" s="55" t="s">
        <v>2304</v>
      </c>
      <c r="E1273" s="249" t="s">
        <v>1648</v>
      </c>
      <c r="F1273" s="249"/>
      <c r="G1273" s="57" t="s">
        <v>164</v>
      </c>
      <c r="H1273" s="58">
        <v>1</v>
      </c>
      <c r="I1273" s="43">
        <f t="shared" si="248"/>
        <v>24.93</v>
      </c>
      <c r="J1273" s="43">
        <f t="shared" si="249"/>
        <v>24.93</v>
      </c>
      <c r="L1273">
        <f>_xlfn.XLOOKUP(B1273,Analítico!B:B,Analítico!I:I,0)</f>
        <v>24.93</v>
      </c>
    </row>
    <row r="1274" spans="1:12" ht="25.5" customHeight="1" x14ac:dyDescent="0.25">
      <c r="A1274" s="55" t="s">
        <v>1627</v>
      </c>
      <c r="B1274" s="56" t="s">
        <v>2305</v>
      </c>
      <c r="C1274" s="55" t="s">
        <v>157</v>
      </c>
      <c r="D1274" s="55" t="s">
        <v>2306</v>
      </c>
      <c r="E1274" s="249" t="s">
        <v>1648</v>
      </c>
      <c r="F1274" s="249"/>
      <c r="G1274" s="57" t="s">
        <v>164</v>
      </c>
      <c r="H1274" s="58">
        <v>1</v>
      </c>
      <c r="I1274" s="43">
        <f t="shared" si="248"/>
        <v>33.32</v>
      </c>
      <c r="J1274" s="43">
        <f t="shared" si="249"/>
        <v>33.32</v>
      </c>
      <c r="L1274">
        <f>_xlfn.XLOOKUP(B1274,Analítico!B:B,Analítico!I:I,0)</f>
        <v>33.32</v>
      </c>
    </row>
    <row r="1275" spans="1:12" ht="24" customHeight="1" x14ac:dyDescent="0.25">
      <c r="A1275" s="55" t="s">
        <v>1627</v>
      </c>
      <c r="B1275" s="56" t="s">
        <v>2307</v>
      </c>
      <c r="C1275" s="55" t="s">
        <v>157</v>
      </c>
      <c r="D1275" s="55" t="s">
        <v>2308</v>
      </c>
      <c r="E1275" s="249" t="s">
        <v>1648</v>
      </c>
      <c r="F1275" s="249"/>
      <c r="G1275" s="57" t="s">
        <v>164</v>
      </c>
      <c r="H1275" s="58">
        <v>2</v>
      </c>
      <c r="I1275" s="43">
        <f t="shared" si="248"/>
        <v>11.8</v>
      </c>
      <c r="J1275" s="43">
        <f t="shared" si="249"/>
        <v>23.6</v>
      </c>
      <c r="L1275">
        <f>_xlfn.XLOOKUP(B1275,Analítico!B:B,Analítico!I:I,0)</f>
        <v>11.8</v>
      </c>
    </row>
    <row r="1276" spans="1:12" ht="25.5" customHeight="1" x14ac:dyDescent="0.25">
      <c r="A1276" s="55" t="s">
        <v>1627</v>
      </c>
      <c r="B1276" s="56" t="s">
        <v>2309</v>
      </c>
      <c r="C1276" s="55" t="s">
        <v>157</v>
      </c>
      <c r="D1276" s="55" t="s">
        <v>2310</v>
      </c>
      <c r="E1276" s="249" t="s">
        <v>1648</v>
      </c>
      <c r="F1276" s="249"/>
      <c r="G1276" s="57" t="s">
        <v>164</v>
      </c>
      <c r="H1276" s="58">
        <v>3</v>
      </c>
      <c r="I1276" s="43">
        <f t="shared" si="248"/>
        <v>17.37</v>
      </c>
      <c r="J1276" s="43">
        <f t="shared" si="249"/>
        <v>52.11</v>
      </c>
      <c r="L1276">
        <f>_xlfn.XLOOKUP(B1276,Analítico!B:B,Analítico!I:I,0)</f>
        <v>17.37</v>
      </c>
    </row>
    <row r="1277" spans="1:12" ht="25.5" customHeight="1" x14ac:dyDescent="0.25">
      <c r="A1277" s="55" t="s">
        <v>1627</v>
      </c>
      <c r="B1277" s="56" t="s">
        <v>2311</v>
      </c>
      <c r="C1277" s="55" t="s">
        <v>157</v>
      </c>
      <c r="D1277" s="55" t="s">
        <v>2312</v>
      </c>
      <c r="E1277" s="249" t="s">
        <v>1648</v>
      </c>
      <c r="F1277" s="249"/>
      <c r="G1277" s="57" t="s">
        <v>164</v>
      </c>
      <c r="H1277" s="58">
        <v>1</v>
      </c>
      <c r="I1277" s="43">
        <f t="shared" si="248"/>
        <v>30.49</v>
      </c>
      <c r="J1277" s="43">
        <f t="shared" si="249"/>
        <v>30.49</v>
      </c>
      <c r="L1277">
        <f>_xlfn.XLOOKUP(B1277,Analítico!B:B,Analítico!I:I,0)</f>
        <v>30.49</v>
      </c>
    </row>
    <row r="1278" spans="1:12" ht="25.5" customHeight="1" x14ac:dyDescent="0.25">
      <c r="A1278" s="55" t="s">
        <v>1627</v>
      </c>
      <c r="B1278" s="56" t="s">
        <v>2313</v>
      </c>
      <c r="C1278" s="55" t="s">
        <v>157</v>
      </c>
      <c r="D1278" s="55" t="s">
        <v>2314</v>
      </c>
      <c r="E1278" s="249" t="s">
        <v>1648</v>
      </c>
      <c r="F1278" s="249"/>
      <c r="G1278" s="57" t="s">
        <v>164</v>
      </c>
      <c r="H1278" s="58">
        <v>1</v>
      </c>
      <c r="I1278" s="43">
        <f t="shared" si="248"/>
        <v>23.82</v>
      </c>
      <c r="J1278" s="43">
        <f t="shared" si="249"/>
        <v>23.82</v>
      </c>
      <c r="L1278">
        <f>_xlfn.XLOOKUP(B1278,Analítico!B:B,Analítico!I:I,0)</f>
        <v>23.82</v>
      </c>
    </row>
    <row r="1279" spans="1:12" ht="25.5" customHeight="1" x14ac:dyDescent="0.25">
      <c r="A1279" s="55" t="s">
        <v>1627</v>
      </c>
      <c r="B1279" s="56" t="s">
        <v>2315</v>
      </c>
      <c r="C1279" s="55" t="s">
        <v>157</v>
      </c>
      <c r="D1279" s="55" t="s">
        <v>2316</v>
      </c>
      <c r="E1279" s="249" t="s">
        <v>1648</v>
      </c>
      <c r="F1279" s="249"/>
      <c r="G1279" s="57" t="s">
        <v>164</v>
      </c>
      <c r="H1279" s="58">
        <v>2</v>
      </c>
      <c r="I1279" s="43">
        <f t="shared" si="248"/>
        <v>23.08</v>
      </c>
      <c r="J1279" s="43">
        <f t="shared" si="249"/>
        <v>46.16</v>
      </c>
      <c r="L1279">
        <f>_xlfn.XLOOKUP(B1279,Analítico!B:B,Analítico!I:I,0)</f>
        <v>23.08</v>
      </c>
    </row>
    <row r="1280" spans="1:12" ht="25.5" customHeight="1" x14ac:dyDescent="0.25">
      <c r="A1280" s="55" t="s">
        <v>1627</v>
      </c>
      <c r="B1280" s="56" t="s">
        <v>2317</v>
      </c>
      <c r="C1280" s="55" t="s">
        <v>157</v>
      </c>
      <c r="D1280" s="55" t="s">
        <v>2318</v>
      </c>
      <c r="E1280" s="249" t="s">
        <v>1648</v>
      </c>
      <c r="F1280" s="249"/>
      <c r="G1280" s="57" t="s">
        <v>164</v>
      </c>
      <c r="H1280" s="58">
        <v>1</v>
      </c>
      <c r="I1280" s="43">
        <f t="shared" si="248"/>
        <v>86.69</v>
      </c>
      <c r="J1280" s="43">
        <f t="shared" si="249"/>
        <v>86.69</v>
      </c>
      <c r="L1280">
        <f>_xlfn.XLOOKUP(B1280,Analítico!B:B,Analítico!I:I,0)</f>
        <v>86.69</v>
      </c>
    </row>
    <row r="1281" spans="1:12" ht="25.5" customHeight="1" x14ac:dyDescent="0.25">
      <c r="A1281" s="55" t="s">
        <v>1627</v>
      </c>
      <c r="B1281" s="56" t="s">
        <v>2319</v>
      </c>
      <c r="C1281" s="55" t="s">
        <v>157</v>
      </c>
      <c r="D1281" s="55" t="s">
        <v>2320</v>
      </c>
      <c r="E1281" s="249" t="s">
        <v>1648</v>
      </c>
      <c r="F1281" s="249"/>
      <c r="G1281" s="57" t="s">
        <v>164</v>
      </c>
      <c r="H1281" s="58">
        <v>1</v>
      </c>
      <c r="I1281" s="43">
        <f t="shared" si="248"/>
        <v>68.760000000000005</v>
      </c>
      <c r="J1281" s="43">
        <f t="shared" si="249"/>
        <v>68.760000000000005</v>
      </c>
      <c r="L1281">
        <f>_xlfn.XLOOKUP(B1281,Analítico!B:B,Analítico!I:I,0)</f>
        <v>68.760000000000005</v>
      </c>
    </row>
    <row r="1282" spans="1:12" ht="24" customHeight="1" x14ac:dyDescent="0.25">
      <c r="A1282" s="55" t="s">
        <v>1627</v>
      </c>
      <c r="B1282" s="56" t="s">
        <v>2321</v>
      </c>
      <c r="C1282" s="55" t="s">
        <v>157</v>
      </c>
      <c r="D1282" s="55" t="s">
        <v>2322</v>
      </c>
      <c r="E1282" s="249" t="s">
        <v>1648</v>
      </c>
      <c r="F1282" s="249"/>
      <c r="G1282" s="57" t="s">
        <v>1724</v>
      </c>
      <c r="H1282" s="58">
        <v>3.6999999999999998E-2</v>
      </c>
      <c r="I1282" s="43">
        <f t="shared" si="248"/>
        <v>35.340000000000003</v>
      </c>
      <c r="J1282" s="43">
        <f t="shared" si="249"/>
        <v>1.30758</v>
      </c>
      <c r="L1282">
        <f>_xlfn.XLOOKUP(B1282,Analítico!B:B,Analítico!I:I,0)</f>
        <v>35.340000000000003</v>
      </c>
    </row>
    <row r="1283" spans="1:12" ht="39" customHeight="1" x14ac:dyDescent="0.25">
      <c r="A1283" s="55" t="s">
        <v>1627</v>
      </c>
      <c r="B1283" s="56" t="s">
        <v>2323</v>
      </c>
      <c r="C1283" s="55" t="s">
        <v>157</v>
      </c>
      <c r="D1283" s="55" t="s">
        <v>2324</v>
      </c>
      <c r="E1283" s="249" t="s">
        <v>1648</v>
      </c>
      <c r="F1283" s="249"/>
      <c r="G1283" s="57" t="s">
        <v>255</v>
      </c>
      <c r="H1283" s="58">
        <v>0.41599999999999998</v>
      </c>
      <c r="I1283" s="43">
        <f t="shared" si="248"/>
        <v>51.4</v>
      </c>
      <c r="J1283" s="43">
        <f t="shared" si="249"/>
        <v>21.382399999999997</v>
      </c>
      <c r="L1283">
        <f>_xlfn.XLOOKUP(B1283,Analítico!B:B,Analítico!I:I,0)</f>
        <v>51.4</v>
      </c>
    </row>
    <row r="1284" spans="1:12" ht="39" customHeight="1" x14ac:dyDescent="0.25">
      <c r="A1284" s="55" t="s">
        <v>1627</v>
      </c>
      <c r="B1284" s="56" t="s">
        <v>2325</v>
      </c>
      <c r="C1284" s="55" t="s">
        <v>157</v>
      </c>
      <c r="D1284" s="55" t="s">
        <v>2326</v>
      </c>
      <c r="E1284" s="249" t="s">
        <v>1648</v>
      </c>
      <c r="F1284" s="249"/>
      <c r="G1284" s="57" t="s">
        <v>255</v>
      </c>
      <c r="H1284" s="58">
        <v>0.30199999999999999</v>
      </c>
      <c r="I1284" s="43">
        <f t="shared" si="248"/>
        <v>44.25</v>
      </c>
      <c r="J1284" s="43">
        <f t="shared" si="249"/>
        <v>13.3635</v>
      </c>
      <c r="L1284">
        <f>_xlfn.XLOOKUP(B1284,Analítico!B:B,Analítico!I:I,0)</f>
        <v>44.25</v>
      </c>
    </row>
    <row r="1285" spans="1:12" ht="25.5" customHeight="1" x14ac:dyDescent="0.25">
      <c r="A1285" s="55" t="s">
        <v>1627</v>
      </c>
      <c r="B1285" s="56" t="s">
        <v>2327</v>
      </c>
      <c r="C1285" s="55" t="s">
        <v>157</v>
      </c>
      <c r="D1285" s="55" t="s">
        <v>2328</v>
      </c>
      <c r="E1285" s="249" t="s">
        <v>1648</v>
      </c>
      <c r="F1285" s="249"/>
      <c r="G1285" s="57" t="s">
        <v>164</v>
      </c>
      <c r="H1285" s="58">
        <v>2</v>
      </c>
      <c r="I1285" s="43">
        <f t="shared" si="248"/>
        <v>70.760000000000005</v>
      </c>
      <c r="J1285" s="43">
        <f t="shared" si="249"/>
        <v>141.52000000000001</v>
      </c>
      <c r="L1285">
        <f>_xlfn.XLOOKUP(B1285,Analítico!B:B,Analítico!I:I,0)</f>
        <v>70.760000000000005</v>
      </c>
    </row>
    <row r="1286" spans="1:12" ht="25.5" customHeight="1" x14ac:dyDescent="0.25">
      <c r="A1286" s="55" t="s">
        <v>1627</v>
      </c>
      <c r="B1286" s="56" t="s">
        <v>2329</v>
      </c>
      <c r="C1286" s="55" t="s">
        <v>157</v>
      </c>
      <c r="D1286" s="55" t="s">
        <v>2330</v>
      </c>
      <c r="E1286" s="249" t="s">
        <v>1648</v>
      </c>
      <c r="F1286" s="249"/>
      <c r="G1286" s="57" t="s">
        <v>164</v>
      </c>
      <c r="H1286" s="58">
        <v>1</v>
      </c>
      <c r="I1286" s="43">
        <f t="shared" si="248"/>
        <v>33.979999999999997</v>
      </c>
      <c r="J1286" s="43">
        <f t="shared" si="249"/>
        <v>33.979999999999997</v>
      </c>
      <c r="L1286">
        <f>_xlfn.XLOOKUP(B1286,Analítico!B:B,Analítico!I:I,0)</f>
        <v>33.979999999999997</v>
      </c>
    </row>
    <row r="1287" spans="1:12" ht="25.5" customHeight="1" x14ac:dyDescent="0.25">
      <c r="A1287" s="55" t="s">
        <v>1627</v>
      </c>
      <c r="B1287" s="56" t="s">
        <v>2331</v>
      </c>
      <c r="C1287" s="55" t="s">
        <v>157</v>
      </c>
      <c r="D1287" s="55" t="s">
        <v>2332</v>
      </c>
      <c r="E1287" s="249" t="s">
        <v>1648</v>
      </c>
      <c r="F1287" s="249"/>
      <c r="G1287" s="57" t="s">
        <v>164</v>
      </c>
      <c r="H1287" s="58">
        <v>1</v>
      </c>
      <c r="I1287" s="43">
        <f t="shared" si="248"/>
        <v>61.53</v>
      </c>
      <c r="J1287" s="43">
        <f t="shared" si="249"/>
        <v>61.53</v>
      </c>
      <c r="L1287">
        <f>_xlfn.XLOOKUP(B1287,Analítico!B:B,Analítico!I:I,0)</f>
        <v>61.53</v>
      </c>
    </row>
    <row r="1288" spans="1:12" ht="25.5" customHeight="1" thickBot="1" x14ac:dyDescent="0.3">
      <c r="A1288" s="55" t="s">
        <v>1627</v>
      </c>
      <c r="B1288" s="56" t="s">
        <v>2333</v>
      </c>
      <c r="C1288" s="55" t="s">
        <v>157</v>
      </c>
      <c r="D1288" s="55" t="s">
        <v>2334</v>
      </c>
      <c r="E1288" s="249" t="s">
        <v>1648</v>
      </c>
      <c r="F1288" s="249"/>
      <c r="G1288" s="57" t="s">
        <v>164</v>
      </c>
      <c r="H1288" s="58">
        <v>1</v>
      </c>
      <c r="I1288" s="43">
        <f t="shared" si="248"/>
        <v>55.16</v>
      </c>
      <c r="J1288" s="43">
        <f t="shared" si="249"/>
        <v>55.16</v>
      </c>
      <c r="L1288">
        <f>_xlfn.XLOOKUP(B1288,Analítico!B:B,Analítico!I:I,0)</f>
        <v>55.16</v>
      </c>
    </row>
    <row r="1289" spans="1:12" ht="26.25" hidden="1" thickBot="1" x14ac:dyDescent="0.3">
      <c r="A1289" s="44"/>
      <c r="B1289" s="44"/>
      <c r="C1289" s="44"/>
      <c r="D1289" s="44"/>
      <c r="E1289" s="44" t="s">
        <v>1629</v>
      </c>
      <c r="F1289" s="45">
        <v>498.27</v>
      </c>
      <c r="G1289" s="44" t="s">
        <v>1630</v>
      </c>
      <c r="H1289" s="45">
        <v>0</v>
      </c>
      <c r="I1289" s="44" t="s">
        <v>1631</v>
      </c>
      <c r="J1289" s="45">
        <v>498.27</v>
      </c>
      <c r="L1289" t="str">
        <f>_xlfn.XLOOKUP(B1289,Analítico!B:B,Analítico!I:I,0)</f>
        <v>MO com LS =&gt;</v>
      </c>
    </row>
    <row r="1290" spans="1:12" ht="15" hidden="1" customHeight="1" thickBot="1" x14ac:dyDescent="0.3">
      <c r="A1290" s="44"/>
      <c r="B1290" s="44"/>
      <c r="C1290" s="44"/>
      <c r="D1290" s="44"/>
      <c r="E1290" s="44" t="s">
        <v>1632</v>
      </c>
      <c r="F1290" s="45">
        <v>305.14999999999998</v>
      </c>
      <c r="G1290" s="44"/>
      <c r="H1290" s="229" t="s">
        <v>1633</v>
      </c>
      <c r="I1290" s="229"/>
      <c r="J1290" s="45">
        <v>1692.2</v>
      </c>
      <c r="L1290" t="str">
        <f>_xlfn.XLOOKUP(B1290,Analítico!B:B,Analítico!I:I,0)</f>
        <v>MO com LS =&gt;</v>
      </c>
    </row>
    <row r="1291" spans="1:12" ht="0.75" customHeight="1" thickTop="1" x14ac:dyDescent="0.25">
      <c r="A1291" s="49"/>
      <c r="B1291" s="49"/>
      <c r="C1291" s="49"/>
      <c r="D1291" s="49"/>
      <c r="E1291" s="49"/>
      <c r="F1291" s="49"/>
      <c r="G1291" s="49"/>
      <c r="H1291" s="49"/>
      <c r="I1291" s="49"/>
      <c r="J1291" s="49"/>
      <c r="L1291" t="str">
        <f>_xlfn.XLOOKUP(B1291,Analítico!B:B,Analítico!I:I,0)</f>
        <v>MO com LS =&gt;</v>
      </c>
    </row>
    <row r="1292" spans="1:12" ht="18" hidden="1" customHeight="1" x14ac:dyDescent="0.25">
      <c r="A1292" s="36" t="s">
        <v>592</v>
      </c>
      <c r="B1292" s="37" t="s">
        <v>137</v>
      </c>
      <c r="C1292" s="36" t="s">
        <v>138</v>
      </c>
      <c r="D1292" s="36" t="s">
        <v>9</v>
      </c>
      <c r="E1292" s="250" t="s">
        <v>1626</v>
      </c>
      <c r="F1292" s="250"/>
      <c r="G1292" s="38" t="s">
        <v>139</v>
      </c>
      <c r="H1292" s="37" t="s">
        <v>140</v>
      </c>
      <c r="I1292" s="37" t="s">
        <v>141</v>
      </c>
      <c r="J1292" s="37" t="s">
        <v>10</v>
      </c>
      <c r="L1292" t="str">
        <f>_xlfn.XLOOKUP(B1292,Analítico!B:B,Analítico!I:I,0)</f>
        <v>Valor Unit</v>
      </c>
    </row>
    <row r="1293" spans="1:12" ht="25.5" customHeight="1" x14ac:dyDescent="0.25">
      <c r="A1293" s="39" t="s">
        <v>1636</v>
      </c>
      <c r="B1293" s="40" t="s">
        <v>593</v>
      </c>
      <c r="C1293" s="39" t="s">
        <v>594</v>
      </c>
      <c r="D1293" s="39" t="s">
        <v>2335</v>
      </c>
      <c r="E1293" s="251" t="s">
        <v>2336</v>
      </c>
      <c r="F1293" s="251"/>
      <c r="G1293" s="41" t="s">
        <v>596</v>
      </c>
      <c r="H1293" s="42">
        <v>1</v>
      </c>
      <c r="I1293" s="43">
        <f t="shared" ref="I1293:I1294" si="250">L1293</f>
        <v>63.886355000000002</v>
      </c>
      <c r="J1293" s="43">
        <f t="shared" ref="J1293:J1294" si="251">H1293*I1293</f>
        <v>63.886355000000002</v>
      </c>
      <c r="L1293">
        <f>_xlfn.XLOOKUP(B1293,Analítico!B:B,Analítico!I:I,0)</f>
        <v>63.886355000000002</v>
      </c>
    </row>
    <row r="1294" spans="1:12" ht="25.5" customHeight="1" thickBot="1" x14ac:dyDescent="0.3">
      <c r="A1294" s="55" t="s">
        <v>1627</v>
      </c>
      <c r="B1294" s="56" t="s">
        <v>2337</v>
      </c>
      <c r="C1294" s="55" t="s">
        <v>594</v>
      </c>
      <c r="D1294" s="55" t="s">
        <v>2338</v>
      </c>
      <c r="E1294" s="249" t="s">
        <v>1656</v>
      </c>
      <c r="F1294" s="249"/>
      <c r="G1294" s="57" t="s">
        <v>596</v>
      </c>
      <c r="H1294" s="58">
        <v>1</v>
      </c>
      <c r="I1294" s="43">
        <f t="shared" si="250"/>
        <v>63.89</v>
      </c>
      <c r="J1294" s="43">
        <f t="shared" si="251"/>
        <v>63.89</v>
      </c>
      <c r="L1294">
        <f>_xlfn.XLOOKUP(B1294,Analítico!B:B,Analítico!I:I,0)</f>
        <v>63.89</v>
      </c>
    </row>
    <row r="1295" spans="1:12" ht="26.25" hidden="1" thickBot="1" x14ac:dyDescent="0.3">
      <c r="A1295" s="44"/>
      <c r="B1295" s="44"/>
      <c r="C1295" s="44"/>
      <c r="D1295" s="44"/>
      <c r="E1295" s="44" t="s">
        <v>1629</v>
      </c>
      <c r="F1295" s="45">
        <v>0</v>
      </c>
      <c r="G1295" s="44" t="s">
        <v>1630</v>
      </c>
      <c r="H1295" s="45">
        <v>0</v>
      </c>
      <c r="I1295" s="44" t="s">
        <v>1631</v>
      </c>
      <c r="J1295" s="45">
        <v>0</v>
      </c>
      <c r="L1295" t="str">
        <f>_xlfn.XLOOKUP(B1295,Analítico!B:B,Analítico!I:I,0)</f>
        <v>MO com LS =&gt;</v>
      </c>
    </row>
    <row r="1296" spans="1:12" ht="15" hidden="1" customHeight="1" thickBot="1" x14ac:dyDescent="0.3">
      <c r="A1296" s="44"/>
      <c r="B1296" s="44"/>
      <c r="C1296" s="44"/>
      <c r="D1296" s="44"/>
      <c r="E1296" s="44" t="s">
        <v>1632</v>
      </c>
      <c r="F1296" s="45">
        <v>14.3</v>
      </c>
      <c r="G1296" s="44"/>
      <c r="H1296" s="229" t="s">
        <v>1633</v>
      </c>
      <c r="I1296" s="229"/>
      <c r="J1296" s="45">
        <v>79.3</v>
      </c>
      <c r="L1296" t="str">
        <f>_xlfn.XLOOKUP(B1296,Analítico!B:B,Analítico!I:I,0)</f>
        <v>MO com LS =&gt;</v>
      </c>
    </row>
    <row r="1297" spans="1:12" ht="0.75" customHeight="1" thickTop="1" x14ac:dyDescent="0.25">
      <c r="A1297" s="49"/>
      <c r="B1297" s="49"/>
      <c r="C1297" s="49"/>
      <c r="D1297" s="49"/>
      <c r="E1297" s="49"/>
      <c r="F1297" s="49"/>
      <c r="G1297" s="49"/>
      <c r="H1297" s="49"/>
      <c r="I1297" s="49"/>
      <c r="J1297" s="49"/>
      <c r="L1297" t="str">
        <f>_xlfn.XLOOKUP(B1297,Analítico!B:B,Analítico!I:I,0)</f>
        <v>MO com LS =&gt;</v>
      </c>
    </row>
    <row r="1298" spans="1:12" ht="18" hidden="1" customHeight="1" x14ac:dyDescent="0.25">
      <c r="A1298" s="36" t="s">
        <v>597</v>
      </c>
      <c r="B1298" s="37" t="s">
        <v>137</v>
      </c>
      <c r="C1298" s="36" t="s">
        <v>138</v>
      </c>
      <c r="D1298" s="36" t="s">
        <v>9</v>
      </c>
      <c r="E1298" s="250" t="s">
        <v>1626</v>
      </c>
      <c r="F1298" s="250"/>
      <c r="G1298" s="38" t="s">
        <v>139</v>
      </c>
      <c r="H1298" s="37" t="s">
        <v>140</v>
      </c>
      <c r="I1298" s="37" t="s">
        <v>141</v>
      </c>
      <c r="J1298" s="37" t="s">
        <v>10</v>
      </c>
      <c r="L1298" t="str">
        <f>_xlfn.XLOOKUP(B1298,Analítico!B:B,Analítico!I:I,0)</f>
        <v>Valor Unit</v>
      </c>
    </row>
    <row r="1299" spans="1:12" ht="25.5" customHeight="1" x14ac:dyDescent="0.25">
      <c r="A1299" s="39" t="s">
        <v>1636</v>
      </c>
      <c r="B1299" s="40" t="s">
        <v>598</v>
      </c>
      <c r="C1299" s="39" t="s">
        <v>162</v>
      </c>
      <c r="D1299" s="39" t="s">
        <v>2339</v>
      </c>
      <c r="E1299" s="251" t="s">
        <v>2340</v>
      </c>
      <c r="F1299" s="251"/>
      <c r="G1299" s="41" t="s">
        <v>164</v>
      </c>
      <c r="H1299" s="42">
        <v>1</v>
      </c>
      <c r="I1299" s="43">
        <f t="shared" ref="I1299:I1304" si="252">L1299</f>
        <v>698.83454957377057</v>
      </c>
      <c r="J1299" s="43">
        <f t="shared" ref="J1299:J1304" si="253">H1299*I1299</f>
        <v>698.83454957377057</v>
      </c>
      <c r="L1299">
        <f>_xlfn.XLOOKUP(B1299,Analítico!B:B,Analítico!I:I,0)</f>
        <v>698.83454957377057</v>
      </c>
    </row>
    <row r="1300" spans="1:12" ht="25.5" customHeight="1" x14ac:dyDescent="0.25">
      <c r="A1300" s="50" t="s">
        <v>1638</v>
      </c>
      <c r="B1300" s="51" t="s">
        <v>1885</v>
      </c>
      <c r="C1300" s="50" t="s">
        <v>157</v>
      </c>
      <c r="D1300" s="50" t="s">
        <v>1886</v>
      </c>
      <c r="E1300" s="248" t="s">
        <v>1637</v>
      </c>
      <c r="F1300" s="248"/>
      <c r="G1300" s="52" t="s">
        <v>266</v>
      </c>
      <c r="H1300" s="53">
        <v>1.175</v>
      </c>
      <c r="I1300" s="43">
        <f t="shared" si="252"/>
        <v>19.3</v>
      </c>
      <c r="J1300" s="43">
        <f t="shared" si="253"/>
        <v>22.677500000000002</v>
      </c>
      <c r="L1300">
        <f>_xlfn.XLOOKUP(B1300,Analítico!B:B,Analítico!I:I,0)</f>
        <v>19.3</v>
      </c>
    </row>
    <row r="1301" spans="1:12" ht="24" customHeight="1" x14ac:dyDescent="0.25">
      <c r="A1301" s="50" t="s">
        <v>1638</v>
      </c>
      <c r="B1301" s="51" t="s">
        <v>1858</v>
      </c>
      <c r="C1301" s="50" t="s">
        <v>157</v>
      </c>
      <c r="D1301" s="50" t="s">
        <v>1859</v>
      </c>
      <c r="E1301" s="248" t="s">
        <v>1637</v>
      </c>
      <c r="F1301" s="248"/>
      <c r="G1301" s="52" t="s">
        <v>266</v>
      </c>
      <c r="H1301" s="53">
        <v>1.175</v>
      </c>
      <c r="I1301" s="43">
        <f t="shared" si="252"/>
        <v>26.51</v>
      </c>
      <c r="J1301" s="43">
        <f t="shared" si="253"/>
        <v>31.149250000000002</v>
      </c>
      <c r="L1301">
        <f>_xlfn.XLOOKUP(B1301,Analítico!B:B,Analítico!I:I,0)</f>
        <v>26.51</v>
      </c>
    </row>
    <row r="1302" spans="1:12" ht="24" customHeight="1" x14ac:dyDescent="0.25">
      <c r="A1302" s="55" t="s">
        <v>1627</v>
      </c>
      <c r="B1302" s="56" t="s">
        <v>1841</v>
      </c>
      <c r="C1302" s="55" t="s">
        <v>162</v>
      </c>
      <c r="D1302" s="55" t="s">
        <v>1842</v>
      </c>
      <c r="E1302" s="249" t="s">
        <v>1648</v>
      </c>
      <c r="F1302" s="249"/>
      <c r="G1302" s="57" t="s">
        <v>259</v>
      </c>
      <c r="H1302" s="58">
        <v>1.2</v>
      </c>
      <c r="I1302" s="43">
        <f t="shared" si="252"/>
        <v>0.7</v>
      </c>
      <c r="J1302" s="43">
        <f t="shared" si="253"/>
        <v>0.84</v>
      </c>
      <c r="L1302">
        <f>_xlfn.XLOOKUP(B1302,Analítico!B:B,Analítico!I:I,0)</f>
        <v>0.7</v>
      </c>
    </row>
    <row r="1303" spans="1:12" ht="24" customHeight="1" x14ac:dyDescent="0.25">
      <c r="A1303" s="55" t="s">
        <v>1627</v>
      </c>
      <c r="B1303" s="56" t="s">
        <v>1843</v>
      </c>
      <c r="C1303" s="55" t="s">
        <v>162</v>
      </c>
      <c r="D1303" s="55" t="s">
        <v>1844</v>
      </c>
      <c r="E1303" s="249" t="s">
        <v>1648</v>
      </c>
      <c r="F1303" s="249"/>
      <c r="G1303" s="57" t="s">
        <v>212</v>
      </c>
      <c r="H1303" s="58">
        <v>3.0000000000000001E-3</v>
      </c>
      <c r="I1303" s="43">
        <f t="shared" si="252"/>
        <v>137.29</v>
      </c>
      <c r="J1303" s="43">
        <f t="shared" si="253"/>
        <v>0.41186999999999996</v>
      </c>
      <c r="L1303">
        <f>_xlfn.XLOOKUP(B1303,Analítico!B:B,Analítico!I:I,0)</f>
        <v>137.29</v>
      </c>
    </row>
    <row r="1304" spans="1:12" ht="25.5" customHeight="1" thickBot="1" x14ac:dyDescent="0.3">
      <c r="A1304" s="55" t="s">
        <v>1627</v>
      </c>
      <c r="B1304" s="56" t="s">
        <v>2341</v>
      </c>
      <c r="C1304" s="55" t="s">
        <v>162</v>
      </c>
      <c r="D1304" s="55" t="s">
        <v>2342</v>
      </c>
      <c r="E1304" s="249" t="s">
        <v>1648</v>
      </c>
      <c r="F1304" s="249"/>
      <c r="G1304" s="57" t="s">
        <v>164</v>
      </c>
      <c r="H1304" s="58">
        <v>1</v>
      </c>
      <c r="I1304" s="43">
        <f t="shared" si="252"/>
        <v>643.77</v>
      </c>
      <c r="J1304" s="43">
        <f t="shared" si="253"/>
        <v>643.77</v>
      </c>
      <c r="L1304">
        <f>_xlfn.XLOOKUP(B1304,Analítico!B:B,Analítico!I:I,0)</f>
        <v>643.77</v>
      </c>
    </row>
    <row r="1305" spans="1:12" ht="26.25" hidden="1" thickBot="1" x14ac:dyDescent="0.3">
      <c r="A1305" s="44"/>
      <c r="B1305" s="44"/>
      <c r="C1305" s="44"/>
      <c r="D1305" s="44"/>
      <c r="E1305" s="44" t="s">
        <v>1629</v>
      </c>
      <c r="F1305" s="45">
        <v>40.57</v>
      </c>
      <c r="G1305" s="44" t="s">
        <v>1630</v>
      </c>
      <c r="H1305" s="45">
        <v>0</v>
      </c>
      <c r="I1305" s="44" t="s">
        <v>1631</v>
      </c>
      <c r="J1305" s="45">
        <v>40.57</v>
      </c>
      <c r="L1305" t="str">
        <f>_xlfn.XLOOKUP(B1305,Analítico!B:B,Analítico!I:I,0)</f>
        <v>MO com LS =&gt;</v>
      </c>
    </row>
    <row r="1306" spans="1:12" ht="15" hidden="1" customHeight="1" thickBot="1" x14ac:dyDescent="0.3">
      <c r="A1306" s="44"/>
      <c r="B1306" s="44"/>
      <c r="C1306" s="44"/>
      <c r="D1306" s="44"/>
      <c r="E1306" s="44" t="s">
        <v>1632</v>
      </c>
      <c r="F1306" s="45">
        <v>156.41999999999999</v>
      </c>
      <c r="G1306" s="44"/>
      <c r="H1306" s="229" t="s">
        <v>1633</v>
      </c>
      <c r="I1306" s="229"/>
      <c r="J1306" s="45">
        <v>867.44</v>
      </c>
      <c r="L1306" t="str">
        <f>_xlfn.XLOOKUP(B1306,Analítico!B:B,Analítico!I:I,0)</f>
        <v>MO com LS =&gt;</v>
      </c>
    </row>
    <row r="1307" spans="1:12" ht="0.75" customHeight="1" thickTop="1" x14ac:dyDescent="0.25">
      <c r="A1307" s="49"/>
      <c r="B1307" s="49"/>
      <c r="C1307" s="49"/>
      <c r="D1307" s="49"/>
      <c r="E1307" s="49"/>
      <c r="F1307" s="49"/>
      <c r="G1307" s="49"/>
      <c r="H1307" s="49"/>
      <c r="I1307" s="49"/>
      <c r="J1307" s="49"/>
      <c r="L1307" t="str">
        <f>_xlfn.XLOOKUP(B1307,Analítico!B:B,Analítico!I:I,0)</f>
        <v>MO com LS =&gt;</v>
      </c>
    </row>
    <row r="1308" spans="1:12" ht="18" hidden="1" customHeight="1" x14ac:dyDescent="0.25">
      <c r="A1308" s="36" t="s">
        <v>600</v>
      </c>
      <c r="B1308" s="37" t="s">
        <v>137</v>
      </c>
      <c r="C1308" s="36" t="s">
        <v>138</v>
      </c>
      <c r="D1308" s="36" t="s">
        <v>9</v>
      </c>
      <c r="E1308" s="250" t="s">
        <v>1626</v>
      </c>
      <c r="F1308" s="250"/>
      <c r="G1308" s="38" t="s">
        <v>139</v>
      </c>
      <c r="H1308" s="37" t="s">
        <v>140</v>
      </c>
      <c r="I1308" s="37" t="s">
        <v>141</v>
      </c>
      <c r="J1308" s="37" t="s">
        <v>10</v>
      </c>
      <c r="L1308" t="str">
        <f>_xlfn.XLOOKUP(B1308,Analítico!B:B,Analítico!I:I,0)</f>
        <v>Valor Unit</v>
      </c>
    </row>
    <row r="1309" spans="1:12" ht="25.5" customHeight="1" x14ac:dyDescent="0.25">
      <c r="A1309" s="39" t="s">
        <v>1636</v>
      </c>
      <c r="B1309" s="40" t="s">
        <v>601</v>
      </c>
      <c r="C1309" s="39" t="s">
        <v>157</v>
      </c>
      <c r="D1309" s="39" t="s">
        <v>602</v>
      </c>
      <c r="E1309" s="251" t="s">
        <v>2168</v>
      </c>
      <c r="F1309" s="251"/>
      <c r="G1309" s="41" t="s">
        <v>164</v>
      </c>
      <c r="H1309" s="42">
        <v>1</v>
      </c>
      <c r="I1309" s="43">
        <f t="shared" ref="I1309:I1312" si="254">L1309</f>
        <v>72.788552008196731</v>
      </c>
      <c r="J1309" s="43">
        <f t="shared" ref="J1309:J1312" si="255">H1309*I1309</f>
        <v>72.788552008196731</v>
      </c>
      <c r="L1309">
        <f>_xlfn.XLOOKUP(B1309,Analítico!B:B,Analítico!I:I,0)</f>
        <v>72.788552008196731</v>
      </c>
    </row>
    <row r="1310" spans="1:12" ht="25.5" customHeight="1" x14ac:dyDescent="0.25">
      <c r="A1310" s="50" t="s">
        <v>1638</v>
      </c>
      <c r="B1310" s="51" t="s">
        <v>1940</v>
      </c>
      <c r="C1310" s="50" t="s">
        <v>157</v>
      </c>
      <c r="D1310" s="50" t="s">
        <v>1941</v>
      </c>
      <c r="E1310" s="248" t="s">
        <v>1637</v>
      </c>
      <c r="F1310" s="248"/>
      <c r="G1310" s="52" t="s">
        <v>266</v>
      </c>
      <c r="H1310" s="53">
        <v>0.63300000000000001</v>
      </c>
      <c r="I1310" s="43">
        <f t="shared" si="254"/>
        <v>19.64</v>
      </c>
      <c r="J1310" s="43">
        <f t="shared" si="255"/>
        <v>12.432120000000001</v>
      </c>
      <c r="L1310">
        <f>_xlfn.XLOOKUP(B1310,Analítico!B:B,Analítico!I:I,0)</f>
        <v>19.64</v>
      </c>
    </row>
    <row r="1311" spans="1:12" ht="24" customHeight="1" x14ac:dyDescent="0.25">
      <c r="A1311" s="50" t="s">
        <v>1638</v>
      </c>
      <c r="B1311" s="51" t="s">
        <v>1942</v>
      </c>
      <c r="C1311" s="50" t="s">
        <v>157</v>
      </c>
      <c r="D1311" s="50" t="s">
        <v>1943</v>
      </c>
      <c r="E1311" s="248" t="s">
        <v>1637</v>
      </c>
      <c r="F1311" s="248"/>
      <c r="G1311" s="52" t="s">
        <v>266</v>
      </c>
      <c r="H1311" s="53">
        <v>0.63300000000000001</v>
      </c>
      <c r="I1311" s="43">
        <f t="shared" si="254"/>
        <v>27.04</v>
      </c>
      <c r="J1311" s="43">
        <f t="shared" si="255"/>
        <v>17.116319999999998</v>
      </c>
      <c r="L1311">
        <f>_xlfn.XLOOKUP(B1311,Analítico!B:B,Analítico!I:I,0)</f>
        <v>27.04</v>
      </c>
    </row>
    <row r="1312" spans="1:12" ht="25.5" customHeight="1" thickBot="1" x14ac:dyDescent="0.3">
      <c r="A1312" s="55" t="s">
        <v>1627</v>
      </c>
      <c r="B1312" s="56" t="s">
        <v>2343</v>
      </c>
      <c r="C1312" s="55" t="s">
        <v>157</v>
      </c>
      <c r="D1312" s="55" t="s">
        <v>2344</v>
      </c>
      <c r="E1312" s="249" t="s">
        <v>1648</v>
      </c>
      <c r="F1312" s="249"/>
      <c r="G1312" s="57" t="s">
        <v>164</v>
      </c>
      <c r="H1312" s="58">
        <v>1</v>
      </c>
      <c r="I1312" s="43">
        <f t="shared" si="254"/>
        <v>43.24</v>
      </c>
      <c r="J1312" s="43">
        <f t="shared" si="255"/>
        <v>43.24</v>
      </c>
      <c r="L1312">
        <f>_xlfn.XLOOKUP(B1312,Analítico!B:B,Analítico!I:I,0)</f>
        <v>43.24</v>
      </c>
    </row>
    <row r="1313" spans="1:12" ht="26.25" hidden="1" thickBot="1" x14ac:dyDescent="0.3">
      <c r="A1313" s="44"/>
      <c r="B1313" s="44"/>
      <c r="C1313" s="44"/>
      <c r="D1313" s="44"/>
      <c r="E1313" s="44" t="s">
        <v>1629</v>
      </c>
      <c r="F1313" s="45">
        <v>22.42</v>
      </c>
      <c r="G1313" s="44" t="s">
        <v>1630</v>
      </c>
      <c r="H1313" s="45">
        <v>0</v>
      </c>
      <c r="I1313" s="44" t="s">
        <v>1631</v>
      </c>
      <c r="J1313" s="45">
        <v>22.42</v>
      </c>
      <c r="L1313" t="str">
        <f>_xlfn.XLOOKUP(B1313,Analítico!B:B,Analítico!I:I,0)</f>
        <v>MO com LS =&gt;</v>
      </c>
    </row>
    <row r="1314" spans="1:12" ht="15" hidden="1" customHeight="1" thickBot="1" x14ac:dyDescent="0.3">
      <c r="A1314" s="44"/>
      <c r="B1314" s="44"/>
      <c r="C1314" s="44"/>
      <c r="D1314" s="44"/>
      <c r="E1314" s="44" t="s">
        <v>1632</v>
      </c>
      <c r="F1314" s="45">
        <v>16.29</v>
      </c>
      <c r="G1314" s="44"/>
      <c r="H1314" s="229" t="s">
        <v>1633</v>
      </c>
      <c r="I1314" s="229"/>
      <c r="J1314" s="45">
        <v>90.35</v>
      </c>
      <c r="L1314" t="str">
        <f>_xlfn.XLOOKUP(B1314,Analítico!B:B,Analítico!I:I,0)</f>
        <v>MO com LS =&gt;</v>
      </c>
    </row>
    <row r="1315" spans="1:12" ht="0.75" customHeight="1" thickTop="1" x14ac:dyDescent="0.25">
      <c r="A1315" s="49"/>
      <c r="B1315" s="49"/>
      <c r="C1315" s="49"/>
      <c r="D1315" s="49"/>
      <c r="E1315" s="49"/>
      <c r="F1315" s="49"/>
      <c r="G1315" s="49"/>
      <c r="H1315" s="49"/>
      <c r="I1315" s="49"/>
      <c r="J1315" s="49"/>
      <c r="L1315" t="str">
        <f>_xlfn.XLOOKUP(B1315,Analítico!B:B,Analítico!I:I,0)</f>
        <v>MO com LS =&gt;</v>
      </c>
    </row>
    <row r="1316" spans="1:12" ht="18" hidden="1" customHeight="1" x14ac:dyDescent="0.25">
      <c r="A1316" s="36" t="s">
        <v>603</v>
      </c>
      <c r="B1316" s="37" t="s">
        <v>137</v>
      </c>
      <c r="C1316" s="36" t="s">
        <v>138</v>
      </c>
      <c r="D1316" s="36" t="s">
        <v>9</v>
      </c>
      <c r="E1316" s="250" t="s">
        <v>1626</v>
      </c>
      <c r="F1316" s="250"/>
      <c r="G1316" s="38" t="s">
        <v>139</v>
      </c>
      <c r="H1316" s="37" t="s">
        <v>140</v>
      </c>
      <c r="I1316" s="37" t="s">
        <v>141</v>
      </c>
      <c r="J1316" s="37" t="s">
        <v>10</v>
      </c>
      <c r="L1316" t="str">
        <f>_xlfn.XLOOKUP(B1316,Analítico!B:B,Analítico!I:I,0)</f>
        <v>Valor Unit</v>
      </c>
    </row>
    <row r="1317" spans="1:12" ht="24" customHeight="1" x14ac:dyDescent="0.25">
      <c r="A1317" s="39" t="s">
        <v>1636</v>
      </c>
      <c r="B1317" s="40" t="s">
        <v>604</v>
      </c>
      <c r="C1317" s="39" t="s">
        <v>162</v>
      </c>
      <c r="D1317" s="39" t="s">
        <v>605</v>
      </c>
      <c r="E1317" s="251" t="s">
        <v>2345</v>
      </c>
      <c r="F1317" s="251"/>
      <c r="G1317" s="41" t="s">
        <v>255</v>
      </c>
      <c r="H1317" s="42">
        <v>1</v>
      </c>
      <c r="I1317" s="43">
        <f t="shared" ref="I1317:I1326" si="256">L1317</f>
        <v>50.061766704918035</v>
      </c>
      <c r="J1317" s="43">
        <f t="shared" ref="J1317:J1326" si="257">H1317*I1317</f>
        <v>50.061766704918035</v>
      </c>
      <c r="L1317">
        <f>_xlfn.XLOOKUP(B1317,Analítico!B:B,Analítico!I:I,0)</f>
        <v>50.061766704918035</v>
      </c>
    </row>
    <row r="1318" spans="1:12" ht="25.5" customHeight="1" x14ac:dyDescent="0.25">
      <c r="A1318" s="50" t="s">
        <v>1638</v>
      </c>
      <c r="B1318" s="51" t="s">
        <v>1940</v>
      </c>
      <c r="C1318" s="50" t="s">
        <v>157</v>
      </c>
      <c r="D1318" s="50" t="s">
        <v>1941</v>
      </c>
      <c r="E1318" s="248" t="s">
        <v>1637</v>
      </c>
      <c r="F1318" s="248"/>
      <c r="G1318" s="52" t="s">
        <v>266</v>
      </c>
      <c r="H1318" s="53">
        <v>0.78600000000000003</v>
      </c>
      <c r="I1318" s="43">
        <f t="shared" si="256"/>
        <v>19.64</v>
      </c>
      <c r="J1318" s="43">
        <f t="shared" si="257"/>
        <v>15.437040000000001</v>
      </c>
      <c r="L1318">
        <f>_xlfn.XLOOKUP(B1318,Analítico!B:B,Analítico!I:I,0)</f>
        <v>19.64</v>
      </c>
    </row>
    <row r="1319" spans="1:12" ht="24" customHeight="1" x14ac:dyDescent="0.25">
      <c r="A1319" s="50" t="s">
        <v>1638</v>
      </c>
      <c r="B1319" s="51" t="s">
        <v>1942</v>
      </c>
      <c r="C1319" s="50" t="s">
        <v>157</v>
      </c>
      <c r="D1319" s="50" t="s">
        <v>1943</v>
      </c>
      <c r="E1319" s="248" t="s">
        <v>1637</v>
      </c>
      <c r="F1319" s="248"/>
      <c r="G1319" s="52" t="s">
        <v>266</v>
      </c>
      <c r="H1319" s="53">
        <v>0.78600000000000003</v>
      </c>
      <c r="I1319" s="43">
        <f t="shared" si="256"/>
        <v>27.04</v>
      </c>
      <c r="J1319" s="43">
        <f t="shared" si="257"/>
        <v>21.253440000000001</v>
      </c>
      <c r="L1319">
        <f>_xlfn.XLOOKUP(B1319,Analítico!B:B,Analítico!I:I,0)</f>
        <v>27.04</v>
      </c>
    </row>
    <row r="1320" spans="1:12" ht="24" customHeight="1" x14ac:dyDescent="0.25">
      <c r="A1320" s="55" t="s">
        <v>1627</v>
      </c>
      <c r="B1320" s="56" t="s">
        <v>2346</v>
      </c>
      <c r="C1320" s="55" t="s">
        <v>162</v>
      </c>
      <c r="D1320" s="55" t="s">
        <v>2347</v>
      </c>
      <c r="E1320" s="249" t="s">
        <v>1648</v>
      </c>
      <c r="F1320" s="249"/>
      <c r="G1320" s="57" t="s">
        <v>255</v>
      </c>
      <c r="H1320" s="58">
        <v>1.1000000000000001</v>
      </c>
      <c r="I1320" s="43">
        <f t="shared" si="256"/>
        <v>8.2100000000000009</v>
      </c>
      <c r="J1320" s="43">
        <f t="shared" si="257"/>
        <v>9.0310000000000024</v>
      </c>
      <c r="L1320">
        <f>_xlfn.XLOOKUP(B1320,Analítico!B:B,Analítico!I:I,0)</f>
        <v>8.2100000000000009</v>
      </c>
    </row>
    <row r="1321" spans="1:12" ht="24" customHeight="1" x14ac:dyDescent="0.25">
      <c r="A1321" s="55" t="s">
        <v>1627</v>
      </c>
      <c r="B1321" s="56" t="s">
        <v>2348</v>
      </c>
      <c r="C1321" s="55" t="s">
        <v>162</v>
      </c>
      <c r="D1321" s="55" t="s">
        <v>2349</v>
      </c>
      <c r="E1321" s="249" t="s">
        <v>1648</v>
      </c>
      <c r="F1321" s="249"/>
      <c r="G1321" s="57" t="s">
        <v>164</v>
      </c>
      <c r="H1321" s="58">
        <v>0.16800000000000001</v>
      </c>
      <c r="I1321" s="43">
        <f t="shared" si="256"/>
        <v>3.24</v>
      </c>
      <c r="J1321" s="43">
        <f t="shared" si="257"/>
        <v>0.54432000000000003</v>
      </c>
      <c r="L1321">
        <f>_xlfn.XLOOKUP(B1321,Analítico!B:B,Analítico!I:I,0)</f>
        <v>3.24</v>
      </c>
    </row>
    <row r="1322" spans="1:12" ht="24" customHeight="1" x14ac:dyDescent="0.25">
      <c r="A1322" s="55" t="s">
        <v>1627</v>
      </c>
      <c r="B1322" s="56" t="s">
        <v>2350</v>
      </c>
      <c r="C1322" s="55" t="s">
        <v>162</v>
      </c>
      <c r="D1322" s="55" t="s">
        <v>2351</v>
      </c>
      <c r="E1322" s="249" t="s">
        <v>1648</v>
      </c>
      <c r="F1322" s="249"/>
      <c r="G1322" s="57" t="s">
        <v>164</v>
      </c>
      <c r="H1322" s="58">
        <v>0.252</v>
      </c>
      <c r="I1322" s="43">
        <f t="shared" si="256"/>
        <v>1.0900000000000001</v>
      </c>
      <c r="J1322" s="43">
        <f t="shared" si="257"/>
        <v>0.27468000000000004</v>
      </c>
      <c r="L1322">
        <f>_xlfn.XLOOKUP(B1322,Analítico!B:B,Analítico!I:I,0)</f>
        <v>1.0900000000000001</v>
      </c>
    </row>
    <row r="1323" spans="1:12" ht="24" customHeight="1" x14ac:dyDescent="0.25">
      <c r="A1323" s="55" t="s">
        <v>1627</v>
      </c>
      <c r="B1323" s="56" t="s">
        <v>2352</v>
      </c>
      <c r="C1323" s="55" t="s">
        <v>162</v>
      </c>
      <c r="D1323" s="55" t="s">
        <v>2353</v>
      </c>
      <c r="E1323" s="249" t="s">
        <v>1648</v>
      </c>
      <c r="F1323" s="249"/>
      <c r="G1323" s="57" t="s">
        <v>164</v>
      </c>
      <c r="H1323" s="58">
        <v>0.126</v>
      </c>
      <c r="I1323" s="43">
        <f t="shared" si="256"/>
        <v>1.63</v>
      </c>
      <c r="J1323" s="43">
        <f t="shared" si="257"/>
        <v>0.20537999999999998</v>
      </c>
      <c r="L1323">
        <f>_xlfn.XLOOKUP(B1323,Analítico!B:B,Analítico!I:I,0)</f>
        <v>1.63</v>
      </c>
    </row>
    <row r="1324" spans="1:12" ht="24" customHeight="1" x14ac:dyDescent="0.25">
      <c r="A1324" s="55" t="s">
        <v>1627</v>
      </c>
      <c r="B1324" s="56" t="s">
        <v>2354</v>
      </c>
      <c r="C1324" s="55" t="s">
        <v>162</v>
      </c>
      <c r="D1324" s="55" t="s">
        <v>2355</v>
      </c>
      <c r="E1324" s="249" t="s">
        <v>1648</v>
      </c>
      <c r="F1324" s="249"/>
      <c r="G1324" s="57" t="s">
        <v>164</v>
      </c>
      <c r="H1324" s="58">
        <v>8.4000000000000005E-2</v>
      </c>
      <c r="I1324" s="43">
        <f t="shared" si="256"/>
        <v>3.64</v>
      </c>
      <c r="J1324" s="43">
        <f t="shared" si="257"/>
        <v>0.30576000000000003</v>
      </c>
      <c r="L1324">
        <f>_xlfn.XLOOKUP(B1324,Analítico!B:B,Analítico!I:I,0)</f>
        <v>3.64</v>
      </c>
    </row>
    <row r="1325" spans="1:12" ht="24" customHeight="1" x14ac:dyDescent="0.25">
      <c r="A1325" s="55" t="s">
        <v>1627</v>
      </c>
      <c r="B1325" s="56" t="s">
        <v>2356</v>
      </c>
      <c r="C1325" s="55" t="s">
        <v>162</v>
      </c>
      <c r="D1325" s="55" t="s">
        <v>2357</v>
      </c>
      <c r="E1325" s="249" t="s">
        <v>1648</v>
      </c>
      <c r="F1325" s="249"/>
      <c r="G1325" s="57" t="s">
        <v>164</v>
      </c>
      <c r="H1325" s="58">
        <v>0.252</v>
      </c>
      <c r="I1325" s="43">
        <f t="shared" si="256"/>
        <v>0.55000000000000004</v>
      </c>
      <c r="J1325" s="43">
        <f t="shared" si="257"/>
        <v>0.1386</v>
      </c>
      <c r="L1325">
        <f>_xlfn.XLOOKUP(B1325,Analítico!B:B,Analítico!I:I,0)</f>
        <v>0.55000000000000004</v>
      </c>
    </row>
    <row r="1326" spans="1:12" ht="25.5" customHeight="1" thickBot="1" x14ac:dyDescent="0.3">
      <c r="A1326" s="55" t="s">
        <v>1627</v>
      </c>
      <c r="B1326" s="56" t="s">
        <v>2358</v>
      </c>
      <c r="C1326" s="55" t="s">
        <v>162</v>
      </c>
      <c r="D1326" s="55" t="s">
        <v>2359</v>
      </c>
      <c r="E1326" s="249" t="s">
        <v>1648</v>
      </c>
      <c r="F1326" s="249"/>
      <c r="G1326" s="57" t="s">
        <v>255</v>
      </c>
      <c r="H1326" s="58">
        <v>2.0990000000000002</v>
      </c>
      <c r="I1326" s="43">
        <f t="shared" si="256"/>
        <v>1.39</v>
      </c>
      <c r="J1326" s="43">
        <f t="shared" si="257"/>
        <v>2.9176100000000003</v>
      </c>
      <c r="L1326">
        <f>_xlfn.XLOOKUP(B1326,Analítico!B:B,Analítico!I:I,0)</f>
        <v>1.39</v>
      </c>
    </row>
    <row r="1327" spans="1:12" ht="26.25" hidden="1" thickBot="1" x14ac:dyDescent="0.3">
      <c r="A1327" s="44"/>
      <c r="B1327" s="44"/>
      <c r="C1327" s="44"/>
      <c r="D1327" s="44"/>
      <c r="E1327" s="44" t="s">
        <v>1629</v>
      </c>
      <c r="F1327" s="45">
        <v>27.85</v>
      </c>
      <c r="G1327" s="44" t="s">
        <v>1630</v>
      </c>
      <c r="H1327" s="45">
        <v>0</v>
      </c>
      <c r="I1327" s="44" t="s">
        <v>1631</v>
      </c>
      <c r="J1327" s="45">
        <v>27.85</v>
      </c>
      <c r="L1327" t="str">
        <f>_xlfn.XLOOKUP(B1327,Analítico!B:B,Analítico!I:I,0)</f>
        <v>MO com LS =&gt;</v>
      </c>
    </row>
    <row r="1328" spans="1:12" ht="15" hidden="1" customHeight="1" thickBot="1" x14ac:dyDescent="0.3">
      <c r="A1328" s="44"/>
      <c r="B1328" s="44"/>
      <c r="C1328" s="44"/>
      <c r="D1328" s="44"/>
      <c r="E1328" s="44" t="s">
        <v>1632</v>
      </c>
      <c r="F1328" s="45">
        <v>11.2</v>
      </c>
      <c r="G1328" s="44"/>
      <c r="H1328" s="229" t="s">
        <v>1633</v>
      </c>
      <c r="I1328" s="229"/>
      <c r="J1328" s="45">
        <v>62.14</v>
      </c>
      <c r="L1328" t="str">
        <f>_xlfn.XLOOKUP(B1328,Analítico!B:B,Analítico!I:I,0)</f>
        <v>MO com LS =&gt;</v>
      </c>
    </row>
    <row r="1329" spans="1:12" ht="0.75" customHeight="1" thickTop="1" x14ac:dyDescent="0.25">
      <c r="A1329" s="49"/>
      <c r="B1329" s="49"/>
      <c r="C1329" s="49"/>
      <c r="D1329" s="49"/>
      <c r="E1329" s="49"/>
      <c r="F1329" s="49"/>
      <c r="G1329" s="49"/>
      <c r="H1329" s="49"/>
      <c r="I1329" s="49"/>
      <c r="J1329" s="49"/>
      <c r="L1329" t="str">
        <f>_xlfn.XLOOKUP(B1329,Analítico!B:B,Analítico!I:I,0)</f>
        <v>MO com LS =&gt;</v>
      </c>
    </row>
    <row r="1330" spans="1:12" ht="18" hidden="1" customHeight="1" x14ac:dyDescent="0.25">
      <c r="A1330" s="36" t="s">
        <v>606</v>
      </c>
      <c r="B1330" s="37" t="s">
        <v>137</v>
      </c>
      <c r="C1330" s="36" t="s">
        <v>138</v>
      </c>
      <c r="D1330" s="36" t="s">
        <v>9</v>
      </c>
      <c r="E1330" s="250" t="s">
        <v>1626</v>
      </c>
      <c r="F1330" s="250"/>
      <c r="G1330" s="38" t="s">
        <v>139</v>
      </c>
      <c r="H1330" s="37" t="s">
        <v>140</v>
      </c>
      <c r="I1330" s="37" t="s">
        <v>141</v>
      </c>
      <c r="J1330" s="37" t="s">
        <v>10</v>
      </c>
      <c r="L1330" t="str">
        <f>_xlfn.XLOOKUP(B1330,Analítico!B:B,Analítico!I:I,0)</f>
        <v>Valor Unit</v>
      </c>
    </row>
    <row r="1331" spans="1:12" ht="24" customHeight="1" x14ac:dyDescent="0.25">
      <c r="A1331" s="39" t="s">
        <v>1636</v>
      </c>
      <c r="B1331" s="40" t="s">
        <v>607</v>
      </c>
      <c r="C1331" s="39" t="s">
        <v>162</v>
      </c>
      <c r="D1331" s="39" t="s">
        <v>608</v>
      </c>
      <c r="E1331" s="251" t="s">
        <v>2203</v>
      </c>
      <c r="F1331" s="251"/>
      <c r="G1331" s="41" t="s">
        <v>164</v>
      </c>
      <c r="H1331" s="42">
        <v>1</v>
      </c>
      <c r="I1331" s="43">
        <f t="shared" ref="I1331:I1335" si="258">L1331</f>
        <v>154.2537249918033</v>
      </c>
      <c r="J1331" s="43">
        <f t="shared" ref="J1331:J1335" si="259">H1331*I1331</f>
        <v>154.2537249918033</v>
      </c>
      <c r="L1331">
        <f>_xlfn.XLOOKUP(B1331,Analítico!B:B,Analítico!I:I,0)</f>
        <v>154.2537249918033</v>
      </c>
    </row>
    <row r="1332" spans="1:12" ht="25.5" customHeight="1" x14ac:dyDescent="0.25">
      <c r="A1332" s="50" t="s">
        <v>1638</v>
      </c>
      <c r="B1332" s="51" t="s">
        <v>2162</v>
      </c>
      <c r="C1332" s="50" t="s">
        <v>157</v>
      </c>
      <c r="D1332" s="50" t="s">
        <v>2163</v>
      </c>
      <c r="E1332" s="248" t="s">
        <v>1637</v>
      </c>
      <c r="F1332" s="248"/>
      <c r="G1332" s="52" t="s">
        <v>266</v>
      </c>
      <c r="H1332" s="53">
        <v>0.152</v>
      </c>
      <c r="I1332" s="43">
        <f t="shared" si="258"/>
        <v>18.72</v>
      </c>
      <c r="J1332" s="43">
        <f t="shared" si="259"/>
        <v>2.84544</v>
      </c>
      <c r="L1332">
        <f>_xlfn.XLOOKUP(B1332,Analítico!B:B,Analítico!I:I,0)</f>
        <v>18.72</v>
      </c>
    </row>
    <row r="1333" spans="1:12" ht="25.5" customHeight="1" x14ac:dyDescent="0.25">
      <c r="A1333" s="50" t="s">
        <v>1638</v>
      </c>
      <c r="B1333" s="51" t="s">
        <v>1658</v>
      </c>
      <c r="C1333" s="50" t="s">
        <v>157</v>
      </c>
      <c r="D1333" s="50" t="s">
        <v>1659</v>
      </c>
      <c r="E1333" s="248" t="s">
        <v>1637</v>
      </c>
      <c r="F1333" s="248"/>
      <c r="G1333" s="52" t="s">
        <v>266</v>
      </c>
      <c r="H1333" s="53">
        <v>0.152</v>
      </c>
      <c r="I1333" s="43">
        <f t="shared" si="258"/>
        <v>25.97</v>
      </c>
      <c r="J1333" s="43">
        <f t="shared" si="259"/>
        <v>3.9474399999999998</v>
      </c>
      <c r="L1333">
        <f>_xlfn.XLOOKUP(B1333,Analítico!B:B,Analítico!I:I,0)</f>
        <v>25.97</v>
      </c>
    </row>
    <row r="1334" spans="1:12" ht="24" customHeight="1" x14ac:dyDescent="0.25">
      <c r="A1334" s="55" t="s">
        <v>1627</v>
      </c>
      <c r="B1334" s="56" t="s">
        <v>2164</v>
      </c>
      <c r="C1334" s="55" t="s">
        <v>162</v>
      </c>
      <c r="D1334" s="55" t="s">
        <v>2165</v>
      </c>
      <c r="E1334" s="249" t="s">
        <v>1648</v>
      </c>
      <c r="F1334" s="249"/>
      <c r="G1334" s="57" t="s">
        <v>255</v>
      </c>
      <c r="H1334" s="58">
        <v>0.8</v>
      </c>
      <c r="I1334" s="43">
        <f t="shared" si="258"/>
        <v>0.18</v>
      </c>
      <c r="J1334" s="43">
        <f t="shared" si="259"/>
        <v>0.14399999999999999</v>
      </c>
      <c r="L1334">
        <f>_xlfn.XLOOKUP(B1334,Analítico!B:B,Analítico!I:I,0)</f>
        <v>0.18</v>
      </c>
    </row>
    <row r="1335" spans="1:12" ht="24" customHeight="1" thickBot="1" x14ac:dyDescent="0.3">
      <c r="A1335" s="55" t="s">
        <v>1627</v>
      </c>
      <c r="B1335" s="56" t="s">
        <v>2360</v>
      </c>
      <c r="C1335" s="55" t="s">
        <v>162</v>
      </c>
      <c r="D1335" s="55" t="s">
        <v>2361</v>
      </c>
      <c r="E1335" s="249" t="s">
        <v>1648</v>
      </c>
      <c r="F1335" s="249"/>
      <c r="G1335" s="57" t="s">
        <v>164</v>
      </c>
      <c r="H1335" s="58">
        <v>1</v>
      </c>
      <c r="I1335" s="43">
        <f t="shared" si="258"/>
        <v>147.33000000000001</v>
      </c>
      <c r="J1335" s="43">
        <f t="shared" si="259"/>
        <v>147.33000000000001</v>
      </c>
      <c r="L1335">
        <f>_xlfn.XLOOKUP(B1335,Analítico!B:B,Analítico!I:I,0)</f>
        <v>147.33000000000001</v>
      </c>
    </row>
    <row r="1336" spans="1:12" ht="26.25" hidden="1" thickBot="1" x14ac:dyDescent="0.3">
      <c r="A1336" s="44"/>
      <c r="B1336" s="44"/>
      <c r="C1336" s="44"/>
      <c r="D1336" s="44"/>
      <c r="E1336" s="44" t="s">
        <v>1629</v>
      </c>
      <c r="F1336" s="45">
        <v>5.28</v>
      </c>
      <c r="G1336" s="44" t="s">
        <v>1630</v>
      </c>
      <c r="H1336" s="45">
        <v>0</v>
      </c>
      <c r="I1336" s="44" t="s">
        <v>1631</v>
      </c>
      <c r="J1336" s="45">
        <v>5.28</v>
      </c>
      <c r="L1336" t="str">
        <f>_xlfn.XLOOKUP(B1336,Analítico!B:B,Analítico!I:I,0)</f>
        <v>MO com LS =&gt;</v>
      </c>
    </row>
    <row r="1337" spans="1:12" ht="15" hidden="1" customHeight="1" thickBot="1" x14ac:dyDescent="0.3">
      <c r="A1337" s="44"/>
      <c r="B1337" s="44"/>
      <c r="C1337" s="44"/>
      <c r="D1337" s="44"/>
      <c r="E1337" s="44" t="s">
        <v>1632</v>
      </c>
      <c r="F1337" s="45">
        <v>34.520000000000003</v>
      </c>
      <c r="G1337" s="44"/>
      <c r="H1337" s="229" t="s">
        <v>1633</v>
      </c>
      <c r="I1337" s="229"/>
      <c r="J1337" s="45">
        <v>191.47</v>
      </c>
      <c r="L1337" t="str">
        <f>_xlfn.XLOOKUP(B1337,Analítico!B:B,Analítico!I:I,0)</f>
        <v>MO com LS =&gt;</v>
      </c>
    </row>
    <row r="1338" spans="1:12" ht="0.75" customHeight="1" thickTop="1" x14ac:dyDescent="0.25">
      <c r="A1338" s="49"/>
      <c r="B1338" s="49"/>
      <c r="C1338" s="49"/>
      <c r="D1338" s="49"/>
      <c r="E1338" s="49"/>
      <c r="F1338" s="49"/>
      <c r="G1338" s="49"/>
      <c r="H1338" s="49"/>
      <c r="I1338" s="49"/>
      <c r="J1338" s="49"/>
      <c r="L1338" t="str">
        <f>_xlfn.XLOOKUP(B1338,Analítico!B:B,Analítico!I:I,0)</f>
        <v>MO com LS =&gt;</v>
      </c>
    </row>
    <row r="1339" spans="1:12" ht="18" hidden="1" customHeight="1" x14ac:dyDescent="0.25">
      <c r="A1339" s="36" t="s">
        <v>609</v>
      </c>
      <c r="B1339" s="37" t="s">
        <v>137</v>
      </c>
      <c r="C1339" s="36" t="s">
        <v>138</v>
      </c>
      <c r="D1339" s="36" t="s">
        <v>9</v>
      </c>
      <c r="E1339" s="250" t="s">
        <v>1626</v>
      </c>
      <c r="F1339" s="250"/>
      <c r="G1339" s="38" t="s">
        <v>139</v>
      </c>
      <c r="H1339" s="37" t="s">
        <v>140</v>
      </c>
      <c r="I1339" s="37" t="s">
        <v>141</v>
      </c>
      <c r="J1339" s="37" t="s">
        <v>10</v>
      </c>
      <c r="L1339" t="str">
        <f>_xlfn.XLOOKUP(B1339,Analítico!B:B,Analítico!I:I,0)</f>
        <v>Valor Unit</v>
      </c>
    </row>
    <row r="1340" spans="1:12" ht="39" customHeight="1" x14ac:dyDescent="0.25">
      <c r="A1340" s="39" t="s">
        <v>1636</v>
      </c>
      <c r="B1340" s="40" t="s">
        <v>610</v>
      </c>
      <c r="C1340" s="39" t="s">
        <v>157</v>
      </c>
      <c r="D1340" s="39" t="s">
        <v>611</v>
      </c>
      <c r="E1340" s="251" t="s">
        <v>2168</v>
      </c>
      <c r="F1340" s="251"/>
      <c r="G1340" s="41" t="s">
        <v>164</v>
      </c>
      <c r="H1340" s="42">
        <v>1</v>
      </c>
      <c r="I1340" s="43">
        <f t="shared" ref="I1340:I1353" si="260">L1340</f>
        <v>174.28165418852458</v>
      </c>
      <c r="J1340" s="43">
        <f t="shared" ref="J1340:J1353" si="261">H1340*I1340</f>
        <v>174.28165418852458</v>
      </c>
      <c r="L1340">
        <f>_xlfn.XLOOKUP(B1340,Analítico!B:B,Analítico!I:I,0)</f>
        <v>174.28165418852458</v>
      </c>
    </row>
    <row r="1341" spans="1:12" ht="25.5" customHeight="1" x14ac:dyDescent="0.25">
      <c r="A1341" s="50" t="s">
        <v>1638</v>
      </c>
      <c r="B1341" s="51" t="s">
        <v>2362</v>
      </c>
      <c r="C1341" s="50" t="s">
        <v>157</v>
      </c>
      <c r="D1341" s="50" t="s">
        <v>2363</v>
      </c>
      <c r="E1341" s="248" t="s">
        <v>2364</v>
      </c>
      <c r="F1341" s="248"/>
      <c r="G1341" s="52" t="s">
        <v>159</v>
      </c>
      <c r="H1341" s="53">
        <v>0.36</v>
      </c>
      <c r="I1341" s="43">
        <f t="shared" si="260"/>
        <v>5.77</v>
      </c>
      <c r="J1341" s="43">
        <f t="shared" si="261"/>
        <v>2.0771999999999999</v>
      </c>
      <c r="L1341">
        <f>_xlfn.XLOOKUP(B1341,Analítico!B:B,Analítico!I:I,0)</f>
        <v>5.77</v>
      </c>
    </row>
    <row r="1342" spans="1:12" ht="39" customHeight="1" x14ac:dyDescent="0.25">
      <c r="A1342" s="50" t="s">
        <v>1638</v>
      </c>
      <c r="B1342" s="51" t="s">
        <v>2365</v>
      </c>
      <c r="C1342" s="50" t="s">
        <v>157</v>
      </c>
      <c r="D1342" s="50" t="s">
        <v>2366</v>
      </c>
      <c r="E1342" s="248" t="s">
        <v>1637</v>
      </c>
      <c r="F1342" s="248"/>
      <c r="G1342" s="52" t="s">
        <v>212</v>
      </c>
      <c r="H1342" s="53">
        <v>4.1000000000000003E-3</v>
      </c>
      <c r="I1342" s="43">
        <f t="shared" si="260"/>
        <v>459.57</v>
      </c>
      <c r="J1342" s="43">
        <f t="shared" si="261"/>
        <v>1.8842370000000002</v>
      </c>
      <c r="L1342">
        <f>_xlfn.XLOOKUP(B1342,Analítico!B:B,Analítico!I:I,0)</f>
        <v>459.57</v>
      </c>
    </row>
    <row r="1343" spans="1:12" ht="24" customHeight="1" x14ac:dyDescent="0.25">
      <c r="A1343" s="50" t="s">
        <v>1638</v>
      </c>
      <c r="B1343" s="51" t="s">
        <v>1792</v>
      </c>
      <c r="C1343" s="50" t="s">
        <v>157</v>
      </c>
      <c r="D1343" s="50" t="s">
        <v>1793</v>
      </c>
      <c r="E1343" s="248" t="s">
        <v>1637</v>
      </c>
      <c r="F1343" s="248"/>
      <c r="G1343" s="52" t="s">
        <v>266</v>
      </c>
      <c r="H1343" s="53">
        <v>1.4242999999999999</v>
      </c>
      <c r="I1343" s="43">
        <f t="shared" si="260"/>
        <v>26.65</v>
      </c>
      <c r="J1343" s="43">
        <f t="shared" si="261"/>
        <v>37.957594999999998</v>
      </c>
      <c r="L1343">
        <f>_xlfn.XLOOKUP(B1343,Analítico!B:B,Analítico!I:I,0)</f>
        <v>26.65</v>
      </c>
    </row>
    <row r="1344" spans="1:12" ht="24" customHeight="1" x14ac:dyDescent="0.25">
      <c r="A1344" s="50" t="s">
        <v>1638</v>
      </c>
      <c r="B1344" s="51" t="s">
        <v>1186</v>
      </c>
      <c r="C1344" s="50" t="s">
        <v>157</v>
      </c>
      <c r="D1344" s="50" t="s">
        <v>1187</v>
      </c>
      <c r="E1344" s="248" t="s">
        <v>1637</v>
      </c>
      <c r="F1344" s="248"/>
      <c r="G1344" s="52" t="s">
        <v>266</v>
      </c>
      <c r="H1344" s="53">
        <v>1.1191</v>
      </c>
      <c r="I1344" s="43">
        <f t="shared" si="260"/>
        <v>18.82</v>
      </c>
      <c r="J1344" s="43">
        <f t="shared" si="261"/>
        <v>21.061461999999999</v>
      </c>
      <c r="L1344">
        <f>_xlfn.XLOOKUP(B1344,Analítico!B:B,Analítico!I:I,0)</f>
        <v>18.82</v>
      </c>
    </row>
    <row r="1345" spans="1:12" ht="39" customHeight="1" x14ac:dyDescent="0.25">
      <c r="A1345" s="50" t="s">
        <v>1638</v>
      </c>
      <c r="B1345" s="51" t="s">
        <v>2367</v>
      </c>
      <c r="C1345" s="50" t="s">
        <v>157</v>
      </c>
      <c r="D1345" s="50" t="s">
        <v>2368</v>
      </c>
      <c r="E1345" s="248" t="s">
        <v>1637</v>
      </c>
      <c r="F1345" s="248"/>
      <c r="G1345" s="52" t="s">
        <v>212</v>
      </c>
      <c r="H1345" s="53">
        <v>0.03</v>
      </c>
      <c r="I1345" s="43">
        <f t="shared" si="260"/>
        <v>537.34</v>
      </c>
      <c r="J1345" s="43">
        <f t="shared" si="261"/>
        <v>16.120200000000001</v>
      </c>
      <c r="L1345">
        <f>_xlfn.XLOOKUP(B1345,Analítico!B:B,Analítico!I:I,0)</f>
        <v>537.34</v>
      </c>
    </row>
    <row r="1346" spans="1:12" ht="39" customHeight="1" x14ac:dyDescent="0.25">
      <c r="A1346" s="50" t="s">
        <v>1638</v>
      </c>
      <c r="B1346" s="51" t="s">
        <v>2369</v>
      </c>
      <c r="C1346" s="50" t="s">
        <v>157</v>
      </c>
      <c r="D1346" s="50" t="s">
        <v>2370</v>
      </c>
      <c r="E1346" s="248" t="s">
        <v>1994</v>
      </c>
      <c r="F1346" s="248"/>
      <c r="G1346" s="52" t="s">
        <v>212</v>
      </c>
      <c r="H1346" s="53">
        <v>2.9100000000000001E-2</v>
      </c>
      <c r="I1346" s="43">
        <f t="shared" si="260"/>
        <v>446.98</v>
      </c>
      <c r="J1346" s="43">
        <f t="shared" si="261"/>
        <v>13.007118</v>
      </c>
      <c r="L1346">
        <f>_xlfn.XLOOKUP(B1346,Analítico!B:B,Analítico!I:I,0)</f>
        <v>446.98</v>
      </c>
    </row>
    <row r="1347" spans="1:12" ht="39" customHeight="1" x14ac:dyDescent="0.25">
      <c r="A1347" s="50" t="s">
        <v>1638</v>
      </c>
      <c r="B1347" s="51" t="s">
        <v>2371</v>
      </c>
      <c r="C1347" s="50" t="s">
        <v>157</v>
      </c>
      <c r="D1347" s="50" t="s">
        <v>2372</v>
      </c>
      <c r="E1347" s="248" t="s">
        <v>1994</v>
      </c>
      <c r="F1347" s="248"/>
      <c r="G1347" s="52" t="s">
        <v>212</v>
      </c>
      <c r="H1347" s="53">
        <v>1.7500000000000002E-2</v>
      </c>
      <c r="I1347" s="43">
        <f t="shared" si="260"/>
        <v>2783.4</v>
      </c>
      <c r="J1347" s="43">
        <f t="shared" si="261"/>
        <v>48.709500000000006</v>
      </c>
      <c r="L1347">
        <f>_xlfn.XLOOKUP(B1347,Analítico!B:B,Analítico!I:I,0)</f>
        <v>2783.4</v>
      </c>
    </row>
    <row r="1348" spans="1:12" ht="25.5" customHeight="1" x14ac:dyDescent="0.25">
      <c r="A1348" s="55" t="s">
        <v>1627</v>
      </c>
      <c r="B1348" s="56" t="s">
        <v>2373</v>
      </c>
      <c r="C1348" s="55" t="s">
        <v>157</v>
      </c>
      <c r="D1348" s="55" t="s">
        <v>2374</v>
      </c>
      <c r="E1348" s="249" t="s">
        <v>1648</v>
      </c>
      <c r="F1348" s="249"/>
      <c r="G1348" s="57" t="s">
        <v>1724</v>
      </c>
      <c r="H1348" s="58">
        <v>3.3999999999999998E-3</v>
      </c>
      <c r="I1348" s="43">
        <f t="shared" si="260"/>
        <v>8.19</v>
      </c>
      <c r="J1348" s="43">
        <f t="shared" si="261"/>
        <v>2.7845999999999996E-2</v>
      </c>
      <c r="L1348">
        <f>_xlfn.XLOOKUP(B1348,Analítico!B:B,Analítico!I:I,0)</f>
        <v>8.19</v>
      </c>
    </row>
    <row r="1349" spans="1:12" ht="25.5" customHeight="1" x14ac:dyDescent="0.25">
      <c r="A1349" s="55" t="s">
        <v>1627</v>
      </c>
      <c r="B1349" s="56" t="s">
        <v>2375</v>
      </c>
      <c r="C1349" s="55" t="s">
        <v>157</v>
      </c>
      <c r="D1349" s="55" t="s">
        <v>2376</v>
      </c>
      <c r="E1349" s="249" t="s">
        <v>1648</v>
      </c>
      <c r="F1349" s="249"/>
      <c r="G1349" s="57" t="s">
        <v>255</v>
      </c>
      <c r="H1349" s="58">
        <v>7.3999999999999996E-2</v>
      </c>
      <c r="I1349" s="43">
        <f t="shared" si="260"/>
        <v>9.7200000000000006</v>
      </c>
      <c r="J1349" s="43">
        <f t="shared" si="261"/>
        <v>0.71928000000000003</v>
      </c>
      <c r="L1349">
        <f>_xlfn.XLOOKUP(B1349,Analítico!B:B,Analítico!I:I,0)</f>
        <v>9.7200000000000006</v>
      </c>
    </row>
    <row r="1350" spans="1:12" ht="25.5" customHeight="1" x14ac:dyDescent="0.25">
      <c r="A1350" s="55" t="s">
        <v>1627</v>
      </c>
      <c r="B1350" s="56" t="s">
        <v>2377</v>
      </c>
      <c r="C1350" s="55" t="s">
        <v>157</v>
      </c>
      <c r="D1350" s="55" t="s">
        <v>2378</v>
      </c>
      <c r="E1350" s="249" t="s">
        <v>1648</v>
      </c>
      <c r="F1350" s="249"/>
      <c r="G1350" s="57" t="s">
        <v>255</v>
      </c>
      <c r="H1350" s="58">
        <v>8.7999999999999995E-2</v>
      </c>
      <c r="I1350" s="43">
        <f t="shared" si="260"/>
        <v>3.4</v>
      </c>
      <c r="J1350" s="43">
        <f t="shared" si="261"/>
        <v>0.29919999999999997</v>
      </c>
      <c r="L1350">
        <f>_xlfn.XLOOKUP(B1350,Analítico!B:B,Analítico!I:I,0)</f>
        <v>3.4</v>
      </c>
    </row>
    <row r="1351" spans="1:12" ht="25.5" customHeight="1" x14ac:dyDescent="0.25">
      <c r="A1351" s="55" t="s">
        <v>1627</v>
      </c>
      <c r="B1351" s="56" t="s">
        <v>2379</v>
      </c>
      <c r="C1351" s="55" t="s">
        <v>157</v>
      </c>
      <c r="D1351" s="55" t="s">
        <v>2380</v>
      </c>
      <c r="E1351" s="249" t="s">
        <v>1648</v>
      </c>
      <c r="F1351" s="249"/>
      <c r="G1351" s="57" t="s">
        <v>259</v>
      </c>
      <c r="H1351" s="58">
        <v>7.7999999999999996E-3</v>
      </c>
      <c r="I1351" s="43">
        <f t="shared" si="260"/>
        <v>23</v>
      </c>
      <c r="J1351" s="43">
        <f t="shared" si="261"/>
        <v>0.1794</v>
      </c>
      <c r="L1351">
        <f>_xlfn.XLOOKUP(B1351,Analítico!B:B,Analítico!I:I,0)</f>
        <v>23</v>
      </c>
    </row>
    <row r="1352" spans="1:12" ht="25.5" customHeight="1" x14ac:dyDescent="0.25">
      <c r="A1352" s="55" t="s">
        <v>1627</v>
      </c>
      <c r="B1352" s="56" t="s">
        <v>2381</v>
      </c>
      <c r="C1352" s="55" t="s">
        <v>157</v>
      </c>
      <c r="D1352" s="55" t="s">
        <v>2382</v>
      </c>
      <c r="E1352" s="249" t="s">
        <v>1648</v>
      </c>
      <c r="F1352" s="249"/>
      <c r="G1352" s="57" t="s">
        <v>255</v>
      </c>
      <c r="H1352" s="58">
        <v>0.27600000000000002</v>
      </c>
      <c r="I1352" s="43">
        <f t="shared" si="260"/>
        <v>20.14</v>
      </c>
      <c r="J1352" s="43">
        <f t="shared" si="261"/>
        <v>5.5586400000000005</v>
      </c>
      <c r="L1352">
        <f>_xlfn.XLOOKUP(B1352,Analítico!B:B,Analítico!I:I,0)</f>
        <v>20.14</v>
      </c>
    </row>
    <row r="1353" spans="1:12" ht="25.5" customHeight="1" thickBot="1" x14ac:dyDescent="0.3">
      <c r="A1353" s="55" t="s">
        <v>1627</v>
      </c>
      <c r="B1353" s="56" t="s">
        <v>2383</v>
      </c>
      <c r="C1353" s="55" t="s">
        <v>157</v>
      </c>
      <c r="D1353" s="55" t="s">
        <v>2384</v>
      </c>
      <c r="E1353" s="249" t="s">
        <v>1648</v>
      </c>
      <c r="F1353" s="249"/>
      <c r="G1353" s="57" t="s">
        <v>164</v>
      </c>
      <c r="H1353" s="58">
        <v>37.0548</v>
      </c>
      <c r="I1353" s="43">
        <f t="shared" si="260"/>
        <v>0.72</v>
      </c>
      <c r="J1353" s="43">
        <f t="shared" si="261"/>
        <v>26.679455999999998</v>
      </c>
      <c r="L1353">
        <f>_xlfn.XLOOKUP(B1353,Analítico!B:B,Analítico!I:I,0)</f>
        <v>0.72</v>
      </c>
    </row>
    <row r="1354" spans="1:12" ht="26.25" hidden="1" thickBot="1" x14ac:dyDescent="0.3">
      <c r="A1354" s="44"/>
      <c r="B1354" s="44"/>
      <c r="C1354" s="44"/>
      <c r="D1354" s="44"/>
      <c r="E1354" s="44" t="s">
        <v>1629</v>
      </c>
      <c r="F1354" s="45">
        <v>74.489999999999995</v>
      </c>
      <c r="G1354" s="44" t="s">
        <v>1630</v>
      </c>
      <c r="H1354" s="45">
        <v>0</v>
      </c>
      <c r="I1354" s="44" t="s">
        <v>1631</v>
      </c>
      <c r="J1354" s="45">
        <v>74.489999999999995</v>
      </c>
      <c r="L1354" t="str">
        <f>_xlfn.XLOOKUP(B1354,Analítico!B:B,Analítico!I:I,0)</f>
        <v>MO com LS =&gt;</v>
      </c>
    </row>
    <row r="1355" spans="1:12" ht="15" hidden="1" customHeight="1" thickBot="1" x14ac:dyDescent="0.3">
      <c r="A1355" s="44"/>
      <c r="B1355" s="44"/>
      <c r="C1355" s="44"/>
      <c r="D1355" s="44"/>
      <c r="E1355" s="44" t="s">
        <v>1632</v>
      </c>
      <c r="F1355" s="45">
        <v>39.01</v>
      </c>
      <c r="G1355" s="44"/>
      <c r="H1355" s="229" t="s">
        <v>1633</v>
      </c>
      <c r="I1355" s="229"/>
      <c r="J1355" s="45">
        <v>216.33</v>
      </c>
      <c r="L1355" t="str">
        <f>_xlfn.XLOOKUP(B1355,Analítico!B:B,Analítico!I:I,0)</f>
        <v>MO com LS =&gt;</v>
      </c>
    </row>
    <row r="1356" spans="1:12" ht="0.75" customHeight="1" thickTop="1" x14ac:dyDescent="0.25">
      <c r="A1356" s="49"/>
      <c r="B1356" s="49"/>
      <c r="C1356" s="49"/>
      <c r="D1356" s="49"/>
      <c r="E1356" s="49"/>
      <c r="F1356" s="49"/>
      <c r="G1356" s="49"/>
      <c r="H1356" s="49"/>
      <c r="I1356" s="49"/>
      <c r="J1356" s="49"/>
      <c r="L1356" t="str">
        <f>_xlfn.XLOOKUP(B1356,Analítico!B:B,Analítico!I:I,0)</f>
        <v>MO com LS =&gt;</v>
      </c>
    </row>
    <row r="1357" spans="1:12" ht="18" hidden="1" customHeight="1" x14ac:dyDescent="0.25">
      <c r="A1357" s="36" t="s">
        <v>612</v>
      </c>
      <c r="B1357" s="37" t="s">
        <v>137</v>
      </c>
      <c r="C1357" s="36" t="s">
        <v>138</v>
      </c>
      <c r="D1357" s="36" t="s">
        <v>9</v>
      </c>
      <c r="E1357" s="250" t="s">
        <v>1626</v>
      </c>
      <c r="F1357" s="250"/>
      <c r="G1357" s="38" t="s">
        <v>139</v>
      </c>
      <c r="H1357" s="37" t="s">
        <v>140</v>
      </c>
      <c r="I1357" s="37" t="s">
        <v>141</v>
      </c>
      <c r="J1357" s="37" t="s">
        <v>10</v>
      </c>
      <c r="L1357" t="str">
        <f>_xlfn.XLOOKUP(B1357,Analítico!B:B,Analítico!I:I,0)</f>
        <v>Valor Unit</v>
      </c>
    </row>
    <row r="1358" spans="1:12" ht="24" customHeight="1" x14ac:dyDescent="0.25">
      <c r="A1358" s="39" t="s">
        <v>1636</v>
      </c>
      <c r="B1358" s="40" t="s">
        <v>613</v>
      </c>
      <c r="C1358" s="39" t="s">
        <v>162</v>
      </c>
      <c r="D1358" s="39" t="s">
        <v>614</v>
      </c>
      <c r="E1358" s="251" t="s">
        <v>2385</v>
      </c>
      <c r="F1358" s="251"/>
      <c r="G1358" s="41" t="s">
        <v>164</v>
      </c>
      <c r="H1358" s="42">
        <v>1</v>
      </c>
      <c r="I1358" s="43">
        <f t="shared" ref="I1358:I1361" si="262">L1358</f>
        <v>180.79113399180329</v>
      </c>
      <c r="J1358" s="43">
        <f t="shared" ref="J1358:J1361" si="263">H1358*I1358</f>
        <v>180.79113399180329</v>
      </c>
      <c r="L1358">
        <f>_xlfn.XLOOKUP(B1358,Analítico!B:B,Analítico!I:I,0)</f>
        <v>180.79113399180329</v>
      </c>
    </row>
    <row r="1359" spans="1:12" ht="25.5" customHeight="1" x14ac:dyDescent="0.25">
      <c r="A1359" s="50" t="s">
        <v>1638</v>
      </c>
      <c r="B1359" s="51" t="s">
        <v>2162</v>
      </c>
      <c r="C1359" s="50" t="s">
        <v>157</v>
      </c>
      <c r="D1359" s="50" t="s">
        <v>2163</v>
      </c>
      <c r="E1359" s="248" t="s">
        <v>1637</v>
      </c>
      <c r="F1359" s="248"/>
      <c r="G1359" s="52" t="s">
        <v>266</v>
      </c>
      <c r="H1359" s="53">
        <v>8.3000000000000004E-2</v>
      </c>
      <c r="I1359" s="43">
        <f t="shared" si="262"/>
        <v>18.72</v>
      </c>
      <c r="J1359" s="43">
        <f t="shared" si="263"/>
        <v>1.55376</v>
      </c>
      <c r="L1359">
        <f>_xlfn.XLOOKUP(B1359,Analítico!B:B,Analítico!I:I,0)</f>
        <v>18.72</v>
      </c>
    </row>
    <row r="1360" spans="1:12" ht="25.5" customHeight="1" x14ac:dyDescent="0.25">
      <c r="A1360" s="50" t="s">
        <v>1638</v>
      </c>
      <c r="B1360" s="51" t="s">
        <v>1658</v>
      </c>
      <c r="C1360" s="50" t="s">
        <v>157</v>
      </c>
      <c r="D1360" s="50" t="s">
        <v>1659</v>
      </c>
      <c r="E1360" s="248" t="s">
        <v>1637</v>
      </c>
      <c r="F1360" s="248"/>
      <c r="G1360" s="52" t="s">
        <v>266</v>
      </c>
      <c r="H1360" s="53">
        <v>8.3000000000000004E-2</v>
      </c>
      <c r="I1360" s="43">
        <f t="shared" si="262"/>
        <v>25.97</v>
      </c>
      <c r="J1360" s="43">
        <f t="shared" si="263"/>
        <v>2.15551</v>
      </c>
      <c r="L1360">
        <f>_xlfn.XLOOKUP(B1360,Analítico!B:B,Analítico!I:I,0)</f>
        <v>25.97</v>
      </c>
    </row>
    <row r="1361" spans="1:12" ht="24" customHeight="1" thickBot="1" x14ac:dyDescent="0.3">
      <c r="A1361" s="55" t="s">
        <v>1627</v>
      </c>
      <c r="B1361" s="56" t="s">
        <v>2386</v>
      </c>
      <c r="C1361" s="55" t="s">
        <v>162</v>
      </c>
      <c r="D1361" s="55" t="s">
        <v>2387</v>
      </c>
      <c r="E1361" s="249" t="s">
        <v>1648</v>
      </c>
      <c r="F1361" s="249"/>
      <c r="G1361" s="57" t="s">
        <v>164</v>
      </c>
      <c r="H1361" s="58">
        <v>1</v>
      </c>
      <c r="I1361" s="43">
        <f t="shared" si="262"/>
        <v>177.09</v>
      </c>
      <c r="J1361" s="43">
        <f t="shared" si="263"/>
        <v>177.09</v>
      </c>
      <c r="L1361">
        <f>_xlfn.XLOOKUP(B1361,Analítico!B:B,Analítico!I:I,0)</f>
        <v>177.09</v>
      </c>
    </row>
    <row r="1362" spans="1:12" ht="26.25" hidden="1" thickBot="1" x14ac:dyDescent="0.3">
      <c r="A1362" s="44"/>
      <c r="B1362" s="44"/>
      <c r="C1362" s="44"/>
      <c r="D1362" s="44"/>
      <c r="E1362" s="44" t="s">
        <v>1629</v>
      </c>
      <c r="F1362" s="45">
        <v>2.87</v>
      </c>
      <c r="G1362" s="44" t="s">
        <v>1630</v>
      </c>
      <c r="H1362" s="45">
        <v>0</v>
      </c>
      <c r="I1362" s="44" t="s">
        <v>1631</v>
      </c>
      <c r="J1362" s="45">
        <v>2.87</v>
      </c>
      <c r="L1362" t="str">
        <f>_xlfn.XLOOKUP(B1362,Analítico!B:B,Analítico!I:I,0)</f>
        <v>MO com LS =&gt;</v>
      </c>
    </row>
    <row r="1363" spans="1:12" ht="15" hidden="1" customHeight="1" thickBot="1" x14ac:dyDescent="0.3">
      <c r="A1363" s="44"/>
      <c r="B1363" s="44"/>
      <c r="C1363" s="44"/>
      <c r="D1363" s="44"/>
      <c r="E1363" s="44" t="s">
        <v>1632</v>
      </c>
      <c r="F1363" s="45">
        <v>40.46</v>
      </c>
      <c r="G1363" s="44"/>
      <c r="H1363" s="229" t="s">
        <v>1633</v>
      </c>
      <c r="I1363" s="229"/>
      <c r="J1363" s="45">
        <v>224.41</v>
      </c>
      <c r="L1363" t="str">
        <f>_xlfn.XLOOKUP(B1363,Analítico!B:B,Analítico!I:I,0)</f>
        <v>MO com LS =&gt;</v>
      </c>
    </row>
    <row r="1364" spans="1:12" ht="0.75" customHeight="1" thickTop="1" x14ac:dyDescent="0.25">
      <c r="A1364" s="49"/>
      <c r="B1364" s="49"/>
      <c r="C1364" s="49"/>
      <c r="D1364" s="49"/>
      <c r="E1364" s="49"/>
      <c r="F1364" s="49"/>
      <c r="G1364" s="49"/>
      <c r="H1364" s="49"/>
      <c r="I1364" s="49"/>
      <c r="J1364" s="49"/>
      <c r="L1364" t="str">
        <f>_xlfn.XLOOKUP(B1364,Analítico!B:B,Analítico!I:I,0)</f>
        <v>MO com LS =&gt;</v>
      </c>
    </row>
    <row r="1365" spans="1:12" ht="18" hidden="1" customHeight="1" x14ac:dyDescent="0.25">
      <c r="A1365" s="36" t="s">
        <v>615</v>
      </c>
      <c r="B1365" s="37" t="s">
        <v>137</v>
      </c>
      <c r="C1365" s="36" t="s">
        <v>138</v>
      </c>
      <c r="D1365" s="36" t="s">
        <v>9</v>
      </c>
      <c r="E1365" s="250" t="s">
        <v>1626</v>
      </c>
      <c r="F1365" s="250"/>
      <c r="G1365" s="38" t="s">
        <v>139</v>
      </c>
      <c r="H1365" s="37" t="s">
        <v>140</v>
      </c>
      <c r="I1365" s="37" t="s">
        <v>141</v>
      </c>
      <c r="J1365" s="37" t="s">
        <v>10</v>
      </c>
      <c r="L1365" t="str">
        <f>_xlfn.XLOOKUP(B1365,Analítico!B:B,Analítico!I:I,0)</f>
        <v>Valor Unit</v>
      </c>
    </row>
    <row r="1366" spans="1:12" ht="25.5" customHeight="1" x14ac:dyDescent="0.25">
      <c r="A1366" s="39" t="s">
        <v>1636</v>
      </c>
      <c r="B1366" s="40" t="s">
        <v>616</v>
      </c>
      <c r="C1366" s="39" t="s">
        <v>162</v>
      </c>
      <c r="D1366" s="39" t="s">
        <v>2388</v>
      </c>
      <c r="E1366" s="251" t="s">
        <v>2175</v>
      </c>
      <c r="F1366" s="251"/>
      <c r="G1366" s="41" t="s">
        <v>164</v>
      </c>
      <c r="H1366" s="42">
        <v>1</v>
      </c>
      <c r="I1366" s="43">
        <f t="shared" ref="I1366:I1375" si="264">L1366</f>
        <v>2822.6812359836072</v>
      </c>
      <c r="J1366" s="43">
        <f t="shared" ref="J1366:J1375" si="265">H1366*I1366</f>
        <v>2822.6812359836072</v>
      </c>
      <c r="L1366">
        <f>_xlfn.XLOOKUP(B1366,Analítico!B:B,Analítico!I:I,0)</f>
        <v>2822.6812359836072</v>
      </c>
    </row>
    <row r="1367" spans="1:12" ht="24" customHeight="1" x14ac:dyDescent="0.25">
      <c r="A1367" s="50" t="s">
        <v>1638</v>
      </c>
      <c r="B1367" s="51" t="s">
        <v>1792</v>
      </c>
      <c r="C1367" s="50" t="s">
        <v>157</v>
      </c>
      <c r="D1367" s="50" t="s">
        <v>1793</v>
      </c>
      <c r="E1367" s="248" t="s">
        <v>1637</v>
      </c>
      <c r="F1367" s="248"/>
      <c r="G1367" s="52" t="s">
        <v>266</v>
      </c>
      <c r="H1367" s="53">
        <v>18.268999999999998</v>
      </c>
      <c r="I1367" s="43">
        <f t="shared" si="264"/>
        <v>26.65</v>
      </c>
      <c r="J1367" s="43">
        <f t="shared" si="265"/>
        <v>486.86884999999995</v>
      </c>
      <c r="L1367">
        <f>_xlfn.XLOOKUP(B1367,Analítico!B:B,Analítico!I:I,0)</f>
        <v>26.65</v>
      </c>
    </row>
    <row r="1368" spans="1:12" ht="24" customHeight="1" x14ac:dyDescent="0.25">
      <c r="A1368" s="50" t="s">
        <v>1638</v>
      </c>
      <c r="B1368" s="51" t="s">
        <v>1186</v>
      </c>
      <c r="C1368" s="50" t="s">
        <v>157</v>
      </c>
      <c r="D1368" s="50" t="s">
        <v>1187</v>
      </c>
      <c r="E1368" s="248" t="s">
        <v>1637</v>
      </c>
      <c r="F1368" s="248"/>
      <c r="G1368" s="52" t="s">
        <v>266</v>
      </c>
      <c r="H1368" s="53">
        <v>17.562000000000001</v>
      </c>
      <c r="I1368" s="43">
        <f t="shared" si="264"/>
        <v>18.82</v>
      </c>
      <c r="J1368" s="43">
        <f t="shared" si="265"/>
        <v>330.51684</v>
      </c>
      <c r="L1368">
        <f>_xlfn.XLOOKUP(B1368,Analítico!B:B,Analítico!I:I,0)</f>
        <v>18.82</v>
      </c>
    </row>
    <row r="1369" spans="1:12" ht="24" customHeight="1" x14ac:dyDescent="0.25">
      <c r="A1369" s="55" t="s">
        <v>1627</v>
      </c>
      <c r="B1369" s="56" t="s">
        <v>1841</v>
      </c>
      <c r="C1369" s="55" t="s">
        <v>162</v>
      </c>
      <c r="D1369" s="55" t="s">
        <v>1842</v>
      </c>
      <c r="E1369" s="249" t="s">
        <v>1648</v>
      </c>
      <c r="F1369" s="249"/>
      <c r="G1369" s="57" t="s">
        <v>259</v>
      </c>
      <c r="H1369" s="58">
        <v>198.483</v>
      </c>
      <c r="I1369" s="43">
        <f t="shared" si="264"/>
        <v>0.7</v>
      </c>
      <c r="J1369" s="43">
        <f t="shared" si="265"/>
        <v>138.93809999999999</v>
      </c>
      <c r="L1369">
        <f>_xlfn.XLOOKUP(B1369,Analítico!B:B,Analítico!I:I,0)</f>
        <v>0.7</v>
      </c>
    </row>
    <row r="1370" spans="1:12" ht="24" customHeight="1" x14ac:dyDescent="0.25">
      <c r="A1370" s="55" t="s">
        <v>1627</v>
      </c>
      <c r="B1370" s="56" t="s">
        <v>1843</v>
      </c>
      <c r="C1370" s="55" t="s">
        <v>162</v>
      </c>
      <c r="D1370" s="55" t="s">
        <v>1844</v>
      </c>
      <c r="E1370" s="249" t="s">
        <v>1648</v>
      </c>
      <c r="F1370" s="249"/>
      <c r="G1370" s="57" t="s">
        <v>212</v>
      </c>
      <c r="H1370" s="58">
        <v>0.501</v>
      </c>
      <c r="I1370" s="43">
        <f t="shared" si="264"/>
        <v>137.29</v>
      </c>
      <c r="J1370" s="43">
        <f t="shared" si="265"/>
        <v>68.782289999999989</v>
      </c>
      <c r="L1370">
        <f>_xlfn.XLOOKUP(B1370,Analítico!B:B,Analítico!I:I,0)</f>
        <v>137.29</v>
      </c>
    </row>
    <row r="1371" spans="1:12" ht="24" customHeight="1" x14ac:dyDescent="0.25">
      <c r="A1371" s="55" t="s">
        <v>1627</v>
      </c>
      <c r="B1371" s="56" t="s">
        <v>2389</v>
      </c>
      <c r="C1371" s="55" t="s">
        <v>162</v>
      </c>
      <c r="D1371" s="55" t="s">
        <v>2390</v>
      </c>
      <c r="E1371" s="249" t="s">
        <v>1648</v>
      </c>
      <c r="F1371" s="249"/>
      <c r="G1371" s="57" t="s">
        <v>212</v>
      </c>
      <c r="H1371" s="58">
        <v>0.34100000000000003</v>
      </c>
      <c r="I1371" s="43">
        <f t="shared" si="264"/>
        <v>96</v>
      </c>
      <c r="J1371" s="43">
        <f t="shared" si="265"/>
        <v>32.736000000000004</v>
      </c>
      <c r="L1371">
        <f>_xlfn.XLOOKUP(B1371,Analítico!B:B,Analítico!I:I,0)</f>
        <v>96</v>
      </c>
    </row>
    <row r="1372" spans="1:12" ht="25.5" customHeight="1" x14ac:dyDescent="0.25">
      <c r="A1372" s="55" t="s">
        <v>1627</v>
      </c>
      <c r="B1372" s="56" t="s">
        <v>2391</v>
      </c>
      <c r="C1372" s="55" t="s">
        <v>162</v>
      </c>
      <c r="D1372" s="55" t="s">
        <v>2392</v>
      </c>
      <c r="E1372" s="249" t="s">
        <v>1648</v>
      </c>
      <c r="F1372" s="249"/>
      <c r="G1372" s="57" t="s">
        <v>259</v>
      </c>
      <c r="H1372" s="58">
        <v>0.86599999999999999</v>
      </c>
      <c r="I1372" s="43">
        <f t="shared" si="264"/>
        <v>36.049999999999997</v>
      </c>
      <c r="J1372" s="43">
        <f t="shared" si="265"/>
        <v>31.219299999999997</v>
      </c>
      <c r="L1372">
        <f>_xlfn.XLOOKUP(B1372,Analítico!B:B,Analítico!I:I,0)</f>
        <v>36.049999999999997</v>
      </c>
    </row>
    <row r="1373" spans="1:12" ht="24" customHeight="1" x14ac:dyDescent="0.25">
      <c r="A1373" s="55" t="s">
        <v>1627</v>
      </c>
      <c r="B1373" s="56" t="s">
        <v>2393</v>
      </c>
      <c r="C1373" s="55" t="s">
        <v>162</v>
      </c>
      <c r="D1373" s="55" t="s">
        <v>2394</v>
      </c>
      <c r="E1373" s="249" t="s">
        <v>1648</v>
      </c>
      <c r="F1373" s="249"/>
      <c r="G1373" s="57" t="s">
        <v>259</v>
      </c>
      <c r="H1373" s="58">
        <v>19.484999999999999</v>
      </c>
      <c r="I1373" s="43">
        <f t="shared" si="264"/>
        <v>10.45</v>
      </c>
      <c r="J1373" s="43">
        <f t="shared" si="265"/>
        <v>203.61824999999999</v>
      </c>
      <c r="L1373">
        <f>_xlfn.XLOOKUP(B1373,Analítico!B:B,Analítico!I:I,0)</f>
        <v>10.45</v>
      </c>
    </row>
    <row r="1374" spans="1:12" ht="25.5" customHeight="1" x14ac:dyDescent="0.25">
      <c r="A1374" s="55" t="s">
        <v>1627</v>
      </c>
      <c r="B1374" s="56" t="s">
        <v>2395</v>
      </c>
      <c r="C1374" s="55" t="s">
        <v>162</v>
      </c>
      <c r="D1374" s="55" t="s">
        <v>2396</v>
      </c>
      <c r="E1374" s="249" t="s">
        <v>1648</v>
      </c>
      <c r="F1374" s="249"/>
      <c r="G1374" s="57" t="s">
        <v>164</v>
      </c>
      <c r="H1374" s="58">
        <v>232.08</v>
      </c>
      <c r="I1374" s="43">
        <f t="shared" si="264"/>
        <v>0.66</v>
      </c>
      <c r="J1374" s="43">
        <f t="shared" si="265"/>
        <v>153.17280000000002</v>
      </c>
      <c r="L1374">
        <f>_xlfn.XLOOKUP(B1374,Analítico!B:B,Analítico!I:I,0)</f>
        <v>0.66</v>
      </c>
    </row>
    <row r="1375" spans="1:12" ht="24" customHeight="1" thickBot="1" x14ac:dyDescent="0.3">
      <c r="A1375" s="55" t="s">
        <v>1627</v>
      </c>
      <c r="B1375" s="56" t="s">
        <v>2397</v>
      </c>
      <c r="C1375" s="55" t="s">
        <v>162</v>
      </c>
      <c r="D1375" s="55" t="s">
        <v>2398</v>
      </c>
      <c r="E1375" s="249" t="s">
        <v>1648</v>
      </c>
      <c r="F1375" s="249"/>
      <c r="G1375" s="57" t="s">
        <v>164</v>
      </c>
      <c r="H1375" s="58">
        <v>1</v>
      </c>
      <c r="I1375" s="43">
        <f t="shared" si="264"/>
        <v>1375.78</v>
      </c>
      <c r="J1375" s="43">
        <f t="shared" si="265"/>
        <v>1375.78</v>
      </c>
      <c r="L1375">
        <f>_xlfn.XLOOKUP(B1375,Analítico!B:B,Analítico!I:I,0)</f>
        <v>1375.78</v>
      </c>
    </row>
    <row r="1376" spans="1:12" ht="26.25" hidden="1" thickBot="1" x14ac:dyDescent="0.3">
      <c r="A1376" s="44"/>
      <c r="B1376" s="44"/>
      <c r="C1376" s="44"/>
      <c r="D1376" s="44"/>
      <c r="E1376" s="44" t="s">
        <v>1629</v>
      </c>
      <c r="F1376" s="45">
        <v>619.41999999999996</v>
      </c>
      <c r="G1376" s="44" t="s">
        <v>1630</v>
      </c>
      <c r="H1376" s="45">
        <v>0</v>
      </c>
      <c r="I1376" s="44" t="s">
        <v>1631</v>
      </c>
      <c r="J1376" s="45">
        <v>619.41999999999996</v>
      </c>
      <c r="L1376" t="str">
        <f>_xlfn.XLOOKUP(B1376,Analítico!B:B,Analítico!I:I,0)</f>
        <v>MO com LS =&gt;</v>
      </c>
    </row>
    <row r="1377" spans="1:12" ht="15" hidden="1" customHeight="1" thickBot="1" x14ac:dyDescent="0.3">
      <c r="A1377" s="44"/>
      <c r="B1377" s="44"/>
      <c r="C1377" s="44"/>
      <c r="D1377" s="44"/>
      <c r="E1377" s="44" t="s">
        <v>1632</v>
      </c>
      <c r="F1377" s="45">
        <v>631.80999999999995</v>
      </c>
      <c r="G1377" s="44"/>
      <c r="H1377" s="229" t="s">
        <v>1633</v>
      </c>
      <c r="I1377" s="229"/>
      <c r="J1377" s="45">
        <v>3503.7</v>
      </c>
      <c r="L1377" t="str">
        <f>_xlfn.XLOOKUP(B1377,Analítico!B:B,Analítico!I:I,0)</f>
        <v>MO com LS =&gt;</v>
      </c>
    </row>
    <row r="1378" spans="1:12" ht="0.75" customHeight="1" thickTop="1" x14ac:dyDescent="0.25">
      <c r="A1378" s="49"/>
      <c r="B1378" s="49"/>
      <c r="C1378" s="49"/>
      <c r="D1378" s="49"/>
      <c r="E1378" s="49"/>
      <c r="F1378" s="49"/>
      <c r="G1378" s="49"/>
      <c r="H1378" s="49"/>
      <c r="I1378" s="49"/>
      <c r="J1378" s="49"/>
      <c r="L1378" t="str">
        <f>_xlfn.XLOOKUP(B1378,Analítico!B:B,Analítico!I:I,0)</f>
        <v>MO com LS =&gt;</v>
      </c>
    </row>
    <row r="1379" spans="1:12" ht="18" hidden="1" customHeight="1" x14ac:dyDescent="0.25">
      <c r="A1379" s="36" t="s">
        <v>618</v>
      </c>
      <c r="B1379" s="37" t="s">
        <v>137</v>
      </c>
      <c r="C1379" s="36" t="s">
        <v>138</v>
      </c>
      <c r="D1379" s="36" t="s">
        <v>9</v>
      </c>
      <c r="E1379" s="250" t="s">
        <v>1626</v>
      </c>
      <c r="F1379" s="250"/>
      <c r="G1379" s="38" t="s">
        <v>139</v>
      </c>
      <c r="H1379" s="37" t="s">
        <v>140</v>
      </c>
      <c r="I1379" s="37" t="s">
        <v>141</v>
      </c>
      <c r="J1379" s="37" t="s">
        <v>10</v>
      </c>
      <c r="L1379" t="str">
        <f>_xlfn.XLOOKUP(B1379,Analítico!B:B,Analítico!I:I,0)</f>
        <v>Valor Unit</v>
      </c>
    </row>
    <row r="1380" spans="1:12" ht="39" customHeight="1" x14ac:dyDescent="0.25">
      <c r="A1380" s="39" t="s">
        <v>1636</v>
      </c>
      <c r="B1380" s="40" t="s">
        <v>619</v>
      </c>
      <c r="C1380" s="39" t="s">
        <v>157</v>
      </c>
      <c r="D1380" s="39" t="s">
        <v>620</v>
      </c>
      <c r="E1380" s="251" t="s">
        <v>2168</v>
      </c>
      <c r="F1380" s="251"/>
      <c r="G1380" s="41" t="s">
        <v>164</v>
      </c>
      <c r="H1380" s="42">
        <v>1</v>
      </c>
      <c r="I1380" s="43">
        <f t="shared" ref="I1380:I1388" si="266">L1380</f>
        <v>2515.9783942622958</v>
      </c>
      <c r="J1380" s="43">
        <f t="shared" ref="J1380:J1388" si="267">H1380*I1380</f>
        <v>2515.9783942622958</v>
      </c>
      <c r="L1380">
        <f>_xlfn.XLOOKUP(B1380,Analítico!B:B,Analítico!I:I,0)</f>
        <v>2515.9783942622958</v>
      </c>
    </row>
    <row r="1381" spans="1:12" ht="25.5" customHeight="1" x14ac:dyDescent="0.25">
      <c r="A1381" s="50" t="s">
        <v>1638</v>
      </c>
      <c r="B1381" s="51" t="s">
        <v>1940</v>
      </c>
      <c r="C1381" s="50" t="s">
        <v>157</v>
      </c>
      <c r="D1381" s="50" t="s">
        <v>1941</v>
      </c>
      <c r="E1381" s="248" t="s">
        <v>1637</v>
      </c>
      <c r="F1381" s="248"/>
      <c r="G1381" s="52" t="s">
        <v>266</v>
      </c>
      <c r="H1381" s="53">
        <v>0.63300000000000001</v>
      </c>
      <c r="I1381" s="43">
        <f t="shared" si="266"/>
        <v>19.64</v>
      </c>
      <c r="J1381" s="43">
        <f t="shared" si="267"/>
        <v>12.432120000000001</v>
      </c>
      <c r="L1381">
        <f>_xlfn.XLOOKUP(B1381,Analítico!B:B,Analítico!I:I,0)</f>
        <v>19.64</v>
      </c>
    </row>
    <row r="1382" spans="1:12" ht="25.5" customHeight="1" x14ac:dyDescent="0.25">
      <c r="A1382" s="50" t="s">
        <v>1638</v>
      </c>
      <c r="B1382" s="51" t="s">
        <v>2162</v>
      </c>
      <c r="C1382" s="50" t="s">
        <v>157</v>
      </c>
      <c r="D1382" s="50" t="s">
        <v>2163</v>
      </c>
      <c r="E1382" s="248" t="s">
        <v>1637</v>
      </c>
      <c r="F1382" s="248"/>
      <c r="G1382" s="52" t="s">
        <v>266</v>
      </c>
      <c r="H1382" s="53">
        <v>2.2774000000000001</v>
      </c>
      <c r="I1382" s="43">
        <f t="shared" si="266"/>
        <v>18.72</v>
      </c>
      <c r="J1382" s="43">
        <f t="shared" si="267"/>
        <v>42.632928</v>
      </c>
      <c r="L1382">
        <f>_xlfn.XLOOKUP(B1382,Analítico!B:B,Analítico!I:I,0)</f>
        <v>18.72</v>
      </c>
    </row>
    <row r="1383" spans="1:12" ht="24" customHeight="1" x14ac:dyDescent="0.25">
      <c r="A1383" s="50" t="s">
        <v>1638</v>
      </c>
      <c r="B1383" s="51" t="s">
        <v>1942</v>
      </c>
      <c r="C1383" s="50" t="s">
        <v>157</v>
      </c>
      <c r="D1383" s="50" t="s">
        <v>1943</v>
      </c>
      <c r="E1383" s="248" t="s">
        <v>1637</v>
      </c>
      <c r="F1383" s="248"/>
      <c r="G1383" s="52" t="s">
        <v>266</v>
      </c>
      <c r="H1383" s="53">
        <v>0.63300000000000001</v>
      </c>
      <c r="I1383" s="43">
        <f t="shared" si="266"/>
        <v>27.04</v>
      </c>
      <c r="J1383" s="43">
        <f t="shared" si="267"/>
        <v>17.116319999999998</v>
      </c>
      <c r="L1383">
        <f>_xlfn.XLOOKUP(B1383,Analítico!B:B,Analítico!I:I,0)</f>
        <v>27.04</v>
      </c>
    </row>
    <row r="1384" spans="1:12" ht="25.5" customHeight="1" x14ac:dyDescent="0.25">
      <c r="A1384" s="50" t="s">
        <v>1638</v>
      </c>
      <c r="B1384" s="51" t="s">
        <v>1658</v>
      </c>
      <c r="C1384" s="50" t="s">
        <v>157</v>
      </c>
      <c r="D1384" s="50" t="s">
        <v>1659</v>
      </c>
      <c r="E1384" s="248" t="s">
        <v>1637</v>
      </c>
      <c r="F1384" s="248"/>
      <c r="G1384" s="52" t="s">
        <v>266</v>
      </c>
      <c r="H1384" s="53">
        <v>2.2774000000000001</v>
      </c>
      <c r="I1384" s="43">
        <f t="shared" si="266"/>
        <v>25.97</v>
      </c>
      <c r="J1384" s="43">
        <f t="shared" si="267"/>
        <v>59.144078</v>
      </c>
      <c r="L1384">
        <f>_xlfn.XLOOKUP(B1384,Analítico!B:B,Analítico!I:I,0)</f>
        <v>25.97</v>
      </c>
    </row>
    <row r="1385" spans="1:12" ht="51.75" customHeight="1" x14ac:dyDescent="0.25">
      <c r="A1385" s="55" t="s">
        <v>1627</v>
      </c>
      <c r="B1385" s="56" t="s">
        <v>2399</v>
      </c>
      <c r="C1385" s="55" t="s">
        <v>157</v>
      </c>
      <c r="D1385" s="55" t="s">
        <v>2400</v>
      </c>
      <c r="E1385" s="249" t="s">
        <v>1643</v>
      </c>
      <c r="F1385" s="249"/>
      <c r="G1385" s="57" t="s">
        <v>164</v>
      </c>
      <c r="H1385" s="58">
        <v>1</v>
      </c>
      <c r="I1385" s="43">
        <f t="shared" si="266"/>
        <v>2376.73</v>
      </c>
      <c r="J1385" s="43">
        <f t="shared" si="267"/>
        <v>2376.73</v>
      </c>
      <c r="L1385">
        <f>_xlfn.XLOOKUP(B1385,Analítico!B:B,Analítico!I:I,0)</f>
        <v>2376.73</v>
      </c>
    </row>
    <row r="1386" spans="1:12" ht="39" customHeight="1" x14ac:dyDescent="0.25">
      <c r="A1386" s="55" t="s">
        <v>1627</v>
      </c>
      <c r="B1386" s="56" t="s">
        <v>2401</v>
      </c>
      <c r="C1386" s="55" t="s">
        <v>157</v>
      </c>
      <c r="D1386" s="55" t="s">
        <v>2402</v>
      </c>
      <c r="E1386" s="249" t="s">
        <v>1648</v>
      </c>
      <c r="F1386" s="249"/>
      <c r="G1386" s="57" t="s">
        <v>164</v>
      </c>
      <c r="H1386" s="58">
        <v>4</v>
      </c>
      <c r="I1386" s="43">
        <f t="shared" si="266"/>
        <v>1.52</v>
      </c>
      <c r="J1386" s="43">
        <f t="shared" si="267"/>
        <v>6.08</v>
      </c>
      <c r="L1386">
        <f>_xlfn.XLOOKUP(B1386,Analítico!B:B,Analítico!I:I,0)</f>
        <v>1.52</v>
      </c>
    </row>
    <row r="1387" spans="1:12" ht="24" customHeight="1" x14ac:dyDescent="0.25">
      <c r="A1387" s="55" t="s">
        <v>1627</v>
      </c>
      <c r="B1387" s="56" t="s">
        <v>2403</v>
      </c>
      <c r="C1387" s="55" t="s">
        <v>157</v>
      </c>
      <c r="D1387" s="55" t="s">
        <v>2404</v>
      </c>
      <c r="E1387" s="249" t="s">
        <v>1648</v>
      </c>
      <c r="F1387" s="249"/>
      <c r="G1387" s="57" t="s">
        <v>255</v>
      </c>
      <c r="H1387" s="58">
        <v>0.2</v>
      </c>
      <c r="I1387" s="43">
        <f t="shared" si="266"/>
        <v>3.85</v>
      </c>
      <c r="J1387" s="43">
        <f t="shared" si="267"/>
        <v>0.77</v>
      </c>
      <c r="L1387">
        <f>_xlfn.XLOOKUP(B1387,Analítico!B:B,Analítico!I:I,0)</f>
        <v>3.85</v>
      </c>
    </row>
    <row r="1388" spans="1:12" ht="24" customHeight="1" thickBot="1" x14ac:dyDescent="0.3">
      <c r="A1388" s="55" t="s">
        <v>1627</v>
      </c>
      <c r="B1388" s="56" t="s">
        <v>2405</v>
      </c>
      <c r="C1388" s="55" t="s">
        <v>157</v>
      </c>
      <c r="D1388" s="55" t="s">
        <v>2406</v>
      </c>
      <c r="E1388" s="249" t="s">
        <v>1648</v>
      </c>
      <c r="F1388" s="249"/>
      <c r="G1388" s="57" t="s">
        <v>164</v>
      </c>
      <c r="H1388" s="58">
        <v>4</v>
      </c>
      <c r="I1388" s="43">
        <f t="shared" si="266"/>
        <v>0.27</v>
      </c>
      <c r="J1388" s="43">
        <f t="shared" si="267"/>
        <v>1.08</v>
      </c>
      <c r="L1388">
        <f>_xlfn.XLOOKUP(B1388,Analítico!B:B,Analítico!I:I,0)</f>
        <v>0.27</v>
      </c>
    </row>
    <row r="1389" spans="1:12" ht="26.25" hidden="1" thickBot="1" x14ac:dyDescent="0.3">
      <c r="A1389" s="44"/>
      <c r="B1389" s="44"/>
      <c r="C1389" s="44"/>
      <c r="D1389" s="44"/>
      <c r="E1389" s="44" t="s">
        <v>1629</v>
      </c>
      <c r="F1389" s="45">
        <v>101.57</v>
      </c>
      <c r="G1389" s="44" t="s">
        <v>1630</v>
      </c>
      <c r="H1389" s="45">
        <v>0</v>
      </c>
      <c r="I1389" s="44" t="s">
        <v>1631</v>
      </c>
      <c r="J1389" s="45">
        <v>101.57</v>
      </c>
      <c r="L1389" t="str">
        <f>_xlfn.XLOOKUP(B1389,Analítico!B:B,Analítico!I:I,0)</f>
        <v>MO com LS =&gt;</v>
      </c>
    </row>
    <row r="1390" spans="1:12" ht="15" hidden="1" customHeight="1" thickBot="1" x14ac:dyDescent="0.3">
      <c r="A1390" s="44"/>
      <c r="B1390" s="44"/>
      <c r="C1390" s="44"/>
      <c r="D1390" s="44"/>
      <c r="E1390" s="44" t="s">
        <v>1632</v>
      </c>
      <c r="F1390" s="45">
        <v>563.16</v>
      </c>
      <c r="G1390" s="44"/>
      <c r="H1390" s="229" t="s">
        <v>1633</v>
      </c>
      <c r="I1390" s="229"/>
      <c r="J1390" s="45">
        <v>3123</v>
      </c>
      <c r="L1390" t="str">
        <f>_xlfn.XLOOKUP(B1390,Analítico!B:B,Analítico!I:I,0)</f>
        <v>MO com LS =&gt;</v>
      </c>
    </row>
    <row r="1391" spans="1:12" ht="0.75" customHeight="1" thickTop="1" x14ac:dyDescent="0.25">
      <c r="A1391" s="49"/>
      <c r="B1391" s="49"/>
      <c r="C1391" s="49"/>
      <c r="D1391" s="49"/>
      <c r="E1391" s="49"/>
      <c r="F1391" s="49"/>
      <c r="G1391" s="49"/>
      <c r="H1391" s="49"/>
      <c r="I1391" s="49"/>
      <c r="J1391" s="49"/>
      <c r="L1391" t="str">
        <f>_xlfn.XLOOKUP(B1391,Analítico!B:B,Analítico!I:I,0)</f>
        <v>MO com LS =&gt;</v>
      </c>
    </row>
    <row r="1392" spans="1:12" ht="18" hidden="1" customHeight="1" x14ac:dyDescent="0.25">
      <c r="A1392" s="36" t="s">
        <v>621</v>
      </c>
      <c r="B1392" s="37" t="s">
        <v>137</v>
      </c>
      <c r="C1392" s="36" t="s">
        <v>138</v>
      </c>
      <c r="D1392" s="36" t="s">
        <v>9</v>
      </c>
      <c r="E1392" s="250" t="s">
        <v>1626</v>
      </c>
      <c r="F1392" s="250"/>
      <c r="G1392" s="38" t="s">
        <v>139</v>
      </c>
      <c r="H1392" s="37" t="s">
        <v>140</v>
      </c>
      <c r="I1392" s="37" t="s">
        <v>141</v>
      </c>
      <c r="J1392" s="37" t="s">
        <v>10</v>
      </c>
      <c r="L1392" t="str">
        <f>_xlfn.XLOOKUP(B1392,Analítico!B:B,Analítico!I:I,0)</f>
        <v>Valor Unit</v>
      </c>
    </row>
    <row r="1393" spans="1:12" ht="39" customHeight="1" x14ac:dyDescent="0.25">
      <c r="A1393" s="39" t="s">
        <v>1636</v>
      </c>
      <c r="B1393" s="40" t="s">
        <v>622</v>
      </c>
      <c r="C1393" s="39" t="s">
        <v>157</v>
      </c>
      <c r="D1393" s="39" t="s">
        <v>623</v>
      </c>
      <c r="E1393" s="251" t="s">
        <v>2168</v>
      </c>
      <c r="F1393" s="251"/>
      <c r="G1393" s="41" t="s">
        <v>164</v>
      </c>
      <c r="H1393" s="42">
        <v>1</v>
      </c>
      <c r="I1393" s="43">
        <f t="shared" ref="I1393:I1398" si="268">L1393</f>
        <v>124.11515575409838</v>
      </c>
      <c r="J1393" s="43">
        <f t="shared" ref="J1393:J1398" si="269">H1393*I1393</f>
        <v>124.11515575409838</v>
      </c>
      <c r="L1393">
        <f>_xlfn.XLOOKUP(B1393,Analítico!B:B,Analítico!I:I,0)</f>
        <v>124.11515575409838</v>
      </c>
    </row>
    <row r="1394" spans="1:12" ht="25.5" customHeight="1" x14ac:dyDescent="0.25">
      <c r="A1394" s="50" t="s">
        <v>1638</v>
      </c>
      <c r="B1394" s="51" t="s">
        <v>2162</v>
      </c>
      <c r="C1394" s="50" t="s">
        <v>157</v>
      </c>
      <c r="D1394" s="50" t="s">
        <v>2163</v>
      </c>
      <c r="E1394" s="248" t="s">
        <v>1637</v>
      </c>
      <c r="F1394" s="248"/>
      <c r="G1394" s="52" t="s">
        <v>266</v>
      </c>
      <c r="H1394" s="53">
        <v>0.2601</v>
      </c>
      <c r="I1394" s="43">
        <f t="shared" si="268"/>
        <v>18.72</v>
      </c>
      <c r="J1394" s="43">
        <f t="shared" si="269"/>
        <v>4.8690720000000001</v>
      </c>
      <c r="L1394">
        <f>_xlfn.XLOOKUP(B1394,Analítico!B:B,Analítico!I:I,0)</f>
        <v>18.72</v>
      </c>
    </row>
    <row r="1395" spans="1:12" ht="25.5" customHeight="1" x14ac:dyDescent="0.25">
      <c r="A1395" s="50" t="s">
        <v>1638</v>
      </c>
      <c r="B1395" s="51" t="s">
        <v>1658</v>
      </c>
      <c r="C1395" s="50" t="s">
        <v>157</v>
      </c>
      <c r="D1395" s="50" t="s">
        <v>1659</v>
      </c>
      <c r="E1395" s="248" t="s">
        <v>1637</v>
      </c>
      <c r="F1395" s="248"/>
      <c r="G1395" s="52" t="s">
        <v>266</v>
      </c>
      <c r="H1395" s="53">
        <v>0.2601</v>
      </c>
      <c r="I1395" s="43">
        <f t="shared" si="268"/>
        <v>25.97</v>
      </c>
      <c r="J1395" s="43">
        <f t="shared" si="269"/>
        <v>6.7547969999999999</v>
      </c>
      <c r="L1395">
        <f>_xlfn.XLOOKUP(B1395,Analítico!B:B,Analítico!I:I,0)</f>
        <v>25.97</v>
      </c>
    </row>
    <row r="1396" spans="1:12" ht="25.5" customHeight="1" x14ac:dyDescent="0.25">
      <c r="A1396" s="55" t="s">
        <v>1627</v>
      </c>
      <c r="B1396" s="56" t="s">
        <v>2407</v>
      </c>
      <c r="C1396" s="55" t="s">
        <v>157</v>
      </c>
      <c r="D1396" s="55" t="s">
        <v>2408</v>
      </c>
      <c r="E1396" s="249" t="s">
        <v>1648</v>
      </c>
      <c r="F1396" s="249"/>
      <c r="G1396" s="57" t="s">
        <v>164</v>
      </c>
      <c r="H1396" s="58">
        <v>2</v>
      </c>
      <c r="I1396" s="43">
        <f t="shared" si="268"/>
        <v>13.4</v>
      </c>
      <c r="J1396" s="43">
        <f t="shared" si="269"/>
        <v>26.8</v>
      </c>
      <c r="L1396">
        <f>_xlfn.XLOOKUP(B1396,Analítico!B:B,Analítico!I:I,0)</f>
        <v>13.4</v>
      </c>
    </row>
    <row r="1397" spans="1:12" ht="39" customHeight="1" x14ac:dyDescent="0.25">
      <c r="A1397" s="55" t="s">
        <v>1627</v>
      </c>
      <c r="B1397" s="56" t="s">
        <v>2409</v>
      </c>
      <c r="C1397" s="55" t="s">
        <v>157</v>
      </c>
      <c r="D1397" s="55" t="s">
        <v>2410</v>
      </c>
      <c r="E1397" s="249" t="s">
        <v>1648</v>
      </c>
      <c r="F1397" s="249"/>
      <c r="G1397" s="57" t="s">
        <v>164</v>
      </c>
      <c r="H1397" s="58">
        <v>0.17499999999999999</v>
      </c>
      <c r="I1397" s="43">
        <f t="shared" si="268"/>
        <v>24.96</v>
      </c>
      <c r="J1397" s="43">
        <f t="shared" si="269"/>
        <v>4.3679999999999994</v>
      </c>
      <c r="L1397">
        <f>_xlfn.XLOOKUP(B1397,Analítico!B:B,Analítico!I:I,0)</f>
        <v>24.96</v>
      </c>
    </row>
    <row r="1398" spans="1:12" ht="25.5" customHeight="1" thickBot="1" x14ac:dyDescent="0.3">
      <c r="A1398" s="55" t="s">
        <v>1627</v>
      </c>
      <c r="B1398" s="56" t="s">
        <v>2411</v>
      </c>
      <c r="C1398" s="55" t="s">
        <v>157</v>
      </c>
      <c r="D1398" s="55" t="s">
        <v>2412</v>
      </c>
      <c r="E1398" s="249" t="s">
        <v>1648</v>
      </c>
      <c r="F1398" s="249"/>
      <c r="G1398" s="57" t="s">
        <v>164</v>
      </c>
      <c r="H1398" s="58">
        <v>1</v>
      </c>
      <c r="I1398" s="43">
        <f t="shared" si="268"/>
        <v>81.34</v>
      </c>
      <c r="J1398" s="43">
        <f t="shared" si="269"/>
        <v>81.34</v>
      </c>
      <c r="L1398">
        <f>_xlfn.XLOOKUP(B1398,Analítico!B:B,Analítico!I:I,0)</f>
        <v>81.34</v>
      </c>
    </row>
    <row r="1399" spans="1:12" ht="26.25" hidden="1" thickBot="1" x14ac:dyDescent="0.3">
      <c r="A1399" s="44"/>
      <c r="B1399" s="44"/>
      <c r="C1399" s="44"/>
      <c r="D1399" s="44"/>
      <c r="E1399" s="44" t="s">
        <v>1629</v>
      </c>
      <c r="F1399" s="45">
        <v>9.0399999999999991</v>
      </c>
      <c r="G1399" s="44" t="s">
        <v>1630</v>
      </c>
      <c r="H1399" s="45">
        <v>0</v>
      </c>
      <c r="I1399" s="44" t="s">
        <v>1631</v>
      </c>
      <c r="J1399" s="45">
        <v>9.0399999999999991</v>
      </c>
      <c r="L1399" t="str">
        <f>_xlfn.XLOOKUP(B1399,Analítico!B:B,Analítico!I:I,0)</f>
        <v>MO com LS =&gt;</v>
      </c>
    </row>
    <row r="1400" spans="1:12" ht="15" hidden="1" customHeight="1" thickBot="1" x14ac:dyDescent="0.3">
      <c r="A1400" s="44"/>
      <c r="B1400" s="44"/>
      <c r="C1400" s="44"/>
      <c r="D1400" s="44"/>
      <c r="E1400" s="44" t="s">
        <v>1632</v>
      </c>
      <c r="F1400" s="45">
        <v>27.78</v>
      </c>
      <c r="G1400" s="44"/>
      <c r="H1400" s="229" t="s">
        <v>1633</v>
      </c>
      <c r="I1400" s="229"/>
      <c r="J1400" s="45">
        <v>154.06</v>
      </c>
      <c r="L1400" t="str">
        <f>_xlfn.XLOOKUP(B1400,Analítico!B:B,Analítico!I:I,0)</f>
        <v>MO com LS =&gt;</v>
      </c>
    </row>
    <row r="1401" spans="1:12" ht="0.75" customHeight="1" thickTop="1" x14ac:dyDescent="0.25">
      <c r="A1401" s="49"/>
      <c r="B1401" s="49"/>
      <c r="C1401" s="49"/>
      <c r="D1401" s="49"/>
      <c r="E1401" s="49"/>
      <c r="F1401" s="49"/>
      <c r="G1401" s="49"/>
      <c r="H1401" s="49"/>
      <c r="I1401" s="49"/>
      <c r="J1401" s="49"/>
      <c r="L1401" t="str">
        <f>_xlfn.XLOOKUP(B1401,Analítico!B:B,Analítico!I:I,0)</f>
        <v>MO com LS =&gt;</v>
      </c>
    </row>
    <row r="1402" spans="1:12" ht="18" hidden="1" customHeight="1" x14ac:dyDescent="0.25">
      <c r="A1402" s="36" t="s">
        <v>624</v>
      </c>
      <c r="B1402" s="37" t="s">
        <v>137</v>
      </c>
      <c r="C1402" s="36" t="s">
        <v>138</v>
      </c>
      <c r="D1402" s="36" t="s">
        <v>9</v>
      </c>
      <c r="E1402" s="250" t="s">
        <v>1626</v>
      </c>
      <c r="F1402" s="250"/>
      <c r="G1402" s="38" t="s">
        <v>139</v>
      </c>
      <c r="H1402" s="37" t="s">
        <v>140</v>
      </c>
      <c r="I1402" s="37" t="s">
        <v>141</v>
      </c>
      <c r="J1402" s="37" t="s">
        <v>10</v>
      </c>
      <c r="L1402" t="str">
        <f>_xlfn.XLOOKUP(B1402,Analítico!B:B,Analítico!I:I,0)</f>
        <v>Valor Unit</v>
      </c>
    </row>
    <row r="1403" spans="1:12" ht="51.75" customHeight="1" x14ac:dyDescent="0.25">
      <c r="A1403" s="39" t="s">
        <v>1636</v>
      </c>
      <c r="B1403" s="40" t="s">
        <v>625</v>
      </c>
      <c r="C1403" s="39" t="s">
        <v>157</v>
      </c>
      <c r="D1403" s="39" t="s">
        <v>626</v>
      </c>
      <c r="E1403" s="251" t="s">
        <v>2168</v>
      </c>
      <c r="F1403" s="251"/>
      <c r="G1403" s="41" t="s">
        <v>164</v>
      </c>
      <c r="H1403" s="42">
        <v>1</v>
      </c>
      <c r="I1403" s="43">
        <f t="shared" ref="I1403:I1408" si="270">L1403</f>
        <v>26.835491614754101</v>
      </c>
      <c r="J1403" s="43">
        <f t="shared" ref="J1403:J1408" si="271">H1403*I1403</f>
        <v>26.835491614754101</v>
      </c>
      <c r="L1403">
        <f>_xlfn.XLOOKUP(B1403,Analítico!B:B,Analítico!I:I,0)</f>
        <v>26.835491614754101</v>
      </c>
    </row>
    <row r="1404" spans="1:12" ht="25.5" customHeight="1" x14ac:dyDescent="0.25">
      <c r="A1404" s="50" t="s">
        <v>1638</v>
      </c>
      <c r="B1404" s="51" t="s">
        <v>2162</v>
      </c>
      <c r="C1404" s="50" t="s">
        <v>157</v>
      </c>
      <c r="D1404" s="50" t="s">
        <v>2163</v>
      </c>
      <c r="E1404" s="248" t="s">
        <v>1637</v>
      </c>
      <c r="F1404" s="248"/>
      <c r="G1404" s="52" t="s">
        <v>266</v>
      </c>
      <c r="H1404" s="53">
        <v>0.19259999999999999</v>
      </c>
      <c r="I1404" s="43">
        <f t="shared" si="270"/>
        <v>18.72</v>
      </c>
      <c r="J1404" s="43">
        <f t="shared" si="271"/>
        <v>3.6054719999999998</v>
      </c>
      <c r="L1404">
        <f>_xlfn.XLOOKUP(B1404,Analítico!B:B,Analítico!I:I,0)</f>
        <v>18.72</v>
      </c>
    </row>
    <row r="1405" spans="1:12" ht="25.5" customHeight="1" x14ac:dyDescent="0.25">
      <c r="A1405" s="50" t="s">
        <v>1638</v>
      </c>
      <c r="B1405" s="51" t="s">
        <v>1658</v>
      </c>
      <c r="C1405" s="50" t="s">
        <v>157</v>
      </c>
      <c r="D1405" s="50" t="s">
        <v>1659</v>
      </c>
      <c r="E1405" s="248" t="s">
        <v>1637</v>
      </c>
      <c r="F1405" s="248"/>
      <c r="G1405" s="52" t="s">
        <v>266</v>
      </c>
      <c r="H1405" s="53">
        <v>0.19259999999999999</v>
      </c>
      <c r="I1405" s="43">
        <f t="shared" si="270"/>
        <v>25.97</v>
      </c>
      <c r="J1405" s="43">
        <f t="shared" si="271"/>
        <v>5.0018219999999998</v>
      </c>
      <c r="L1405">
        <f>_xlfn.XLOOKUP(B1405,Analítico!B:B,Analítico!I:I,0)</f>
        <v>25.97</v>
      </c>
    </row>
    <row r="1406" spans="1:12" ht="25.5" customHeight="1" x14ac:dyDescent="0.25">
      <c r="A1406" s="55" t="s">
        <v>1627</v>
      </c>
      <c r="B1406" s="56" t="s">
        <v>2413</v>
      </c>
      <c r="C1406" s="55" t="s">
        <v>157</v>
      </c>
      <c r="D1406" s="55" t="s">
        <v>2414</v>
      </c>
      <c r="E1406" s="249" t="s">
        <v>1648</v>
      </c>
      <c r="F1406" s="249"/>
      <c r="G1406" s="57" t="s">
        <v>164</v>
      </c>
      <c r="H1406" s="58">
        <v>2</v>
      </c>
      <c r="I1406" s="43">
        <f t="shared" si="270"/>
        <v>3.3</v>
      </c>
      <c r="J1406" s="43">
        <f t="shared" si="271"/>
        <v>6.6</v>
      </c>
      <c r="L1406">
        <f>_xlfn.XLOOKUP(B1406,Analítico!B:B,Analítico!I:I,0)</f>
        <v>3.3</v>
      </c>
    </row>
    <row r="1407" spans="1:12" ht="25.5" customHeight="1" x14ac:dyDescent="0.25">
      <c r="A1407" s="55" t="s">
        <v>1627</v>
      </c>
      <c r="B1407" s="56" t="s">
        <v>2415</v>
      </c>
      <c r="C1407" s="55" t="s">
        <v>157</v>
      </c>
      <c r="D1407" s="55" t="s">
        <v>2416</v>
      </c>
      <c r="E1407" s="249" t="s">
        <v>1648</v>
      </c>
      <c r="F1407" s="249"/>
      <c r="G1407" s="57" t="s">
        <v>164</v>
      </c>
      <c r="H1407" s="58">
        <v>1</v>
      </c>
      <c r="I1407" s="43">
        <f t="shared" si="270"/>
        <v>8.76</v>
      </c>
      <c r="J1407" s="43">
        <f t="shared" si="271"/>
        <v>8.76</v>
      </c>
      <c r="L1407">
        <f>_xlfn.XLOOKUP(B1407,Analítico!B:B,Analítico!I:I,0)</f>
        <v>8.76</v>
      </c>
    </row>
    <row r="1408" spans="1:12" ht="39" customHeight="1" thickBot="1" x14ac:dyDescent="0.3">
      <c r="A1408" s="55" t="s">
        <v>1627</v>
      </c>
      <c r="B1408" s="56" t="s">
        <v>2409</v>
      </c>
      <c r="C1408" s="55" t="s">
        <v>157</v>
      </c>
      <c r="D1408" s="55" t="s">
        <v>2410</v>
      </c>
      <c r="E1408" s="249" t="s">
        <v>1648</v>
      </c>
      <c r="F1408" s="249"/>
      <c r="G1408" s="57" t="s">
        <v>164</v>
      </c>
      <c r="H1408" s="58">
        <v>0.115</v>
      </c>
      <c r="I1408" s="43">
        <f t="shared" si="270"/>
        <v>24.96</v>
      </c>
      <c r="J1408" s="43">
        <f t="shared" si="271"/>
        <v>2.8704000000000001</v>
      </c>
      <c r="L1408">
        <f>_xlfn.XLOOKUP(B1408,Analítico!B:B,Analítico!I:I,0)</f>
        <v>24.96</v>
      </c>
    </row>
    <row r="1409" spans="1:12" ht="26.25" hidden="1" thickBot="1" x14ac:dyDescent="0.3">
      <c r="A1409" s="44"/>
      <c r="B1409" s="44"/>
      <c r="C1409" s="44"/>
      <c r="D1409" s="44"/>
      <c r="E1409" s="44" t="s">
        <v>1629</v>
      </c>
      <c r="F1409" s="45">
        <v>6.68</v>
      </c>
      <c r="G1409" s="44" t="s">
        <v>1630</v>
      </c>
      <c r="H1409" s="45">
        <v>0</v>
      </c>
      <c r="I1409" s="44" t="s">
        <v>1631</v>
      </c>
      <c r="J1409" s="45">
        <v>6.68</v>
      </c>
      <c r="L1409" t="str">
        <f>_xlfn.XLOOKUP(B1409,Analítico!B:B,Analítico!I:I,0)</f>
        <v>MO com LS =&gt;</v>
      </c>
    </row>
    <row r="1410" spans="1:12" ht="15" hidden="1" customHeight="1" thickBot="1" x14ac:dyDescent="0.3">
      <c r="A1410" s="44"/>
      <c r="B1410" s="44"/>
      <c r="C1410" s="44"/>
      <c r="D1410" s="44"/>
      <c r="E1410" s="44" t="s">
        <v>1632</v>
      </c>
      <c r="F1410" s="45">
        <v>6</v>
      </c>
      <c r="G1410" s="44"/>
      <c r="H1410" s="229" t="s">
        <v>1633</v>
      </c>
      <c r="I1410" s="229"/>
      <c r="J1410" s="45">
        <v>33.31</v>
      </c>
      <c r="L1410" t="str">
        <f>_xlfn.XLOOKUP(B1410,Analítico!B:B,Analítico!I:I,0)</f>
        <v>MO com LS =&gt;</v>
      </c>
    </row>
    <row r="1411" spans="1:12" ht="0.75" customHeight="1" thickTop="1" x14ac:dyDescent="0.25">
      <c r="A1411" s="49"/>
      <c r="B1411" s="49"/>
      <c r="C1411" s="49"/>
      <c r="D1411" s="49"/>
      <c r="E1411" s="49"/>
      <c r="F1411" s="49"/>
      <c r="G1411" s="49"/>
      <c r="H1411" s="49"/>
      <c r="I1411" s="49"/>
      <c r="J1411" s="49"/>
      <c r="L1411" t="str">
        <f>_xlfn.XLOOKUP(B1411,Analítico!B:B,Analítico!I:I,0)</f>
        <v>MO com LS =&gt;</v>
      </c>
    </row>
    <row r="1412" spans="1:12" ht="18" hidden="1" customHeight="1" x14ac:dyDescent="0.25">
      <c r="A1412" s="36" t="s">
        <v>627</v>
      </c>
      <c r="B1412" s="37" t="s">
        <v>137</v>
      </c>
      <c r="C1412" s="36" t="s">
        <v>138</v>
      </c>
      <c r="D1412" s="36" t="s">
        <v>9</v>
      </c>
      <c r="E1412" s="250" t="s">
        <v>1626</v>
      </c>
      <c r="F1412" s="250"/>
      <c r="G1412" s="38" t="s">
        <v>139</v>
      </c>
      <c r="H1412" s="37" t="s">
        <v>140</v>
      </c>
      <c r="I1412" s="37" t="s">
        <v>141</v>
      </c>
      <c r="J1412" s="37" t="s">
        <v>10</v>
      </c>
      <c r="L1412" t="str">
        <f>_xlfn.XLOOKUP(B1412,Analítico!B:B,Analítico!I:I,0)</f>
        <v>Valor Unit</v>
      </c>
    </row>
    <row r="1413" spans="1:12" ht="51.75" customHeight="1" x14ac:dyDescent="0.25">
      <c r="A1413" s="39" t="s">
        <v>1636</v>
      </c>
      <c r="B1413" s="40" t="s">
        <v>628</v>
      </c>
      <c r="C1413" s="39" t="s">
        <v>157</v>
      </c>
      <c r="D1413" s="39" t="s">
        <v>629</v>
      </c>
      <c r="E1413" s="251" t="s">
        <v>2168</v>
      </c>
      <c r="F1413" s="251"/>
      <c r="G1413" s="41" t="s">
        <v>164</v>
      </c>
      <c r="H1413" s="42">
        <v>1</v>
      </c>
      <c r="I1413" s="43">
        <f t="shared" ref="I1413:I1418" si="272">L1413</f>
        <v>20.954402188524593</v>
      </c>
      <c r="J1413" s="43">
        <f t="shared" ref="J1413:J1418" si="273">H1413*I1413</f>
        <v>20.954402188524593</v>
      </c>
      <c r="L1413">
        <f>_xlfn.XLOOKUP(B1413,Analítico!B:B,Analítico!I:I,0)</f>
        <v>20.954402188524593</v>
      </c>
    </row>
    <row r="1414" spans="1:12" ht="25.5" customHeight="1" x14ac:dyDescent="0.25">
      <c r="A1414" s="50" t="s">
        <v>1638</v>
      </c>
      <c r="B1414" s="51" t="s">
        <v>2162</v>
      </c>
      <c r="C1414" s="50" t="s">
        <v>157</v>
      </c>
      <c r="D1414" s="50" t="s">
        <v>2163</v>
      </c>
      <c r="E1414" s="248" t="s">
        <v>1637</v>
      </c>
      <c r="F1414" s="248"/>
      <c r="G1414" s="52" t="s">
        <v>266</v>
      </c>
      <c r="H1414" s="53">
        <v>9.1899999999999996E-2</v>
      </c>
      <c r="I1414" s="43">
        <f t="shared" si="272"/>
        <v>18.72</v>
      </c>
      <c r="J1414" s="43">
        <f t="shared" si="273"/>
        <v>1.7203679999999999</v>
      </c>
      <c r="L1414">
        <f>_xlfn.XLOOKUP(B1414,Analítico!B:B,Analítico!I:I,0)</f>
        <v>18.72</v>
      </c>
    </row>
    <row r="1415" spans="1:12" ht="25.5" customHeight="1" x14ac:dyDescent="0.25">
      <c r="A1415" s="50" t="s">
        <v>1638</v>
      </c>
      <c r="B1415" s="51" t="s">
        <v>1658</v>
      </c>
      <c r="C1415" s="50" t="s">
        <v>157</v>
      </c>
      <c r="D1415" s="50" t="s">
        <v>1659</v>
      </c>
      <c r="E1415" s="248" t="s">
        <v>1637</v>
      </c>
      <c r="F1415" s="248"/>
      <c r="G1415" s="52" t="s">
        <v>266</v>
      </c>
      <c r="H1415" s="53">
        <v>9.1899999999999996E-2</v>
      </c>
      <c r="I1415" s="43">
        <f t="shared" si="272"/>
        <v>25.97</v>
      </c>
      <c r="J1415" s="43">
        <f t="shared" si="273"/>
        <v>2.3866429999999998</v>
      </c>
      <c r="L1415">
        <f>_xlfn.XLOOKUP(B1415,Analítico!B:B,Analítico!I:I,0)</f>
        <v>25.97</v>
      </c>
    </row>
    <row r="1416" spans="1:12" ht="25.5" customHeight="1" x14ac:dyDescent="0.25">
      <c r="A1416" s="55" t="s">
        <v>1627</v>
      </c>
      <c r="B1416" s="56" t="s">
        <v>2417</v>
      </c>
      <c r="C1416" s="55" t="s">
        <v>157</v>
      </c>
      <c r="D1416" s="55" t="s">
        <v>2418</v>
      </c>
      <c r="E1416" s="249" t="s">
        <v>1648</v>
      </c>
      <c r="F1416" s="249"/>
      <c r="G1416" s="57" t="s">
        <v>164</v>
      </c>
      <c r="H1416" s="58">
        <v>2</v>
      </c>
      <c r="I1416" s="43">
        <f t="shared" si="272"/>
        <v>1.86</v>
      </c>
      <c r="J1416" s="43">
        <f t="shared" si="273"/>
        <v>3.72</v>
      </c>
      <c r="L1416">
        <f>_xlfn.XLOOKUP(B1416,Analítico!B:B,Analítico!I:I,0)</f>
        <v>1.86</v>
      </c>
    </row>
    <row r="1417" spans="1:12" ht="25.5" customHeight="1" x14ac:dyDescent="0.25">
      <c r="A1417" s="55" t="s">
        <v>1627</v>
      </c>
      <c r="B1417" s="56" t="s">
        <v>2419</v>
      </c>
      <c r="C1417" s="55" t="s">
        <v>157</v>
      </c>
      <c r="D1417" s="55" t="s">
        <v>2420</v>
      </c>
      <c r="E1417" s="249" t="s">
        <v>1648</v>
      </c>
      <c r="F1417" s="249"/>
      <c r="G1417" s="57" t="s">
        <v>164</v>
      </c>
      <c r="H1417" s="58">
        <v>1</v>
      </c>
      <c r="I1417" s="43">
        <f t="shared" si="272"/>
        <v>11.89</v>
      </c>
      <c r="J1417" s="43">
        <f t="shared" si="273"/>
        <v>11.89</v>
      </c>
      <c r="L1417">
        <f>_xlfn.XLOOKUP(B1417,Analítico!B:B,Analítico!I:I,0)</f>
        <v>11.89</v>
      </c>
    </row>
    <row r="1418" spans="1:12" ht="39" customHeight="1" thickBot="1" x14ac:dyDescent="0.3">
      <c r="A1418" s="55" t="s">
        <v>1627</v>
      </c>
      <c r="B1418" s="56" t="s">
        <v>2409</v>
      </c>
      <c r="C1418" s="55" t="s">
        <v>157</v>
      </c>
      <c r="D1418" s="55" t="s">
        <v>2410</v>
      </c>
      <c r="E1418" s="249" t="s">
        <v>1648</v>
      </c>
      <c r="F1418" s="249"/>
      <c r="G1418" s="57" t="s">
        <v>164</v>
      </c>
      <c r="H1418" s="58">
        <v>0.05</v>
      </c>
      <c r="I1418" s="43">
        <f t="shared" si="272"/>
        <v>24.96</v>
      </c>
      <c r="J1418" s="43">
        <f t="shared" si="273"/>
        <v>1.2480000000000002</v>
      </c>
      <c r="L1418">
        <f>_xlfn.XLOOKUP(B1418,Analítico!B:B,Analítico!I:I,0)</f>
        <v>24.96</v>
      </c>
    </row>
    <row r="1419" spans="1:12" ht="26.25" hidden="1" thickBot="1" x14ac:dyDescent="0.3">
      <c r="A1419" s="44"/>
      <c r="B1419" s="44"/>
      <c r="C1419" s="44"/>
      <c r="D1419" s="44"/>
      <c r="E1419" s="44" t="s">
        <v>1629</v>
      </c>
      <c r="F1419" s="45">
        <v>3.18</v>
      </c>
      <c r="G1419" s="44" t="s">
        <v>1630</v>
      </c>
      <c r="H1419" s="45">
        <v>0</v>
      </c>
      <c r="I1419" s="44" t="s">
        <v>1631</v>
      </c>
      <c r="J1419" s="45">
        <v>3.18</v>
      </c>
      <c r="L1419" t="str">
        <f>_xlfn.XLOOKUP(B1419,Analítico!B:B,Analítico!I:I,0)</f>
        <v>MO com LS =&gt;</v>
      </c>
    </row>
    <row r="1420" spans="1:12" ht="15" hidden="1" customHeight="1" thickBot="1" x14ac:dyDescent="0.3">
      <c r="A1420" s="44"/>
      <c r="B1420" s="44"/>
      <c r="C1420" s="44"/>
      <c r="D1420" s="44"/>
      <c r="E1420" s="44" t="s">
        <v>1632</v>
      </c>
      <c r="F1420" s="45">
        <v>4.6900000000000004</v>
      </c>
      <c r="G1420" s="44"/>
      <c r="H1420" s="229" t="s">
        <v>1633</v>
      </c>
      <c r="I1420" s="229"/>
      <c r="J1420" s="45">
        <v>26.01</v>
      </c>
      <c r="L1420" t="str">
        <f>_xlfn.XLOOKUP(B1420,Analítico!B:B,Analítico!I:I,0)</f>
        <v>MO com LS =&gt;</v>
      </c>
    </row>
    <row r="1421" spans="1:12" ht="0.75" customHeight="1" thickTop="1" x14ac:dyDescent="0.25">
      <c r="A1421" s="49"/>
      <c r="B1421" s="49"/>
      <c r="C1421" s="49"/>
      <c r="D1421" s="49"/>
      <c r="E1421" s="49"/>
      <c r="F1421" s="49"/>
      <c r="G1421" s="49"/>
      <c r="H1421" s="49"/>
      <c r="I1421" s="49"/>
      <c r="J1421" s="49"/>
      <c r="L1421" t="str">
        <f>_xlfn.XLOOKUP(B1421,Analítico!B:B,Analítico!I:I,0)</f>
        <v>MO com LS =&gt;</v>
      </c>
    </row>
    <row r="1422" spans="1:12" ht="18" hidden="1" customHeight="1" x14ac:dyDescent="0.25">
      <c r="A1422" s="36" t="s">
        <v>630</v>
      </c>
      <c r="B1422" s="37" t="s">
        <v>137</v>
      </c>
      <c r="C1422" s="36" t="s">
        <v>138</v>
      </c>
      <c r="D1422" s="36" t="s">
        <v>9</v>
      </c>
      <c r="E1422" s="250" t="s">
        <v>1626</v>
      </c>
      <c r="F1422" s="250"/>
      <c r="G1422" s="38" t="s">
        <v>139</v>
      </c>
      <c r="H1422" s="37" t="s">
        <v>140</v>
      </c>
      <c r="I1422" s="37" t="s">
        <v>141</v>
      </c>
      <c r="J1422" s="37" t="s">
        <v>10</v>
      </c>
      <c r="L1422" t="str">
        <f>_xlfn.XLOOKUP(B1422,Analítico!B:B,Analítico!I:I,0)</f>
        <v>Valor Unit</v>
      </c>
    </row>
    <row r="1423" spans="1:12" ht="51.75" customHeight="1" x14ac:dyDescent="0.25">
      <c r="A1423" s="39" t="s">
        <v>1636</v>
      </c>
      <c r="B1423" s="40" t="s">
        <v>631</v>
      </c>
      <c r="C1423" s="39" t="s">
        <v>157</v>
      </c>
      <c r="D1423" s="39" t="s">
        <v>632</v>
      </c>
      <c r="E1423" s="251" t="s">
        <v>2168</v>
      </c>
      <c r="F1423" s="251"/>
      <c r="G1423" s="41" t="s">
        <v>164</v>
      </c>
      <c r="H1423" s="42">
        <v>1</v>
      </c>
      <c r="I1423" s="43">
        <f t="shared" ref="I1423:I1428" si="274">L1423</f>
        <v>27.713626885245901</v>
      </c>
      <c r="J1423" s="43">
        <f t="shared" ref="J1423:J1428" si="275">H1423*I1423</f>
        <v>27.713626885245901</v>
      </c>
      <c r="L1423">
        <f>_xlfn.XLOOKUP(B1423,Analítico!B:B,Analítico!I:I,0)</f>
        <v>27.713626885245901</v>
      </c>
    </row>
    <row r="1424" spans="1:12" ht="25.5" customHeight="1" x14ac:dyDescent="0.25">
      <c r="A1424" s="50" t="s">
        <v>1638</v>
      </c>
      <c r="B1424" s="51" t="s">
        <v>2162</v>
      </c>
      <c r="C1424" s="50" t="s">
        <v>157</v>
      </c>
      <c r="D1424" s="50" t="s">
        <v>2163</v>
      </c>
      <c r="E1424" s="248" t="s">
        <v>1637</v>
      </c>
      <c r="F1424" s="248"/>
      <c r="G1424" s="52" t="s">
        <v>266</v>
      </c>
      <c r="H1424" s="53">
        <v>0.19259999999999999</v>
      </c>
      <c r="I1424" s="43">
        <f t="shared" si="274"/>
        <v>18.72</v>
      </c>
      <c r="J1424" s="43">
        <f t="shared" si="275"/>
        <v>3.6054719999999998</v>
      </c>
      <c r="L1424">
        <f>_xlfn.XLOOKUP(B1424,Analítico!B:B,Analítico!I:I,0)</f>
        <v>18.72</v>
      </c>
    </row>
    <row r="1425" spans="1:12" ht="25.5" customHeight="1" x14ac:dyDescent="0.25">
      <c r="A1425" s="50" t="s">
        <v>1638</v>
      </c>
      <c r="B1425" s="51" t="s">
        <v>1658</v>
      </c>
      <c r="C1425" s="50" t="s">
        <v>157</v>
      </c>
      <c r="D1425" s="50" t="s">
        <v>1659</v>
      </c>
      <c r="E1425" s="248" t="s">
        <v>1637</v>
      </c>
      <c r="F1425" s="248"/>
      <c r="G1425" s="52" t="s">
        <v>266</v>
      </c>
      <c r="H1425" s="53">
        <v>0.19259999999999999</v>
      </c>
      <c r="I1425" s="43">
        <f t="shared" si="274"/>
        <v>25.97</v>
      </c>
      <c r="J1425" s="43">
        <f t="shared" si="275"/>
        <v>5.0018219999999998</v>
      </c>
      <c r="L1425">
        <f>_xlfn.XLOOKUP(B1425,Analítico!B:B,Analítico!I:I,0)</f>
        <v>25.97</v>
      </c>
    </row>
    <row r="1426" spans="1:12" ht="25.5" customHeight="1" x14ac:dyDescent="0.25">
      <c r="A1426" s="55" t="s">
        <v>1627</v>
      </c>
      <c r="B1426" s="56" t="s">
        <v>2413</v>
      </c>
      <c r="C1426" s="55" t="s">
        <v>157</v>
      </c>
      <c r="D1426" s="55" t="s">
        <v>2414</v>
      </c>
      <c r="E1426" s="249" t="s">
        <v>1648</v>
      </c>
      <c r="F1426" s="249"/>
      <c r="G1426" s="57" t="s">
        <v>164</v>
      </c>
      <c r="H1426" s="58">
        <v>2</v>
      </c>
      <c r="I1426" s="43">
        <f t="shared" si="274"/>
        <v>3.3</v>
      </c>
      <c r="J1426" s="43">
        <f t="shared" si="275"/>
        <v>6.6</v>
      </c>
      <c r="L1426">
        <f>_xlfn.XLOOKUP(B1426,Analítico!B:B,Analítico!I:I,0)</f>
        <v>3.3</v>
      </c>
    </row>
    <row r="1427" spans="1:12" ht="25.5" customHeight="1" x14ac:dyDescent="0.25">
      <c r="A1427" s="55" t="s">
        <v>1627</v>
      </c>
      <c r="B1427" s="56" t="s">
        <v>2421</v>
      </c>
      <c r="C1427" s="55" t="s">
        <v>157</v>
      </c>
      <c r="D1427" s="55" t="s">
        <v>2422</v>
      </c>
      <c r="E1427" s="249" t="s">
        <v>1648</v>
      </c>
      <c r="F1427" s="249"/>
      <c r="G1427" s="57" t="s">
        <v>164</v>
      </c>
      <c r="H1427" s="58">
        <v>1</v>
      </c>
      <c r="I1427" s="43">
        <f t="shared" si="274"/>
        <v>9.64</v>
      </c>
      <c r="J1427" s="43">
        <f t="shared" si="275"/>
        <v>9.64</v>
      </c>
      <c r="L1427">
        <f>_xlfn.XLOOKUP(B1427,Analítico!B:B,Analítico!I:I,0)</f>
        <v>9.64</v>
      </c>
    </row>
    <row r="1428" spans="1:12" ht="39" customHeight="1" thickBot="1" x14ac:dyDescent="0.3">
      <c r="A1428" s="55" t="s">
        <v>1627</v>
      </c>
      <c r="B1428" s="56" t="s">
        <v>2409</v>
      </c>
      <c r="C1428" s="55" t="s">
        <v>157</v>
      </c>
      <c r="D1428" s="55" t="s">
        <v>2410</v>
      </c>
      <c r="E1428" s="249" t="s">
        <v>1648</v>
      </c>
      <c r="F1428" s="249"/>
      <c r="G1428" s="57" t="s">
        <v>164</v>
      </c>
      <c r="H1428" s="58">
        <v>0.115</v>
      </c>
      <c r="I1428" s="43">
        <f t="shared" si="274"/>
        <v>24.96</v>
      </c>
      <c r="J1428" s="43">
        <f t="shared" si="275"/>
        <v>2.8704000000000001</v>
      </c>
      <c r="L1428">
        <f>_xlfn.XLOOKUP(B1428,Analítico!B:B,Analítico!I:I,0)</f>
        <v>24.96</v>
      </c>
    </row>
    <row r="1429" spans="1:12" ht="26.25" hidden="1" thickBot="1" x14ac:dyDescent="0.3">
      <c r="A1429" s="44"/>
      <c r="B1429" s="44"/>
      <c r="C1429" s="44"/>
      <c r="D1429" s="44"/>
      <c r="E1429" s="44" t="s">
        <v>1629</v>
      </c>
      <c r="F1429" s="45">
        <v>6.68</v>
      </c>
      <c r="G1429" s="44" t="s">
        <v>1630</v>
      </c>
      <c r="H1429" s="45">
        <v>0</v>
      </c>
      <c r="I1429" s="44" t="s">
        <v>1631</v>
      </c>
      <c r="J1429" s="45">
        <v>6.68</v>
      </c>
      <c r="L1429" t="str">
        <f>_xlfn.XLOOKUP(B1429,Analítico!B:B,Analítico!I:I,0)</f>
        <v>MO com LS =&gt;</v>
      </c>
    </row>
    <row r="1430" spans="1:12" ht="15" hidden="1" customHeight="1" thickBot="1" x14ac:dyDescent="0.3">
      <c r="A1430" s="44"/>
      <c r="B1430" s="44"/>
      <c r="C1430" s="44"/>
      <c r="D1430" s="44"/>
      <c r="E1430" s="44" t="s">
        <v>1632</v>
      </c>
      <c r="F1430" s="45">
        <v>6.2</v>
      </c>
      <c r="G1430" s="44"/>
      <c r="H1430" s="229" t="s">
        <v>1633</v>
      </c>
      <c r="I1430" s="229"/>
      <c r="J1430" s="45">
        <v>34.4</v>
      </c>
      <c r="L1430" t="str">
        <f>_xlfn.XLOOKUP(B1430,Analítico!B:B,Analítico!I:I,0)</f>
        <v>MO com LS =&gt;</v>
      </c>
    </row>
    <row r="1431" spans="1:12" ht="0.75" customHeight="1" thickTop="1" x14ac:dyDescent="0.25">
      <c r="A1431" s="49"/>
      <c r="B1431" s="49"/>
      <c r="C1431" s="49"/>
      <c r="D1431" s="49"/>
      <c r="E1431" s="49"/>
      <c r="F1431" s="49"/>
      <c r="G1431" s="49"/>
      <c r="H1431" s="49"/>
      <c r="I1431" s="49"/>
      <c r="J1431" s="49"/>
      <c r="L1431" t="str">
        <f>_xlfn.XLOOKUP(B1431,Analítico!B:B,Analítico!I:I,0)</f>
        <v>MO com LS =&gt;</v>
      </c>
    </row>
    <row r="1432" spans="1:12" ht="18" hidden="1" customHeight="1" x14ac:dyDescent="0.25">
      <c r="A1432" s="36" t="s">
        <v>633</v>
      </c>
      <c r="B1432" s="37" t="s">
        <v>137</v>
      </c>
      <c r="C1432" s="36" t="s">
        <v>138</v>
      </c>
      <c r="D1432" s="36" t="s">
        <v>9</v>
      </c>
      <c r="E1432" s="250" t="s">
        <v>1626</v>
      </c>
      <c r="F1432" s="250"/>
      <c r="G1432" s="38" t="s">
        <v>139</v>
      </c>
      <c r="H1432" s="37" t="s">
        <v>140</v>
      </c>
      <c r="I1432" s="37" t="s">
        <v>141</v>
      </c>
      <c r="J1432" s="37" t="s">
        <v>10</v>
      </c>
      <c r="L1432" t="str">
        <f>_xlfn.XLOOKUP(B1432,Analítico!B:B,Analítico!I:I,0)</f>
        <v>Valor Unit</v>
      </c>
    </row>
    <row r="1433" spans="1:12" ht="51.75" customHeight="1" x14ac:dyDescent="0.25">
      <c r="A1433" s="39" t="s">
        <v>1636</v>
      </c>
      <c r="B1433" s="40" t="s">
        <v>634</v>
      </c>
      <c r="C1433" s="39" t="s">
        <v>157</v>
      </c>
      <c r="D1433" s="39" t="s">
        <v>635</v>
      </c>
      <c r="E1433" s="251" t="s">
        <v>2168</v>
      </c>
      <c r="F1433" s="251"/>
      <c r="G1433" s="41" t="s">
        <v>164</v>
      </c>
      <c r="H1433" s="42">
        <v>1</v>
      </c>
      <c r="I1433" s="43">
        <f t="shared" ref="I1433:I1438" si="276">L1433</f>
        <v>112.61077808196721</v>
      </c>
      <c r="J1433" s="43">
        <f t="shared" ref="J1433:J1438" si="277">H1433*I1433</f>
        <v>112.61077808196721</v>
      </c>
      <c r="L1433">
        <f>_xlfn.XLOOKUP(B1433,Analítico!B:B,Analítico!I:I,0)</f>
        <v>112.61077808196721</v>
      </c>
    </row>
    <row r="1434" spans="1:12" ht="25.5" customHeight="1" x14ac:dyDescent="0.25">
      <c r="A1434" s="50" t="s">
        <v>1638</v>
      </c>
      <c r="B1434" s="51" t="s">
        <v>2162</v>
      </c>
      <c r="C1434" s="50" t="s">
        <v>157</v>
      </c>
      <c r="D1434" s="50" t="s">
        <v>2163</v>
      </c>
      <c r="E1434" s="248" t="s">
        <v>1637</v>
      </c>
      <c r="F1434" s="248"/>
      <c r="G1434" s="52" t="s">
        <v>266</v>
      </c>
      <c r="H1434" s="53">
        <v>0.36049999999999999</v>
      </c>
      <c r="I1434" s="43">
        <f t="shared" si="276"/>
        <v>18.72</v>
      </c>
      <c r="J1434" s="43">
        <f t="shared" si="277"/>
        <v>6.7485599999999994</v>
      </c>
      <c r="L1434">
        <f>_xlfn.XLOOKUP(B1434,Analítico!B:B,Analítico!I:I,0)</f>
        <v>18.72</v>
      </c>
    </row>
    <row r="1435" spans="1:12" ht="25.5" customHeight="1" x14ac:dyDescent="0.25">
      <c r="A1435" s="50" t="s">
        <v>1638</v>
      </c>
      <c r="B1435" s="51" t="s">
        <v>1658</v>
      </c>
      <c r="C1435" s="50" t="s">
        <v>157</v>
      </c>
      <c r="D1435" s="50" t="s">
        <v>1659</v>
      </c>
      <c r="E1435" s="248" t="s">
        <v>1637</v>
      </c>
      <c r="F1435" s="248"/>
      <c r="G1435" s="52" t="s">
        <v>266</v>
      </c>
      <c r="H1435" s="53">
        <v>0.36049999999999999</v>
      </c>
      <c r="I1435" s="43">
        <f t="shared" si="276"/>
        <v>25.97</v>
      </c>
      <c r="J1435" s="43">
        <f t="shared" si="277"/>
        <v>9.3621849999999984</v>
      </c>
      <c r="L1435">
        <f>_xlfn.XLOOKUP(B1435,Analítico!B:B,Analítico!I:I,0)</f>
        <v>25.97</v>
      </c>
    </row>
    <row r="1436" spans="1:12" ht="25.5" customHeight="1" x14ac:dyDescent="0.25">
      <c r="A1436" s="55" t="s">
        <v>1627</v>
      </c>
      <c r="B1436" s="56" t="s">
        <v>2423</v>
      </c>
      <c r="C1436" s="55" t="s">
        <v>157</v>
      </c>
      <c r="D1436" s="55" t="s">
        <v>2424</v>
      </c>
      <c r="E1436" s="249" t="s">
        <v>1648</v>
      </c>
      <c r="F1436" s="249"/>
      <c r="G1436" s="57" t="s">
        <v>164</v>
      </c>
      <c r="H1436" s="58">
        <v>2</v>
      </c>
      <c r="I1436" s="43">
        <f t="shared" si="276"/>
        <v>11.51</v>
      </c>
      <c r="J1436" s="43">
        <f t="shared" si="277"/>
        <v>23.02</v>
      </c>
      <c r="L1436">
        <f>_xlfn.XLOOKUP(B1436,Analítico!B:B,Analítico!I:I,0)</f>
        <v>11.51</v>
      </c>
    </row>
    <row r="1437" spans="1:12" ht="39" customHeight="1" x14ac:dyDescent="0.25">
      <c r="A1437" s="55" t="s">
        <v>1627</v>
      </c>
      <c r="B1437" s="56" t="s">
        <v>2409</v>
      </c>
      <c r="C1437" s="55" t="s">
        <v>157</v>
      </c>
      <c r="D1437" s="55" t="s">
        <v>2410</v>
      </c>
      <c r="E1437" s="249" t="s">
        <v>1648</v>
      </c>
      <c r="F1437" s="249"/>
      <c r="G1437" s="57" t="s">
        <v>164</v>
      </c>
      <c r="H1437" s="58">
        <v>0.17499999999999999</v>
      </c>
      <c r="I1437" s="43">
        <f t="shared" si="276"/>
        <v>24.96</v>
      </c>
      <c r="J1437" s="43">
        <f t="shared" si="277"/>
        <v>4.3679999999999994</v>
      </c>
      <c r="L1437">
        <f>_xlfn.XLOOKUP(B1437,Analítico!B:B,Analítico!I:I,0)</f>
        <v>24.96</v>
      </c>
    </row>
    <row r="1438" spans="1:12" ht="25.5" customHeight="1" thickBot="1" x14ac:dyDescent="0.3">
      <c r="A1438" s="55" t="s">
        <v>1627</v>
      </c>
      <c r="B1438" s="56" t="s">
        <v>2425</v>
      </c>
      <c r="C1438" s="55" t="s">
        <v>157</v>
      </c>
      <c r="D1438" s="55" t="s">
        <v>2426</v>
      </c>
      <c r="E1438" s="249" t="s">
        <v>1648</v>
      </c>
      <c r="F1438" s="249"/>
      <c r="G1438" s="57" t="s">
        <v>164</v>
      </c>
      <c r="H1438" s="58">
        <v>1</v>
      </c>
      <c r="I1438" s="43">
        <f t="shared" si="276"/>
        <v>69.13</v>
      </c>
      <c r="J1438" s="43">
        <f t="shared" si="277"/>
        <v>69.13</v>
      </c>
      <c r="L1438">
        <f>_xlfn.XLOOKUP(B1438,Analítico!B:B,Analítico!I:I,0)</f>
        <v>69.13</v>
      </c>
    </row>
    <row r="1439" spans="1:12" ht="26.25" hidden="1" thickBot="1" x14ac:dyDescent="0.3">
      <c r="A1439" s="44"/>
      <c r="B1439" s="44"/>
      <c r="C1439" s="44"/>
      <c r="D1439" s="44"/>
      <c r="E1439" s="44" t="s">
        <v>1629</v>
      </c>
      <c r="F1439" s="45">
        <v>12.52</v>
      </c>
      <c r="G1439" s="44" t="s">
        <v>1630</v>
      </c>
      <c r="H1439" s="45">
        <v>0</v>
      </c>
      <c r="I1439" s="44" t="s">
        <v>1631</v>
      </c>
      <c r="J1439" s="45">
        <v>12.52</v>
      </c>
      <c r="L1439" t="str">
        <f>_xlfn.XLOOKUP(B1439,Analítico!B:B,Analítico!I:I,0)</f>
        <v>MO com LS =&gt;</v>
      </c>
    </row>
    <row r="1440" spans="1:12" ht="15" hidden="1" customHeight="1" thickBot="1" x14ac:dyDescent="0.3">
      <c r="A1440" s="44"/>
      <c r="B1440" s="44"/>
      <c r="C1440" s="44"/>
      <c r="D1440" s="44"/>
      <c r="E1440" s="44" t="s">
        <v>1632</v>
      </c>
      <c r="F1440" s="45">
        <v>25.2</v>
      </c>
      <c r="G1440" s="44"/>
      <c r="H1440" s="229" t="s">
        <v>1633</v>
      </c>
      <c r="I1440" s="229"/>
      <c r="J1440" s="45">
        <v>139.78</v>
      </c>
      <c r="L1440" t="str">
        <f>_xlfn.XLOOKUP(B1440,Analítico!B:B,Analítico!I:I,0)</f>
        <v>MO com LS =&gt;</v>
      </c>
    </row>
    <row r="1441" spans="1:12" ht="0.75" customHeight="1" thickTop="1" x14ac:dyDescent="0.25">
      <c r="A1441" s="49"/>
      <c r="B1441" s="49"/>
      <c r="C1441" s="49"/>
      <c r="D1441" s="49"/>
      <c r="E1441" s="49"/>
      <c r="F1441" s="49"/>
      <c r="G1441" s="49"/>
      <c r="H1441" s="49"/>
      <c r="I1441" s="49"/>
      <c r="J1441" s="49"/>
      <c r="L1441" t="str">
        <f>_xlfn.XLOOKUP(B1441,Analítico!B:B,Analítico!I:I,0)</f>
        <v>MO com LS =&gt;</v>
      </c>
    </row>
    <row r="1442" spans="1:12" ht="18" hidden="1" customHeight="1" x14ac:dyDescent="0.25">
      <c r="A1442" s="36" t="s">
        <v>636</v>
      </c>
      <c r="B1442" s="37" t="s">
        <v>137</v>
      </c>
      <c r="C1442" s="36" t="s">
        <v>138</v>
      </c>
      <c r="D1442" s="36" t="s">
        <v>9</v>
      </c>
      <c r="E1442" s="250" t="s">
        <v>1626</v>
      </c>
      <c r="F1442" s="250"/>
      <c r="G1442" s="38" t="s">
        <v>139</v>
      </c>
      <c r="H1442" s="37" t="s">
        <v>140</v>
      </c>
      <c r="I1442" s="37" t="s">
        <v>141</v>
      </c>
      <c r="J1442" s="37" t="s">
        <v>10</v>
      </c>
      <c r="L1442" t="str">
        <f>_xlfn.XLOOKUP(B1442,Analítico!B:B,Analítico!I:I,0)</f>
        <v>Valor Unit</v>
      </c>
    </row>
    <row r="1443" spans="1:12" ht="39" customHeight="1" x14ac:dyDescent="0.25">
      <c r="A1443" s="39" t="s">
        <v>1636</v>
      </c>
      <c r="B1443" s="40" t="s">
        <v>637</v>
      </c>
      <c r="C1443" s="39" t="s">
        <v>157</v>
      </c>
      <c r="D1443" s="39" t="s">
        <v>638</v>
      </c>
      <c r="E1443" s="251" t="s">
        <v>2168</v>
      </c>
      <c r="F1443" s="251"/>
      <c r="G1443" s="41" t="s">
        <v>255</v>
      </c>
      <c r="H1443" s="42">
        <v>1</v>
      </c>
      <c r="I1443" s="43">
        <f t="shared" ref="I1443:I1447" si="278">L1443</f>
        <v>57.296312327868854</v>
      </c>
      <c r="J1443" s="43">
        <f t="shared" ref="J1443:J1447" si="279">H1443*I1443</f>
        <v>57.296312327868854</v>
      </c>
      <c r="L1443">
        <f>_xlfn.XLOOKUP(B1443,Analítico!B:B,Analítico!I:I,0)</f>
        <v>57.296312327868854</v>
      </c>
    </row>
    <row r="1444" spans="1:12" ht="25.5" customHeight="1" x14ac:dyDescent="0.25">
      <c r="A1444" s="50" t="s">
        <v>1638</v>
      </c>
      <c r="B1444" s="51" t="s">
        <v>2162</v>
      </c>
      <c r="C1444" s="50" t="s">
        <v>157</v>
      </c>
      <c r="D1444" s="50" t="s">
        <v>2163</v>
      </c>
      <c r="E1444" s="248" t="s">
        <v>1637</v>
      </c>
      <c r="F1444" s="248"/>
      <c r="G1444" s="52" t="s">
        <v>266</v>
      </c>
      <c r="H1444" s="53">
        <v>0.31140000000000001</v>
      </c>
      <c r="I1444" s="43">
        <f t="shared" si="278"/>
        <v>18.72</v>
      </c>
      <c r="J1444" s="43">
        <f t="shared" si="279"/>
        <v>5.8294079999999999</v>
      </c>
      <c r="L1444">
        <f>_xlfn.XLOOKUP(B1444,Analítico!B:B,Analítico!I:I,0)</f>
        <v>18.72</v>
      </c>
    </row>
    <row r="1445" spans="1:12" ht="25.5" customHeight="1" x14ac:dyDescent="0.25">
      <c r="A1445" s="50" t="s">
        <v>1638</v>
      </c>
      <c r="B1445" s="51" t="s">
        <v>1658</v>
      </c>
      <c r="C1445" s="50" t="s">
        <v>157</v>
      </c>
      <c r="D1445" s="50" t="s">
        <v>1659</v>
      </c>
      <c r="E1445" s="248" t="s">
        <v>1637</v>
      </c>
      <c r="F1445" s="248"/>
      <c r="G1445" s="52" t="s">
        <v>266</v>
      </c>
      <c r="H1445" s="53">
        <v>0.31140000000000001</v>
      </c>
      <c r="I1445" s="43">
        <f t="shared" si="278"/>
        <v>25.97</v>
      </c>
      <c r="J1445" s="43">
        <f t="shared" si="279"/>
        <v>8.0870580000000007</v>
      </c>
      <c r="L1445">
        <f>_xlfn.XLOOKUP(B1445,Analítico!B:B,Analítico!I:I,0)</f>
        <v>25.97</v>
      </c>
    </row>
    <row r="1446" spans="1:12" ht="25.5" customHeight="1" x14ac:dyDescent="0.25">
      <c r="A1446" s="55" t="s">
        <v>1627</v>
      </c>
      <c r="B1446" s="56" t="s">
        <v>2427</v>
      </c>
      <c r="C1446" s="55" t="s">
        <v>157</v>
      </c>
      <c r="D1446" s="55" t="s">
        <v>2428</v>
      </c>
      <c r="E1446" s="249" t="s">
        <v>1648</v>
      </c>
      <c r="F1446" s="249"/>
      <c r="G1446" s="57" t="s">
        <v>255</v>
      </c>
      <c r="H1446" s="58">
        <v>1.0548999999999999</v>
      </c>
      <c r="I1446" s="43">
        <f t="shared" si="278"/>
        <v>41.11</v>
      </c>
      <c r="J1446" s="43">
        <f t="shared" si="279"/>
        <v>43.366938999999995</v>
      </c>
      <c r="L1446">
        <f>_xlfn.XLOOKUP(B1446,Analítico!B:B,Analítico!I:I,0)</f>
        <v>41.11</v>
      </c>
    </row>
    <row r="1447" spans="1:12" ht="24" customHeight="1" thickBot="1" x14ac:dyDescent="0.3">
      <c r="A1447" s="55" t="s">
        <v>1627</v>
      </c>
      <c r="B1447" s="56" t="s">
        <v>2237</v>
      </c>
      <c r="C1447" s="55" t="s">
        <v>157</v>
      </c>
      <c r="D1447" s="55" t="s">
        <v>2238</v>
      </c>
      <c r="E1447" s="249" t="s">
        <v>1648</v>
      </c>
      <c r="F1447" s="249"/>
      <c r="G1447" s="57" t="s">
        <v>164</v>
      </c>
      <c r="H1447" s="58">
        <v>1.7299999999999999E-2</v>
      </c>
      <c r="I1447" s="43">
        <f t="shared" si="278"/>
        <v>1.94</v>
      </c>
      <c r="J1447" s="43">
        <f t="shared" si="279"/>
        <v>3.3561999999999995E-2</v>
      </c>
      <c r="L1447">
        <f>_xlfn.XLOOKUP(B1447,Analítico!B:B,Analítico!I:I,0)</f>
        <v>1.94</v>
      </c>
    </row>
    <row r="1448" spans="1:12" ht="26.25" hidden="1" thickBot="1" x14ac:dyDescent="0.3">
      <c r="A1448" s="44"/>
      <c r="B1448" s="44"/>
      <c r="C1448" s="44"/>
      <c r="D1448" s="44"/>
      <c r="E1448" s="44" t="s">
        <v>1629</v>
      </c>
      <c r="F1448" s="45">
        <v>10.82</v>
      </c>
      <c r="G1448" s="44" t="s">
        <v>1630</v>
      </c>
      <c r="H1448" s="45">
        <v>0</v>
      </c>
      <c r="I1448" s="44" t="s">
        <v>1631</v>
      </c>
      <c r="J1448" s="45">
        <v>10.82</v>
      </c>
      <c r="L1448" t="str">
        <f>_xlfn.XLOOKUP(B1448,Analítico!B:B,Analítico!I:I,0)</f>
        <v>MO com LS =&gt;</v>
      </c>
    </row>
    <row r="1449" spans="1:12" ht="15" hidden="1" customHeight="1" thickBot="1" x14ac:dyDescent="0.3">
      <c r="A1449" s="44"/>
      <c r="B1449" s="44"/>
      <c r="C1449" s="44"/>
      <c r="D1449" s="44"/>
      <c r="E1449" s="44" t="s">
        <v>1632</v>
      </c>
      <c r="F1449" s="45">
        <v>12.82</v>
      </c>
      <c r="G1449" s="44"/>
      <c r="H1449" s="229" t="s">
        <v>1633</v>
      </c>
      <c r="I1449" s="229"/>
      <c r="J1449" s="45">
        <v>71.12</v>
      </c>
      <c r="L1449" t="str">
        <f>_xlfn.XLOOKUP(B1449,Analítico!B:B,Analítico!I:I,0)</f>
        <v>MO com LS =&gt;</v>
      </c>
    </row>
    <row r="1450" spans="1:12" ht="0.75" customHeight="1" thickTop="1" x14ac:dyDescent="0.25">
      <c r="A1450" s="49"/>
      <c r="B1450" s="49"/>
      <c r="C1450" s="49"/>
      <c r="D1450" s="49"/>
      <c r="E1450" s="49"/>
      <c r="F1450" s="49"/>
      <c r="G1450" s="49"/>
      <c r="H1450" s="49"/>
      <c r="I1450" s="49"/>
      <c r="J1450" s="49"/>
      <c r="L1450" t="str">
        <f>_xlfn.XLOOKUP(B1450,Analítico!B:B,Analítico!I:I,0)</f>
        <v>MO com LS =&gt;</v>
      </c>
    </row>
    <row r="1451" spans="1:12" ht="18" hidden="1" customHeight="1" x14ac:dyDescent="0.25">
      <c r="A1451" s="36" t="s">
        <v>639</v>
      </c>
      <c r="B1451" s="37" t="s">
        <v>137</v>
      </c>
      <c r="C1451" s="36" t="s">
        <v>138</v>
      </c>
      <c r="D1451" s="36" t="s">
        <v>9</v>
      </c>
      <c r="E1451" s="250" t="s">
        <v>1626</v>
      </c>
      <c r="F1451" s="250"/>
      <c r="G1451" s="38" t="s">
        <v>139</v>
      </c>
      <c r="H1451" s="37" t="s">
        <v>140</v>
      </c>
      <c r="I1451" s="37" t="s">
        <v>141</v>
      </c>
      <c r="J1451" s="37" t="s">
        <v>10</v>
      </c>
      <c r="L1451" t="str">
        <f>_xlfn.XLOOKUP(B1451,Analítico!B:B,Analítico!I:I,0)</f>
        <v>Valor Unit</v>
      </c>
    </row>
    <row r="1452" spans="1:12" ht="39" customHeight="1" x14ac:dyDescent="0.25">
      <c r="A1452" s="39" t="s">
        <v>1636</v>
      </c>
      <c r="B1452" s="40" t="s">
        <v>640</v>
      </c>
      <c r="C1452" s="39" t="s">
        <v>157</v>
      </c>
      <c r="D1452" s="39" t="s">
        <v>641</v>
      </c>
      <c r="E1452" s="251" t="s">
        <v>2168</v>
      </c>
      <c r="F1452" s="251"/>
      <c r="G1452" s="41" t="s">
        <v>255</v>
      </c>
      <c r="H1452" s="42">
        <v>1</v>
      </c>
      <c r="I1452" s="43">
        <f t="shared" ref="I1452:I1456" si="280">L1452</f>
        <v>27.302756254098362</v>
      </c>
      <c r="J1452" s="43">
        <f t="shared" ref="J1452:J1456" si="281">H1452*I1452</f>
        <v>27.302756254098362</v>
      </c>
      <c r="L1452">
        <f>_xlfn.XLOOKUP(B1452,Analítico!B:B,Analítico!I:I,0)</f>
        <v>27.302756254098362</v>
      </c>
    </row>
    <row r="1453" spans="1:12" ht="25.5" customHeight="1" x14ac:dyDescent="0.25">
      <c r="A1453" s="50" t="s">
        <v>1638</v>
      </c>
      <c r="B1453" s="51" t="s">
        <v>2162</v>
      </c>
      <c r="C1453" s="50" t="s">
        <v>157</v>
      </c>
      <c r="D1453" s="50" t="s">
        <v>2163</v>
      </c>
      <c r="E1453" s="248" t="s">
        <v>1637</v>
      </c>
      <c r="F1453" s="248"/>
      <c r="G1453" s="52" t="s">
        <v>266</v>
      </c>
      <c r="H1453" s="53">
        <v>0.23960000000000001</v>
      </c>
      <c r="I1453" s="43">
        <f t="shared" si="280"/>
        <v>18.72</v>
      </c>
      <c r="J1453" s="43">
        <f t="shared" si="281"/>
        <v>4.4853119999999995</v>
      </c>
      <c r="L1453">
        <f>_xlfn.XLOOKUP(B1453,Analítico!B:B,Analítico!I:I,0)</f>
        <v>18.72</v>
      </c>
    </row>
    <row r="1454" spans="1:12" ht="25.5" customHeight="1" x14ac:dyDescent="0.25">
      <c r="A1454" s="50" t="s">
        <v>1638</v>
      </c>
      <c r="B1454" s="51" t="s">
        <v>1658</v>
      </c>
      <c r="C1454" s="50" t="s">
        <v>157</v>
      </c>
      <c r="D1454" s="50" t="s">
        <v>1659</v>
      </c>
      <c r="E1454" s="248" t="s">
        <v>1637</v>
      </c>
      <c r="F1454" s="248"/>
      <c r="G1454" s="52" t="s">
        <v>266</v>
      </c>
      <c r="H1454" s="53">
        <v>0.23960000000000001</v>
      </c>
      <c r="I1454" s="43">
        <f t="shared" si="280"/>
        <v>25.97</v>
      </c>
      <c r="J1454" s="43">
        <f t="shared" si="281"/>
        <v>6.2224120000000003</v>
      </c>
      <c r="L1454">
        <f>_xlfn.XLOOKUP(B1454,Analítico!B:B,Analítico!I:I,0)</f>
        <v>25.97</v>
      </c>
    </row>
    <row r="1455" spans="1:12" ht="25.5" customHeight="1" x14ac:dyDescent="0.25">
      <c r="A1455" s="55" t="s">
        <v>1627</v>
      </c>
      <c r="B1455" s="56" t="s">
        <v>2429</v>
      </c>
      <c r="C1455" s="55" t="s">
        <v>157</v>
      </c>
      <c r="D1455" s="55" t="s">
        <v>2430</v>
      </c>
      <c r="E1455" s="249" t="s">
        <v>1648</v>
      </c>
      <c r="F1455" s="249"/>
      <c r="G1455" s="57" t="s">
        <v>255</v>
      </c>
      <c r="H1455" s="58">
        <v>1.0548999999999999</v>
      </c>
      <c r="I1455" s="43">
        <f t="shared" si="280"/>
        <v>15.72</v>
      </c>
      <c r="J1455" s="43">
        <f t="shared" si="281"/>
        <v>16.583027999999999</v>
      </c>
      <c r="L1455">
        <f>_xlfn.XLOOKUP(B1455,Analítico!B:B,Analítico!I:I,0)</f>
        <v>15.72</v>
      </c>
    </row>
    <row r="1456" spans="1:12" ht="24" customHeight="1" thickBot="1" x14ac:dyDescent="0.3">
      <c r="A1456" s="55" t="s">
        <v>1627</v>
      </c>
      <c r="B1456" s="56" t="s">
        <v>2237</v>
      </c>
      <c r="C1456" s="55" t="s">
        <v>157</v>
      </c>
      <c r="D1456" s="55" t="s">
        <v>2238</v>
      </c>
      <c r="E1456" s="249" t="s">
        <v>1648</v>
      </c>
      <c r="F1456" s="249"/>
      <c r="G1456" s="57" t="s">
        <v>164</v>
      </c>
      <c r="H1456" s="58">
        <v>1.3299999999999999E-2</v>
      </c>
      <c r="I1456" s="43">
        <f t="shared" si="280"/>
        <v>1.94</v>
      </c>
      <c r="J1456" s="43">
        <f t="shared" si="281"/>
        <v>2.5801999999999999E-2</v>
      </c>
      <c r="L1456">
        <f>_xlfn.XLOOKUP(B1456,Analítico!B:B,Analítico!I:I,0)</f>
        <v>1.94</v>
      </c>
    </row>
    <row r="1457" spans="1:12" ht="26.25" hidden="1" thickBot="1" x14ac:dyDescent="0.3">
      <c r="A1457" s="44"/>
      <c r="B1457" s="44"/>
      <c r="C1457" s="44"/>
      <c r="D1457" s="44"/>
      <c r="E1457" s="44" t="s">
        <v>1629</v>
      </c>
      <c r="F1457" s="45">
        <v>8.32</v>
      </c>
      <c r="G1457" s="44" t="s">
        <v>1630</v>
      </c>
      <c r="H1457" s="45">
        <v>0</v>
      </c>
      <c r="I1457" s="44" t="s">
        <v>1631</v>
      </c>
      <c r="J1457" s="45">
        <v>8.32</v>
      </c>
      <c r="L1457" t="str">
        <f>_xlfn.XLOOKUP(B1457,Analítico!B:B,Analítico!I:I,0)</f>
        <v>MO com LS =&gt;</v>
      </c>
    </row>
    <row r="1458" spans="1:12" ht="15" hidden="1" customHeight="1" thickBot="1" x14ac:dyDescent="0.3">
      <c r="A1458" s="44"/>
      <c r="B1458" s="44"/>
      <c r="C1458" s="44"/>
      <c r="D1458" s="44"/>
      <c r="E1458" s="44" t="s">
        <v>1632</v>
      </c>
      <c r="F1458" s="45">
        <v>6.11</v>
      </c>
      <c r="G1458" s="44"/>
      <c r="H1458" s="229" t="s">
        <v>1633</v>
      </c>
      <c r="I1458" s="229"/>
      <c r="J1458" s="45">
        <v>33.89</v>
      </c>
      <c r="L1458" t="str">
        <f>_xlfn.XLOOKUP(B1458,Analítico!B:B,Analítico!I:I,0)</f>
        <v>MO com LS =&gt;</v>
      </c>
    </row>
    <row r="1459" spans="1:12" ht="0.75" customHeight="1" thickTop="1" x14ac:dyDescent="0.25">
      <c r="A1459" s="49"/>
      <c r="B1459" s="49"/>
      <c r="C1459" s="49"/>
      <c r="D1459" s="49"/>
      <c r="E1459" s="49"/>
      <c r="F1459" s="49"/>
      <c r="G1459" s="49"/>
      <c r="H1459" s="49"/>
      <c r="I1459" s="49"/>
      <c r="J1459" s="49"/>
      <c r="L1459" t="str">
        <f>_xlfn.XLOOKUP(B1459,Analítico!B:B,Analítico!I:I,0)</f>
        <v>MO com LS =&gt;</v>
      </c>
    </row>
    <row r="1460" spans="1:12" ht="18" hidden="1" customHeight="1" x14ac:dyDescent="0.25">
      <c r="A1460" s="36" t="s">
        <v>642</v>
      </c>
      <c r="B1460" s="37" t="s">
        <v>137</v>
      </c>
      <c r="C1460" s="36" t="s">
        <v>138</v>
      </c>
      <c r="D1460" s="36" t="s">
        <v>9</v>
      </c>
      <c r="E1460" s="250" t="s">
        <v>1626</v>
      </c>
      <c r="F1460" s="250"/>
      <c r="G1460" s="38" t="s">
        <v>139</v>
      </c>
      <c r="H1460" s="37" t="s">
        <v>140</v>
      </c>
      <c r="I1460" s="37" t="s">
        <v>141</v>
      </c>
      <c r="J1460" s="37" t="s">
        <v>10</v>
      </c>
      <c r="L1460" t="str">
        <f>_xlfn.XLOOKUP(B1460,Analítico!B:B,Analítico!I:I,0)</f>
        <v>Valor Unit</v>
      </c>
    </row>
    <row r="1461" spans="1:12" ht="51.75" customHeight="1" x14ac:dyDescent="0.25">
      <c r="A1461" s="39" t="s">
        <v>1636</v>
      </c>
      <c r="B1461" s="40" t="s">
        <v>643</v>
      </c>
      <c r="C1461" s="39" t="s">
        <v>157</v>
      </c>
      <c r="D1461" s="39" t="s">
        <v>644</v>
      </c>
      <c r="E1461" s="251" t="s">
        <v>2168</v>
      </c>
      <c r="F1461" s="251"/>
      <c r="G1461" s="41" t="s">
        <v>164</v>
      </c>
      <c r="H1461" s="42">
        <v>1</v>
      </c>
      <c r="I1461" s="43">
        <f t="shared" ref="I1461:I1466" si="282">L1461</f>
        <v>51.028521131147542</v>
      </c>
      <c r="J1461" s="43">
        <f t="shared" ref="J1461:J1466" si="283">H1461*I1461</f>
        <v>51.028521131147542</v>
      </c>
      <c r="L1461">
        <f>_xlfn.XLOOKUP(B1461,Analítico!B:B,Analítico!I:I,0)</f>
        <v>51.028521131147542</v>
      </c>
    </row>
    <row r="1462" spans="1:12" ht="25.5" customHeight="1" x14ac:dyDescent="0.25">
      <c r="A1462" s="50" t="s">
        <v>1638</v>
      </c>
      <c r="B1462" s="51" t="s">
        <v>2162</v>
      </c>
      <c r="C1462" s="50" t="s">
        <v>157</v>
      </c>
      <c r="D1462" s="50" t="s">
        <v>2163</v>
      </c>
      <c r="E1462" s="248" t="s">
        <v>1637</v>
      </c>
      <c r="F1462" s="248"/>
      <c r="G1462" s="52" t="s">
        <v>266</v>
      </c>
      <c r="H1462" s="53">
        <v>0.25679999999999997</v>
      </c>
      <c r="I1462" s="43">
        <f t="shared" si="282"/>
        <v>18.72</v>
      </c>
      <c r="J1462" s="43">
        <f t="shared" si="283"/>
        <v>4.8072959999999991</v>
      </c>
      <c r="L1462">
        <f>_xlfn.XLOOKUP(B1462,Analítico!B:B,Analítico!I:I,0)</f>
        <v>18.72</v>
      </c>
    </row>
    <row r="1463" spans="1:12" ht="25.5" customHeight="1" x14ac:dyDescent="0.25">
      <c r="A1463" s="50" t="s">
        <v>1638</v>
      </c>
      <c r="B1463" s="51" t="s">
        <v>1658</v>
      </c>
      <c r="C1463" s="50" t="s">
        <v>157</v>
      </c>
      <c r="D1463" s="50" t="s">
        <v>1659</v>
      </c>
      <c r="E1463" s="248" t="s">
        <v>1637</v>
      </c>
      <c r="F1463" s="248"/>
      <c r="G1463" s="52" t="s">
        <v>266</v>
      </c>
      <c r="H1463" s="53">
        <v>0.25679999999999997</v>
      </c>
      <c r="I1463" s="43">
        <f t="shared" si="282"/>
        <v>25.97</v>
      </c>
      <c r="J1463" s="43">
        <f t="shared" si="283"/>
        <v>6.6690959999999988</v>
      </c>
      <c r="L1463">
        <f>_xlfn.XLOOKUP(B1463,Analítico!B:B,Analítico!I:I,0)</f>
        <v>25.97</v>
      </c>
    </row>
    <row r="1464" spans="1:12" ht="25.5" customHeight="1" x14ac:dyDescent="0.25">
      <c r="A1464" s="55" t="s">
        <v>1627</v>
      </c>
      <c r="B1464" s="56" t="s">
        <v>2413</v>
      </c>
      <c r="C1464" s="55" t="s">
        <v>157</v>
      </c>
      <c r="D1464" s="55" t="s">
        <v>2414</v>
      </c>
      <c r="E1464" s="249" t="s">
        <v>1648</v>
      </c>
      <c r="F1464" s="249"/>
      <c r="G1464" s="57" t="s">
        <v>164</v>
      </c>
      <c r="H1464" s="58">
        <v>3</v>
      </c>
      <c r="I1464" s="43">
        <f t="shared" si="282"/>
        <v>3.3</v>
      </c>
      <c r="J1464" s="43">
        <f t="shared" si="283"/>
        <v>9.8999999999999986</v>
      </c>
      <c r="L1464">
        <f>_xlfn.XLOOKUP(B1464,Analítico!B:B,Analítico!I:I,0)</f>
        <v>3.3</v>
      </c>
    </row>
    <row r="1465" spans="1:12" ht="25.5" customHeight="1" x14ac:dyDescent="0.25">
      <c r="A1465" s="55" t="s">
        <v>1627</v>
      </c>
      <c r="B1465" s="56" t="s">
        <v>2431</v>
      </c>
      <c r="C1465" s="55" t="s">
        <v>157</v>
      </c>
      <c r="D1465" s="55" t="s">
        <v>2432</v>
      </c>
      <c r="E1465" s="249" t="s">
        <v>1648</v>
      </c>
      <c r="F1465" s="249"/>
      <c r="G1465" s="57" t="s">
        <v>164</v>
      </c>
      <c r="H1465" s="58">
        <v>1</v>
      </c>
      <c r="I1465" s="43">
        <f t="shared" si="282"/>
        <v>25.36</v>
      </c>
      <c r="J1465" s="43">
        <f t="shared" si="283"/>
        <v>25.36</v>
      </c>
      <c r="L1465">
        <f>_xlfn.XLOOKUP(B1465,Analítico!B:B,Analítico!I:I,0)</f>
        <v>25.36</v>
      </c>
    </row>
    <row r="1466" spans="1:12" ht="39" customHeight="1" thickBot="1" x14ac:dyDescent="0.3">
      <c r="A1466" s="55" t="s">
        <v>1627</v>
      </c>
      <c r="B1466" s="56" t="s">
        <v>2409</v>
      </c>
      <c r="C1466" s="55" t="s">
        <v>157</v>
      </c>
      <c r="D1466" s="55" t="s">
        <v>2410</v>
      </c>
      <c r="E1466" s="249" t="s">
        <v>1648</v>
      </c>
      <c r="F1466" s="249"/>
      <c r="G1466" s="57" t="s">
        <v>164</v>
      </c>
      <c r="H1466" s="58">
        <v>0.17249999999999999</v>
      </c>
      <c r="I1466" s="43">
        <f t="shared" si="282"/>
        <v>24.96</v>
      </c>
      <c r="J1466" s="43">
        <f t="shared" si="283"/>
        <v>4.3056000000000001</v>
      </c>
      <c r="L1466">
        <f>_xlfn.XLOOKUP(B1466,Analítico!B:B,Analítico!I:I,0)</f>
        <v>24.96</v>
      </c>
    </row>
    <row r="1467" spans="1:12" ht="26.25" hidden="1" thickBot="1" x14ac:dyDescent="0.3">
      <c r="A1467" s="44"/>
      <c r="B1467" s="44"/>
      <c r="C1467" s="44"/>
      <c r="D1467" s="44"/>
      <c r="E1467" s="44" t="s">
        <v>1629</v>
      </c>
      <c r="F1467" s="45">
        <v>8.92</v>
      </c>
      <c r="G1467" s="44" t="s">
        <v>1630</v>
      </c>
      <c r="H1467" s="45">
        <v>0</v>
      </c>
      <c r="I1467" s="44" t="s">
        <v>1631</v>
      </c>
      <c r="J1467" s="45">
        <v>8.92</v>
      </c>
      <c r="L1467" t="str">
        <f>_xlfn.XLOOKUP(B1467,Analítico!B:B,Analítico!I:I,0)</f>
        <v>MO com LS =&gt;</v>
      </c>
    </row>
    <row r="1468" spans="1:12" ht="15" hidden="1" customHeight="1" thickBot="1" x14ac:dyDescent="0.3">
      <c r="A1468" s="44"/>
      <c r="B1468" s="44"/>
      <c r="C1468" s="44"/>
      <c r="D1468" s="44"/>
      <c r="E1468" s="44" t="s">
        <v>1632</v>
      </c>
      <c r="F1468" s="45">
        <v>11.42</v>
      </c>
      <c r="G1468" s="44"/>
      <c r="H1468" s="229" t="s">
        <v>1633</v>
      </c>
      <c r="I1468" s="229"/>
      <c r="J1468" s="45">
        <v>63.34</v>
      </c>
      <c r="L1468" t="str">
        <f>_xlfn.XLOOKUP(B1468,Analítico!B:B,Analítico!I:I,0)</f>
        <v>MO com LS =&gt;</v>
      </c>
    </row>
    <row r="1469" spans="1:12" ht="0.75" customHeight="1" thickTop="1" x14ac:dyDescent="0.25">
      <c r="A1469" s="49"/>
      <c r="B1469" s="49"/>
      <c r="C1469" s="49"/>
      <c r="D1469" s="49"/>
      <c r="E1469" s="49"/>
      <c r="F1469" s="49"/>
      <c r="G1469" s="49"/>
      <c r="H1469" s="49"/>
      <c r="I1469" s="49"/>
      <c r="J1469" s="49"/>
      <c r="L1469" t="str">
        <f>_xlfn.XLOOKUP(B1469,Analítico!B:B,Analítico!I:I,0)</f>
        <v>MO com LS =&gt;</v>
      </c>
    </row>
    <row r="1470" spans="1:12" ht="18" hidden="1" customHeight="1" x14ac:dyDescent="0.25">
      <c r="A1470" s="36" t="s">
        <v>645</v>
      </c>
      <c r="B1470" s="37" t="s">
        <v>137</v>
      </c>
      <c r="C1470" s="36" t="s">
        <v>138</v>
      </c>
      <c r="D1470" s="36" t="s">
        <v>9</v>
      </c>
      <c r="E1470" s="250" t="s">
        <v>1626</v>
      </c>
      <c r="F1470" s="250"/>
      <c r="G1470" s="38" t="s">
        <v>139</v>
      </c>
      <c r="H1470" s="37" t="s">
        <v>140</v>
      </c>
      <c r="I1470" s="37" t="s">
        <v>141</v>
      </c>
      <c r="J1470" s="37" t="s">
        <v>10</v>
      </c>
      <c r="L1470" t="str">
        <f>_xlfn.XLOOKUP(B1470,Analítico!B:B,Analítico!I:I,0)</f>
        <v>Valor Unit</v>
      </c>
    </row>
    <row r="1471" spans="1:12" ht="51.75" customHeight="1" x14ac:dyDescent="0.25">
      <c r="A1471" s="39" t="s">
        <v>1636</v>
      </c>
      <c r="B1471" s="40" t="s">
        <v>646</v>
      </c>
      <c r="C1471" s="39" t="s">
        <v>157</v>
      </c>
      <c r="D1471" s="39" t="s">
        <v>647</v>
      </c>
      <c r="E1471" s="251" t="s">
        <v>2168</v>
      </c>
      <c r="F1471" s="251"/>
      <c r="G1471" s="41" t="s">
        <v>164</v>
      </c>
      <c r="H1471" s="42">
        <v>1</v>
      </c>
      <c r="I1471" s="43">
        <f t="shared" ref="I1471:I1476" si="284">L1471</f>
        <v>42.553307327868858</v>
      </c>
      <c r="J1471" s="43">
        <f t="shared" ref="J1471:J1476" si="285">H1471*I1471</f>
        <v>42.553307327868858</v>
      </c>
      <c r="L1471">
        <f>_xlfn.XLOOKUP(B1471,Analítico!B:B,Analítico!I:I,0)</f>
        <v>42.553307327868858</v>
      </c>
    </row>
    <row r="1472" spans="1:12" ht="25.5" customHeight="1" x14ac:dyDescent="0.25">
      <c r="A1472" s="50" t="s">
        <v>1638</v>
      </c>
      <c r="B1472" s="51" t="s">
        <v>2162</v>
      </c>
      <c r="C1472" s="50" t="s">
        <v>157</v>
      </c>
      <c r="D1472" s="50" t="s">
        <v>2163</v>
      </c>
      <c r="E1472" s="248" t="s">
        <v>1637</v>
      </c>
      <c r="F1472" s="248"/>
      <c r="G1472" s="52" t="s">
        <v>266</v>
      </c>
      <c r="H1472" s="53">
        <v>0.25679999999999997</v>
      </c>
      <c r="I1472" s="43">
        <f t="shared" si="284"/>
        <v>18.72</v>
      </c>
      <c r="J1472" s="43">
        <f t="shared" si="285"/>
        <v>4.8072959999999991</v>
      </c>
      <c r="L1472">
        <f>_xlfn.XLOOKUP(B1472,Analítico!B:B,Analítico!I:I,0)</f>
        <v>18.72</v>
      </c>
    </row>
    <row r="1473" spans="1:12" ht="25.5" customHeight="1" x14ac:dyDescent="0.25">
      <c r="A1473" s="50" t="s">
        <v>1638</v>
      </c>
      <c r="B1473" s="51" t="s">
        <v>1658</v>
      </c>
      <c r="C1473" s="50" t="s">
        <v>157</v>
      </c>
      <c r="D1473" s="50" t="s">
        <v>1659</v>
      </c>
      <c r="E1473" s="248" t="s">
        <v>1637</v>
      </c>
      <c r="F1473" s="248"/>
      <c r="G1473" s="52" t="s">
        <v>266</v>
      </c>
      <c r="H1473" s="53">
        <v>0.25679999999999997</v>
      </c>
      <c r="I1473" s="43">
        <f t="shared" si="284"/>
        <v>25.97</v>
      </c>
      <c r="J1473" s="43">
        <f t="shared" si="285"/>
        <v>6.6690959999999988</v>
      </c>
      <c r="L1473">
        <f>_xlfn.XLOOKUP(B1473,Analítico!B:B,Analítico!I:I,0)</f>
        <v>25.97</v>
      </c>
    </row>
    <row r="1474" spans="1:12" ht="25.5" customHeight="1" x14ac:dyDescent="0.25">
      <c r="A1474" s="55" t="s">
        <v>1627</v>
      </c>
      <c r="B1474" s="56" t="s">
        <v>2413</v>
      </c>
      <c r="C1474" s="55" t="s">
        <v>157</v>
      </c>
      <c r="D1474" s="55" t="s">
        <v>2414</v>
      </c>
      <c r="E1474" s="249" t="s">
        <v>1648</v>
      </c>
      <c r="F1474" s="249"/>
      <c r="G1474" s="57" t="s">
        <v>164</v>
      </c>
      <c r="H1474" s="58">
        <v>3</v>
      </c>
      <c r="I1474" s="43">
        <f t="shared" si="284"/>
        <v>3.3</v>
      </c>
      <c r="J1474" s="43">
        <f t="shared" si="285"/>
        <v>9.8999999999999986</v>
      </c>
      <c r="L1474">
        <f>_xlfn.XLOOKUP(B1474,Analítico!B:B,Analítico!I:I,0)</f>
        <v>3.3</v>
      </c>
    </row>
    <row r="1475" spans="1:12" ht="25.5" customHeight="1" x14ac:dyDescent="0.25">
      <c r="A1475" s="55" t="s">
        <v>1627</v>
      </c>
      <c r="B1475" s="56" t="s">
        <v>2433</v>
      </c>
      <c r="C1475" s="55" t="s">
        <v>157</v>
      </c>
      <c r="D1475" s="55" t="s">
        <v>2434</v>
      </c>
      <c r="E1475" s="249" t="s">
        <v>1648</v>
      </c>
      <c r="F1475" s="249"/>
      <c r="G1475" s="57" t="s">
        <v>164</v>
      </c>
      <c r="H1475" s="58">
        <v>1</v>
      </c>
      <c r="I1475" s="43">
        <f t="shared" si="284"/>
        <v>16.89</v>
      </c>
      <c r="J1475" s="43">
        <f t="shared" si="285"/>
        <v>16.89</v>
      </c>
      <c r="L1475">
        <f>_xlfn.XLOOKUP(B1475,Analítico!B:B,Analítico!I:I,0)</f>
        <v>16.89</v>
      </c>
    </row>
    <row r="1476" spans="1:12" ht="39" customHeight="1" thickBot="1" x14ac:dyDescent="0.3">
      <c r="A1476" s="55" t="s">
        <v>1627</v>
      </c>
      <c r="B1476" s="56" t="s">
        <v>2409</v>
      </c>
      <c r="C1476" s="55" t="s">
        <v>157</v>
      </c>
      <c r="D1476" s="55" t="s">
        <v>2410</v>
      </c>
      <c r="E1476" s="249" t="s">
        <v>1648</v>
      </c>
      <c r="F1476" s="249"/>
      <c r="G1476" s="57" t="s">
        <v>164</v>
      </c>
      <c r="H1476" s="58">
        <v>0.17249999999999999</v>
      </c>
      <c r="I1476" s="43">
        <f t="shared" si="284"/>
        <v>24.96</v>
      </c>
      <c r="J1476" s="43">
        <f t="shared" si="285"/>
        <v>4.3056000000000001</v>
      </c>
      <c r="L1476">
        <f>_xlfn.XLOOKUP(B1476,Analítico!B:B,Analítico!I:I,0)</f>
        <v>24.96</v>
      </c>
    </row>
    <row r="1477" spans="1:12" ht="26.25" hidden="1" thickBot="1" x14ac:dyDescent="0.3">
      <c r="A1477" s="44"/>
      <c r="B1477" s="44"/>
      <c r="C1477" s="44"/>
      <c r="D1477" s="44"/>
      <c r="E1477" s="44" t="s">
        <v>1629</v>
      </c>
      <c r="F1477" s="45">
        <v>8.92</v>
      </c>
      <c r="G1477" s="44" t="s">
        <v>1630</v>
      </c>
      <c r="H1477" s="45">
        <v>0</v>
      </c>
      <c r="I1477" s="44" t="s">
        <v>1631</v>
      </c>
      <c r="J1477" s="45">
        <v>8.92</v>
      </c>
      <c r="L1477" t="str">
        <f>_xlfn.XLOOKUP(B1477,Analítico!B:B,Analítico!I:I,0)</f>
        <v>MO com LS =&gt;</v>
      </c>
    </row>
    <row r="1478" spans="1:12" ht="15" hidden="1" customHeight="1" thickBot="1" x14ac:dyDescent="0.3">
      <c r="A1478" s="44"/>
      <c r="B1478" s="44"/>
      <c r="C1478" s="44"/>
      <c r="D1478" s="44"/>
      <c r="E1478" s="44" t="s">
        <v>1632</v>
      </c>
      <c r="F1478" s="45">
        <v>9.52</v>
      </c>
      <c r="G1478" s="44"/>
      <c r="H1478" s="229" t="s">
        <v>1633</v>
      </c>
      <c r="I1478" s="229"/>
      <c r="J1478" s="45">
        <v>52.82</v>
      </c>
      <c r="L1478" t="str">
        <f>_xlfn.XLOOKUP(B1478,Analítico!B:B,Analítico!I:I,0)</f>
        <v>MO com LS =&gt;</v>
      </c>
    </row>
    <row r="1479" spans="1:12" ht="0.75" customHeight="1" thickTop="1" x14ac:dyDescent="0.25">
      <c r="A1479" s="49"/>
      <c r="B1479" s="49"/>
      <c r="C1479" s="49"/>
      <c r="D1479" s="49"/>
      <c r="E1479" s="49"/>
      <c r="F1479" s="49"/>
      <c r="G1479" s="49"/>
      <c r="H1479" s="49"/>
      <c r="I1479" s="49"/>
      <c r="J1479" s="49"/>
      <c r="L1479" t="str">
        <f>_xlfn.XLOOKUP(B1479,Analítico!B:B,Analítico!I:I,0)</f>
        <v>MO com LS =&gt;</v>
      </c>
    </row>
    <row r="1480" spans="1:12" ht="18" hidden="1" customHeight="1" x14ac:dyDescent="0.25">
      <c r="A1480" s="36" t="s">
        <v>648</v>
      </c>
      <c r="B1480" s="37" t="s">
        <v>137</v>
      </c>
      <c r="C1480" s="36" t="s">
        <v>138</v>
      </c>
      <c r="D1480" s="36" t="s">
        <v>9</v>
      </c>
      <c r="E1480" s="250" t="s">
        <v>1626</v>
      </c>
      <c r="F1480" s="250"/>
      <c r="G1480" s="38" t="s">
        <v>139</v>
      </c>
      <c r="H1480" s="37" t="s">
        <v>140</v>
      </c>
      <c r="I1480" s="37" t="s">
        <v>141</v>
      </c>
      <c r="J1480" s="37" t="s">
        <v>10</v>
      </c>
      <c r="L1480" t="str">
        <f>_xlfn.XLOOKUP(B1480,Analítico!B:B,Analítico!I:I,0)</f>
        <v>Valor Unit</v>
      </c>
    </row>
    <row r="1481" spans="1:12" ht="39" customHeight="1" x14ac:dyDescent="0.25">
      <c r="A1481" s="39" t="s">
        <v>1636</v>
      </c>
      <c r="B1481" s="40" t="s">
        <v>649</v>
      </c>
      <c r="C1481" s="39" t="s">
        <v>157</v>
      </c>
      <c r="D1481" s="39" t="s">
        <v>650</v>
      </c>
      <c r="E1481" s="251" t="s">
        <v>2168</v>
      </c>
      <c r="F1481" s="251"/>
      <c r="G1481" s="41" t="s">
        <v>164</v>
      </c>
      <c r="H1481" s="42">
        <v>1</v>
      </c>
      <c r="I1481" s="43">
        <f t="shared" ref="I1481:I1489" si="286">L1481</f>
        <v>1839.3066899098365</v>
      </c>
      <c r="J1481" s="43">
        <f t="shared" ref="J1481:J1489" si="287">H1481*I1481</f>
        <v>1839.3066899098365</v>
      </c>
      <c r="L1481">
        <f>_xlfn.XLOOKUP(B1481,Analítico!B:B,Analítico!I:I,0)</f>
        <v>1839.3066899098365</v>
      </c>
    </row>
    <row r="1482" spans="1:12" ht="25.5" customHeight="1" x14ac:dyDescent="0.25">
      <c r="A1482" s="50" t="s">
        <v>1638</v>
      </c>
      <c r="B1482" s="51" t="s">
        <v>1940</v>
      </c>
      <c r="C1482" s="50" t="s">
        <v>157</v>
      </c>
      <c r="D1482" s="50" t="s">
        <v>1941</v>
      </c>
      <c r="E1482" s="248" t="s">
        <v>1637</v>
      </c>
      <c r="F1482" s="248"/>
      <c r="G1482" s="52" t="s">
        <v>266</v>
      </c>
      <c r="H1482" s="53">
        <v>0.63300000000000001</v>
      </c>
      <c r="I1482" s="43">
        <f t="shared" si="286"/>
        <v>19.64</v>
      </c>
      <c r="J1482" s="43">
        <f t="shared" si="287"/>
        <v>12.432120000000001</v>
      </c>
      <c r="L1482">
        <f>_xlfn.XLOOKUP(B1482,Analítico!B:B,Analítico!I:I,0)</f>
        <v>19.64</v>
      </c>
    </row>
    <row r="1483" spans="1:12" ht="25.5" customHeight="1" x14ac:dyDescent="0.25">
      <c r="A1483" s="50" t="s">
        <v>1638</v>
      </c>
      <c r="B1483" s="51" t="s">
        <v>2162</v>
      </c>
      <c r="C1483" s="50" t="s">
        <v>157</v>
      </c>
      <c r="D1483" s="50" t="s">
        <v>2163</v>
      </c>
      <c r="E1483" s="248" t="s">
        <v>1637</v>
      </c>
      <c r="F1483" s="248"/>
      <c r="G1483" s="52" t="s">
        <v>266</v>
      </c>
      <c r="H1483" s="53">
        <v>2.202</v>
      </c>
      <c r="I1483" s="43">
        <f t="shared" si="286"/>
        <v>18.72</v>
      </c>
      <c r="J1483" s="43">
        <f t="shared" si="287"/>
        <v>41.221439999999994</v>
      </c>
      <c r="L1483">
        <f>_xlfn.XLOOKUP(B1483,Analítico!B:B,Analítico!I:I,0)</f>
        <v>18.72</v>
      </c>
    </row>
    <row r="1484" spans="1:12" ht="24" customHeight="1" x14ac:dyDescent="0.25">
      <c r="A1484" s="50" t="s">
        <v>1638</v>
      </c>
      <c r="B1484" s="51" t="s">
        <v>1942</v>
      </c>
      <c r="C1484" s="50" t="s">
        <v>157</v>
      </c>
      <c r="D1484" s="50" t="s">
        <v>1943</v>
      </c>
      <c r="E1484" s="248" t="s">
        <v>1637</v>
      </c>
      <c r="F1484" s="248"/>
      <c r="G1484" s="52" t="s">
        <v>266</v>
      </c>
      <c r="H1484" s="53">
        <v>0.63300000000000001</v>
      </c>
      <c r="I1484" s="43">
        <f t="shared" si="286"/>
        <v>27.04</v>
      </c>
      <c r="J1484" s="43">
        <f t="shared" si="287"/>
        <v>17.116319999999998</v>
      </c>
      <c r="L1484">
        <f>_xlfn.XLOOKUP(B1484,Analítico!B:B,Analítico!I:I,0)</f>
        <v>27.04</v>
      </c>
    </row>
    <row r="1485" spans="1:12" ht="25.5" customHeight="1" x14ac:dyDescent="0.25">
      <c r="A1485" s="50" t="s">
        <v>1638</v>
      </c>
      <c r="B1485" s="51" t="s">
        <v>1658</v>
      </c>
      <c r="C1485" s="50" t="s">
        <v>157</v>
      </c>
      <c r="D1485" s="50" t="s">
        <v>1659</v>
      </c>
      <c r="E1485" s="248" t="s">
        <v>1637</v>
      </c>
      <c r="F1485" s="248"/>
      <c r="G1485" s="52" t="s">
        <v>266</v>
      </c>
      <c r="H1485" s="53">
        <v>2.202</v>
      </c>
      <c r="I1485" s="43">
        <f t="shared" si="286"/>
        <v>25.97</v>
      </c>
      <c r="J1485" s="43">
        <f t="shared" si="287"/>
        <v>57.185939999999995</v>
      </c>
      <c r="L1485">
        <f>_xlfn.XLOOKUP(B1485,Analítico!B:B,Analítico!I:I,0)</f>
        <v>25.97</v>
      </c>
    </row>
    <row r="1486" spans="1:12" ht="51.75" customHeight="1" x14ac:dyDescent="0.25">
      <c r="A1486" s="55" t="s">
        <v>1627</v>
      </c>
      <c r="B1486" s="56" t="s">
        <v>2435</v>
      </c>
      <c r="C1486" s="55" t="s">
        <v>157</v>
      </c>
      <c r="D1486" s="55" t="s">
        <v>2436</v>
      </c>
      <c r="E1486" s="249" t="s">
        <v>1643</v>
      </c>
      <c r="F1486" s="249"/>
      <c r="G1486" s="57" t="s">
        <v>164</v>
      </c>
      <c r="H1486" s="58">
        <v>1</v>
      </c>
      <c r="I1486" s="43">
        <f t="shared" si="286"/>
        <v>1703.36</v>
      </c>
      <c r="J1486" s="43">
        <f t="shared" si="287"/>
        <v>1703.36</v>
      </c>
      <c r="L1486">
        <f>_xlfn.XLOOKUP(B1486,Analítico!B:B,Analítico!I:I,0)</f>
        <v>1703.36</v>
      </c>
    </row>
    <row r="1487" spans="1:12" ht="39" customHeight="1" x14ac:dyDescent="0.25">
      <c r="A1487" s="55" t="s">
        <v>1627</v>
      </c>
      <c r="B1487" s="56" t="s">
        <v>2401</v>
      </c>
      <c r="C1487" s="55" t="s">
        <v>157</v>
      </c>
      <c r="D1487" s="55" t="s">
        <v>2402</v>
      </c>
      <c r="E1487" s="249" t="s">
        <v>1648</v>
      </c>
      <c r="F1487" s="249"/>
      <c r="G1487" s="57" t="s">
        <v>164</v>
      </c>
      <c r="H1487" s="58">
        <v>4</v>
      </c>
      <c r="I1487" s="43">
        <f t="shared" si="286"/>
        <v>1.52</v>
      </c>
      <c r="J1487" s="43">
        <f t="shared" si="287"/>
        <v>6.08</v>
      </c>
      <c r="L1487">
        <f>_xlfn.XLOOKUP(B1487,Analítico!B:B,Analítico!I:I,0)</f>
        <v>1.52</v>
      </c>
    </row>
    <row r="1488" spans="1:12" ht="24" customHeight="1" x14ac:dyDescent="0.25">
      <c r="A1488" s="55" t="s">
        <v>1627</v>
      </c>
      <c r="B1488" s="56" t="s">
        <v>2403</v>
      </c>
      <c r="C1488" s="55" t="s">
        <v>157</v>
      </c>
      <c r="D1488" s="55" t="s">
        <v>2404</v>
      </c>
      <c r="E1488" s="249" t="s">
        <v>1648</v>
      </c>
      <c r="F1488" s="249"/>
      <c r="G1488" s="57" t="s">
        <v>255</v>
      </c>
      <c r="H1488" s="58">
        <v>0.2</v>
      </c>
      <c r="I1488" s="43">
        <f t="shared" si="286"/>
        <v>3.85</v>
      </c>
      <c r="J1488" s="43">
        <f t="shared" si="287"/>
        <v>0.77</v>
      </c>
      <c r="L1488">
        <f>_xlfn.XLOOKUP(B1488,Analítico!B:B,Analítico!I:I,0)</f>
        <v>3.85</v>
      </c>
    </row>
    <row r="1489" spans="1:12" ht="24" customHeight="1" thickBot="1" x14ac:dyDescent="0.3">
      <c r="A1489" s="55" t="s">
        <v>1627</v>
      </c>
      <c r="B1489" s="56" t="s">
        <v>2405</v>
      </c>
      <c r="C1489" s="55" t="s">
        <v>157</v>
      </c>
      <c r="D1489" s="55" t="s">
        <v>2406</v>
      </c>
      <c r="E1489" s="249" t="s">
        <v>1648</v>
      </c>
      <c r="F1489" s="249"/>
      <c r="G1489" s="57" t="s">
        <v>164</v>
      </c>
      <c r="H1489" s="58">
        <v>4</v>
      </c>
      <c r="I1489" s="43">
        <f t="shared" si="286"/>
        <v>0.27</v>
      </c>
      <c r="J1489" s="43">
        <f t="shared" si="287"/>
        <v>1.08</v>
      </c>
      <c r="L1489">
        <f>_xlfn.XLOOKUP(B1489,Analítico!B:B,Analítico!I:I,0)</f>
        <v>0.27</v>
      </c>
    </row>
    <row r="1490" spans="1:12" ht="26.25" hidden="1" thickBot="1" x14ac:dyDescent="0.3">
      <c r="A1490" s="44"/>
      <c r="B1490" s="44"/>
      <c r="C1490" s="44"/>
      <c r="D1490" s="44"/>
      <c r="E1490" s="44" t="s">
        <v>1629</v>
      </c>
      <c r="F1490" s="45">
        <v>98.95</v>
      </c>
      <c r="G1490" s="44" t="s">
        <v>1630</v>
      </c>
      <c r="H1490" s="45">
        <v>0</v>
      </c>
      <c r="I1490" s="44" t="s">
        <v>1631</v>
      </c>
      <c r="J1490" s="45">
        <v>98.95</v>
      </c>
      <c r="L1490" t="str">
        <f>_xlfn.XLOOKUP(B1490,Analítico!B:B,Analítico!I:I,0)</f>
        <v>MO com LS =&gt;</v>
      </c>
    </row>
    <row r="1491" spans="1:12" ht="15" hidden="1" customHeight="1" thickBot="1" x14ac:dyDescent="0.3">
      <c r="A1491" s="44"/>
      <c r="B1491" s="44"/>
      <c r="C1491" s="44"/>
      <c r="D1491" s="44"/>
      <c r="E1491" s="44" t="s">
        <v>1632</v>
      </c>
      <c r="F1491" s="45">
        <v>411.7</v>
      </c>
      <c r="G1491" s="44"/>
      <c r="H1491" s="229" t="s">
        <v>1633</v>
      </c>
      <c r="I1491" s="229"/>
      <c r="J1491" s="45">
        <v>2283.0700000000002</v>
      </c>
      <c r="L1491" t="str">
        <f>_xlfn.XLOOKUP(B1491,Analítico!B:B,Analítico!I:I,0)</f>
        <v>MO com LS =&gt;</v>
      </c>
    </row>
    <row r="1492" spans="1:12" ht="0.75" customHeight="1" thickTop="1" x14ac:dyDescent="0.25">
      <c r="A1492" s="49"/>
      <c r="B1492" s="49"/>
      <c r="C1492" s="49"/>
      <c r="D1492" s="49"/>
      <c r="E1492" s="49"/>
      <c r="F1492" s="49"/>
      <c r="G1492" s="49"/>
      <c r="H1492" s="49"/>
      <c r="I1492" s="49"/>
      <c r="J1492" s="49"/>
      <c r="L1492" t="str">
        <f>_xlfn.XLOOKUP(B1492,Analítico!B:B,Analítico!I:I,0)</f>
        <v>MO com LS =&gt;</v>
      </c>
    </row>
    <row r="1493" spans="1:12" ht="18" hidden="1" customHeight="1" x14ac:dyDescent="0.25">
      <c r="A1493" s="36" t="s">
        <v>665</v>
      </c>
      <c r="B1493" s="37" t="s">
        <v>137</v>
      </c>
      <c r="C1493" s="36" t="s">
        <v>138</v>
      </c>
      <c r="D1493" s="36" t="s">
        <v>9</v>
      </c>
      <c r="E1493" s="250" t="s">
        <v>1626</v>
      </c>
      <c r="F1493" s="250"/>
      <c r="G1493" s="38" t="s">
        <v>139</v>
      </c>
      <c r="H1493" s="37" t="s">
        <v>140</v>
      </c>
      <c r="I1493" s="37" t="s">
        <v>141</v>
      </c>
      <c r="J1493" s="37" t="s">
        <v>10</v>
      </c>
      <c r="L1493" t="str">
        <f>_xlfn.XLOOKUP(B1493,Analítico!B:B,Analítico!I:I,0)</f>
        <v>Valor Unit</v>
      </c>
    </row>
    <row r="1494" spans="1:12" ht="51.75" customHeight="1" x14ac:dyDescent="0.25">
      <c r="A1494" s="39" t="s">
        <v>1636</v>
      </c>
      <c r="B1494" s="40" t="s">
        <v>666</v>
      </c>
      <c r="C1494" s="39" t="s">
        <v>157</v>
      </c>
      <c r="D1494" s="39" t="s">
        <v>667</v>
      </c>
      <c r="E1494" s="251" t="s">
        <v>2168</v>
      </c>
      <c r="F1494" s="251"/>
      <c r="G1494" s="41" t="s">
        <v>164</v>
      </c>
      <c r="H1494" s="42">
        <v>1</v>
      </c>
      <c r="I1494" s="43">
        <f t="shared" ref="I1494:I1499" si="288">L1494</f>
        <v>9.7239382704918054</v>
      </c>
      <c r="J1494" s="43">
        <f t="shared" ref="J1494:J1499" si="289">H1494*I1494</f>
        <v>9.7239382704918054</v>
      </c>
      <c r="L1494">
        <f>_xlfn.XLOOKUP(B1494,Analítico!B:B,Analítico!I:I,0)</f>
        <v>9.7239382704918054</v>
      </c>
    </row>
    <row r="1495" spans="1:12" ht="25.5" customHeight="1" x14ac:dyDescent="0.25">
      <c r="A1495" s="50" t="s">
        <v>1638</v>
      </c>
      <c r="B1495" s="51" t="s">
        <v>2162</v>
      </c>
      <c r="C1495" s="50" t="s">
        <v>157</v>
      </c>
      <c r="D1495" s="50" t="s">
        <v>2163</v>
      </c>
      <c r="E1495" s="248" t="s">
        <v>1637</v>
      </c>
      <c r="F1495" s="248"/>
      <c r="G1495" s="52" t="s">
        <v>266</v>
      </c>
      <c r="H1495" s="53">
        <v>3.4299999999999997E-2</v>
      </c>
      <c r="I1495" s="43">
        <f t="shared" si="288"/>
        <v>18.72</v>
      </c>
      <c r="J1495" s="43">
        <f t="shared" si="289"/>
        <v>0.64209599999999989</v>
      </c>
      <c r="L1495">
        <f>_xlfn.XLOOKUP(B1495,Analítico!B:B,Analítico!I:I,0)</f>
        <v>18.72</v>
      </c>
    </row>
    <row r="1496" spans="1:12" ht="25.5" customHeight="1" x14ac:dyDescent="0.25">
      <c r="A1496" s="50" t="s">
        <v>1638</v>
      </c>
      <c r="B1496" s="51" t="s">
        <v>1658</v>
      </c>
      <c r="C1496" s="50" t="s">
        <v>157</v>
      </c>
      <c r="D1496" s="50" t="s">
        <v>1659</v>
      </c>
      <c r="E1496" s="248" t="s">
        <v>1637</v>
      </c>
      <c r="F1496" s="248"/>
      <c r="G1496" s="52" t="s">
        <v>266</v>
      </c>
      <c r="H1496" s="53">
        <v>3.4299999999999997E-2</v>
      </c>
      <c r="I1496" s="43">
        <f t="shared" si="288"/>
        <v>25.97</v>
      </c>
      <c r="J1496" s="43">
        <f t="shared" si="289"/>
        <v>0.89077099999999987</v>
      </c>
      <c r="L1496">
        <f>_xlfn.XLOOKUP(B1496,Analítico!B:B,Analítico!I:I,0)</f>
        <v>25.97</v>
      </c>
    </row>
    <row r="1497" spans="1:12" ht="25.5" customHeight="1" x14ac:dyDescent="0.25">
      <c r="A1497" s="55" t="s">
        <v>1627</v>
      </c>
      <c r="B1497" s="56" t="s">
        <v>2417</v>
      </c>
      <c r="C1497" s="55" t="s">
        <v>157</v>
      </c>
      <c r="D1497" s="55" t="s">
        <v>2418</v>
      </c>
      <c r="E1497" s="249" t="s">
        <v>1648</v>
      </c>
      <c r="F1497" s="249"/>
      <c r="G1497" s="57" t="s">
        <v>164</v>
      </c>
      <c r="H1497" s="58">
        <v>2</v>
      </c>
      <c r="I1497" s="43">
        <f t="shared" si="288"/>
        <v>1.86</v>
      </c>
      <c r="J1497" s="43">
        <f t="shared" si="289"/>
        <v>3.72</v>
      </c>
      <c r="L1497">
        <f>_xlfn.XLOOKUP(B1497,Analítico!B:B,Analítico!I:I,0)</f>
        <v>1.86</v>
      </c>
    </row>
    <row r="1498" spans="1:12" ht="25.5" customHeight="1" x14ac:dyDescent="0.25">
      <c r="A1498" s="55" t="s">
        <v>1627</v>
      </c>
      <c r="B1498" s="56" t="s">
        <v>2441</v>
      </c>
      <c r="C1498" s="55" t="s">
        <v>157</v>
      </c>
      <c r="D1498" s="55" t="s">
        <v>2442</v>
      </c>
      <c r="E1498" s="249" t="s">
        <v>1648</v>
      </c>
      <c r="F1498" s="249"/>
      <c r="G1498" s="57" t="s">
        <v>164</v>
      </c>
      <c r="H1498" s="58">
        <v>1</v>
      </c>
      <c r="I1498" s="43">
        <f t="shared" si="288"/>
        <v>3.23</v>
      </c>
      <c r="J1498" s="43">
        <f t="shared" si="289"/>
        <v>3.23</v>
      </c>
      <c r="L1498">
        <f>_xlfn.XLOOKUP(B1498,Analítico!B:B,Analítico!I:I,0)</f>
        <v>3.23</v>
      </c>
    </row>
    <row r="1499" spans="1:12" ht="39" customHeight="1" thickBot="1" x14ac:dyDescent="0.3">
      <c r="A1499" s="55" t="s">
        <v>1627</v>
      </c>
      <c r="B1499" s="56" t="s">
        <v>2409</v>
      </c>
      <c r="C1499" s="55" t="s">
        <v>157</v>
      </c>
      <c r="D1499" s="55" t="s">
        <v>2410</v>
      </c>
      <c r="E1499" s="249" t="s">
        <v>1648</v>
      </c>
      <c r="F1499" s="249"/>
      <c r="G1499" s="57" t="s">
        <v>164</v>
      </c>
      <c r="H1499" s="58">
        <v>0.05</v>
      </c>
      <c r="I1499" s="43">
        <f t="shared" si="288"/>
        <v>24.96</v>
      </c>
      <c r="J1499" s="43">
        <f t="shared" si="289"/>
        <v>1.2480000000000002</v>
      </c>
      <c r="L1499">
        <f>_xlfn.XLOOKUP(B1499,Analítico!B:B,Analítico!I:I,0)</f>
        <v>24.96</v>
      </c>
    </row>
    <row r="1500" spans="1:12" ht="26.25" hidden="1" thickBot="1" x14ac:dyDescent="0.3">
      <c r="A1500" s="44"/>
      <c r="B1500" s="44"/>
      <c r="C1500" s="44"/>
      <c r="D1500" s="44"/>
      <c r="E1500" s="44" t="s">
        <v>1629</v>
      </c>
      <c r="F1500" s="45">
        <v>1.18</v>
      </c>
      <c r="G1500" s="44" t="s">
        <v>1630</v>
      </c>
      <c r="H1500" s="45">
        <v>0</v>
      </c>
      <c r="I1500" s="44" t="s">
        <v>1631</v>
      </c>
      <c r="J1500" s="45">
        <v>1.18</v>
      </c>
      <c r="L1500" t="str">
        <f>_xlfn.XLOOKUP(B1500,Analítico!B:B,Analítico!I:I,0)</f>
        <v>MO com LS =&gt;</v>
      </c>
    </row>
    <row r="1501" spans="1:12" ht="15" hidden="1" customHeight="1" thickBot="1" x14ac:dyDescent="0.3">
      <c r="A1501" s="44"/>
      <c r="B1501" s="44"/>
      <c r="C1501" s="44"/>
      <c r="D1501" s="44"/>
      <c r="E1501" s="44" t="s">
        <v>1632</v>
      </c>
      <c r="F1501" s="45">
        <v>2.17</v>
      </c>
      <c r="G1501" s="44"/>
      <c r="H1501" s="229" t="s">
        <v>1633</v>
      </c>
      <c r="I1501" s="229"/>
      <c r="J1501" s="45">
        <v>12.07</v>
      </c>
      <c r="L1501" t="str">
        <f>_xlfn.XLOOKUP(B1501,Analítico!B:B,Analítico!I:I,0)</f>
        <v>MO com LS =&gt;</v>
      </c>
    </row>
    <row r="1502" spans="1:12" ht="0.75" customHeight="1" thickTop="1" x14ac:dyDescent="0.25">
      <c r="A1502" s="49"/>
      <c r="B1502" s="49"/>
      <c r="C1502" s="49"/>
      <c r="D1502" s="49"/>
      <c r="E1502" s="49"/>
      <c r="F1502" s="49"/>
      <c r="G1502" s="49"/>
      <c r="H1502" s="49"/>
      <c r="I1502" s="49"/>
      <c r="J1502" s="49"/>
      <c r="L1502" t="str">
        <f>_xlfn.XLOOKUP(B1502,Analítico!B:B,Analítico!I:I,0)</f>
        <v>MO com LS =&gt;</v>
      </c>
    </row>
    <row r="1503" spans="1:12" ht="18" hidden="1" customHeight="1" x14ac:dyDescent="0.25">
      <c r="A1503" s="36" t="s">
        <v>668</v>
      </c>
      <c r="B1503" s="37" t="s">
        <v>137</v>
      </c>
      <c r="C1503" s="36" t="s">
        <v>138</v>
      </c>
      <c r="D1503" s="36" t="s">
        <v>9</v>
      </c>
      <c r="E1503" s="250" t="s">
        <v>1626</v>
      </c>
      <c r="F1503" s="250"/>
      <c r="G1503" s="38" t="s">
        <v>139</v>
      </c>
      <c r="H1503" s="37" t="s">
        <v>140</v>
      </c>
      <c r="I1503" s="37" t="s">
        <v>141</v>
      </c>
      <c r="J1503" s="37" t="s">
        <v>10</v>
      </c>
      <c r="L1503" t="str">
        <f>_xlfn.XLOOKUP(B1503,Analítico!B:B,Analítico!I:I,0)</f>
        <v>Valor Unit</v>
      </c>
    </row>
    <row r="1504" spans="1:12" ht="25.5" customHeight="1" x14ac:dyDescent="0.25">
      <c r="A1504" s="39" t="s">
        <v>1636</v>
      </c>
      <c r="B1504" s="40" t="s">
        <v>669</v>
      </c>
      <c r="C1504" s="39" t="s">
        <v>157</v>
      </c>
      <c r="D1504" s="39" t="s">
        <v>670</v>
      </c>
      <c r="E1504" s="251" t="s">
        <v>2364</v>
      </c>
      <c r="F1504" s="251"/>
      <c r="G1504" s="41" t="s">
        <v>212</v>
      </c>
      <c r="H1504" s="42">
        <v>1</v>
      </c>
      <c r="I1504" s="43">
        <f t="shared" ref="I1504:I1505" si="290">L1504</f>
        <v>74.448147106557386</v>
      </c>
      <c r="J1504" s="43">
        <f t="shared" ref="J1504:J1505" si="291">H1504*I1504</f>
        <v>74.448147106557386</v>
      </c>
      <c r="L1504">
        <f>_xlfn.XLOOKUP(B1504,Analítico!B:B,Analítico!I:I,0)</f>
        <v>74.448147106557386</v>
      </c>
    </row>
    <row r="1505" spans="1:12" ht="24" customHeight="1" thickBot="1" x14ac:dyDescent="0.3">
      <c r="A1505" s="50" t="s">
        <v>1638</v>
      </c>
      <c r="B1505" s="51" t="s">
        <v>1186</v>
      </c>
      <c r="C1505" s="50" t="s">
        <v>157</v>
      </c>
      <c r="D1505" s="50" t="s">
        <v>1187</v>
      </c>
      <c r="E1505" s="248" t="s">
        <v>1637</v>
      </c>
      <c r="F1505" s="248"/>
      <c r="G1505" s="52" t="s">
        <v>266</v>
      </c>
      <c r="H1505" s="53">
        <v>3.956</v>
      </c>
      <c r="I1505" s="43">
        <f t="shared" si="290"/>
        <v>18.82</v>
      </c>
      <c r="J1505" s="43">
        <f t="shared" si="291"/>
        <v>74.451920000000001</v>
      </c>
      <c r="L1505">
        <f>_xlfn.XLOOKUP(B1505,Analítico!B:B,Analítico!I:I,0)</f>
        <v>18.82</v>
      </c>
    </row>
    <row r="1506" spans="1:12" ht="26.25" hidden="1" thickBot="1" x14ac:dyDescent="0.3">
      <c r="A1506" s="44"/>
      <c r="B1506" s="44"/>
      <c r="C1506" s="44"/>
      <c r="D1506" s="44"/>
      <c r="E1506" s="44" t="s">
        <v>1629</v>
      </c>
      <c r="F1506" s="45">
        <v>52.53</v>
      </c>
      <c r="G1506" s="44" t="s">
        <v>1630</v>
      </c>
      <c r="H1506" s="45">
        <v>0</v>
      </c>
      <c r="I1506" s="44" t="s">
        <v>1631</v>
      </c>
      <c r="J1506" s="45">
        <v>52.53</v>
      </c>
      <c r="L1506" t="str">
        <f>_xlfn.XLOOKUP(B1506,Analítico!B:B,Analítico!I:I,0)</f>
        <v>MO com LS =&gt;</v>
      </c>
    </row>
    <row r="1507" spans="1:12" ht="15" hidden="1" customHeight="1" thickBot="1" x14ac:dyDescent="0.3">
      <c r="A1507" s="44"/>
      <c r="B1507" s="44"/>
      <c r="C1507" s="44"/>
      <c r="D1507" s="44"/>
      <c r="E1507" s="44" t="s">
        <v>1632</v>
      </c>
      <c r="F1507" s="45">
        <v>16.66</v>
      </c>
      <c r="G1507" s="44"/>
      <c r="H1507" s="229" t="s">
        <v>1633</v>
      </c>
      <c r="I1507" s="229"/>
      <c r="J1507" s="45">
        <v>92.41</v>
      </c>
      <c r="L1507" t="str">
        <f>_xlfn.XLOOKUP(B1507,Analítico!B:B,Analítico!I:I,0)</f>
        <v>MO com LS =&gt;</v>
      </c>
    </row>
    <row r="1508" spans="1:12" ht="0.75" customHeight="1" thickTop="1" x14ac:dyDescent="0.25">
      <c r="A1508" s="49"/>
      <c r="B1508" s="49"/>
      <c r="C1508" s="49"/>
      <c r="D1508" s="49"/>
      <c r="E1508" s="49"/>
      <c r="F1508" s="49"/>
      <c r="G1508" s="49"/>
      <c r="H1508" s="49"/>
      <c r="I1508" s="49"/>
      <c r="J1508" s="49"/>
      <c r="L1508" t="str">
        <f>_xlfn.XLOOKUP(B1508,Analítico!B:B,Analítico!I:I,0)</f>
        <v>MO com LS =&gt;</v>
      </c>
    </row>
    <row r="1509" spans="1:12" ht="18" hidden="1" customHeight="1" x14ac:dyDescent="0.25">
      <c r="A1509" s="36" t="s">
        <v>671</v>
      </c>
      <c r="B1509" s="37" t="s">
        <v>137</v>
      </c>
      <c r="C1509" s="36" t="s">
        <v>138</v>
      </c>
      <c r="D1509" s="36" t="s">
        <v>9</v>
      </c>
      <c r="E1509" s="250" t="s">
        <v>1626</v>
      </c>
      <c r="F1509" s="250"/>
      <c r="G1509" s="38" t="s">
        <v>139</v>
      </c>
      <c r="H1509" s="37" t="s">
        <v>140</v>
      </c>
      <c r="I1509" s="37" t="s">
        <v>141</v>
      </c>
      <c r="J1509" s="37" t="s">
        <v>10</v>
      </c>
      <c r="L1509" t="str">
        <f>_xlfn.XLOOKUP(B1509,Analítico!B:B,Analítico!I:I,0)</f>
        <v>Valor Unit</v>
      </c>
    </row>
    <row r="1510" spans="1:12" ht="24" customHeight="1" x14ac:dyDescent="0.25">
      <c r="A1510" s="39" t="s">
        <v>1636</v>
      </c>
      <c r="B1510" s="40" t="s">
        <v>672</v>
      </c>
      <c r="C1510" s="39" t="s">
        <v>157</v>
      </c>
      <c r="D1510" s="39" t="s">
        <v>673</v>
      </c>
      <c r="E1510" s="251" t="s">
        <v>2364</v>
      </c>
      <c r="F1510" s="251"/>
      <c r="G1510" s="41" t="s">
        <v>212</v>
      </c>
      <c r="H1510" s="42">
        <v>1</v>
      </c>
      <c r="I1510" s="43">
        <f t="shared" ref="I1510:I1511" si="292">L1510</f>
        <v>45.139375418032785</v>
      </c>
      <c r="J1510" s="43">
        <f t="shared" ref="J1510:J1511" si="293">H1510*I1510</f>
        <v>45.139375418032785</v>
      </c>
      <c r="L1510">
        <f>_xlfn.XLOOKUP(B1510,Analítico!B:B,Analítico!I:I,0)</f>
        <v>45.139375418032785</v>
      </c>
    </row>
    <row r="1511" spans="1:12" ht="24" customHeight="1" thickBot="1" x14ac:dyDescent="0.3">
      <c r="A1511" s="50" t="s">
        <v>1638</v>
      </c>
      <c r="B1511" s="51" t="s">
        <v>1186</v>
      </c>
      <c r="C1511" s="50" t="s">
        <v>157</v>
      </c>
      <c r="D1511" s="50" t="s">
        <v>1187</v>
      </c>
      <c r="E1511" s="248" t="s">
        <v>1637</v>
      </c>
      <c r="F1511" s="248"/>
      <c r="G1511" s="52" t="s">
        <v>266</v>
      </c>
      <c r="H1511" s="53">
        <v>2.3986000000000001</v>
      </c>
      <c r="I1511" s="43">
        <f t="shared" si="292"/>
        <v>18.82</v>
      </c>
      <c r="J1511" s="43">
        <f t="shared" si="293"/>
        <v>45.141652000000001</v>
      </c>
      <c r="L1511">
        <f>_xlfn.XLOOKUP(B1511,Analítico!B:B,Analítico!I:I,0)</f>
        <v>18.82</v>
      </c>
    </row>
    <row r="1512" spans="1:12" ht="26.25" hidden="1" thickBot="1" x14ac:dyDescent="0.3">
      <c r="A1512" s="44"/>
      <c r="B1512" s="44"/>
      <c r="C1512" s="44"/>
      <c r="D1512" s="44"/>
      <c r="E1512" s="44" t="s">
        <v>1629</v>
      </c>
      <c r="F1512" s="45">
        <v>31.85</v>
      </c>
      <c r="G1512" s="44" t="s">
        <v>1630</v>
      </c>
      <c r="H1512" s="45">
        <v>0</v>
      </c>
      <c r="I1512" s="44" t="s">
        <v>1631</v>
      </c>
      <c r="J1512" s="45">
        <v>31.85</v>
      </c>
      <c r="L1512" t="str">
        <f>_xlfn.XLOOKUP(B1512,Analítico!B:B,Analítico!I:I,0)</f>
        <v>MO com LS =&gt;</v>
      </c>
    </row>
    <row r="1513" spans="1:12" ht="15" hidden="1" customHeight="1" thickBot="1" x14ac:dyDescent="0.3">
      <c r="A1513" s="44"/>
      <c r="B1513" s="44"/>
      <c r="C1513" s="44"/>
      <c r="D1513" s="44"/>
      <c r="E1513" s="44" t="s">
        <v>1632</v>
      </c>
      <c r="F1513" s="45">
        <v>10.1</v>
      </c>
      <c r="G1513" s="44"/>
      <c r="H1513" s="229" t="s">
        <v>1633</v>
      </c>
      <c r="I1513" s="229"/>
      <c r="J1513" s="45">
        <v>56.03</v>
      </c>
      <c r="L1513" t="str">
        <f>_xlfn.XLOOKUP(B1513,Analítico!B:B,Analítico!I:I,0)</f>
        <v>MO com LS =&gt;</v>
      </c>
    </row>
    <row r="1514" spans="1:12" ht="0.75" customHeight="1" thickTop="1" x14ac:dyDescent="0.25">
      <c r="A1514" s="49"/>
      <c r="B1514" s="49"/>
      <c r="C1514" s="49"/>
      <c r="D1514" s="49"/>
      <c r="E1514" s="49"/>
      <c r="F1514" s="49"/>
      <c r="G1514" s="49"/>
      <c r="H1514" s="49"/>
      <c r="I1514" s="49"/>
      <c r="J1514" s="49"/>
      <c r="L1514" t="str">
        <f>_xlfn.XLOOKUP(B1514,Analítico!B:B,Analítico!I:I,0)</f>
        <v>MO com LS =&gt;</v>
      </c>
    </row>
    <row r="1515" spans="1:12" ht="18" hidden="1" customHeight="1" x14ac:dyDescent="0.25">
      <c r="A1515" s="36" t="s">
        <v>674</v>
      </c>
      <c r="B1515" s="37" t="s">
        <v>137</v>
      </c>
      <c r="C1515" s="36" t="s">
        <v>138</v>
      </c>
      <c r="D1515" s="36" t="s">
        <v>9</v>
      </c>
      <c r="E1515" s="250" t="s">
        <v>1626</v>
      </c>
      <c r="F1515" s="250"/>
      <c r="G1515" s="38" t="s">
        <v>139</v>
      </c>
      <c r="H1515" s="37" t="s">
        <v>140</v>
      </c>
      <c r="I1515" s="37" t="s">
        <v>141</v>
      </c>
      <c r="J1515" s="37" t="s">
        <v>10</v>
      </c>
      <c r="L1515" t="str">
        <f>_xlfn.XLOOKUP(B1515,Analítico!B:B,Analítico!I:I,0)</f>
        <v>Valor Unit</v>
      </c>
    </row>
    <row r="1516" spans="1:12" ht="25.5" customHeight="1" x14ac:dyDescent="0.25">
      <c r="A1516" s="39" t="s">
        <v>1636</v>
      </c>
      <c r="B1516" s="40" t="s">
        <v>675</v>
      </c>
      <c r="C1516" s="39" t="s">
        <v>162</v>
      </c>
      <c r="D1516" s="39" t="s">
        <v>2443</v>
      </c>
      <c r="E1516" s="251" t="s">
        <v>2345</v>
      </c>
      <c r="F1516" s="251"/>
      <c r="G1516" s="41" t="s">
        <v>164</v>
      </c>
      <c r="H1516" s="42">
        <v>1</v>
      </c>
      <c r="I1516" s="43">
        <f t="shared" ref="I1516:I1519" si="294">L1516</f>
        <v>175.18395831967212</v>
      </c>
      <c r="J1516" s="43">
        <f t="shared" ref="J1516:J1519" si="295">H1516*I1516</f>
        <v>175.18395831967212</v>
      </c>
      <c r="L1516">
        <f>_xlfn.XLOOKUP(B1516,Analítico!B:B,Analítico!I:I,0)</f>
        <v>175.18395831967212</v>
      </c>
    </row>
    <row r="1517" spans="1:12" ht="25.5" customHeight="1" x14ac:dyDescent="0.25">
      <c r="A1517" s="50" t="s">
        <v>1638</v>
      </c>
      <c r="B1517" s="51" t="s">
        <v>1940</v>
      </c>
      <c r="C1517" s="50" t="s">
        <v>157</v>
      </c>
      <c r="D1517" s="50" t="s">
        <v>1941</v>
      </c>
      <c r="E1517" s="248" t="s">
        <v>1637</v>
      </c>
      <c r="F1517" s="248"/>
      <c r="G1517" s="52" t="s">
        <v>266</v>
      </c>
      <c r="H1517" s="53">
        <v>2.2519999999999998</v>
      </c>
      <c r="I1517" s="43">
        <f t="shared" si="294"/>
        <v>19.64</v>
      </c>
      <c r="J1517" s="43">
        <f t="shared" si="295"/>
        <v>44.229279999999996</v>
      </c>
      <c r="L1517">
        <f>_xlfn.XLOOKUP(B1517,Analítico!B:B,Analítico!I:I,0)</f>
        <v>19.64</v>
      </c>
    </row>
    <row r="1518" spans="1:12" ht="24" customHeight="1" x14ac:dyDescent="0.25">
      <c r="A1518" s="50" t="s">
        <v>1638</v>
      </c>
      <c r="B1518" s="51" t="s">
        <v>1942</v>
      </c>
      <c r="C1518" s="50" t="s">
        <v>157</v>
      </c>
      <c r="D1518" s="50" t="s">
        <v>1943</v>
      </c>
      <c r="E1518" s="248" t="s">
        <v>1637</v>
      </c>
      <c r="F1518" s="248"/>
      <c r="G1518" s="52" t="s">
        <v>266</v>
      </c>
      <c r="H1518" s="53">
        <v>2.2519999999999998</v>
      </c>
      <c r="I1518" s="43">
        <f t="shared" si="294"/>
        <v>27.04</v>
      </c>
      <c r="J1518" s="43">
        <f t="shared" si="295"/>
        <v>60.894079999999995</v>
      </c>
      <c r="L1518">
        <f>_xlfn.XLOOKUP(B1518,Analítico!B:B,Analítico!I:I,0)</f>
        <v>27.04</v>
      </c>
    </row>
    <row r="1519" spans="1:12" ht="25.5" customHeight="1" thickBot="1" x14ac:dyDescent="0.3">
      <c r="A1519" s="55" t="s">
        <v>1627</v>
      </c>
      <c r="B1519" s="56" t="s">
        <v>2444</v>
      </c>
      <c r="C1519" s="55" t="s">
        <v>162</v>
      </c>
      <c r="D1519" s="55" t="s">
        <v>2443</v>
      </c>
      <c r="E1519" s="249" t="s">
        <v>1648</v>
      </c>
      <c r="F1519" s="249"/>
      <c r="G1519" s="57" t="s">
        <v>164</v>
      </c>
      <c r="H1519" s="58">
        <v>1</v>
      </c>
      <c r="I1519" s="43">
        <f t="shared" si="294"/>
        <v>70.069999999999993</v>
      </c>
      <c r="J1519" s="43">
        <f t="shared" si="295"/>
        <v>70.069999999999993</v>
      </c>
      <c r="L1519">
        <f>_xlfn.XLOOKUP(B1519,Analítico!B:B,Analítico!I:I,0)</f>
        <v>70.069999999999993</v>
      </c>
    </row>
    <row r="1520" spans="1:12" ht="26.25" hidden="1" thickBot="1" x14ac:dyDescent="0.3">
      <c r="A1520" s="44"/>
      <c r="B1520" s="44"/>
      <c r="C1520" s="44"/>
      <c r="D1520" s="44"/>
      <c r="E1520" s="44" t="s">
        <v>1629</v>
      </c>
      <c r="F1520" s="45">
        <v>79.8</v>
      </c>
      <c r="G1520" s="44" t="s">
        <v>1630</v>
      </c>
      <c r="H1520" s="45">
        <v>0</v>
      </c>
      <c r="I1520" s="44" t="s">
        <v>1631</v>
      </c>
      <c r="J1520" s="45">
        <v>79.8</v>
      </c>
      <c r="L1520" t="str">
        <f>_xlfn.XLOOKUP(B1520,Analítico!B:B,Analítico!I:I,0)</f>
        <v>MO com LS =&gt;</v>
      </c>
    </row>
    <row r="1521" spans="1:12" ht="15" hidden="1" customHeight="1" thickBot="1" x14ac:dyDescent="0.3">
      <c r="A1521" s="44"/>
      <c r="B1521" s="44"/>
      <c r="C1521" s="44"/>
      <c r="D1521" s="44"/>
      <c r="E1521" s="44" t="s">
        <v>1632</v>
      </c>
      <c r="F1521" s="45">
        <v>39.21</v>
      </c>
      <c r="G1521" s="44"/>
      <c r="H1521" s="229" t="s">
        <v>1633</v>
      </c>
      <c r="I1521" s="229"/>
      <c r="J1521" s="45">
        <v>217.45</v>
      </c>
      <c r="L1521" t="str">
        <f>_xlfn.XLOOKUP(B1521,Analítico!B:B,Analítico!I:I,0)</f>
        <v>MO com LS =&gt;</v>
      </c>
    </row>
    <row r="1522" spans="1:12" ht="0.75" customHeight="1" thickTop="1" x14ac:dyDescent="0.25">
      <c r="A1522" s="49"/>
      <c r="B1522" s="49"/>
      <c r="C1522" s="49"/>
      <c r="D1522" s="49"/>
      <c r="E1522" s="49"/>
      <c r="F1522" s="49"/>
      <c r="G1522" s="49"/>
      <c r="H1522" s="49"/>
      <c r="I1522" s="49"/>
      <c r="J1522" s="49"/>
      <c r="L1522" t="str">
        <f>_xlfn.XLOOKUP(B1522,Analítico!B:B,Analítico!I:I,0)</f>
        <v>MO com LS =&gt;</v>
      </c>
    </row>
    <row r="1523" spans="1:12" ht="18" hidden="1" customHeight="1" x14ac:dyDescent="0.25">
      <c r="A1523" s="36" t="s">
        <v>677</v>
      </c>
      <c r="B1523" s="37" t="s">
        <v>137</v>
      </c>
      <c r="C1523" s="36" t="s">
        <v>138</v>
      </c>
      <c r="D1523" s="36" t="s">
        <v>9</v>
      </c>
      <c r="E1523" s="250" t="s">
        <v>1626</v>
      </c>
      <c r="F1523" s="250"/>
      <c r="G1523" s="38" t="s">
        <v>139</v>
      </c>
      <c r="H1523" s="37" t="s">
        <v>140</v>
      </c>
      <c r="I1523" s="37" t="s">
        <v>141</v>
      </c>
      <c r="J1523" s="37" t="s">
        <v>10</v>
      </c>
      <c r="L1523" t="str">
        <f>_xlfn.XLOOKUP(B1523,Analítico!B:B,Analítico!I:I,0)</f>
        <v>Valor Unit</v>
      </c>
    </row>
    <row r="1524" spans="1:12" ht="51.75" customHeight="1" x14ac:dyDescent="0.25">
      <c r="A1524" s="39" t="s">
        <v>1636</v>
      </c>
      <c r="B1524" s="40" t="s">
        <v>678</v>
      </c>
      <c r="C1524" s="39" t="s">
        <v>157</v>
      </c>
      <c r="D1524" s="39" t="s">
        <v>679</v>
      </c>
      <c r="E1524" s="251" t="s">
        <v>2168</v>
      </c>
      <c r="F1524" s="251"/>
      <c r="G1524" s="41" t="s">
        <v>164</v>
      </c>
      <c r="H1524" s="42">
        <v>1</v>
      </c>
      <c r="I1524" s="43">
        <f t="shared" ref="I1524:I1529" si="296">L1524</f>
        <v>10.505398098360656</v>
      </c>
      <c r="J1524" s="43">
        <f t="shared" ref="J1524:J1529" si="297">H1524*I1524</f>
        <v>10.505398098360656</v>
      </c>
      <c r="L1524">
        <f>_xlfn.XLOOKUP(B1524,Analítico!B:B,Analítico!I:I,0)</f>
        <v>10.505398098360656</v>
      </c>
    </row>
    <row r="1525" spans="1:12" ht="25.5" customHeight="1" x14ac:dyDescent="0.25">
      <c r="A1525" s="50" t="s">
        <v>1638</v>
      </c>
      <c r="B1525" s="51" t="s">
        <v>2162</v>
      </c>
      <c r="C1525" s="50" t="s">
        <v>157</v>
      </c>
      <c r="D1525" s="50" t="s">
        <v>2163</v>
      </c>
      <c r="E1525" s="248" t="s">
        <v>1637</v>
      </c>
      <c r="F1525" s="248"/>
      <c r="G1525" s="52" t="s">
        <v>266</v>
      </c>
      <c r="H1525" s="53">
        <v>3.4299999999999997E-2</v>
      </c>
      <c r="I1525" s="43">
        <f t="shared" si="296"/>
        <v>18.72</v>
      </c>
      <c r="J1525" s="43">
        <f t="shared" si="297"/>
        <v>0.64209599999999989</v>
      </c>
      <c r="L1525">
        <f>_xlfn.XLOOKUP(B1525,Analítico!B:B,Analítico!I:I,0)</f>
        <v>18.72</v>
      </c>
    </row>
    <row r="1526" spans="1:12" ht="25.5" customHeight="1" x14ac:dyDescent="0.25">
      <c r="A1526" s="50" t="s">
        <v>1638</v>
      </c>
      <c r="B1526" s="51" t="s">
        <v>1658</v>
      </c>
      <c r="C1526" s="50" t="s">
        <v>157</v>
      </c>
      <c r="D1526" s="50" t="s">
        <v>1659</v>
      </c>
      <c r="E1526" s="248" t="s">
        <v>1637</v>
      </c>
      <c r="F1526" s="248"/>
      <c r="G1526" s="52" t="s">
        <v>266</v>
      </c>
      <c r="H1526" s="53">
        <v>3.4299999999999997E-2</v>
      </c>
      <c r="I1526" s="43">
        <f t="shared" si="296"/>
        <v>25.97</v>
      </c>
      <c r="J1526" s="43">
        <f t="shared" si="297"/>
        <v>0.89077099999999987</v>
      </c>
      <c r="L1526">
        <f>_xlfn.XLOOKUP(B1526,Analítico!B:B,Analítico!I:I,0)</f>
        <v>25.97</v>
      </c>
    </row>
    <row r="1527" spans="1:12" ht="25.5" customHeight="1" x14ac:dyDescent="0.25">
      <c r="A1527" s="55" t="s">
        <v>1627</v>
      </c>
      <c r="B1527" s="56" t="s">
        <v>2417</v>
      </c>
      <c r="C1527" s="55" t="s">
        <v>157</v>
      </c>
      <c r="D1527" s="55" t="s">
        <v>2418</v>
      </c>
      <c r="E1527" s="249" t="s">
        <v>1648</v>
      </c>
      <c r="F1527" s="249"/>
      <c r="G1527" s="57" t="s">
        <v>164</v>
      </c>
      <c r="H1527" s="58">
        <v>2</v>
      </c>
      <c r="I1527" s="43">
        <f t="shared" si="296"/>
        <v>1.86</v>
      </c>
      <c r="J1527" s="43">
        <f t="shared" si="297"/>
        <v>3.72</v>
      </c>
      <c r="L1527">
        <f>_xlfn.XLOOKUP(B1527,Analítico!B:B,Analítico!I:I,0)</f>
        <v>1.86</v>
      </c>
    </row>
    <row r="1528" spans="1:12" ht="25.5" customHeight="1" x14ac:dyDescent="0.25">
      <c r="A1528" s="55" t="s">
        <v>1627</v>
      </c>
      <c r="B1528" s="56" t="s">
        <v>2445</v>
      </c>
      <c r="C1528" s="55" t="s">
        <v>157</v>
      </c>
      <c r="D1528" s="55" t="s">
        <v>2446</v>
      </c>
      <c r="E1528" s="249" t="s">
        <v>1648</v>
      </c>
      <c r="F1528" s="249"/>
      <c r="G1528" s="57" t="s">
        <v>164</v>
      </c>
      <c r="H1528" s="58">
        <v>1</v>
      </c>
      <c r="I1528" s="43">
        <f t="shared" si="296"/>
        <v>3.58</v>
      </c>
      <c r="J1528" s="43">
        <f t="shared" si="297"/>
        <v>3.58</v>
      </c>
      <c r="L1528">
        <f>_xlfn.XLOOKUP(B1528,Analítico!B:B,Analítico!I:I,0)</f>
        <v>3.58</v>
      </c>
    </row>
    <row r="1529" spans="1:12" ht="39" customHeight="1" thickBot="1" x14ac:dyDescent="0.3">
      <c r="A1529" s="55" t="s">
        <v>1627</v>
      </c>
      <c r="B1529" s="56" t="s">
        <v>2409</v>
      </c>
      <c r="C1529" s="55" t="s">
        <v>157</v>
      </c>
      <c r="D1529" s="55" t="s">
        <v>2410</v>
      </c>
      <c r="E1529" s="249" t="s">
        <v>1648</v>
      </c>
      <c r="F1529" s="249"/>
      <c r="G1529" s="57" t="s">
        <v>164</v>
      </c>
      <c r="H1529" s="58">
        <v>0.05</v>
      </c>
      <c r="I1529" s="43">
        <f t="shared" si="296"/>
        <v>24.96</v>
      </c>
      <c r="J1529" s="43">
        <f t="shared" si="297"/>
        <v>1.2480000000000002</v>
      </c>
      <c r="L1529">
        <f>_xlfn.XLOOKUP(B1529,Analítico!B:B,Analítico!I:I,0)</f>
        <v>24.96</v>
      </c>
    </row>
    <row r="1530" spans="1:12" ht="26.25" hidden="1" thickBot="1" x14ac:dyDescent="0.3">
      <c r="A1530" s="44"/>
      <c r="B1530" s="44"/>
      <c r="C1530" s="44"/>
      <c r="D1530" s="44"/>
      <c r="E1530" s="44" t="s">
        <v>1629</v>
      </c>
      <c r="F1530" s="45">
        <v>1.18</v>
      </c>
      <c r="G1530" s="44" t="s">
        <v>1630</v>
      </c>
      <c r="H1530" s="45">
        <v>0</v>
      </c>
      <c r="I1530" s="44" t="s">
        <v>1631</v>
      </c>
      <c r="J1530" s="45">
        <v>1.18</v>
      </c>
      <c r="L1530" t="str">
        <f>_xlfn.XLOOKUP(B1530,Analítico!B:B,Analítico!I:I,0)</f>
        <v>MO com LS =&gt;</v>
      </c>
    </row>
    <row r="1531" spans="1:12" ht="15" hidden="1" customHeight="1" thickBot="1" x14ac:dyDescent="0.3">
      <c r="A1531" s="44"/>
      <c r="B1531" s="44"/>
      <c r="C1531" s="44"/>
      <c r="D1531" s="44"/>
      <c r="E1531" s="44" t="s">
        <v>1632</v>
      </c>
      <c r="F1531" s="45">
        <v>2.35</v>
      </c>
      <c r="G1531" s="44"/>
      <c r="H1531" s="229" t="s">
        <v>1633</v>
      </c>
      <c r="I1531" s="229"/>
      <c r="J1531" s="45">
        <v>13.04</v>
      </c>
      <c r="L1531" t="str">
        <f>_xlfn.XLOOKUP(B1531,Analítico!B:B,Analítico!I:I,0)</f>
        <v>MO com LS =&gt;</v>
      </c>
    </row>
    <row r="1532" spans="1:12" ht="0.75" customHeight="1" thickTop="1" x14ac:dyDescent="0.25">
      <c r="A1532" s="49"/>
      <c r="B1532" s="49"/>
      <c r="C1532" s="49"/>
      <c r="D1532" s="49"/>
      <c r="E1532" s="49"/>
      <c r="F1532" s="49"/>
      <c r="G1532" s="49"/>
      <c r="H1532" s="49"/>
      <c r="I1532" s="49"/>
      <c r="J1532" s="49"/>
      <c r="L1532" t="str">
        <f>_xlfn.XLOOKUP(B1532,Analítico!B:B,Analítico!I:I,0)</f>
        <v>MO com LS =&gt;</v>
      </c>
    </row>
    <row r="1533" spans="1:12" ht="18" hidden="1" customHeight="1" x14ac:dyDescent="0.25">
      <c r="A1533" s="36" t="s">
        <v>680</v>
      </c>
      <c r="B1533" s="37" t="s">
        <v>137</v>
      </c>
      <c r="C1533" s="36" t="s">
        <v>138</v>
      </c>
      <c r="D1533" s="36" t="s">
        <v>9</v>
      </c>
      <c r="E1533" s="250" t="s">
        <v>1626</v>
      </c>
      <c r="F1533" s="250"/>
      <c r="G1533" s="38" t="s">
        <v>139</v>
      </c>
      <c r="H1533" s="37" t="s">
        <v>140</v>
      </c>
      <c r="I1533" s="37" t="s">
        <v>141</v>
      </c>
      <c r="J1533" s="37" t="s">
        <v>10</v>
      </c>
      <c r="L1533" t="str">
        <f>_xlfn.XLOOKUP(B1533,Analítico!B:B,Analítico!I:I,0)</f>
        <v>Valor Unit</v>
      </c>
    </row>
    <row r="1534" spans="1:12" ht="25.5" customHeight="1" x14ac:dyDescent="0.25">
      <c r="A1534" s="39" t="s">
        <v>1636</v>
      </c>
      <c r="B1534" s="40" t="s">
        <v>681</v>
      </c>
      <c r="C1534" s="39" t="s">
        <v>204</v>
      </c>
      <c r="D1534" s="39" t="s">
        <v>682</v>
      </c>
      <c r="E1534" s="251">
        <v>8</v>
      </c>
      <c r="F1534" s="251"/>
      <c r="G1534" s="41" t="s">
        <v>488</v>
      </c>
      <c r="H1534" s="42">
        <v>1</v>
      </c>
      <c r="I1534" s="43">
        <f t="shared" ref="I1534:I1550" si="298">L1534</f>
        <v>82.415814836065579</v>
      </c>
      <c r="J1534" s="43">
        <f t="shared" ref="J1534:J1550" si="299">H1534*I1534</f>
        <v>82.415814836065579</v>
      </c>
      <c r="L1534">
        <f>_xlfn.XLOOKUP(B1534,Analítico!B:B,Analítico!I:I,0)</f>
        <v>82.415814836065579</v>
      </c>
    </row>
    <row r="1535" spans="1:12" ht="24" customHeight="1" x14ac:dyDescent="0.25">
      <c r="A1535" s="55" t="s">
        <v>1627</v>
      </c>
      <c r="B1535" s="56" t="s">
        <v>2447</v>
      </c>
      <c r="C1535" s="55" t="s">
        <v>204</v>
      </c>
      <c r="D1535" s="55" t="s">
        <v>2448</v>
      </c>
      <c r="E1535" s="249" t="s">
        <v>1665</v>
      </c>
      <c r="F1535" s="249"/>
      <c r="G1535" s="57" t="s">
        <v>1787</v>
      </c>
      <c r="H1535" s="58">
        <v>5.3800000000000001E-2</v>
      </c>
      <c r="I1535" s="43">
        <f t="shared" si="298"/>
        <v>21.92</v>
      </c>
      <c r="J1535" s="43">
        <f t="shared" si="299"/>
        <v>1.1792960000000001</v>
      </c>
      <c r="L1535">
        <f>_xlfn.XLOOKUP(B1535,Analítico!B:B,Analítico!I:I,0)</f>
        <v>21.92</v>
      </c>
    </row>
    <row r="1536" spans="1:12" ht="24" customHeight="1" x14ac:dyDescent="0.25">
      <c r="A1536" s="55" t="s">
        <v>1627</v>
      </c>
      <c r="B1536" s="56" t="s">
        <v>2449</v>
      </c>
      <c r="C1536" s="55" t="s">
        <v>204</v>
      </c>
      <c r="D1536" s="55" t="s">
        <v>2450</v>
      </c>
      <c r="E1536" s="249" t="s">
        <v>1648</v>
      </c>
      <c r="F1536" s="249"/>
      <c r="G1536" s="57" t="s">
        <v>2078</v>
      </c>
      <c r="H1536" s="58">
        <v>0.26369999999999999</v>
      </c>
      <c r="I1536" s="43">
        <f t="shared" si="298"/>
        <v>7.88</v>
      </c>
      <c r="J1536" s="43">
        <f t="shared" si="299"/>
        <v>2.0779559999999999</v>
      </c>
      <c r="L1536">
        <f>_xlfn.XLOOKUP(B1536,Analítico!B:B,Analítico!I:I,0)</f>
        <v>7.88</v>
      </c>
    </row>
    <row r="1537" spans="1:12" ht="24" customHeight="1" x14ac:dyDescent="0.25">
      <c r="A1537" s="55" t="s">
        <v>1627</v>
      </c>
      <c r="B1537" s="56" t="s">
        <v>2451</v>
      </c>
      <c r="C1537" s="55" t="s">
        <v>204</v>
      </c>
      <c r="D1537" s="55" t="s">
        <v>2452</v>
      </c>
      <c r="E1537" s="249" t="s">
        <v>1648</v>
      </c>
      <c r="F1537" s="249"/>
      <c r="G1537" s="57" t="s">
        <v>212</v>
      </c>
      <c r="H1537" s="58">
        <v>3.2800000000000003E-2</v>
      </c>
      <c r="I1537" s="43">
        <f t="shared" si="298"/>
        <v>170.62</v>
      </c>
      <c r="J1537" s="43">
        <f t="shared" si="299"/>
        <v>5.5963360000000009</v>
      </c>
      <c r="L1537">
        <f>_xlfn.XLOOKUP(B1537,Analítico!B:B,Analítico!I:I,0)</f>
        <v>170.62</v>
      </c>
    </row>
    <row r="1538" spans="1:12" ht="24" customHeight="1" x14ac:dyDescent="0.25">
      <c r="A1538" s="55" t="s">
        <v>1627</v>
      </c>
      <c r="B1538" s="56" t="s">
        <v>2453</v>
      </c>
      <c r="C1538" s="55" t="s">
        <v>204</v>
      </c>
      <c r="D1538" s="55" t="s">
        <v>2454</v>
      </c>
      <c r="E1538" s="249" t="s">
        <v>1648</v>
      </c>
      <c r="F1538" s="249"/>
      <c r="G1538" s="57" t="s">
        <v>212</v>
      </c>
      <c r="H1538" s="58">
        <v>8.5000000000000006E-3</v>
      </c>
      <c r="I1538" s="43">
        <f t="shared" si="298"/>
        <v>134.08000000000001</v>
      </c>
      <c r="J1538" s="43">
        <f t="shared" si="299"/>
        <v>1.1396800000000002</v>
      </c>
      <c r="L1538">
        <f>_xlfn.XLOOKUP(B1538,Analítico!B:B,Analítico!I:I,0)</f>
        <v>134.08000000000001</v>
      </c>
    </row>
    <row r="1539" spans="1:12" ht="25.5" customHeight="1" x14ac:dyDescent="0.25">
      <c r="A1539" s="55" t="s">
        <v>1627</v>
      </c>
      <c r="B1539" s="56" t="s">
        <v>2455</v>
      </c>
      <c r="C1539" s="55" t="s">
        <v>204</v>
      </c>
      <c r="D1539" s="55" t="s">
        <v>2456</v>
      </c>
      <c r="E1539" s="249" t="s">
        <v>1648</v>
      </c>
      <c r="F1539" s="249"/>
      <c r="G1539" s="57" t="s">
        <v>159</v>
      </c>
      <c r="H1539" s="58">
        <v>0.1739</v>
      </c>
      <c r="I1539" s="43">
        <f t="shared" si="298"/>
        <v>40.53</v>
      </c>
      <c r="J1539" s="43">
        <f t="shared" si="299"/>
        <v>7.0481670000000003</v>
      </c>
      <c r="L1539">
        <f>_xlfn.XLOOKUP(B1539,Analítico!B:B,Analítico!I:I,0)</f>
        <v>40.53</v>
      </c>
    </row>
    <row r="1540" spans="1:12" ht="24" customHeight="1" x14ac:dyDescent="0.25">
      <c r="A1540" s="55" t="s">
        <v>1627</v>
      </c>
      <c r="B1540" s="56" t="s">
        <v>2074</v>
      </c>
      <c r="C1540" s="55" t="s">
        <v>204</v>
      </c>
      <c r="D1540" s="55" t="s">
        <v>2075</v>
      </c>
      <c r="E1540" s="249" t="s">
        <v>1665</v>
      </c>
      <c r="F1540" s="249"/>
      <c r="G1540" s="57" t="s">
        <v>1787</v>
      </c>
      <c r="H1540" s="58">
        <v>0.27700000000000002</v>
      </c>
      <c r="I1540" s="43">
        <f t="shared" si="298"/>
        <v>14.45</v>
      </c>
      <c r="J1540" s="43">
        <f t="shared" si="299"/>
        <v>4.00265</v>
      </c>
      <c r="L1540">
        <f>_xlfn.XLOOKUP(B1540,Analítico!B:B,Analítico!I:I,0)</f>
        <v>14.45</v>
      </c>
    </row>
    <row r="1541" spans="1:12" ht="24" customHeight="1" x14ac:dyDescent="0.25">
      <c r="A1541" s="55" t="s">
        <v>1627</v>
      </c>
      <c r="B1541" s="56" t="s">
        <v>2457</v>
      </c>
      <c r="C1541" s="55" t="s">
        <v>204</v>
      </c>
      <c r="D1541" s="55" t="s">
        <v>2458</v>
      </c>
      <c r="E1541" s="249" t="s">
        <v>1665</v>
      </c>
      <c r="F1541" s="249"/>
      <c r="G1541" s="57" t="s">
        <v>1787</v>
      </c>
      <c r="H1541" s="58">
        <v>0.2208</v>
      </c>
      <c r="I1541" s="43">
        <f t="shared" si="298"/>
        <v>21.92</v>
      </c>
      <c r="J1541" s="43">
        <f t="shared" si="299"/>
        <v>4.8399360000000007</v>
      </c>
      <c r="L1541">
        <f>_xlfn.XLOOKUP(B1541,Analítico!B:B,Analítico!I:I,0)</f>
        <v>21.92</v>
      </c>
    </row>
    <row r="1542" spans="1:12" ht="24" customHeight="1" x14ac:dyDescent="0.25">
      <c r="A1542" s="55" t="s">
        <v>1627</v>
      </c>
      <c r="B1542" s="56" t="s">
        <v>2459</v>
      </c>
      <c r="C1542" s="55" t="s">
        <v>204</v>
      </c>
      <c r="D1542" s="55" t="s">
        <v>2460</v>
      </c>
      <c r="E1542" s="249" t="s">
        <v>1665</v>
      </c>
      <c r="F1542" s="249"/>
      <c r="G1542" s="57" t="s">
        <v>1787</v>
      </c>
      <c r="H1542" s="58">
        <v>2.6100000000000002E-2</v>
      </c>
      <c r="I1542" s="43">
        <f t="shared" si="298"/>
        <v>22.26</v>
      </c>
      <c r="J1542" s="43">
        <f t="shared" si="299"/>
        <v>0.58098600000000011</v>
      </c>
      <c r="L1542">
        <f>_xlfn.XLOOKUP(B1542,Analítico!B:B,Analítico!I:I,0)</f>
        <v>22.26</v>
      </c>
    </row>
    <row r="1543" spans="1:12" ht="24" customHeight="1" x14ac:dyDescent="0.25">
      <c r="A1543" s="55" t="s">
        <v>1627</v>
      </c>
      <c r="B1543" s="56" t="s">
        <v>1788</v>
      </c>
      <c r="C1543" s="55" t="s">
        <v>204</v>
      </c>
      <c r="D1543" s="55" t="s">
        <v>1789</v>
      </c>
      <c r="E1543" s="249" t="s">
        <v>1665</v>
      </c>
      <c r="F1543" s="249"/>
      <c r="G1543" s="57" t="s">
        <v>1787</v>
      </c>
      <c r="H1543" s="58">
        <v>0.28720000000000001</v>
      </c>
      <c r="I1543" s="43">
        <f t="shared" si="298"/>
        <v>13.15</v>
      </c>
      <c r="J1543" s="43">
        <f t="shared" si="299"/>
        <v>3.7766800000000003</v>
      </c>
      <c r="L1543">
        <f>_xlfn.XLOOKUP(B1543,Analítico!B:B,Analítico!I:I,0)</f>
        <v>13.15</v>
      </c>
    </row>
    <row r="1544" spans="1:12" ht="24" customHeight="1" x14ac:dyDescent="0.25">
      <c r="A1544" s="55" t="s">
        <v>1627</v>
      </c>
      <c r="B1544" s="56" t="s">
        <v>2461</v>
      </c>
      <c r="C1544" s="55" t="s">
        <v>204</v>
      </c>
      <c r="D1544" s="55" t="s">
        <v>2462</v>
      </c>
      <c r="E1544" s="249" t="s">
        <v>1648</v>
      </c>
      <c r="F1544" s="249"/>
      <c r="G1544" s="57" t="s">
        <v>2078</v>
      </c>
      <c r="H1544" s="58">
        <v>6.2399999999999997E-2</v>
      </c>
      <c r="I1544" s="43">
        <f t="shared" si="298"/>
        <v>24.87</v>
      </c>
      <c r="J1544" s="43">
        <f t="shared" si="299"/>
        <v>1.5518879999999999</v>
      </c>
      <c r="L1544">
        <f>_xlfn.XLOOKUP(B1544,Analítico!B:B,Analítico!I:I,0)</f>
        <v>24.87</v>
      </c>
    </row>
    <row r="1545" spans="1:12" ht="24" customHeight="1" x14ac:dyDescent="0.25">
      <c r="A1545" s="55" t="s">
        <v>1627</v>
      </c>
      <c r="B1545" s="56" t="s">
        <v>2463</v>
      </c>
      <c r="C1545" s="55" t="s">
        <v>204</v>
      </c>
      <c r="D1545" s="55" t="s">
        <v>2464</v>
      </c>
      <c r="E1545" s="249" t="s">
        <v>1648</v>
      </c>
      <c r="F1545" s="249"/>
      <c r="G1545" s="57" t="s">
        <v>212</v>
      </c>
      <c r="H1545" s="58">
        <v>2.5399999999999999E-2</v>
      </c>
      <c r="I1545" s="43">
        <f t="shared" si="298"/>
        <v>131.80000000000001</v>
      </c>
      <c r="J1545" s="43">
        <f t="shared" si="299"/>
        <v>3.3477200000000003</v>
      </c>
      <c r="L1545">
        <f>_xlfn.XLOOKUP(B1545,Analítico!B:B,Analítico!I:I,0)</f>
        <v>131.80000000000001</v>
      </c>
    </row>
    <row r="1546" spans="1:12" ht="24" customHeight="1" x14ac:dyDescent="0.25">
      <c r="A1546" s="55" t="s">
        <v>1627</v>
      </c>
      <c r="B1546" s="56" t="s">
        <v>2465</v>
      </c>
      <c r="C1546" s="55" t="s">
        <v>204</v>
      </c>
      <c r="D1546" s="55" t="s">
        <v>2466</v>
      </c>
      <c r="E1546" s="249" t="s">
        <v>1648</v>
      </c>
      <c r="F1546" s="249"/>
      <c r="G1546" s="57" t="s">
        <v>2078</v>
      </c>
      <c r="H1546" s="58">
        <v>3.1684000000000001</v>
      </c>
      <c r="I1546" s="43">
        <f t="shared" si="298"/>
        <v>11.19</v>
      </c>
      <c r="J1546" s="43">
        <f t="shared" si="299"/>
        <v>35.454396000000003</v>
      </c>
      <c r="L1546">
        <f>_xlfn.XLOOKUP(B1546,Analítico!B:B,Analítico!I:I,0)</f>
        <v>11.19</v>
      </c>
    </row>
    <row r="1547" spans="1:12" ht="24" customHeight="1" x14ac:dyDescent="0.25">
      <c r="A1547" s="55" t="s">
        <v>1627</v>
      </c>
      <c r="B1547" s="56" t="s">
        <v>2467</v>
      </c>
      <c r="C1547" s="55" t="s">
        <v>204</v>
      </c>
      <c r="D1547" s="55" t="s">
        <v>2468</v>
      </c>
      <c r="E1547" s="249" t="s">
        <v>1665</v>
      </c>
      <c r="F1547" s="249"/>
      <c r="G1547" s="57" t="s">
        <v>1787</v>
      </c>
      <c r="H1547" s="58">
        <v>2.6100000000000002E-2</v>
      </c>
      <c r="I1547" s="43">
        <f t="shared" si="298"/>
        <v>15.72</v>
      </c>
      <c r="J1547" s="43">
        <f t="shared" si="299"/>
        <v>0.41029200000000005</v>
      </c>
      <c r="L1547">
        <f>_xlfn.XLOOKUP(B1547,Analítico!B:B,Analítico!I:I,0)</f>
        <v>15.72</v>
      </c>
    </row>
    <row r="1548" spans="1:12" ht="24" customHeight="1" x14ac:dyDescent="0.25">
      <c r="A1548" s="55" t="s">
        <v>1627</v>
      </c>
      <c r="B1548" s="56" t="s">
        <v>2119</v>
      </c>
      <c r="C1548" s="55" t="s">
        <v>204</v>
      </c>
      <c r="D1548" s="55" t="s">
        <v>2120</v>
      </c>
      <c r="E1548" s="249" t="s">
        <v>1648</v>
      </c>
      <c r="F1548" s="249"/>
      <c r="G1548" s="57" t="s">
        <v>2078</v>
      </c>
      <c r="H1548" s="58">
        <v>12.96</v>
      </c>
      <c r="I1548" s="43">
        <f t="shared" si="298"/>
        <v>0.64</v>
      </c>
      <c r="J1548" s="43">
        <f t="shared" si="299"/>
        <v>8.2944000000000013</v>
      </c>
      <c r="L1548">
        <f>_xlfn.XLOOKUP(B1548,Analítico!B:B,Analítico!I:I,0)</f>
        <v>0.64</v>
      </c>
    </row>
    <row r="1549" spans="1:12" ht="24" customHeight="1" x14ac:dyDescent="0.25">
      <c r="A1549" s="55" t="s">
        <v>1627</v>
      </c>
      <c r="B1549" s="56" t="s">
        <v>2469</v>
      </c>
      <c r="C1549" s="55" t="s">
        <v>204</v>
      </c>
      <c r="D1549" s="55" t="s">
        <v>2470</v>
      </c>
      <c r="E1549" s="249" t="s">
        <v>1648</v>
      </c>
      <c r="F1549" s="249"/>
      <c r="G1549" s="57" t="s">
        <v>2078</v>
      </c>
      <c r="H1549" s="58">
        <v>0.01</v>
      </c>
      <c r="I1549" s="43">
        <f t="shared" si="298"/>
        <v>24.77</v>
      </c>
      <c r="J1549" s="43">
        <f t="shared" si="299"/>
        <v>0.2477</v>
      </c>
      <c r="L1549">
        <f>_xlfn.XLOOKUP(B1549,Analítico!B:B,Analítico!I:I,0)</f>
        <v>24.77</v>
      </c>
    </row>
    <row r="1550" spans="1:12" ht="24" customHeight="1" thickBot="1" x14ac:dyDescent="0.3">
      <c r="A1550" s="55" t="s">
        <v>1627</v>
      </c>
      <c r="B1550" s="56" t="s">
        <v>2471</v>
      </c>
      <c r="C1550" s="55" t="s">
        <v>204</v>
      </c>
      <c r="D1550" s="55" t="s">
        <v>2472</v>
      </c>
      <c r="E1550" s="249" t="s">
        <v>1648</v>
      </c>
      <c r="F1550" s="249"/>
      <c r="G1550" s="57" t="s">
        <v>808</v>
      </c>
      <c r="H1550" s="58">
        <v>0.20519999999999999</v>
      </c>
      <c r="I1550" s="43">
        <f t="shared" si="298"/>
        <v>14.42</v>
      </c>
      <c r="J1550" s="43">
        <f t="shared" si="299"/>
        <v>2.9589840000000001</v>
      </c>
      <c r="L1550">
        <f>_xlfn.XLOOKUP(B1550,Analítico!B:B,Analítico!I:I,0)</f>
        <v>14.42</v>
      </c>
    </row>
    <row r="1551" spans="1:12" ht="26.25" hidden="1" thickBot="1" x14ac:dyDescent="0.3">
      <c r="A1551" s="44"/>
      <c r="B1551" s="44"/>
      <c r="C1551" s="44"/>
      <c r="D1551" s="44"/>
      <c r="E1551" s="44" t="s">
        <v>1629</v>
      </c>
      <c r="F1551" s="45">
        <v>15.01</v>
      </c>
      <c r="G1551" s="44" t="s">
        <v>1630</v>
      </c>
      <c r="H1551" s="45">
        <v>0</v>
      </c>
      <c r="I1551" s="44" t="s">
        <v>1631</v>
      </c>
      <c r="J1551" s="45">
        <v>15.01</v>
      </c>
      <c r="L1551" t="str">
        <f>_xlfn.XLOOKUP(B1551,Analítico!B:B,Analítico!I:I,0)</f>
        <v>MO com LS =&gt;</v>
      </c>
    </row>
    <row r="1552" spans="1:12" ht="15" hidden="1" customHeight="1" thickBot="1" x14ac:dyDescent="0.3">
      <c r="A1552" s="44"/>
      <c r="B1552" s="44"/>
      <c r="C1552" s="44"/>
      <c r="D1552" s="44"/>
      <c r="E1552" s="44" t="s">
        <v>1632</v>
      </c>
      <c r="F1552" s="45">
        <v>18.440000000000001</v>
      </c>
      <c r="G1552" s="44"/>
      <c r="H1552" s="229" t="s">
        <v>1633</v>
      </c>
      <c r="I1552" s="229"/>
      <c r="J1552" s="45">
        <v>102.3</v>
      </c>
      <c r="L1552" t="str">
        <f>_xlfn.XLOOKUP(B1552,Analítico!B:B,Analítico!I:I,0)</f>
        <v>MO com LS =&gt;</v>
      </c>
    </row>
    <row r="1553" spans="1:12" ht="0.75" customHeight="1" thickTop="1" x14ac:dyDescent="0.25">
      <c r="A1553" s="49"/>
      <c r="B1553" s="49"/>
      <c r="C1553" s="49"/>
      <c r="D1553" s="49"/>
      <c r="E1553" s="49"/>
      <c r="F1553" s="49"/>
      <c r="G1553" s="49"/>
      <c r="H1553" s="49"/>
      <c r="I1553" s="49"/>
      <c r="J1553" s="49"/>
      <c r="L1553" t="str">
        <f>_xlfn.XLOOKUP(B1553,Analítico!B:B,Analítico!I:I,0)</f>
        <v>MO com LS =&gt;</v>
      </c>
    </row>
    <row r="1554" spans="1:12" ht="18" hidden="1" customHeight="1" x14ac:dyDescent="0.25">
      <c r="A1554" s="36" t="s">
        <v>683</v>
      </c>
      <c r="B1554" s="37" t="s">
        <v>137</v>
      </c>
      <c r="C1554" s="36" t="s">
        <v>138</v>
      </c>
      <c r="D1554" s="36" t="s">
        <v>9</v>
      </c>
      <c r="E1554" s="250" t="s">
        <v>1626</v>
      </c>
      <c r="F1554" s="250"/>
      <c r="G1554" s="38" t="s">
        <v>139</v>
      </c>
      <c r="H1554" s="37" t="s">
        <v>140</v>
      </c>
      <c r="I1554" s="37" t="s">
        <v>141</v>
      </c>
      <c r="J1554" s="37" t="s">
        <v>10</v>
      </c>
      <c r="L1554" t="str">
        <f>_xlfn.XLOOKUP(B1554,Analítico!B:B,Analítico!I:I,0)</f>
        <v>Valor Unit</v>
      </c>
    </row>
    <row r="1555" spans="1:12" ht="25.5" customHeight="1" x14ac:dyDescent="0.25">
      <c r="A1555" s="39" t="s">
        <v>1636</v>
      </c>
      <c r="B1555" s="40" t="s">
        <v>684</v>
      </c>
      <c r="C1555" s="39" t="s">
        <v>204</v>
      </c>
      <c r="D1555" s="39" t="s">
        <v>685</v>
      </c>
      <c r="E1555" s="251">
        <v>8</v>
      </c>
      <c r="F1555" s="251"/>
      <c r="G1555" s="41" t="s">
        <v>488</v>
      </c>
      <c r="H1555" s="42">
        <v>1</v>
      </c>
      <c r="I1555" s="43">
        <f t="shared" ref="I1555:I1565" si="300">L1555</f>
        <v>422.0285884836066</v>
      </c>
      <c r="J1555" s="43">
        <f t="shared" ref="J1555:J1565" si="301">H1555*I1555</f>
        <v>422.0285884836066</v>
      </c>
      <c r="L1555">
        <f>_xlfn.XLOOKUP(B1555,Analítico!B:B,Analítico!I:I,0)</f>
        <v>422.0285884836066</v>
      </c>
    </row>
    <row r="1556" spans="1:12" ht="24" customHeight="1" x14ac:dyDescent="0.25">
      <c r="A1556" s="55" t="s">
        <v>1627</v>
      </c>
      <c r="B1556" s="56" t="s">
        <v>2453</v>
      </c>
      <c r="C1556" s="55" t="s">
        <v>204</v>
      </c>
      <c r="D1556" s="55" t="s">
        <v>2454</v>
      </c>
      <c r="E1556" s="249" t="s">
        <v>1648</v>
      </c>
      <c r="F1556" s="249"/>
      <c r="G1556" s="57" t="s">
        <v>212</v>
      </c>
      <c r="H1556" s="58">
        <v>2.2700000000000001E-2</v>
      </c>
      <c r="I1556" s="43">
        <f t="shared" si="300"/>
        <v>134.08000000000001</v>
      </c>
      <c r="J1556" s="43">
        <f t="shared" si="301"/>
        <v>3.0436160000000005</v>
      </c>
      <c r="L1556">
        <f>_xlfn.XLOOKUP(B1556,Analítico!B:B,Analítico!I:I,0)</f>
        <v>134.08000000000001</v>
      </c>
    </row>
    <row r="1557" spans="1:12" ht="24" customHeight="1" x14ac:dyDescent="0.25">
      <c r="A1557" s="55" t="s">
        <v>1627</v>
      </c>
      <c r="B1557" s="56" t="s">
        <v>1785</v>
      </c>
      <c r="C1557" s="55" t="s">
        <v>204</v>
      </c>
      <c r="D1557" s="55" t="s">
        <v>1786</v>
      </c>
      <c r="E1557" s="249" t="s">
        <v>1665</v>
      </c>
      <c r="F1557" s="249"/>
      <c r="G1557" s="57" t="s">
        <v>1787</v>
      </c>
      <c r="H1557" s="58">
        <v>6.1721000000000004</v>
      </c>
      <c r="I1557" s="43">
        <f t="shared" si="300"/>
        <v>21.92</v>
      </c>
      <c r="J1557" s="43">
        <f t="shared" si="301"/>
        <v>135.29243200000002</v>
      </c>
      <c r="L1557">
        <f>_xlfn.XLOOKUP(B1557,Analítico!B:B,Analítico!I:I,0)</f>
        <v>21.92</v>
      </c>
    </row>
    <row r="1558" spans="1:12" ht="24" customHeight="1" x14ac:dyDescent="0.25">
      <c r="A1558" s="55" t="s">
        <v>1627</v>
      </c>
      <c r="B1558" s="56" t="s">
        <v>1788</v>
      </c>
      <c r="C1558" s="55" t="s">
        <v>204</v>
      </c>
      <c r="D1558" s="55" t="s">
        <v>1789</v>
      </c>
      <c r="E1558" s="249" t="s">
        <v>1665</v>
      </c>
      <c r="F1558" s="249"/>
      <c r="G1558" s="57" t="s">
        <v>1787</v>
      </c>
      <c r="H1558" s="58">
        <v>9.7096</v>
      </c>
      <c r="I1558" s="43">
        <f t="shared" si="300"/>
        <v>13.15</v>
      </c>
      <c r="J1558" s="43">
        <f t="shared" si="301"/>
        <v>127.68124</v>
      </c>
      <c r="L1558">
        <f>_xlfn.XLOOKUP(B1558,Analítico!B:B,Analítico!I:I,0)</f>
        <v>13.15</v>
      </c>
    </row>
    <row r="1559" spans="1:12" ht="24" customHeight="1" x14ac:dyDescent="0.25">
      <c r="A1559" s="55" t="s">
        <v>1627</v>
      </c>
      <c r="B1559" s="56" t="s">
        <v>2117</v>
      </c>
      <c r="C1559" s="55" t="s">
        <v>204</v>
      </c>
      <c r="D1559" s="55" t="s">
        <v>2118</v>
      </c>
      <c r="E1559" s="249" t="s">
        <v>1648</v>
      </c>
      <c r="F1559" s="249"/>
      <c r="G1559" s="57" t="s">
        <v>212</v>
      </c>
      <c r="H1559" s="58">
        <v>0.13730000000000001</v>
      </c>
      <c r="I1559" s="43">
        <f t="shared" si="300"/>
        <v>171.77</v>
      </c>
      <c r="J1559" s="43">
        <f t="shared" si="301"/>
        <v>23.584021000000003</v>
      </c>
      <c r="L1559">
        <f>_xlfn.XLOOKUP(B1559,Analítico!B:B,Analítico!I:I,0)</f>
        <v>171.77</v>
      </c>
    </row>
    <row r="1560" spans="1:12" ht="24" customHeight="1" x14ac:dyDescent="0.25">
      <c r="A1560" s="55" t="s">
        <v>1627</v>
      </c>
      <c r="B1560" s="56" t="s">
        <v>2463</v>
      </c>
      <c r="C1560" s="55" t="s">
        <v>204</v>
      </c>
      <c r="D1560" s="55" t="s">
        <v>2464</v>
      </c>
      <c r="E1560" s="249" t="s">
        <v>1648</v>
      </c>
      <c r="F1560" s="249"/>
      <c r="G1560" s="57" t="s">
        <v>212</v>
      </c>
      <c r="H1560" s="58">
        <v>2.2700000000000001E-2</v>
      </c>
      <c r="I1560" s="43">
        <f t="shared" si="300"/>
        <v>131.80000000000001</v>
      </c>
      <c r="J1560" s="43">
        <f t="shared" si="301"/>
        <v>2.9918600000000004</v>
      </c>
      <c r="L1560">
        <f>_xlfn.XLOOKUP(B1560,Analítico!B:B,Analítico!I:I,0)</f>
        <v>131.80000000000001</v>
      </c>
    </row>
    <row r="1561" spans="1:12" ht="39" customHeight="1" x14ac:dyDescent="0.25">
      <c r="A1561" s="55" t="s">
        <v>1627</v>
      </c>
      <c r="B1561" s="56" t="s">
        <v>2473</v>
      </c>
      <c r="C1561" s="55" t="s">
        <v>204</v>
      </c>
      <c r="D1561" s="55" t="s">
        <v>2474</v>
      </c>
      <c r="E1561" s="249" t="s">
        <v>1648</v>
      </c>
      <c r="F1561" s="249"/>
      <c r="G1561" s="57" t="s">
        <v>2078</v>
      </c>
      <c r="H1561" s="58">
        <v>0.86380000000000001</v>
      </c>
      <c r="I1561" s="43">
        <f t="shared" si="300"/>
        <v>7.38</v>
      </c>
      <c r="J1561" s="43">
        <f t="shared" si="301"/>
        <v>6.3748440000000004</v>
      </c>
      <c r="L1561">
        <f>_xlfn.XLOOKUP(B1561,Analítico!B:B,Analítico!I:I,0)</f>
        <v>7.38</v>
      </c>
    </row>
    <row r="1562" spans="1:12" ht="24" customHeight="1" x14ac:dyDescent="0.25">
      <c r="A1562" s="55" t="s">
        <v>1627</v>
      </c>
      <c r="B1562" s="56" t="s">
        <v>2467</v>
      </c>
      <c r="C1562" s="55" t="s">
        <v>204</v>
      </c>
      <c r="D1562" s="55" t="s">
        <v>2468</v>
      </c>
      <c r="E1562" s="249" t="s">
        <v>1665</v>
      </c>
      <c r="F1562" s="249"/>
      <c r="G1562" s="57" t="s">
        <v>1787</v>
      </c>
      <c r="H1562" s="58">
        <v>0.13880000000000001</v>
      </c>
      <c r="I1562" s="43">
        <f t="shared" si="300"/>
        <v>15.72</v>
      </c>
      <c r="J1562" s="43">
        <f t="shared" si="301"/>
        <v>2.1819360000000003</v>
      </c>
      <c r="L1562">
        <f>_xlfn.XLOOKUP(B1562,Analítico!B:B,Analítico!I:I,0)</f>
        <v>15.72</v>
      </c>
    </row>
    <row r="1563" spans="1:12" ht="24" customHeight="1" x14ac:dyDescent="0.25">
      <c r="A1563" s="55" t="s">
        <v>1627</v>
      </c>
      <c r="B1563" s="56" t="s">
        <v>2475</v>
      </c>
      <c r="C1563" s="55" t="s">
        <v>204</v>
      </c>
      <c r="D1563" s="55" t="s">
        <v>2476</v>
      </c>
      <c r="E1563" s="249" t="s">
        <v>1648</v>
      </c>
      <c r="F1563" s="249"/>
      <c r="G1563" s="57" t="s">
        <v>2078</v>
      </c>
      <c r="H1563" s="58">
        <v>20.551400000000001</v>
      </c>
      <c r="I1563" s="43">
        <f t="shared" si="300"/>
        <v>1</v>
      </c>
      <c r="J1563" s="43">
        <f t="shared" si="301"/>
        <v>20.551400000000001</v>
      </c>
      <c r="L1563">
        <f>_xlfn.XLOOKUP(B1563,Analítico!B:B,Analítico!I:I,0)</f>
        <v>1</v>
      </c>
    </row>
    <row r="1564" spans="1:12" ht="24" customHeight="1" x14ac:dyDescent="0.25">
      <c r="A1564" s="55" t="s">
        <v>1627</v>
      </c>
      <c r="B1564" s="56" t="s">
        <v>2119</v>
      </c>
      <c r="C1564" s="55" t="s">
        <v>204</v>
      </c>
      <c r="D1564" s="55" t="s">
        <v>2120</v>
      </c>
      <c r="E1564" s="249" t="s">
        <v>1648</v>
      </c>
      <c r="F1564" s="249"/>
      <c r="G1564" s="57" t="s">
        <v>2078</v>
      </c>
      <c r="H1564" s="58">
        <v>34.553800000000003</v>
      </c>
      <c r="I1564" s="43">
        <f t="shared" si="300"/>
        <v>0.64</v>
      </c>
      <c r="J1564" s="43">
        <f t="shared" si="301"/>
        <v>22.114432000000001</v>
      </c>
      <c r="L1564">
        <f>_xlfn.XLOOKUP(B1564,Analítico!B:B,Analítico!I:I,0)</f>
        <v>0.64</v>
      </c>
    </row>
    <row r="1565" spans="1:12" ht="24" customHeight="1" thickBot="1" x14ac:dyDescent="0.3">
      <c r="A1565" s="55" t="s">
        <v>1627</v>
      </c>
      <c r="B1565" s="56" t="s">
        <v>2477</v>
      </c>
      <c r="C1565" s="55" t="s">
        <v>204</v>
      </c>
      <c r="D1565" s="55" t="s">
        <v>2478</v>
      </c>
      <c r="E1565" s="249" t="s">
        <v>1648</v>
      </c>
      <c r="F1565" s="249"/>
      <c r="G1565" s="57" t="s">
        <v>596</v>
      </c>
      <c r="H1565" s="58">
        <v>201.6</v>
      </c>
      <c r="I1565" s="43">
        <f t="shared" si="300"/>
        <v>0.39</v>
      </c>
      <c r="J1565" s="43">
        <f t="shared" si="301"/>
        <v>78.623999999999995</v>
      </c>
      <c r="L1565">
        <f>_xlfn.XLOOKUP(B1565,Analítico!B:B,Analítico!I:I,0)</f>
        <v>0.39</v>
      </c>
    </row>
    <row r="1566" spans="1:12" ht="26.25" hidden="1" thickBot="1" x14ac:dyDescent="0.3">
      <c r="A1566" s="44"/>
      <c r="B1566" s="44"/>
      <c r="C1566" s="44"/>
      <c r="D1566" s="44"/>
      <c r="E1566" s="44" t="s">
        <v>1629</v>
      </c>
      <c r="F1566" s="45">
        <v>269.37</v>
      </c>
      <c r="G1566" s="44" t="s">
        <v>1630</v>
      </c>
      <c r="H1566" s="45">
        <v>0</v>
      </c>
      <c r="I1566" s="44" t="s">
        <v>1631</v>
      </c>
      <c r="J1566" s="45">
        <v>269.37</v>
      </c>
      <c r="L1566" t="str">
        <f>_xlfn.XLOOKUP(B1566,Analítico!B:B,Analítico!I:I,0)</f>
        <v>MO com LS =&gt;</v>
      </c>
    </row>
    <row r="1567" spans="1:12" ht="15" hidden="1" customHeight="1" thickBot="1" x14ac:dyDescent="0.3">
      <c r="A1567" s="44"/>
      <c r="B1567" s="44"/>
      <c r="C1567" s="44"/>
      <c r="D1567" s="44"/>
      <c r="E1567" s="44" t="s">
        <v>1632</v>
      </c>
      <c r="F1567" s="45">
        <v>94.46</v>
      </c>
      <c r="G1567" s="44"/>
      <c r="H1567" s="229" t="s">
        <v>1633</v>
      </c>
      <c r="I1567" s="229"/>
      <c r="J1567" s="45">
        <v>523.85</v>
      </c>
      <c r="L1567" t="str">
        <f>_xlfn.XLOOKUP(B1567,Analítico!B:B,Analítico!I:I,0)</f>
        <v>MO com LS =&gt;</v>
      </c>
    </row>
    <row r="1568" spans="1:12" ht="0.75" customHeight="1" thickTop="1" x14ac:dyDescent="0.25">
      <c r="A1568" s="49"/>
      <c r="B1568" s="49"/>
      <c r="C1568" s="49"/>
      <c r="D1568" s="49"/>
      <c r="E1568" s="49"/>
      <c r="F1568" s="49"/>
      <c r="G1568" s="49"/>
      <c r="H1568" s="49"/>
      <c r="I1568" s="49"/>
      <c r="J1568" s="49"/>
      <c r="L1568" t="str">
        <f>_xlfn.XLOOKUP(B1568,Analítico!B:B,Analítico!I:I,0)</f>
        <v>MO com LS =&gt;</v>
      </c>
    </row>
    <row r="1569" spans="1:12" ht="18" hidden="1" customHeight="1" x14ac:dyDescent="0.25">
      <c r="A1569" s="36" t="s">
        <v>686</v>
      </c>
      <c r="B1569" s="37" t="s">
        <v>137</v>
      </c>
      <c r="C1569" s="36" t="s">
        <v>138</v>
      </c>
      <c r="D1569" s="36" t="s">
        <v>9</v>
      </c>
      <c r="E1569" s="250" t="s">
        <v>1626</v>
      </c>
      <c r="F1569" s="250"/>
      <c r="G1569" s="38" t="s">
        <v>139</v>
      </c>
      <c r="H1569" s="37" t="s">
        <v>140</v>
      </c>
      <c r="I1569" s="37" t="s">
        <v>141</v>
      </c>
      <c r="J1569" s="37" t="s">
        <v>10</v>
      </c>
      <c r="L1569" t="str">
        <f>_xlfn.XLOOKUP(B1569,Analítico!B:B,Analítico!I:I,0)</f>
        <v>Valor Unit</v>
      </c>
    </row>
    <row r="1570" spans="1:12" ht="51.75" customHeight="1" x14ac:dyDescent="0.25">
      <c r="A1570" s="39" t="s">
        <v>1636</v>
      </c>
      <c r="B1570" s="40" t="s">
        <v>687</v>
      </c>
      <c r="C1570" s="39" t="s">
        <v>157</v>
      </c>
      <c r="D1570" s="39" t="s">
        <v>688</v>
      </c>
      <c r="E1570" s="251" t="s">
        <v>2168</v>
      </c>
      <c r="F1570" s="251"/>
      <c r="G1570" s="41" t="s">
        <v>164</v>
      </c>
      <c r="H1570" s="42">
        <v>1</v>
      </c>
      <c r="I1570" s="43">
        <f t="shared" ref="I1570:I1576" si="302">L1570</f>
        <v>9.7481071311475418</v>
      </c>
      <c r="J1570" s="43">
        <f t="shared" ref="J1570:J1576" si="303">H1570*I1570</f>
        <v>9.7481071311475418</v>
      </c>
      <c r="L1570">
        <f>_xlfn.XLOOKUP(B1570,Analítico!B:B,Analítico!I:I,0)</f>
        <v>9.7481071311475418</v>
      </c>
    </row>
    <row r="1571" spans="1:12" ht="25.5" customHeight="1" x14ac:dyDescent="0.25">
      <c r="A1571" s="50" t="s">
        <v>1638</v>
      </c>
      <c r="B1571" s="51" t="s">
        <v>2162</v>
      </c>
      <c r="C1571" s="50" t="s">
        <v>157</v>
      </c>
      <c r="D1571" s="50" t="s">
        <v>2163</v>
      </c>
      <c r="E1571" s="248" t="s">
        <v>1637</v>
      </c>
      <c r="F1571" s="248"/>
      <c r="G1571" s="52" t="s">
        <v>266</v>
      </c>
      <c r="H1571" s="53">
        <v>0.127</v>
      </c>
      <c r="I1571" s="43">
        <f t="shared" si="302"/>
        <v>18.72</v>
      </c>
      <c r="J1571" s="43">
        <f t="shared" si="303"/>
        <v>2.37744</v>
      </c>
      <c r="L1571">
        <f>_xlfn.XLOOKUP(B1571,Analítico!B:B,Analítico!I:I,0)</f>
        <v>18.72</v>
      </c>
    </row>
    <row r="1572" spans="1:12" ht="25.5" customHeight="1" x14ac:dyDescent="0.25">
      <c r="A1572" s="50" t="s">
        <v>1638</v>
      </c>
      <c r="B1572" s="51" t="s">
        <v>1658</v>
      </c>
      <c r="C1572" s="50" t="s">
        <v>157</v>
      </c>
      <c r="D1572" s="50" t="s">
        <v>1659</v>
      </c>
      <c r="E1572" s="248" t="s">
        <v>1637</v>
      </c>
      <c r="F1572" s="248"/>
      <c r="G1572" s="52" t="s">
        <v>266</v>
      </c>
      <c r="H1572" s="53">
        <v>0.127</v>
      </c>
      <c r="I1572" s="43">
        <f t="shared" si="302"/>
        <v>25.97</v>
      </c>
      <c r="J1572" s="43">
        <f t="shared" si="303"/>
        <v>3.29819</v>
      </c>
      <c r="L1572">
        <f>_xlfn.XLOOKUP(B1572,Analítico!B:B,Analítico!I:I,0)</f>
        <v>25.97</v>
      </c>
    </row>
    <row r="1573" spans="1:12" ht="24" customHeight="1" x14ac:dyDescent="0.25">
      <c r="A1573" s="55" t="s">
        <v>1627</v>
      </c>
      <c r="B1573" s="56" t="s">
        <v>2231</v>
      </c>
      <c r="C1573" s="55" t="s">
        <v>157</v>
      </c>
      <c r="D1573" s="55" t="s">
        <v>2232</v>
      </c>
      <c r="E1573" s="249" t="s">
        <v>1648</v>
      </c>
      <c r="F1573" s="249"/>
      <c r="G1573" s="57" t="s">
        <v>164</v>
      </c>
      <c r="H1573" s="58">
        <v>9.9000000000000008E-3</v>
      </c>
      <c r="I1573" s="43">
        <f t="shared" si="302"/>
        <v>60.5</v>
      </c>
      <c r="J1573" s="43">
        <f t="shared" si="303"/>
        <v>0.59895000000000009</v>
      </c>
      <c r="L1573">
        <f>_xlfn.XLOOKUP(B1573,Analítico!B:B,Analítico!I:I,0)</f>
        <v>60.5</v>
      </c>
    </row>
    <row r="1574" spans="1:12" ht="25.5" customHeight="1" x14ac:dyDescent="0.25">
      <c r="A1574" s="55" t="s">
        <v>1627</v>
      </c>
      <c r="B1574" s="56" t="s">
        <v>2479</v>
      </c>
      <c r="C1574" s="55" t="s">
        <v>157</v>
      </c>
      <c r="D1574" s="55" t="s">
        <v>2480</v>
      </c>
      <c r="E1574" s="249" t="s">
        <v>1648</v>
      </c>
      <c r="F1574" s="249"/>
      <c r="G1574" s="57" t="s">
        <v>164</v>
      </c>
      <c r="H1574" s="58">
        <v>1</v>
      </c>
      <c r="I1574" s="43">
        <f t="shared" si="302"/>
        <v>2.46</v>
      </c>
      <c r="J1574" s="43">
        <f t="shared" si="303"/>
        <v>2.46</v>
      </c>
      <c r="L1574">
        <f>_xlfn.XLOOKUP(B1574,Analítico!B:B,Analítico!I:I,0)</f>
        <v>2.46</v>
      </c>
    </row>
    <row r="1575" spans="1:12" ht="25.5" customHeight="1" x14ac:dyDescent="0.25">
      <c r="A1575" s="55" t="s">
        <v>1627</v>
      </c>
      <c r="B1575" s="56" t="s">
        <v>2235</v>
      </c>
      <c r="C1575" s="55" t="s">
        <v>157</v>
      </c>
      <c r="D1575" s="55" t="s">
        <v>2236</v>
      </c>
      <c r="E1575" s="249" t="s">
        <v>1648</v>
      </c>
      <c r="F1575" s="249"/>
      <c r="G1575" s="57" t="s">
        <v>164</v>
      </c>
      <c r="H1575" s="58">
        <v>1.4999999999999999E-2</v>
      </c>
      <c r="I1575" s="43">
        <f t="shared" si="302"/>
        <v>68.55</v>
      </c>
      <c r="J1575" s="43">
        <f t="shared" si="303"/>
        <v>1.0282499999999999</v>
      </c>
      <c r="L1575">
        <f>_xlfn.XLOOKUP(B1575,Analítico!B:B,Analítico!I:I,0)</f>
        <v>68.55</v>
      </c>
    </row>
    <row r="1576" spans="1:12" ht="24" customHeight="1" thickBot="1" x14ac:dyDescent="0.3">
      <c r="A1576" s="55" t="s">
        <v>1627</v>
      </c>
      <c r="B1576" s="56" t="s">
        <v>2237</v>
      </c>
      <c r="C1576" s="55" t="s">
        <v>157</v>
      </c>
      <c r="D1576" s="55" t="s">
        <v>2238</v>
      </c>
      <c r="E1576" s="249" t="s">
        <v>1648</v>
      </c>
      <c r="F1576" s="249"/>
      <c r="G1576" s="57" t="s">
        <v>164</v>
      </c>
      <c r="H1576" s="58">
        <v>7.1000000000000004E-3</v>
      </c>
      <c r="I1576" s="43">
        <f t="shared" si="302"/>
        <v>1.94</v>
      </c>
      <c r="J1576" s="43">
        <f t="shared" si="303"/>
        <v>1.3774E-2</v>
      </c>
      <c r="L1576">
        <f>_xlfn.XLOOKUP(B1576,Analítico!B:B,Analítico!I:I,0)</f>
        <v>1.94</v>
      </c>
    </row>
    <row r="1577" spans="1:12" ht="26.25" hidden="1" thickBot="1" x14ac:dyDescent="0.3">
      <c r="A1577" s="44"/>
      <c r="B1577" s="44"/>
      <c r="C1577" s="44"/>
      <c r="D1577" s="44"/>
      <c r="E1577" s="44" t="s">
        <v>1629</v>
      </c>
      <c r="F1577" s="45">
        <v>4.4000000000000004</v>
      </c>
      <c r="G1577" s="44" t="s">
        <v>1630</v>
      </c>
      <c r="H1577" s="45">
        <v>0</v>
      </c>
      <c r="I1577" s="44" t="s">
        <v>1631</v>
      </c>
      <c r="J1577" s="45">
        <v>4.4000000000000004</v>
      </c>
      <c r="L1577" t="str">
        <f>_xlfn.XLOOKUP(B1577,Analítico!B:B,Analítico!I:I,0)</f>
        <v>MO com LS =&gt;</v>
      </c>
    </row>
    <row r="1578" spans="1:12" ht="15" hidden="1" customHeight="1" thickBot="1" x14ac:dyDescent="0.3">
      <c r="A1578" s="44"/>
      <c r="B1578" s="44"/>
      <c r="C1578" s="44"/>
      <c r="D1578" s="44"/>
      <c r="E1578" s="44" t="s">
        <v>1632</v>
      </c>
      <c r="F1578" s="45">
        <v>2.1800000000000002</v>
      </c>
      <c r="G1578" s="44"/>
      <c r="H1578" s="229" t="s">
        <v>1633</v>
      </c>
      <c r="I1578" s="229"/>
      <c r="J1578" s="45">
        <v>12.1</v>
      </c>
      <c r="L1578" t="str">
        <f>_xlfn.XLOOKUP(B1578,Analítico!B:B,Analítico!I:I,0)</f>
        <v>MO com LS =&gt;</v>
      </c>
    </row>
    <row r="1579" spans="1:12" ht="0.75" customHeight="1" thickTop="1" x14ac:dyDescent="0.25">
      <c r="A1579" s="49"/>
      <c r="B1579" s="49"/>
      <c r="C1579" s="49"/>
      <c r="D1579" s="49"/>
      <c r="E1579" s="49"/>
      <c r="F1579" s="49"/>
      <c r="G1579" s="49"/>
      <c r="H1579" s="49"/>
      <c r="I1579" s="49"/>
      <c r="J1579" s="49"/>
      <c r="L1579" t="str">
        <f>_xlfn.XLOOKUP(B1579,Analítico!B:B,Analítico!I:I,0)</f>
        <v>MO com LS =&gt;</v>
      </c>
    </row>
    <row r="1580" spans="1:12" ht="18" hidden="1" customHeight="1" x14ac:dyDescent="0.25">
      <c r="A1580" s="36" t="s">
        <v>690</v>
      </c>
      <c r="B1580" s="37" t="s">
        <v>137</v>
      </c>
      <c r="C1580" s="36" t="s">
        <v>138</v>
      </c>
      <c r="D1580" s="36" t="s">
        <v>9</v>
      </c>
      <c r="E1580" s="250" t="s">
        <v>1626</v>
      </c>
      <c r="F1580" s="250"/>
      <c r="G1580" s="38" t="s">
        <v>139</v>
      </c>
      <c r="H1580" s="37" t="s">
        <v>140</v>
      </c>
      <c r="I1580" s="37" t="s">
        <v>141</v>
      </c>
      <c r="J1580" s="37" t="s">
        <v>10</v>
      </c>
      <c r="L1580" t="str">
        <f>_xlfn.XLOOKUP(B1580,Analítico!B:B,Analítico!I:I,0)</f>
        <v>Valor Unit</v>
      </c>
    </row>
    <row r="1581" spans="1:12" ht="51.75" customHeight="1" x14ac:dyDescent="0.25">
      <c r="A1581" s="39" t="s">
        <v>1636</v>
      </c>
      <c r="B1581" s="40" t="s">
        <v>691</v>
      </c>
      <c r="C1581" s="39" t="s">
        <v>157</v>
      </c>
      <c r="D1581" s="39" t="s">
        <v>692</v>
      </c>
      <c r="E1581" s="251" t="s">
        <v>2168</v>
      </c>
      <c r="F1581" s="251"/>
      <c r="G1581" s="41" t="s">
        <v>164</v>
      </c>
      <c r="H1581" s="42">
        <v>1</v>
      </c>
      <c r="I1581" s="43">
        <f t="shared" ref="I1581:I1586" si="304">L1581</f>
        <v>27.939202918032787</v>
      </c>
      <c r="J1581" s="43">
        <f t="shared" ref="J1581:J1586" si="305">H1581*I1581</f>
        <v>27.939202918032787</v>
      </c>
      <c r="L1581">
        <f>_xlfn.XLOOKUP(B1581,Analítico!B:B,Analítico!I:I,0)</f>
        <v>27.939202918032787</v>
      </c>
    </row>
    <row r="1582" spans="1:12" ht="25.5" customHeight="1" x14ac:dyDescent="0.25">
      <c r="A1582" s="50" t="s">
        <v>1638</v>
      </c>
      <c r="B1582" s="51" t="s">
        <v>2162</v>
      </c>
      <c r="C1582" s="50" t="s">
        <v>157</v>
      </c>
      <c r="D1582" s="50" t="s">
        <v>2163</v>
      </c>
      <c r="E1582" s="248" t="s">
        <v>1637</v>
      </c>
      <c r="F1582" s="248"/>
      <c r="G1582" s="52" t="s">
        <v>266</v>
      </c>
      <c r="H1582" s="53">
        <v>0.2172</v>
      </c>
      <c r="I1582" s="43">
        <f t="shared" si="304"/>
        <v>18.72</v>
      </c>
      <c r="J1582" s="43">
        <f t="shared" si="305"/>
        <v>4.0659840000000003</v>
      </c>
      <c r="L1582">
        <f>_xlfn.XLOOKUP(B1582,Analítico!B:B,Analítico!I:I,0)</f>
        <v>18.72</v>
      </c>
    </row>
    <row r="1583" spans="1:12" ht="25.5" customHeight="1" x14ac:dyDescent="0.25">
      <c r="A1583" s="50" t="s">
        <v>1638</v>
      </c>
      <c r="B1583" s="51" t="s">
        <v>1658</v>
      </c>
      <c r="C1583" s="50" t="s">
        <v>157</v>
      </c>
      <c r="D1583" s="50" t="s">
        <v>1659</v>
      </c>
      <c r="E1583" s="248" t="s">
        <v>1637</v>
      </c>
      <c r="F1583" s="248"/>
      <c r="G1583" s="52" t="s">
        <v>266</v>
      </c>
      <c r="H1583" s="53">
        <v>0.2172</v>
      </c>
      <c r="I1583" s="43">
        <f t="shared" si="304"/>
        <v>25.97</v>
      </c>
      <c r="J1583" s="43">
        <f t="shared" si="305"/>
        <v>5.6406840000000003</v>
      </c>
      <c r="L1583">
        <f>_xlfn.XLOOKUP(B1583,Analítico!B:B,Analítico!I:I,0)</f>
        <v>25.97</v>
      </c>
    </row>
    <row r="1584" spans="1:12" ht="25.5" customHeight="1" x14ac:dyDescent="0.25">
      <c r="A1584" s="55" t="s">
        <v>1627</v>
      </c>
      <c r="B1584" s="56" t="s">
        <v>2413</v>
      </c>
      <c r="C1584" s="55" t="s">
        <v>157</v>
      </c>
      <c r="D1584" s="55" t="s">
        <v>2414</v>
      </c>
      <c r="E1584" s="249" t="s">
        <v>1648</v>
      </c>
      <c r="F1584" s="249"/>
      <c r="G1584" s="57" t="s">
        <v>164</v>
      </c>
      <c r="H1584" s="58">
        <v>2</v>
      </c>
      <c r="I1584" s="43">
        <f t="shared" si="304"/>
        <v>3.3</v>
      </c>
      <c r="J1584" s="43">
        <f t="shared" si="305"/>
        <v>6.6</v>
      </c>
      <c r="L1584">
        <f>_xlfn.XLOOKUP(B1584,Analítico!B:B,Analítico!I:I,0)</f>
        <v>3.3</v>
      </c>
    </row>
    <row r="1585" spans="1:12" ht="25.5" customHeight="1" x14ac:dyDescent="0.25">
      <c r="A1585" s="55" t="s">
        <v>1627</v>
      </c>
      <c r="B1585" s="56" t="s">
        <v>2415</v>
      </c>
      <c r="C1585" s="55" t="s">
        <v>157</v>
      </c>
      <c r="D1585" s="55" t="s">
        <v>2416</v>
      </c>
      <c r="E1585" s="249" t="s">
        <v>1648</v>
      </c>
      <c r="F1585" s="249"/>
      <c r="G1585" s="57" t="s">
        <v>164</v>
      </c>
      <c r="H1585" s="58">
        <v>1</v>
      </c>
      <c r="I1585" s="43">
        <f t="shared" si="304"/>
        <v>8.76</v>
      </c>
      <c r="J1585" s="43">
        <f t="shared" si="305"/>
        <v>8.76</v>
      </c>
      <c r="L1585">
        <f>_xlfn.XLOOKUP(B1585,Analítico!B:B,Analítico!I:I,0)</f>
        <v>8.76</v>
      </c>
    </row>
    <row r="1586" spans="1:12" ht="39" customHeight="1" thickBot="1" x14ac:dyDescent="0.3">
      <c r="A1586" s="55" t="s">
        <v>1627</v>
      </c>
      <c r="B1586" s="56" t="s">
        <v>2409</v>
      </c>
      <c r="C1586" s="55" t="s">
        <v>157</v>
      </c>
      <c r="D1586" s="55" t="s">
        <v>2410</v>
      </c>
      <c r="E1586" s="249" t="s">
        <v>1648</v>
      </c>
      <c r="F1586" s="249"/>
      <c r="G1586" s="57" t="s">
        <v>164</v>
      </c>
      <c r="H1586" s="58">
        <v>0.115</v>
      </c>
      <c r="I1586" s="43">
        <f t="shared" si="304"/>
        <v>24.96</v>
      </c>
      <c r="J1586" s="43">
        <f t="shared" si="305"/>
        <v>2.8704000000000001</v>
      </c>
      <c r="L1586">
        <f>_xlfn.XLOOKUP(B1586,Analítico!B:B,Analítico!I:I,0)</f>
        <v>24.96</v>
      </c>
    </row>
    <row r="1587" spans="1:12" ht="26.25" hidden="1" thickBot="1" x14ac:dyDescent="0.3">
      <c r="A1587" s="44"/>
      <c r="B1587" s="44"/>
      <c r="C1587" s="44"/>
      <c r="D1587" s="44"/>
      <c r="E1587" s="44" t="s">
        <v>1629</v>
      </c>
      <c r="F1587" s="45">
        <v>7.54</v>
      </c>
      <c r="G1587" s="44" t="s">
        <v>1630</v>
      </c>
      <c r="H1587" s="45">
        <v>0</v>
      </c>
      <c r="I1587" s="44" t="s">
        <v>1631</v>
      </c>
      <c r="J1587" s="45">
        <v>7.54</v>
      </c>
      <c r="L1587" t="str">
        <f>_xlfn.XLOOKUP(B1587,Analítico!B:B,Analítico!I:I,0)</f>
        <v>MO com LS =&gt;</v>
      </c>
    </row>
    <row r="1588" spans="1:12" ht="15" hidden="1" customHeight="1" thickBot="1" x14ac:dyDescent="0.3">
      <c r="A1588" s="44"/>
      <c r="B1588" s="44"/>
      <c r="C1588" s="44"/>
      <c r="D1588" s="44"/>
      <c r="E1588" s="44" t="s">
        <v>1632</v>
      </c>
      <c r="F1588" s="45">
        <v>6.25</v>
      </c>
      <c r="G1588" s="44"/>
      <c r="H1588" s="229" t="s">
        <v>1633</v>
      </c>
      <c r="I1588" s="229"/>
      <c r="J1588" s="45">
        <v>34.68</v>
      </c>
      <c r="L1588" t="str">
        <f>_xlfn.XLOOKUP(B1588,Analítico!B:B,Analítico!I:I,0)</f>
        <v>MO com LS =&gt;</v>
      </c>
    </row>
    <row r="1589" spans="1:12" ht="0.75" customHeight="1" thickTop="1" x14ac:dyDescent="0.25">
      <c r="A1589" s="49"/>
      <c r="B1589" s="49"/>
      <c r="C1589" s="49"/>
      <c r="D1589" s="49"/>
      <c r="E1589" s="49"/>
      <c r="F1589" s="49"/>
      <c r="G1589" s="49"/>
      <c r="H1589" s="49"/>
      <c r="I1589" s="49"/>
      <c r="J1589" s="49"/>
      <c r="L1589" t="str">
        <f>_xlfn.XLOOKUP(B1589,Analítico!B:B,Analítico!I:I,0)</f>
        <v>MO com LS =&gt;</v>
      </c>
    </row>
    <row r="1590" spans="1:12" ht="18" hidden="1" customHeight="1" x14ac:dyDescent="0.25">
      <c r="A1590" s="36" t="s">
        <v>693</v>
      </c>
      <c r="B1590" s="37" t="s">
        <v>137</v>
      </c>
      <c r="C1590" s="36" t="s">
        <v>138</v>
      </c>
      <c r="D1590" s="36" t="s">
        <v>9</v>
      </c>
      <c r="E1590" s="250" t="s">
        <v>1626</v>
      </c>
      <c r="F1590" s="250"/>
      <c r="G1590" s="38" t="s">
        <v>139</v>
      </c>
      <c r="H1590" s="37" t="s">
        <v>140</v>
      </c>
      <c r="I1590" s="37" t="s">
        <v>141</v>
      </c>
      <c r="J1590" s="37" t="s">
        <v>10</v>
      </c>
      <c r="L1590" t="str">
        <f>_xlfn.XLOOKUP(B1590,Analítico!B:B,Analítico!I:I,0)</f>
        <v>Valor Unit</v>
      </c>
    </row>
    <row r="1591" spans="1:12" ht="51.75" customHeight="1" x14ac:dyDescent="0.25">
      <c r="A1591" s="39" t="s">
        <v>1636</v>
      </c>
      <c r="B1591" s="40" t="s">
        <v>694</v>
      </c>
      <c r="C1591" s="39" t="s">
        <v>157</v>
      </c>
      <c r="D1591" s="39" t="s">
        <v>695</v>
      </c>
      <c r="E1591" s="251" t="s">
        <v>2168</v>
      </c>
      <c r="F1591" s="251"/>
      <c r="G1591" s="41" t="s">
        <v>164</v>
      </c>
      <c r="H1591" s="42">
        <v>1</v>
      </c>
      <c r="I1591" s="43">
        <f t="shared" ref="I1591:I1596" si="306">L1591</f>
        <v>21.324991385245905</v>
      </c>
      <c r="J1591" s="43">
        <f t="shared" ref="J1591:J1596" si="307">H1591*I1591</f>
        <v>21.324991385245905</v>
      </c>
      <c r="L1591">
        <f>_xlfn.XLOOKUP(B1591,Analítico!B:B,Analítico!I:I,0)</f>
        <v>21.324991385245905</v>
      </c>
    </row>
    <row r="1592" spans="1:12" ht="25.5" customHeight="1" x14ac:dyDescent="0.25">
      <c r="A1592" s="50" t="s">
        <v>1638</v>
      </c>
      <c r="B1592" s="51" t="s">
        <v>2162</v>
      </c>
      <c r="C1592" s="50" t="s">
        <v>157</v>
      </c>
      <c r="D1592" s="50" t="s">
        <v>2163</v>
      </c>
      <c r="E1592" s="248" t="s">
        <v>1637</v>
      </c>
      <c r="F1592" s="248"/>
      <c r="G1592" s="52" t="s">
        <v>266</v>
      </c>
      <c r="H1592" s="53">
        <v>0.12570000000000001</v>
      </c>
      <c r="I1592" s="43">
        <f t="shared" si="306"/>
        <v>18.72</v>
      </c>
      <c r="J1592" s="43">
        <f t="shared" si="307"/>
        <v>2.3531040000000001</v>
      </c>
      <c r="L1592">
        <f>_xlfn.XLOOKUP(B1592,Analítico!B:B,Analítico!I:I,0)</f>
        <v>18.72</v>
      </c>
    </row>
    <row r="1593" spans="1:12" ht="25.5" customHeight="1" x14ac:dyDescent="0.25">
      <c r="A1593" s="50" t="s">
        <v>1638</v>
      </c>
      <c r="B1593" s="51" t="s">
        <v>1658</v>
      </c>
      <c r="C1593" s="50" t="s">
        <v>157</v>
      </c>
      <c r="D1593" s="50" t="s">
        <v>1659</v>
      </c>
      <c r="E1593" s="248" t="s">
        <v>1637</v>
      </c>
      <c r="F1593" s="248"/>
      <c r="G1593" s="52" t="s">
        <v>266</v>
      </c>
      <c r="H1593" s="53">
        <v>0.12570000000000001</v>
      </c>
      <c r="I1593" s="43">
        <f t="shared" si="306"/>
        <v>25.97</v>
      </c>
      <c r="J1593" s="43">
        <f t="shared" si="307"/>
        <v>3.2644289999999998</v>
      </c>
      <c r="L1593">
        <f>_xlfn.XLOOKUP(B1593,Analítico!B:B,Analítico!I:I,0)</f>
        <v>25.97</v>
      </c>
    </row>
    <row r="1594" spans="1:12" ht="25.5" customHeight="1" x14ac:dyDescent="0.25">
      <c r="A1594" s="55" t="s">
        <v>1627</v>
      </c>
      <c r="B1594" s="56" t="s">
        <v>2481</v>
      </c>
      <c r="C1594" s="55" t="s">
        <v>157</v>
      </c>
      <c r="D1594" s="55" t="s">
        <v>2482</v>
      </c>
      <c r="E1594" s="249" t="s">
        <v>1648</v>
      </c>
      <c r="F1594" s="249"/>
      <c r="G1594" s="57" t="s">
        <v>164</v>
      </c>
      <c r="H1594" s="58">
        <v>2</v>
      </c>
      <c r="I1594" s="43">
        <f t="shared" si="306"/>
        <v>2.74</v>
      </c>
      <c r="J1594" s="43">
        <f t="shared" si="307"/>
        <v>5.48</v>
      </c>
      <c r="L1594">
        <f>_xlfn.XLOOKUP(B1594,Analítico!B:B,Analítico!I:I,0)</f>
        <v>2.74</v>
      </c>
    </row>
    <row r="1595" spans="1:12" ht="25.5" customHeight="1" x14ac:dyDescent="0.25">
      <c r="A1595" s="55" t="s">
        <v>1627</v>
      </c>
      <c r="B1595" s="56" t="s">
        <v>2483</v>
      </c>
      <c r="C1595" s="55" t="s">
        <v>157</v>
      </c>
      <c r="D1595" s="55" t="s">
        <v>2484</v>
      </c>
      <c r="E1595" s="249" t="s">
        <v>1648</v>
      </c>
      <c r="F1595" s="249"/>
      <c r="G1595" s="57" t="s">
        <v>164</v>
      </c>
      <c r="H1595" s="58">
        <v>1</v>
      </c>
      <c r="I1595" s="43">
        <f t="shared" si="306"/>
        <v>8.36</v>
      </c>
      <c r="J1595" s="43">
        <f t="shared" si="307"/>
        <v>8.36</v>
      </c>
      <c r="L1595">
        <f>_xlfn.XLOOKUP(B1595,Analítico!B:B,Analítico!I:I,0)</f>
        <v>8.36</v>
      </c>
    </row>
    <row r="1596" spans="1:12" ht="39" customHeight="1" thickBot="1" x14ac:dyDescent="0.3">
      <c r="A1596" s="55" t="s">
        <v>1627</v>
      </c>
      <c r="B1596" s="56" t="s">
        <v>2409</v>
      </c>
      <c r="C1596" s="55" t="s">
        <v>157</v>
      </c>
      <c r="D1596" s="55" t="s">
        <v>2410</v>
      </c>
      <c r="E1596" s="249" t="s">
        <v>1648</v>
      </c>
      <c r="F1596" s="249"/>
      <c r="G1596" s="57" t="s">
        <v>164</v>
      </c>
      <c r="H1596" s="58">
        <v>7.4999999999999997E-2</v>
      </c>
      <c r="I1596" s="43">
        <f t="shared" si="306"/>
        <v>24.96</v>
      </c>
      <c r="J1596" s="43">
        <f t="shared" si="307"/>
        <v>1.8719999999999999</v>
      </c>
      <c r="L1596">
        <f>_xlfn.XLOOKUP(B1596,Analítico!B:B,Analítico!I:I,0)</f>
        <v>24.96</v>
      </c>
    </row>
    <row r="1597" spans="1:12" ht="26.25" hidden="1" thickBot="1" x14ac:dyDescent="0.3">
      <c r="A1597" s="44"/>
      <c r="B1597" s="44"/>
      <c r="C1597" s="44"/>
      <c r="D1597" s="44"/>
      <c r="E1597" s="44" t="s">
        <v>1629</v>
      </c>
      <c r="F1597" s="45">
        <v>4.3600000000000003</v>
      </c>
      <c r="G1597" s="44" t="s">
        <v>1630</v>
      </c>
      <c r="H1597" s="45">
        <v>0</v>
      </c>
      <c r="I1597" s="44" t="s">
        <v>1631</v>
      </c>
      <c r="J1597" s="45">
        <v>4.3600000000000003</v>
      </c>
      <c r="L1597" t="str">
        <f>_xlfn.XLOOKUP(B1597,Analítico!B:B,Analítico!I:I,0)</f>
        <v>MO com LS =&gt;</v>
      </c>
    </row>
    <row r="1598" spans="1:12" ht="15" hidden="1" customHeight="1" thickBot="1" x14ac:dyDescent="0.3">
      <c r="A1598" s="44"/>
      <c r="B1598" s="44"/>
      <c r="C1598" s="44"/>
      <c r="D1598" s="44"/>
      <c r="E1598" s="44" t="s">
        <v>1632</v>
      </c>
      <c r="F1598" s="45">
        <v>4.7699999999999996</v>
      </c>
      <c r="G1598" s="44"/>
      <c r="H1598" s="229" t="s">
        <v>1633</v>
      </c>
      <c r="I1598" s="229"/>
      <c r="J1598" s="45">
        <v>26.47</v>
      </c>
      <c r="L1598" t="str">
        <f>_xlfn.XLOOKUP(B1598,Analítico!B:B,Analítico!I:I,0)</f>
        <v>MO com LS =&gt;</v>
      </c>
    </row>
    <row r="1599" spans="1:12" ht="0.75" customHeight="1" thickTop="1" x14ac:dyDescent="0.25">
      <c r="A1599" s="49"/>
      <c r="B1599" s="49"/>
      <c r="C1599" s="49"/>
      <c r="D1599" s="49"/>
      <c r="E1599" s="49"/>
      <c r="F1599" s="49"/>
      <c r="G1599" s="49"/>
      <c r="H1599" s="49"/>
      <c r="I1599" s="49"/>
      <c r="J1599" s="49"/>
      <c r="L1599" t="str">
        <f>_xlfn.XLOOKUP(B1599,Analítico!B:B,Analítico!I:I,0)</f>
        <v>MO com LS =&gt;</v>
      </c>
    </row>
    <row r="1600" spans="1:12" ht="18" hidden="1" customHeight="1" x14ac:dyDescent="0.25">
      <c r="A1600" s="36" t="s">
        <v>697</v>
      </c>
      <c r="B1600" s="37" t="s">
        <v>137</v>
      </c>
      <c r="C1600" s="36" t="s">
        <v>138</v>
      </c>
      <c r="D1600" s="36" t="s">
        <v>9</v>
      </c>
      <c r="E1600" s="250" t="s">
        <v>1626</v>
      </c>
      <c r="F1600" s="250"/>
      <c r="G1600" s="38" t="s">
        <v>139</v>
      </c>
      <c r="H1600" s="37" t="s">
        <v>140</v>
      </c>
      <c r="I1600" s="37" t="s">
        <v>141</v>
      </c>
      <c r="J1600" s="37" t="s">
        <v>10</v>
      </c>
      <c r="L1600" t="str">
        <f>_xlfn.XLOOKUP(B1600,Analítico!B:B,Analítico!I:I,0)</f>
        <v>Valor Unit</v>
      </c>
    </row>
    <row r="1601" spans="1:12" ht="51.75" customHeight="1" x14ac:dyDescent="0.25">
      <c r="A1601" s="39" t="s">
        <v>1636</v>
      </c>
      <c r="B1601" s="40" t="s">
        <v>698</v>
      </c>
      <c r="C1601" s="39" t="s">
        <v>157</v>
      </c>
      <c r="D1601" s="39" t="s">
        <v>699</v>
      </c>
      <c r="E1601" s="251" t="s">
        <v>2168</v>
      </c>
      <c r="F1601" s="251"/>
      <c r="G1601" s="41" t="s">
        <v>164</v>
      </c>
      <c r="H1601" s="42">
        <v>1</v>
      </c>
      <c r="I1601" s="43">
        <f t="shared" ref="I1601:I1607" si="308">L1601</f>
        <v>41.385145729508196</v>
      </c>
      <c r="J1601" s="43">
        <f t="shared" ref="J1601:J1607" si="309">H1601*I1601</f>
        <v>41.385145729508196</v>
      </c>
      <c r="L1601">
        <f>_xlfn.XLOOKUP(B1601,Analítico!B:B,Analítico!I:I,0)</f>
        <v>41.385145729508196</v>
      </c>
    </row>
    <row r="1602" spans="1:12" ht="25.5" customHeight="1" x14ac:dyDescent="0.25">
      <c r="A1602" s="50" t="s">
        <v>1638</v>
      </c>
      <c r="B1602" s="51" t="s">
        <v>2162</v>
      </c>
      <c r="C1602" s="50" t="s">
        <v>157</v>
      </c>
      <c r="D1602" s="50" t="s">
        <v>2163</v>
      </c>
      <c r="E1602" s="248" t="s">
        <v>1637</v>
      </c>
      <c r="F1602" s="248"/>
      <c r="G1602" s="52" t="s">
        <v>266</v>
      </c>
      <c r="H1602" s="53">
        <v>0.20830000000000001</v>
      </c>
      <c r="I1602" s="43">
        <f t="shared" si="308"/>
        <v>18.72</v>
      </c>
      <c r="J1602" s="43">
        <f t="shared" si="309"/>
        <v>3.8993760000000002</v>
      </c>
      <c r="L1602">
        <f>_xlfn.XLOOKUP(B1602,Analítico!B:B,Analítico!I:I,0)</f>
        <v>18.72</v>
      </c>
    </row>
    <row r="1603" spans="1:12" ht="25.5" customHeight="1" x14ac:dyDescent="0.25">
      <c r="A1603" s="50" t="s">
        <v>1638</v>
      </c>
      <c r="B1603" s="51" t="s">
        <v>1658</v>
      </c>
      <c r="C1603" s="50" t="s">
        <v>157</v>
      </c>
      <c r="D1603" s="50" t="s">
        <v>1659</v>
      </c>
      <c r="E1603" s="248" t="s">
        <v>1637</v>
      </c>
      <c r="F1603" s="248"/>
      <c r="G1603" s="52" t="s">
        <v>266</v>
      </c>
      <c r="H1603" s="53">
        <v>0.20830000000000001</v>
      </c>
      <c r="I1603" s="43">
        <f t="shared" si="308"/>
        <v>25.97</v>
      </c>
      <c r="J1603" s="43">
        <f t="shared" si="309"/>
        <v>5.4095510000000004</v>
      </c>
      <c r="L1603">
        <f>_xlfn.XLOOKUP(B1603,Analítico!B:B,Analítico!I:I,0)</f>
        <v>25.97</v>
      </c>
    </row>
    <row r="1604" spans="1:12" ht="25.5" customHeight="1" x14ac:dyDescent="0.25">
      <c r="A1604" s="55" t="s">
        <v>1627</v>
      </c>
      <c r="B1604" s="56" t="s">
        <v>2417</v>
      </c>
      <c r="C1604" s="55" t="s">
        <v>157</v>
      </c>
      <c r="D1604" s="55" t="s">
        <v>2418</v>
      </c>
      <c r="E1604" s="249" t="s">
        <v>1648</v>
      </c>
      <c r="F1604" s="249"/>
      <c r="G1604" s="57" t="s">
        <v>164</v>
      </c>
      <c r="H1604" s="58">
        <v>1</v>
      </c>
      <c r="I1604" s="43">
        <f t="shared" si="308"/>
        <v>1.86</v>
      </c>
      <c r="J1604" s="43">
        <f t="shared" si="309"/>
        <v>1.86</v>
      </c>
      <c r="L1604">
        <f>_xlfn.XLOOKUP(B1604,Analítico!B:B,Analítico!I:I,0)</f>
        <v>1.86</v>
      </c>
    </row>
    <row r="1605" spans="1:12" ht="25.5" customHeight="1" x14ac:dyDescent="0.25">
      <c r="A1605" s="55" t="s">
        <v>1627</v>
      </c>
      <c r="B1605" s="56" t="s">
        <v>2413</v>
      </c>
      <c r="C1605" s="55" t="s">
        <v>157</v>
      </c>
      <c r="D1605" s="55" t="s">
        <v>2414</v>
      </c>
      <c r="E1605" s="249" t="s">
        <v>1648</v>
      </c>
      <c r="F1605" s="249"/>
      <c r="G1605" s="57" t="s">
        <v>164</v>
      </c>
      <c r="H1605" s="58">
        <v>2</v>
      </c>
      <c r="I1605" s="43">
        <f t="shared" si="308"/>
        <v>3.3</v>
      </c>
      <c r="J1605" s="43">
        <f t="shared" si="309"/>
        <v>6.6</v>
      </c>
      <c r="L1605">
        <f>_xlfn.XLOOKUP(B1605,Analítico!B:B,Analítico!I:I,0)</f>
        <v>3.3</v>
      </c>
    </row>
    <row r="1606" spans="1:12" ht="25.5" customHeight="1" x14ac:dyDescent="0.25">
      <c r="A1606" s="55" t="s">
        <v>1627</v>
      </c>
      <c r="B1606" s="56" t="s">
        <v>2485</v>
      </c>
      <c r="C1606" s="55" t="s">
        <v>157</v>
      </c>
      <c r="D1606" s="55" t="s">
        <v>2486</v>
      </c>
      <c r="E1606" s="249" t="s">
        <v>1648</v>
      </c>
      <c r="F1606" s="249"/>
      <c r="G1606" s="57" t="s">
        <v>164</v>
      </c>
      <c r="H1606" s="58">
        <v>1</v>
      </c>
      <c r="I1606" s="43">
        <f t="shared" si="308"/>
        <v>20.14</v>
      </c>
      <c r="J1606" s="43">
        <f t="shared" si="309"/>
        <v>20.14</v>
      </c>
      <c r="L1606">
        <f>_xlfn.XLOOKUP(B1606,Analítico!B:B,Analítico!I:I,0)</f>
        <v>20.14</v>
      </c>
    </row>
    <row r="1607" spans="1:12" ht="39" customHeight="1" thickBot="1" x14ac:dyDescent="0.3">
      <c r="A1607" s="55" t="s">
        <v>1627</v>
      </c>
      <c r="B1607" s="56" t="s">
        <v>2409</v>
      </c>
      <c r="C1607" s="55" t="s">
        <v>157</v>
      </c>
      <c r="D1607" s="55" t="s">
        <v>2410</v>
      </c>
      <c r="E1607" s="249" t="s">
        <v>1648</v>
      </c>
      <c r="F1607" s="249"/>
      <c r="G1607" s="57" t="s">
        <v>164</v>
      </c>
      <c r="H1607" s="58">
        <v>0.14000000000000001</v>
      </c>
      <c r="I1607" s="43">
        <f t="shared" si="308"/>
        <v>24.96</v>
      </c>
      <c r="J1607" s="43">
        <f t="shared" si="309"/>
        <v>3.4944000000000006</v>
      </c>
      <c r="L1607">
        <f>_xlfn.XLOOKUP(B1607,Analítico!B:B,Analítico!I:I,0)</f>
        <v>24.96</v>
      </c>
    </row>
    <row r="1608" spans="1:12" ht="26.25" hidden="1" thickBot="1" x14ac:dyDescent="0.3">
      <c r="A1608" s="44"/>
      <c r="B1608" s="44"/>
      <c r="C1608" s="44"/>
      <c r="D1608" s="44"/>
      <c r="E1608" s="44" t="s">
        <v>1629</v>
      </c>
      <c r="F1608" s="45">
        <v>7.23</v>
      </c>
      <c r="G1608" s="44" t="s">
        <v>1630</v>
      </c>
      <c r="H1608" s="45">
        <v>0</v>
      </c>
      <c r="I1608" s="44" t="s">
        <v>1631</v>
      </c>
      <c r="J1608" s="45">
        <v>7.23</v>
      </c>
      <c r="L1608" t="str">
        <f>_xlfn.XLOOKUP(B1608,Analítico!B:B,Analítico!I:I,0)</f>
        <v>MO com LS =&gt;</v>
      </c>
    </row>
    <row r="1609" spans="1:12" ht="15" hidden="1" customHeight="1" thickBot="1" x14ac:dyDescent="0.3">
      <c r="A1609" s="44"/>
      <c r="B1609" s="44"/>
      <c r="C1609" s="44"/>
      <c r="D1609" s="44"/>
      <c r="E1609" s="44" t="s">
        <v>1632</v>
      </c>
      <c r="F1609" s="45">
        <v>9.26</v>
      </c>
      <c r="G1609" s="44"/>
      <c r="H1609" s="229" t="s">
        <v>1633</v>
      </c>
      <c r="I1609" s="229"/>
      <c r="J1609" s="45">
        <v>51.37</v>
      </c>
      <c r="L1609" t="str">
        <f>_xlfn.XLOOKUP(B1609,Analítico!B:B,Analítico!I:I,0)</f>
        <v>MO com LS =&gt;</v>
      </c>
    </row>
    <row r="1610" spans="1:12" ht="0.75" customHeight="1" thickTop="1" x14ac:dyDescent="0.25">
      <c r="A1610" s="49"/>
      <c r="B1610" s="49"/>
      <c r="C1610" s="49"/>
      <c r="D1610" s="49"/>
      <c r="E1610" s="49"/>
      <c r="F1610" s="49"/>
      <c r="G1610" s="49"/>
      <c r="H1610" s="49"/>
      <c r="I1610" s="49"/>
      <c r="J1610" s="49"/>
      <c r="L1610" t="str">
        <f>_xlfn.XLOOKUP(B1610,Analítico!B:B,Analítico!I:I,0)</f>
        <v>MO com LS =&gt;</v>
      </c>
    </row>
    <row r="1611" spans="1:12" ht="18" hidden="1" customHeight="1" x14ac:dyDescent="0.25">
      <c r="A1611" s="36" t="s">
        <v>700</v>
      </c>
      <c r="B1611" s="37" t="s">
        <v>137</v>
      </c>
      <c r="C1611" s="36" t="s">
        <v>138</v>
      </c>
      <c r="D1611" s="36" t="s">
        <v>9</v>
      </c>
      <c r="E1611" s="250" t="s">
        <v>1626</v>
      </c>
      <c r="F1611" s="250"/>
      <c r="G1611" s="38" t="s">
        <v>139</v>
      </c>
      <c r="H1611" s="37" t="s">
        <v>140</v>
      </c>
      <c r="I1611" s="37" t="s">
        <v>141</v>
      </c>
      <c r="J1611" s="37" t="s">
        <v>10</v>
      </c>
      <c r="L1611" t="str">
        <f>_xlfn.XLOOKUP(B1611,Analítico!B:B,Analítico!I:I,0)</f>
        <v>Valor Unit</v>
      </c>
    </row>
    <row r="1612" spans="1:12" ht="39" customHeight="1" x14ac:dyDescent="0.25">
      <c r="A1612" s="39" t="s">
        <v>1636</v>
      </c>
      <c r="B1612" s="40" t="s">
        <v>701</v>
      </c>
      <c r="C1612" s="39" t="s">
        <v>157</v>
      </c>
      <c r="D1612" s="39" t="s">
        <v>702</v>
      </c>
      <c r="E1612" s="251" t="s">
        <v>2168</v>
      </c>
      <c r="F1612" s="251"/>
      <c r="G1612" s="41" t="s">
        <v>164</v>
      </c>
      <c r="H1612" s="42">
        <v>1</v>
      </c>
      <c r="I1612" s="43">
        <f t="shared" ref="I1612:I1617" si="310">L1612</f>
        <v>156.44503502459017</v>
      </c>
      <c r="J1612" s="43">
        <f t="shared" ref="J1612:J1617" si="311">H1612*I1612</f>
        <v>156.44503502459017</v>
      </c>
      <c r="L1612">
        <f>_xlfn.XLOOKUP(B1612,Analítico!B:B,Analítico!I:I,0)</f>
        <v>156.44503502459017</v>
      </c>
    </row>
    <row r="1613" spans="1:12" ht="25.5" customHeight="1" x14ac:dyDescent="0.25">
      <c r="A1613" s="50" t="s">
        <v>1638</v>
      </c>
      <c r="B1613" s="51" t="s">
        <v>2162</v>
      </c>
      <c r="C1613" s="50" t="s">
        <v>157</v>
      </c>
      <c r="D1613" s="50" t="s">
        <v>2163</v>
      </c>
      <c r="E1613" s="248" t="s">
        <v>1637</v>
      </c>
      <c r="F1613" s="248"/>
      <c r="G1613" s="52" t="s">
        <v>266</v>
      </c>
      <c r="H1613" s="53">
        <v>0.25750000000000001</v>
      </c>
      <c r="I1613" s="43">
        <f t="shared" si="310"/>
        <v>18.72</v>
      </c>
      <c r="J1613" s="43">
        <f t="shared" si="311"/>
        <v>4.8204000000000002</v>
      </c>
      <c r="L1613">
        <f>_xlfn.XLOOKUP(B1613,Analítico!B:B,Analítico!I:I,0)</f>
        <v>18.72</v>
      </c>
    </row>
    <row r="1614" spans="1:12" ht="25.5" customHeight="1" x14ac:dyDescent="0.25">
      <c r="A1614" s="50" t="s">
        <v>1638</v>
      </c>
      <c r="B1614" s="51" t="s">
        <v>1658</v>
      </c>
      <c r="C1614" s="50" t="s">
        <v>157</v>
      </c>
      <c r="D1614" s="50" t="s">
        <v>1659</v>
      </c>
      <c r="E1614" s="248" t="s">
        <v>1637</v>
      </c>
      <c r="F1614" s="248"/>
      <c r="G1614" s="52" t="s">
        <v>266</v>
      </c>
      <c r="H1614" s="53">
        <v>0.25750000000000001</v>
      </c>
      <c r="I1614" s="43">
        <f t="shared" si="310"/>
        <v>25.97</v>
      </c>
      <c r="J1614" s="43">
        <f t="shared" si="311"/>
        <v>6.6872749999999996</v>
      </c>
      <c r="L1614">
        <f>_xlfn.XLOOKUP(B1614,Analítico!B:B,Analítico!I:I,0)</f>
        <v>25.97</v>
      </c>
    </row>
    <row r="1615" spans="1:12" ht="25.5" customHeight="1" x14ac:dyDescent="0.25">
      <c r="A1615" s="55" t="s">
        <v>1627</v>
      </c>
      <c r="B1615" s="56" t="s">
        <v>2487</v>
      </c>
      <c r="C1615" s="55" t="s">
        <v>157</v>
      </c>
      <c r="D1615" s="55" t="s">
        <v>2488</v>
      </c>
      <c r="E1615" s="249" t="s">
        <v>1648</v>
      </c>
      <c r="F1615" s="249"/>
      <c r="G1615" s="57" t="s">
        <v>164</v>
      </c>
      <c r="H1615" s="58">
        <v>4</v>
      </c>
      <c r="I1615" s="43">
        <f t="shared" si="310"/>
        <v>3.87</v>
      </c>
      <c r="J1615" s="43">
        <f t="shared" si="311"/>
        <v>15.48</v>
      </c>
      <c r="L1615">
        <f>_xlfn.XLOOKUP(B1615,Analítico!B:B,Analítico!I:I,0)</f>
        <v>3.87</v>
      </c>
    </row>
    <row r="1616" spans="1:12" ht="39" customHeight="1" x14ac:dyDescent="0.25">
      <c r="A1616" s="55" t="s">
        <v>1627</v>
      </c>
      <c r="B1616" s="56" t="s">
        <v>2409</v>
      </c>
      <c r="C1616" s="55" t="s">
        <v>157</v>
      </c>
      <c r="D1616" s="55" t="s">
        <v>2410</v>
      </c>
      <c r="E1616" s="249" t="s">
        <v>1648</v>
      </c>
      <c r="F1616" s="249"/>
      <c r="G1616" s="57" t="s">
        <v>164</v>
      </c>
      <c r="H1616" s="58">
        <v>0.23</v>
      </c>
      <c r="I1616" s="43">
        <f t="shared" si="310"/>
        <v>24.96</v>
      </c>
      <c r="J1616" s="43">
        <f t="shared" si="311"/>
        <v>5.7408000000000001</v>
      </c>
      <c r="L1616">
        <f>_xlfn.XLOOKUP(B1616,Analítico!B:B,Analítico!I:I,0)</f>
        <v>24.96</v>
      </c>
    </row>
    <row r="1617" spans="1:12" ht="25.5" customHeight="1" thickBot="1" x14ac:dyDescent="0.3">
      <c r="A1617" s="55" t="s">
        <v>1627</v>
      </c>
      <c r="B1617" s="56" t="s">
        <v>2489</v>
      </c>
      <c r="C1617" s="55" t="s">
        <v>157</v>
      </c>
      <c r="D1617" s="55" t="s">
        <v>2490</v>
      </c>
      <c r="E1617" s="249" t="s">
        <v>1648</v>
      </c>
      <c r="F1617" s="249"/>
      <c r="G1617" s="57" t="s">
        <v>164</v>
      </c>
      <c r="H1617" s="58">
        <v>1</v>
      </c>
      <c r="I1617" s="43">
        <f t="shared" si="310"/>
        <v>123.72</v>
      </c>
      <c r="J1617" s="43">
        <f t="shared" si="311"/>
        <v>123.72</v>
      </c>
      <c r="L1617">
        <f>_xlfn.XLOOKUP(B1617,Analítico!B:B,Analítico!I:I,0)</f>
        <v>123.72</v>
      </c>
    </row>
    <row r="1618" spans="1:12" ht="26.25" hidden="1" thickBot="1" x14ac:dyDescent="0.3">
      <c r="A1618" s="44"/>
      <c r="B1618" s="44"/>
      <c r="C1618" s="44"/>
      <c r="D1618" s="44"/>
      <c r="E1618" s="44" t="s">
        <v>1629</v>
      </c>
      <c r="F1618" s="45">
        <v>8.94</v>
      </c>
      <c r="G1618" s="44" t="s">
        <v>1630</v>
      </c>
      <c r="H1618" s="45">
        <v>0</v>
      </c>
      <c r="I1618" s="44" t="s">
        <v>1631</v>
      </c>
      <c r="J1618" s="45">
        <v>8.94</v>
      </c>
      <c r="L1618" t="str">
        <f>_xlfn.XLOOKUP(B1618,Analítico!B:B,Analítico!I:I,0)</f>
        <v>MO com LS =&gt;</v>
      </c>
    </row>
    <row r="1619" spans="1:12" ht="15" hidden="1" customHeight="1" thickBot="1" x14ac:dyDescent="0.3">
      <c r="A1619" s="44"/>
      <c r="B1619" s="44"/>
      <c r="C1619" s="44"/>
      <c r="D1619" s="44"/>
      <c r="E1619" s="44" t="s">
        <v>1632</v>
      </c>
      <c r="F1619" s="45">
        <v>35.01</v>
      </c>
      <c r="G1619" s="44"/>
      <c r="H1619" s="229" t="s">
        <v>1633</v>
      </c>
      <c r="I1619" s="229"/>
      <c r="J1619" s="45">
        <v>194.19</v>
      </c>
      <c r="L1619" t="str">
        <f>_xlfn.XLOOKUP(B1619,Analítico!B:B,Analítico!I:I,0)</f>
        <v>MO com LS =&gt;</v>
      </c>
    </row>
    <row r="1620" spans="1:12" ht="0.75" customHeight="1" thickTop="1" x14ac:dyDescent="0.25">
      <c r="A1620" s="49"/>
      <c r="B1620" s="49"/>
      <c r="C1620" s="49"/>
      <c r="D1620" s="49"/>
      <c r="E1620" s="49"/>
      <c r="F1620" s="49"/>
      <c r="G1620" s="49"/>
      <c r="H1620" s="49"/>
      <c r="I1620" s="49"/>
      <c r="J1620" s="49"/>
      <c r="L1620" t="str">
        <f>_xlfn.XLOOKUP(B1620,Analítico!B:B,Analítico!I:I,0)</f>
        <v>MO com LS =&gt;</v>
      </c>
    </row>
    <row r="1621" spans="1:12" ht="18" hidden="1" customHeight="1" x14ac:dyDescent="0.25">
      <c r="A1621" s="36" t="s">
        <v>703</v>
      </c>
      <c r="B1621" s="37" t="s">
        <v>137</v>
      </c>
      <c r="C1621" s="36" t="s">
        <v>138</v>
      </c>
      <c r="D1621" s="36" t="s">
        <v>9</v>
      </c>
      <c r="E1621" s="250" t="s">
        <v>1626</v>
      </c>
      <c r="F1621" s="250"/>
      <c r="G1621" s="38" t="s">
        <v>139</v>
      </c>
      <c r="H1621" s="37" t="s">
        <v>140</v>
      </c>
      <c r="I1621" s="37" t="s">
        <v>141</v>
      </c>
      <c r="J1621" s="37" t="s">
        <v>10</v>
      </c>
      <c r="L1621" t="str">
        <f>_xlfn.XLOOKUP(B1621,Analítico!B:B,Analítico!I:I,0)</f>
        <v>Valor Unit</v>
      </c>
    </row>
    <row r="1622" spans="1:12" ht="51.75" customHeight="1" x14ac:dyDescent="0.25">
      <c r="A1622" s="39" t="s">
        <v>1636</v>
      </c>
      <c r="B1622" s="40" t="s">
        <v>704</v>
      </c>
      <c r="C1622" s="39" t="s">
        <v>157</v>
      </c>
      <c r="D1622" s="39" t="s">
        <v>705</v>
      </c>
      <c r="E1622" s="251" t="s">
        <v>2168</v>
      </c>
      <c r="F1622" s="251"/>
      <c r="G1622" s="41" t="s">
        <v>164</v>
      </c>
      <c r="H1622" s="42">
        <v>1</v>
      </c>
      <c r="I1622" s="43">
        <f t="shared" ref="I1622:I1628" si="312">L1622</f>
        <v>13.99377031967213</v>
      </c>
      <c r="J1622" s="43">
        <f t="shared" ref="J1622:J1628" si="313">H1622*I1622</f>
        <v>13.99377031967213</v>
      </c>
      <c r="L1622">
        <f>_xlfn.XLOOKUP(B1622,Analítico!B:B,Analítico!I:I,0)</f>
        <v>13.99377031967213</v>
      </c>
    </row>
    <row r="1623" spans="1:12" ht="25.5" customHeight="1" x14ac:dyDescent="0.25">
      <c r="A1623" s="50" t="s">
        <v>1638</v>
      </c>
      <c r="B1623" s="51" t="s">
        <v>2162</v>
      </c>
      <c r="C1623" s="50" t="s">
        <v>157</v>
      </c>
      <c r="D1623" s="50" t="s">
        <v>2163</v>
      </c>
      <c r="E1623" s="248" t="s">
        <v>1637</v>
      </c>
      <c r="F1623" s="248"/>
      <c r="G1623" s="52" t="s">
        <v>266</v>
      </c>
      <c r="H1623" s="53">
        <v>0.16930000000000001</v>
      </c>
      <c r="I1623" s="43">
        <f t="shared" si="312"/>
        <v>18.72</v>
      </c>
      <c r="J1623" s="43">
        <f t="shared" si="313"/>
        <v>3.1692960000000001</v>
      </c>
      <c r="L1623">
        <f>_xlfn.XLOOKUP(B1623,Analítico!B:B,Analítico!I:I,0)</f>
        <v>18.72</v>
      </c>
    </row>
    <row r="1624" spans="1:12" ht="25.5" customHeight="1" x14ac:dyDescent="0.25">
      <c r="A1624" s="50" t="s">
        <v>1638</v>
      </c>
      <c r="B1624" s="51" t="s">
        <v>1658</v>
      </c>
      <c r="C1624" s="50" t="s">
        <v>157</v>
      </c>
      <c r="D1624" s="50" t="s">
        <v>1659</v>
      </c>
      <c r="E1624" s="248" t="s">
        <v>1637</v>
      </c>
      <c r="F1624" s="248"/>
      <c r="G1624" s="52" t="s">
        <v>266</v>
      </c>
      <c r="H1624" s="53">
        <v>0.16930000000000001</v>
      </c>
      <c r="I1624" s="43">
        <f t="shared" si="312"/>
        <v>25.97</v>
      </c>
      <c r="J1624" s="43">
        <f t="shared" si="313"/>
        <v>4.3967210000000003</v>
      </c>
      <c r="L1624">
        <f>_xlfn.XLOOKUP(B1624,Analítico!B:B,Analítico!I:I,0)</f>
        <v>25.97</v>
      </c>
    </row>
    <row r="1625" spans="1:12" ht="24" customHeight="1" x14ac:dyDescent="0.25">
      <c r="A1625" s="55" t="s">
        <v>1627</v>
      </c>
      <c r="B1625" s="56" t="s">
        <v>2231</v>
      </c>
      <c r="C1625" s="55" t="s">
        <v>157</v>
      </c>
      <c r="D1625" s="55" t="s">
        <v>2232</v>
      </c>
      <c r="E1625" s="249" t="s">
        <v>1648</v>
      </c>
      <c r="F1625" s="249"/>
      <c r="G1625" s="57" t="s">
        <v>164</v>
      </c>
      <c r="H1625" s="58">
        <v>1.4800000000000001E-2</v>
      </c>
      <c r="I1625" s="43">
        <f t="shared" si="312"/>
        <v>60.5</v>
      </c>
      <c r="J1625" s="43">
        <f t="shared" si="313"/>
        <v>0.89540000000000008</v>
      </c>
      <c r="L1625">
        <f>_xlfn.XLOOKUP(B1625,Analítico!B:B,Analítico!I:I,0)</f>
        <v>60.5</v>
      </c>
    </row>
    <row r="1626" spans="1:12" ht="25.5" customHeight="1" x14ac:dyDescent="0.25">
      <c r="A1626" s="55" t="s">
        <v>1627</v>
      </c>
      <c r="B1626" s="56" t="s">
        <v>2491</v>
      </c>
      <c r="C1626" s="55" t="s">
        <v>157</v>
      </c>
      <c r="D1626" s="55" t="s">
        <v>2492</v>
      </c>
      <c r="E1626" s="249" t="s">
        <v>1648</v>
      </c>
      <c r="F1626" s="249"/>
      <c r="G1626" s="57" t="s">
        <v>164</v>
      </c>
      <c r="H1626" s="58">
        <v>1</v>
      </c>
      <c r="I1626" s="43">
        <f t="shared" si="312"/>
        <v>3.99</v>
      </c>
      <c r="J1626" s="43">
        <f t="shared" si="313"/>
        <v>3.99</v>
      </c>
      <c r="L1626">
        <f>_xlfn.XLOOKUP(B1626,Analítico!B:B,Analítico!I:I,0)</f>
        <v>3.99</v>
      </c>
    </row>
    <row r="1627" spans="1:12" ht="25.5" customHeight="1" x14ac:dyDescent="0.25">
      <c r="A1627" s="55" t="s">
        <v>1627</v>
      </c>
      <c r="B1627" s="56" t="s">
        <v>2235</v>
      </c>
      <c r="C1627" s="55" t="s">
        <v>157</v>
      </c>
      <c r="D1627" s="55" t="s">
        <v>2236</v>
      </c>
      <c r="E1627" s="249" t="s">
        <v>1648</v>
      </c>
      <c r="F1627" s="249"/>
      <c r="G1627" s="57" t="s">
        <v>164</v>
      </c>
      <c r="H1627" s="58">
        <v>2.2499999999999999E-2</v>
      </c>
      <c r="I1627" s="43">
        <f t="shared" si="312"/>
        <v>68.55</v>
      </c>
      <c r="J1627" s="43">
        <f t="shared" si="313"/>
        <v>1.5423749999999998</v>
      </c>
      <c r="L1627">
        <f>_xlfn.XLOOKUP(B1627,Analítico!B:B,Analítico!I:I,0)</f>
        <v>68.55</v>
      </c>
    </row>
    <row r="1628" spans="1:12" ht="24" customHeight="1" thickBot="1" x14ac:dyDescent="0.3">
      <c r="A1628" s="55" t="s">
        <v>1627</v>
      </c>
      <c r="B1628" s="56" t="s">
        <v>2237</v>
      </c>
      <c r="C1628" s="55" t="s">
        <v>157</v>
      </c>
      <c r="D1628" s="55" t="s">
        <v>2238</v>
      </c>
      <c r="E1628" s="249" t="s">
        <v>1648</v>
      </c>
      <c r="F1628" s="249"/>
      <c r="G1628" s="57" t="s">
        <v>164</v>
      </c>
      <c r="H1628" s="58">
        <v>1.0699999999999999E-2</v>
      </c>
      <c r="I1628" s="43">
        <f t="shared" si="312"/>
        <v>1.94</v>
      </c>
      <c r="J1628" s="43">
        <f t="shared" si="313"/>
        <v>2.0757999999999999E-2</v>
      </c>
      <c r="L1628">
        <f>_xlfn.XLOOKUP(B1628,Analítico!B:B,Analítico!I:I,0)</f>
        <v>1.94</v>
      </c>
    </row>
    <row r="1629" spans="1:12" ht="26.25" hidden="1" thickBot="1" x14ac:dyDescent="0.3">
      <c r="A1629" s="44"/>
      <c r="B1629" s="44"/>
      <c r="C1629" s="44"/>
      <c r="D1629" s="44"/>
      <c r="E1629" s="44" t="s">
        <v>1629</v>
      </c>
      <c r="F1629" s="45">
        <v>5.87</v>
      </c>
      <c r="G1629" s="44" t="s">
        <v>1630</v>
      </c>
      <c r="H1629" s="45">
        <v>0</v>
      </c>
      <c r="I1629" s="44" t="s">
        <v>1631</v>
      </c>
      <c r="J1629" s="45">
        <v>5.87</v>
      </c>
      <c r="L1629" t="str">
        <f>_xlfn.XLOOKUP(B1629,Analítico!B:B,Analítico!I:I,0)</f>
        <v>MO com LS =&gt;</v>
      </c>
    </row>
    <row r="1630" spans="1:12" ht="15" hidden="1" customHeight="1" thickBot="1" x14ac:dyDescent="0.3">
      <c r="A1630" s="44"/>
      <c r="B1630" s="44"/>
      <c r="C1630" s="44"/>
      <c r="D1630" s="44"/>
      <c r="E1630" s="44" t="s">
        <v>1632</v>
      </c>
      <c r="F1630" s="45">
        <v>3.13</v>
      </c>
      <c r="G1630" s="44"/>
      <c r="H1630" s="229" t="s">
        <v>1633</v>
      </c>
      <c r="I1630" s="229"/>
      <c r="J1630" s="45">
        <v>17.37</v>
      </c>
      <c r="L1630" t="str">
        <f>_xlfn.XLOOKUP(B1630,Analítico!B:B,Analítico!I:I,0)</f>
        <v>MO com LS =&gt;</v>
      </c>
    </row>
    <row r="1631" spans="1:12" ht="0.75" customHeight="1" thickTop="1" x14ac:dyDescent="0.25">
      <c r="A1631" s="49"/>
      <c r="B1631" s="49"/>
      <c r="C1631" s="49"/>
      <c r="D1631" s="49"/>
      <c r="E1631" s="49"/>
      <c r="F1631" s="49"/>
      <c r="G1631" s="49"/>
      <c r="H1631" s="49"/>
      <c r="I1631" s="49"/>
      <c r="J1631" s="49"/>
      <c r="L1631" t="str">
        <f>_xlfn.XLOOKUP(B1631,Analítico!B:B,Analítico!I:I,0)</f>
        <v>MO com LS =&gt;</v>
      </c>
    </row>
    <row r="1632" spans="1:12" ht="18" hidden="1" customHeight="1" x14ac:dyDescent="0.25">
      <c r="A1632" s="36" t="s">
        <v>707</v>
      </c>
      <c r="B1632" s="37" t="s">
        <v>137</v>
      </c>
      <c r="C1632" s="36" t="s">
        <v>138</v>
      </c>
      <c r="D1632" s="36" t="s">
        <v>9</v>
      </c>
      <c r="E1632" s="250" t="s">
        <v>1626</v>
      </c>
      <c r="F1632" s="250"/>
      <c r="G1632" s="38" t="s">
        <v>139</v>
      </c>
      <c r="H1632" s="37" t="s">
        <v>140</v>
      </c>
      <c r="I1632" s="37" t="s">
        <v>141</v>
      </c>
      <c r="J1632" s="37" t="s">
        <v>10</v>
      </c>
      <c r="L1632" t="str">
        <f>_xlfn.XLOOKUP(B1632,Analítico!B:B,Analítico!I:I,0)</f>
        <v>Valor Unit</v>
      </c>
    </row>
    <row r="1633" spans="1:12" ht="39" customHeight="1" x14ac:dyDescent="0.25">
      <c r="A1633" s="39" t="s">
        <v>1636</v>
      </c>
      <c r="B1633" s="40" t="s">
        <v>708</v>
      </c>
      <c r="C1633" s="39" t="s">
        <v>157</v>
      </c>
      <c r="D1633" s="39" t="s">
        <v>709</v>
      </c>
      <c r="E1633" s="251" t="s">
        <v>2168</v>
      </c>
      <c r="F1633" s="251"/>
      <c r="G1633" s="41" t="s">
        <v>255</v>
      </c>
      <c r="H1633" s="42">
        <v>1</v>
      </c>
      <c r="I1633" s="43">
        <f t="shared" ref="I1633:I1637" si="314">L1633</f>
        <v>28.35007354918033</v>
      </c>
      <c r="J1633" s="43">
        <f t="shared" ref="J1633:J1637" si="315">H1633*I1633</f>
        <v>28.35007354918033</v>
      </c>
      <c r="L1633">
        <f>_xlfn.XLOOKUP(B1633,Analítico!B:B,Analítico!I:I,0)</f>
        <v>28.35007354918033</v>
      </c>
    </row>
    <row r="1634" spans="1:12" ht="25.5" customHeight="1" x14ac:dyDescent="0.25">
      <c r="A1634" s="50" t="s">
        <v>1638</v>
      </c>
      <c r="B1634" s="51" t="s">
        <v>2162</v>
      </c>
      <c r="C1634" s="50" t="s">
        <v>157</v>
      </c>
      <c r="D1634" s="50" t="s">
        <v>2163</v>
      </c>
      <c r="E1634" s="248" t="s">
        <v>1637</v>
      </c>
      <c r="F1634" s="248"/>
      <c r="G1634" s="52" t="s">
        <v>266</v>
      </c>
      <c r="H1634" s="53">
        <v>0.26319999999999999</v>
      </c>
      <c r="I1634" s="43">
        <f t="shared" si="314"/>
        <v>18.72</v>
      </c>
      <c r="J1634" s="43">
        <f t="shared" si="315"/>
        <v>4.9271039999999999</v>
      </c>
      <c r="L1634">
        <f>_xlfn.XLOOKUP(B1634,Analítico!B:B,Analítico!I:I,0)</f>
        <v>18.72</v>
      </c>
    </row>
    <row r="1635" spans="1:12" ht="25.5" customHeight="1" x14ac:dyDescent="0.25">
      <c r="A1635" s="50" t="s">
        <v>1638</v>
      </c>
      <c r="B1635" s="51" t="s">
        <v>1658</v>
      </c>
      <c r="C1635" s="50" t="s">
        <v>157</v>
      </c>
      <c r="D1635" s="50" t="s">
        <v>1659</v>
      </c>
      <c r="E1635" s="248" t="s">
        <v>1637</v>
      </c>
      <c r="F1635" s="248"/>
      <c r="G1635" s="52" t="s">
        <v>266</v>
      </c>
      <c r="H1635" s="53">
        <v>0.26319999999999999</v>
      </c>
      <c r="I1635" s="43">
        <f t="shared" si="314"/>
        <v>25.97</v>
      </c>
      <c r="J1635" s="43">
        <f t="shared" si="315"/>
        <v>6.8353039999999998</v>
      </c>
      <c r="L1635">
        <f>_xlfn.XLOOKUP(B1635,Analítico!B:B,Analítico!I:I,0)</f>
        <v>25.97</v>
      </c>
    </row>
    <row r="1636" spans="1:12" ht="25.5" customHeight="1" x14ac:dyDescent="0.25">
      <c r="A1636" s="55" t="s">
        <v>1627</v>
      </c>
      <c r="B1636" s="56" t="s">
        <v>2429</v>
      </c>
      <c r="C1636" s="55" t="s">
        <v>157</v>
      </c>
      <c r="D1636" s="55" t="s">
        <v>2430</v>
      </c>
      <c r="E1636" s="249" t="s">
        <v>1648</v>
      </c>
      <c r="F1636" s="249"/>
      <c r="G1636" s="57" t="s">
        <v>255</v>
      </c>
      <c r="H1636" s="58">
        <v>1.0548999999999999</v>
      </c>
      <c r="I1636" s="43">
        <f t="shared" si="314"/>
        <v>15.72</v>
      </c>
      <c r="J1636" s="43">
        <f t="shared" si="315"/>
        <v>16.583027999999999</v>
      </c>
      <c r="L1636">
        <f>_xlfn.XLOOKUP(B1636,Analítico!B:B,Analítico!I:I,0)</f>
        <v>15.72</v>
      </c>
    </row>
    <row r="1637" spans="1:12" ht="24" customHeight="1" thickBot="1" x14ac:dyDescent="0.3">
      <c r="A1637" s="55" t="s">
        <v>1627</v>
      </c>
      <c r="B1637" s="56" t="s">
        <v>2237</v>
      </c>
      <c r="C1637" s="55" t="s">
        <v>157</v>
      </c>
      <c r="D1637" s="55" t="s">
        <v>2238</v>
      </c>
      <c r="E1637" s="249" t="s">
        <v>1648</v>
      </c>
      <c r="F1637" s="249"/>
      <c r="G1637" s="57" t="s">
        <v>164</v>
      </c>
      <c r="H1637" s="58">
        <v>1.46E-2</v>
      </c>
      <c r="I1637" s="43">
        <f t="shared" si="314"/>
        <v>1.94</v>
      </c>
      <c r="J1637" s="43">
        <f t="shared" si="315"/>
        <v>2.8323999999999998E-2</v>
      </c>
      <c r="L1637">
        <f>_xlfn.XLOOKUP(B1637,Analítico!B:B,Analítico!I:I,0)</f>
        <v>1.94</v>
      </c>
    </row>
    <row r="1638" spans="1:12" ht="26.25" hidden="1" thickBot="1" x14ac:dyDescent="0.3">
      <c r="A1638" s="44"/>
      <c r="B1638" s="44"/>
      <c r="C1638" s="44"/>
      <c r="D1638" s="44"/>
      <c r="E1638" s="44" t="s">
        <v>1629</v>
      </c>
      <c r="F1638" s="45">
        <v>9.14</v>
      </c>
      <c r="G1638" s="44" t="s">
        <v>1630</v>
      </c>
      <c r="H1638" s="45">
        <v>0</v>
      </c>
      <c r="I1638" s="44" t="s">
        <v>1631</v>
      </c>
      <c r="J1638" s="45">
        <v>9.14</v>
      </c>
      <c r="L1638" t="str">
        <f>_xlfn.XLOOKUP(B1638,Analítico!B:B,Analítico!I:I,0)</f>
        <v>MO com LS =&gt;</v>
      </c>
    </row>
    <row r="1639" spans="1:12" ht="15" hidden="1" customHeight="1" thickBot="1" x14ac:dyDescent="0.3">
      <c r="A1639" s="44"/>
      <c r="B1639" s="44"/>
      <c r="C1639" s="44"/>
      <c r="D1639" s="44"/>
      <c r="E1639" s="44" t="s">
        <v>1632</v>
      </c>
      <c r="F1639" s="45">
        <v>6.34</v>
      </c>
      <c r="G1639" s="44"/>
      <c r="H1639" s="229" t="s">
        <v>1633</v>
      </c>
      <c r="I1639" s="229"/>
      <c r="J1639" s="45">
        <v>35.19</v>
      </c>
      <c r="L1639" t="str">
        <f>_xlfn.XLOOKUP(B1639,Analítico!B:B,Analítico!I:I,0)</f>
        <v>MO com LS =&gt;</v>
      </c>
    </row>
    <row r="1640" spans="1:12" ht="0.75" customHeight="1" thickTop="1" x14ac:dyDescent="0.25">
      <c r="A1640" s="49"/>
      <c r="B1640" s="49"/>
      <c r="C1640" s="49"/>
      <c r="D1640" s="49"/>
      <c r="E1640" s="49"/>
      <c r="F1640" s="49"/>
      <c r="G1640" s="49"/>
      <c r="H1640" s="49"/>
      <c r="I1640" s="49"/>
      <c r="J1640" s="49"/>
      <c r="L1640" t="str">
        <f>_xlfn.XLOOKUP(B1640,Analítico!B:B,Analítico!I:I,0)</f>
        <v>MO com LS =&gt;</v>
      </c>
    </row>
    <row r="1641" spans="1:12" ht="18" hidden="1" customHeight="1" x14ac:dyDescent="0.25">
      <c r="A1641" s="36" t="s">
        <v>710</v>
      </c>
      <c r="B1641" s="37" t="s">
        <v>137</v>
      </c>
      <c r="C1641" s="36" t="s">
        <v>138</v>
      </c>
      <c r="D1641" s="36" t="s">
        <v>9</v>
      </c>
      <c r="E1641" s="250" t="s">
        <v>1626</v>
      </c>
      <c r="F1641" s="250"/>
      <c r="G1641" s="38" t="s">
        <v>139</v>
      </c>
      <c r="H1641" s="37" t="s">
        <v>140</v>
      </c>
      <c r="I1641" s="37" t="s">
        <v>141</v>
      </c>
      <c r="J1641" s="37" t="s">
        <v>10</v>
      </c>
      <c r="L1641" t="str">
        <f>_xlfn.XLOOKUP(B1641,Analítico!B:B,Analítico!I:I,0)</f>
        <v>Valor Unit</v>
      </c>
    </row>
    <row r="1642" spans="1:12" ht="39" customHeight="1" x14ac:dyDescent="0.25">
      <c r="A1642" s="39" t="s">
        <v>1636</v>
      </c>
      <c r="B1642" s="40" t="s">
        <v>711</v>
      </c>
      <c r="C1642" s="39" t="s">
        <v>157</v>
      </c>
      <c r="D1642" s="39" t="s">
        <v>712</v>
      </c>
      <c r="E1642" s="251" t="s">
        <v>2168</v>
      </c>
      <c r="F1642" s="251"/>
      <c r="G1642" s="41" t="s">
        <v>255</v>
      </c>
      <c r="H1642" s="42">
        <v>1</v>
      </c>
      <c r="I1642" s="43">
        <f t="shared" ref="I1642:I1646" si="316">L1642</f>
        <v>20.358236959016395</v>
      </c>
      <c r="J1642" s="43">
        <f t="shared" ref="J1642:J1646" si="317">H1642*I1642</f>
        <v>20.358236959016395</v>
      </c>
      <c r="L1642">
        <f>_xlfn.XLOOKUP(B1642,Analítico!B:B,Analítico!I:I,0)</f>
        <v>20.358236959016395</v>
      </c>
    </row>
    <row r="1643" spans="1:12" ht="25.5" customHeight="1" x14ac:dyDescent="0.25">
      <c r="A1643" s="50" t="s">
        <v>1638</v>
      </c>
      <c r="B1643" s="51" t="s">
        <v>2162</v>
      </c>
      <c r="C1643" s="50" t="s">
        <v>157</v>
      </c>
      <c r="D1643" s="50" t="s">
        <v>2163</v>
      </c>
      <c r="E1643" s="248" t="s">
        <v>1637</v>
      </c>
      <c r="F1643" s="248"/>
      <c r="G1643" s="52" t="s">
        <v>266</v>
      </c>
      <c r="H1643" s="53">
        <v>0.29299999999999998</v>
      </c>
      <c r="I1643" s="43">
        <f t="shared" si="316"/>
        <v>18.72</v>
      </c>
      <c r="J1643" s="43">
        <f t="shared" si="317"/>
        <v>5.4849599999999992</v>
      </c>
      <c r="L1643">
        <f>_xlfn.XLOOKUP(B1643,Analítico!B:B,Analítico!I:I,0)</f>
        <v>18.72</v>
      </c>
    </row>
    <row r="1644" spans="1:12" ht="25.5" customHeight="1" x14ac:dyDescent="0.25">
      <c r="A1644" s="50" t="s">
        <v>1638</v>
      </c>
      <c r="B1644" s="51" t="s">
        <v>1658</v>
      </c>
      <c r="C1644" s="50" t="s">
        <v>157</v>
      </c>
      <c r="D1644" s="50" t="s">
        <v>1659</v>
      </c>
      <c r="E1644" s="248" t="s">
        <v>1637</v>
      </c>
      <c r="F1644" s="248"/>
      <c r="G1644" s="52" t="s">
        <v>266</v>
      </c>
      <c r="H1644" s="53">
        <v>0.29299999999999998</v>
      </c>
      <c r="I1644" s="43">
        <f t="shared" si="316"/>
        <v>25.97</v>
      </c>
      <c r="J1644" s="43">
        <f t="shared" si="317"/>
        <v>7.6092099999999991</v>
      </c>
      <c r="L1644">
        <f>_xlfn.XLOOKUP(B1644,Analítico!B:B,Analítico!I:I,0)</f>
        <v>25.97</v>
      </c>
    </row>
    <row r="1645" spans="1:12" ht="25.5" customHeight="1" x14ac:dyDescent="0.25">
      <c r="A1645" s="55" t="s">
        <v>1627</v>
      </c>
      <c r="B1645" s="56" t="s">
        <v>2493</v>
      </c>
      <c r="C1645" s="55" t="s">
        <v>157</v>
      </c>
      <c r="D1645" s="55" t="s">
        <v>2494</v>
      </c>
      <c r="E1645" s="249" t="s">
        <v>1648</v>
      </c>
      <c r="F1645" s="249"/>
      <c r="G1645" s="57" t="s">
        <v>255</v>
      </c>
      <c r="H1645" s="58">
        <v>1.0548999999999999</v>
      </c>
      <c r="I1645" s="43">
        <f t="shared" si="316"/>
        <v>6.87</v>
      </c>
      <c r="J1645" s="43">
        <f t="shared" si="317"/>
        <v>7.2471629999999996</v>
      </c>
      <c r="L1645">
        <f>_xlfn.XLOOKUP(B1645,Analítico!B:B,Analítico!I:I,0)</f>
        <v>6.87</v>
      </c>
    </row>
    <row r="1646" spans="1:12" ht="24" customHeight="1" thickBot="1" x14ac:dyDescent="0.3">
      <c r="A1646" s="55" t="s">
        <v>1627</v>
      </c>
      <c r="B1646" s="56" t="s">
        <v>2237</v>
      </c>
      <c r="C1646" s="55" t="s">
        <v>157</v>
      </c>
      <c r="D1646" s="55" t="s">
        <v>2238</v>
      </c>
      <c r="E1646" s="249" t="s">
        <v>1648</v>
      </c>
      <c r="F1646" s="249"/>
      <c r="G1646" s="57" t="s">
        <v>164</v>
      </c>
      <c r="H1646" s="58">
        <v>1.6299999999999999E-2</v>
      </c>
      <c r="I1646" s="43">
        <f t="shared" si="316"/>
        <v>1.94</v>
      </c>
      <c r="J1646" s="43">
        <f t="shared" si="317"/>
        <v>3.1621999999999997E-2</v>
      </c>
      <c r="L1646">
        <f>_xlfn.XLOOKUP(B1646,Analítico!B:B,Analítico!I:I,0)</f>
        <v>1.94</v>
      </c>
    </row>
    <row r="1647" spans="1:12" ht="26.25" hidden="1" thickBot="1" x14ac:dyDescent="0.3">
      <c r="A1647" s="44"/>
      <c r="B1647" s="44"/>
      <c r="C1647" s="44"/>
      <c r="D1647" s="44"/>
      <c r="E1647" s="44" t="s">
        <v>1629</v>
      </c>
      <c r="F1647" s="45">
        <v>10.18</v>
      </c>
      <c r="G1647" s="44" t="s">
        <v>1630</v>
      </c>
      <c r="H1647" s="45">
        <v>0</v>
      </c>
      <c r="I1647" s="44" t="s">
        <v>1631</v>
      </c>
      <c r="J1647" s="45">
        <v>10.18</v>
      </c>
      <c r="L1647" t="str">
        <f>_xlfn.XLOOKUP(B1647,Analítico!B:B,Analítico!I:I,0)</f>
        <v>MO com LS =&gt;</v>
      </c>
    </row>
    <row r="1648" spans="1:12" ht="15" hidden="1" customHeight="1" thickBot="1" x14ac:dyDescent="0.3">
      <c r="A1648" s="44"/>
      <c r="B1648" s="44"/>
      <c r="C1648" s="44"/>
      <c r="D1648" s="44"/>
      <c r="E1648" s="44" t="s">
        <v>1632</v>
      </c>
      <c r="F1648" s="45">
        <v>4.55</v>
      </c>
      <c r="G1648" s="44"/>
      <c r="H1648" s="229" t="s">
        <v>1633</v>
      </c>
      <c r="I1648" s="229"/>
      <c r="J1648" s="45">
        <v>25.27</v>
      </c>
      <c r="L1648" t="str">
        <f>_xlfn.XLOOKUP(B1648,Analítico!B:B,Analítico!I:I,0)</f>
        <v>MO com LS =&gt;</v>
      </c>
    </row>
    <row r="1649" spans="1:12" ht="0.75" customHeight="1" thickTop="1" x14ac:dyDescent="0.25">
      <c r="A1649" s="49"/>
      <c r="B1649" s="49"/>
      <c r="C1649" s="49"/>
      <c r="D1649" s="49"/>
      <c r="E1649" s="49"/>
      <c r="F1649" s="49"/>
      <c r="G1649" s="49"/>
      <c r="H1649" s="49"/>
      <c r="I1649" s="49"/>
      <c r="J1649" s="49"/>
      <c r="L1649" t="str">
        <f>_xlfn.XLOOKUP(B1649,Analítico!B:B,Analítico!I:I,0)</f>
        <v>MO com LS =&gt;</v>
      </c>
    </row>
    <row r="1650" spans="1:12" ht="18" hidden="1" customHeight="1" x14ac:dyDescent="0.25">
      <c r="A1650" s="36" t="s">
        <v>713</v>
      </c>
      <c r="B1650" s="37" t="s">
        <v>137</v>
      </c>
      <c r="C1650" s="36" t="s">
        <v>138</v>
      </c>
      <c r="D1650" s="36" t="s">
        <v>9</v>
      </c>
      <c r="E1650" s="250" t="s">
        <v>1626</v>
      </c>
      <c r="F1650" s="250"/>
      <c r="G1650" s="38" t="s">
        <v>139</v>
      </c>
      <c r="H1650" s="37" t="s">
        <v>140</v>
      </c>
      <c r="I1650" s="37" t="s">
        <v>141</v>
      </c>
      <c r="J1650" s="37" t="s">
        <v>10</v>
      </c>
      <c r="L1650" t="str">
        <f>_xlfn.XLOOKUP(B1650,Analítico!B:B,Analítico!I:I,0)</f>
        <v>Valor Unit</v>
      </c>
    </row>
    <row r="1651" spans="1:12" ht="39" customHeight="1" x14ac:dyDescent="0.25">
      <c r="A1651" s="39" t="s">
        <v>1636</v>
      </c>
      <c r="B1651" s="40" t="s">
        <v>714</v>
      </c>
      <c r="C1651" s="39" t="s">
        <v>157</v>
      </c>
      <c r="D1651" s="39" t="s">
        <v>715</v>
      </c>
      <c r="E1651" s="251" t="s">
        <v>2168</v>
      </c>
      <c r="F1651" s="251"/>
      <c r="G1651" s="41" t="s">
        <v>255</v>
      </c>
      <c r="H1651" s="42">
        <v>1</v>
      </c>
      <c r="I1651" s="43">
        <f t="shared" ref="I1651:I1655" si="318">L1651</f>
        <v>13.84070086885246</v>
      </c>
      <c r="J1651" s="43">
        <f t="shared" ref="J1651:J1655" si="319">H1651*I1651</f>
        <v>13.84070086885246</v>
      </c>
      <c r="L1651">
        <f>_xlfn.XLOOKUP(B1651,Analítico!B:B,Analítico!I:I,0)</f>
        <v>13.84070086885246</v>
      </c>
    </row>
    <row r="1652" spans="1:12" ht="25.5" customHeight="1" x14ac:dyDescent="0.25">
      <c r="A1652" s="50" t="s">
        <v>1638</v>
      </c>
      <c r="B1652" s="51" t="s">
        <v>2162</v>
      </c>
      <c r="C1652" s="50" t="s">
        <v>157</v>
      </c>
      <c r="D1652" s="50" t="s">
        <v>2163</v>
      </c>
      <c r="E1652" s="248" t="s">
        <v>1637</v>
      </c>
      <c r="F1652" s="248"/>
      <c r="G1652" s="52" t="s">
        <v>266</v>
      </c>
      <c r="H1652" s="53">
        <v>4.1500000000000002E-2</v>
      </c>
      <c r="I1652" s="43">
        <f t="shared" si="318"/>
        <v>18.72</v>
      </c>
      <c r="J1652" s="43">
        <f t="shared" si="319"/>
        <v>0.77688000000000001</v>
      </c>
      <c r="L1652">
        <f>_xlfn.XLOOKUP(B1652,Analítico!B:B,Analítico!I:I,0)</f>
        <v>18.72</v>
      </c>
    </row>
    <row r="1653" spans="1:12" ht="25.5" customHeight="1" x14ac:dyDescent="0.25">
      <c r="A1653" s="50" t="s">
        <v>1638</v>
      </c>
      <c r="B1653" s="51" t="s">
        <v>1658</v>
      </c>
      <c r="C1653" s="50" t="s">
        <v>157</v>
      </c>
      <c r="D1653" s="50" t="s">
        <v>1659</v>
      </c>
      <c r="E1653" s="248" t="s">
        <v>1637</v>
      </c>
      <c r="F1653" s="248"/>
      <c r="G1653" s="52" t="s">
        <v>266</v>
      </c>
      <c r="H1653" s="53">
        <v>4.1500000000000002E-2</v>
      </c>
      <c r="I1653" s="43">
        <f t="shared" si="318"/>
        <v>25.97</v>
      </c>
      <c r="J1653" s="43">
        <f t="shared" si="319"/>
        <v>1.077755</v>
      </c>
      <c r="L1653">
        <f>_xlfn.XLOOKUP(B1653,Analítico!B:B,Analítico!I:I,0)</f>
        <v>25.97</v>
      </c>
    </row>
    <row r="1654" spans="1:12" ht="25.5" customHeight="1" x14ac:dyDescent="0.25">
      <c r="A1654" s="55" t="s">
        <v>1627</v>
      </c>
      <c r="B1654" s="56" t="s">
        <v>2495</v>
      </c>
      <c r="C1654" s="55" t="s">
        <v>157</v>
      </c>
      <c r="D1654" s="55" t="s">
        <v>2496</v>
      </c>
      <c r="E1654" s="249" t="s">
        <v>1648</v>
      </c>
      <c r="F1654" s="249"/>
      <c r="G1654" s="57" t="s">
        <v>255</v>
      </c>
      <c r="H1654" s="58">
        <v>1.0548999999999999</v>
      </c>
      <c r="I1654" s="43">
        <f t="shared" si="318"/>
        <v>11.34</v>
      </c>
      <c r="J1654" s="43">
        <f t="shared" si="319"/>
        <v>11.962565999999999</v>
      </c>
      <c r="L1654">
        <f>_xlfn.XLOOKUP(B1654,Analítico!B:B,Analítico!I:I,0)</f>
        <v>11.34</v>
      </c>
    </row>
    <row r="1655" spans="1:12" ht="24" customHeight="1" thickBot="1" x14ac:dyDescent="0.3">
      <c r="A1655" s="55" t="s">
        <v>1627</v>
      </c>
      <c r="B1655" s="56" t="s">
        <v>2237</v>
      </c>
      <c r="C1655" s="55" t="s">
        <v>157</v>
      </c>
      <c r="D1655" s="55" t="s">
        <v>2238</v>
      </c>
      <c r="E1655" s="249" t="s">
        <v>1648</v>
      </c>
      <c r="F1655" s="249"/>
      <c r="G1655" s="57" t="s">
        <v>164</v>
      </c>
      <c r="H1655" s="58">
        <v>2.3E-2</v>
      </c>
      <c r="I1655" s="43">
        <f t="shared" si="318"/>
        <v>1.94</v>
      </c>
      <c r="J1655" s="43">
        <f t="shared" si="319"/>
        <v>4.462E-2</v>
      </c>
      <c r="L1655">
        <f>_xlfn.XLOOKUP(B1655,Analítico!B:B,Analítico!I:I,0)</f>
        <v>1.94</v>
      </c>
    </row>
    <row r="1656" spans="1:12" ht="26.25" hidden="1" thickBot="1" x14ac:dyDescent="0.3">
      <c r="A1656" s="44"/>
      <c r="B1656" s="44"/>
      <c r="C1656" s="44"/>
      <c r="D1656" s="44"/>
      <c r="E1656" s="44" t="s">
        <v>1629</v>
      </c>
      <c r="F1656" s="45">
        <v>1.43</v>
      </c>
      <c r="G1656" s="44" t="s">
        <v>1630</v>
      </c>
      <c r="H1656" s="45">
        <v>0</v>
      </c>
      <c r="I1656" s="44" t="s">
        <v>1631</v>
      </c>
      <c r="J1656" s="45">
        <v>1.43</v>
      </c>
      <c r="L1656" t="str">
        <f>_xlfn.XLOOKUP(B1656,Analítico!B:B,Analítico!I:I,0)</f>
        <v>MO com LS =&gt;</v>
      </c>
    </row>
    <row r="1657" spans="1:12" ht="15" hidden="1" customHeight="1" thickBot="1" x14ac:dyDescent="0.3">
      <c r="A1657" s="44"/>
      <c r="B1657" s="44"/>
      <c r="C1657" s="44"/>
      <c r="D1657" s="44"/>
      <c r="E1657" s="44" t="s">
        <v>1632</v>
      </c>
      <c r="F1657" s="45">
        <v>3.09</v>
      </c>
      <c r="G1657" s="44"/>
      <c r="H1657" s="229" t="s">
        <v>1633</v>
      </c>
      <c r="I1657" s="229"/>
      <c r="J1657" s="45">
        <v>17.18</v>
      </c>
      <c r="L1657" t="str">
        <f>_xlfn.XLOOKUP(B1657,Analítico!B:B,Analítico!I:I,0)</f>
        <v>MO com LS =&gt;</v>
      </c>
    </row>
    <row r="1658" spans="1:12" ht="0.75" customHeight="1" thickTop="1" x14ac:dyDescent="0.25">
      <c r="A1658" s="49"/>
      <c r="B1658" s="49"/>
      <c r="C1658" s="49"/>
      <c r="D1658" s="49"/>
      <c r="E1658" s="49"/>
      <c r="F1658" s="49"/>
      <c r="G1658" s="49"/>
      <c r="H1658" s="49"/>
      <c r="I1658" s="49"/>
      <c r="J1658" s="49"/>
      <c r="L1658" t="str">
        <f>_xlfn.XLOOKUP(B1658,Analítico!B:B,Analítico!I:I,0)</f>
        <v>MO com LS =&gt;</v>
      </c>
    </row>
    <row r="1659" spans="1:12" ht="18" hidden="1" customHeight="1" x14ac:dyDescent="0.25">
      <c r="A1659" s="36" t="s">
        <v>716</v>
      </c>
      <c r="B1659" s="37" t="s">
        <v>137</v>
      </c>
      <c r="C1659" s="36" t="s">
        <v>138</v>
      </c>
      <c r="D1659" s="36" t="s">
        <v>9</v>
      </c>
      <c r="E1659" s="250" t="s">
        <v>1626</v>
      </c>
      <c r="F1659" s="250"/>
      <c r="G1659" s="38" t="s">
        <v>139</v>
      </c>
      <c r="H1659" s="37" t="s">
        <v>140</v>
      </c>
      <c r="I1659" s="37" t="s">
        <v>141</v>
      </c>
      <c r="J1659" s="37" t="s">
        <v>10</v>
      </c>
      <c r="L1659" t="str">
        <f>_xlfn.XLOOKUP(B1659,Analítico!B:B,Analítico!I:I,0)</f>
        <v>Valor Unit</v>
      </c>
    </row>
    <row r="1660" spans="1:12" ht="51.75" customHeight="1" x14ac:dyDescent="0.25">
      <c r="A1660" s="39" t="s">
        <v>1636</v>
      </c>
      <c r="B1660" s="40" t="s">
        <v>717</v>
      </c>
      <c r="C1660" s="39" t="s">
        <v>157</v>
      </c>
      <c r="D1660" s="39" t="s">
        <v>718</v>
      </c>
      <c r="E1660" s="251" t="s">
        <v>1955</v>
      </c>
      <c r="F1660" s="251"/>
      <c r="G1660" s="41" t="s">
        <v>159</v>
      </c>
      <c r="H1660" s="42">
        <v>1</v>
      </c>
      <c r="I1660" s="43">
        <f t="shared" ref="I1660:I1663" si="320">L1660</f>
        <v>10.320103500000002</v>
      </c>
      <c r="J1660" s="43">
        <f t="shared" ref="J1660:J1663" si="321">H1660*I1660</f>
        <v>10.320103500000002</v>
      </c>
      <c r="L1660">
        <f>_xlfn.XLOOKUP(B1660,Analítico!B:B,Analítico!I:I,0)</f>
        <v>10.320103500000002</v>
      </c>
    </row>
    <row r="1661" spans="1:12" ht="24" customHeight="1" x14ac:dyDescent="0.25">
      <c r="A1661" s="50" t="s">
        <v>1638</v>
      </c>
      <c r="B1661" s="51" t="s">
        <v>1956</v>
      </c>
      <c r="C1661" s="50" t="s">
        <v>157</v>
      </c>
      <c r="D1661" s="50" t="s">
        <v>1957</v>
      </c>
      <c r="E1661" s="248" t="s">
        <v>1637</v>
      </c>
      <c r="F1661" s="248"/>
      <c r="G1661" s="52" t="s">
        <v>266</v>
      </c>
      <c r="H1661" s="53">
        <v>6.3500000000000001E-2</v>
      </c>
      <c r="I1661" s="43">
        <f t="shared" si="320"/>
        <v>27.9</v>
      </c>
      <c r="J1661" s="43">
        <f t="shared" si="321"/>
        <v>1.7716499999999999</v>
      </c>
      <c r="L1661">
        <f>_xlfn.XLOOKUP(B1661,Analítico!B:B,Analítico!I:I,0)</f>
        <v>27.9</v>
      </c>
    </row>
    <row r="1662" spans="1:12" ht="24" customHeight="1" x14ac:dyDescent="0.25">
      <c r="A1662" s="55" t="s">
        <v>1627</v>
      </c>
      <c r="B1662" s="56" t="s">
        <v>2497</v>
      </c>
      <c r="C1662" s="55" t="s">
        <v>157</v>
      </c>
      <c r="D1662" s="55" t="s">
        <v>2498</v>
      </c>
      <c r="E1662" s="249" t="s">
        <v>1648</v>
      </c>
      <c r="F1662" s="249"/>
      <c r="G1662" s="57" t="s">
        <v>1724</v>
      </c>
      <c r="H1662" s="58">
        <v>6.0999999999999999E-2</v>
      </c>
      <c r="I1662" s="43">
        <f t="shared" si="320"/>
        <v>19.559999999999999</v>
      </c>
      <c r="J1662" s="43">
        <f t="shared" si="321"/>
        <v>1.19316</v>
      </c>
      <c r="L1662">
        <f>_xlfn.XLOOKUP(B1662,Analítico!B:B,Analítico!I:I,0)</f>
        <v>19.559999999999999</v>
      </c>
    </row>
    <row r="1663" spans="1:12" ht="25.5" customHeight="1" thickBot="1" x14ac:dyDescent="0.3">
      <c r="A1663" s="55" t="s">
        <v>1627</v>
      </c>
      <c r="B1663" s="56" t="s">
        <v>2499</v>
      </c>
      <c r="C1663" s="55" t="s">
        <v>157</v>
      </c>
      <c r="D1663" s="55" t="s">
        <v>2500</v>
      </c>
      <c r="E1663" s="249" t="s">
        <v>1648</v>
      </c>
      <c r="F1663" s="249"/>
      <c r="G1663" s="57" t="s">
        <v>1724</v>
      </c>
      <c r="H1663" s="58">
        <v>0.20319999999999999</v>
      </c>
      <c r="I1663" s="43">
        <f t="shared" si="320"/>
        <v>36.25</v>
      </c>
      <c r="J1663" s="43">
        <f t="shared" si="321"/>
        <v>7.3659999999999997</v>
      </c>
      <c r="L1663">
        <f>_xlfn.XLOOKUP(B1663,Analítico!B:B,Analítico!I:I,0)</f>
        <v>36.25</v>
      </c>
    </row>
    <row r="1664" spans="1:12" ht="26.25" hidden="1" thickBot="1" x14ac:dyDescent="0.3">
      <c r="A1664" s="44"/>
      <c r="B1664" s="44"/>
      <c r="C1664" s="44"/>
      <c r="D1664" s="44"/>
      <c r="E1664" s="44" t="s">
        <v>1629</v>
      </c>
      <c r="F1664" s="45">
        <v>1.33</v>
      </c>
      <c r="G1664" s="44" t="s">
        <v>1630</v>
      </c>
      <c r="H1664" s="45">
        <v>0</v>
      </c>
      <c r="I1664" s="44" t="s">
        <v>1631</v>
      </c>
      <c r="J1664" s="45">
        <v>1.33</v>
      </c>
      <c r="L1664" t="str">
        <f>_xlfn.XLOOKUP(B1664,Analítico!B:B,Analítico!I:I,0)</f>
        <v>MO com LS =&gt;</v>
      </c>
    </row>
    <row r="1665" spans="1:12" ht="15" hidden="1" customHeight="1" thickBot="1" x14ac:dyDescent="0.3">
      <c r="A1665" s="44"/>
      <c r="B1665" s="44"/>
      <c r="C1665" s="44"/>
      <c r="D1665" s="44"/>
      <c r="E1665" s="44" t="s">
        <v>1632</v>
      </c>
      <c r="F1665" s="45">
        <v>2.31</v>
      </c>
      <c r="G1665" s="44"/>
      <c r="H1665" s="229" t="s">
        <v>1633</v>
      </c>
      <c r="I1665" s="229"/>
      <c r="J1665" s="45">
        <v>12.81</v>
      </c>
      <c r="L1665" t="str">
        <f>_xlfn.XLOOKUP(B1665,Analítico!B:B,Analítico!I:I,0)</f>
        <v>MO com LS =&gt;</v>
      </c>
    </row>
    <row r="1666" spans="1:12" ht="0.75" customHeight="1" thickTop="1" x14ac:dyDescent="0.25">
      <c r="A1666" s="49"/>
      <c r="B1666" s="49"/>
      <c r="C1666" s="49"/>
      <c r="D1666" s="49"/>
      <c r="E1666" s="49"/>
      <c r="F1666" s="49"/>
      <c r="G1666" s="49"/>
      <c r="H1666" s="49"/>
      <c r="I1666" s="49"/>
      <c r="J1666" s="49"/>
      <c r="L1666" t="str">
        <f>_xlfn.XLOOKUP(B1666,Analítico!B:B,Analítico!I:I,0)</f>
        <v>MO com LS =&gt;</v>
      </c>
    </row>
    <row r="1667" spans="1:12" ht="18" hidden="1" customHeight="1" x14ac:dyDescent="0.25">
      <c r="A1667" s="36" t="s">
        <v>719</v>
      </c>
      <c r="B1667" s="37" t="s">
        <v>137</v>
      </c>
      <c r="C1667" s="36" t="s">
        <v>138</v>
      </c>
      <c r="D1667" s="36" t="s">
        <v>9</v>
      </c>
      <c r="E1667" s="250" t="s">
        <v>1626</v>
      </c>
      <c r="F1667" s="250"/>
      <c r="G1667" s="38" t="s">
        <v>139</v>
      </c>
      <c r="H1667" s="37" t="s">
        <v>140</v>
      </c>
      <c r="I1667" s="37" t="s">
        <v>141</v>
      </c>
      <c r="J1667" s="37" t="s">
        <v>10</v>
      </c>
      <c r="L1667" t="str">
        <f>_xlfn.XLOOKUP(B1667,Analítico!B:B,Analítico!I:I,0)</f>
        <v>Valor Unit</v>
      </c>
    </row>
    <row r="1668" spans="1:12" ht="51.75" customHeight="1" x14ac:dyDescent="0.25">
      <c r="A1668" s="39" t="s">
        <v>1636</v>
      </c>
      <c r="B1668" s="40" t="s">
        <v>720</v>
      </c>
      <c r="C1668" s="39" t="s">
        <v>157</v>
      </c>
      <c r="D1668" s="39" t="s">
        <v>721</v>
      </c>
      <c r="E1668" s="251" t="s">
        <v>2168</v>
      </c>
      <c r="F1668" s="251"/>
      <c r="G1668" s="41" t="s">
        <v>164</v>
      </c>
      <c r="H1668" s="42">
        <v>1</v>
      </c>
      <c r="I1668" s="43">
        <f t="shared" ref="I1668:I1673" si="322">L1668</f>
        <v>23.612976860655738</v>
      </c>
      <c r="J1668" s="43">
        <f t="shared" ref="J1668:J1673" si="323">H1668*I1668</f>
        <v>23.612976860655738</v>
      </c>
      <c r="L1668">
        <f>_xlfn.XLOOKUP(B1668,Analítico!B:B,Analítico!I:I,0)</f>
        <v>23.612976860655738</v>
      </c>
    </row>
    <row r="1669" spans="1:12" ht="25.5" customHeight="1" x14ac:dyDescent="0.25">
      <c r="A1669" s="50" t="s">
        <v>1638</v>
      </c>
      <c r="B1669" s="51" t="s">
        <v>2162</v>
      </c>
      <c r="C1669" s="50" t="s">
        <v>157</v>
      </c>
      <c r="D1669" s="50" t="s">
        <v>2163</v>
      </c>
      <c r="E1669" s="248" t="s">
        <v>1637</v>
      </c>
      <c r="F1669" s="248"/>
      <c r="G1669" s="52" t="s">
        <v>266</v>
      </c>
      <c r="H1669" s="53">
        <v>0.18390000000000001</v>
      </c>
      <c r="I1669" s="43">
        <f t="shared" si="322"/>
        <v>18.72</v>
      </c>
      <c r="J1669" s="43">
        <f t="shared" si="323"/>
        <v>3.4426079999999999</v>
      </c>
      <c r="L1669">
        <f>_xlfn.XLOOKUP(B1669,Analítico!B:B,Analítico!I:I,0)</f>
        <v>18.72</v>
      </c>
    </row>
    <row r="1670" spans="1:12" ht="25.5" customHeight="1" x14ac:dyDescent="0.25">
      <c r="A1670" s="50" t="s">
        <v>1638</v>
      </c>
      <c r="B1670" s="51" t="s">
        <v>1658</v>
      </c>
      <c r="C1670" s="50" t="s">
        <v>157</v>
      </c>
      <c r="D1670" s="50" t="s">
        <v>1659</v>
      </c>
      <c r="E1670" s="248" t="s">
        <v>1637</v>
      </c>
      <c r="F1670" s="248"/>
      <c r="G1670" s="52" t="s">
        <v>266</v>
      </c>
      <c r="H1670" s="53">
        <v>0.18390000000000001</v>
      </c>
      <c r="I1670" s="43">
        <f t="shared" si="322"/>
        <v>25.97</v>
      </c>
      <c r="J1670" s="43">
        <f t="shared" si="323"/>
        <v>4.7758830000000003</v>
      </c>
      <c r="L1670">
        <f>_xlfn.XLOOKUP(B1670,Analítico!B:B,Analítico!I:I,0)</f>
        <v>25.97</v>
      </c>
    </row>
    <row r="1671" spans="1:12" ht="25.5" customHeight="1" x14ac:dyDescent="0.25">
      <c r="A1671" s="55" t="s">
        <v>1627</v>
      </c>
      <c r="B1671" s="56" t="s">
        <v>2417</v>
      </c>
      <c r="C1671" s="55" t="s">
        <v>157</v>
      </c>
      <c r="D1671" s="55" t="s">
        <v>2418</v>
      </c>
      <c r="E1671" s="249" t="s">
        <v>1648</v>
      </c>
      <c r="F1671" s="249"/>
      <c r="G1671" s="57" t="s">
        <v>164</v>
      </c>
      <c r="H1671" s="58">
        <v>3</v>
      </c>
      <c r="I1671" s="43">
        <f t="shared" si="322"/>
        <v>1.86</v>
      </c>
      <c r="J1671" s="43">
        <f t="shared" si="323"/>
        <v>5.58</v>
      </c>
      <c r="L1671">
        <f>_xlfn.XLOOKUP(B1671,Analítico!B:B,Analítico!I:I,0)</f>
        <v>1.86</v>
      </c>
    </row>
    <row r="1672" spans="1:12" ht="25.5" customHeight="1" x14ac:dyDescent="0.25">
      <c r="A1672" s="55" t="s">
        <v>1627</v>
      </c>
      <c r="B1672" s="56" t="s">
        <v>2501</v>
      </c>
      <c r="C1672" s="55" t="s">
        <v>157</v>
      </c>
      <c r="D1672" s="55" t="s">
        <v>2502</v>
      </c>
      <c r="E1672" s="249" t="s">
        <v>1648</v>
      </c>
      <c r="F1672" s="249"/>
      <c r="G1672" s="57" t="s">
        <v>164</v>
      </c>
      <c r="H1672" s="58">
        <v>1</v>
      </c>
      <c r="I1672" s="43">
        <f t="shared" si="322"/>
        <v>7.95</v>
      </c>
      <c r="J1672" s="43">
        <f t="shared" si="323"/>
        <v>7.95</v>
      </c>
      <c r="L1672">
        <f>_xlfn.XLOOKUP(B1672,Analítico!B:B,Analítico!I:I,0)</f>
        <v>7.95</v>
      </c>
    </row>
    <row r="1673" spans="1:12" ht="39" customHeight="1" thickBot="1" x14ac:dyDescent="0.3">
      <c r="A1673" s="55" t="s">
        <v>1627</v>
      </c>
      <c r="B1673" s="56" t="s">
        <v>2409</v>
      </c>
      <c r="C1673" s="55" t="s">
        <v>157</v>
      </c>
      <c r="D1673" s="55" t="s">
        <v>2410</v>
      </c>
      <c r="E1673" s="249" t="s">
        <v>1648</v>
      </c>
      <c r="F1673" s="249"/>
      <c r="G1673" s="57" t="s">
        <v>164</v>
      </c>
      <c r="H1673" s="58">
        <v>7.4999999999999997E-2</v>
      </c>
      <c r="I1673" s="43">
        <f t="shared" si="322"/>
        <v>24.96</v>
      </c>
      <c r="J1673" s="43">
        <f t="shared" si="323"/>
        <v>1.8719999999999999</v>
      </c>
      <c r="L1673">
        <f>_xlfn.XLOOKUP(B1673,Analítico!B:B,Analítico!I:I,0)</f>
        <v>24.96</v>
      </c>
    </row>
    <row r="1674" spans="1:12" ht="26.25" hidden="1" thickBot="1" x14ac:dyDescent="0.3">
      <c r="A1674" s="44"/>
      <c r="B1674" s="44"/>
      <c r="C1674" s="44"/>
      <c r="D1674" s="44"/>
      <c r="E1674" s="44" t="s">
        <v>1629</v>
      </c>
      <c r="F1674" s="45">
        <v>6.38</v>
      </c>
      <c r="G1674" s="44" t="s">
        <v>1630</v>
      </c>
      <c r="H1674" s="45">
        <v>0</v>
      </c>
      <c r="I1674" s="44" t="s">
        <v>1631</v>
      </c>
      <c r="J1674" s="45">
        <v>6.38</v>
      </c>
      <c r="L1674" t="str">
        <f>_xlfn.XLOOKUP(B1674,Analítico!B:B,Analítico!I:I,0)</f>
        <v>MO com LS =&gt;</v>
      </c>
    </row>
    <row r="1675" spans="1:12" ht="15" hidden="1" customHeight="1" thickBot="1" x14ac:dyDescent="0.3">
      <c r="A1675" s="44"/>
      <c r="B1675" s="44"/>
      <c r="C1675" s="44"/>
      <c r="D1675" s="44"/>
      <c r="E1675" s="44" t="s">
        <v>1632</v>
      </c>
      <c r="F1675" s="45">
        <v>5.28</v>
      </c>
      <c r="G1675" s="44"/>
      <c r="H1675" s="229" t="s">
        <v>1633</v>
      </c>
      <c r="I1675" s="229"/>
      <c r="J1675" s="45">
        <v>29.31</v>
      </c>
      <c r="L1675" t="str">
        <f>_xlfn.XLOOKUP(B1675,Analítico!B:B,Analítico!I:I,0)</f>
        <v>MO com LS =&gt;</v>
      </c>
    </row>
    <row r="1676" spans="1:12" ht="0.75" customHeight="1" thickTop="1" x14ac:dyDescent="0.25">
      <c r="A1676" s="49"/>
      <c r="B1676" s="49"/>
      <c r="C1676" s="49"/>
      <c r="D1676" s="49"/>
      <c r="E1676" s="49"/>
      <c r="F1676" s="49"/>
      <c r="G1676" s="49"/>
      <c r="H1676" s="49"/>
      <c r="I1676" s="49"/>
      <c r="J1676" s="49"/>
      <c r="L1676" t="str">
        <f>_xlfn.XLOOKUP(B1676,Analítico!B:B,Analítico!I:I,0)</f>
        <v>MO com LS =&gt;</v>
      </c>
    </row>
    <row r="1677" spans="1:12" ht="18" hidden="1" customHeight="1" x14ac:dyDescent="0.25">
      <c r="A1677" s="36" t="s">
        <v>723</v>
      </c>
      <c r="B1677" s="37" t="s">
        <v>137</v>
      </c>
      <c r="C1677" s="36" t="s">
        <v>138</v>
      </c>
      <c r="D1677" s="36" t="s">
        <v>9</v>
      </c>
      <c r="E1677" s="250" t="s">
        <v>1626</v>
      </c>
      <c r="F1677" s="250"/>
      <c r="G1677" s="38" t="s">
        <v>139</v>
      </c>
      <c r="H1677" s="37" t="s">
        <v>140</v>
      </c>
      <c r="I1677" s="37" t="s">
        <v>141</v>
      </c>
      <c r="J1677" s="37" t="s">
        <v>10</v>
      </c>
      <c r="L1677" t="str">
        <f>_xlfn.XLOOKUP(B1677,Analítico!B:B,Analítico!I:I,0)</f>
        <v>Valor Unit</v>
      </c>
    </row>
    <row r="1678" spans="1:12" ht="51.75" customHeight="1" x14ac:dyDescent="0.25">
      <c r="A1678" s="39" t="s">
        <v>1636</v>
      </c>
      <c r="B1678" s="40" t="s">
        <v>724</v>
      </c>
      <c r="C1678" s="39" t="s">
        <v>157</v>
      </c>
      <c r="D1678" s="39" t="s">
        <v>725</v>
      </c>
      <c r="E1678" s="251" t="s">
        <v>2168</v>
      </c>
      <c r="F1678" s="251"/>
      <c r="G1678" s="41" t="s">
        <v>164</v>
      </c>
      <c r="H1678" s="42">
        <v>1</v>
      </c>
      <c r="I1678" s="43">
        <f t="shared" ref="I1678:I1684" si="324">L1678</f>
        <v>40.281434426229509</v>
      </c>
      <c r="J1678" s="43">
        <f t="shared" ref="J1678:J1684" si="325">H1678*I1678</f>
        <v>40.281434426229509</v>
      </c>
      <c r="L1678">
        <f>_xlfn.XLOOKUP(B1678,Analítico!B:B,Analítico!I:I,0)</f>
        <v>40.281434426229509</v>
      </c>
    </row>
    <row r="1679" spans="1:12" ht="25.5" customHeight="1" x14ac:dyDescent="0.25">
      <c r="A1679" s="50" t="s">
        <v>1638</v>
      </c>
      <c r="B1679" s="51" t="s">
        <v>2162</v>
      </c>
      <c r="C1679" s="50" t="s">
        <v>157</v>
      </c>
      <c r="D1679" s="50" t="s">
        <v>2163</v>
      </c>
      <c r="E1679" s="248" t="s">
        <v>1637</v>
      </c>
      <c r="F1679" s="248"/>
      <c r="G1679" s="52" t="s">
        <v>266</v>
      </c>
      <c r="H1679" s="53">
        <v>0.23250000000000001</v>
      </c>
      <c r="I1679" s="43">
        <f t="shared" si="324"/>
        <v>18.72</v>
      </c>
      <c r="J1679" s="43">
        <f t="shared" si="325"/>
        <v>4.3524000000000003</v>
      </c>
      <c r="L1679">
        <f>_xlfn.XLOOKUP(B1679,Analítico!B:B,Analítico!I:I,0)</f>
        <v>18.72</v>
      </c>
    </row>
    <row r="1680" spans="1:12" ht="25.5" customHeight="1" x14ac:dyDescent="0.25">
      <c r="A1680" s="50" t="s">
        <v>1638</v>
      </c>
      <c r="B1680" s="51" t="s">
        <v>1658</v>
      </c>
      <c r="C1680" s="50" t="s">
        <v>157</v>
      </c>
      <c r="D1680" s="50" t="s">
        <v>1659</v>
      </c>
      <c r="E1680" s="248" t="s">
        <v>1637</v>
      </c>
      <c r="F1680" s="248"/>
      <c r="G1680" s="52" t="s">
        <v>266</v>
      </c>
      <c r="H1680" s="53">
        <v>0.23250000000000001</v>
      </c>
      <c r="I1680" s="43">
        <f t="shared" si="324"/>
        <v>25.97</v>
      </c>
      <c r="J1680" s="43">
        <f t="shared" si="325"/>
        <v>6.0380250000000002</v>
      </c>
      <c r="L1680">
        <f>_xlfn.XLOOKUP(B1680,Analítico!B:B,Analítico!I:I,0)</f>
        <v>25.97</v>
      </c>
    </row>
    <row r="1681" spans="1:12" ht="25.5" customHeight="1" x14ac:dyDescent="0.25">
      <c r="A1681" s="55" t="s">
        <v>1627</v>
      </c>
      <c r="B1681" s="56" t="s">
        <v>2417</v>
      </c>
      <c r="C1681" s="55" t="s">
        <v>157</v>
      </c>
      <c r="D1681" s="55" t="s">
        <v>2418</v>
      </c>
      <c r="E1681" s="249" t="s">
        <v>1648</v>
      </c>
      <c r="F1681" s="249"/>
      <c r="G1681" s="57" t="s">
        <v>164</v>
      </c>
      <c r="H1681" s="58">
        <v>1</v>
      </c>
      <c r="I1681" s="43">
        <f t="shared" si="324"/>
        <v>1.86</v>
      </c>
      <c r="J1681" s="43">
        <f t="shared" si="325"/>
        <v>1.86</v>
      </c>
      <c r="L1681">
        <f>_xlfn.XLOOKUP(B1681,Analítico!B:B,Analítico!I:I,0)</f>
        <v>1.86</v>
      </c>
    </row>
    <row r="1682" spans="1:12" ht="25.5" customHeight="1" x14ac:dyDescent="0.25">
      <c r="A1682" s="55" t="s">
        <v>1627</v>
      </c>
      <c r="B1682" s="56" t="s">
        <v>2413</v>
      </c>
      <c r="C1682" s="55" t="s">
        <v>157</v>
      </c>
      <c r="D1682" s="55" t="s">
        <v>2414</v>
      </c>
      <c r="E1682" s="249" t="s">
        <v>1648</v>
      </c>
      <c r="F1682" s="249"/>
      <c r="G1682" s="57" t="s">
        <v>164</v>
      </c>
      <c r="H1682" s="58">
        <v>2</v>
      </c>
      <c r="I1682" s="43">
        <f t="shared" si="324"/>
        <v>3.3</v>
      </c>
      <c r="J1682" s="43">
        <f t="shared" si="325"/>
        <v>6.6</v>
      </c>
      <c r="L1682">
        <f>_xlfn.XLOOKUP(B1682,Analítico!B:B,Analítico!I:I,0)</f>
        <v>3.3</v>
      </c>
    </row>
    <row r="1683" spans="1:12" ht="25.5" customHeight="1" x14ac:dyDescent="0.25">
      <c r="A1683" s="55" t="s">
        <v>1627</v>
      </c>
      <c r="B1683" s="56" t="s">
        <v>2503</v>
      </c>
      <c r="C1683" s="55" t="s">
        <v>157</v>
      </c>
      <c r="D1683" s="55" t="s">
        <v>2504</v>
      </c>
      <c r="E1683" s="249" t="s">
        <v>1648</v>
      </c>
      <c r="F1683" s="249"/>
      <c r="G1683" s="57" t="s">
        <v>164</v>
      </c>
      <c r="H1683" s="58">
        <v>1</v>
      </c>
      <c r="I1683" s="43">
        <f t="shared" si="324"/>
        <v>17.940000000000001</v>
      </c>
      <c r="J1683" s="43">
        <f t="shared" si="325"/>
        <v>17.940000000000001</v>
      </c>
      <c r="L1683">
        <f>_xlfn.XLOOKUP(B1683,Analítico!B:B,Analítico!I:I,0)</f>
        <v>17.940000000000001</v>
      </c>
    </row>
    <row r="1684" spans="1:12" ht="39" customHeight="1" thickBot="1" x14ac:dyDescent="0.3">
      <c r="A1684" s="55" t="s">
        <v>1627</v>
      </c>
      <c r="B1684" s="56" t="s">
        <v>2409</v>
      </c>
      <c r="C1684" s="55" t="s">
        <v>157</v>
      </c>
      <c r="D1684" s="55" t="s">
        <v>2410</v>
      </c>
      <c r="E1684" s="249" t="s">
        <v>1648</v>
      </c>
      <c r="F1684" s="249"/>
      <c r="G1684" s="57" t="s">
        <v>164</v>
      </c>
      <c r="H1684" s="58">
        <v>0.14000000000000001</v>
      </c>
      <c r="I1684" s="43">
        <f t="shared" si="324"/>
        <v>24.96</v>
      </c>
      <c r="J1684" s="43">
        <f t="shared" si="325"/>
        <v>3.4944000000000006</v>
      </c>
      <c r="L1684">
        <f>_xlfn.XLOOKUP(B1684,Analítico!B:B,Analítico!I:I,0)</f>
        <v>24.96</v>
      </c>
    </row>
    <row r="1685" spans="1:12" ht="26.25" hidden="1" thickBot="1" x14ac:dyDescent="0.3">
      <c r="A1685" s="44"/>
      <c r="B1685" s="44"/>
      <c r="C1685" s="44"/>
      <c r="D1685" s="44"/>
      <c r="E1685" s="44" t="s">
        <v>1629</v>
      </c>
      <c r="F1685" s="45">
        <v>8.07</v>
      </c>
      <c r="G1685" s="44" t="s">
        <v>1630</v>
      </c>
      <c r="H1685" s="45">
        <v>0</v>
      </c>
      <c r="I1685" s="44" t="s">
        <v>1631</v>
      </c>
      <c r="J1685" s="45">
        <v>8.07</v>
      </c>
      <c r="L1685" t="str">
        <f>_xlfn.XLOOKUP(B1685,Analítico!B:B,Analítico!I:I,0)</f>
        <v>MO com LS =&gt;</v>
      </c>
    </row>
    <row r="1686" spans="1:12" ht="15" hidden="1" customHeight="1" thickBot="1" x14ac:dyDescent="0.3">
      <c r="A1686" s="44"/>
      <c r="B1686" s="44"/>
      <c r="C1686" s="44"/>
      <c r="D1686" s="44"/>
      <c r="E1686" s="44" t="s">
        <v>1632</v>
      </c>
      <c r="F1686" s="45">
        <v>9.01</v>
      </c>
      <c r="G1686" s="44"/>
      <c r="H1686" s="229" t="s">
        <v>1633</v>
      </c>
      <c r="I1686" s="229"/>
      <c r="J1686" s="45">
        <v>50</v>
      </c>
      <c r="L1686" t="str">
        <f>_xlfn.XLOOKUP(B1686,Analítico!B:B,Analítico!I:I,0)</f>
        <v>MO com LS =&gt;</v>
      </c>
    </row>
    <row r="1687" spans="1:12" ht="0.75" customHeight="1" thickTop="1" x14ac:dyDescent="0.25">
      <c r="A1687" s="49"/>
      <c r="B1687" s="49"/>
      <c r="C1687" s="49"/>
      <c r="D1687" s="49"/>
      <c r="E1687" s="49"/>
      <c r="F1687" s="49"/>
      <c r="G1687" s="49"/>
      <c r="H1687" s="49"/>
      <c r="I1687" s="49"/>
      <c r="J1687" s="49"/>
      <c r="L1687" t="str">
        <f>_xlfn.XLOOKUP(B1687,Analítico!B:B,Analítico!I:I,0)</f>
        <v>MO com LS =&gt;</v>
      </c>
    </row>
    <row r="1688" spans="1:12" ht="18" hidden="1" customHeight="1" x14ac:dyDescent="0.25">
      <c r="A1688" s="36" t="s">
        <v>726</v>
      </c>
      <c r="B1688" s="37" t="s">
        <v>137</v>
      </c>
      <c r="C1688" s="36" t="s">
        <v>138</v>
      </c>
      <c r="D1688" s="36" t="s">
        <v>9</v>
      </c>
      <c r="E1688" s="250" t="s">
        <v>1626</v>
      </c>
      <c r="F1688" s="250"/>
      <c r="G1688" s="38" t="s">
        <v>139</v>
      </c>
      <c r="H1688" s="37" t="s">
        <v>140</v>
      </c>
      <c r="I1688" s="37" t="s">
        <v>141</v>
      </c>
      <c r="J1688" s="37" t="s">
        <v>10</v>
      </c>
      <c r="L1688" t="str">
        <f>_xlfn.XLOOKUP(B1688,Analítico!B:B,Analítico!I:I,0)</f>
        <v>Valor Unit</v>
      </c>
    </row>
    <row r="1689" spans="1:12" ht="39" customHeight="1" x14ac:dyDescent="0.25">
      <c r="A1689" s="39" t="s">
        <v>1636</v>
      </c>
      <c r="B1689" s="40" t="s">
        <v>727</v>
      </c>
      <c r="C1689" s="39" t="s">
        <v>157</v>
      </c>
      <c r="D1689" s="39" t="s">
        <v>728</v>
      </c>
      <c r="E1689" s="251" t="s">
        <v>2168</v>
      </c>
      <c r="F1689" s="251"/>
      <c r="G1689" s="41" t="s">
        <v>164</v>
      </c>
      <c r="H1689" s="42">
        <v>1</v>
      </c>
      <c r="I1689" s="43">
        <f t="shared" ref="I1689:I1695" si="326">L1689</f>
        <v>19.109512491803279</v>
      </c>
      <c r="J1689" s="43">
        <f t="shared" ref="J1689:J1695" si="327">H1689*I1689</f>
        <v>19.109512491803279</v>
      </c>
      <c r="L1689">
        <f>_xlfn.XLOOKUP(B1689,Analítico!B:B,Analítico!I:I,0)</f>
        <v>19.109512491803279</v>
      </c>
    </row>
    <row r="1690" spans="1:12" ht="25.5" customHeight="1" x14ac:dyDescent="0.25">
      <c r="A1690" s="50" t="s">
        <v>1638</v>
      </c>
      <c r="B1690" s="51" t="s">
        <v>2162</v>
      </c>
      <c r="C1690" s="50" t="s">
        <v>157</v>
      </c>
      <c r="D1690" s="50" t="s">
        <v>2163</v>
      </c>
      <c r="E1690" s="248" t="s">
        <v>1637</v>
      </c>
      <c r="F1690" s="248"/>
      <c r="G1690" s="52" t="s">
        <v>266</v>
      </c>
      <c r="H1690" s="53">
        <v>5.16E-2</v>
      </c>
      <c r="I1690" s="43">
        <f t="shared" si="326"/>
        <v>18.72</v>
      </c>
      <c r="J1690" s="43">
        <f t="shared" si="327"/>
        <v>0.96595199999999992</v>
      </c>
      <c r="L1690">
        <f>_xlfn.XLOOKUP(B1690,Analítico!B:B,Analítico!I:I,0)</f>
        <v>18.72</v>
      </c>
    </row>
    <row r="1691" spans="1:12" ht="25.5" customHeight="1" x14ac:dyDescent="0.25">
      <c r="A1691" s="50" t="s">
        <v>1638</v>
      </c>
      <c r="B1691" s="51" t="s">
        <v>1658</v>
      </c>
      <c r="C1691" s="50" t="s">
        <v>157</v>
      </c>
      <c r="D1691" s="50" t="s">
        <v>1659</v>
      </c>
      <c r="E1691" s="248" t="s">
        <v>1637</v>
      </c>
      <c r="F1691" s="248"/>
      <c r="G1691" s="52" t="s">
        <v>266</v>
      </c>
      <c r="H1691" s="53">
        <v>5.16E-2</v>
      </c>
      <c r="I1691" s="43">
        <f t="shared" si="326"/>
        <v>25.97</v>
      </c>
      <c r="J1691" s="43">
        <f t="shared" si="327"/>
        <v>1.340052</v>
      </c>
      <c r="L1691">
        <f>_xlfn.XLOOKUP(B1691,Analítico!B:B,Analítico!I:I,0)</f>
        <v>25.97</v>
      </c>
    </row>
    <row r="1692" spans="1:12" ht="25.5" customHeight="1" x14ac:dyDescent="0.25">
      <c r="A1692" s="55" t="s">
        <v>1627</v>
      </c>
      <c r="B1692" s="56" t="s">
        <v>2505</v>
      </c>
      <c r="C1692" s="55" t="s">
        <v>157</v>
      </c>
      <c r="D1692" s="55" t="s">
        <v>2506</v>
      </c>
      <c r="E1692" s="249" t="s">
        <v>1648</v>
      </c>
      <c r="F1692" s="249"/>
      <c r="G1692" s="57" t="s">
        <v>164</v>
      </c>
      <c r="H1692" s="58">
        <v>1</v>
      </c>
      <c r="I1692" s="43">
        <f t="shared" si="326"/>
        <v>2.97</v>
      </c>
      <c r="J1692" s="43">
        <f t="shared" si="327"/>
        <v>2.97</v>
      </c>
      <c r="L1692">
        <f>_xlfn.XLOOKUP(B1692,Analítico!B:B,Analítico!I:I,0)</f>
        <v>2.97</v>
      </c>
    </row>
    <row r="1693" spans="1:12" ht="25.5" customHeight="1" x14ac:dyDescent="0.25">
      <c r="A1693" s="55" t="s">
        <v>1627</v>
      </c>
      <c r="B1693" s="56" t="s">
        <v>2507</v>
      </c>
      <c r="C1693" s="55" t="s">
        <v>157</v>
      </c>
      <c r="D1693" s="55" t="s">
        <v>2508</v>
      </c>
      <c r="E1693" s="249" t="s">
        <v>1648</v>
      </c>
      <c r="F1693" s="249"/>
      <c r="G1693" s="57" t="s">
        <v>164</v>
      </c>
      <c r="H1693" s="58">
        <v>1</v>
      </c>
      <c r="I1693" s="43">
        <f t="shared" si="326"/>
        <v>9.83</v>
      </c>
      <c r="J1693" s="43">
        <f t="shared" si="327"/>
        <v>9.83</v>
      </c>
      <c r="L1693">
        <f>_xlfn.XLOOKUP(B1693,Analítico!B:B,Analítico!I:I,0)</f>
        <v>9.83</v>
      </c>
    </row>
    <row r="1694" spans="1:12" ht="39" customHeight="1" x14ac:dyDescent="0.25">
      <c r="A1694" s="55" t="s">
        <v>1627</v>
      </c>
      <c r="B1694" s="56" t="s">
        <v>2409</v>
      </c>
      <c r="C1694" s="55" t="s">
        <v>157</v>
      </c>
      <c r="D1694" s="55" t="s">
        <v>2410</v>
      </c>
      <c r="E1694" s="249" t="s">
        <v>1648</v>
      </c>
      <c r="F1694" s="249"/>
      <c r="G1694" s="57" t="s">
        <v>164</v>
      </c>
      <c r="H1694" s="58">
        <v>6.25E-2</v>
      </c>
      <c r="I1694" s="43">
        <f t="shared" si="326"/>
        <v>24.96</v>
      </c>
      <c r="J1694" s="43">
        <f t="shared" si="327"/>
        <v>1.56</v>
      </c>
      <c r="L1694">
        <f>_xlfn.XLOOKUP(B1694,Analítico!B:B,Analítico!I:I,0)</f>
        <v>24.96</v>
      </c>
    </row>
    <row r="1695" spans="1:12" ht="25.5" customHeight="1" thickBot="1" x14ac:dyDescent="0.3">
      <c r="A1695" s="55" t="s">
        <v>1627</v>
      </c>
      <c r="B1695" s="56" t="s">
        <v>2509</v>
      </c>
      <c r="C1695" s="55" t="s">
        <v>157</v>
      </c>
      <c r="D1695" s="55" t="s">
        <v>2510</v>
      </c>
      <c r="E1695" s="249" t="s">
        <v>1648</v>
      </c>
      <c r="F1695" s="249"/>
      <c r="G1695" s="57" t="s">
        <v>164</v>
      </c>
      <c r="H1695" s="58">
        <v>1</v>
      </c>
      <c r="I1695" s="43">
        <f t="shared" si="326"/>
        <v>2.44</v>
      </c>
      <c r="J1695" s="43">
        <f t="shared" si="327"/>
        <v>2.44</v>
      </c>
      <c r="L1695">
        <f>_xlfn.XLOOKUP(B1695,Analítico!B:B,Analítico!I:I,0)</f>
        <v>2.44</v>
      </c>
    </row>
    <row r="1696" spans="1:12" ht="26.25" hidden="1" thickBot="1" x14ac:dyDescent="0.3">
      <c r="A1696" s="44"/>
      <c r="B1696" s="44"/>
      <c r="C1696" s="44"/>
      <c r="D1696" s="44"/>
      <c r="E1696" s="44" t="s">
        <v>1629</v>
      </c>
      <c r="F1696" s="45">
        <v>1.78</v>
      </c>
      <c r="G1696" s="44" t="s">
        <v>1630</v>
      </c>
      <c r="H1696" s="45">
        <v>0</v>
      </c>
      <c r="I1696" s="44" t="s">
        <v>1631</v>
      </c>
      <c r="J1696" s="45">
        <v>1.78</v>
      </c>
      <c r="L1696" t="str">
        <f>_xlfn.XLOOKUP(B1696,Analítico!B:B,Analítico!I:I,0)</f>
        <v>MO com LS =&gt;</v>
      </c>
    </row>
    <row r="1697" spans="1:12" ht="15" hidden="1" customHeight="1" thickBot="1" x14ac:dyDescent="0.3">
      <c r="A1697" s="44"/>
      <c r="B1697" s="44"/>
      <c r="C1697" s="44"/>
      <c r="D1697" s="44"/>
      <c r="E1697" s="44" t="s">
        <v>1632</v>
      </c>
      <c r="F1697" s="45">
        <v>4.2699999999999996</v>
      </c>
      <c r="G1697" s="44"/>
      <c r="H1697" s="229" t="s">
        <v>1633</v>
      </c>
      <c r="I1697" s="229"/>
      <c r="J1697" s="45">
        <v>23.72</v>
      </c>
      <c r="L1697" t="str">
        <f>_xlfn.XLOOKUP(B1697,Analítico!B:B,Analítico!I:I,0)</f>
        <v>MO com LS =&gt;</v>
      </c>
    </row>
    <row r="1698" spans="1:12" ht="0.75" customHeight="1" thickTop="1" x14ac:dyDescent="0.25">
      <c r="A1698" s="49"/>
      <c r="B1698" s="49"/>
      <c r="C1698" s="49"/>
      <c r="D1698" s="49"/>
      <c r="E1698" s="49"/>
      <c r="F1698" s="49"/>
      <c r="G1698" s="49"/>
      <c r="H1698" s="49"/>
      <c r="I1698" s="49"/>
      <c r="J1698" s="49"/>
      <c r="L1698" t="str">
        <f>_xlfn.XLOOKUP(B1698,Analítico!B:B,Analítico!I:I,0)</f>
        <v>MO com LS =&gt;</v>
      </c>
    </row>
    <row r="1699" spans="1:12" ht="18" hidden="1" customHeight="1" x14ac:dyDescent="0.25">
      <c r="A1699" s="36" t="s">
        <v>729</v>
      </c>
      <c r="B1699" s="37" t="s">
        <v>137</v>
      </c>
      <c r="C1699" s="36" t="s">
        <v>138</v>
      </c>
      <c r="D1699" s="36" t="s">
        <v>9</v>
      </c>
      <c r="E1699" s="250" t="s">
        <v>1626</v>
      </c>
      <c r="F1699" s="250"/>
      <c r="G1699" s="38" t="s">
        <v>139</v>
      </c>
      <c r="H1699" s="37" t="s">
        <v>140</v>
      </c>
      <c r="I1699" s="37" t="s">
        <v>141</v>
      </c>
      <c r="J1699" s="37" t="s">
        <v>10</v>
      </c>
      <c r="L1699" t="str">
        <f>_xlfn.XLOOKUP(B1699,Analítico!B:B,Analítico!I:I,0)</f>
        <v>Valor Unit</v>
      </c>
    </row>
    <row r="1700" spans="1:12" ht="51.75" customHeight="1" x14ac:dyDescent="0.25">
      <c r="A1700" s="39" t="s">
        <v>1636</v>
      </c>
      <c r="B1700" s="40" t="s">
        <v>730</v>
      </c>
      <c r="C1700" s="39" t="s">
        <v>157</v>
      </c>
      <c r="D1700" s="39" t="s">
        <v>731</v>
      </c>
      <c r="E1700" s="251" t="s">
        <v>2168</v>
      </c>
      <c r="F1700" s="251"/>
      <c r="G1700" s="41" t="s">
        <v>164</v>
      </c>
      <c r="H1700" s="42">
        <v>1</v>
      </c>
      <c r="I1700" s="43">
        <f t="shared" ref="I1700:I1706" si="328">L1700</f>
        <v>70.887268303278688</v>
      </c>
      <c r="J1700" s="43">
        <f t="shared" ref="J1700:J1706" si="329">H1700*I1700</f>
        <v>70.887268303278688</v>
      </c>
      <c r="L1700">
        <f>_xlfn.XLOOKUP(B1700,Analítico!B:B,Analítico!I:I,0)</f>
        <v>70.887268303278688</v>
      </c>
    </row>
    <row r="1701" spans="1:12" ht="25.5" customHeight="1" x14ac:dyDescent="0.25">
      <c r="A1701" s="50" t="s">
        <v>1638</v>
      </c>
      <c r="B1701" s="51" t="s">
        <v>2162</v>
      </c>
      <c r="C1701" s="50" t="s">
        <v>157</v>
      </c>
      <c r="D1701" s="50" t="s">
        <v>2163</v>
      </c>
      <c r="E1701" s="248" t="s">
        <v>1637</v>
      </c>
      <c r="F1701" s="248"/>
      <c r="G1701" s="52" t="s">
        <v>266</v>
      </c>
      <c r="H1701" s="53">
        <v>0.42309999999999998</v>
      </c>
      <c r="I1701" s="43">
        <f t="shared" si="328"/>
        <v>18.72</v>
      </c>
      <c r="J1701" s="43">
        <f t="shared" si="329"/>
        <v>7.920431999999999</v>
      </c>
      <c r="L1701">
        <f>_xlfn.XLOOKUP(B1701,Analítico!B:B,Analítico!I:I,0)</f>
        <v>18.72</v>
      </c>
    </row>
    <row r="1702" spans="1:12" ht="25.5" customHeight="1" x14ac:dyDescent="0.25">
      <c r="A1702" s="50" t="s">
        <v>1638</v>
      </c>
      <c r="B1702" s="51" t="s">
        <v>1658</v>
      </c>
      <c r="C1702" s="50" t="s">
        <v>157</v>
      </c>
      <c r="D1702" s="50" t="s">
        <v>1659</v>
      </c>
      <c r="E1702" s="248" t="s">
        <v>1637</v>
      </c>
      <c r="F1702" s="248"/>
      <c r="G1702" s="52" t="s">
        <v>266</v>
      </c>
      <c r="H1702" s="53">
        <v>0.42309999999999998</v>
      </c>
      <c r="I1702" s="43">
        <f t="shared" si="328"/>
        <v>25.97</v>
      </c>
      <c r="J1702" s="43">
        <f t="shared" si="329"/>
        <v>10.987906999999998</v>
      </c>
      <c r="L1702">
        <f>_xlfn.XLOOKUP(B1702,Analítico!B:B,Analítico!I:I,0)</f>
        <v>25.97</v>
      </c>
    </row>
    <row r="1703" spans="1:12" ht="24" customHeight="1" x14ac:dyDescent="0.25">
      <c r="A1703" s="55" t="s">
        <v>1627</v>
      </c>
      <c r="B1703" s="56" t="s">
        <v>2231</v>
      </c>
      <c r="C1703" s="55" t="s">
        <v>157</v>
      </c>
      <c r="D1703" s="55" t="s">
        <v>2232</v>
      </c>
      <c r="E1703" s="249" t="s">
        <v>1648</v>
      </c>
      <c r="F1703" s="249"/>
      <c r="G1703" s="57" t="s">
        <v>164</v>
      </c>
      <c r="H1703" s="58">
        <v>2.92E-2</v>
      </c>
      <c r="I1703" s="43">
        <f t="shared" si="328"/>
        <v>60.5</v>
      </c>
      <c r="J1703" s="43">
        <f t="shared" si="329"/>
        <v>1.7665999999999999</v>
      </c>
      <c r="L1703">
        <f>_xlfn.XLOOKUP(B1703,Analítico!B:B,Analítico!I:I,0)</f>
        <v>60.5</v>
      </c>
    </row>
    <row r="1704" spans="1:12" ht="25.5" customHeight="1" x14ac:dyDescent="0.25">
      <c r="A1704" s="55" t="s">
        <v>1627</v>
      </c>
      <c r="B1704" s="56" t="s">
        <v>2511</v>
      </c>
      <c r="C1704" s="55" t="s">
        <v>157</v>
      </c>
      <c r="D1704" s="55" t="s">
        <v>2512</v>
      </c>
      <c r="E1704" s="249" t="s">
        <v>1648</v>
      </c>
      <c r="F1704" s="249"/>
      <c r="G1704" s="57" t="s">
        <v>164</v>
      </c>
      <c r="H1704" s="58">
        <v>1</v>
      </c>
      <c r="I1704" s="43">
        <f t="shared" si="328"/>
        <v>47.18</v>
      </c>
      <c r="J1704" s="43">
        <f t="shared" si="329"/>
        <v>47.18</v>
      </c>
      <c r="L1704">
        <f>_xlfn.XLOOKUP(B1704,Analítico!B:B,Analítico!I:I,0)</f>
        <v>47.18</v>
      </c>
    </row>
    <row r="1705" spans="1:12" ht="25.5" customHeight="1" x14ac:dyDescent="0.25">
      <c r="A1705" s="55" t="s">
        <v>1627</v>
      </c>
      <c r="B1705" s="56" t="s">
        <v>2235</v>
      </c>
      <c r="C1705" s="55" t="s">
        <v>157</v>
      </c>
      <c r="D1705" s="55" t="s">
        <v>2236</v>
      </c>
      <c r="E1705" s="249" t="s">
        <v>1648</v>
      </c>
      <c r="F1705" s="249"/>
      <c r="G1705" s="57" t="s">
        <v>164</v>
      </c>
      <c r="H1705" s="58">
        <v>4.3999999999999997E-2</v>
      </c>
      <c r="I1705" s="43">
        <f t="shared" si="328"/>
        <v>68.55</v>
      </c>
      <c r="J1705" s="43">
        <f t="shared" si="329"/>
        <v>3.0161999999999995</v>
      </c>
      <c r="L1705">
        <f>_xlfn.XLOOKUP(B1705,Analítico!B:B,Analítico!I:I,0)</f>
        <v>68.55</v>
      </c>
    </row>
    <row r="1706" spans="1:12" ht="24" customHeight="1" thickBot="1" x14ac:dyDescent="0.3">
      <c r="A1706" s="55" t="s">
        <v>1627</v>
      </c>
      <c r="B1706" s="56" t="s">
        <v>2237</v>
      </c>
      <c r="C1706" s="55" t="s">
        <v>157</v>
      </c>
      <c r="D1706" s="55" t="s">
        <v>2238</v>
      </c>
      <c r="E1706" s="249" t="s">
        <v>1648</v>
      </c>
      <c r="F1706" s="249"/>
      <c r="G1706" s="57" t="s">
        <v>164</v>
      </c>
      <c r="H1706" s="58">
        <v>1.54E-2</v>
      </c>
      <c r="I1706" s="43">
        <f t="shared" si="328"/>
        <v>1.94</v>
      </c>
      <c r="J1706" s="43">
        <f t="shared" si="329"/>
        <v>2.9876E-2</v>
      </c>
      <c r="L1706">
        <f>_xlfn.XLOOKUP(B1706,Analítico!B:B,Analítico!I:I,0)</f>
        <v>1.94</v>
      </c>
    </row>
    <row r="1707" spans="1:12" ht="26.25" hidden="1" thickBot="1" x14ac:dyDescent="0.3">
      <c r="A1707" s="44"/>
      <c r="B1707" s="44"/>
      <c r="C1707" s="44"/>
      <c r="D1707" s="44"/>
      <c r="E1707" s="44" t="s">
        <v>1629</v>
      </c>
      <c r="F1707" s="45">
        <v>14.7</v>
      </c>
      <c r="G1707" s="44" t="s">
        <v>1630</v>
      </c>
      <c r="H1707" s="45">
        <v>0</v>
      </c>
      <c r="I1707" s="44" t="s">
        <v>1631</v>
      </c>
      <c r="J1707" s="45">
        <v>14.7</v>
      </c>
      <c r="L1707" t="str">
        <f>_xlfn.XLOOKUP(B1707,Analítico!B:B,Analítico!I:I,0)</f>
        <v>MO com LS =&gt;</v>
      </c>
    </row>
    <row r="1708" spans="1:12" ht="15" hidden="1" customHeight="1" thickBot="1" x14ac:dyDescent="0.3">
      <c r="A1708" s="44"/>
      <c r="B1708" s="44"/>
      <c r="C1708" s="44"/>
      <c r="D1708" s="44"/>
      <c r="E1708" s="44" t="s">
        <v>1632</v>
      </c>
      <c r="F1708" s="45">
        <v>15.86</v>
      </c>
      <c r="G1708" s="44"/>
      <c r="H1708" s="229" t="s">
        <v>1633</v>
      </c>
      <c r="I1708" s="229"/>
      <c r="J1708" s="45">
        <v>87.99</v>
      </c>
      <c r="L1708" t="str">
        <f>_xlfn.XLOOKUP(B1708,Analítico!B:B,Analítico!I:I,0)</f>
        <v>MO com LS =&gt;</v>
      </c>
    </row>
    <row r="1709" spans="1:12" ht="0.75" customHeight="1" thickTop="1" x14ac:dyDescent="0.25">
      <c r="A1709" s="49"/>
      <c r="B1709" s="49"/>
      <c r="C1709" s="49"/>
      <c r="D1709" s="49"/>
      <c r="E1709" s="49"/>
      <c r="F1709" s="49"/>
      <c r="G1709" s="49"/>
      <c r="H1709" s="49"/>
      <c r="I1709" s="49"/>
      <c r="J1709" s="49"/>
      <c r="L1709" t="str">
        <f>_xlfn.XLOOKUP(B1709,Analítico!B:B,Analítico!I:I,0)</f>
        <v>MO com LS =&gt;</v>
      </c>
    </row>
    <row r="1710" spans="1:12" ht="18" hidden="1" customHeight="1" x14ac:dyDescent="0.25">
      <c r="A1710" s="36" t="s">
        <v>732</v>
      </c>
      <c r="B1710" s="37" t="s">
        <v>137</v>
      </c>
      <c r="C1710" s="36" t="s">
        <v>138</v>
      </c>
      <c r="D1710" s="36" t="s">
        <v>9</v>
      </c>
      <c r="E1710" s="250" t="s">
        <v>1626</v>
      </c>
      <c r="F1710" s="250"/>
      <c r="G1710" s="38" t="s">
        <v>139</v>
      </c>
      <c r="H1710" s="37" t="s">
        <v>140</v>
      </c>
      <c r="I1710" s="37" t="s">
        <v>141</v>
      </c>
      <c r="J1710" s="37" t="s">
        <v>10</v>
      </c>
      <c r="L1710" t="str">
        <f>_xlfn.XLOOKUP(B1710,Analítico!B:B,Analítico!I:I,0)</f>
        <v>Valor Unit</v>
      </c>
    </row>
    <row r="1711" spans="1:12" ht="39" customHeight="1" x14ac:dyDescent="0.25">
      <c r="A1711" s="39" t="s">
        <v>1636</v>
      </c>
      <c r="B1711" s="40" t="s">
        <v>733</v>
      </c>
      <c r="C1711" s="39" t="s">
        <v>157</v>
      </c>
      <c r="D1711" s="39" t="s">
        <v>734</v>
      </c>
      <c r="E1711" s="251" t="s">
        <v>2168</v>
      </c>
      <c r="F1711" s="251"/>
      <c r="G1711" s="41" t="s">
        <v>164</v>
      </c>
      <c r="H1711" s="42">
        <v>1</v>
      </c>
      <c r="I1711" s="43">
        <f t="shared" ref="I1711:I1717" si="330">L1711</f>
        <v>6.8478438524590173</v>
      </c>
      <c r="J1711" s="43">
        <f t="shared" ref="J1711:J1717" si="331">H1711*I1711</f>
        <v>6.8478438524590173</v>
      </c>
      <c r="L1711">
        <f>_xlfn.XLOOKUP(B1711,Analítico!B:B,Analítico!I:I,0)</f>
        <v>6.8478438524590173</v>
      </c>
    </row>
    <row r="1712" spans="1:12" ht="25.5" customHeight="1" x14ac:dyDescent="0.25">
      <c r="A1712" s="50" t="s">
        <v>1638</v>
      </c>
      <c r="B1712" s="51" t="s">
        <v>2162</v>
      </c>
      <c r="C1712" s="50" t="s">
        <v>157</v>
      </c>
      <c r="D1712" s="50" t="s">
        <v>2163</v>
      </c>
      <c r="E1712" s="248" t="s">
        <v>1637</v>
      </c>
      <c r="F1712" s="248"/>
      <c r="G1712" s="52" t="s">
        <v>266</v>
      </c>
      <c r="H1712" s="53">
        <v>0.1106</v>
      </c>
      <c r="I1712" s="43">
        <f t="shared" si="330"/>
        <v>18.72</v>
      </c>
      <c r="J1712" s="43">
        <f t="shared" si="331"/>
        <v>2.0704319999999998</v>
      </c>
      <c r="L1712">
        <f>_xlfn.XLOOKUP(B1712,Analítico!B:B,Analítico!I:I,0)</f>
        <v>18.72</v>
      </c>
    </row>
    <row r="1713" spans="1:12" ht="25.5" customHeight="1" x14ac:dyDescent="0.25">
      <c r="A1713" s="50" t="s">
        <v>1638</v>
      </c>
      <c r="B1713" s="51" t="s">
        <v>1658</v>
      </c>
      <c r="C1713" s="50" t="s">
        <v>157</v>
      </c>
      <c r="D1713" s="50" t="s">
        <v>1659</v>
      </c>
      <c r="E1713" s="248" t="s">
        <v>1637</v>
      </c>
      <c r="F1713" s="248"/>
      <c r="G1713" s="52" t="s">
        <v>266</v>
      </c>
      <c r="H1713" s="53">
        <v>0.1106</v>
      </c>
      <c r="I1713" s="43">
        <f t="shared" si="330"/>
        <v>25.97</v>
      </c>
      <c r="J1713" s="43">
        <f t="shared" si="331"/>
        <v>2.8722819999999998</v>
      </c>
      <c r="L1713">
        <f>_xlfn.XLOOKUP(B1713,Analítico!B:B,Analítico!I:I,0)</f>
        <v>25.97</v>
      </c>
    </row>
    <row r="1714" spans="1:12" ht="24" customHeight="1" x14ac:dyDescent="0.25">
      <c r="A1714" s="55" t="s">
        <v>1627</v>
      </c>
      <c r="B1714" s="56" t="s">
        <v>2231</v>
      </c>
      <c r="C1714" s="55" t="s">
        <v>157</v>
      </c>
      <c r="D1714" s="55" t="s">
        <v>2232</v>
      </c>
      <c r="E1714" s="249" t="s">
        <v>1648</v>
      </c>
      <c r="F1714" s="249"/>
      <c r="G1714" s="57" t="s">
        <v>164</v>
      </c>
      <c r="H1714" s="58">
        <v>7.1000000000000004E-3</v>
      </c>
      <c r="I1714" s="43">
        <f t="shared" si="330"/>
        <v>60.5</v>
      </c>
      <c r="J1714" s="43">
        <f t="shared" si="331"/>
        <v>0.42955000000000004</v>
      </c>
      <c r="L1714">
        <f>_xlfn.XLOOKUP(B1714,Analítico!B:B,Analítico!I:I,0)</f>
        <v>60.5</v>
      </c>
    </row>
    <row r="1715" spans="1:12" ht="25.5" customHeight="1" x14ac:dyDescent="0.25">
      <c r="A1715" s="55" t="s">
        <v>1627</v>
      </c>
      <c r="B1715" s="56" t="s">
        <v>2249</v>
      </c>
      <c r="C1715" s="55" t="s">
        <v>157</v>
      </c>
      <c r="D1715" s="55" t="s">
        <v>2250</v>
      </c>
      <c r="E1715" s="249" t="s">
        <v>1648</v>
      </c>
      <c r="F1715" s="249"/>
      <c r="G1715" s="57" t="s">
        <v>164</v>
      </c>
      <c r="H1715" s="58">
        <v>1</v>
      </c>
      <c r="I1715" s="43">
        <f t="shared" si="330"/>
        <v>0.93</v>
      </c>
      <c r="J1715" s="43">
        <f t="shared" si="331"/>
        <v>0.93</v>
      </c>
      <c r="L1715">
        <f>_xlfn.XLOOKUP(B1715,Analítico!B:B,Analítico!I:I,0)</f>
        <v>0.93</v>
      </c>
    </row>
    <row r="1716" spans="1:12" ht="25.5" customHeight="1" x14ac:dyDescent="0.25">
      <c r="A1716" s="55" t="s">
        <v>1627</v>
      </c>
      <c r="B1716" s="56" t="s">
        <v>2235</v>
      </c>
      <c r="C1716" s="55" t="s">
        <v>157</v>
      </c>
      <c r="D1716" s="55" t="s">
        <v>2236</v>
      </c>
      <c r="E1716" s="249" t="s">
        <v>1648</v>
      </c>
      <c r="F1716" s="249"/>
      <c r="G1716" s="57" t="s">
        <v>164</v>
      </c>
      <c r="H1716" s="58">
        <v>8.0000000000000002E-3</v>
      </c>
      <c r="I1716" s="43">
        <f t="shared" si="330"/>
        <v>68.55</v>
      </c>
      <c r="J1716" s="43">
        <f t="shared" si="331"/>
        <v>0.5484</v>
      </c>
      <c r="L1716">
        <f>_xlfn.XLOOKUP(B1716,Analítico!B:B,Analítico!I:I,0)</f>
        <v>68.55</v>
      </c>
    </row>
    <row r="1717" spans="1:12" ht="24" customHeight="1" thickBot="1" x14ac:dyDescent="0.3">
      <c r="A1717" s="55" t="s">
        <v>1627</v>
      </c>
      <c r="B1717" s="56" t="s">
        <v>2237</v>
      </c>
      <c r="C1717" s="55" t="s">
        <v>157</v>
      </c>
      <c r="D1717" s="55" t="s">
        <v>2238</v>
      </c>
      <c r="E1717" s="249" t="s">
        <v>1648</v>
      </c>
      <c r="F1717" s="249"/>
      <c r="G1717" s="57" t="s">
        <v>164</v>
      </c>
      <c r="H1717" s="58">
        <v>6.1000000000000004E-3</v>
      </c>
      <c r="I1717" s="43">
        <f t="shared" si="330"/>
        <v>1.94</v>
      </c>
      <c r="J1717" s="43">
        <f t="shared" si="331"/>
        <v>1.1834000000000001E-2</v>
      </c>
      <c r="L1717">
        <f>_xlfn.XLOOKUP(B1717,Analítico!B:B,Analítico!I:I,0)</f>
        <v>1.94</v>
      </c>
    </row>
    <row r="1718" spans="1:12" ht="26.25" hidden="1" thickBot="1" x14ac:dyDescent="0.3">
      <c r="A1718" s="44"/>
      <c r="B1718" s="44"/>
      <c r="C1718" s="44"/>
      <c r="D1718" s="44"/>
      <c r="E1718" s="44" t="s">
        <v>1629</v>
      </c>
      <c r="F1718" s="45">
        <v>3.84</v>
      </c>
      <c r="G1718" s="44" t="s">
        <v>1630</v>
      </c>
      <c r="H1718" s="45">
        <v>0</v>
      </c>
      <c r="I1718" s="44" t="s">
        <v>1631</v>
      </c>
      <c r="J1718" s="45">
        <v>3.84</v>
      </c>
      <c r="L1718" t="str">
        <f>_xlfn.XLOOKUP(B1718,Analítico!B:B,Analítico!I:I,0)</f>
        <v>MO com LS =&gt;</v>
      </c>
    </row>
    <row r="1719" spans="1:12" ht="15" hidden="1" customHeight="1" thickBot="1" x14ac:dyDescent="0.3">
      <c r="A1719" s="44"/>
      <c r="B1719" s="44"/>
      <c r="C1719" s="44"/>
      <c r="D1719" s="44"/>
      <c r="E1719" s="44" t="s">
        <v>1632</v>
      </c>
      <c r="F1719" s="45">
        <v>1.53</v>
      </c>
      <c r="G1719" s="44"/>
      <c r="H1719" s="229" t="s">
        <v>1633</v>
      </c>
      <c r="I1719" s="229"/>
      <c r="J1719" s="45">
        <v>8.5</v>
      </c>
      <c r="L1719" t="str">
        <f>_xlfn.XLOOKUP(B1719,Analítico!B:B,Analítico!I:I,0)</f>
        <v>MO com LS =&gt;</v>
      </c>
    </row>
    <row r="1720" spans="1:12" ht="0.75" customHeight="1" thickTop="1" x14ac:dyDescent="0.25">
      <c r="A1720" s="49"/>
      <c r="B1720" s="49"/>
      <c r="C1720" s="49"/>
      <c r="D1720" s="49"/>
      <c r="E1720" s="49"/>
      <c r="F1720" s="49"/>
      <c r="G1720" s="49"/>
      <c r="H1720" s="49"/>
      <c r="I1720" s="49"/>
      <c r="J1720" s="49"/>
      <c r="L1720" t="str">
        <f>_xlfn.XLOOKUP(B1720,Analítico!B:B,Analítico!I:I,0)</f>
        <v>MO com LS =&gt;</v>
      </c>
    </row>
    <row r="1721" spans="1:12" ht="18" hidden="1" customHeight="1" x14ac:dyDescent="0.25">
      <c r="A1721" s="36" t="s">
        <v>735</v>
      </c>
      <c r="B1721" s="37" t="s">
        <v>137</v>
      </c>
      <c r="C1721" s="36" t="s">
        <v>138</v>
      </c>
      <c r="D1721" s="36" t="s">
        <v>9</v>
      </c>
      <c r="E1721" s="250" t="s">
        <v>1626</v>
      </c>
      <c r="F1721" s="250"/>
      <c r="G1721" s="38" t="s">
        <v>139</v>
      </c>
      <c r="H1721" s="37" t="s">
        <v>140</v>
      </c>
      <c r="I1721" s="37" t="s">
        <v>141</v>
      </c>
      <c r="J1721" s="37" t="s">
        <v>10</v>
      </c>
      <c r="L1721" t="str">
        <f>_xlfn.XLOOKUP(B1721,Analítico!B:B,Analítico!I:I,0)</f>
        <v>Valor Unit</v>
      </c>
    </row>
    <row r="1722" spans="1:12" ht="39" customHeight="1" x14ac:dyDescent="0.25">
      <c r="A1722" s="39" t="s">
        <v>1636</v>
      </c>
      <c r="B1722" s="40" t="s">
        <v>736</v>
      </c>
      <c r="C1722" s="39" t="s">
        <v>157</v>
      </c>
      <c r="D1722" s="39" t="s">
        <v>737</v>
      </c>
      <c r="E1722" s="251" t="s">
        <v>2168</v>
      </c>
      <c r="F1722" s="251"/>
      <c r="G1722" s="41" t="s">
        <v>164</v>
      </c>
      <c r="H1722" s="42">
        <v>1</v>
      </c>
      <c r="I1722" s="43">
        <f t="shared" ref="I1722:I1728" si="332">L1722</f>
        <v>7.8387671393442631</v>
      </c>
      <c r="J1722" s="43">
        <f t="shared" ref="J1722:J1728" si="333">H1722*I1722</f>
        <v>7.8387671393442631</v>
      </c>
      <c r="L1722">
        <f>_xlfn.XLOOKUP(B1722,Analítico!B:B,Analítico!I:I,0)</f>
        <v>7.8387671393442631</v>
      </c>
    </row>
    <row r="1723" spans="1:12" ht="25.5" customHeight="1" x14ac:dyDescent="0.25">
      <c r="A1723" s="50" t="s">
        <v>1638</v>
      </c>
      <c r="B1723" s="51" t="s">
        <v>2162</v>
      </c>
      <c r="C1723" s="50" t="s">
        <v>157</v>
      </c>
      <c r="D1723" s="50" t="s">
        <v>2163</v>
      </c>
      <c r="E1723" s="248" t="s">
        <v>1637</v>
      </c>
      <c r="F1723" s="248"/>
      <c r="G1723" s="52" t="s">
        <v>266</v>
      </c>
      <c r="H1723" s="53">
        <v>0.1106</v>
      </c>
      <c r="I1723" s="43">
        <f t="shared" si="332"/>
        <v>18.72</v>
      </c>
      <c r="J1723" s="43">
        <f t="shared" si="333"/>
        <v>2.0704319999999998</v>
      </c>
      <c r="L1723">
        <f>_xlfn.XLOOKUP(B1723,Analítico!B:B,Analítico!I:I,0)</f>
        <v>18.72</v>
      </c>
    </row>
    <row r="1724" spans="1:12" ht="25.5" customHeight="1" x14ac:dyDescent="0.25">
      <c r="A1724" s="50" t="s">
        <v>1638</v>
      </c>
      <c r="B1724" s="51" t="s">
        <v>1658</v>
      </c>
      <c r="C1724" s="50" t="s">
        <v>157</v>
      </c>
      <c r="D1724" s="50" t="s">
        <v>1659</v>
      </c>
      <c r="E1724" s="248" t="s">
        <v>1637</v>
      </c>
      <c r="F1724" s="248"/>
      <c r="G1724" s="52" t="s">
        <v>266</v>
      </c>
      <c r="H1724" s="53">
        <v>0.1106</v>
      </c>
      <c r="I1724" s="43">
        <f t="shared" si="332"/>
        <v>25.97</v>
      </c>
      <c r="J1724" s="43">
        <f t="shared" si="333"/>
        <v>2.8722819999999998</v>
      </c>
      <c r="L1724">
        <f>_xlfn.XLOOKUP(B1724,Analítico!B:B,Analítico!I:I,0)</f>
        <v>25.97</v>
      </c>
    </row>
    <row r="1725" spans="1:12" ht="24" customHeight="1" x14ac:dyDescent="0.25">
      <c r="A1725" s="55" t="s">
        <v>1627</v>
      </c>
      <c r="B1725" s="56" t="s">
        <v>2231</v>
      </c>
      <c r="C1725" s="55" t="s">
        <v>157</v>
      </c>
      <c r="D1725" s="55" t="s">
        <v>2232</v>
      </c>
      <c r="E1725" s="249" t="s">
        <v>1648</v>
      </c>
      <c r="F1725" s="249"/>
      <c r="G1725" s="57" t="s">
        <v>164</v>
      </c>
      <c r="H1725" s="58">
        <v>7.1000000000000004E-3</v>
      </c>
      <c r="I1725" s="43">
        <f t="shared" si="332"/>
        <v>60.5</v>
      </c>
      <c r="J1725" s="43">
        <f t="shared" si="333"/>
        <v>0.42955000000000004</v>
      </c>
      <c r="L1725">
        <f>_xlfn.XLOOKUP(B1725,Analítico!B:B,Analítico!I:I,0)</f>
        <v>60.5</v>
      </c>
    </row>
    <row r="1726" spans="1:12" ht="25.5" customHeight="1" x14ac:dyDescent="0.25">
      <c r="A1726" s="55" t="s">
        <v>1627</v>
      </c>
      <c r="B1726" s="56" t="s">
        <v>2513</v>
      </c>
      <c r="C1726" s="55" t="s">
        <v>157</v>
      </c>
      <c r="D1726" s="55" t="s">
        <v>2514</v>
      </c>
      <c r="E1726" s="249" t="s">
        <v>1648</v>
      </c>
      <c r="F1726" s="249"/>
      <c r="G1726" s="57" t="s">
        <v>164</v>
      </c>
      <c r="H1726" s="58">
        <v>1</v>
      </c>
      <c r="I1726" s="43">
        <f t="shared" si="332"/>
        <v>1.92</v>
      </c>
      <c r="J1726" s="43">
        <f t="shared" si="333"/>
        <v>1.92</v>
      </c>
      <c r="L1726">
        <f>_xlfn.XLOOKUP(B1726,Analítico!B:B,Analítico!I:I,0)</f>
        <v>1.92</v>
      </c>
    </row>
    <row r="1727" spans="1:12" ht="25.5" customHeight="1" x14ac:dyDescent="0.25">
      <c r="A1727" s="55" t="s">
        <v>1627</v>
      </c>
      <c r="B1727" s="56" t="s">
        <v>2235</v>
      </c>
      <c r="C1727" s="55" t="s">
        <v>157</v>
      </c>
      <c r="D1727" s="55" t="s">
        <v>2236</v>
      </c>
      <c r="E1727" s="249" t="s">
        <v>1648</v>
      </c>
      <c r="F1727" s="249"/>
      <c r="G1727" s="57" t="s">
        <v>164</v>
      </c>
      <c r="H1727" s="58">
        <v>8.0000000000000002E-3</v>
      </c>
      <c r="I1727" s="43">
        <f t="shared" si="332"/>
        <v>68.55</v>
      </c>
      <c r="J1727" s="43">
        <f t="shared" si="333"/>
        <v>0.5484</v>
      </c>
      <c r="L1727">
        <f>_xlfn.XLOOKUP(B1727,Analítico!B:B,Analítico!I:I,0)</f>
        <v>68.55</v>
      </c>
    </row>
    <row r="1728" spans="1:12" ht="24" customHeight="1" thickBot="1" x14ac:dyDescent="0.3">
      <c r="A1728" s="55" t="s">
        <v>1627</v>
      </c>
      <c r="B1728" s="56" t="s">
        <v>2237</v>
      </c>
      <c r="C1728" s="55" t="s">
        <v>157</v>
      </c>
      <c r="D1728" s="55" t="s">
        <v>2238</v>
      </c>
      <c r="E1728" s="249" t="s">
        <v>1648</v>
      </c>
      <c r="F1728" s="249"/>
      <c r="G1728" s="57" t="s">
        <v>164</v>
      </c>
      <c r="H1728" s="58">
        <v>6.1000000000000004E-3</v>
      </c>
      <c r="I1728" s="43">
        <f t="shared" si="332"/>
        <v>1.94</v>
      </c>
      <c r="J1728" s="43">
        <f t="shared" si="333"/>
        <v>1.1834000000000001E-2</v>
      </c>
      <c r="L1728">
        <f>_xlfn.XLOOKUP(B1728,Analítico!B:B,Analítico!I:I,0)</f>
        <v>1.94</v>
      </c>
    </row>
    <row r="1729" spans="1:12" ht="26.25" hidden="1" thickBot="1" x14ac:dyDescent="0.3">
      <c r="A1729" s="44"/>
      <c r="B1729" s="44"/>
      <c r="C1729" s="44"/>
      <c r="D1729" s="44"/>
      <c r="E1729" s="44" t="s">
        <v>1629</v>
      </c>
      <c r="F1729" s="45">
        <v>3.84</v>
      </c>
      <c r="G1729" s="44" t="s">
        <v>1630</v>
      </c>
      <c r="H1729" s="45">
        <v>0</v>
      </c>
      <c r="I1729" s="44" t="s">
        <v>1631</v>
      </c>
      <c r="J1729" s="45">
        <v>3.84</v>
      </c>
      <c r="L1729" t="str">
        <f>_xlfn.XLOOKUP(B1729,Analítico!B:B,Analítico!I:I,0)</f>
        <v>MO com LS =&gt;</v>
      </c>
    </row>
    <row r="1730" spans="1:12" ht="15" hidden="1" customHeight="1" thickBot="1" x14ac:dyDescent="0.3">
      <c r="A1730" s="44"/>
      <c r="B1730" s="44"/>
      <c r="C1730" s="44"/>
      <c r="D1730" s="44"/>
      <c r="E1730" s="44" t="s">
        <v>1632</v>
      </c>
      <c r="F1730" s="45">
        <v>1.75</v>
      </c>
      <c r="G1730" s="44"/>
      <c r="H1730" s="229" t="s">
        <v>1633</v>
      </c>
      <c r="I1730" s="229"/>
      <c r="J1730" s="45">
        <v>9.73</v>
      </c>
      <c r="L1730" t="str">
        <f>_xlfn.XLOOKUP(B1730,Analítico!B:B,Analítico!I:I,0)</f>
        <v>MO com LS =&gt;</v>
      </c>
    </row>
    <row r="1731" spans="1:12" ht="0.75" customHeight="1" thickTop="1" x14ac:dyDescent="0.25">
      <c r="A1731" s="49"/>
      <c r="B1731" s="49"/>
      <c r="C1731" s="49"/>
      <c r="D1731" s="49"/>
      <c r="E1731" s="49"/>
      <c r="F1731" s="49"/>
      <c r="G1731" s="49"/>
      <c r="H1731" s="49"/>
      <c r="I1731" s="49"/>
      <c r="J1731" s="49"/>
      <c r="L1731" t="str">
        <f>_xlfn.XLOOKUP(B1731,Analítico!B:B,Analítico!I:I,0)</f>
        <v>MO com LS =&gt;</v>
      </c>
    </row>
    <row r="1732" spans="1:12" ht="18" hidden="1" customHeight="1" x14ac:dyDescent="0.25">
      <c r="A1732" s="36" t="s">
        <v>738</v>
      </c>
      <c r="B1732" s="37" t="s">
        <v>137</v>
      </c>
      <c r="C1732" s="36" t="s">
        <v>138</v>
      </c>
      <c r="D1732" s="36" t="s">
        <v>9</v>
      </c>
      <c r="E1732" s="250" t="s">
        <v>1626</v>
      </c>
      <c r="F1732" s="250"/>
      <c r="G1732" s="38" t="s">
        <v>139</v>
      </c>
      <c r="H1732" s="37" t="s">
        <v>140</v>
      </c>
      <c r="I1732" s="37" t="s">
        <v>141</v>
      </c>
      <c r="J1732" s="37" t="s">
        <v>10</v>
      </c>
      <c r="L1732" t="str">
        <f>_xlfn.XLOOKUP(B1732,Analítico!B:B,Analítico!I:I,0)</f>
        <v>Valor Unit</v>
      </c>
    </row>
    <row r="1733" spans="1:12" ht="39" customHeight="1" x14ac:dyDescent="0.25">
      <c r="A1733" s="39" t="s">
        <v>1636</v>
      </c>
      <c r="B1733" s="40" t="s">
        <v>739</v>
      </c>
      <c r="C1733" s="39" t="s">
        <v>157</v>
      </c>
      <c r="D1733" s="39" t="s">
        <v>740</v>
      </c>
      <c r="E1733" s="251" t="s">
        <v>2168</v>
      </c>
      <c r="F1733" s="251"/>
      <c r="G1733" s="41" t="s">
        <v>255</v>
      </c>
      <c r="H1733" s="42">
        <v>1</v>
      </c>
      <c r="I1733" s="43">
        <f t="shared" ref="I1733:I1737" si="334">L1733</f>
        <v>17.071271909836067</v>
      </c>
      <c r="J1733" s="43">
        <f t="shared" ref="J1733:J1737" si="335">H1733*I1733</f>
        <v>17.071271909836067</v>
      </c>
      <c r="L1733">
        <f>_xlfn.XLOOKUP(B1733,Analítico!B:B,Analítico!I:I,0)</f>
        <v>17.071271909836067</v>
      </c>
    </row>
    <row r="1734" spans="1:12" ht="25.5" customHeight="1" x14ac:dyDescent="0.25">
      <c r="A1734" s="50" t="s">
        <v>1638</v>
      </c>
      <c r="B1734" s="51" t="s">
        <v>2162</v>
      </c>
      <c r="C1734" s="50" t="s">
        <v>157</v>
      </c>
      <c r="D1734" s="50" t="s">
        <v>2163</v>
      </c>
      <c r="E1734" s="248" t="s">
        <v>1637</v>
      </c>
      <c r="F1734" s="248"/>
      <c r="G1734" s="52" t="s">
        <v>266</v>
      </c>
      <c r="H1734" s="53">
        <v>0.25519999999999998</v>
      </c>
      <c r="I1734" s="43">
        <f t="shared" si="334"/>
        <v>18.72</v>
      </c>
      <c r="J1734" s="43">
        <f t="shared" si="335"/>
        <v>4.7773439999999994</v>
      </c>
      <c r="L1734">
        <f>_xlfn.XLOOKUP(B1734,Analítico!B:B,Analítico!I:I,0)</f>
        <v>18.72</v>
      </c>
    </row>
    <row r="1735" spans="1:12" ht="25.5" customHeight="1" x14ac:dyDescent="0.25">
      <c r="A1735" s="50" t="s">
        <v>1638</v>
      </c>
      <c r="B1735" s="51" t="s">
        <v>1658</v>
      </c>
      <c r="C1735" s="50" t="s">
        <v>157</v>
      </c>
      <c r="D1735" s="50" t="s">
        <v>1659</v>
      </c>
      <c r="E1735" s="248" t="s">
        <v>1637</v>
      </c>
      <c r="F1735" s="248"/>
      <c r="G1735" s="52" t="s">
        <v>266</v>
      </c>
      <c r="H1735" s="53">
        <v>0.25519999999999998</v>
      </c>
      <c r="I1735" s="43">
        <f t="shared" si="334"/>
        <v>25.97</v>
      </c>
      <c r="J1735" s="43">
        <f t="shared" si="335"/>
        <v>6.6275439999999994</v>
      </c>
      <c r="L1735">
        <f>_xlfn.XLOOKUP(B1735,Analítico!B:B,Analítico!I:I,0)</f>
        <v>25.97</v>
      </c>
    </row>
    <row r="1736" spans="1:12" ht="25.5" customHeight="1" x14ac:dyDescent="0.25">
      <c r="A1736" s="55" t="s">
        <v>1627</v>
      </c>
      <c r="B1736" s="56" t="s">
        <v>2265</v>
      </c>
      <c r="C1736" s="55" t="s">
        <v>157</v>
      </c>
      <c r="D1736" s="55" t="s">
        <v>2266</v>
      </c>
      <c r="E1736" s="249" t="s">
        <v>1648</v>
      </c>
      <c r="F1736" s="249"/>
      <c r="G1736" s="57" t="s">
        <v>255</v>
      </c>
      <c r="H1736" s="58">
        <v>1.0548999999999999</v>
      </c>
      <c r="I1736" s="43">
        <f t="shared" si="334"/>
        <v>5.36</v>
      </c>
      <c r="J1736" s="43">
        <f t="shared" si="335"/>
        <v>5.6542640000000004</v>
      </c>
      <c r="L1736">
        <f>_xlfn.XLOOKUP(B1736,Analítico!B:B,Analítico!I:I,0)</f>
        <v>5.36</v>
      </c>
    </row>
    <row r="1737" spans="1:12" ht="24" customHeight="1" thickBot="1" x14ac:dyDescent="0.3">
      <c r="A1737" s="55" t="s">
        <v>1627</v>
      </c>
      <c r="B1737" s="56" t="s">
        <v>2237</v>
      </c>
      <c r="C1737" s="55" t="s">
        <v>157</v>
      </c>
      <c r="D1737" s="55" t="s">
        <v>2238</v>
      </c>
      <c r="E1737" s="249" t="s">
        <v>1648</v>
      </c>
      <c r="F1737" s="249"/>
      <c r="G1737" s="57" t="s">
        <v>164</v>
      </c>
      <c r="H1737" s="58">
        <v>1.4200000000000001E-2</v>
      </c>
      <c r="I1737" s="43">
        <f t="shared" si="334"/>
        <v>1.94</v>
      </c>
      <c r="J1737" s="43">
        <f t="shared" si="335"/>
        <v>2.7548E-2</v>
      </c>
      <c r="L1737">
        <f>_xlfn.XLOOKUP(B1737,Analítico!B:B,Analítico!I:I,0)</f>
        <v>1.94</v>
      </c>
    </row>
    <row r="1738" spans="1:12" ht="26.25" hidden="1" thickBot="1" x14ac:dyDescent="0.3">
      <c r="A1738" s="44"/>
      <c r="B1738" s="44"/>
      <c r="C1738" s="44"/>
      <c r="D1738" s="44"/>
      <c r="E1738" s="44" t="s">
        <v>1629</v>
      </c>
      <c r="F1738" s="45">
        <v>8.86</v>
      </c>
      <c r="G1738" s="44" t="s">
        <v>1630</v>
      </c>
      <c r="H1738" s="45">
        <v>0</v>
      </c>
      <c r="I1738" s="44" t="s">
        <v>1631</v>
      </c>
      <c r="J1738" s="45">
        <v>8.86</v>
      </c>
      <c r="L1738" t="str">
        <f>_xlfn.XLOOKUP(B1738,Analítico!B:B,Analítico!I:I,0)</f>
        <v>MO com LS =&gt;</v>
      </c>
    </row>
    <row r="1739" spans="1:12" ht="15" hidden="1" customHeight="1" thickBot="1" x14ac:dyDescent="0.3">
      <c r="A1739" s="44"/>
      <c r="B1739" s="44"/>
      <c r="C1739" s="44"/>
      <c r="D1739" s="44"/>
      <c r="E1739" s="44" t="s">
        <v>1632</v>
      </c>
      <c r="F1739" s="45">
        <v>3.82</v>
      </c>
      <c r="G1739" s="44"/>
      <c r="H1739" s="229" t="s">
        <v>1633</v>
      </c>
      <c r="I1739" s="229"/>
      <c r="J1739" s="45">
        <v>21.19</v>
      </c>
      <c r="L1739" t="str">
        <f>_xlfn.XLOOKUP(B1739,Analítico!B:B,Analítico!I:I,0)</f>
        <v>MO com LS =&gt;</v>
      </c>
    </row>
    <row r="1740" spans="1:12" ht="0.75" customHeight="1" thickTop="1" x14ac:dyDescent="0.25">
      <c r="A1740" s="49"/>
      <c r="B1740" s="49"/>
      <c r="C1740" s="49"/>
      <c r="D1740" s="49"/>
      <c r="E1740" s="49"/>
      <c r="F1740" s="49"/>
      <c r="G1740" s="49"/>
      <c r="H1740" s="49"/>
      <c r="I1740" s="49"/>
      <c r="J1740" s="49"/>
      <c r="L1740" t="str">
        <f>_xlfn.XLOOKUP(B1740,Analítico!B:B,Analítico!I:I,0)</f>
        <v>MO com LS =&gt;</v>
      </c>
    </row>
    <row r="1741" spans="1:12" ht="18" hidden="1" customHeight="1" x14ac:dyDescent="0.25">
      <c r="A1741" s="36" t="s">
        <v>741</v>
      </c>
      <c r="B1741" s="37" t="s">
        <v>137</v>
      </c>
      <c r="C1741" s="36" t="s">
        <v>138</v>
      </c>
      <c r="D1741" s="36" t="s">
        <v>9</v>
      </c>
      <c r="E1741" s="250" t="s">
        <v>1626</v>
      </c>
      <c r="F1741" s="250"/>
      <c r="G1741" s="38" t="s">
        <v>139</v>
      </c>
      <c r="H1741" s="37" t="s">
        <v>140</v>
      </c>
      <c r="I1741" s="37" t="s">
        <v>141</v>
      </c>
      <c r="J1741" s="37" t="s">
        <v>10</v>
      </c>
      <c r="L1741" t="str">
        <f>_xlfn.XLOOKUP(B1741,Analítico!B:B,Analítico!I:I,0)</f>
        <v>Valor Unit</v>
      </c>
    </row>
    <row r="1742" spans="1:12" ht="39" customHeight="1" x14ac:dyDescent="0.25">
      <c r="A1742" s="39" t="s">
        <v>1636</v>
      </c>
      <c r="B1742" s="40" t="s">
        <v>742</v>
      </c>
      <c r="C1742" s="39" t="s">
        <v>157</v>
      </c>
      <c r="D1742" s="39" t="s">
        <v>743</v>
      </c>
      <c r="E1742" s="251" t="s">
        <v>2168</v>
      </c>
      <c r="F1742" s="251"/>
      <c r="G1742" s="41" t="s">
        <v>164</v>
      </c>
      <c r="H1742" s="42">
        <v>1</v>
      </c>
      <c r="I1742" s="43">
        <f t="shared" ref="I1742:I1748" si="336">L1742</f>
        <v>9.586981393442624</v>
      </c>
      <c r="J1742" s="43">
        <f t="shared" ref="J1742:J1748" si="337">H1742*I1742</f>
        <v>9.586981393442624</v>
      </c>
      <c r="L1742">
        <f>_xlfn.XLOOKUP(B1742,Analítico!B:B,Analítico!I:I,0)</f>
        <v>9.586981393442624</v>
      </c>
    </row>
    <row r="1743" spans="1:12" ht="25.5" customHeight="1" x14ac:dyDescent="0.25">
      <c r="A1743" s="50" t="s">
        <v>1638</v>
      </c>
      <c r="B1743" s="51" t="s">
        <v>2162</v>
      </c>
      <c r="C1743" s="50" t="s">
        <v>157</v>
      </c>
      <c r="D1743" s="50" t="s">
        <v>2163</v>
      </c>
      <c r="E1743" s="248" t="s">
        <v>1637</v>
      </c>
      <c r="F1743" s="248"/>
      <c r="G1743" s="52" t="s">
        <v>266</v>
      </c>
      <c r="H1743" s="53">
        <v>0.1474</v>
      </c>
      <c r="I1743" s="43">
        <f t="shared" si="336"/>
        <v>18.72</v>
      </c>
      <c r="J1743" s="43">
        <f t="shared" si="337"/>
        <v>2.759328</v>
      </c>
      <c r="L1743">
        <f>_xlfn.XLOOKUP(B1743,Analítico!B:B,Analítico!I:I,0)</f>
        <v>18.72</v>
      </c>
    </row>
    <row r="1744" spans="1:12" ht="25.5" customHeight="1" x14ac:dyDescent="0.25">
      <c r="A1744" s="50" t="s">
        <v>1638</v>
      </c>
      <c r="B1744" s="51" t="s">
        <v>1658</v>
      </c>
      <c r="C1744" s="50" t="s">
        <v>157</v>
      </c>
      <c r="D1744" s="50" t="s">
        <v>1659</v>
      </c>
      <c r="E1744" s="248" t="s">
        <v>1637</v>
      </c>
      <c r="F1744" s="248"/>
      <c r="G1744" s="52" t="s">
        <v>266</v>
      </c>
      <c r="H1744" s="53">
        <v>0.1474</v>
      </c>
      <c r="I1744" s="43">
        <f t="shared" si="336"/>
        <v>25.97</v>
      </c>
      <c r="J1744" s="43">
        <f t="shared" si="337"/>
        <v>3.8279779999999999</v>
      </c>
      <c r="L1744">
        <f>_xlfn.XLOOKUP(B1744,Analítico!B:B,Analítico!I:I,0)</f>
        <v>25.97</v>
      </c>
    </row>
    <row r="1745" spans="1:12" ht="24" customHeight="1" x14ac:dyDescent="0.25">
      <c r="A1745" s="55" t="s">
        <v>1627</v>
      </c>
      <c r="B1745" s="56" t="s">
        <v>2231</v>
      </c>
      <c r="C1745" s="55" t="s">
        <v>157</v>
      </c>
      <c r="D1745" s="55" t="s">
        <v>2232</v>
      </c>
      <c r="E1745" s="249" t="s">
        <v>1648</v>
      </c>
      <c r="F1745" s="249"/>
      <c r="G1745" s="57" t="s">
        <v>164</v>
      </c>
      <c r="H1745" s="58">
        <v>1.06E-2</v>
      </c>
      <c r="I1745" s="43">
        <f t="shared" si="336"/>
        <v>60.5</v>
      </c>
      <c r="J1745" s="43">
        <f t="shared" si="337"/>
        <v>0.64129999999999998</v>
      </c>
      <c r="L1745">
        <f>_xlfn.XLOOKUP(B1745,Analítico!B:B,Analítico!I:I,0)</f>
        <v>60.5</v>
      </c>
    </row>
    <row r="1746" spans="1:12" ht="25.5" customHeight="1" x14ac:dyDescent="0.25">
      <c r="A1746" s="55" t="s">
        <v>1627</v>
      </c>
      <c r="B1746" s="56" t="s">
        <v>2269</v>
      </c>
      <c r="C1746" s="55" t="s">
        <v>157</v>
      </c>
      <c r="D1746" s="55" t="s">
        <v>2270</v>
      </c>
      <c r="E1746" s="249" t="s">
        <v>1648</v>
      </c>
      <c r="F1746" s="249"/>
      <c r="G1746" s="57" t="s">
        <v>164</v>
      </c>
      <c r="H1746" s="58">
        <v>1</v>
      </c>
      <c r="I1746" s="43">
        <f t="shared" si="336"/>
        <v>1.53</v>
      </c>
      <c r="J1746" s="43">
        <f t="shared" si="337"/>
        <v>1.53</v>
      </c>
      <c r="L1746">
        <f>_xlfn.XLOOKUP(B1746,Analítico!B:B,Analítico!I:I,0)</f>
        <v>1.53</v>
      </c>
    </row>
    <row r="1747" spans="1:12" ht="25.5" customHeight="1" x14ac:dyDescent="0.25">
      <c r="A1747" s="55" t="s">
        <v>1627</v>
      </c>
      <c r="B1747" s="56" t="s">
        <v>2235</v>
      </c>
      <c r="C1747" s="55" t="s">
        <v>157</v>
      </c>
      <c r="D1747" s="55" t="s">
        <v>2236</v>
      </c>
      <c r="E1747" s="249" t="s">
        <v>1648</v>
      </c>
      <c r="F1747" s="249"/>
      <c r="G1747" s="57" t="s">
        <v>164</v>
      </c>
      <c r="H1747" s="58">
        <v>1.2E-2</v>
      </c>
      <c r="I1747" s="43">
        <f t="shared" si="336"/>
        <v>68.55</v>
      </c>
      <c r="J1747" s="43">
        <f t="shared" si="337"/>
        <v>0.8226</v>
      </c>
      <c r="L1747">
        <f>_xlfn.XLOOKUP(B1747,Analítico!B:B,Analítico!I:I,0)</f>
        <v>68.55</v>
      </c>
    </row>
    <row r="1748" spans="1:12" ht="24" customHeight="1" thickBot="1" x14ac:dyDescent="0.3">
      <c r="A1748" s="55" t="s">
        <v>1627</v>
      </c>
      <c r="B1748" s="56" t="s">
        <v>2237</v>
      </c>
      <c r="C1748" s="55" t="s">
        <v>157</v>
      </c>
      <c r="D1748" s="55" t="s">
        <v>2238</v>
      </c>
      <c r="E1748" s="249" t="s">
        <v>1648</v>
      </c>
      <c r="F1748" s="249"/>
      <c r="G1748" s="57" t="s">
        <v>164</v>
      </c>
      <c r="H1748" s="58">
        <v>9.1999999999999998E-3</v>
      </c>
      <c r="I1748" s="43">
        <f t="shared" si="336"/>
        <v>1.94</v>
      </c>
      <c r="J1748" s="43">
        <f t="shared" si="337"/>
        <v>1.7847999999999999E-2</v>
      </c>
      <c r="L1748">
        <f>_xlfn.XLOOKUP(B1748,Analítico!B:B,Analítico!I:I,0)</f>
        <v>1.94</v>
      </c>
    </row>
    <row r="1749" spans="1:12" ht="26.25" hidden="1" thickBot="1" x14ac:dyDescent="0.3">
      <c r="A1749" s="44"/>
      <c r="B1749" s="44"/>
      <c r="C1749" s="44"/>
      <c r="D1749" s="44"/>
      <c r="E1749" s="44" t="s">
        <v>1629</v>
      </c>
      <c r="F1749" s="45">
        <v>5.1100000000000003</v>
      </c>
      <c r="G1749" s="44" t="s">
        <v>1630</v>
      </c>
      <c r="H1749" s="45">
        <v>0</v>
      </c>
      <c r="I1749" s="44" t="s">
        <v>1631</v>
      </c>
      <c r="J1749" s="45">
        <v>5.1100000000000003</v>
      </c>
      <c r="L1749" t="str">
        <f>_xlfn.XLOOKUP(B1749,Analítico!B:B,Analítico!I:I,0)</f>
        <v>MO com LS =&gt;</v>
      </c>
    </row>
    <row r="1750" spans="1:12" ht="15" hidden="1" customHeight="1" thickBot="1" x14ac:dyDescent="0.3">
      <c r="A1750" s="44"/>
      <c r="B1750" s="44"/>
      <c r="C1750" s="44"/>
      <c r="D1750" s="44"/>
      <c r="E1750" s="44" t="s">
        <v>1632</v>
      </c>
      <c r="F1750" s="45">
        <v>2.14</v>
      </c>
      <c r="G1750" s="44"/>
      <c r="H1750" s="229" t="s">
        <v>1633</v>
      </c>
      <c r="I1750" s="229"/>
      <c r="J1750" s="45">
        <v>11.9</v>
      </c>
      <c r="L1750" t="str">
        <f>_xlfn.XLOOKUP(B1750,Analítico!B:B,Analítico!I:I,0)</f>
        <v>MO com LS =&gt;</v>
      </c>
    </row>
    <row r="1751" spans="1:12" ht="0.75" customHeight="1" thickTop="1" x14ac:dyDescent="0.25">
      <c r="A1751" s="49"/>
      <c r="B1751" s="49"/>
      <c r="C1751" s="49"/>
      <c r="D1751" s="49"/>
      <c r="E1751" s="49"/>
      <c r="F1751" s="49"/>
      <c r="G1751" s="49"/>
      <c r="H1751" s="49"/>
      <c r="I1751" s="49"/>
      <c r="J1751" s="49"/>
      <c r="L1751" t="str">
        <f>_xlfn.XLOOKUP(B1751,Analítico!B:B,Analítico!I:I,0)</f>
        <v>MO com LS =&gt;</v>
      </c>
    </row>
    <row r="1752" spans="1:12" ht="18" hidden="1" customHeight="1" x14ac:dyDescent="0.25">
      <c r="A1752" s="36" t="s">
        <v>744</v>
      </c>
      <c r="B1752" s="37" t="s">
        <v>137</v>
      </c>
      <c r="C1752" s="36" t="s">
        <v>138</v>
      </c>
      <c r="D1752" s="36" t="s">
        <v>9</v>
      </c>
      <c r="E1752" s="250" t="s">
        <v>1626</v>
      </c>
      <c r="F1752" s="250"/>
      <c r="G1752" s="38" t="s">
        <v>139</v>
      </c>
      <c r="H1752" s="37" t="s">
        <v>140</v>
      </c>
      <c r="I1752" s="37" t="s">
        <v>141</v>
      </c>
      <c r="J1752" s="37" t="s">
        <v>10</v>
      </c>
      <c r="L1752" t="str">
        <f>_xlfn.XLOOKUP(B1752,Analítico!B:B,Analítico!I:I,0)</f>
        <v>Valor Unit</v>
      </c>
    </row>
    <row r="1753" spans="1:12" ht="39" customHeight="1" x14ac:dyDescent="0.25">
      <c r="A1753" s="39" t="s">
        <v>1636</v>
      </c>
      <c r="B1753" s="40" t="s">
        <v>745</v>
      </c>
      <c r="C1753" s="39" t="s">
        <v>157</v>
      </c>
      <c r="D1753" s="39" t="s">
        <v>746</v>
      </c>
      <c r="E1753" s="251" t="s">
        <v>2168</v>
      </c>
      <c r="F1753" s="251"/>
      <c r="G1753" s="41" t="s">
        <v>164</v>
      </c>
      <c r="H1753" s="42">
        <v>1</v>
      </c>
      <c r="I1753" s="43">
        <f t="shared" ref="I1753:I1759" si="338">L1753</f>
        <v>10.956550163934427</v>
      </c>
      <c r="J1753" s="43">
        <f t="shared" ref="J1753:J1759" si="339">H1753*I1753</f>
        <v>10.956550163934427</v>
      </c>
      <c r="L1753">
        <f>_xlfn.XLOOKUP(B1753,Analítico!B:B,Analítico!I:I,0)</f>
        <v>10.956550163934427</v>
      </c>
    </row>
    <row r="1754" spans="1:12" ht="25.5" customHeight="1" x14ac:dyDescent="0.25">
      <c r="A1754" s="50" t="s">
        <v>1638</v>
      </c>
      <c r="B1754" s="51" t="s">
        <v>2162</v>
      </c>
      <c r="C1754" s="50" t="s">
        <v>157</v>
      </c>
      <c r="D1754" s="50" t="s">
        <v>2163</v>
      </c>
      <c r="E1754" s="248" t="s">
        <v>1637</v>
      </c>
      <c r="F1754" s="248"/>
      <c r="G1754" s="52" t="s">
        <v>266</v>
      </c>
      <c r="H1754" s="53">
        <v>0.10929999999999999</v>
      </c>
      <c r="I1754" s="43">
        <f t="shared" si="338"/>
        <v>18.72</v>
      </c>
      <c r="J1754" s="43">
        <f t="shared" si="339"/>
        <v>2.0460959999999999</v>
      </c>
      <c r="L1754">
        <f>_xlfn.XLOOKUP(B1754,Analítico!B:B,Analítico!I:I,0)</f>
        <v>18.72</v>
      </c>
    </row>
    <row r="1755" spans="1:12" ht="25.5" customHeight="1" x14ac:dyDescent="0.25">
      <c r="A1755" s="50" t="s">
        <v>1638</v>
      </c>
      <c r="B1755" s="51" t="s">
        <v>1658</v>
      </c>
      <c r="C1755" s="50" t="s">
        <v>157</v>
      </c>
      <c r="D1755" s="50" t="s">
        <v>1659</v>
      </c>
      <c r="E1755" s="248" t="s">
        <v>1637</v>
      </c>
      <c r="F1755" s="248"/>
      <c r="G1755" s="52" t="s">
        <v>266</v>
      </c>
      <c r="H1755" s="53">
        <v>0.10929999999999999</v>
      </c>
      <c r="I1755" s="43">
        <f t="shared" si="338"/>
        <v>25.97</v>
      </c>
      <c r="J1755" s="43">
        <f t="shared" si="339"/>
        <v>2.8385209999999996</v>
      </c>
      <c r="L1755">
        <f>_xlfn.XLOOKUP(B1755,Analítico!B:B,Analítico!I:I,0)</f>
        <v>25.97</v>
      </c>
    </row>
    <row r="1756" spans="1:12" ht="24" customHeight="1" x14ac:dyDescent="0.25">
      <c r="A1756" s="55" t="s">
        <v>1627</v>
      </c>
      <c r="B1756" s="56" t="s">
        <v>2231</v>
      </c>
      <c r="C1756" s="55" t="s">
        <v>157</v>
      </c>
      <c r="D1756" s="55" t="s">
        <v>2232</v>
      </c>
      <c r="E1756" s="249" t="s">
        <v>1648</v>
      </c>
      <c r="F1756" s="249"/>
      <c r="G1756" s="57" t="s">
        <v>164</v>
      </c>
      <c r="H1756" s="58">
        <v>9.4000000000000004E-3</v>
      </c>
      <c r="I1756" s="43">
        <f t="shared" si="338"/>
        <v>60.5</v>
      </c>
      <c r="J1756" s="43">
        <f t="shared" si="339"/>
        <v>0.56869999999999998</v>
      </c>
      <c r="L1756">
        <f>_xlfn.XLOOKUP(B1756,Analítico!B:B,Analítico!I:I,0)</f>
        <v>60.5</v>
      </c>
    </row>
    <row r="1757" spans="1:12" ht="25.5" customHeight="1" x14ac:dyDescent="0.25">
      <c r="A1757" s="55" t="s">
        <v>1627</v>
      </c>
      <c r="B1757" s="56" t="s">
        <v>2515</v>
      </c>
      <c r="C1757" s="55" t="s">
        <v>157</v>
      </c>
      <c r="D1757" s="55" t="s">
        <v>2516</v>
      </c>
      <c r="E1757" s="249" t="s">
        <v>1648</v>
      </c>
      <c r="F1757" s="249"/>
      <c r="G1757" s="57" t="s">
        <v>164</v>
      </c>
      <c r="H1757" s="58">
        <v>1</v>
      </c>
      <c r="I1757" s="43">
        <f t="shared" si="338"/>
        <v>4.7</v>
      </c>
      <c r="J1757" s="43">
        <f t="shared" si="339"/>
        <v>4.7</v>
      </c>
      <c r="L1757">
        <f>_xlfn.XLOOKUP(B1757,Analítico!B:B,Analítico!I:I,0)</f>
        <v>4.7</v>
      </c>
    </row>
    <row r="1758" spans="1:12" ht="25.5" customHeight="1" x14ac:dyDescent="0.25">
      <c r="A1758" s="55" t="s">
        <v>1627</v>
      </c>
      <c r="B1758" s="56" t="s">
        <v>2235</v>
      </c>
      <c r="C1758" s="55" t="s">
        <v>157</v>
      </c>
      <c r="D1758" s="55" t="s">
        <v>2236</v>
      </c>
      <c r="E1758" s="249" t="s">
        <v>1648</v>
      </c>
      <c r="F1758" s="249"/>
      <c r="G1758" s="57" t="s">
        <v>164</v>
      </c>
      <c r="H1758" s="58">
        <v>1.0999999999999999E-2</v>
      </c>
      <c r="I1758" s="43">
        <f t="shared" si="338"/>
        <v>68.55</v>
      </c>
      <c r="J1758" s="43">
        <f t="shared" si="339"/>
        <v>0.75404999999999989</v>
      </c>
      <c r="L1758">
        <f>_xlfn.XLOOKUP(B1758,Analítico!B:B,Analítico!I:I,0)</f>
        <v>68.55</v>
      </c>
    </row>
    <row r="1759" spans="1:12" ht="24" customHeight="1" thickBot="1" x14ac:dyDescent="0.3">
      <c r="A1759" s="55" t="s">
        <v>1627</v>
      </c>
      <c r="B1759" s="56" t="s">
        <v>2237</v>
      </c>
      <c r="C1759" s="55" t="s">
        <v>157</v>
      </c>
      <c r="D1759" s="55" t="s">
        <v>2238</v>
      </c>
      <c r="E1759" s="249" t="s">
        <v>1648</v>
      </c>
      <c r="F1759" s="249"/>
      <c r="G1759" s="57" t="s">
        <v>164</v>
      </c>
      <c r="H1759" s="58">
        <v>3.6499999999999998E-2</v>
      </c>
      <c r="I1759" s="43">
        <f t="shared" si="338"/>
        <v>1.94</v>
      </c>
      <c r="J1759" s="43">
        <f t="shared" si="339"/>
        <v>7.0809999999999998E-2</v>
      </c>
      <c r="L1759">
        <f>_xlfn.XLOOKUP(B1759,Analítico!B:B,Analítico!I:I,0)</f>
        <v>1.94</v>
      </c>
    </row>
    <row r="1760" spans="1:12" ht="26.25" hidden="1" thickBot="1" x14ac:dyDescent="0.3">
      <c r="A1760" s="44"/>
      <c r="B1760" s="44"/>
      <c r="C1760" s="44"/>
      <c r="D1760" s="44"/>
      <c r="E1760" s="44" t="s">
        <v>1629</v>
      </c>
      <c r="F1760" s="45">
        <v>3.79</v>
      </c>
      <c r="G1760" s="44" t="s">
        <v>1630</v>
      </c>
      <c r="H1760" s="45">
        <v>0</v>
      </c>
      <c r="I1760" s="44" t="s">
        <v>1631</v>
      </c>
      <c r="J1760" s="45">
        <v>3.79</v>
      </c>
      <c r="L1760" t="str">
        <f>_xlfn.XLOOKUP(B1760,Analítico!B:B,Analítico!I:I,0)</f>
        <v>MO com LS =&gt;</v>
      </c>
    </row>
    <row r="1761" spans="1:12" ht="15" hidden="1" customHeight="1" thickBot="1" x14ac:dyDescent="0.3">
      <c r="A1761" s="44"/>
      <c r="B1761" s="44"/>
      <c r="C1761" s="44"/>
      <c r="D1761" s="44"/>
      <c r="E1761" s="44" t="s">
        <v>1632</v>
      </c>
      <c r="F1761" s="45">
        <v>2.4500000000000002</v>
      </c>
      <c r="G1761" s="44"/>
      <c r="H1761" s="229" t="s">
        <v>1633</v>
      </c>
      <c r="I1761" s="229"/>
      <c r="J1761" s="45">
        <v>13.6</v>
      </c>
      <c r="L1761" t="str">
        <f>_xlfn.XLOOKUP(B1761,Analítico!B:B,Analítico!I:I,0)</f>
        <v>MO com LS =&gt;</v>
      </c>
    </row>
    <row r="1762" spans="1:12" ht="0.75" customHeight="1" thickTop="1" x14ac:dyDescent="0.25">
      <c r="A1762" s="49"/>
      <c r="B1762" s="49"/>
      <c r="C1762" s="49"/>
      <c r="D1762" s="49"/>
      <c r="E1762" s="49"/>
      <c r="F1762" s="49"/>
      <c r="G1762" s="49"/>
      <c r="H1762" s="49"/>
      <c r="I1762" s="49"/>
      <c r="J1762" s="49"/>
      <c r="L1762" t="str">
        <f>_xlfn.XLOOKUP(B1762,Analítico!B:B,Analítico!I:I,0)</f>
        <v>MO com LS =&gt;</v>
      </c>
    </row>
    <row r="1763" spans="1:12" ht="18" hidden="1" customHeight="1" x14ac:dyDescent="0.25">
      <c r="A1763" s="36" t="s">
        <v>748</v>
      </c>
      <c r="B1763" s="37" t="s">
        <v>137</v>
      </c>
      <c r="C1763" s="36" t="s">
        <v>138</v>
      </c>
      <c r="D1763" s="36" t="s">
        <v>9</v>
      </c>
      <c r="E1763" s="250" t="s">
        <v>1626</v>
      </c>
      <c r="F1763" s="250"/>
      <c r="G1763" s="38" t="s">
        <v>139</v>
      </c>
      <c r="H1763" s="37" t="s">
        <v>140</v>
      </c>
      <c r="I1763" s="37" t="s">
        <v>141</v>
      </c>
      <c r="J1763" s="37" t="s">
        <v>10</v>
      </c>
      <c r="L1763" t="str">
        <f>_xlfn.XLOOKUP(B1763,Analítico!B:B,Analítico!I:I,0)</f>
        <v>Valor Unit</v>
      </c>
    </row>
    <row r="1764" spans="1:12" ht="39" customHeight="1" x14ac:dyDescent="0.25">
      <c r="A1764" s="39" t="s">
        <v>1636</v>
      </c>
      <c r="B1764" s="40" t="s">
        <v>749</v>
      </c>
      <c r="C1764" s="39" t="s">
        <v>157</v>
      </c>
      <c r="D1764" s="39" t="s">
        <v>750</v>
      </c>
      <c r="E1764" s="251" t="s">
        <v>2168</v>
      </c>
      <c r="F1764" s="251"/>
      <c r="G1764" s="41" t="s">
        <v>164</v>
      </c>
      <c r="H1764" s="42">
        <v>1</v>
      </c>
      <c r="I1764" s="43">
        <f t="shared" ref="I1764:I1769" si="340">L1764</f>
        <v>18.505290975409839</v>
      </c>
      <c r="J1764" s="43">
        <f t="shared" ref="J1764:J1769" si="341">H1764*I1764</f>
        <v>18.505290975409839</v>
      </c>
      <c r="L1764">
        <f>_xlfn.XLOOKUP(B1764,Analítico!B:B,Analítico!I:I,0)</f>
        <v>18.505290975409839</v>
      </c>
    </row>
    <row r="1765" spans="1:12" ht="39" customHeight="1" x14ac:dyDescent="0.25">
      <c r="A1765" s="50" t="s">
        <v>1638</v>
      </c>
      <c r="B1765" s="51" t="s">
        <v>2517</v>
      </c>
      <c r="C1765" s="50" t="s">
        <v>157</v>
      </c>
      <c r="D1765" s="50" t="s">
        <v>2518</v>
      </c>
      <c r="E1765" s="248" t="s">
        <v>1900</v>
      </c>
      <c r="F1765" s="248"/>
      <c r="G1765" s="52" t="s">
        <v>1901</v>
      </c>
      <c r="H1765" s="53">
        <v>0.23769999999999999</v>
      </c>
      <c r="I1765" s="43">
        <f t="shared" si="340"/>
        <v>0.77</v>
      </c>
      <c r="J1765" s="43">
        <f t="shared" si="341"/>
        <v>0.183029</v>
      </c>
      <c r="L1765">
        <f>_xlfn.XLOOKUP(B1765,Analítico!B:B,Analítico!I:I,0)</f>
        <v>0.77</v>
      </c>
    </row>
    <row r="1766" spans="1:12" ht="39" customHeight="1" x14ac:dyDescent="0.25">
      <c r="A1766" s="50" t="s">
        <v>1638</v>
      </c>
      <c r="B1766" s="51" t="s">
        <v>2519</v>
      </c>
      <c r="C1766" s="50" t="s">
        <v>157</v>
      </c>
      <c r="D1766" s="50" t="s">
        <v>2520</v>
      </c>
      <c r="E1766" s="248" t="s">
        <v>1900</v>
      </c>
      <c r="F1766" s="248"/>
      <c r="G1766" s="52" t="s">
        <v>1904</v>
      </c>
      <c r="H1766" s="53">
        <v>0.1094</v>
      </c>
      <c r="I1766" s="43">
        <f t="shared" si="340"/>
        <v>0.12</v>
      </c>
      <c r="J1766" s="43">
        <f t="shared" si="341"/>
        <v>1.3127999999999999E-2</v>
      </c>
      <c r="L1766">
        <f>_xlfn.XLOOKUP(B1766,Analítico!B:B,Analítico!I:I,0)</f>
        <v>0.12</v>
      </c>
    </row>
    <row r="1767" spans="1:12" ht="25.5" customHeight="1" x14ac:dyDescent="0.25">
      <c r="A1767" s="50" t="s">
        <v>1638</v>
      </c>
      <c r="B1767" s="51" t="s">
        <v>2162</v>
      </c>
      <c r="C1767" s="50" t="s">
        <v>157</v>
      </c>
      <c r="D1767" s="50" t="s">
        <v>2163</v>
      </c>
      <c r="E1767" s="248" t="s">
        <v>1637</v>
      </c>
      <c r="F1767" s="248"/>
      <c r="G1767" s="52" t="s">
        <v>266</v>
      </c>
      <c r="H1767" s="53">
        <v>0.34710000000000002</v>
      </c>
      <c r="I1767" s="43">
        <f t="shared" si="340"/>
        <v>18.72</v>
      </c>
      <c r="J1767" s="43">
        <f t="shared" si="341"/>
        <v>6.4977119999999999</v>
      </c>
      <c r="L1767">
        <f>_xlfn.XLOOKUP(B1767,Analítico!B:B,Analítico!I:I,0)</f>
        <v>18.72</v>
      </c>
    </row>
    <row r="1768" spans="1:12" ht="25.5" customHeight="1" x14ac:dyDescent="0.25">
      <c r="A1768" s="50" t="s">
        <v>1638</v>
      </c>
      <c r="B1768" s="51" t="s">
        <v>1658</v>
      </c>
      <c r="C1768" s="50" t="s">
        <v>157</v>
      </c>
      <c r="D1768" s="50" t="s">
        <v>1659</v>
      </c>
      <c r="E1768" s="248" t="s">
        <v>1637</v>
      </c>
      <c r="F1768" s="248"/>
      <c r="G1768" s="52" t="s">
        <v>266</v>
      </c>
      <c r="H1768" s="53">
        <v>0.34710000000000002</v>
      </c>
      <c r="I1768" s="43">
        <f t="shared" si="340"/>
        <v>25.97</v>
      </c>
      <c r="J1768" s="43">
        <f t="shared" si="341"/>
        <v>9.0141869999999997</v>
      </c>
      <c r="L1768">
        <f>_xlfn.XLOOKUP(B1768,Analítico!B:B,Analítico!I:I,0)</f>
        <v>25.97</v>
      </c>
    </row>
    <row r="1769" spans="1:12" ht="25.5" customHeight="1" thickBot="1" x14ac:dyDescent="0.3">
      <c r="A1769" s="55" t="s">
        <v>1627</v>
      </c>
      <c r="B1769" s="56" t="s">
        <v>2521</v>
      </c>
      <c r="C1769" s="55" t="s">
        <v>157</v>
      </c>
      <c r="D1769" s="55" t="s">
        <v>2522</v>
      </c>
      <c r="E1769" s="249" t="s">
        <v>1648</v>
      </c>
      <c r="F1769" s="249"/>
      <c r="G1769" s="57" t="s">
        <v>164</v>
      </c>
      <c r="H1769" s="58">
        <v>1</v>
      </c>
      <c r="I1769" s="43">
        <f t="shared" si="340"/>
        <v>2.81</v>
      </c>
      <c r="J1769" s="43">
        <f t="shared" si="341"/>
        <v>2.81</v>
      </c>
      <c r="L1769">
        <f>_xlfn.XLOOKUP(B1769,Analítico!B:B,Analítico!I:I,0)</f>
        <v>2.81</v>
      </c>
    </row>
    <row r="1770" spans="1:12" ht="26.25" hidden="1" thickBot="1" x14ac:dyDescent="0.3">
      <c r="A1770" s="44"/>
      <c r="B1770" s="44"/>
      <c r="C1770" s="44"/>
      <c r="D1770" s="44"/>
      <c r="E1770" s="44" t="s">
        <v>1629</v>
      </c>
      <c r="F1770" s="45">
        <v>12.06</v>
      </c>
      <c r="G1770" s="44" t="s">
        <v>1630</v>
      </c>
      <c r="H1770" s="45">
        <v>0</v>
      </c>
      <c r="I1770" s="44" t="s">
        <v>1631</v>
      </c>
      <c r="J1770" s="45">
        <v>12.06</v>
      </c>
      <c r="L1770" t="str">
        <f>_xlfn.XLOOKUP(B1770,Analítico!B:B,Analítico!I:I,0)</f>
        <v>MO com LS =&gt;</v>
      </c>
    </row>
    <row r="1771" spans="1:12" ht="15" hidden="1" customHeight="1" thickBot="1" x14ac:dyDescent="0.3">
      <c r="A1771" s="44"/>
      <c r="B1771" s="44"/>
      <c r="C1771" s="44"/>
      <c r="D1771" s="44"/>
      <c r="E1771" s="44" t="s">
        <v>1632</v>
      </c>
      <c r="F1771" s="45">
        <v>4.1399999999999997</v>
      </c>
      <c r="G1771" s="44"/>
      <c r="H1771" s="229" t="s">
        <v>1633</v>
      </c>
      <c r="I1771" s="229"/>
      <c r="J1771" s="45">
        <v>22.97</v>
      </c>
      <c r="L1771" t="str">
        <f>_xlfn.XLOOKUP(B1771,Analítico!B:B,Analítico!I:I,0)</f>
        <v>MO com LS =&gt;</v>
      </c>
    </row>
    <row r="1772" spans="1:12" ht="0.75" customHeight="1" thickTop="1" x14ac:dyDescent="0.25">
      <c r="A1772" s="49"/>
      <c r="B1772" s="49"/>
      <c r="C1772" s="49"/>
      <c r="D1772" s="49"/>
      <c r="E1772" s="49"/>
      <c r="F1772" s="49"/>
      <c r="G1772" s="49"/>
      <c r="H1772" s="49"/>
      <c r="I1772" s="49"/>
      <c r="J1772" s="49"/>
      <c r="L1772" t="str">
        <f>_xlfn.XLOOKUP(B1772,Analítico!B:B,Analítico!I:I,0)</f>
        <v>MO com LS =&gt;</v>
      </c>
    </row>
    <row r="1773" spans="1:12" ht="18" hidden="1" customHeight="1" x14ac:dyDescent="0.25">
      <c r="A1773" s="36" t="s">
        <v>751</v>
      </c>
      <c r="B1773" s="37" t="s">
        <v>137</v>
      </c>
      <c r="C1773" s="36" t="s">
        <v>138</v>
      </c>
      <c r="D1773" s="36" t="s">
        <v>9</v>
      </c>
      <c r="E1773" s="250" t="s">
        <v>1626</v>
      </c>
      <c r="F1773" s="250"/>
      <c r="G1773" s="38" t="s">
        <v>139</v>
      </c>
      <c r="H1773" s="37" t="s">
        <v>140</v>
      </c>
      <c r="I1773" s="37" t="s">
        <v>141</v>
      </c>
      <c r="J1773" s="37" t="s">
        <v>10</v>
      </c>
      <c r="L1773" t="str">
        <f>_xlfn.XLOOKUP(B1773,Analítico!B:B,Analítico!I:I,0)</f>
        <v>Valor Unit</v>
      </c>
    </row>
    <row r="1774" spans="1:12" ht="39" customHeight="1" x14ac:dyDescent="0.25">
      <c r="A1774" s="39" t="s">
        <v>1636</v>
      </c>
      <c r="B1774" s="40" t="s">
        <v>752</v>
      </c>
      <c r="C1774" s="39" t="s">
        <v>594</v>
      </c>
      <c r="D1774" s="39" t="s">
        <v>2523</v>
      </c>
      <c r="E1774" s="251" t="s">
        <v>2524</v>
      </c>
      <c r="F1774" s="251"/>
      <c r="G1774" s="41" t="s">
        <v>596</v>
      </c>
      <c r="H1774" s="42">
        <v>1</v>
      </c>
      <c r="I1774" s="43">
        <f t="shared" ref="I1774:I1777" si="342">L1774</f>
        <v>860.74980339344268</v>
      </c>
      <c r="J1774" s="43">
        <f t="shared" ref="J1774:J1777" si="343">H1774*I1774</f>
        <v>860.74980339344268</v>
      </c>
      <c r="L1774">
        <f>_xlfn.XLOOKUP(B1774,Analítico!B:B,Analítico!I:I,0)</f>
        <v>860.74980339344268</v>
      </c>
    </row>
    <row r="1775" spans="1:12" ht="24" customHeight="1" x14ac:dyDescent="0.25">
      <c r="A1775" s="50" t="s">
        <v>1638</v>
      </c>
      <c r="B1775" s="51" t="s">
        <v>2525</v>
      </c>
      <c r="C1775" s="50" t="s">
        <v>594</v>
      </c>
      <c r="D1775" s="50" t="s">
        <v>2526</v>
      </c>
      <c r="E1775" s="248" t="s">
        <v>2336</v>
      </c>
      <c r="F1775" s="248"/>
      <c r="G1775" s="52" t="s">
        <v>1787</v>
      </c>
      <c r="H1775" s="53">
        <v>0.5</v>
      </c>
      <c r="I1775" s="43">
        <f t="shared" si="342"/>
        <v>3.48</v>
      </c>
      <c r="J1775" s="43">
        <f t="shared" si="343"/>
        <v>1.74</v>
      </c>
      <c r="L1775">
        <f>_xlfn.XLOOKUP(B1775,Analítico!B:B,Analítico!I:I,0)</f>
        <v>3.48</v>
      </c>
    </row>
    <row r="1776" spans="1:12" ht="39" customHeight="1" x14ac:dyDescent="0.25">
      <c r="A1776" s="55" t="s">
        <v>1627</v>
      </c>
      <c r="B1776" s="56" t="s">
        <v>2527</v>
      </c>
      <c r="C1776" s="55" t="s">
        <v>594</v>
      </c>
      <c r="D1776" s="55" t="s">
        <v>2528</v>
      </c>
      <c r="E1776" s="249" t="s">
        <v>1648</v>
      </c>
      <c r="F1776" s="249"/>
      <c r="G1776" s="57" t="s">
        <v>596</v>
      </c>
      <c r="H1776" s="58">
        <v>1</v>
      </c>
      <c r="I1776" s="43">
        <f t="shared" si="342"/>
        <v>848.84</v>
      </c>
      <c r="J1776" s="43">
        <f t="shared" si="343"/>
        <v>848.84</v>
      </c>
      <c r="L1776">
        <f>_xlfn.XLOOKUP(B1776,Analítico!B:B,Analítico!I:I,0)</f>
        <v>848.84</v>
      </c>
    </row>
    <row r="1777" spans="1:12" ht="24" customHeight="1" thickBot="1" x14ac:dyDescent="0.3">
      <c r="A1777" s="55" t="s">
        <v>1627</v>
      </c>
      <c r="B1777" s="56" t="s">
        <v>2529</v>
      </c>
      <c r="C1777" s="55" t="s">
        <v>157</v>
      </c>
      <c r="D1777" s="55" t="s">
        <v>2530</v>
      </c>
      <c r="E1777" s="249" t="s">
        <v>1665</v>
      </c>
      <c r="F1777" s="249"/>
      <c r="G1777" s="57" t="s">
        <v>266</v>
      </c>
      <c r="H1777" s="58">
        <v>0.5</v>
      </c>
      <c r="I1777" s="43">
        <f t="shared" si="342"/>
        <v>20.32</v>
      </c>
      <c r="J1777" s="43">
        <f t="shared" si="343"/>
        <v>10.16</v>
      </c>
      <c r="L1777">
        <f>_xlfn.XLOOKUP(B1777,Analítico!B:B,Analítico!I:I,0)</f>
        <v>20.32</v>
      </c>
    </row>
    <row r="1778" spans="1:12" ht="26.25" hidden="1" thickBot="1" x14ac:dyDescent="0.3">
      <c r="A1778" s="44"/>
      <c r="B1778" s="44"/>
      <c r="C1778" s="44"/>
      <c r="D1778" s="44"/>
      <c r="E1778" s="44" t="s">
        <v>1629</v>
      </c>
      <c r="F1778" s="45">
        <v>10.34</v>
      </c>
      <c r="G1778" s="44" t="s">
        <v>1630</v>
      </c>
      <c r="H1778" s="45">
        <v>0</v>
      </c>
      <c r="I1778" s="44" t="s">
        <v>1631</v>
      </c>
      <c r="J1778" s="45">
        <v>10.34</v>
      </c>
      <c r="L1778" t="str">
        <f>_xlfn.XLOOKUP(B1778,Analítico!B:B,Analítico!I:I,0)</f>
        <v>MO com LS =&gt;</v>
      </c>
    </row>
    <row r="1779" spans="1:12" ht="15" hidden="1" customHeight="1" thickBot="1" x14ac:dyDescent="0.3">
      <c r="A1779" s="44"/>
      <c r="B1779" s="44"/>
      <c r="C1779" s="44"/>
      <c r="D1779" s="44"/>
      <c r="E1779" s="44" t="s">
        <v>1632</v>
      </c>
      <c r="F1779" s="45">
        <v>192.66</v>
      </c>
      <c r="G1779" s="44"/>
      <c r="H1779" s="229" t="s">
        <v>1633</v>
      </c>
      <c r="I1779" s="229"/>
      <c r="J1779" s="45">
        <v>1068.42</v>
      </c>
      <c r="L1779" t="str">
        <f>_xlfn.XLOOKUP(B1779,Analítico!B:B,Analítico!I:I,0)</f>
        <v>MO com LS =&gt;</v>
      </c>
    </row>
    <row r="1780" spans="1:12" ht="0.75" customHeight="1" thickTop="1" x14ac:dyDescent="0.25">
      <c r="A1780" s="49"/>
      <c r="B1780" s="49"/>
      <c r="C1780" s="49"/>
      <c r="D1780" s="49"/>
      <c r="E1780" s="49"/>
      <c r="F1780" s="49"/>
      <c r="G1780" s="49"/>
      <c r="H1780" s="49"/>
      <c r="I1780" s="49"/>
      <c r="J1780" s="49"/>
      <c r="L1780" t="str">
        <f>_xlfn.XLOOKUP(B1780,Analítico!B:B,Analítico!I:I,0)</f>
        <v>MO com LS =&gt;</v>
      </c>
    </row>
    <row r="1781" spans="1:12" ht="18" hidden="1" customHeight="1" x14ac:dyDescent="0.25">
      <c r="A1781" s="36" t="s">
        <v>754</v>
      </c>
      <c r="B1781" s="37" t="s">
        <v>137</v>
      </c>
      <c r="C1781" s="36" t="s">
        <v>138</v>
      </c>
      <c r="D1781" s="36" t="s">
        <v>9</v>
      </c>
      <c r="E1781" s="250" t="s">
        <v>1626</v>
      </c>
      <c r="F1781" s="250"/>
      <c r="G1781" s="38" t="s">
        <v>139</v>
      </c>
      <c r="H1781" s="37" t="s">
        <v>140</v>
      </c>
      <c r="I1781" s="37" t="s">
        <v>141</v>
      </c>
      <c r="J1781" s="37" t="s">
        <v>10</v>
      </c>
      <c r="L1781" t="str">
        <f>_xlfn.XLOOKUP(B1781,Analítico!B:B,Analítico!I:I,0)</f>
        <v>Valor Unit</v>
      </c>
    </row>
    <row r="1782" spans="1:12" ht="25.5" customHeight="1" x14ac:dyDescent="0.25">
      <c r="A1782" s="39" t="s">
        <v>1636</v>
      </c>
      <c r="B1782" s="40" t="s">
        <v>755</v>
      </c>
      <c r="C1782" s="39" t="s">
        <v>594</v>
      </c>
      <c r="D1782" s="39" t="s">
        <v>2531</v>
      </c>
      <c r="E1782" s="251" t="s">
        <v>2524</v>
      </c>
      <c r="F1782" s="251"/>
      <c r="G1782" s="41" t="s">
        <v>596</v>
      </c>
      <c r="H1782" s="42">
        <v>1</v>
      </c>
      <c r="I1782" s="43">
        <f t="shared" ref="I1782:I1788" si="344">L1782</f>
        <v>439.14819811475411</v>
      </c>
      <c r="J1782" s="43">
        <f t="shared" ref="J1782:J1788" si="345">H1782*I1782</f>
        <v>439.14819811475411</v>
      </c>
      <c r="L1782">
        <f>_xlfn.XLOOKUP(B1782,Analítico!B:B,Analítico!I:I,0)</f>
        <v>439.14819811475411</v>
      </c>
    </row>
    <row r="1783" spans="1:12" ht="24" customHeight="1" x14ac:dyDescent="0.25">
      <c r="A1783" s="50" t="s">
        <v>1638</v>
      </c>
      <c r="B1783" s="51" t="s">
        <v>2532</v>
      </c>
      <c r="C1783" s="50" t="s">
        <v>594</v>
      </c>
      <c r="D1783" s="50" t="s">
        <v>2533</v>
      </c>
      <c r="E1783" s="248" t="s">
        <v>2336</v>
      </c>
      <c r="F1783" s="248"/>
      <c r="G1783" s="52" t="s">
        <v>1787</v>
      </c>
      <c r="H1783" s="53">
        <v>0.5</v>
      </c>
      <c r="I1783" s="43">
        <f t="shared" si="344"/>
        <v>3.64</v>
      </c>
      <c r="J1783" s="43">
        <f t="shared" si="345"/>
        <v>1.82</v>
      </c>
      <c r="L1783">
        <f>_xlfn.XLOOKUP(B1783,Analítico!B:B,Analítico!I:I,0)</f>
        <v>3.64</v>
      </c>
    </row>
    <row r="1784" spans="1:12" ht="24" customHeight="1" x14ac:dyDescent="0.25">
      <c r="A1784" s="50" t="s">
        <v>1638</v>
      </c>
      <c r="B1784" s="51" t="s">
        <v>2534</v>
      </c>
      <c r="C1784" s="50" t="s">
        <v>594</v>
      </c>
      <c r="D1784" s="50" t="s">
        <v>2535</v>
      </c>
      <c r="E1784" s="248" t="s">
        <v>2336</v>
      </c>
      <c r="F1784" s="248"/>
      <c r="G1784" s="52" t="s">
        <v>1787</v>
      </c>
      <c r="H1784" s="53">
        <v>0.5</v>
      </c>
      <c r="I1784" s="43">
        <f t="shared" si="344"/>
        <v>3.56</v>
      </c>
      <c r="J1784" s="43">
        <f t="shared" si="345"/>
        <v>1.78</v>
      </c>
      <c r="L1784">
        <f>_xlfn.XLOOKUP(B1784,Analítico!B:B,Analítico!I:I,0)</f>
        <v>3.56</v>
      </c>
    </row>
    <row r="1785" spans="1:12" ht="24" customHeight="1" x14ac:dyDescent="0.25">
      <c r="A1785" s="55" t="s">
        <v>1627</v>
      </c>
      <c r="B1785" s="56" t="s">
        <v>2536</v>
      </c>
      <c r="C1785" s="55" t="s">
        <v>594</v>
      </c>
      <c r="D1785" s="55" t="s">
        <v>2537</v>
      </c>
      <c r="E1785" s="249" t="s">
        <v>1648</v>
      </c>
      <c r="F1785" s="249"/>
      <c r="G1785" s="57" t="s">
        <v>808</v>
      </c>
      <c r="H1785" s="58">
        <v>0.8</v>
      </c>
      <c r="I1785" s="43">
        <f t="shared" si="344"/>
        <v>0.21</v>
      </c>
      <c r="J1785" s="43">
        <f t="shared" si="345"/>
        <v>0.16800000000000001</v>
      </c>
      <c r="L1785">
        <f>_xlfn.XLOOKUP(B1785,Analítico!B:B,Analítico!I:I,0)</f>
        <v>0.21</v>
      </c>
    </row>
    <row r="1786" spans="1:12" ht="25.5" customHeight="1" x14ac:dyDescent="0.25">
      <c r="A1786" s="55" t="s">
        <v>1627</v>
      </c>
      <c r="B1786" s="56" t="s">
        <v>2538</v>
      </c>
      <c r="C1786" s="55" t="s">
        <v>594</v>
      </c>
      <c r="D1786" s="55" t="s">
        <v>2539</v>
      </c>
      <c r="E1786" s="249" t="s">
        <v>1648</v>
      </c>
      <c r="F1786" s="249"/>
      <c r="G1786" s="57" t="s">
        <v>596</v>
      </c>
      <c r="H1786" s="58">
        <v>1</v>
      </c>
      <c r="I1786" s="43">
        <f t="shared" si="344"/>
        <v>418.84</v>
      </c>
      <c r="J1786" s="43">
        <f t="shared" si="345"/>
        <v>418.84</v>
      </c>
      <c r="L1786">
        <f>_xlfn.XLOOKUP(B1786,Analítico!B:B,Analítico!I:I,0)</f>
        <v>418.84</v>
      </c>
    </row>
    <row r="1787" spans="1:12" ht="24" customHeight="1" x14ac:dyDescent="0.25">
      <c r="A1787" s="55" t="s">
        <v>1627</v>
      </c>
      <c r="B1787" s="56" t="s">
        <v>2540</v>
      </c>
      <c r="C1787" s="55" t="s">
        <v>157</v>
      </c>
      <c r="D1787" s="55" t="s">
        <v>2541</v>
      </c>
      <c r="E1787" s="249" t="s">
        <v>1665</v>
      </c>
      <c r="F1787" s="249"/>
      <c r="G1787" s="57" t="s">
        <v>266</v>
      </c>
      <c r="H1787" s="58">
        <v>0.5</v>
      </c>
      <c r="I1787" s="43">
        <f t="shared" si="344"/>
        <v>20.32</v>
      </c>
      <c r="J1787" s="43">
        <f t="shared" si="345"/>
        <v>10.16</v>
      </c>
      <c r="L1787">
        <f>_xlfn.XLOOKUP(B1787,Analítico!B:B,Analítico!I:I,0)</f>
        <v>20.32</v>
      </c>
    </row>
    <row r="1788" spans="1:12" ht="24" customHeight="1" thickBot="1" x14ac:dyDescent="0.3">
      <c r="A1788" s="55" t="s">
        <v>1627</v>
      </c>
      <c r="B1788" s="56" t="s">
        <v>264</v>
      </c>
      <c r="C1788" s="55" t="s">
        <v>157</v>
      </c>
      <c r="D1788" s="55" t="s">
        <v>265</v>
      </c>
      <c r="E1788" s="249" t="s">
        <v>1665</v>
      </c>
      <c r="F1788" s="249"/>
      <c r="G1788" s="57" t="s">
        <v>266</v>
      </c>
      <c r="H1788" s="58">
        <v>0.5</v>
      </c>
      <c r="I1788" s="43">
        <f t="shared" si="344"/>
        <v>12.777270999999999</v>
      </c>
      <c r="J1788" s="43">
        <f t="shared" si="345"/>
        <v>6.3886354999999995</v>
      </c>
      <c r="L1788">
        <f>_xlfn.XLOOKUP(B1788,Analítico!B:B,Analítico!I:I,0)</f>
        <v>12.777270999999999</v>
      </c>
    </row>
    <row r="1789" spans="1:12" ht="26.25" hidden="1" thickBot="1" x14ac:dyDescent="0.3">
      <c r="A1789" s="44"/>
      <c r="B1789" s="44"/>
      <c r="C1789" s="44"/>
      <c r="D1789" s="44"/>
      <c r="E1789" s="44" t="s">
        <v>1629</v>
      </c>
      <c r="F1789" s="45">
        <v>16.84</v>
      </c>
      <c r="G1789" s="44" t="s">
        <v>1630</v>
      </c>
      <c r="H1789" s="45">
        <v>0</v>
      </c>
      <c r="I1789" s="44" t="s">
        <v>1631</v>
      </c>
      <c r="J1789" s="45">
        <v>16.84</v>
      </c>
      <c r="L1789" t="str">
        <f>_xlfn.XLOOKUP(B1789,Analítico!B:B,Analítico!I:I,0)</f>
        <v>MO com LS =&gt;</v>
      </c>
    </row>
    <row r="1790" spans="1:12" ht="15" hidden="1" customHeight="1" thickBot="1" x14ac:dyDescent="0.3">
      <c r="A1790" s="44"/>
      <c r="B1790" s="44"/>
      <c r="C1790" s="44"/>
      <c r="D1790" s="44"/>
      <c r="E1790" s="44" t="s">
        <v>1632</v>
      </c>
      <c r="F1790" s="45">
        <v>98.29</v>
      </c>
      <c r="G1790" s="44"/>
      <c r="H1790" s="229" t="s">
        <v>1633</v>
      </c>
      <c r="I1790" s="229"/>
      <c r="J1790" s="45">
        <v>545.1</v>
      </c>
      <c r="L1790" t="str">
        <f>_xlfn.XLOOKUP(B1790,Analítico!B:B,Analítico!I:I,0)</f>
        <v>MO com LS =&gt;</v>
      </c>
    </row>
    <row r="1791" spans="1:12" ht="0.75" customHeight="1" thickTop="1" x14ac:dyDescent="0.25">
      <c r="A1791" s="49"/>
      <c r="B1791" s="49"/>
      <c r="C1791" s="49"/>
      <c r="D1791" s="49"/>
      <c r="E1791" s="49"/>
      <c r="F1791" s="49"/>
      <c r="G1791" s="49"/>
      <c r="H1791" s="49"/>
      <c r="I1791" s="49"/>
      <c r="J1791" s="49"/>
      <c r="L1791" t="str">
        <f>_xlfn.XLOOKUP(B1791,Analítico!B:B,Analítico!I:I,0)</f>
        <v>MO com LS =&gt;</v>
      </c>
    </row>
    <row r="1792" spans="1:12" ht="18" hidden="1" customHeight="1" x14ac:dyDescent="0.25">
      <c r="A1792" s="36" t="s">
        <v>757</v>
      </c>
      <c r="B1792" s="37" t="s">
        <v>137</v>
      </c>
      <c r="C1792" s="36" t="s">
        <v>138</v>
      </c>
      <c r="D1792" s="36" t="s">
        <v>9</v>
      </c>
      <c r="E1792" s="250" t="s">
        <v>1626</v>
      </c>
      <c r="F1792" s="250"/>
      <c r="G1792" s="38" t="s">
        <v>139</v>
      </c>
      <c r="H1792" s="37" t="s">
        <v>140</v>
      </c>
      <c r="I1792" s="37" t="s">
        <v>141</v>
      </c>
      <c r="J1792" s="37" t="s">
        <v>10</v>
      </c>
      <c r="L1792" t="str">
        <f>_xlfn.XLOOKUP(B1792,Analítico!B:B,Analítico!I:I,0)</f>
        <v>Valor Unit</v>
      </c>
    </row>
    <row r="1793" spans="1:12" ht="39" customHeight="1" x14ac:dyDescent="0.25">
      <c r="A1793" s="39" t="s">
        <v>1636</v>
      </c>
      <c r="B1793" s="40" t="s">
        <v>758</v>
      </c>
      <c r="C1793" s="39" t="s">
        <v>157</v>
      </c>
      <c r="D1793" s="39" t="s">
        <v>759</v>
      </c>
      <c r="E1793" s="251" t="s">
        <v>2168</v>
      </c>
      <c r="F1793" s="251"/>
      <c r="G1793" s="41" t="s">
        <v>164</v>
      </c>
      <c r="H1793" s="42">
        <v>1</v>
      </c>
      <c r="I1793" s="43">
        <f t="shared" ref="I1793:I1797" si="346">L1793</f>
        <v>7.8871048606557386</v>
      </c>
      <c r="J1793" s="43">
        <f t="shared" ref="J1793:J1797" si="347">H1793*I1793</f>
        <v>7.8871048606557386</v>
      </c>
      <c r="L1793">
        <f>_xlfn.XLOOKUP(B1793,Analítico!B:B,Analítico!I:I,0)</f>
        <v>7.8871048606557386</v>
      </c>
    </row>
    <row r="1794" spans="1:12" ht="39" customHeight="1" x14ac:dyDescent="0.25">
      <c r="A1794" s="50" t="s">
        <v>1638</v>
      </c>
      <c r="B1794" s="51" t="s">
        <v>2517</v>
      </c>
      <c r="C1794" s="50" t="s">
        <v>157</v>
      </c>
      <c r="D1794" s="50" t="s">
        <v>2518</v>
      </c>
      <c r="E1794" s="248" t="s">
        <v>1900</v>
      </c>
      <c r="F1794" s="248"/>
      <c r="G1794" s="52" t="s">
        <v>1901</v>
      </c>
      <c r="H1794" s="53">
        <v>8.5000000000000006E-2</v>
      </c>
      <c r="I1794" s="43">
        <f t="shared" si="346"/>
        <v>0.77</v>
      </c>
      <c r="J1794" s="43">
        <f t="shared" si="347"/>
        <v>6.5450000000000008E-2</v>
      </c>
      <c r="L1794">
        <f>_xlfn.XLOOKUP(B1794,Analítico!B:B,Analítico!I:I,0)</f>
        <v>0.77</v>
      </c>
    </row>
    <row r="1795" spans="1:12" ht="25.5" customHeight="1" x14ac:dyDescent="0.25">
      <c r="A1795" s="50" t="s">
        <v>1638</v>
      </c>
      <c r="B1795" s="51" t="s">
        <v>2162</v>
      </c>
      <c r="C1795" s="50" t="s">
        <v>157</v>
      </c>
      <c r="D1795" s="50" t="s">
        <v>2163</v>
      </c>
      <c r="E1795" s="248" t="s">
        <v>1637</v>
      </c>
      <c r="F1795" s="248"/>
      <c r="G1795" s="52" t="s">
        <v>266</v>
      </c>
      <c r="H1795" s="53">
        <v>0.1241</v>
      </c>
      <c r="I1795" s="43">
        <f t="shared" si="346"/>
        <v>18.72</v>
      </c>
      <c r="J1795" s="43">
        <f t="shared" si="347"/>
        <v>2.3231519999999999</v>
      </c>
      <c r="L1795">
        <f>_xlfn.XLOOKUP(B1795,Analítico!B:B,Analítico!I:I,0)</f>
        <v>18.72</v>
      </c>
    </row>
    <row r="1796" spans="1:12" ht="25.5" customHeight="1" x14ac:dyDescent="0.25">
      <c r="A1796" s="50" t="s">
        <v>1638</v>
      </c>
      <c r="B1796" s="51" t="s">
        <v>1658</v>
      </c>
      <c r="C1796" s="50" t="s">
        <v>157</v>
      </c>
      <c r="D1796" s="50" t="s">
        <v>1659</v>
      </c>
      <c r="E1796" s="248" t="s">
        <v>1637</v>
      </c>
      <c r="F1796" s="248"/>
      <c r="G1796" s="52" t="s">
        <v>266</v>
      </c>
      <c r="H1796" s="53">
        <v>0.1241</v>
      </c>
      <c r="I1796" s="43">
        <f t="shared" si="346"/>
        <v>25.97</v>
      </c>
      <c r="J1796" s="43">
        <f t="shared" si="347"/>
        <v>3.222877</v>
      </c>
      <c r="L1796">
        <f>_xlfn.XLOOKUP(B1796,Analítico!B:B,Analítico!I:I,0)</f>
        <v>25.97</v>
      </c>
    </row>
    <row r="1797" spans="1:12" ht="25.5" customHeight="1" thickBot="1" x14ac:dyDescent="0.3">
      <c r="A1797" s="55" t="s">
        <v>1627</v>
      </c>
      <c r="B1797" s="56" t="s">
        <v>2542</v>
      </c>
      <c r="C1797" s="55" t="s">
        <v>157</v>
      </c>
      <c r="D1797" s="55" t="s">
        <v>2543</v>
      </c>
      <c r="E1797" s="249" t="s">
        <v>1648</v>
      </c>
      <c r="F1797" s="249"/>
      <c r="G1797" s="57" t="s">
        <v>164</v>
      </c>
      <c r="H1797" s="58">
        <v>1</v>
      </c>
      <c r="I1797" s="43">
        <f t="shared" si="346"/>
        <v>2.2799999999999998</v>
      </c>
      <c r="J1797" s="43">
        <f t="shared" si="347"/>
        <v>2.2799999999999998</v>
      </c>
      <c r="L1797">
        <f>_xlfn.XLOOKUP(B1797,Analítico!B:B,Analítico!I:I,0)</f>
        <v>2.2799999999999998</v>
      </c>
    </row>
    <row r="1798" spans="1:12" ht="26.25" hidden="1" thickBot="1" x14ac:dyDescent="0.3">
      <c r="A1798" s="44"/>
      <c r="B1798" s="44"/>
      <c r="C1798" s="44"/>
      <c r="D1798" s="44"/>
      <c r="E1798" s="44" t="s">
        <v>1629</v>
      </c>
      <c r="F1798" s="45">
        <v>4.3</v>
      </c>
      <c r="G1798" s="44" t="s">
        <v>1630</v>
      </c>
      <c r="H1798" s="45">
        <v>0</v>
      </c>
      <c r="I1798" s="44" t="s">
        <v>1631</v>
      </c>
      <c r="J1798" s="45">
        <v>4.3</v>
      </c>
      <c r="L1798" t="str">
        <f>_xlfn.XLOOKUP(B1798,Analítico!B:B,Analítico!I:I,0)</f>
        <v>MO com LS =&gt;</v>
      </c>
    </row>
    <row r="1799" spans="1:12" ht="15" hidden="1" customHeight="1" thickBot="1" x14ac:dyDescent="0.3">
      <c r="A1799" s="44"/>
      <c r="B1799" s="44"/>
      <c r="C1799" s="44"/>
      <c r="D1799" s="44"/>
      <c r="E1799" s="44" t="s">
        <v>1632</v>
      </c>
      <c r="F1799" s="45">
        <v>1.76</v>
      </c>
      <c r="G1799" s="44"/>
      <c r="H1799" s="229" t="s">
        <v>1633</v>
      </c>
      <c r="I1799" s="229"/>
      <c r="J1799" s="45">
        <v>9.7899999999999991</v>
      </c>
      <c r="L1799" t="str">
        <f>_xlfn.XLOOKUP(B1799,Analítico!B:B,Analítico!I:I,0)</f>
        <v>MO com LS =&gt;</v>
      </c>
    </row>
    <row r="1800" spans="1:12" ht="0.75" customHeight="1" thickTop="1" x14ac:dyDescent="0.25">
      <c r="A1800" s="49"/>
      <c r="B1800" s="49"/>
      <c r="C1800" s="49"/>
      <c r="D1800" s="49"/>
      <c r="E1800" s="49"/>
      <c r="F1800" s="49"/>
      <c r="G1800" s="49"/>
      <c r="H1800" s="49"/>
      <c r="I1800" s="49"/>
      <c r="J1800" s="49"/>
      <c r="L1800" t="str">
        <f>_xlfn.XLOOKUP(B1800,Analítico!B:B,Analítico!I:I,0)</f>
        <v>MO com LS =&gt;</v>
      </c>
    </row>
    <row r="1801" spans="1:12" ht="18" hidden="1" customHeight="1" x14ac:dyDescent="0.25">
      <c r="A1801" s="36" t="s">
        <v>760</v>
      </c>
      <c r="B1801" s="37" t="s">
        <v>137</v>
      </c>
      <c r="C1801" s="36" t="s">
        <v>138</v>
      </c>
      <c r="D1801" s="36" t="s">
        <v>9</v>
      </c>
      <c r="E1801" s="250" t="s">
        <v>1626</v>
      </c>
      <c r="F1801" s="250"/>
      <c r="G1801" s="38" t="s">
        <v>139</v>
      </c>
      <c r="H1801" s="37" t="s">
        <v>140</v>
      </c>
      <c r="I1801" s="37" t="s">
        <v>141</v>
      </c>
      <c r="J1801" s="37" t="s">
        <v>10</v>
      </c>
      <c r="L1801" t="str">
        <f>_xlfn.XLOOKUP(B1801,Analítico!B:B,Analítico!I:I,0)</f>
        <v>Valor Unit</v>
      </c>
    </row>
    <row r="1802" spans="1:12" ht="25.5" customHeight="1" x14ac:dyDescent="0.25">
      <c r="A1802" s="39" t="s">
        <v>1636</v>
      </c>
      <c r="B1802" s="40" t="s">
        <v>761</v>
      </c>
      <c r="C1802" s="39" t="s">
        <v>594</v>
      </c>
      <c r="D1802" s="39" t="s">
        <v>2544</v>
      </c>
      <c r="E1802" s="251" t="s">
        <v>2524</v>
      </c>
      <c r="F1802" s="251"/>
      <c r="G1802" s="41" t="s">
        <v>596</v>
      </c>
      <c r="H1802" s="42">
        <v>1</v>
      </c>
      <c r="I1802" s="43">
        <f t="shared" ref="I1802:I1805" si="348">L1802</f>
        <v>220.14609542622952</v>
      </c>
      <c r="J1802" s="43">
        <f t="shared" ref="J1802:J1805" si="349">H1802*I1802</f>
        <v>220.14609542622952</v>
      </c>
      <c r="L1802">
        <f>_xlfn.XLOOKUP(B1802,Analítico!B:B,Analítico!I:I,0)</f>
        <v>220.14609542622952</v>
      </c>
    </row>
    <row r="1803" spans="1:12" ht="24" customHeight="1" x14ac:dyDescent="0.25">
      <c r="A1803" s="50" t="s">
        <v>1638</v>
      </c>
      <c r="B1803" s="51" t="s">
        <v>2534</v>
      </c>
      <c r="C1803" s="50" t="s">
        <v>594</v>
      </c>
      <c r="D1803" s="50" t="s">
        <v>2535</v>
      </c>
      <c r="E1803" s="248" t="s">
        <v>2336</v>
      </c>
      <c r="F1803" s="248"/>
      <c r="G1803" s="52" t="s">
        <v>1787</v>
      </c>
      <c r="H1803" s="53">
        <v>0.5</v>
      </c>
      <c r="I1803" s="43">
        <f t="shared" si="348"/>
        <v>3.56</v>
      </c>
      <c r="J1803" s="43">
        <f t="shared" si="349"/>
        <v>1.78</v>
      </c>
      <c r="L1803">
        <f>_xlfn.XLOOKUP(B1803,Analítico!B:B,Analítico!I:I,0)</f>
        <v>3.56</v>
      </c>
    </row>
    <row r="1804" spans="1:12" ht="25.5" customHeight="1" x14ac:dyDescent="0.25">
      <c r="A1804" s="55" t="s">
        <v>1627</v>
      </c>
      <c r="B1804" s="56" t="s">
        <v>2545</v>
      </c>
      <c r="C1804" s="55" t="s">
        <v>594</v>
      </c>
      <c r="D1804" s="55" t="s">
        <v>2546</v>
      </c>
      <c r="E1804" s="249" t="s">
        <v>1648</v>
      </c>
      <c r="F1804" s="249"/>
      <c r="G1804" s="57" t="s">
        <v>596</v>
      </c>
      <c r="H1804" s="58">
        <v>1</v>
      </c>
      <c r="I1804" s="43">
        <f t="shared" si="348"/>
        <v>208.23</v>
      </c>
      <c r="J1804" s="43">
        <f t="shared" si="349"/>
        <v>208.23</v>
      </c>
      <c r="L1804">
        <f>_xlfn.XLOOKUP(B1804,Analítico!B:B,Analítico!I:I,0)</f>
        <v>208.23</v>
      </c>
    </row>
    <row r="1805" spans="1:12" ht="24" customHeight="1" thickBot="1" x14ac:dyDescent="0.3">
      <c r="A1805" s="55" t="s">
        <v>1627</v>
      </c>
      <c r="B1805" s="56" t="s">
        <v>2540</v>
      </c>
      <c r="C1805" s="55" t="s">
        <v>157</v>
      </c>
      <c r="D1805" s="55" t="s">
        <v>2541</v>
      </c>
      <c r="E1805" s="249" t="s">
        <v>1665</v>
      </c>
      <c r="F1805" s="249"/>
      <c r="G1805" s="57" t="s">
        <v>266</v>
      </c>
      <c r="H1805" s="58">
        <v>0.5</v>
      </c>
      <c r="I1805" s="43">
        <f t="shared" si="348"/>
        <v>20.32</v>
      </c>
      <c r="J1805" s="43">
        <f t="shared" si="349"/>
        <v>10.16</v>
      </c>
      <c r="L1805">
        <f>_xlfn.XLOOKUP(B1805,Analítico!B:B,Analítico!I:I,0)</f>
        <v>20.32</v>
      </c>
    </row>
    <row r="1806" spans="1:12" ht="26.25" hidden="1" thickBot="1" x14ac:dyDescent="0.3">
      <c r="A1806" s="44"/>
      <c r="B1806" s="44"/>
      <c r="C1806" s="44"/>
      <c r="D1806" s="44"/>
      <c r="E1806" s="44" t="s">
        <v>1629</v>
      </c>
      <c r="F1806" s="45">
        <v>10.34</v>
      </c>
      <c r="G1806" s="44" t="s">
        <v>1630</v>
      </c>
      <c r="H1806" s="45">
        <v>0</v>
      </c>
      <c r="I1806" s="44" t="s">
        <v>1631</v>
      </c>
      <c r="J1806" s="45">
        <v>10.34</v>
      </c>
      <c r="L1806" t="str">
        <f>_xlfn.XLOOKUP(B1806,Analítico!B:B,Analítico!I:I,0)</f>
        <v>MO com LS =&gt;</v>
      </c>
    </row>
    <row r="1807" spans="1:12" ht="15" hidden="1" customHeight="1" thickBot="1" x14ac:dyDescent="0.3">
      <c r="A1807" s="44"/>
      <c r="B1807" s="44"/>
      <c r="C1807" s="44"/>
      <c r="D1807" s="44"/>
      <c r="E1807" s="44" t="s">
        <v>1632</v>
      </c>
      <c r="F1807" s="45">
        <v>49.27</v>
      </c>
      <c r="G1807" s="44"/>
      <c r="H1807" s="229" t="s">
        <v>1633</v>
      </c>
      <c r="I1807" s="229"/>
      <c r="J1807" s="45">
        <v>273.26</v>
      </c>
      <c r="L1807" t="str">
        <f>_xlfn.XLOOKUP(B1807,Analítico!B:B,Analítico!I:I,0)</f>
        <v>MO com LS =&gt;</v>
      </c>
    </row>
    <row r="1808" spans="1:12" ht="0.75" customHeight="1" thickTop="1" x14ac:dyDescent="0.25">
      <c r="A1808" s="49"/>
      <c r="B1808" s="49"/>
      <c r="C1808" s="49"/>
      <c r="D1808" s="49"/>
      <c r="E1808" s="49"/>
      <c r="F1808" s="49"/>
      <c r="G1808" s="49"/>
      <c r="H1808" s="49"/>
      <c r="I1808" s="49"/>
      <c r="J1808" s="49"/>
      <c r="L1808" t="str">
        <f>_xlfn.XLOOKUP(B1808,Analítico!B:B,Analítico!I:I,0)</f>
        <v>MO com LS =&gt;</v>
      </c>
    </row>
    <row r="1809" spans="1:12" ht="18" hidden="1" customHeight="1" x14ac:dyDescent="0.25">
      <c r="A1809" s="36" t="s">
        <v>767</v>
      </c>
      <c r="B1809" s="37" t="s">
        <v>137</v>
      </c>
      <c r="C1809" s="36" t="s">
        <v>138</v>
      </c>
      <c r="D1809" s="36" t="s">
        <v>9</v>
      </c>
      <c r="E1809" s="250" t="s">
        <v>1626</v>
      </c>
      <c r="F1809" s="250"/>
      <c r="G1809" s="38" t="s">
        <v>139</v>
      </c>
      <c r="H1809" s="37" t="s">
        <v>140</v>
      </c>
      <c r="I1809" s="37" t="s">
        <v>141</v>
      </c>
      <c r="J1809" s="37" t="s">
        <v>10</v>
      </c>
      <c r="L1809" t="str">
        <f>_xlfn.XLOOKUP(B1809,Analítico!B:B,Analítico!I:I,0)</f>
        <v>Valor Unit</v>
      </c>
    </row>
    <row r="1810" spans="1:12" ht="39" customHeight="1" x14ac:dyDescent="0.25">
      <c r="A1810" s="39" t="s">
        <v>1636</v>
      </c>
      <c r="B1810" s="40" t="s">
        <v>768</v>
      </c>
      <c r="C1810" s="39" t="s">
        <v>157</v>
      </c>
      <c r="D1810" s="39" t="s">
        <v>769</v>
      </c>
      <c r="E1810" s="251" t="s">
        <v>2168</v>
      </c>
      <c r="F1810" s="251"/>
      <c r="G1810" s="41" t="s">
        <v>255</v>
      </c>
      <c r="H1810" s="42">
        <v>1</v>
      </c>
      <c r="I1810" s="43">
        <f t="shared" ref="I1810:I1814" si="350">L1810</f>
        <v>22.187014081967217</v>
      </c>
      <c r="J1810" s="43">
        <f t="shared" ref="J1810:J1814" si="351">H1810*I1810</f>
        <v>22.187014081967217</v>
      </c>
      <c r="L1810">
        <f>_xlfn.XLOOKUP(B1810,Analítico!B:B,Analítico!I:I,0)</f>
        <v>22.187014081967217</v>
      </c>
    </row>
    <row r="1811" spans="1:12" ht="39" customHeight="1" x14ac:dyDescent="0.25">
      <c r="A1811" s="50" t="s">
        <v>1638</v>
      </c>
      <c r="B1811" s="51" t="s">
        <v>2517</v>
      </c>
      <c r="C1811" s="50" t="s">
        <v>157</v>
      </c>
      <c r="D1811" s="50" t="s">
        <v>2518</v>
      </c>
      <c r="E1811" s="248" t="s">
        <v>1900</v>
      </c>
      <c r="F1811" s="248"/>
      <c r="G1811" s="52" t="s">
        <v>1901</v>
      </c>
      <c r="H1811" s="53">
        <v>0.1206</v>
      </c>
      <c r="I1811" s="43">
        <f t="shared" si="350"/>
        <v>0.77</v>
      </c>
      <c r="J1811" s="43">
        <f t="shared" si="351"/>
        <v>9.2862E-2</v>
      </c>
      <c r="L1811">
        <f>_xlfn.XLOOKUP(B1811,Analítico!B:B,Analítico!I:I,0)</f>
        <v>0.77</v>
      </c>
    </row>
    <row r="1812" spans="1:12" ht="25.5" customHeight="1" x14ac:dyDescent="0.25">
      <c r="A1812" s="50" t="s">
        <v>1638</v>
      </c>
      <c r="B1812" s="51" t="s">
        <v>2162</v>
      </c>
      <c r="C1812" s="50" t="s">
        <v>157</v>
      </c>
      <c r="D1812" s="50" t="s">
        <v>2163</v>
      </c>
      <c r="E1812" s="248" t="s">
        <v>1637</v>
      </c>
      <c r="F1812" s="248"/>
      <c r="G1812" s="52" t="s">
        <v>266</v>
      </c>
      <c r="H1812" s="53">
        <v>0.17610000000000001</v>
      </c>
      <c r="I1812" s="43">
        <f t="shared" si="350"/>
        <v>18.72</v>
      </c>
      <c r="J1812" s="43">
        <f t="shared" si="351"/>
        <v>3.296592</v>
      </c>
      <c r="L1812">
        <f>_xlfn.XLOOKUP(B1812,Analítico!B:B,Analítico!I:I,0)</f>
        <v>18.72</v>
      </c>
    </row>
    <row r="1813" spans="1:12" ht="25.5" customHeight="1" x14ac:dyDescent="0.25">
      <c r="A1813" s="50" t="s">
        <v>1638</v>
      </c>
      <c r="B1813" s="51" t="s">
        <v>1658</v>
      </c>
      <c r="C1813" s="50" t="s">
        <v>157</v>
      </c>
      <c r="D1813" s="50" t="s">
        <v>1659</v>
      </c>
      <c r="E1813" s="248" t="s">
        <v>1637</v>
      </c>
      <c r="F1813" s="248"/>
      <c r="G1813" s="52" t="s">
        <v>266</v>
      </c>
      <c r="H1813" s="53">
        <v>0.17610000000000001</v>
      </c>
      <c r="I1813" s="43">
        <f t="shared" si="350"/>
        <v>25.97</v>
      </c>
      <c r="J1813" s="43">
        <f t="shared" si="351"/>
        <v>4.5733170000000003</v>
      </c>
      <c r="L1813">
        <f>_xlfn.XLOOKUP(B1813,Analítico!B:B,Analítico!I:I,0)</f>
        <v>25.97</v>
      </c>
    </row>
    <row r="1814" spans="1:12" ht="25.5" customHeight="1" thickBot="1" x14ac:dyDescent="0.3">
      <c r="A1814" s="55" t="s">
        <v>1627</v>
      </c>
      <c r="B1814" s="56" t="s">
        <v>2548</v>
      </c>
      <c r="C1814" s="55" t="s">
        <v>157</v>
      </c>
      <c r="D1814" s="55" t="s">
        <v>2549</v>
      </c>
      <c r="E1814" s="249" t="s">
        <v>1648</v>
      </c>
      <c r="F1814" s="249"/>
      <c r="G1814" s="57" t="s">
        <v>255</v>
      </c>
      <c r="H1814" s="58">
        <v>1.0667</v>
      </c>
      <c r="I1814" s="43">
        <f t="shared" si="350"/>
        <v>13.35</v>
      </c>
      <c r="J1814" s="43">
        <f t="shared" si="351"/>
        <v>14.240444999999999</v>
      </c>
      <c r="L1814">
        <f>_xlfn.XLOOKUP(B1814,Analítico!B:B,Analítico!I:I,0)</f>
        <v>13.35</v>
      </c>
    </row>
    <row r="1815" spans="1:12" ht="26.25" hidden="1" thickBot="1" x14ac:dyDescent="0.3">
      <c r="A1815" s="44"/>
      <c r="B1815" s="44"/>
      <c r="C1815" s="44"/>
      <c r="D1815" s="44"/>
      <c r="E1815" s="44" t="s">
        <v>1629</v>
      </c>
      <c r="F1815" s="45">
        <v>6.12</v>
      </c>
      <c r="G1815" s="44" t="s">
        <v>1630</v>
      </c>
      <c r="H1815" s="45">
        <v>0</v>
      </c>
      <c r="I1815" s="44" t="s">
        <v>1631</v>
      </c>
      <c r="J1815" s="45">
        <v>6.12</v>
      </c>
      <c r="L1815" t="str">
        <f>_xlfn.XLOOKUP(B1815,Analítico!B:B,Analítico!I:I,0)</f>
        <v>MO com LS =&gt;</v>
      </c>
    </row>
    <row r="1816" spans="1:12" ht="15" hidden="1" customHeight="1" thickBot="1" x14ac:dyDescent="0.3">
      <c r="A1816" s="44"/>
      <c r="B1816" s="44"/>
      <c r="C1816" s="44"/>
      <c r="D1816" s="44"/>
      <c r="E1816" s="44" t="s">
        <v>1632</v>
      </c>
      <c r="F1816" s="45">
        <v>4.96</v>
      </c>
      <c r="G1816" s="44"/>
      <c r="H1816" s="229" t="s">
        <v>1633</v>
      </c>
      <c r="I1816" s="229"/>
      <c r="J1816" s="45">
        <v>27.54</v>
      </c>
      <c r="L1816" t="str">
        <f>_xlfn.XLOOKUP(B1816,Analítico!B:B,Analítico!I:I,0)</f>
        <v>MO com LS =&gt;</v>
      </c>
    </row>
    <row r="1817" spans="1:12" ht="0.75" customHeight="1" thickTop="1" x14ac:dyDescent="0.25">
      <c r="A1817" s="49"/>
      <c r="B1817" s="49"/>
      <c r="C1817" s="49"/>
      <c r="D1817" s="49"/>
      <c r="E1817" s="49"/>
      <c r="F1817" s="49"/>
      <c r="G1817" s="49"/>
      <c r="H1817" s="49"/>
      <c r="I1817" s="49"/>
      <c r="J1817" s="49"/>
      <c r="L1817" t="str">
        <f>_xlfn.XLOOKUP(B1817,Analítico!B:B,Analítico!I:I,0)</f>
        <v>MO com LS =&gt;</v>
      </c>
    </row>
    <row r="1818" spans="1:12" ht="18" hidden="1" customHeight="1" x14ac:dyDescent="0.25">
      <c r="A1818" s="36" t="s">
        <v>770</v>
      </c>
      <c r="B1818" s="37" t="s">
        <v>137</v>
      </c>
      <c r="C1818" s="36" t="s">
        <v>138</v>
      </c>
      <c r="D1818" s="36" t="s">
        <v>9</v>
      </c>
      <c r="E1818" s="250" t="s">
        <v>1626</v>
      </c>
      <c r="F1818" s="250"/>
      <c r="G1818" s="38" t="s">
        <v>139</v>
      </c>
      <c r="H1818" s="37" t="s">
        <v>140</v>
      </c>
      <c r="I1818" s="37" t="s">
        <v>141</v>
      </c>
      <c r="J1818" s="37" t="s">
        <v>10</v>
      </c>
      <c r="L1818" t="str">
        <f>_xlfn.XLOOKUP(B1818,Analítico!B:B,Analítico!I:I,0)</f>
        <v>Valor Unit</v>
      </c>
    </row>
    <row r="1819" spans="1:12" ht="39" customHeight="1" x14ac:dyDescent="0.25">
      <c r="A1819" s="39" t="s">
        <v>1636</v>
      </c>
      <c r="B1819" s="40" t="s">
        <v>771</v>
      </c>
      <c r="C1819" s="39" t="s">
        <v>157</v>
      </c>
      <c r="D1819" s="39" t="s">
        <v>772</v>
      </c>
      <c r="E1819" s="251" t="s">
        <v>2550</v>
      </c>
      <c r="F1819" s="251"/>
      <c r="G1819" s="41" t="s">
        <v>164</v>
      </c>
      <c r="H1819" s="42">
        <v>1</v>
      </c>
      <c r="I1819" s="43">
        <f t="shared" ref="I1819:I1827" si="352">L1819</f>
        <v>1915.4008636315787</v>
      </c>
      <c r="J1819" s="43">
        <f t="shared" ref="J1819:J1827" si="353">H1819*I1819</f>
        <v>1915.4008636315787</v>
      </c>
      <c r="L1819">
        <f>_xlfn.XLOOKUP(B1819,Analítico!B:B,Analítico!I:I,0)</f>
        <v>1915.4008636315787</v>
      </c>
    </row>
    <row r="1820" spans="1:12" ht="25.5" customHeight="1" x14ac:dyDescent="0.25">
      <c r="A1820" s="50" t="s">
        <v>1638</v>
      </c>
      <c r="B1820" s="51" t="s">
        <v>2551</v>
      </c>
      <c r="C1820" s="50" t="s">
        <v>157</v>
      </c>
      <c r="D1820" s="50" t="s">
        <v>2552</v>
      </c>
      <c r="E1820" s="248" t="s">
        <v>1637</v>
      </c>
      <c r="F1820" s="248"/>
      <c r="G1820" s="52" t="s">
        <v>266</v>
      </c>
      <c r="H1820" s="53">
        <v>2.3334000000000001</v>
      </c>
      <c r="I1820" s="43">
        <f t="shared" si="352"/>
        <v>26.76</v>
      </c>
      <c r="J1820" s="43">
        <f t="shared" si="353"/>
        <v>62.441784000000006</v>
      </c>
      <c r="L1820">
        <f>_xlfn.XLOOKUP(B1820,Analítico!B:B,Analítico!I:I,0)</f>
        <v>26.76</v>
      </c>
    </row>
    <row r="1821" spans="1:12" ht="25.5" customHeight="1" x14ac:dyDescent="0.25">
      <c r="A1821" s="50" t="s">
        <v>1638</v>
      </c>
      <c r="B1821" s="51" t="s">
        <v>1915</v>
      </c>
      <c r="C1821" s="50" t="s">
        <v>157</v>
      </c>
      <c r="D1821" s="50" t="s">
        <v>1916</v>
      </c>
      <c r="E1821" s="248" t="s">
        <v>1637</v>
      </c>
      <c r="F1821" s="248"/>
      <c r="G1821" s="52" t="s">
        <v>266</v>
      </c>
      <c r="H1821" s="53">
        <v>2.3334000000000001</v>
      </c>
      <c r="I1821" s="43">
        <f t="shared" si="352"/>
        <v>19.7</v>
      </c>
      <c r="J1821" s="43">
        <f t="shared" si="353"/>
        <v>45.967980000000004</v>
      </c>
      <c r="L1821">
        <f>_xlfn.XLOOKUP(B1821,Analítico!B:B,Analítico!I:I,0)</f>
        <v>19.7</v>
      </c>
    </row>
    <row r="1822" spans="1:12" ht="39" customHeight="1" x14ac:dyDescent="0.25">
      <c r="A1822" s="55" t="s">
        <v>1627</v>
      </c>
      <c r="B1822" s="56" t="s">
        <v>2553</v>
      </c>
      <c r="C1822" s="55" t="s">
        <v>157</v>
      </c>
      <c r="D1822" s="55" t="s">
        <v>2554</v>
      </c>
      <c r="E1822" s="249" t="s">
        <v>1648</v>
      </c>
      <c r="F1822" s="249"/>
      <c r="G1822" s="57" t="s">
        <v>164</v>
      </c>
      <c r="H1822" s="58">
        <v>10</v>
      </c>
      <c r="I1822" s="43">
        <f t="shared" si="352"/>
        <v>0.86</v>
      </c>
      <c r="J1822" s="43">
        <f t="shared" si="353"/>
        <v>8.6</v>
      </c>
      <c r="L1822">
        <f>_xlfn.XLOOKUP(B1822,Analítico!B:B,Analítico!I:I,0)</f>
        <v>0.86</v>
      </c>
    </row>
    <row r="1823" spans="1:12" ht="39" customHeight="1" x14ac:dyDescent="0.25">
      <c r="A1823" s="55" t="s">
        <v>1627</v>
      </c>
      <c r="B1823" s="56" t="s">
        <v>1878</v>
      </c>
      <c r="C1823" s="55" t="s">
        <v>157</v>
      </c>
      <c r="D1823" s="55" t="s">
        <v>1879</v>
      </c>
      <c r="E1823" s="249" t="s">
        <v>1648</v>
      </c>
      <c r="F1823" s="249"/>
      <c r="G1823" s="57" t="s">
        <v>164</v>
      </c>
      <c r="H1823" s="58">
        <v>9</v>
      </c>
      <c r="I1823" s="43">
        <f t="shared" si="352"/>
        <v>0.9</v>
      </c>
      <c r="J1823" s="43">
        <f t="shared" si="353"/>
        <v>8.1</v>
      </c>
      <c r="L1823">
        <f>_xlfn.XLOOKUP(B1823,Analítico!B:B,Analítico!I:I,0)</f>
        <v>0.9</v>
      </c>
    </row>
    <row r="1824" spans="1:12" ht="25.5" customHeight="1" x14ac:dyDescent="0.25">
      <c r="A1824" s="55" t="s">
        <v>1627</v>
      </c>
      <c r="B1824" s="56" t="s">
        <v>2555</v>
      </c>
      <c r="C1824" s="55" t="s">
        <v>157</v>
      </c>
      <c r="D1824" s="55" t="s">
        <v>2556</v>
      </c>
      <c r="E1824" s="249" t="s">
        <v>1648</v>
      </c>
      <c r="F1824" s="249"/>
      <c r="G1824" s="57" t="s">
        <v>164</v>
      </c>
      <c r="H1824" s="58">
        <v>6</v>
      </c>
      <c r="I1824" s="43">
        <f t="shared" si="352"/>
        <v>1.25</v>
      </c>
      <c r="J1824" s="43">
        <f t="shared" si="353"/>
        <v>7.5</v>
      </c>
      <c r="L1824">
        <f>_xlfn.XLOOKUP(B1824,Analítico!B:B,Analítico!I:I,0)</f>
        <v>1.25</v>
      </c>
    </row>
    <row r="1825" spans="1:12" ht="39" customHeight="1" x14ac:dyDescent="0.25">
      <c r="A1825" s="55" t="s">
        <v>1627</v>
      </c>
      <c r="B1825" s="56" t="s">
        <v>2557</v>
      </c>
      <c r="C1825" s="55" t="s">
        <v>157</v>
      </c>
      <c r="D1825" s="55" t="s">
        <v>2558</v>
      </c>
      <c r="E1825" s="249" t="s">
        <v>1648</v>
      </c>
      <c r="F1825" s="249"/>
      <c r="G1825" s="57" t="s">
        <v>164</v>
      </c>
      <c r="H1825" s="58">
        <v>4</v>
      </c>
      <c r="I1825" s="43">
        <f t="shared" si="352"/>
        <v>0.47</v>
      </c>
      <c r="J1825" s="43">
        <f t="shared" si="353"/>
        <v>1.88</v>
      </c>
      <c r="L1825">
        <f>_xlfn.XLOOKUP(B1825,Analítico!B:B,Analítico!I:I,0)</f>
        <v>0.47</v>
      </c>
    </row>
    <row r="1826" spans="1:12" ht="25.5" customHeight="1" x14ac:dyDescent="0.25">
      <c r="A1826" s="55" t="s">
        <v>1627</v>
      </c>
      <c r="B1826" s="56" t="s">
        <v>2559</v>
      </c>
      <c r="C1826" s="55" t="s">
        <v>157</v>
      </c>
      <c r="D1826" s="55" t="s">
        <v>2560</v>
      </c>
      <c r="E1826" s="249" t="s">
        <v>1648</v>
      </c>
      <c r="F1826" s="249"/>
      <c r="G1826" s="57" t="s">
        <v>164</v>
      </c>
      <c r="H1826" s="58">
        <v>2</v>
      </c>
      <c r="I1826" s="43">
        <f t="shared" si="352"/>
        <v>25.9</v>
      </c>
      <c r="J1826" s="43">
        <f t="shared" si="353"/>
        <v>51.8</v>
      </c>
      <c r="L1826">
        <f>_xlfn.XLOOKUP(B1826,Analítico!B:B,Analítico!I:I,0)</f>
        <v>25.9</v>
      </c>
    </row>
    <row r="1827" spans="1:12" ht="51.75" customHeight="1" thickBot="1" x14ac:dyDescent="0.3">
      <c r="A1827" s="55" t="s">
        <v>1627</v>
      </c>
      <c r="B1827" s="56" t="s">
        <v>2561</v>
      </c>
      <c r="C1827" s="55" t="s">
        <v>157</v>
      </c>
      <c r="D1827" s="55" t="s">
        <v>2562</v>
      </c>
      <c r="E1827" s="249" t="s">
        <v>2563</v>
      </c>
      <c r="F1827" s="249"/>
      <c r="G1827" s="57" t="s">
        <v>164</v>
      </c>
      <c r="H1827" s="58">
        <v>1</v>
      </c>
      <c r="I1827" s="43">
        <f t="shared" si="352"/>
        <v>1729.12</v>
      </c>
      <c r="J1827" s="43">
        <f t="shared" si="353"/>
        <v>1729.12</v>
      </c>
      <c r="L1827">
        <f>_xlfn.XLOOKUP(B1827,Analítico!B:B,Analítico!I:I,0)</f>
        <v>1729.12</v>
      </c>
    </row>
    <row r="1828" spans="1:12" ht="26.25" hidden="1" thickBot="1" x14ac:dyDescent="0.3">
      <c r="A1828" s="44"/>
      <c r="B1828" s="44"/>
      <c r="C1828" s="44"/>
      <c r="D1828" s="44"/>
      <c r="E1828" s="44" t="s">
        <v>1629</v>
      </c>
      <c r="F1828" s="45">
        <v>82.54</v>
      </c>
      <c r="G1828" s="44" t="s">
        <v>1630</v>
      </c>
      <c r="H1828" s="45">
        <v>0</v>
      </c>
      <c r="I1828" s="44" t="s">
        <v>1631</v>
      </c>
      <c r="J1828" s="45">
        <v>82.54</v>
      </c>
      <c r="L1828" t="str">
        <f>_xlfn.XLOOKUP(B1828,Analítico!B:B,Analítico!I:I,0)</f>
        <v>MO com LS =&gt;</v>
      </c>
    </row>
    <row r="1829" spans="1:12" ht="15" hidden="1" customHeight="1" thickBot="1" x14ac:dyDescent="0.3">
      <c r="A1829" s="44"/>
      <c r="B1829" s="44"/>
      <c r="C1829" s="44"/>
      <c r="D1829" s="44"/>
      <c r="E1829" s="44" t="s">
        <v>1632</v>
      </c>
      <c r="F1829" s="45">
        <v>272.83</v>
      </c>
      <c r="G1829" s="44"/>
      <c r="H1829" s="229" t="s">
        <v>1633</v>
      </c>
      <c r="I1829" s="229"/>
      <c r="J1829" s="45">
        <v>2221.62</v>
      </c>
      <c r="L1829" t="str">
        <f>_xlfn.XLOOKUP(B1829,Analítico!B:B,Analítico!I:I,0)</f>
        <v>MO com LS =&gt;</v>
      </c>
    </row>
    <row r="1830" spans="1:12" ht="0.75" customHeight="1" thickTop="1" x14ac:dyDescent="0.25">
      <c r="A1830" s="49"/>
      <c r="B1830" s="49"/>
      <c r="C1830" s="49"/>
      <c r="D1830" s="49"/>
      <c r="E1830" s="49"/>
      <c r="F1830" s="49"/>
      <c r="G1830" s="49"/>
      <c r="H1830" s="49"/>
      <c r="I1830" s="49"/>
      <c r="J1830" s="49"/>
      <c r="L1830" t="str">
        <f>_xlfn.XLOOKUP(B1830,Analítico!B:B,Analítico!I:I,0)</f>
        <v>MO com LS =&gt;</v>
      </c>
    </row>
    <row r="1831" spans="1:12" ht="18" hidden="1" customHeight="1" x14ac:dyDescent="0.25">
      <c r="A1831" s="36" t="s">
        <v>773</v>
      </c>
      <c r="B1831" s="37" t="s">
        <v>137</v>
      </c>
      <c r="C1831" s="36" t="s">
        <v>138</v>
      </c>
      <c r="D1831" s="36" t="s">
        <v>9</v>
      </c>
      <c r="E1831" s="250" t="s">
        <v>1626</v>
      </c>
      <c r="F1831" s="250"/>
      <c r="G1831" s="38" t="s">
        <v>139</v>
      </c>
      <c r="H1831" s="37" t="s">
        <v>140</v>
      </c>
      <c r="I1831" s="37" t="s">
        <v>141</v>
      </c>
      <c r="J1831" s="37" t="s">
        <v>10</v>
      </c>
      <c r="L1831" t="str">
        <f>_xlfn.XLOOKUP(B1831,Analítico!B:B,Analítico!I:I,0)</f>
        <v>Valor Unit</v>
      </c>
    </row>
    <row r="1832" spans="1:12" ht="39" customHeight="1" x14ac:dyDescent="0.25">
      <c r="A1832" s="39" t="s">
        <v>1636</v>
      </c>
      <c r="B1832" s="40" t="s">
        <v>774</v>
      </c>
      <c r="C1832" s="39" t="s">
        <v>157</v>
      </c>
      <c r="D1832" s="39" t="s">
        <v>775</v>
      </c>
      <c r="E1832" s="251" t="s">
        <v>2550</v>
      </c>
      <c r="F1832" s="251"/>
      <c r="G1832" s="41" t="s">
        <v>164</v>
      </c>
      <c r="H1832" s="42">
        <v>1</v>
      </c>
      <c r="I1832" s="43">
        <f t="shared" ref="I1832:I1840" si="354">L1832</f>
        <v>2169.1702257192983</v>
      </c>
      <c r="J1832" s="43">
        <f t="shared" ref="J1832:J1840" si="355">H1832*I1832</f>
        <v>2169.1702257192983</v>
      </c>
      <c r="L1832">
        <f>_xlfn.XLOOKUP(B1832,Analítico!B:B,Analítico!I:I,0)</f>
        <v>2169.1702257192983</v>
      </c>
    </row>
    <row r="1833" spans="1:12" ht="25.5" customHeight="1" x14ac:dyDescent="0.25">
      <c r="A1833" s="50" t="s">
        <v>1638</v>
      </c>
      <c r="B1833" s="51" t="s">
        <v>2551</v>
      </c>
      <c r="C1833" s="50" t="s">
        <v>157</v>
      </c>
      <c r="D1833" s="50" t="s">
        <v>2552</v>
      </c>
      <c r="E1833" s="248" t="s">
        <v>1637</v>
      </c>
      <c r="F1833" s="248"/>
      <c r="G1833" s="52" t="s">
        <v>266</v>
      </c>
      <c r="H1833" s="53">
        <v>2.3334000000000001</v>
      </c>
      <c r="I1833" s="43">
        <f t="shared" si="354"/>
        <v>26.76</v>
      </c>
      <c r="J1833" s="43">
        <f t="shared" si="355"/>
        <v>62.441784000000006</v>
      </c>
      <c r="L1833">
        <f>_xlfn.XLOOKUP(B1833,Analítico!B:B,Analítico!I:I,0)</f>
        <v>26.76</v>
      </c>
    </row>
    <row r="1834" spans="1:12" ht="25.5" customHeight="1" x14ac:dyDescent="0.25">
      <c r="A1834" s="50" t="s">
        <v>1638</v>
      </c>
      <c r="B1834" s="51" t="s">
        <v>1915</v>
      </c>
      <c r="C1834" s="50" t="s">
        <v>157</v>
      </c>
      <c r="D1834" s="50" t="s">
        <v>1916</v>
      </c>
      <c r="E1834" s="248" t="s">
        <v>1637</v>
      </c>
      <c r="F1834" s="248"/>
      <c r="G1834" s="52" t="s">
        <v>266</v>
      </c>
      <c r="H1834" s="53">
        <v>2.3334000000000001</v>
      </c>
      <c r="I1834" s="43">
        <f t="shared" si="354"/>
        <v>19.7</v>
      </c>
      <c r="J1834" s="43">
        <f t="shared" si="355"/>
        <v>45.967980000000004</v>
      </c>
      <c r="L1834">
        <f>_xlfn.XLOOKUP(B1834,Analítico!B:B,Analítico!I:I,0)</f>
        <v>19.7</v>
      </c>
    </row>
    <row r="1835" spans="1:12" ht="39" customHeight="1" x14ac:dyDescent="0.25">
      <c r="A1835" s="55" t="s">
        <v>1627</v>
      </c>
      <c r="B1835" s="56" t="s">
        <v>2553</v>
      </c>
      <c r="C1835" s="55" t="s">
        <v>157</v>
      </c>
      <c r="D1835" s="55" t="s">
        <v>2554</v>
      </c>
      <c r="E1835" s="249" t="s">
        <v>1648</v>
      </c>
      <c r="F1835" s="249"/>
      <c r="G1835" s="57" t="s">
        <v>164</v>
      </c>
      <c r="H1835" s="58">
        <v>10</v>
      </c>
      <c r="I1835" s="43">
        <f t="shared" si="354"/>
        <v>0.86</v>
      </c>
      <c r="J1835" s="43">
        <f t="shared" si="355"/>
        <v>8.6</v>
      </c>
      <c r="L1835">
        <f>_xlfn.XLOOKUP(B1835,Analítico!B:B,Analítico!I:I,0)</f>
        <v>0.86</v>
      </c>
    </row>
    <row r="1836" spans="1:12" ht="39" customHeight="1" x14ac:dyDescent="0.25">
      <c r="A1836" s="55" t="s">
        <v>1627</v>
      </c>
      <c r="B1836" s="56" t="s">
        <v>1878</v>
      </c>
      <c r="C1836" s="55" t="s">
        <v>157</v>
      </c>
      <c r="D1836" s="55" t="s">
        <v>1879</v>
      </c>
      <c r="E1836" s="249" t="s">
        <v>1648</v>
      </c>
      <c r="F1836" s="249"/>
      <c r="G1836" s="57" t="s">
        <v>164</v>
      </c>
      <c r="H1836" s="58">
        <v>9</v>
      </c>
      <c r="I1836" s="43">
        <f t="shared" si="354"/>
        <v>0.9</v>
      </c>
      <c r="J1836" s="43">
        <f t="shared" si="355"/>
        <v>8.1</v>
      </c>
      <c r="L1836">
        <f>_xlfn.XLOOKUP(B1836,Analítico!B:B,Analítico!I:I,0)</f>
        <v>0.9</v>
      </c>
    </row>
    <row r="1837" spans="1:12" ht="25.5" customHeight="1" x14ac:dyDescent="0.25">
      <c r="A1837" s="55" t="s">
        <v>1627</v>
      </c>
      <c r="B1837" s="56" t="s">
        <v>2555</v>
      </c>
      <c r="C1837" s="55" t="s">
        <v>157</v>
      </c>
      <c r="D1837" s="55" t="s">
        <v>2556</v>
      </c>
      <c r="E1837" s="249" t="s">
        <v>1648</v>
      </c>
      <c r="F1837" s="249"/>
      <c r="G1837" s="57" t="s">
        <v>164</v>
      </c>
      <c r="H1837" s="58">
        <v>6</v>
      </c>
      <c r="I1837" s="43">
        <f t="shared" si="354"/>
        <v>1.25</v>
      </c>
      <c r="J1837" s="43">
        <f t="shared" si="355"/>
        <v>7.5</v>
      </c>
      <c r="L1837">
        <f>_xlfn.XLOOKUP(B1837,Analítico!B:B,Analítico!I:I,0)</f>
        <v>1.25</v>
      </c>
    </row>
    <row r="1838" spans="1:12" ht="39" customHeight="1" x14ac:dyDescent="0.25">
      <c r="A1838" s="55" t="s">
        <v>1627</v>
      </c>
      <c r="B1838" s="56" t="s">
        <v>2557</v>
      </c>
      <c r="C1838" s="55" t="s">
        <v>157</v>
      </c>
      <c r="D1838" s="55" t="s">
        <v>2558</v>
      </c>
      <c r="E1838" s="249" t="s">
        <v>1648</v>
      </c>
      <c r="F1838" s="249"/>
      <c r="G1838" s="57" t="s">
        <v>164</v>
      </c>
      <c r="H1838" s="58">
        <v>4</v>
      </c>
      <c r="I1838" s="43">
        <f t="shared" si="354"/>
        <v>0.47</v>
      </c>
      <c r="J1838" s="43">
        <f t="shared" si="355"/>
        <v>1.88</v>
      </c>
      <c r="L1838">
        <f>_xlfn.XLOOKUP(B1838,Analítico!B:B,Analítico!I:I,0)</f>
        <v>0.47</v>
      </c>
    </row>
    <row r="1839" spans="1:12" ht="25.5" customHeight="1" x14ac:dyDescent="0.25">
      <c r="A1839" s="55" t="s">
        <v>1627</v>
      </c>
      <c r="B1839" s="56" t="s">
        <v>2559</v>
      </c>
      <c r="C1839" s="55" t="s">
        <v>157</v>
      </c>
      <c r="D1839" s="55" t="s">
        <v>2560</v>
      </c>
      <c r="E1839" s="249" t="s">
        <v>1648</v>
      </c>
      <c r="F1839" s="249"/>
      <c r="G1839" s="57" t="s">
        <v>164</v>
      </c>
      <c r="H1839" s="58">
        <v>2</v>
      </c>
      <c r="I1839" s="43">
        <f t="shared" si="354"/>
        <v>25.9</v>
      </c>
      <c r="J1839" s="43">
        <f t="shared" si="355"/>
        <v>51.8</v>
      </c>
      <c r="L1839">
        <f>_xlfn.XLOOKUP(B1839,Analítico!B:B,Analítico!I:I,0)</f>
        <v>25.9</v>
      </c>
    </row>
    <row r="1840" spans="1:12" ht="51.75" customHeight="1" thickBot="1" x14ac:dyDescent="0.3">
      <c r="A1840" s="55" t="s">
        <v>1627</v>
      </c>
      <c r="B1840" s="56" t="s">
        <v>2564</v>
      </c>
      <c r="C1840" s="55" t="s">
        <v>157</v>
      </c>
      <c r="D1840" s="55" t="s">
        <v>2565</v>
      </c>
      <c r="E1840" s="249" t="s">
        <v>2563</v>
      </c>
      <c r="F1840" s="249"/>
      <c r="G1840" s="57" t="s">
        <v>164</v>
      </c>
      <c r="H1840" s="58">
        <v>1</v>
      </c>
      <c r="I1840" s="43">
        <f t="shared" si="354"/>
        <v>1982.89</v>
      </c>
      <c r="J1840" s="43">
        <f t="shared" si="355"/>
        <v>1982.89</v>
      </c>
      <c r="L1840">
        <f>_xlfn.XLOOKUP(B1840,Analítico!B:B,Analítico!I:I,0)</f>
        <v>1982.89</v>
      </c>
    </row>
    <row r="1841" spans="1:12" ht="26.25" hidden="1" thickBot="1" x14ac:dyDescent="0.3">
      <c r="A1841" s="44"/>
      <c r="B1841" s="44"/>
      <c r="C1841" s="44"/>
      <c r="D1841" s="44"/>
      <c r="E1841" s="44" t="s">
        <v>1629</v>
      </c>
      <c r="F1841" s="45">
        <v>82.54</v>
      </c>
      <c r="G1841" s="44" t="s">
        <v>1630</v>
      </c>
      <c r="H1841" s="45">
        <v>0</v>
      </c>
      <c r="I1841" s="44" t="s">
        <v>1631</v>
      </c>
      <c r="J1841" s="45">
        <v>82.54</v>
      </c>
      <c r="L1841" t="str">
        <f>_xlfn.XLOOKUP(B1841,Analítico!B:B,Analítico!I:I,0)</f>
        <v>MO com LS =&gt;</v>
      </c>
    </row>
    <row r="1842" spans="1:12" ht="15" hidden="1" customHeight="1" thickBot="1" x14ac:dyDescent="0.3">
      <c r="A1842" s="44"/>
      <c r="B1842" s="44"/>
      <c r="C1842" s="44"/>
      <c r="D1842" s="44"/>
      <c r="E1842" s="44" t="s">
        <v>1632</v>
      </c>
      <c r="F1842" s="45">
        <v>308.97000000000003</v>
      </c>
      <c r="G1842" s="44"/>
      <c r="H1842" s="229" t="s">
        <v>1633</v>
      </c>
      <c r="I1842" s="229"/>
      <c r="J1842" s="45">
        <v>2515.96</v>
      </c>
      <c r="L1842" t="str">
        <f>_xlfn.XLOOKUP(B1842,Analítico!B:B,Analítico!I:I,0)</f>
        <v>MO com LS =&gt;</v>
      </c>
    </row>
    <row r="1843" spans="1:12" ht="0.75" customHeight="1" thickTop="1" x14ac:dyDescent="0.25">
      <c r="A1843" s="49"/>
      <c r="B1843" s="49"/>
      <c r="C1843" s="49"/>
      <c r="D1843" s="49"/>
      <c r="E1843" s="49"/>
      <c r="F1843" s="49"/>
      <c r="G1843" s="49"/>
      <c r="H1843" s="49"/>
      <c r="I1843" s="49"/>
      <c r="J1843" s="49"/>
      <c r="L1843" t="str">
        <f>_xlfn.XLOOKUP(B1843,Analítico!B:B,Analítico!I:I,0)</f>
        <v>MO com LS =&gt;</v>
      </c>
    </row>
    <row r="1844" spans="1:12" ht="18" hidden="1" customHeight="1" x14ac:dyDescent="0.25">
      <c r="A1844" s="36" t="s">
        <v>779</v>
      </c>
      <c r="B1844" s="37" t="s">
        <v>137</v>
      </c>
      <c r="C1844" s="36" t="s">
        <v>138</v>
      </c>
      <c r="D1844" s="36" t="s">
        <v>9</v>
      </c>
      <c r="E1844" s="250" t="s">
        <v>1626</v>
      </c>
      <c r="F1844" s="250"/>
      <c r="G1844" s="38" t="s">
        <v>139</v>
      </c>
      <c r="H1844" s="37" t="s">
        <v>140</v>
      </c>
      <c r="I1844" s="37" t="s">
        <v>141</v>
      </c>
      <c r="J1844" s="37" t="s">
        <v>10</v>
      </c>
      <c r="L1844" t="str">
        <f>_xlfn.XLOOKUP(B1844,Analítico!B:B,Analítico!I:I,0)</f>
        <v>Valor Unit</v>
      </c>
    </row>
    <row r="1845" spans="1:12" ht="51.75" customHeight="1" x14ac:dyDescent="0.25">
      <c r="A1845" s="39" t="s">
        <v>1636</v>
      </c>
      <c r="B1845" s="40" t="s">
        <v>780</v>
      </c>
      <c r="C1845" s="39" t="s">
        <v>157</v>
      </c>
      <c r="D1845" s="39" t="s">
        <v>781</v>
      </c>
      <c r="E1845" s="251" t="s">
        <v>2168</v>
      </c>
      <c r="F1845" s="251"/>
      <c r="G1845" s="41" t="s">
        <v>255</v>
      </c>
      <c r="H1845" s="42">
        <v>1</v>
      </c>
      <c r="I1845" s="43">
        <f t="shared" ref="I1845:I1849" si="356">L1845</f>
        <v>42.91584023770492</v>
      </c>
      <c r="J1845" s="43">
        <f t="shared" ref="J1845:J1849" si="357">H1845*I1845</f>
        <v>42.91584023770492</v>
      </c>
      <c r="L1845">
        <f>_xlfn.XLOOKUP(B1845,Analítico!B:B,Analítico!I:I,0)</f>
        <v>42.91584023770492</v>
      </c>
    </row>
    <row r="1846" spans="1:12" ht="25.5" customHeight="1" x14ac:dyDescent="0.25">
      <c r="A1846" s="50" t="s">
        <v>1638</v>
      </c>
      <c r="B1846" s="51" t="s">
        <v>2162</v>
      </c>
      <c r="C1846" s="50" t="s">
        <v>157</v>
      </c>
      <c r="D1846" s="50" t="s">
        <v>2163</v>
      </c>
      <c r="E1846" s="248" t="s">
        <v>1637</v>
      </c>
      <c r="F1846" s="248"/>
      <c r="G1846" s="52" t="s">
        <v>266</v>
      </c>
      <c r="H1846" s="53">
        <v>6.5000000000000002E-2</v>
      </c>
      <c r="I1846" s="43">
        <f t="shared" si="356"/>
        <v>18.72</v>
      </c>
      <c r="J1846" s="43">
        <f t="shared" si="357"/>
        <v>1.2167999999999999</v>
      </c>
      <c r="L1846">
        <f>_xlfn.XLOOKUP(B1846,Analítico!B:B,Analítico!I:I,0)</f>
        <v>18.72</v>
      </c>
    </row>
    <row r="1847" spans="1:12" ht="25.5" customHeight="1" x14ac:dyDescent="0.25">
      <c r="A1847" s="50" t="s">
        <v>1638</v>
      </c>
      <c r="B1847" s="51" t="s">
        <v>1658</v>
      </c>
      <c r="C1847" s="50" t="s">
        <v>157</v>
      </c>
      <c r="D1847" s="50" t="s">
        <v>1659</v>
      </c>
      <c r="E1847" s="248" t="s">
        <v>1637</v>
      </c>
      <c r="F1847" s="248"/>
      <c r="G1847" s="52" t="s">
        <v>266</v>
      </c>
      <c r="H1847" s="53">
        <v>6.5000000000000002E-2</v>
      </c>
      <c r="I1847" s="43">
        <f t="shared" si="356"/>
        <v>25.97</v>
      </c>
      <c r="J1847" s="43">
        <f t="shared" si="357"/>
        <v>1.6880500000000001</v>
      </c>
      <c r="L1847">
        <f>_xlfn.XLOOKUP(B1847,Analítico!B:B,Analítico!I:I,0)</f>
        <v>25.97</v>
      </c>
    </row>
    <row r="1848" spans="1:12" ht="39" customHeight="1" x14ac:dyDescent="0.25">
      <c r="A1848" s="55" t="s">
        <v>1627</v>
      </c>
      <c r="B1848" s="56" t="s">
        <v>2566</v>
      </c>
      <c r="C1848" s="55" t="s">
        <v>157</v>
      </c>
      <c r="D1848" s="55" t="s">
        <v>2567</v>
      </c>
      <c r="E1848" s="249" t="s">
        <v>1648</v>
      </c>
      <c r="F1848" s="249"/>
      <c r="G1848" s="57" t="s">
        <v>255</v>
      </c>
      <c r="H1848" s="58">
        <v>1.0210999999999999</v>
      </c>
      <c r="I1848" s="43">
        <f t="shared" si="356"/>
        <v>28.77</v>
      </c>
      <c r="J1848" s="43">
        <f t="shared" si="357"/>
        <v>29.377046999999997</v>
      </c>
      <c r="L1848">
        <f>_xlfn.XLOOKUP(B1848,Analítico!B:B,Analítico!I:I,0)</f>
        <v>28.77</v>
      </c>
    </row>
    <row r="1849" spans="1:12" ht="51.75" customHeight="1" thickBot="1" x14ac:dyDescent="0.3">
      <c r="A1849" s="55" t="s">
        <v>1627</v>
      </c>
      <c r="B1849" s="56" t="s">
        <v>2568</v>
      </c>
      <c r="C1849" s="55" t="s">
        <v>157</v>
      </c>
      <c r="D1849" s="55" t="s">
        <v>2569</v>
      </c>
      <c r="E1849" s="249" t="s">
        <v>1648</v>
      </c>
      <c r="F1849" s="249"/>
      <c r="G1849" s="57" t="s">
        <v>255</v>
      </c>
      <c r="H1849" s="58">
        <v>1.0210999999999999</v>
      </c>
      <c r="I1849" s="43">
        <f t="shared" si="356"/>
        <v>10.44</v>
      </c>
      <c r="J1849" s="43">
        <f t="shared" si="357"/>
        <v>10.660283999999999</v>
      </c>
      <c r="L1849">
        <f>_xlfn.XLOOKUP(B1849,Analítico!B:B,Analítico!I:I,0)</f>
        <v>10.44</v>
      </c>
    </row>
    <row r="1850" spans="1:12" ht="26.25" hidden="1" thickBot="1" x14ac:dyDescent="0.3">
      <c r="A1850" s="44"/>
      <c r="B1850" s="44"/>
      <c r="C1850" s="44"/>
      <c r="D1850" s="44"/>
      <c r="E1850" s="44" t="s">
        <v>1629</v>
      </c>
      <c r="F1850" s="45">
        <v>2.2400000000000002</v>
      </c>
      <c r="G1850" s="44" t="s">
        <v>1630</v>
      </c>
      <c r="H1850" s="45">
        <v>0</v>
      </c>
      <c r="I1850" s="44" t="s">
        <v>1631</v>
      </c>
      <c r="J1850" s="45">
        <v>2.2400000000000002</v>
      </c>
      <c r="L1850" t="str">
        <f>_xlfn.XLOOKUP(B1850,Analítico!B:B,Analítico!I:I,0)</f>
        <v>MO com LS =&gt;</v>
      </c>
    </row>
    <row r="1851" spans="1:12" ht="15" hidden="1" customHeight="1" thickBot="1" x14ac:dyDescent="0.3">
      <c r="A1851" s="44"/>
      <c r="B1851" s="44"/>
      <c r="C1851" s="44"/>
      <c r="D1851" s="44"/>
      <c r="E1851" s="44" t="s">
        <v>1632</v>
      </c>
      <c r="F1851" s="45">
        <v>9.6</v>
      </c>
      <c r="G1851" s="44"/>
      <c r="H1851" s="229" t="s">
        <v>1633</v>
      </c>
      <c r="I1851" s="229"/>
      <c r="J1851" s="45">
        <v>53.27</v>
      </c>
      <c r="L1851" t="str">
        <f>_xlfn.XLOOKUP(B1851,Analítico!B:B,Analítico!I:I,0)</f>
        <v>MO com LS =&gt;</v>
      </c>
    </row>
    <row r="1852" spans="1:12" ht="0.75" customHeight="1" thickTop="1" x14ac:dyDescent="0.25">
      <c r="A1852" s="49"/>
      <c r="B1852" s="49"/>
      <c r="C1852" s="49"/>
      <c r="D1852" s="49"/>
      <c r="E1852" s="49"/>
      <c r="F1852" s="49"/>
      <c r="G1852" s="49"/>
      <c r="H1852" s="49"/>
      <c r="I1852" s="49"/>
      <c r="J1852" s="49"/>
      <c r="L1852" t="str">
        <f>_xlfn.XLOOKUP(B1852,Analítico!B:B,Analítico!I:I,0)</f>
        <v>MO com LS =&gt;</v>
      </c>
    </row>
    <row r="1853" spans="1:12" ht="18" hidden="1" customHeight="1" x14ac:dyDescent="0.25">
      <c r="A1853" s="36" t="s">
        <v>785</v>
      </c>
      <c r="B1853" s="37" t="s">
        <v>137</v>
      </c>
      <c r="C1853" s="36" t="s">
        <v>138</v>
      </c>
      <c r="D1853" s="36" t="s">
        <v>9</v>
      </c>
      <c r="E1853" s="250" t="s">
        <v>1626</v>
      </c>
      <c r="F1853" s="250"/>
      <c r="G1853" s="38" t="s">
        <v>139</v>
      </c>
      <c r="H1853" s="37" t="s">
        <v>140</v>
      </c>
      <c r="I1853" s="37" t="s">
        <v>141</v>
      </c>
      <c r="J1853" s="37" t="s">
        <v>10</v>
      </c>
      <c r="L1853" t="str">
        <f>_xlfn.XLOOKUP(B1853,Analítico!B:B,Analítico!I:I,0)</f>
        <v>Valor Unit</v>
      </c>
    </row>
    <row r="1854" spans="1:12" ht="51.75" customHeight="1" x14ac:dyDescent="0.25">
      <c r="A1854" s="39" t="s">
        <v>1636</v>
      </c>
      <c r="B1854" s="40" t="s">
        <v>786</v>
      </c>
      <c r="C1854" s="39" t="s">
        <v>157</v>
      </c>
      <c r="D1854" s="39" t="s">
        <v>787</v>
      </c>
      <c r="E1854" s="251" t="s">
        <v>2168</v>
      </c>
      <c r="F1854" s="251"/>
      <c r="G1854" s="41" t="s">
        <v>255</v>
      </c>
      <c r="H1854" s="42">
        <v>1</v>
      </c>
      <c r="I1854" s="43">
        <f t="shared" ref="I1854:I1858" si="358">L1854</f>
        <v>54.710244237704927</v>
      </c>
      <c r="J1854" s="43">
        <f t="shared" ref="J1854:J1858" si="359">H1854*I1854</f>
        <v>54.710244237704927</v>
      </c>
      <c r="L1854">
        <f>_xlfn.XLOOKUP(B1854,Analítico!B:B,Analítico!I:I,0)</f>
        <v>54.710244237704927</v>
      </c>
    </row>
    <row r="1855" spans="1:12" ht="25.5" customHeight="1" x14ac:dyDescent="0.25">
      <c r="A1855" s="50" t="s">
        <v>1638</v>
      </c>
      <c r="B1855" s="51" t="s">
        <v>2162</v>
      </c>
      <c r="C1855" s="50" t="s">
        <v>157</v>
      </c>
      <c r="D1855" s="50" t="s">
        <v>2163</v>
      </c>
      <c r="E1855" s="248" t="s">
        <v>1637</v>
      </c>
      <c r="F1855" s="248"/>
      <c r="G1855" s="52" t="s">
        <v>266</v>
      </c>
      <c r="H1855" s="53">
        <v>7.0999999999999994E-2</v>
      </c>
      <c r="I1855" s="43">
        <f t="shared" si="358"/>
        <v>18.72</v>
      </c>
      <c r="J1855" s="43">
        <f t="shared" si="359"/>
        <v>1.3291199999999999</v>
      </c>
      <c r="L1855">
        <f>_xlfn.XLOOKUP(B1855,Analítico!B:B,Analítico!I:I,0)</f>
        <v>18.72</v>
      </c>
    </row>
    <row r="1856" spans="1:12" ht="25.5" customHeight="1" x14ac:dyDescent="0.25">
      <c r="A1856" s="50" t="s">
        <v>1638</v>
      </c>
      <c r="B1856" s="51" t="s">
        <v>1658</v>
      </c>
      <c r="C1856" s="50" t="s">
        <v>157</v>
      </c>
      <c r="D1856" s="50" t="s">
        <v>1659</v>
      </c>
      <c r="E1856" s="248" t="s">
        <v>1637</v>
      </c>
      <c r="F1856" s="248"/>
      <c r="G1856" s="52" t="s">
        <v>266</v>
      </c>
      <c r="H1856" s="53">
        <v>7.0999999999999994E-2</v>
      </c>
      <c r="I1856" s="43">
        <f t="shared" si="358"/>
        <v>25.97</v>
      </c>
      <c r="J1856" s="43">
        <f t="shared" si="359"/>
        <v>1.8438699999999997</v>
      </c>
      <c r="L1856">
        <f>_xlfn.XLOOKUP(B1856,Analítico!B:B,Analítico!I:I,0)</f>
        <v>25.97</v>
      </c>
    </row>
    <row r="1857" spans="1:12" ht="39" customHeight="1" x14ac:dyDescent="0.25">
      <c r="A1857" s="55" t="s">
        <v>1627</v>
      </c>
      <c r="B1857" s="56" t="s">
        <v>2570</v>
      </c>
      <c r="C1857" s="55" t="s">
        <v>157</v>
      </c>
      <c r="D1857" s="55" t="s">
        <v>2571</v>
      </c>
      <c r="E1857" s="249" t="s">
        <v>1648</v>
      </c>
      <c r="F1857" s="249"/>
      <c r="G1857" s="57" t="s">
        <v>255</v>
      </c>
      <c r="H1857" s="58">
        <v>1.0210999999999999</v>
      </c>
      <c r="I1857" s="43">
        <f t="shared" si="358"/>
        <v>39.020000000000003</v>
      </c>
      <c r="J1857" s="43">
        <f t="shared" si="359"/>
        <v>39.843322000000001</v>
      </c>
      <c r="L1857">
        <f>_xlfn.XLOOKUP(B1857,Analítico!B:B,Analítico!I:I,0)</f>
        <v>39.020000000000003</v>
      </c>
    </row>
    <row r="1858" spans="1:12" ht="51.75" customHeight="1" thickBot="1" x14ac:dyDescent="0.3">
      <c r="A1858" s="55" t="s">
        <v>1627</v>
      </c>
      <c r="B1858" s="56" t="s">
        <v>2572</v>
      </c>
      <c r="C1858" s="55" t="s">
        <v>157</v>
      </c>
      <c r="D1858" s="55" t="s">
        <v>2573</v>
      </c>
      <c r="E1858" s="249" t="s">
        <v>1648</v>
      </c>
      <c r="F1858" s="249"/>
      <c r="G1858" s="57" t="s">
        <v>255</v>
      </c>
      <c r="H1858" s="58">
        <v>1.0210999999999999</v>
      </c>
      <c r="I1858" s="43">
        <f t="shared" si="358"/>
        <v>11.47</v>
      </c>
      <c r="J1858" s="43">
        <f t="shared" si="359"/>
        <v>11.712016999999999</v>
      </c>
      <c r="L1858">
        <f>_xlfn.XLOOKUP(B1858,Analítico!B:B,Analítico!I:I,0)</f>
        <v>11.47</v>
      </c>
    </row>
    <row r="1859" spans="1:12" ht="26.25" hidden="1" thickBot="1" x14ac:dyDescent="0.3">
      <c r="A1859" s="44"/>
      <c r="B1859" s="44"/>
      <c r="C1859" s="44"/>
      <c r="D1859" s="44"/>
      <c r="E1859" s="44" t="s">
        <v>1629</v>
      </c>
      <c r="F1859" s="45">
        <v>2.46</v>
      </c>
      <c r="G1859" s="44" t="s">
        <v>1630</v>
      </c>
      <c r="H1859" s="45">
        <v>0</v>
      </c>
      <c r="I1859" s="44" t="s">
        <v>1631</v>
      </c>
      <c r="J1859" s="45">
        <v>2.46</v>
      </c>
      <c r="L1859" t="str">
        <f>_xlfn.XLOOKUP(B1859,Analítico!B:B,Analítico!I:I,0)</f>
        <v>MO com LS =&gt;</v>
      </c>
    </row>
    <row r="1860" spans="1:12" ht="15" hidden="1" customHeight="1" thickBot="1" x14ac:dyDescent="0.3">
      <c r="A1860" s="44"/>
      <c r="B1860" s="44"/>
      <c r="C1860" s="44"/>
      <c r="D1860" s="44"/>
      <c r="E1860" s="44" t="s">
        <v>1632</v>
      </c>
      <c r="F1860" s="45">
        <v>12.24</v>
      </c>
      <c r="G1860" s="44"/>
      <c r="H1860" s="229" t="s">
        <v>1633</v>
      </c>
      <c r="I1860" s="229"/>
      <c r="J1860" s="45">
        <v>67.91</v>
      </c>
      <c r="L1860" t="str">
        <f>_xlfn.XLOOKUP(B1860,Analítico!B:B,Analítico!I:I,0)</f>
        <v>MO com LS =&gt;</v>
      </c>
    </row>
    <row r="1861" spans="1:12" ht="0.75" customHeight="1" thickTop="1" x14ac:dyDescent="0.25">
      <c r="A1861" s="49"/>
      <c r="B1861" s="49"/>
      <c r="C1861" s="49"/>
      <c r="D1861" s="49"/>
      <c r="E1861" s="49"/>
      <c r="F1861" s="49"/>
      <c r="G1861" s="49"/>
      <c r="H1861" s="49"/>
      <c r="I1861" s="49"/>
      <c r="J1861" s="49"/>
      <c r="L1861" t="str">
        <f>_xlfn.XLOOKUP(B1861,Analítico!B:B,Analítico!I:I,0)</f>
        <v>MO com LS =&gt;</v>
      </c>
    </row>
    <row r="1862" spans="1:12" ht="18" hidden="1" customHeight="1" x14ac:dyDescent="0.25">
      <c r="A1862" s="36" t="s">
        <v>788</v>
      </c>
      <c r="B1862" s="37" t="s">
        <v>137</v>
      </c>
      <c r="C1862" s="36" t="s">
        <v>138</v>
      </c>
      <c r="D1862" s="36" t="s">
        <v>9</v>
      </c>
      <c r="E1862" s="250" t="s">
        <v>1626</v>
      </c>
      <c r="F1862" s="250"/>
      <c r="G1862" s="38" t="s">
        <v>139</v>
      </c>
      <c r="H1862" s="37" t="s">
        <v>140</v>
      </c>
      <c r="I1862" s="37" t="s">
        <v>141</v>
      </c>
      <c r="J1862" s="37" t="s">
        <v>10</v>
      </c>
      <c r="L1862" t="str">
        <f>_xlfn.XLOOKUP(B1862,Analítico!B:B,Analítico!I:I,0)</f>
        <v>Valor Unit</v>
      </c>
    </row>
    <row r="1863" spans="1:12" ht="51.75" customHeight="1" x14ac:dyDescent="0.25">
      <c r="A1863" s="39" t="s">
        <v>1636</v>
      </c>
      <c r="B1863" s="40" t="s">
        <v>789</v>
      </c>
      <c r="C1863" s="39" t="s">
        <v>157</v>
      </c>
      <c r="D1863" s="39" t="s">
        <v>790</v>
      </c>
      <c r="E1863" s="251" t="s">
        <v>2168</v>
      </c>
      <c r="F1863" s="251"/>
      <c r="G1863" s="41" t="s">
        <v>255</v>
      </c>
      <c r="H1863" s="42">
        <v>1</v>
      </c>
      <c r="I1863" s="43">
        <f t="shared" ref="I1863:I1867" si="360">L1863</f>
        <v>66.899406295081974</v>
      </c>
      <c r="J1863" s="43">
        <f t="shared" ref="J1863:J1867" si="361">H1863*I1863</f>
        <v>66.899406295081974</v>
      </c>
      <c r="L1863">
        <f>_xlfn.XLOOKUP(B1863,Analítico!B:B,Analítico!I:I,0)</f>
        <v>66.899406295081974</v>
      </c>
    </row>
    <row r="1864" spans="1:12" ht="25.5" customHeight="1" x14ac:dyDescent="0.25">
      <c r="A1864" s="50" t="s">
        <v>1638</v>
      </c>
      <c r="B1864" s="51" t="s">
        <v>2162</v>
      </c>
      <c r="C1864" s="50" t="s">
        <v>157</v>
      </c>
      <c r="D1864" s="50" t="s">
        <v>2163</v>
      </c>
      <c r="E1864" s="248" t="s">
        <v>1637</v>
      </c>
      <c r="F1864" s="248"/>
      <c r="G1864" s="52" t="s">
        <v>266</v>
      </c>
      <c r="H1864" s="53">
        <v>7.4999999999999997E-2</v>
      </c>
      <c r="I1864" s="43">
        <f t="shared" si="360"/>
        <v>18.72</v>
      </c>
      <c r="J1864" s="43">
        <f t="shared" si="361"/>
        <v>1.4039999999999999</v>
      </c>
      <c r="L1864">
        <f>_xlfn.XLOOKUP(B1864,Analítico!B:B,Analítico!I:I,0)</f>
        <v>18.72</v>
      </c>
    </row>
    <row r="1865" spans="1:12" ht="25.5" customHeight="1" x14ac:dyDescent="0.25">
      <c r="A1865" s="50" t="s">
        <v>1638</v>
      </c>
      <c r="B1865" s="51" t="s">
        <v>1658</v>
      </c>
      <c r="C1865" s="50" t="s">
        <v>157</v>
      </c>
      <c r="D1865" s="50" t="s">
        <v>1659</v>
      </c>
      <c r="E1865" s="248" t="s">
        <v>1637</v>
      </c>
      <c r="F1865" s="248"/>
      <c r="G1865" s="52" t="s">
        <v>266</v>
      </c>
      <c r="H1865" s="53">
        <v>7.4999999999999997E-2</v>
      </c>
      <c r="I1865" s="43">
        <f t="shared" si="360"/>
        <v>25.97</v>
      </c>
      <c r="J1865" s="43">
        <f t="shared" si="361"/>
        <v>1.9477499999999999</v>
      </c>
      <c r="L1865">
        <f>_xlfn.XLOOKUP(B1865,Analítico!B:B,Analítico!I:I,0)</f>
        <v>25.97</v>
      </c>
    </row>
    <row r="1866" spans="1:12" ht="39" customHeight="1" x14ac:dyDescent="0.25">
      <c r="A1866" s="55" t="s">
        <v>1627</v>
      </c>
      <c r="B1866" s="56" t="s">
        <v>2574</v>
      </c>
      <c r="C1866" s="55" t="s">
        <v>157</v>
      </c>
      <c r="D1866" s="55" t="s">
        <v>2575</v>
      </c>
      <c r="E1866" s="249" t="s">
        <v>1648</v>
      </c>
      <c r="F1866" s="249"/>
      <c r="G1866" s="57" t="s">
        <v>255</v>
      </c>
      <c r="H1866" s="58">
        <v>1.0210999999999999</v>
      </c>
      <c r="I1866" s="43">
        <f t="shared" si="360"/>
        <v>48.53</v>
      </c>
      <c r="J1866" s="43">
        <f t="shared" si="361"/>
        <v>49.553982999999995</v>
      </c>
      <c r="L1866">
        <f>_xlfn.XLOOKUP(B1866,Analítico!B:B,Analítico!I:I,0)</f>
        <v>48.53</v>
      </c>
    </row>
    <row r="1867" spans="1:12" ht="51.75" customHeight="1" thickBot="1" x14ac:dyDescent="0.3">
      <c r="A1867" s="55" t="s">
        <v>1627</v>
      </c>
      <c r="B1867" s="56" t="s">
        <v>2576</v>
      </c>
      <c r="C1867" s="55" t="s">
        <v>157</v>
      </c>
      <c r="D1867" s="55" t="s">
        <v>2577</v>
      </c>
      <c r="E1867" s="249" t="s">
        <v>1648</v>
      </c>
      <c r="F1867" s="249"/>
      <c r="G1867" s="57" t="s">
        <v>255</v>
      </c>
      <c r="H1867" s="58">
        <v>1.0210999999999999</v>
      </c>
      <c r="I1867" s="43">
        <f t="shared" si="360"/>
        <v>13.72</v>
      </c>
      <c r="J1867" s="43">
        <f t="shared" si="361"/>
        <v>14.009492</v>
      </c>
      <c r="L1867">
        <f>_xlfn.XLOOKUP(B1867,Analítico!B:B,Analítico!I:I,0)</f>
        <v>13.72</v>
      </c>
    </row>
    <row r="1868" spans="1:12" ht="26.25" hidden="1" thickBot="1" x14ac:dyDescent="0.3">
      <c r="A1868" s="44"/>
      <c r="B1868" s="44"/>
      <c r="C1868" s="44"/>
      <c r="D1868" s="44"/>
      <c r="E1868" s="44" t="s">
        <v>1629</v>
      </c>
      <c r="F1868" s="45">
        <v>2.6</v>
      </c>
      <c r="G1868" s="44" t="s">
        <v>1630</v>
      </c>
      <c r="H1868" s="45">
        <v>0</v>
      </c>
      <c r="I1868" s="44" t="s">
        <v>1631</v>
      </c>
      <c r="J1868" s="45">
        <v>2.6</v>
      </c>
      <c r="L1868" t="str">
        <f>_xlfn.XLOOKUP(B1868,Analítico!B:B,Analítico!I:I,0)</f>
        <v>MO com LS =&gt;</v>
      </c>
    </row>
    <row r="1869" spans="1:12" ht="15" hidden="1" customHeight="1" thickBot="1" x14ac:dyDescent="0.3">
      <c r="A1869" s="44"/>
      <c r="B1869" s="44"/>
      <c r="C1869" s="44"/>
      <c r="D1869" s="44"/>
      <c r="E1869" s="44" t="s">
        <v>1632</v>
      </c>
      <c r="F1869" s="45">
        <v>14.97</v>
      </c>
      <c r="G1869" s="44"/>
      <c r="H1869" s="229" t="s">
        <v>1633</v>
      </c>
      <c r="I1869" s="229"/>
      <c r="J1869" s="45">
        <v>83.04</v>
      </c>
      <c r="L1869" t="str">
        <f>_xlfn.XLOOKUP(B1869,Analítico!B:B,Analítico!I:I,0)</f>
        <v>MO com LS =&gt;</v>
      </c>
    </row>
    <row r="1870" spans="1:12" ht="0.75" customHeight="1" thickTop="1" x14ac:dyDescent="0.25">
      <c r="A1870" s="49"/>
      <c r="B1870" s="49"/>
      <c r="C1870" s="49"/>
      <c r="D1870" s="49"/>
      <c r="E1870" s="49"/>
      <c r="F1870" s="49"/>
      <c r="G1870" s="49"/>
      <c r="H1870" s="49"/>
      <c r="I1870" s="49"/>
      <c r="J1870" s="49"/>
      <c r="L1870" t="str">
        <f>_xlfn.XLOOKUP(B1870,Analítico!B:B,Analítico!I:I,0)</f>
        <v>MO com LS =&gt;</v>
      </c>
    </row>
    <row r="1871" spans="1:12" ht="18" hidden="1" customHeight="1" x14ac:dyDescent="0.25">
      <c r="A1871" s="36" t="s">
        <v>791</v>
      </c>
      <c r="B1871" s="37" t="s">
        <v>137</v>
      </c>
      <c r="C1871" s="36" t="s">
        <v>138</v>
      </c>
      <c r="D1871" s="36" t="s">
        <v>9</v>
      </c>
      <c r="E1871" s="250" t="s">
        <v>1626</v>
      </c>
      <c r="F1871" s="250"/>
      <c r="G1871" s="38" t="s">
        <v>139</v>
      </c>
      <c r="H1871" s="37" t="s">
        <v>140</v>
      </c>
      <c r="I1871" s="37" t="s">
        <v>141</v>
      </c>
      <c r="J1871" s="37" t="s">
        <v>10</v>
      </c>
      <c r="L1871" t="str">
        <f>_xlfn.XLOOKUP(B1871,Analítico!B:B,Analítico!I:I,0)</f>
        <v>Valor Unit</v>
      </c>
    </row>
    <row r="1872" spans="1:12" ht="39" customHeight="1" x14ac:dyDescent="0.25">
      <c r="A1872" s="39" t="s">
        <v>1636</v>
      </c>
      <c r="B1872" s="40" t="s">
        <v>792</v>
      </c>
      <c r="C1872" s="39" t="s">
        <v>157</v>
      </c>
      <c r="D1872" s="39" t="s">
        <v>793</v>
      </c>
      <c r="E1872" s="251" t="s">
        <v>2578</v>
      </c>
      <c r="F1872" s="251"/>
      <c r="G1872" s="41" t="s">
        <v>255</v>
      </c>
      <c r="H1872" s="42">
        <v>1</v>
      </c>
      <c r="I1872" s="43">
        <f t="shared" ref="I1872:I1876" si="362">L1872</f>
        <v>6.4853109426229514</v>
      </c>
      <c r="J1872" s="43">
        <f t="shared" ref="J1872:J1876" si="363">H1872*I1872</f>
        <v>6.4853109426229514</v>
      </c>
      <c r="L1872">
        <f>_xlfn.XLOOKUP(B1872,Analítico!B:B,Analítico!I:I,0)</f>
        <v>6.4853109426229514</v>
      </c>
    </row>
    <row r="1873" spans="1:12" ht="25.5" customHeight="1" x14ac:dyDescent="0.25">
      <c r="A1873" s="50" t="s">
        <v>1638</v>
      </c>
      <c r="B1873" s="51" t="s">
        <v>1940</v>
      </c>
      <c r="C1873" s="50" t="s">
        <v>157</v>
      </c>
      <c r="D1873" s="50" t="s">
        <v>1941</v>
      </c>
      <c r="E1873" s="248" t="s">
        <v>1637</v>
      </c>
      <c r="F1873" s="248"/>
      <c r="G1873" s="52" t="s">
        <v>266</v>
      </c>
      <c r="H1873" s="53">
        <v>8.6999999999999994E-2</v>
      </c>
      <c r="I1873" s="43">
        <f t="shared" si="362"/>
        <v>19.64</v>
      </c>
      <c r="J1873" s="43">
        <f t="shared" si="363"/>
        <v>1.70868</v>
      </c>
      <c r="L1873">
        <f>_xlfn.XLOOKUP(B1873,Analítico!B:B,Analítico!I:I,0)</f>
        <v>19.64</v>
      </c>
    </row>
    <row r="1874" spans="1:12" ht="24" customHeight="1" x14ac:dyDescent="0.25">
      <c r="A1874" s="50" t="s">
        <v>1638</v>
      </c>
      <c r="B1874" s="51" t="s">
        <v>1942</v>
      </c>
      <c r="C1874" s="50" t="s">
        <v>157</v>
      </c>
      <c r="D1874" s="50" t="s">
        <v>1943</v>
      </c>
      <c r="E1874" s="248" t="s">
        <v>1637</v>
      </c>
      <c r="F1874" s="248"/>
      <c r="G1874" s="52" t="s">
        <v>266</v>
      </c>
      <c r="H1874" s="53">
        <v>8.6999999999999994E-2</v>
      </c>
      <c r="I1874" s="43">
        <f t="shared" si="362"/>
        <v>27.04</v>
      </c>
      <c r="J1874" s="43">
        <f t="shared" si="363"/>
        <v>2.3524799999999999</v>
      </c>
      <c r="L1874">
        <f>_xlfn.XLOOKUP(B1874,Analítico!B:B,Analítico!I:I,0)</f>
        <v>27.04</v>
      </c>
    </row>
    <row r="1875" spans="1:12" ht="25.5" customHeight="1" x14ac:dyDescent="0.25">
      <c r="A1875" s="55" t="s">
        <v>1627</v>
      </c>
      <c r="B1875" s="56" t="s">
        <v>2579</v>
      </c>
      <c r="C1875" s="55" t="s">
        <v>157</v>
      </c>
      <c r="D1875" s="55" t="s">
        <v>2580</v>
      </c>
      <c r="E1875" s="249" t="s">
        <v>1648</v>
      </c>
      <c r="F1875" s="249"/>
      <c r="G1875" s="57" t="s">
        <v>255</v>
      </c>
      <c r="H1875" s="58">
        <v>1.1000000000000001</v>
      </c>
      <c r="I1875" s="43">
        <f t="shared" si="362"/>
        <v>2.1800000000000002</v>
      </c>
      <c r="J1875" s="43">
        <f t="shared" si="363"/>
        <v>2.3980000000000006</v>
      </c>
      <c r="L1875">
        <f>_xlfn.XLOOKUP(B1875,Analítico!B:B,Analítico!I:I,0)</f>
        <v>2.1800000000000002</v>
      </c>
    </row>
    <row r="1876" spans="1:12" ht="25.5" customHeight="1" thickBot="1" x14ac:dyDescent="0.3">
      <c r="A1876" s="55" t="s">
        <v>1627</v>
      </c>
      <c r="B1876" s="56" t="s">
        <v>2581</v>
      </c>
      <c r="C1876" s="55" t="s">
        <v>157</v>
      </c>
      <c r="D1876" s="55" t="s">
        <v>2582</v>
      </c>
      <c r="E1876" s="249" t="s">
        <v>1648</v>
      </c>
      <c r="F1876" s="249"/>
      <c r="G1876" s="57" t="s">
        <v>259</v>
      </c>
      <c r="H1876" s="58">
        <v>1.8E-3</v>
      </c>
      <c r="I1876" s="43">
        <f t="shared" si="362"/>
        <v>23.59</v>
      </c>
      <c r="J1876" s="43">
        <f t="shared" si="363"/>
        <v>4.2462E-2</v>
      </c>
      <c r="L1876">
        <f>_xlfn.XLOOKUP(B1876,Analítico!B:B,Analítico!I:I,0)</f>
        <v>23.59</v>
      </c>
    </row>
    <row r="1877" spans="1:12" ht="26.25" hidden="1" thickBot="1" x14ac:dyDescent="0.3">
      <c r="A1877" s="44"/>
      <c r="B1877" s="44"/>
      <c r="C1877" s="44"/>
      <c r="D1877" s="44"/>
      <c r="E1877" s="44" t="s">
        <v>1629</v>
      </c>
      <c r="F1877" s="45">
        <v>3.07</v>
      </c>
      <c r="G1877" s="44" t="s">
        <v>1630</v>
      </c>
      <c r="H1877" s="45">
        <v>0</v>
      </c>
      <c r="I1877" s="44" t="s">
        <v>1631</v>
      </c>
      <c r="J1877" s="45">
        <v>3.07</v>
      </c>
      <c r="L1877" t="str">
        <f>_xlfn.XLOOKUP(B1877,Analítico!B:B,Analítico!I:I,0)</f>
        <v>MO com LS =&gt;</v>
      </c>
    </row>
    <row r="1878" spans="1:12" ht="15" hidden="1" customHeight="1" thickBot="1" x14ac:dyDescent="0.3">
      <c r="A1878" s="44"/>
      <c r="B1878" s="44"/>
      <c r="C1878" s="44"/>
      <c r="D1878" s="44"/>
      <c r="E1878" s="44" t="s">
        <v>1632</v>
      </c>
      <c r="F1878" s="45">
        <v>1.45</v>
      </c>
      <c r="G1878" s="44"/>
      <c r="H1878" s="229" t="s">
        <v>1633</v>
      </c>
      <c r="I1878" s="229"/>
      <c r="J1878" s="45">
        <v>8.0500000000000007</v>
      </c>
      <c r="L1878" t="str">
        <f>_xlfn.XLOOKUP(B1878,Analítico!B:B,Analítico!I:I,0)</f>
        <v>MO com LS =&gt;</v>
      </c>
    </row>
    <row r="1879" spans="1:12" ht="0.75" customHeight="1" thickTop="1" x14ac:dyDescent="0.25">
      <c r="A1879" s="49"/>
      <c r="B1879" s="49"/>
      <c r="C1879" s="49"/>
      <c r="D1879" s="49"/>
      <c r="E1879" s="49"/>
      <c r="F1879" s="49"/>
      <c r="G1879" s="49"/>
      <c r="H1879" s="49"/>
      <c r="I1879" s="49"/>
      <c r="J1879" s="49"/>
      <c r="L1879" t="str">
        <f>_xlfn.XLOOKUP(B1879,Analítico!B:B,Analítico!I:I,0)</f>
        <v>MO com LS =&gt;</v>
      </c>
    </row>
    <row r="1880" spans="1:12" ht="18" hidden="1" customHeight="1" x14ac:dyDescent="0.25">
      <c r="A1880" s="36" t="s">
        <v>794</v>
      </c>
      <c r="B1880" s="37" t="s">
        <v>137</v>
      </c>
      <c r="C1880" s="36" t="s">
        <v>138</v>
      </c>
      <c r="D1880" s="36" t="s">
        <v>9</v>
      </c>
      <c r="E1880" s="250" t="s">
        <v>1626</v>
      </c>
      <c r="F1880" s="250"/>
      <c r="G1880" s="38" t="s">
        <v>139</v>
      </c>
      <c r="H1880" s="37" t="s">
        <v>140</v>
      </c>
      <c r="I1880" s="37" t="s">
        <v>141</v>
      </c>
      <c r="J1880" s="37" t="s">
        <v>10</v>
      </c>
      <c r="L1880" t="str">
        <f>_xlfn.XLOOKUP(B1880,Analítico!B:B,Analítico!I:I,0)</f>
        <v>Valor Unit</v>
      </c>
    </row>
    <row r="1881" spans="1:12" ht="25.5" customHeight="1" x14ac:dyDescent="0.25">
      <c r="A1881" s="39" t="s">
        <v>1636</v>
      </c>
      <c r="B1881" s="40" t="s">
        <v>795</v>
      </c>
      <c r="C1881" s="39" t="s">
        <v>157</v>
      </c>
      <c r="D1881" s="39" t="s">
        <v>796</v>
      </c>
      <c r="E1881" s="251" t="s">
        <v>2578</v>
      </c>
      <c r="F1881" s="251"/>
      <c r="G1881" s="41" t="s">
        <v>255</v>
      </c>
      <c r="H1881" s="42">
        <v>1</v>
      </c>
      <c r="I1881" s="43">
        <f t="shared" ref="I1881:I1885" si="364">L1881</f>
        <v>11.004887885245902</v>
      </c>
      <c r="J1881" s="43">
        <f t="shared" ref="J1881:J1885" si="365">H1881*I1881</f>
        <v>11.004887885245902</v>
      </c>
      <c r="L1881">
        <f>_xlfn.XLOOKUP(B1881,Analítico!B:B,Analítico!I:I,0)</f>
        <v>11.004887885245902</v>
      </c>
    </row>
    <row r="1882" spans="1:12" ht="25.5" customHeight="1" x14ac:dyDescent="0.25">
      <c r="A1882" s="50" t="s">
        <v>1638</v>
      </c>
      <c r="B1882" s="51" t="s">
        <v>1940</v>
      </c>
      <c r="C1882" s="50" t="s">
        <v>157</v>
      </c>
      <c r="D1882" s="50" t="s">
        <v>1941</v>
      </c>
      <c r="E1882" s="248" t="s">
        <v>1637</v>
      </c>
      <c r="F1882" s="248"/>
      <c r="G1882" s="52" t="s">
        <v>266</v>
      </c>
      <c r="H1882" s="53">
        <v>0.122</v>
      </c>
      <c r="I1882" s="43">
        <f t="shared" si="364"/>
        <v>19.64</v>
      </c>
      <c r="J1882" s="43">
        <f t="shared" si="365"/>
        <v>2.39608</v>
      </c>
      <c r="L1882">
        <f>_xlfn.XLOOKUP(B1882,Analítico!B:B,Analítico!I:I,0)</f>
        <v>19.64</v>
      </c>
    </row>
    <row r="1883" spans="1:12" ht="24" customHeight="1" x14ac:dyDescent="0.25">
      <c r="A1883" s="50" t="s">
        <v>1638</v>
      </c>
      <c r="B1883" s="51" t="s">
        <v>1942</v>
      </c>
      <c r="C1883" s="50" t="s">
        <v>157</v>
      </c>
      <c r="D1883" s="50" t="s">
        <v>1943</v>
      </c>
      <c r="E1883" s="248" t="s">
        <v>1637</v>
      </c>
      <c r="F1883" s="248"/>
      <c r="G1883" s="52" t="s">
        <v>266</v>
      </c>
      <c r="H1883" s="53">
        <v>0.122</v>
      </c>
      <c r="I1883" s="43">
        <f t="shared" si="364"/>
        <v>27.04</v>
      </c>
      <c r="J1883" s="43">
        <f t="shared" si="365"/>
        <v>3.29888</v>
      </c>
      <c r="L1883">
        <f>_xlfn.XLOOKUP(B1883,Analítico!B:B,Analítico!I:I,0)</f>
        <v>27.04</v>
      </c>
    </row>
    <row r="1884" spans="1:12" ht="64.5" customHeight="1" x14ac:dyDescent="0.25">
      <c r="A1884" s="50" t="s">
        <v>1638</v>
      </c>
      <c r="B1884" s="51" t="s">
        <v>1168</v>
      </c>
      <c r="C1884" s="50" t="s">
        <v>157</v>
      </c>
      <c r="D1884" s="50" t="s">
        <v>1169</v>
      </c>
      <c r="E1884" s="248" t="s">
        <v>2168</v>
      </c>
      <c r="F1884" s="248"/>
      <c r="G1884" s="52" t="s">
        <v>255</v>
      </c>
      <c r="H1884" s="53">
        <v>1</v>
      </c>
      <c r="I1884" s="43">
        <f t="shared" si="364"/>
        <v>2.77</v>
      </c>
      <c r="J1884" s="43">
        <f t="shared" si="365"/>
        <v>2.77</v>
      </c>
      <c r="L1884">
        <f>_xlfn.XLOOKUP(B1884,Analítico!B:B,Analítico!I:I,0)</f>
        <v>2.77</v>
      </c>
    </row>
    <row r="1885" spans="1:12" ht="25.5" customHeight="1" thickBot="1" x14ac:dyDescent="0.3">
      <c r="A1885" s="55" t="s">
        <v>1627</v>
      </c>
      <c r="B1885" s="56" t="s">
        <v>2583</v>
      </c>
      <c r="C1885" s="55" t="s">
        <v>157</v>
      </c>
      <c r="D1885" s="55" t="s">
        <v>2584</v>
      </c>
      <c r="E1885" s="249" t="s">
        <v>1648</v>
      </c>
      <c r="F1885" s="249"/>
      <c r="G1885" s="57" t="s">
        <v>255</v>
      </c>
      <c r="H1885" s="58">
        <v>1.0538000000000001</v>
      </c>
      <c r="I1885" s="43">
        <f t="shared" si="364"/>
        <v>2.42</v>
      </c>
      <c r="J1885" s="43">
        <f t="shared" si="365"/>
        <v>2.5501960000000001</v>
      </c>
      <c r="L1885">
        <f>_xlfn.XLOOKUP(B1885,Analítico!B:B,Analítico!I:I,0)</f>
        <v>2.42</v>
      </c>
    </row>
    <row r="1886" spans="1:12" ht="26.25" hidden="1" thickBot="1" x14ac:dyDescent="0.3">
      <c r="A1886" s="44"/>
      <c r="B1886" s="44"/>
      <c r="C1886" s="44"/>
      <c r="D1886" s="44"/>
      <c r="E1886" s="44" t="s">
        <v>1629</v>
      </c>
      <c r="F1886" s="45">
        <v>5.9</v>
      </c>
      <c r="G1886" s="44" t="s">
        <v>1630</v>
      </c>
      <c r="H1886" s="45">
        <v>0</v>
      </c>
      <c r="I1886" s="44" t="s">
        <v>1631</v>
      </c>
      <c r="J1886" s="45">
        <v>5.9</v>
      </c>
      <c r="L1886" t="str">
        <f>_xlfn.XLOOKUP(B1886,Analítico!B:B,Analítico!I:I,0)</f>
        <v>MO com LS =&gt;</v>
      </c>
    </row>
    <row r="1887" spans="1:12" ht="15" hidden="1" customHeight="1" thickBot="1" x14ac:dyDescent="0.3">
      <c r="A1887" s="44"/>
      <c r="B1887" s="44"/>
      <c r="C1887" s="44"/>
      <c r="D1887" s="44"/>
      <c r="E1887" s="44" t="s">
        <v>1632</v>
      </c>
      <c r="F1887" s="45">
        <v>2.46</v>
      </c>
      <c r="G1887" s="44"/>
      <c r="H1887" s="229" t="s">
        <v>1633</v>
      </c>
      <c r="I1887" s="229"/>
      <c r="J1887" s="45">
        <v>13.66</v>
      </c>
      <c r="L1887" t="str">
        <f>_xlfn.XLOOKUP(B1887,Analítico!B:B,Analítico!I:I,0)</f>
        <v>MO com LS =&gt;</v>
      </c>
    </row>
    <row r="1888" spans="1:12" ht="0.75" customHeight="1" thickTop="1" x14ac:dyDescent="0.25">
      <c r="A1888" s="49"/>
      <c r="B1888" s="49"/>
      <c r="C1888" s="49"/>
      <c r="D1888" s="49"/>
      <c r="E1888" s="49"/>
      <c r="F1888" s="49"/>
      <c r="G1888" s="49"/>
      <c r="H1888" s="49"/>
      <c r="I1888" s="49"/>
      <c r="J1888" s="49"/>
      <c r="L1888" t="str">
        <f>_xlfn.XLOOKUP(B1888,Analítico!B:B,Analítico!I:I,0)</f>
        <v>MO com LS =&gt;</v>
      </c>
    </row>
    <row r="1889" spans="1:12" ht="18" hidden="1" customHeight="1" x14ac:dyDescent="0.25">
      <c r="A1889" s="36" t="s">
        <v>797</v>
      </c>
      <c r="B1889" s="37" t="s">
        <v>137</v>
      </c>
      <c r="C1889" s="36" t="s">
        <v>138</v>
      </c>
      <c r="D1889" s="36" t="s">
        <v>9</v>
      </c>
      <c r="E1889" s="250" t="s">
        <v>1626</v>
      </c>
      <c r="F1889" s="250"/>
      <c r="G1889" s="38" t="s">
        <v>139</v>
      </c>
      <c r="H1889" s="37" t="s">
        <v>140</v>
      </c>
      <c r="I1889" s="37" t="s">
        <v>141</v>
      </c>
      <c r="J1889" s="37" t="s">
        <v>10</v>
      </c>
      <c r="L1889" t="str">
        <f>_xlfn.XLOOKUP(B1889,Analítico!B:B,Analítico!I:I,0)</f>
        <v>Valor Unit</v>
      </c>
    </row>
    <row r="1890" spans="1:12" ht="39" customHeight="1" x14ac:dyDescent="0.25">
      <c r="A1890" s="39" t="s">
        <v>1636</v>
      </c>
      <c r="B1890" s="40" t="s">
        <v>798</v>
      </c>
      <c r="C1890" s="39" t="s">
        <v>157</v>
      </c>
      <c r="D1890" s="39" t="s">
        <v>799</v>
      </c>
      <c r="E1890" s="251" t="s">
        <v>2578</v>
      </c>
      <c r="F1890" s="251"/>
      <c r="G1890" s="41" t="s">
        <v>255</v>
      </c>
      <c r="H1890" s="42">
        <v>1</v>
      </c>
      <c r="I1890" s="43">
        <f t="shared" ref="I1890:I1894" si="366">L1890</f>
        <v>3.8186799836065579</v>
      </c>
      <c r="J1890" s="43">
        <f t="shared" ref="J1890:J1894" si="367">H1890*I1890</f>
        <v>3.8186799836065579</v>
      </c>
      <c r="L1890">
        <f>_xlfn.XLOOKUP(B1890,Analítico!B:B,Analítico!I:I,0)</f>
        <v>3.8186799836065579</v>
      </c>
    </row>
    <row r="1891" spans="1:12" ht="25.5" customHeight="1" x14ac:dyDescent="0.25">
      <c r="A1891" s="50" t="s">
        <v>1638</v>
      </c>
      <c r="B1891" s="51" t="s">
        <v>1940</v>
      </c>
      <c r="C1891" s="50" t="s">
        <v>157</v>
      </c>
      <c r="D1891" s="50" t="s">
        <v>1941</v>
      </c>
      <c r="E1891" s="248" t="s">
        <v>1637</v>
      </c>
      <c r="F1891" s="248"/>
      <c r="G1891" s="52" t="s">
        <v>266</v>
      </c>
      <c r="H1891" s="53">
        <v>0.03</v>
      </c>
      <c r="I1891" s="43">
        <f t="shared" si="366"/>
        <v>19.64</v>
      </c>
      <c r="J1891" s="43">
        <f t="shared" si="367"/>
        <v>0.58919999999999995</v>
      </c>
      <c r="L1891">
        <f>_xlfn.XLOOKUP(B1891,Analítico!B:B,Analítico!I:I,0)</f>
        <v>19.64</v>
      </c>
    </row>
    <row r="1892" spans="1:12" ht="24" customHeight="1" x14ac:dyDescent="0.25">
      <c r="A1892" s="50" t="s">
        <v>1638</v>
      </c>
      <c r="B1892" s="51" t="s">
        <v>1942</v>
      </c>
      <c r="C1892" s="50" t="s">
        <v>157</v>
      </c>
      <c r="D1892" s="50" t="s">
        <v>1943</v>
      </c>
      <c r="E1892" s="248" t="s">
        <v>1637</v>
      </c>
      <c r="F1892" s="248"/>
      <c r="G1892" s="52" t="s">
        <v>266</v>
      </c>
      <c r="H1892" s="53">
        <v>0.03</v>
      </c>
      <c r="I1892" s="43">
        <f t="shared" si="366"/>
        <v>27.04</v>
      </c>
      <c r="J1892" s="43">
        <f t="shared" si="367"/>
        <v>0.81119999999999992</v>
      </c>
      <c r="L1892">
        <f>_xlfn.XLOOKUP(B1892,Analítico!B:B,Analítico!I:I,0)</f>
        <v>27.04</v>
      </c>
    </row>
    <row r="1893" spans="1:12" ht="39" customHeight="1" x14ac:dyDescent="0.25">
      <c r="A1893" s="55" t="s">
        <v>1627</v>
      </c>
      <c r="B1893" s="56" t="s">
        <v>2585</v>
      </c>
      <c r="C1893" s="55" t="s">
        <v>157</v>
      </c>
      <c r="D1893" s="55" t="s">
        <v>2586</v>
      </c>
      <c r="E1893" s="249" t="s">
        <v>1648</v>
      </c>
      <c r="F1893" s="249"/>
      <c r="G1893" s="57" t="s">
        <v>255</v>
      </c>
      <c r="H1893" s="58">
        <v>1.19</v>
      </c>
      <c r="I1893" s="43">
        <f t="shared" si="366"/>
        <v>2.0299999999999998</v>
      </c>
      <c r="J1893" s="43">
        <f t="shared" si="367"/>
        <v>2.4156999999999997</v>
      </c>
      <c r="L1893">
        <f>_xlfn.XLOOKUP(B1893,Analítico!B:B,Analítico!I:I,0)</f>
        <v>2.0299999999999998</v>
      </c>
    </row>
    <row r="1894" spans="1:12" ht="25.5" customHeight="1" thickBot="1" x14ac:dyDescent="0.3">
      <c r="A1894" s="55" t="s">
        <v>1627</v>
      </c>
      <c r="B1894" s="56" t="s">
        <v>2587</v>
      </c>
      <c r="C1894" s="55" t="s">
        <v>157</v>
      </c>
      <c r="D1894" s="55" t="s">
        <v>2588</v>
      </c>
      <c r="E1894" s="249" t="s">
        <v>1648</v>
      </c>
      <c r="F1894" s="249"/>
      <c r="G1894" s="57" t="s">
        <v>164</v>
      </c>
      <c r="H1894" s="58">
        <v>8.9999999999999993E-3</v>
      </c>
      <c r="I1894" s="43">
        <f t="shared" si="366"/>
        <v>3.14</v>
      </c>
      <c r="J1894" s="43">
        <f t="shared" si="367"/>
        <v>2.826E-2</v>
      </c>
      <c r="L1894">
        <f>_xlfn.XLOOKUP(B1894,Analítico!B:B,Analítico!I:I,0)</f>
        <v>3.14</v>
      </c>
    </row>
    <row r="1895" spans="1:12" ht="26.25" hidden="1" thickBot="1" x14ac:dyDescent="0.3">
      <c r="A1895" s="44"/>
      <c r="B1895" s="44"/>
      <c r="C1895" s="44"/>
      <c r="D1895" s="44"/>
      <c r="E1895" s="44" t="s">
        <v>1629</v>
      </c>
      <c r="F1895" s="45">
        <v>1.05</v>
      </c>
      <c r="G1895" s="44" t="s">
        <v>1630</v>
      </c>
      <c r="H1895" s="45">
        <v>0</v>
      </c>
      <c r="I1895" s="44" t="s">
        <v>1631</v>
      </c>
      <c r="J1895" s="45">
        <v>1.05</v>
      </c>
      <c r="L1895" t="str">
        <f>_xlfn.XLOOKUP(B1895,Analítico!B:B,Analítico!I:I,0)</f>
        <v>MO com LS =&gt;</v>
      </c>
    </row>
    <row r="1896" spans="1:12" ht="15" hidden="1" customHeight="1" thickBot="1" x14ac:dyDescent="0.3">
      <c r="A1896" s="44"/>
      <c r="B1896" s="44"/>
      <c r="C1896" s="44"/>
      <c r="D1896" s="44"/>
      <c r="E1896" s="44" t="s">
        <v>1632</v>
      </c>
      <c r="F1896" s="45">
        <v>0.85</v>
      </c>
      <c r="G1896" s="44"/>
      <c r="H1896" s="229" t="s">
        <v>1633</v>
      </c>
      <c r="I1896" s="229"/>
      <c r="J1896" s="45">
        <v>4.74</v>
      </c>
      <c r="L1896" t="str">
        <f>_xlfn.XLOOKUP(B1896,Analítico!B:B,Analítico!I:I,0)</f>
        <v>MO com LS =&gt;</v>
      </c>
    </row>
    <row r="1897" spans="1:12" ht="0.75" customHeight="1" thickTop="1" x14ac:dyDescent="0.25">
      <c r="A1897" s="49"/>
      <c r="B1897" s="49"/>
      <c r="C1897" s="49"/>
      <c r="D1897" s="49"/>
      <c r="E1897" s="49"/>
      <c r="F1897" s="49"/>
      <c r="G1897" s="49"/>
      <c r="H1897" s="49"/>
      <c r="I1897" s="49"/>
      <c r="J1897" s="49"/>
      <c r="L1897" t="str">
        <f>_xlfn.XLOOKUP(B1897,Analítico!B:B,Analítico!I:I,0)</f>
        <v>MO com LS =&gt;</v>
      </c>
    </row>
    <row r="1898" spans="1:12" ht="18" hidden="1" customHeight="1" x14ac:dyDescent="0.25">
      <c r="A1898" s="36" t="s">
        <v>800</v>
      </c>
      <c r="B1898" s="37" t="s">
        <v>137</v>
      </c>
      <c r="C1898" s="36" t="s">
        <v>138</v>
      </c>
      <c r="D1898" s="36" t="s">
        <v>9</v>
      </c>
      <c r="E1898" s="250" t="s">
        <v>1626</v>
      </c>
      <c r="F1898" s="250"/>
      <c r="G1898" s="38" t="s">
        <v>139</v>
      </c>
      <c r="H1898" s="37" t="s">
        <v>140</v>
      </c>
      <c r="I1898" s="37" t="s">
        <v>141</v>
      </c>
      <c r="J1898" s="37" t="s">
        <v>10</v>
      </c>
      <c r="L1898" t="str">
        <f>_xlfn.XLOOKUP(B1898,Analítico!B:B,Analítico!I:I,0)</f>
        <v>Valor Unit</v>
      </c>
    </row>
    <row r="1899" spans="1:12" ht="39" customHeight="1" x14ac:dyDescent="0.25">
      <c r="A1899" s="39" t="s">
        <v>1636</v>
      </c>
      <c r="B1899" s="40" t="s">
        <v>801</v>
      </c>
      <c r="C1899" s="39" t="s">
        <v>157</v>
      </c>
      <c r="D1899" s="39" t="s">
        <v>802</v>
      </c>
      <c r="E1899" s="251" t="s">
        <v>2168</v>
      </c>
      <c r="F1899" s="251"/>
      <c r="G1899" s="41" t="s">
        <v>164</v>
      </c>
      <c r="H1899" s="42">
        <v>1</v>
      </c>
      <c r="I1899" s="43">
        <f t="shared" ref="I1899:I1905" si="368">L1899</f>
        <v>5.3171493442622957</v>
      </c>
      <c r="J1899" s="43">
        <f t="shared" ref="J1899:J1905" si="369">H1899*I1899</f>
        <v>5.3171493442622957</v>
      </c>
      <c r="L1899">
        <f>_xlfn.XLOOKUP(B1899,Analítico!B:B,Analítico!I:I,0)</f>
        <v>5.3171493442622957</v>
      </c>
    </row>
    <row r="1900" spans="1:12" ht="25.5" customHeight="1" x14ac:dyDescent="0.25">
      <c r="A1900" s="50" t="s">
        <v>1638</v>
      </c>
      <c r="B1900" s="51" t="s">
        <v>2162</v>
      </c>
      <c r="C1900" s="50" t="s">
        <v>157</v>
      </c>
      <c r="D1900" s="50" t="s">
        <v>2163</v>
      </c>
      <c r="E1900" s="248" t="s">
        <v>1637</v>
      </c>
      <c r="F1900" s="248"/>
      <c r="G1900" s="52" t="s">
        <v>266</v>
      </c>
      <c r="H1900" s="53">
        <v>7.3700000000000002E-2</v>
      </c>
      <c r="I1900" s="43">
        <f t="shared" si="368"/>
        <v>18.72</v>
      </c>
      <c r="J1900" s="43">
        <f t="shared" si="369"/>
        <v>1.379664</v>
      </c>
      <c r="L1900">
        <f>_xlfn.XLOOKUP(B1900,Analítico!B:B,Analítico!I:I,0)</f>
        <v>18.72</v>
      </c>
    </row>
    <row r="1901" spans="1:12" ht="25.5" customHeight="1" x14ac:dyDescent="0.25">
      <c r="A1901" s="50" t="s">
        <v>1638</v>
      </c>
      <c r="B1901" s="51" t="s">
        <v>1658</v>
      </c>
      <c r="C1901" s="50" t="s">
        <v>157</v>
      </c>
      <c r="D1901" s="50" t="s">
        <v>1659</v>
      </c>
      <c r="E1901" s="248" t="s">
        <v>1637</v>
      </c>
      <c r="F1901" s="248"/>
      <c r="G1901" s="52" t="s">
        <v>266</v>
      </c>
      <c r="H1901" s="53">
        <v>7.3700000000000002E-2</v>
      </c>
      <c r="I1901" s="43">
        <f t="shared" si="368"/>
        <v>25.97</v>
      </c>
      <c r="J1901" s="43">
        <f t="shared" si="369"/>
        <v>1.9139889999999999</v>
      </c>
      <c r="L1901">
        <f>_xlfn.XLOOKUP(B1901,Analítico!B:B,Analítico!I:I,0)</f>
        <v>25.97</v>
      </c>
    </row>
    <row r="1902" spans="1:12" ht="24" customHeight="1" x14ac:dyDescent="0.25">
      <c r="A1902" s="55" t="s">
        <v>1627</v>
      </c>
      <c r="B1902" s="56" t="s">
        <v>2231</v>
      </c>
      <c r="C1902" s="55" t="s">
        <v>157</v>
      </c>
      <c r="D1902" s="55" t="s">
        <v>2232</v>
      </c>
      <c r="E1902" s="249" t="s">
        <v>1648</v>
      </c>
      <c r="F1902" s="249"/>
      <c r="G1902" s="57" t="s">
        <v>164</v>
      </c>
      <c r="H1902" s="58">
        <v>7.1000000000000004E-3</v>
      </c>
      <c r="I1902" s="43">
        <f t="shared" si="368"/>
        <v>60.5</v>
      </c>
      <c r="J1902" s="43">
        <f t="shared" si="369"/>
        <v>0.42955000000000004</v>
      </c>
      <c r="L1902">
        <f>_xlfn.XLOOKUP(B1902,Analítico!B:B,Analítico!I:I,0)</f>
        <v>60.5</v>
      </c>
    </row>
    <row r="1903" spans="1:12" ht="24" customHeight="1" x14ac:dyDescent="0.25">
      <c r="A1903" s="55" t="s">
        <v>1627</v>
      </c>
      <c r="B1903" s="56" t="s">
        <v>2261</v>
      </c>
      <c r="C1903" s="55" t="s">
        <v>157</v>
      </c>
      <c r="D1903" s="55" t="s">
        <v>2262</v>
      </c>
      <c r="E1903" s="249" t="s">
        <v>1648</v>
      </c>
      <c r="F1903" s="249"/>
      <c r="G1903" s="57" t="s">
        <v>164</v>
      </c>
      <c r="H1903" s="58">
        <v>1</v>
      </c>
      <c r="I1903" s="43">
        <f t="shared" si="368"/>
        <v>1.05</v>
      </c>
      <c r="J1903" s="43">
        <f t="shared" si="369"/>
        <v>1.05</v>
      </c>
      <c r="L1903">
        <f>_xlfn.XLOOKUP(B1903,Analítico!B:B,Analítico!I:I,0)</f>
        <v>1.05</v>
      </c>
    </row>
    <row r="1904" spans="1:12" ht="25.5" customHeight="1" x14ac:dyDescent="0.25">
      <c r="A1904" s="55" t="s">
        <v>1627</v>
      </c>
      <c r="B1904" s="56" t="s">
        <v>2235</v>
      </c>
      <c r="C1904" s="55" t="s">
        <v>157</v>
      </c>
      <c r="D1904" s="55" t="s">
        <v>2236</v>
      </c>
      <c r="E1904" s="249" t="s">
        <v>1648</v>
      </c>
      <c r="F1904" s="249"/>
      <c r="G1904" s="57" t="s">
        <v>164</v>
      </c>
      <c r="H1904" s="58">
        <v>8.0000000000000002E-3</v>
      </c>
      <c r="I1904" s="43">
        <f t="shared" si="368"/>
        <v>68.55</v>
      </c>
      <c r="J1904" s="43">
        <f t="shared" si="369"/>
        <v>0.5484</v>
      </c>
      <c r="L1904">
        <f>_xlfn.XLOOKUP(B1904,Analítico!B:B,Analítico!I:I,0)</f>
        <v>68.55</v>
      </c>
    </row>
    <row r="1905" spans="1:12" ht="24" customHeight="1" thickBot="1" x14ac:dyDescent="0.3">
      <c r="A1905" s="55" t="s">
        <v>1627</v>
      </c>
      <c r="B1905" s="56" t="s">
        <v>2237</v>
      </c>
      <c r="C1905" s="55" t="s">
        <v>157</v>
      </c>
      <c r="D1905" s="55" t="s">
        <v>2238</v>
      </c>
      <c r="E1905" s="249" t="s">
        <v>1648</v>
      </c>
      <c r="F1905" s="249"/>
      <c r="G1905" s="57" t="s">
        <v>164</v>
      </c>
      <c r="H1905" s="58">
        <v>6.1000000000000004E-3</v>
      </c>
      <c r="I1905" s="43">
        <f t="shared" si="368"/>
        <v>1.94</v>
      </c>
      <c r="J1905" s="43">
        <f t="shared" si="369"/>
        <v>1.1834000000000001E-2</v>
      </c>
      <c r="L1905">
        <f>_xlfn.XLOOKUP(B1905,Analítico!B:B,Analítico!I:I,0)</f>
        <v>1.94</v>
      </c>
    </row>
    <row r="1906" spans="1:12" ht="26.25" hidden="1" thickBot="1" x14ac:dyDescent="0.3">
      <c r="A1906" s="44"/>
      <c r="B1906" s="44"/>
      <c r="C1906" s="44"/>
      <c r="D1906" s="44"/>
      <c r="E1906" s="44" t="s">
        <v>1629</v>
      </c>
      <c r="F1906" s="45">
        <v>2.5499999999999998</v>
      </c>
      <c r="G1906" s="44" t="s">
        <v>1630</v>
      </c>
      <c r="H1906" s="45">
        <v>0</v>
      </c>
      <c r="I1906" s="44" t="s">
        <v>1631</v>
      </c>
      <c r="J1906" s="45">
        <v>2.5499999999999998</v>
      </c>
      <c r="L1906" t="str">
        <f>_xlfn.XLOOKUP(B1906,Analítico!B:B,Analítico!I:I,0)</f>
        <v>MO com LS =&gt;</v>
      </c>
    </row>
    <row r="1907" spans="1:12" ht="15" hidden="1" customHeight="1" thickBot="1" x14ac:dyDescent="0.3">
      <c r="A1907" s="44"/>
      <c r="B1907" s="44"/>
      <c r="C1907" s="44"/>
      <c r="D1907" s="44"/>
      <c r="E1907" s="44" t="s">
        <v>1632</v>
      </c>
      <c r="F1907" s="45">
        <v>1.19</v>
      </c>
      <c r="G1907" s="44"/>
      <c r="H1907" s="229" t="s">
        <v>1633</v>
      </c>
      <c r="I1907" s="229"/>
      <c r="J1907" s="45">
        <v>6.6</v>
      </c>
      <c r="L1907" t="str">
        <f>_xlfn.XLOOKUP(B1907,Analítico!B:B,Analítico!I:I,0)</f>
        <v>MO com LS =&gt;</v>
      </c>
    </row>
    <row r="1908" spans="1:12" ht="0.75" customHeight="1" thickTop="1" x14ac:dyDescent="0.25">
      <c r="A1908" s="49"/>
      <c r="B1908" s="49"/>
      <c r="C1908" s="49"/>
      <c r="D1908" s="49"/>
      <c r="E1908" s="49"/>
      <c r="F1908" s="49"/>
      <c r="G1908" s="49"/>
      <c r="H1908" s="49"/>
      <c r="I1908" s="49"/>
      <c r="J1908" s="49"/>
      <c r="L1908" t="str">
        <f>_xlfn.XLOOKUP(B1908,Analítico!B:B,Analítico!I:I,0)</f>
        <v>MO com LS =&gt;</v>
      </c>
    </row>
    <row r="1909" spans="1:12" ht="18" hidden="1" customHeight="1" x14ac:dyDescent="0.25">
      <c r="A1909" s="36" t="s">
        <v>805</v>
      </c>
      <c r="B1909" s="37" t="s">
        <v>137</v>
      </c>
      <c r="C1909" s="36" t="s">
        <v>138</v>
      </c>
      <c r="D1909" s="36" t="s">
        <v>9</v>
      </c>
      <c r="E1909" s="250" t="s">
        <v>1626</v>
      </c>
      <c r="F1909" s="250"/>
      <c r="G1909" s="38" t="s">
        <v>139</v>
      </c>
      <c r="H1909" s="37" t="s">
        <v>140</v>
      </c>
      <c r="I1909" s="37" t="s">
        <v>141</v>
      </c>
      <c r="J1909" s="37" t="s">
        <v>10</v>
      </c>
      <c r="L1909" t="str">
        <f>_xlfn.XLOOKUP(B1909,Analítico!B:B,Analítico!I:I,0)</f>
        <v>Valor Unit</v>
      </c>
    </row>
    <row r="1910" spans="1:12" ht="64.5" customHeight="1" x14ac:dyDescent="0.25">
      <c r="A1910" s="39" t="s">
        <v>1636</v>
      </c>
      <c r="B1910" s="40" t="s">
        <v>806</v>
      </c>
      <c r="C1910" s="39" t="s">
        <v>594</v>
      </c>
      <c r="D1910" s="39" t="s">
        <v>2589</v>
      </c>
      <c r="E1910" s="251" t="s">
        <v>2590</v>
      </c>
      <c r="F1910" s="251"/>
      <c r="G1910" s="41" t="s">
        <v>808</v>
      </c>
      <c r="H1910" s="42">
        <v>1</v>
      </c>
      <c r="I1910" s="43">
        <f t="shared" ref="I1910:I1911" si="370">L1910</f>
        <v>58.690049959016399</v>
      </c>
      <c r="J1910" s="43">
        <f t="shared" ref="J1910:J1911" si="371">H1910*I1910</f>
        <v>58.690049959016399</v>
      </c>
      <c r="L1910">
        <f>_xlfn.XLOOKUP(B1910,Analítico!B:B,Analítico!I:I,0)</f>
        <v>58.690049959016399</v>
      </c>
    </row>
    <row r="1911" spans="1:12" ht="78" customHeight="1" thickBot="1" x14ac:dyDescent="0.3">
      <c r="A1911" s="55" t="s">
        <v>1627</v>
      </c>
      <c r="B1911" s="56" t="s">
        <v>2591</v>
      </c>
      <c r="C1911" s="55" t="s">
        <v>594</v>
      </c>
      <c r="D1911" s="55" t="s">
        <v>2592</v>
      </c>
      <c r="E1911" s="249" t="s">
        <v>1656</v>
      </c>
      <c r="F1911" s="249"/>
      <c r="G1911" s="57" t="s">
        <v>808</v>
      </c>
      <c r="H1911" s="58">
        <v>1</v>
      </c>
      <c r="I1911" s="43">
        <f t="shared" si="370"/>
        <v>58.69</v>
      </c>
      <c r="J1911" s="43">
        <f t="shared" si="371"/>
        <v>58.69</v>
      </c>
      <c r="L1911">
        <f>_xlfn.XLOOKUP(B1911,Analítico!B:B,Analítico!I:I,0)</f>
        <v>58.69</v>
      </c>
    </row>
    <row r="1912" spans="1:12" ht="26.25" hidden="1" thickBot="1" x14ac:dyDescent="0.3">
      <c r="A1912" s="44"/>
      <c r="B1912" s="44"/>
      <c r="C1912" s="44"/>
      <c r="D1912" s="44"/>
      <c r="E1912" s="44" t="s">
        <v>1629</v>
      </c>
      <c r="F1912" s="45">
        <v>0</v>
      </c>
      <c r="G1912" s="44" t="s">
        <v>1630</v>
      </c>
      <c r="H1912" s="45">
        <v>0</v>
      </c>
      <c r="I1912" s="44" t="s">
        <v>1631</v>
      </c>
      <c r="J1912" s="45">
        <v>0</v>
      </c>
      <c r="L1912" t="str">
        <f>_xlfn.XLOOKUP(B1912,Analítico!B:B,Analítico!I:I,0)</f>
        <v>MO com LS =&gt;</v>
      </c>
    </row>
    <row r="1913" spans="1:12" ht="15" hidden="1" customHeight="1" thickBot="1" x14ac:dyDescent="0.3">
      <c r="A1913" s="44"/>
      <c r="B1913" s="44"/>
      <c r="C1913" s="44"/>
      <c r="D1913" s="44"/>
      <c r="E1913" s="44" t="s">
        <v>1632</v>
      </c>
      <c r="F1913" s="45">
        <v>13.13</v>
      </c>
      <c r="G1913" s="44"/>
      <c r="H1913" s="229" t="s">
        <v>1633</v>
      </c>
      <c r="I1913" s="229"/>
      <c r="J1913" s="45">
        <v>72.849999999999994</v>
      </c>
      <c r="L1913" t="str">
        <f>_xlfn.XLOOKUP(B1913,Analítico!B:B,Analítico!I:I,0)</f>
        <v>MO com LS =&gt;</v>
      </c>
    </row>
    <row r="1914" spans="1:12" ht="0.75" customHeight="1" thickTop="1" x14ac:dyDescent="0.25">
      <c r="A1914" s="49"/>
      <c r="B1914" s="49"/>
      <c r="C1914" s="49"/>
      <c r="D1914" s="49"/>
      <c r="E1914" s="49"/>
      <c r="F1914" s="49"/>
      <c r="G1914" s="49"/>
      <c r="H1914" s="49"/>
      <c r="I1914" s="49"/>
      <c r="J1914" s="49"/>
      <c r="L1914" t="str">
        <f>_xlfn.XLOOKUP(B1914,Analítico!B:B,Analítico!I:I,0)</f>
        <v>MO com LS =&gt;</v>
      </c>
    </row>
    <row r="1915" spans="1:12" ht="18" hidden="1" customHeight="1" x14ac:dyDescent="0.25">
      <c r="A1915" s="36" t="s">
        <v>809</v>
      </c>
      <c r="B1915" s="37" t="s">
        <v>137</v>
      </c>
      <c r="C1915" s="36" t="s">
        <v>138</v>
      </c>
      <c r="D1915" s="36" t="s">
        <v>9</v>
      </c>
      <c r="E1915" s="250" t="s">
        <v>1626</v>
      </c>
      <c r="F1915" s="250"/>
      <c r="G1915" s="38" t="s">
        <v>139</v>
      </c>
      <c r="H1915" s="37" t="s">
        <v>140</v>
      </c>
      <c r="I1915" s="37" t="s">
        <v>141</v>
      </c>
      <c r="J1915" s="37" t="s">
        <v>10</v>
      </c>
      <c r="L1915" t="str">
        <f>_xlfn.XLOOKUP(B1915,Analítico!B:B,Analítico!I:I,0)</f>
        <v>Valor Unit</v>
      </c>
    </row>
    <row r="1916" spans="1:12" ht="64.5" customHeight="1" x14ac:dyDescent="0.25">
      <c r="A1916" s="39" t="s">
        <v>1636</v>
      </c>
      <c r="B1916" s="40" t="s">
        <v>810</v>
      </c>
      <c r="C1916" s="39" t="s">
        <v>594</v>
      </c>
      <c r="D1916" s="39" t="s">
        <v>2593</v>
      </c>
      <c r="E1916" s="251" t="s">
        <v>2590</v>
      </c>
      <c r="F1916" s="251"/>
      <c r="G1916" s="41" t="s">
        <v>808</v>
      </c>
      <c r="H1916" s="42">
        <v>1</v>
      </c>
      <c r="I1916" s="43">
        <f t="shared" ref="I1916:I1917" si="372">L1916</f>
        <v>273.09201283606558</v>
      </c>
      <c r="J1916" s="43">
        <f t="shared" ref="J1916:J1917" si="373">H1916*I1916</f>
        <v>273.09201283606558</v>
      </c>
      <c r="L1916">
        <f>_xlfn.XLOOKUP(B1916,Analítico!B:B,Analítico!I:I,0)</f>
        <v>273.09201283606558</v>
      </c>
    </row>
    <row r="1917" spans="1:12" ht="78" customHeight="1" thickBot="1" x14ac:dyDescent="0.3">
      <c r="A1917" s="55" t="s">
        <v>1627</v>
      </c>
      <c r="B1917" s="56" t="s">
        <v>2594</v>
      </c>
      <c r="C1917" s="55" t="s">
        <v>594</v>
      </c>
      <c r="D1917" s="55" t="s">
        <v>2595</v>
      </c>
      <c r="E1917" s="249" t="s">
        <v>1656</v>
      </c>
      <c r="F1917" s="249"/>
      <c r="G1917" s="57" t="s">
        <v>808</v>
      </c>
      <c r="H1917" s="58">
        <v>1</v>
      </c>
      <c r="I1917" s="43">
        <f t="shared" si="372"/>
        <v>273.08999999999997</v>
      </c>
      <c r="J1917" s="43">
        <f t="shared" si="373"/>
        <v>273.08999999999997</v>
      </c>
      <c r="L1917">
        <f>_xlfn.XLOOKUP(B1917,Analítico!B:B,Analítico!I:I,0)</f>
        <v>273.08999999999997</v>
      </c>
    </row>
    <row r="1918" spans="1:12" ht="26.25" hidden="1" thickBot="1" x14ac:dyDescent="0.3">
      <c r="A1918" s="44"/>
      <c r="B1918" s="44"/>
      <c r="C1918" s="44"/>
      <c r="D1918" s="44"/>
      <c r="E1918" s="44" t="s">
        <v>1629</v>
      </c>
      <c r="F1918" s="45">
        <v>0</v>
      </c>
      <c r="G1918" s="44" t="s">
        <v>1630</v>
      </c>
      <c r="H1918" s="45">
        <v>0</v>
      </c>
      <c r="I1918" s="44" t="s">
        <v>1631</v>
      </c>
      <c r="J1918" s="45">
        <v>0</v>
      </c>
      <c r="L1918" t="str">
        <f>_xlfn.XLOOKUP(B1918,Analítico!B:B,Analítico!I:I,0)</f>
        <v>MO com LS =&gt;</v>
      </c>
    </row>
    <row r="1919" spans="1:12" ht="15" hidden="1" customHeight="1" thickBot="1" x14ac:dyDescent="0.3">
      <c r="A1919" s="44"/>
      <c r="B1919" s="44"/>
      <c r="C1919" s="44"/>
      <c r="D1919" s="44"/>
      <c r="E1919" s="44" t="s">
        <v>1632</v>
      </c>
      <c r="F1919" s="45">
        <v>61.12</v>
      </c>
      <c r="G1919" s="44"/>
      <c r="H1919" s="229" t="s">
        <v>1633</v>
      </c>
      <c r="I1919" s="229"/>
      <c r="J1919" s="45">
        <v>338.98</v>
      </c>
      <c r="L1919" t="str">
        <f>_xlfn.XLOOKUP(B1919,Analítico!B:B,Analítico!I:I,0)</f>
        <v>MO com LS =&gt;</v>
      </c>
    </row>
    <row r="1920" spans="1:12" ht="0.75" customHeight="1" thickTop="1" x14ac:dyDescent="0.25">
      <c r="A1920" s="49"/>
      <c r="B1920" s="49"/>
      <c r="C1920" s="49"/>
      <c r="D1920" s="49"/>
      <c r="E1920" s="49"/>
      <c r="F1920" s="49"/>
      <c r="G1920" s="49"/>
      <c r="H1920" s="49"/>
      <c r="I1920" s="49"/>
      <c r="J1920" s="49"/>
      <c r="L1920" t="str">
        <f>_xlfn.XLOOKUP(B1920,Analítico!B:B,Analítico!I:I,0)</f>
        <v>MO com LS =&gt;</v>
      </c>
    </row>
    <row r="1921" spans="1:12" ht="18" hidden="1" customHeight="1" x14ac:dyDescent="0.25">
      <c r="A1921" s="36" t="s">
        <v>812</v>
      </c>
      <c r="B1921" s="37" t="s">
        <v>137</v>
      </c>
      <c r="C1921" s="36" t="s">
        <v>138</v>
      </c>
      <c r="D1921" s="36" t="s">
        <v>9</v>
      </c>
      <c r="E1921" s="250" t="s">
        <v>1626</v>
      </c>
      <c r="F1921" s="250"/>
      <c r="G1921" s="38" t="s">
        <v>139</v>
      </c>
      <c r="H1921" s="37" t="s">
        <v>140</v>
      </c>
      <c r="I1921" s="37" t="s">
        <v>141</v>
      </c>
      <c r="J1921" s="37" t="s">
        <v>10</v>
      </c>
      <c r="L1921" t="str">
        <f>_xlfn.XLOOKUP(B1921,Analítico!B:B,Analítico!I:I,0)</f>
        <v>Valor Unit</v>
      </c>
    </row>
    <row r="1922" spans="1:12" ht="64.5" customHeight="1" x14ac:dyDescent="0.25">
      <c r="A1922" s="39" t="s">
        <v>1636</v>
      </c>
      <c r="B1922" s="40" t="s">
        <v>813</v>
      </c>
      <c r="C1922" s="39" t="s">
        <v>594</v>
      </c>
      <c r="D1922" s="39" t="s">
        <v>2596</v>
      </c>
      <c r="E1922" s="251" t="s">
        <v>2590</v>
      </c>
      <c r="F1922" s="251"/>
      <c r="G1922" s="41" t="s">
        <v>808</v>
      </c>
      <c r="H1922" s="42">
        <v>1</v>
      </c>
      <c r="I1922" s="43">
        <f t="shared" ref="I1922:I1923" si="374">L1922</f>
        <v>311.90720304918034</v>
      </c>
      <c r="J1922" s="43">
        <f t="shared" ref="J1922:J1923" si="375">H1922*I1922</f>
        <v>311.90720304918034</v>
      </c>
      <c r="L1922">
        <f>_xlfn.XLOOKUP(B1922,Analítico!B:B,Analítico!I:I,0)</f>
        <v>311.90720304918034</v>
      </c>
    </row>
    <row r="1923" spans="1:12" ht="64.5" customHeight="1" thickBot="1" x14ac:dyDescent="0.3">
      <c r="A1923" s="55" t="s">
        <v>1627</v>
      </c>
      <c r="B1923" s="56" t="s">
        <v>2597</v>
      </c>
      <c r="C1923" s="55" t="s">
        <v>594</v>
      </c>
      <c r="D1923" s="55" t="s">
        <v>2598</v>
      </c>
      <c r="E1923" s="249" t="s">
        <v>1656</v>
      </c>
      <c r="F1923" s="249"/>
      <c r="G1923" s="57" t="s">
        <v>808</v>
      </c>
      <c r="H1923" s="58">
        <v>1</v>
      </c>
      <c r="I1923" s="43">
        <f t="shared" si="374"/>
        <v>311.91000000000003</v>
      </c>
      <c r="J1923" s="43">
        <f t="shared" si="375"/>
        <v>311.91000000000003</v>
      </c>
      <c r="L1923">
        <f>_xlfn.XLOOKUP(B1923,Analítico!B:B,Analítico!I:I,0)</f>
        <v>311.91000000000003</v>
      </c>
    </row>
    <row r="1924" spans="1:12" ht="26.25" hidden="1" thickBot="1" x14ac:dyDescent="0.3">
      <c r="A1924" s="44"/>
      <c r="B1924" s="44"/>
      <c r="C1924" s="44"/>
      <c r="D1924" s="44"/>
      <c r="E1924" s="44" t="s">
        <v>1629</v>
      </c>
      <c r="F1924" s="45">
        <v>0</v>
      </c>
      <c r="G1924" s="44" t="s">
        <v>1630</v>
      </c>
      <c r="H1924" s="45">
        <v>0</v>
      </c>
      <c r="I1924" s="44" t="s">
        <v>1631</v>
      </c>
      <c r="J1924" s="45">
        <v>0</v>
      </c>
      <c r="L1924" t="str">
        <f>_xlfn.XLOOKUP(B1924,Analítico!B:B,Analítico!I:I,0)</f>
        <v>MO com LS =&gt;</v>
      </c>
    </row>
    <row r="1925" spans="1:12" ht="15" hidden="1" customHeight="1" thickBot="1" x14ac:dyDescent="0.3">
      <c r="A1925" s="44"/>
      <c r="B1925" s="44"/>
      <c r="C1925" s="44"/>
      <c r="D1925" s="44"/>
      <c r="E1925" s="44" t="s">
        <v>1632</v>
      </c>
      <c r="F1925" s="45">
        <v>69.81</v>
      </c>
      <c r="G1925" s="44"/>
      <c r="H1925" s="229" t="s">
        <v>1633</v>
      </c>
      <c r="I1925" s="229"/>
      <c r="J1925" s="45">
        <v>387.16</v>
      </c>
      <c r="L1925" t="str">
        <f>_xlfn.XLOOKUP(B1925,Analítico!B:B,Analítico!I:I,0)</f>
        <v>MO com LS =&gt;</v>
      </c>
    </row>
    <row r="1926" spans="1:12" ht="0.75" customHeight="1" thickTop="1" x14ac:dyDescent="0.25">
      <c r="A1926" s="49"/>
      <c r="B1926" s="49"/>
      <c r="C1926" s="49"/>
      <c r="D1926" s="49"/>
      <c r="E1926" s="49"/>
      <c r="F1926" s="49"/>
      <c r="G1926" s="49"/>
      <c r="H1926" s="49"/>
      <c r="I1926" s="49"/>
      <c r="J1926" s="49"/>
      <c r="L1926" t="str">
        <f>_xlfn.XLOOKUP(B1926,Analítico!B:B,Analítico!I:I,0)</f>
        <v>MO com LS =&gt;</v>
      </c>
    </row>
    <row r="1927" spans="1:12" ht="18" hidden="1" customHeight="1" x14ac:dyDescent="0.25">
      <c r="A1927" s="36" t="s">
        <v>815</v>
      </c>
      <c r="B1927" s="37" t="s">
        <v>137</v>
      </c>
      <c r="C1927" s="36" t="s">
        <v>138</v>
      </c>
      <c r="D1927" s="36" t="s">
        <v>9</v>
      </c>
      <c r="E1927" s="250" t="s">
        <v>1626</v>
      </c>
      <c r="F1927" s="250"/>
      <c r="G1927" s="38" t="s">
        <v>139</v>
      </c>
      <c r="H1927" s="37" t="s">
        <v>140</v>
      </c>
      <c r="I1927" s="37" t="s">
        <v>141</v>
      </c>
      <c r="J1927" s="37" t="s">
        <v>10</v>
      </c>
      <c r="L1927" t="str">
        <f>_xlfn.XLOOKUP(B1927,Analítico!B:B,Analítico!I:I,0)</f>
        <v>Valor Unit</v>
      </c>
    </row>
    <row r="1928" spans="1:12" ht="78" customHeight="1" x14ac:dyDescent="0.25">
      <c r="A1928" s="39" t="s">
        <v>1636</v>
      </c>
      <c r="B1928" s="40" t="s">
        <v>816</v>
      </c>
      <c r="C1928" s="39" t="s">
        <v>594</v>
      </c>
      <c r="D1928" s="39" t="s">
        <v>2599</v>
      </c>
      <c r="E1928" s="251" t="s">
        <v>2590</v>
      </c>
      <c r="F1928" s="251"/>
      <c r="G1928" s="41" t="s">
        <v>808</v>
      </c>
      <c r="H1928" s="42">
        <v>1</v>
      </c>
      <c r="I1928" s="43">
        <f t="shared" ref="I1928:I1929" si="376">L1928</f>
        <v>333.47388304098365</v>
      </c>
      <c r="J1928" s="43">
        <f t="shared" ref="J1928:J1929" si="377">H1928*I1928</f>
        <v>333.47388304098365</v>
      </c>
      <c r="L1928">
        <f>_xlfn.XLOOKUP(B1928,Analítico!B:B,Analítico!I:I,0)</f>
        <v>333.47388304098365</v>
      </c>
    </row>
    <row r="1929" spans="1:12" ht="78" customHeight="1" thickBot="1" x14ac:dyDescent="0.3">
      <c r="A1929" s="55" t="s">
        <v>1627</v>
      </c>
      <c r="B1929" s="56" t="s">
        <v>2600</v>
      </c>
      <c r="C1929" s="55" t="s">
        <v>594</v>
      </c>
      <c r="D1929" s="55" t="s">
        <v>2601</v>
      </c>
      <c r="E1929" s="249" t="s">
        <v>1656</v>
      </c>
      <c r="F1929" s="249"/>
      <c r="G1929" s="57" t="s">
        <v>808</v>
      </c>
      <c r="H1929" s="58">
        <v>1</v>
      </c>
      <c r="I1929" s="43">
        <f t="shared" si="376"/>
        <v>333.47</v>
      </c>
      <c r="J1929" s="43">
        <f t="shared" si="377"/>
        <v>333.47</v>
      </c>
      <c r="L1929">
        <f>_xlfn.XLOOKUP(B1929,Analítico!B:B,Analítico!I:I,0)</f>
        <v>333.47</v>
      </c>
    </row>
    <row r="1930" spans="1:12" ht="26.25" hidden="1" thickBot="1" x14ac:dyDescent="0.3">
      <c r="A1930" s="44"/>
      <c r="B1930" s="44"/>
      <c r="C1930" s="44"/>
      <c r="D1930" s="44"/>
      <c r="E1930" s="44" t="s">
        <v>1629</v>
      </c>
      <c r="F1930" s="45">
        <v>0</v>
      </c>
      <c r="G1930" s="44" t="s">
        <v>1630</v>
      </c>
      <c r="H1930" s="45">
        <v>0</v>
      </c>
      <c r="I1930" s="44" t="s">
        <v>1631</v>
      </c>
      <c r="J1930" s="45">
        <v>0</v>
      </c>
      <c r="L1930" t="str">
        <f>_xlfn.XLOOKUP(B1930,Analítico!B:B,Analítico!I:I,0)</f>
        <v>MO com LS =&gt;</v>
      </c>
    </row>
    <row r="1931" spans="1:12" ht="15" hidden="1" customHeight="1" thickBot="1" x14ac:dyDescent="0.3">
      <c r="A1931" s="44"/>
      <c r="B1931" s="44"/>
      <c r="C1931" s="44"/>
      <c r="D1931" s="44"/>
      <c r="E1931" s="44" t="s">
        <v>1632</v>
      </c>
      <c r="F1931" s="45">
        <v>74.64</v>
      </c>
      <c r="G1931" s="44"/>
      <c r="H1931" s="229" t="s">
        <v>1633</v>
      </c>
      <c r="I1931" s="229"/>
      <c r="J1931" s="45">
        <v>413.93</v>
      </c>
      <c r="L1931" t="str">
        <f>_xlfn.XLOOKUP(B1931,Analítico!B:B,Analítico!I:I,0)</f>
        <v>MO com LS =&gt;</v>
      </c>
    </row>
    <row r="1932" spans="1:12" ht="0.75" customHeight="1" thickTop="1" x14ac:dyDescent="0.25">
      <c r="A1932" s="49"/>
      <c r="B1932" s="49"/>
      <c r="C1932" s="49"/>
      <c r="D1932" s="49"/>
      <c r="E1932" s="49"/>
      <c r="F1932" s="49"/>
      <c r="G1932" s="49"/>
      <c r="H1932" s="49"/>
      <c r="I1932" s="49"/>
      <c r="J1932" s="49"/>
      <c r="L1932" t="str">
        <f>_xlfn.XLOOKUP(B1932,Analítico!B:B,Analítico!I:I,0)</f>
        <v>MO com LS =&gt;</v>
      </c>
    </row>
    <row r="1933" spans="1:12" ht="18" hidden="1" customHeight="1" x14ac:dyDescent="0.25">
      <c r="A1933" s="36" t="s">
        <v>818</v>
      </c>
      <c r="B1933" s="37" t="s">
        <v>137</v>
      </c>
      <c r="C1933" s="36" t="s">
        <v>138</v>
      </c>
      <c r="D1933" s="36" t="s">
        <v>9</v>
      </c>
      <c r="E1933" s="250" t="s">
        <v>1626</v>
      </c>
      <c r="F1933" s="250"/>
      <c r="G1933" s="38" t="s">
        <v>139</v>
      </c>
      <c r="H1933" s="37" t="s">
        <v>140</v>
      </c>
      <c r="I1933" s="37" t="s">
        <v>141</v>
      </c>
      <c r="J1933" s="37" t="s">
        <v>10</v>
      </c>
      <c r="L1933" t="str">
        <f>_xlfn.XLOOKUP(B1933,Analítico!B:B,Analítico!I:I,0)</f>
        <v>Valor Unit</v>
      </c>
    </row>
    <row r="1934" spans="1:12" ht="51.75" customHeight="1" x14ac:dyDescent="0.25">
      <c r="A1934" s="39" t="s">
        <v>1636</v>
      </c>
      <c r="B1934" s="40" t="s">
        <v>819</v>
      </c>
      <c r="C1934" s="39" t="s">
        <v>157</v>
      </c>
      <c r="D1934" s="39" t="s">
        <v>820</v>
      </c>
      <c r="E1934" s="251" t="s">
        <v>2168</v>
      </c>
      <c r="F1934" s="251"/>
      <c r="G1934" s="41" t="s">
        <v>255</v>
      </c>
      <c r="H1934" s="42">
        <v>1</v>
      </c>
      <c r="I1934" s="43">
        <f t="shared" ref="I1934:I1938" si="378">L1934</f>
        <v>25.933187483606559</v>
      </c>
      <c r="J1934" s="43">
        <f t="shared" ref="J1934:J1938" si="379">H1934*I1934</f>
        <v>25.933187483606559</v>
      </c>
      <c r="L1934">
        <f>_xlfn.XLOOKUP(B1934,Analítico!B:B,Analítico!I:I,0)</f>
        <v>25.933187483606559</v>
      </c>
    </row>
    <row r="1935" spans="1:12" ht="25.5" customHeight="1" x14ac:dyDescent="0.25">
      <c r="A1935" s="50" t="s">
        <v>1638</v>
      </c>
      <c r="B1935" s="51" t="s">
        <v>2162</v>
      </c>
      <c r="C1935" s="50" t="s">
        <v>157</v>
      </c>
      <c r="D1935" s="50" t="s">
        <v>2163</v>
      </c>
      <c r="E1935" s="248" t="s">
        <v>1637</v>
      </c>
      <c r="F1935" s="248"/>
      <c r="G1935" s="52" t="s">
        <v>266</v>
      </c>
      <c r="H1935" s="53">
        <v>5.8999999999999997E-2</v>
      </c>
      <c r="I1935" s="43">
        <f t="shared" si="378"/>
        <v>18.72</v>
      </c>
      <c r="J1935" s="43">
        <f t="shared" si="379"/>
        <v>1.1044799999999999</v>
      </c>
      <c r="L1935">
        <f>_xlfn.XLOOKUP(B1935,Analítico!B:B,Analítico!I:I,0)</f>
        <v>18.72</v>
      </c>
    </row>
    <row r="1936" spans="1:12" ht="25.5" customHeight="1" x14ac:dyDescent="0.25">
      <c r="A1936" s="50" t="s">
        <v>1638</v>
      </c>
      <c r="B1936" s="51" t="s">
        <v>1658</v>
      </c>
      <c r="C1936" s="50" t="s">
        <v>157</v>
      </c>
      <c r="D1936" s="50" t="s">
        <v>1659</v>
      </c>
      <c r="E1936" s="248" t="s">
        <v>1637</v>
      </c>
      <c r="F1936" s="248"/>
      <c r="G1936" s="52" t="s">
        <v>266</v>
      </c>
      <c r="H1936" s="53">
        <v>5.8999999999999997E-2</v>
      </c>
      <c r="I1936" s="43">
        <f t="shared" si="378"/>
        <v>25.97</v>
      </c>
      <c r="J1936" s="43">
        <f t="shared" si="379"/>
        <v>1.5322299999999998</v>
      </c>
      <c r="L1936">
        <f>_xlfn.XLOOKUP(B1936,Analítico!B:B,Analítico!I:I,0)</f>
        <v>25.97</v>
      </c>
    </row>
    <row r="1937" spans="1:12" ht="39" customHeight="1" x14ac:dyDescent="0.25">
      <c r="A1937" s="55" t="s">
        <v>1627</v>
      </c>
      <c r="B1937" s="56" t="s">
        <v>2602</v>
      </c>
      <c r="C1937" s="55" t="s">
        <v>157</v>
      </c>
      <c r="D1937" s="55" t="s">
        <v>2603</v>
      </c>
      <c r="E1937" s="249" t="s">
        <v>1648</v>
      </c>
      <c r="F1937" s="249"/>
      <c r="G1937" s="57" t="s">
        <v>255</v>
      </c>
      <c r="H1937" s="58">
        <v>1.0210999999999999</v>
      </c>
      <c r="I1937" s="43">
        <f t="shared" si="378"/>
        <v>18.690000000000001</v>
      </c>
      <c r="J1937" s="43">
        <f t="shared" si="379"/>
        <v>19.084358999999999</v>
      </c>
      <c r="L1937">
        <f>_xlfn.XLOOKUP(B1937,Analítico!B:B,Analítico!I:I,0)</f>
        <v>18.690000000000001</v>
      </c>
    </row>
    <row r="1938" spans="1:12" ht="51.75" customHeight="1" thickBot="1" x14ac:dyDescent="0.3">
      <c r="A1938" s="55" t="s">
        <v>1627</v>
      </c>
      <c r="B1938" s="56" t="s">
        <v>2604</v>
      </c>
      <c r="C1938" s="55" t="s">
        <v>157</v>
      </c>
      <c r="D1938" s="55" t="s">
        <v>2605</v>
      </c>
      <c r="E1938" s="249" t="s">
        <v>1648</v>
      </c>
      <c r="F1938" s="249"/>
      <c r="G1938" s="57" t="s">
        <v>255</v>
      </c>
      <c r="H1938" s="58">
        <v>1.0210999999999999</v>
      </c>
      <c r="I1938" s="43">
        <f t="shared" si="378"/>
        <v>4.1399999999999997</v>
      </c>
      <c r="J1938" s="43">
        <f t="shared" si="379"/>
        <v>4.2273539999999992</v>
      </c>
      <c r="L1938">
        <f>_xlfn.XLOOKUP(B1938,Analítico!B:B,Analítico!I:I,0)</f>
        <v>4.1399999999999997</v>
      </c>
    </row>
    <row r="1939" spans="1:12" ht="26.25" hidden="1" thickBot="1" x14ac:dyDescent="0.3">
      <c r="A1939" s="44"/>
      <c r="B1939" s="44"/>
      <c r="C1939" s="44"/>
      <c r="D1939" s="44"/>
      <c r="E1939" s="44" t="s">
        <v>1629</v>
      </c>
      <c r="F1939" s="45">
        <v>2.04</v>
      </c>
      <c r="G1939" s="44" t="s">
        <v>1630</v>
      </c>
      <c r="H1939" s="45">
        <v>0</v>
      </c>
      <c r="I1939" s="44" t="s">
        <v>1631</v>
      </c>
      <c r="J1939" s="45">
        <v>2.04</v>
      </c>
      <c r="L1939" t="str">
        <f>_xlfn.XLOOKUP(B1939,Analítico!B:B,Analítico!I:I,0)</f>
        <v>MO com LS =&gt;</v>
      </c>
    </row>
    <row r="1940" spans="1:12" ht="15" hidden="1" customHeight="1" thickBot="1" x14ac:dyDescent="0.3">
      <c r="A1940" s="44"/>
      <c r="B1940" s="44"/>
      <c r="C1940" s="44"/>
      <c r="D1940" s="44"/>
      <c r="E1940" s="44" t="s">
        <v>1632</v>
      </c>
      <c r="F1940" s="45">
        <v>5.8</v>
      </c>
      <c r="G1940" s="44"/>
      <c r="H1940" s="229" t="s">
        <v>1633</v>
      </c>
      <c r="I1940" s="229"/>
      <c r="J1940" s="45">
        <v>32.19</v>
      </c>
      <c r="L1940" t="str">
        <f>_xlfn.XLOOKUP(B1940,Analítico!B:B,Analítico!I:I,0)</f>
        <v>MO com LS =&gt;</v>
      </c>
    </row>
    <row r="1941" spans="1:12" ht="0.75" customHeight="1" thickTop="1" x14ac:dyDescent="0.25">
      <c r="A1941" s="49"/>
      <c r="B1941" s="49"/>
      <c r="C1941" s="49"/>
      <c r="D1941" s="49"/>
      <c r="E1941" s="49"/>
      <c r="F1941" s="49"/>
      <c r="G1941" s="49"/>
      <c r="H1941" s="49"/>
      <c r="I1941" s="49"/>
      <c r="J1941" s="49"/>
      <c r="L1941" t="str">
        <f>_xlfn.XLOOKUP(B1941,Analítico!B:B,Analítico!I:I,0)</f>
        <v>MO com LS =&gt;</v>
      </c>
    </row>
    <row r="1942" spans="1:12" ht="18" hidden="1" customHeight="1" x14ac:dyDescent="0.25">
      <c r="A1942" s="36" t="s">
        <v>821</v>
      </c>
      <c r="B1942" s="37" t="s">
        <v>137</v>
      </c>
      <c r="C1942" s="36" t="s">
        <v>138</v>
      </c>
      <c r="D1942" s="36" t="s">
        <v>9</v>
      </c>
      <c r="E1942" s="250" t="s">
        <v>1626</v>
      </c>
      <c r="F1942" s="250"/>
      <c r="G1942" s="38" t="s">
        <v>139</v>
      </c>
      <c r="H1942" s="37" t="s">
        <v>140</v>
      </c>
      <c r="I1942" s="37" t="s">
        <v>141</v>
      </c>
      <c r="J1942" s="37" t="s">
        <v>10</v>
      </c>
      <c r="L1942" t="str">
        <f>_xlfn.XLOOKUP(B1942,Analítico!B:B,Analítico!I:I,0)</f>
        <v>Valor Unit</v>
      </c>
    </row>
    <row r="1943" spans="1:12" ht="78" customHeight="1" x14ac:dyDescent="0.25">
      <c r="A1943" s="39" t="s">
        <v>1636</v>
      </c>
      <c r="B1943" s="40" t="s">
        <v>822</v>
      </c>
      <c r="C1943" s="39" t="s">
        <v>594</v>
      </c>
      <c r="D1943" s="39" t="s">
        <v>2606</v>
      </c>
      <c r="E1943" s="251" t="s">
        <v>2590</v>
      </c>
      <c r="F1943" s="251"/>
      <c r="G1943" s="41" t="s">
        <v>808</v>
      </c>
      <c r="H1943" s="42">
        <v>1</v>
      </c>
      <c r="I1943" s="43">
        <f t="shared" ref="I1943:I1944" si="380">L1943</f>
        <v>376.59113045081966</v>
      </c>
      <c r="J1943" s="43">
        <f t="shared" ref="J1943:J1944" si="381">H1943*I1943</f>
        <v>376.59113045081966</v>
      </c>
      <c r="L1943">
        <f>_xlfn.XLOOKUP(B1943,Analítico!B:B,Analítico!I:I,0)</f>
        <v>376.59113045081966</v>
      </c>
    </row>
    <row r="1944" spans="1:12" ht="78" customHeight="1" thickBot="1" x14ac:dyDescent="0.3">
      <c r="A1944" s="55" t="s">
        <v>1627</v>
      </c>
      <c r="B1944" s="56" t="s">
        <v>2607</v>
      </c>
      <c r="C1944" s="55" t="s">
        <v>594</v>
      </c>
      <c r="D1944" s="55" t="s">
        <v>2608</v>
      </c>
      <c r="E1944" s="249" t="s">
        <v>1656</v>
      </c>
      <c r="F1944" s="249"/>
      <c r="G1944" s="57" t="s">
        <v>808</v>
      </c>
      <c r="H1944" s="58">
        <v>1</v>
      </c>
      <c r="I1944" s="43">
        <f t="shared" si="380"/>
        <v>376.59</v>
      </c>
      <c r="J1944" s="43">
        <f t="shared" si="381"/>
        <v>376.59</v>
      </c>
      <c r="L1944">
        <f>_xlfn.XLOOKUP(B1944,Analítico!B:B,Analítico!I:I,0)</f>
        <v>376.59</v>
      </c>
    </row>
    <row r="1945" spans="1:12" ht="26.25" hidden="1" thickBot="1" x14ac:dyDescent="0.3">
      <c r="A1945" s="44"/>
      <c r="B1945" s="44"/>
      <c r="C1945" s="44"/>
      <c r="D1945" s="44"/>
      <c r="E1945" s="44" t="s">
        <v>1629</v>
      </c>
      <c r="F1945" s="45">
        <v>0</v>
      </c>
      <c r="G1945" s="44" t="s">
        <v>1630</v>
      </c>
      <c r="H1945" s="45">
        <v>0</v>
      </c>
      <c r="I1945" s="44" t="s">
        <v>1631</v>
      </c>
      <c r="J1945" s="45">
        <v>0</v>
      </c>
      <c r="L1945" t="str">
        <f>_xlfn.XLOOKUP(B1945,Analítico!B:B,Analítico!I:I,0)</f>
        <v>MO com LS =&gt;</v>
      </c>
    </row>
    <row r="1946" spans="1:12" ht="15" hidden="1" customHeight="1" thickBot="1" x14ac:dyDescent="0.3">
      <c r="A1946" s="44"/>
      <c r="B1946" s="44"/>
      <c r="C1946" s="44"/>
      <c r="D1946" s="44"/>
      <c r="E1946" s="44" t="s">
        <v>1632</v>
      </c>
      <c r="F1946" s="45">
        <v>84.29</v>
      </c>
      <c r="G1946" s="44"/>
      <c r="H1946" s="229" t="s">
        <v>1633</v>
      </c>
      <c r="I1946" s="229"/>
      <c r="J1946" s="45">
        <v>467.45</v>
      </c>
      <c r="L1946" t="str">
        <f>_xlfn.XLOOKUP(B1946,Analítico!B:B,Analítico!I:I,0)</f>
        <v>MO com LS =&gt;</v>
      </c>
    </row>
    <row r="1947" spans="1:12" ht="0.75" customHeight="1" thickTop="1" x14ac:dyDescent="0.25">
      <c r="A1947" s="49"/>
      <c r="B1947" s="49"/>
      <c r="C1947" s="49"/>
      <c r="D1947" s="49"/>
      <c r="E1947" s="49"/>
      <c r="F1947" s="49"/>
      <c r="G1947" s="49"/>
      <c r="H1947" s="49"/>
      <c r="I1947" s="49"/>
      <c r="J1947" s="49"/>
      <c r="L1947" t="str">
        <f>_xlfn.XLOOKUP(B1947,Analítico!B:B,Analítico!I:I,0)</f>
        <v>MO com LS =&gt;</v>
      </c>
    </row>
    <row r="1948" spans="1:12" ht="18" hidden="1" customHeight="1" x14ac:dyDescent="0.25">
      <c r="A1948" s="36" t="s">
        <v>824</v>
      </c>
      <c r="B1948" s="37" t="s">
        <v>137</v>
      </c>
      <c r="C1948" s="36" t="s">
        <v>138</v>
      </c>
      <c r="D1948" s="36" t="s">
        <v>9</v>
      </c>
      <c r="E1948" s="250" t="s">
        <v>1626</v>
      </c>
      <c r="F1948" s="250"/>
      <c r="G1948" s="38" t="s">
        <v>139</v>
      </c>
      <c r="H1948" s="37" t="s">
        <v>140</v>
      </c>
      <c r="I1948" s="37" t="s">
        <v>141</v>
      </c>
      <c r="J1948" s="37" t="s">
        <v>10</v>
      </c>
      <c r="L1948" t="str">
        <f>_xlfn.XLOOKUP(B1948,Analítico!B:B,Analítico!I:I,0)</f>
        <v>Valor Unit</v>
      </c>
    </row>
    <row r="1949" spans="1:12" ht="78" customHeight="1" x14ac:dyDescent="0.25">
      <c r="A1949" s="39" t="s">
        <v>1636</v>
      </c>
      <c r="B1949" s="40" t="s">
        <v>825</v>
      </c>
      <c r="C1949" s="39" t="s">
        <v>594</v>
      </c>
      <c r="D1949" s="39" t="s">
        <v>2609</v>
      </c>
      <c r="E1949" s="251" t="s">
        <v>2590</v>
      </c>
      <c r="F1949" s="251"/>
      <c r="G1949" s="41" t="s">
        <v>808</v>
      </c>
      <c r="H1949" s="42">
        <v>1</v>
      </c>
      <c r="I1949" s="43">
        <f t="shared" ref="I1949:I1950" si="382">L1949</f>
        <v>416.81617086885245</v>
      </c>
      <c r="J1949" s="43">
        <f t="shared" ref="J1949:J1950" si="383">H1949*I1949</f>
        <v>416.81617086885245</v>
      </c>
      <c r="L1949">
        <f>_xlfn.XLOOKUP(B1949,Analítico!B:B,Analítico!I:I,0)</f>
        <v>416.81617086885245</v>
      </c>
    </row>
    <row r="1950" spans="1:12" ht="78" customHeight="1" thickBot="1" x14ac:dyDescent="0.3">
      <c r="A1950" s="55" t="s">
        <v>1627</v>
      </c>
      <c r="B1950" s="56" t="s">
        <v>2610</v>
      </c>
      <c r="C1950" s="55" t="s">
        <v>594</v>
      </c>
      <c r="D1950" s="55" t="s">
        <v>2611</v>
      </c>
      <c r="E1950" s="249" t="s">
        <v>1656</v>
      </c>
      <c r="F1950" s="249"/>
      <c r="G1950" s="57" t="s">
        <v>808</v>
      </c>
      <c r="H1950" s="58">
        <v>1</v>
      </c>
      <c r="I1950" s="43">
        <f t="shared" si="382"/>
        <v>416.82</v>
      </c>
      <c r="J1950" s="43">
        <f t="shared" si="383"/>
        <v>416.82</v>
      </c>
      <c r="L1950">
        <f>_xlfn.XLOOKUP(B1950,Analítico!B:B,Analítico!I:I,0)</f>
        <v>416.82</v>
      </c>
    </row>
    <row r="1951" spans="1:12" ht="26.25" hidden="1" thickBot="1" x14ac:dyDescent="0.3">
      <c r="A1951" s="44"/>
      <c r="B1951" s="44"/>
      <c r="C1951" s="44"/>
      <c r="D1951" s="44"/>
      <c r="E1951" s="44" t="s">
        <v>1629</v>
      </c>
      <c r="F1951" s="45">
        <v>0</v>
      </c>
      <c r="G1951" s="44" t="s">
        <v>1630</v>
      </c>
      <c r="H1951" s="45">
        <v>0</v>
      </c>
      <c r="I1951" s="44" t="s">
        <v>1631</v>
      </c>
      <c r="J1951" s="45">
        <v>0</v>
      </c>
      <c r="L1951" t="str">
        <f>_xlfn.XLOOKUP(B1951,Analítico!B:B,Analítico!I:I,0)</f>
        <v>MO com LS =&gt;</v>
      </c>
    </row>
    <row r="1952" spans="1:12" ht="15" hidden="1" customHeight="1" thickBot="1" x14ac:dyDescent="0.3">
      <c r="A1952" s="44"/>
      <c r="B1952" s="44"/>
      <c r="C1952" s="44"/>
      <c r="D1952" s="44"/>
      <c r="E1952" s="44" t="s">
        <v>1632</v>
      </c>
      <c r="F1952" s="45">
        <v>93.29</v>
      </c>
      <c r="G1952" s="44"/>
      <c r="H1952" s="229" t="s">
        <v>1633</v>
      </c>
      <c r="I1952" s="229"/>
      <c r="J1952" s="45">
        <v>517.38</v>
      </c>
      <c r="L1952" t="str">
        <f>_xlfn.XLOOKUP(B1952,Analítico!B:B,Analítico!I:I,0)</f>
        <v>MO com LS =&gt;</v>
      </c>
    </row>
    <row r="1953" spans="1:12" ht="0.75" customHeight="1" thickTop="1" x14ac:dyDescent="0.25">
      <c r="A1953" s="49"/>
      <c r="B1953" s="49"/>
      <c r="C1953" s="49"/>
      <c r="D1953" s="49"/>
      <c r="E1953" s="49"/>
      <c r="F1953" s="49"/>
      <c r="G1953" s="49"/>
      <c r="H1953" s="49"/>
      <c r="I1953" s="49"/>
      <c r="J1953" s="49"/>
      <c r="L1953" t="str">
        <f>_xlfn.XLOOKUP(B1953,Analítico!B:B,Analítico!I:I,0)</f>
        <v>MO com LS =&gt;</v>
      </c>
    </row>
    <row r="1954" spans="1:12" ht="18" hidden="1" customHeight="1" x14ac:dyDescent="0.25">
      <c r="A1954" s="36" t="s">
        <v>827</v>
      </c>
      <c r="B1954" s="37" t="s">
        <v>137</v>
      </c>
      <c r="C1954" s="36" t="s">
        <v>138</v>
      </c>
      <c r="D1954" s="36" t="s">
        <v>9</v>
      </c>
      <c r="E1954" s="250" t="s">
        <v>1626</v>
      </c>
      <c r="F1954" s="250"/>
      <c r="G1954" s="38" t="s">
        <v>139</v>
      </c>
      <c r="H1954" s="37" t="s">
        <v>140</v>
      </c>
      <c r="I1954" s="37" t="s">
        <v>141</v>
      </c>
      <c r="J1954" s="37" t="s">
        <v>10</v>
      </c>
      <c r="L1954" t="str">
        <f>_xlfn.XLOOKUP(B1954,Analítico!B:B,Analítico!I:I,0)</f>
        <v>Valor Unit</v>
      </c>
    </row>
    <row r="1955" spans="1:12" ht="25.5" customHeight="1" x14ac:dyDescent="0.25">
      <c r="A1955" s="39" t="s">
        <v>1636</v>
      </c>
      <c r="B1955" s="40" t="s">
        <v>828</v>
      </c>
      <c r="C1955" s="39" t="s">
        <v>594</v>
      </c>
      <c r="D1955" s="39" t="s">
        <v>2612</v>
      </c>
      <c r="E1955" s="251" t="s">
        <v>2590</v>
      </c>
      <c r="F1955" s="251"/>
      <c r="G1955" s="41" t="s">
        <v>808</v>
      </c>
      <c r="H1955" s="42">
        <v>1</v>
      </c>
      <c r="I1955" s="43">
        <f t="shared" ref="I1955:I1961" si="384">L1955</f>
        <v>77.001990049180336</v>
      </c>
      <c r="J1955" s="43">
        <f t="shared" ref="J1955:J1961" si="385">H1955*I1955</f>
        <v>77.001990049180336</v>
      </c>
      <c r="L1955">
        <f>_xlfn.XLOOKUP(B1955,Analítico!B:B,Analítico!I:I,0)</f>
        <v>77.001990049180336</v>
      </c>
    </row>
    <row r="1956" spans="1:12" ht="24" customHeight="1" x14ac:dyDescent="0.25">
      <c r="A1956" s="50" t="s">
        <v>1638</v>
      </c>
      <c r="B1956" s="51" t="s">
        <v>2532</v>
      </c>
      <c r="C1956" s="50" t="s">
        <v>594</v>
      </c>
      <c r="D1956" s="50" t="s">
        <v>2533</v>
      </c>
      <c r="E1956" s="248" t="s">
        <v>2336</v>
      </c>
      <c r="F1956" s="248"/>
      <c r="G1956" s="52" t="s">
        <v>1787</v>
      </c>
      <c r="H1956" s="53">
        <v>1</v>
      </c>
      <c r="I1956" s="43">
        <f t="shared" si="384"/>
        <v>3.64</v>
      </c>
      <c r="J1956" s="43">
        <f t="shared" si="385"/>
        <v>3.64</v>
      </c>
      <c r="L1956">
        <f>_xlfn.XLOOKUP(B1956,Analítico!B:B,Analítico!I:I,0)</f>
        <v>3.64</v>
      </c>
    </row>
    <row r="1957" spans="1:12" ht="25.5" customHeight="1" x14ac:dyDescent="0.25">
      <c r="A1957" s="50" t="s">
        <v>1638</v>
      </c>
      <c r="B1957" s="51" t="s">
        <v>2613</v>
      </c>
      <c r="C1957" s="50" t="s">
        <v>594</v>
      </c>
      <c r="D1957" s="50" t="s">
        <v>2614</v>
      </c>
      <c r="E1957" s="248" t="s">
        <v>2336</v>
      </c>
      <c r="F1957" s="248"/>
      <c r="G1957" s="52" t="s">
        <v>1787</v>
      </c>
      <c r="H1957" s="53">
        <v>1</v>
      </c>
      <c r="I1957" s="43">
        <f t="shared" si="384"/>
        <v>3.47</v>
      </c>
      <c r="J1957" s="43">
        <f t="shared" si="385"/>
        <v>3.47</v>
      </c>
      <c r="L1957">
        <f>_xlfn.XLOOKUP(B1957,Analítico!B:B,Analítico!I:I,0)</f>
        <v>3.47</v>
      </c>
    </row>
    <row r="1958" spans="1:12" ht="24" customHeight="1" x14ac:dyDescent="0.25">
      <c r="A1958" s="55" t="s">
        <v>1627</v>
      </c>
      <c r="B1958" s="56" t="s">
        <v>2615</v>
      </c>
      <c r="C1958" s="55" t="s">
        <v>594</v>
      </c>
      <c r="D1958" s="55" t="s">
        <v>2616</v>
      </c>
      <c r="E1958" s="249" t="s">
        <v>1648</v>
      </c>
      <c r="F1958" s="249"/>
      <c r="G1958" s="57" t="s">
        <v>596</v>
      </c>
      <c r="H1958" s="58">
        <v>1</v>
      </c>
      <c r="I1958" s="43">
        <f t="shared" si="384"/>
        <v>24.65</v>
      </c>
      <c r="J1958" s="43">
        <f t="shared" si="385"/>
        <v>24.65</v>
      </c>
      <c r="L1958">
        <f>_xlfn.XLOOKUP(B1958,Analítico!B:B,Analítico!I:I,0)</f>
        <v>24.65</v>
      </c>
    </row>
    <row r="1959" spans="1:12" ht="24" customHeight="1" x14ac:dyDescent="0.25">
      <c r="A1959" s="55" t="s">
        <v>1627</v>
      </c>
      <c r="B1959" s="56" t="s">
        <v>2617</v>
      </c>
      <c r="C1959" s="55" t="s">
        <v>157</v>
      </c>
      <c r="D1959" s="55" t="s">
        <v>2618</v>
      </c>
      <c r="E1959" s="249" t="s">
        <v>1665</v>
      </c>
      <c r="F1959" s="249"/>
      <c r="G1959" s="57" t="s">
        <v>266</v>
      </c>
      <c r="H1959" s="58">
        <v>1</v>
      </c>
      <c r="I1959" s="43">
        <f t="shared" si="384"/>
        <v>20.350000000000001</v>
      </c>
      <c r="J1959" s="43">
        <f t="shared" si="385"/>
        <v>20.350000000000001</v>
      </c>
      <c r="L1959">
        <f>_xlfn.XLOOKUP(B1959,Analítico!B:B,Analítico!I:I,0)</f>
        <v>20.350000000000001</v>
      </c>
    </row>
    <row r="1960" spans="1:12" ht="24" customHeight="1" x14ac:dyDescent="0.25">
      <c r="A1960" s="55" t="s">
        <v>1627</v>
      </c>
      <c r="B1960" s="56" t="s">
        <v>264</v>
      </c>
      <c r="C1960" s="55" t="s">
        <v>157</v>
      </c>
      <c r="D1960" s="55" t="s">
        <v>265</v>
      </c>
      <c r="E1960" s="249" t="s">
        <v>1665</v>
      </c>
      <c r="F1960" s="249"/>
      <c r="G1960" s="57" t="s">
        <v>266</v>
      </c>
      <c r="H1960" s="58">
        <v>1</v>
      </c>
      <c r="I1960" s="43">
        <f t="shared" si="384"/>
        <v>12.777270999999999</v>
      </c>
      <c r="J1960" s="43">
        <f t="shared" si="385"/>
        <v>12.777270999999999</v>
      </c>
      <c r="L1960">
        <f>_xlfn.XLOOKUP(B1960,Analítico!B:B,Analítico!I:I,0)</f>
        <v>12.777270999999999</v>
      </c>
    </row>
    <row r="1961" spans="1:12" ht="25.5" customHeight="1" thickBot="1" x14ac:dyDescent="0.3">
      <c r="A1961" s="55" t="s">
        <v>1627</v>
      </c>
      <c r="B1961" s="56" t="s">
        <v>2619</v>
      </c>
      <c r="C1961" s="55" t="s">
        <v>157</v>
      </c>
      <c r="D1961" s="55" t="s">
        <v>2620</v>
      </c>
      <c r="E1961" s="249" t="s">
        <v>1648</v>
      </c>
      <c r="F1961" s="249"/>
      <c r="G1961" s="57" t="s">
        <v>259</v>
      </c>
      <c r="H1961" s="58">
        <v>1</v>
      </c>
      <c r="I1961" s="43">
        <f t="shared" si="384"/>
        <v>12.12</v>
      </c>
      <c r="J1961" s="43">
        <f t="shared" si="385"/>
        <v>12.12</v>
      </c>
      <c r="L1961">
        <f>_xlfn.XLOOKUP(B1961,Analítico!B:B,Analítico!I:I,0)</f>
        <v>12.12</v>
      </c>
    </row>
    <row r="1962" spans="1:12" ht="26.25" hidden="1" thickBot="1" x14ac:dyDescent="0.3">
      <c r="A1962" s="44"/>
      <c r="B1962" s="44"/>
      <c r="C1962" s="44"/>
      <c r="D1962" s="44"/>
      <c r="E1962" s="44" t="s">
        <v>1629</v>
      </c>
      <c r="F1962" s="45">
        <v>33.68</v>
      </c>
      <c r="G1962" s="44" t="s">
        <v>1630</v>
      </c>
      <c r="H1962" s="45">
        <v>0</v>
      </c>
      <c r="I1962" s="44" t="s">
        <v>1631</v>
      </c>
      <c r="J1962" s="45">
        <v>33.68</v>
      </c>
      <c r="L1962" t="str">
        <f>_xlfn.XLOOKUP(B1962,Analítico!B:B,Analítico!I:I,0)</f>
        <v>MO com LS =&gt;</v>
      </c>
    </row>
    <row r="1963" spans="1:12" ht="15" hidden="1" customHeight="1" thickBot="1" x14ac:dyDescent="0.3">
      <c r="A1963" s="44"/>
      <c r="B1963" s="44"/>
      <c r="C1963" s="44"/>
      <c r="D1963" s="44"/>
      <c r="E1963" s="44" t="s">
        <v>1632</v>
      </c>
      <c r="F1963" s="45">
        <v>17.23</v>
      </c>
      <c r="G1963" s="44"/>
      <c r="H1963" s="229" t="s">
        <v>1633</v>
      </c>
      <c r="I1963" s="229"/>
      <c r="J1963" s="45">
        <v>95.58</v>
      </c>
      <c r="L1963" t="str">
        <f>_xlfn.XLOOKUP(B1963,Analítico!B:B,Analítico!I:I,0)</f>
        <v>MO com LS =&gt;</v>
      </c>
    </row>
    <row r="1964" spans="1:12" ht="0.75" customHeight="1" thickTop="1" x14ac:dyDescent="0.25">
      <c r="A1964" s="49"/>
      <c r="B1964" s="49"/>
      <c r="C1964" s="49"/>
      <c r="D1964" s="49"/>
      <c r="E1964" s="49"/>
      <c r="F1964" s="49"/>
      <c r="G1964" s="49"/>
      <c r="H1964" s="49"/>
      <c r="I1964" s="49"/>
      <c r="J1964" s="49"/>
      <c r="L1964" t="str">
        <f>_xlfn.XLOOKUP(B1964,Analítico!B:B,Analítico!I:I,0)</f>
        <v>MO com LS =&gt;</v>
      </c>
    </row>
    <row r="1965" spans="1:12" ht="18" hidden="1" customHeight="1" x14ac:dyDescent="0.25">
      <c r="A1965" s="36" t="s">
        <v>833</v>
      </c>
      <c r="B1965" s="37" t="s">
        <v>137</v>
      </c>
      <c r="C1965" s="36" t="s">
        <v>138</v>
      </c>
      <c r="D1965" s="36" t="s">
        <v>9</v>
      </c>
      <c r="E1965" s="250" t="s">
        <v>1626</v>
      </c>
      <c r="F1965" s="250"/>
      <c r="G1965" s="38" t="s">
        <v>139</v>
      </c>
      <c r="H1965" s="37" t="s">
        <v>140</v>
      </c>
      <c r="I1965" s="37" t="s">
        <v>141</v>
      </c>
      <c r="J1965" s="37" t="s">
        <v>10</v>
      </c>
      <c r="L1965" t="str">
        <f>_xlfn.XLOOKUP(B1965,Analítico!B:B,Analítico!I:I,0)</f>
        <v>Valor Unit</v>
      </c>
    </row>
    <row r="1966" spans="1:12" ht="25.5" customHeight="1" x14ac:dyDescent="0.25">
      <c r="A1966" s="39" t="s">
        <v>1636</v>
      </c>
      <c r="B1966" s="40" t="s">
        <v>834</v>
      </c>
      <c r="C1966" s="39" t="s">
        <v>594</v>
      </c>
      <c r="D1966" s="39" t="s">
        <v>2622</v>
      </c>
      <c r="E1966" s="251" t="s">
        <v>2590</v>
      </c>
      <c r="F1966" s="251"/>
      <c r="G1966" s="41" t="s">
        <v>808</v>
      </c>
      <c r="H1966" s="42">
        <v>1</v>
      </c>
      <c r="I1966" s="43">
        <f t="shared" ref="I1966:I1972" si="386">L1966</f>
        <v>81.980775344262298</v>
      </c>
      <c r="J1966" s="43">
        <f t="shared" ref="J1966:J1972" si="387">H1966*I1966</f>
        <v>81.980775344262298</v>
      </c>
      <c r="L1966">
        <f>_xlfn.XLOOKUP(B1966,Analítico!B:B,Analítico!I:I,0)</f>
        <v>81.980775344262298</v>
      </c>
    </row>
    <row r="1967" spans="1:12" ht="24" customHeight="1" x14ac:dyDescent="0.25">
      <c r="A1967" s="50" t="s">
        <v>1638</v>
      </c>
      <c r="B1967" s="51" t="s">
        <v>2532</v>
      </c>
      <c r="C1967" s="50" t="s">
        <v>594</v>
      </c>
      <c r="D1967" s="50" t="s">
        <v>2533</v>
      </c>
      <c r="E1967" s="248" t="s">
        <v>2336</v>
      </c>
      <c r="F1967" s="248"/>
      <c r="G1967" s="52" t="s">
        <v>1787</v>
      </c>
      <c r="H1967" s="53">
        <v>1</v>
      </c>
      <c r="I1967" s="43">
        <f t="shared" si="386"/>
        <v>3.64</v>
      </c>
      <c r="J1967" s="43">
        <f t="shared" si="387"/>
        <v>3.64</v>
      </c>
      <c r="L1967">
        <f>_xlfn.XLOOKUP(B1967,Analítico!B:B,Analítico!I:I,0)</f>
        <v>3.64</v>
      </c>
    </row>
    <row r="1968" spans="1:12" ht="25.5" customHeight="1" x14ac:dyDescent="0.25">
      <c r="A1968" s="50" t="s">
        <v>1638</v>
      </c>
      <c r="B1968" s="51" t="s">
        <v>2613</v>
      </c>
      <c r="C1968" s="50" t="s">
        <v>594</v>
      </c>
      <c r="D1968" s="50" t="s">
        <v>2614</v>
      </c>
      <c r="E1968" s="248" t="s">
        <v>2336</v>
      </c>
      <c r="F1968" s="248"/>
      <c r="G1968" s="52" t="s">
        <v>1787</v>
      </c>
      <c r="H1968" s="53">
        <v>1</v>
      </c>
      <c r="I1968" s="43">
        <f t="shared" si="386"/>
        <v>3.47</v>
      </c>
      <c r="J1968" s="43">
        <f t="shared" si="387"/>
        <v>3.47</v>
      </c>
      <c r="L1968">
        <f>_xlfn.XLOOKUP(B1968,Analítico!B:B,Analítico!I:I,0)</f>
        <v>3.47</v>
      </c>
    </row>
    <row r="1969" spans="1:12" ht="24" customHeight="1" x14ac:dyDescent="0.25">
      <c r="A1969" s="55" t="s">
        <v>1627</v>
      </c>
      <c r="B1969" s="56" t="s">
        <v>2615</v>
      </c>
      <c r="C1969" s="55" t="s">
        <v>594</v>
      </c>
      <c r="D1969" s="55" t="s">
        <v>2616</v>
      </c>
      <c r="E1969" s="249" t="s">
        <v>1648</v>
      </c>
      <c r="F1969" s="249"/>
      <c r="G1969" s="57" t="s">
        <v>596</v>
      </c>
      <c r="H1969" s="58">
        <v>1</v>
      </c>
      <c r="I1969" s="43">
        <f t="shared" si="386"/>
        <v>24.65</v>
      </c>
      <c r="J1969" s="43">
        <f t="shared" si="387"/>
        <v>24.65</v>
      </c>
      <c r="L1969">
        <f>_xlfn.XLOOKUP(B1969,Analítico!B:B,Analítico!I:I,0)</f>
        <v>24.65</v>
      </c>
    </row>
    <row r="1970" spans="1:12" ht="24" customHeight="1" x14ac:dyDescent="0.25">
      <c r="A1970" s="55" t="s">
        <v>1627</v>
      </c>
      <c r="B1970" s="56" t="s">
        <v>2617</v>
      </c>
      <c r="C1970" s="55" t="s">
        <v>157</v>
      </c>
      <c r="D1970" s="55" t="s">
        <v>2618</v>
      </c>
      <c r="E1970" s="249" t="s">
        <v>1665</v>
      </c>
      <c r="F1970" s="249"/>
      <c r="G1970" s="57" t="s">
        <v>266</v>
      </c>
      <c r="H1970" s="58">
        <v>1</v>
      </c>
      <c r="I1970" s="43">
        <f t="shared" si="386"/>
        <v>20.350000000000001</v>
      </c>
      <c r="J1970" s="43">
        <f t="shared" si="387"/>
        <v>20.350000000000001</v>
      </c>
      <c r="L1970">
        <f>_xlfn.XLOOKUP(B1970,Analítico!B:B,Analítico!I:I,0)</f>
        <v>20.350000000000001</v>
      </c>
    </row>
    <row r="1971" spans="1:12" ht="24" customHeight="1" x14ac:dyDescent="0.25">
      <c r="A1971" s="55" t="s">
        <v>1627</v>
      </c>
      <c r="B1971" s="56" t="s">
        <v>264</v>
      </c>
      <c r="C1971" s="55" t="s">
        <v>157</v>
      </c>
      <c r="D1971" s="55" t="s">
        <v>265</v>
      </c>
      <c r="E1971" s="249" t="s">
        <v>1665</v>
      </c>
      <c r="F1971" s="249"/>
      <c r="G1971" s="57" t="s">
        <v>266</v>
      </c>
      <c r="H1971" s="58">
        <v>1</v>
      </c>
      <c r="I1971" s="43">
        <f t="shared" si="386"/>
        <v>12.777270999999999</v>
      </c>
      <c r="J1971" s="43">
        <f t="shared" si="387"/>
        <v>12.777270999999999</v>
      </c>
      <c r="L1971">
        <f>_xlfn.XLOOKUP(B1971,Analítico!B:B,Analítico!I:I,0)</f>
        <v>12.777270999999999</v>
      </c>
    </row>
    <row r="1972" spans="1:12" ht="25.5" customHeight="1" thickBot="1" x14ac:dyDescent="0.3">
      <c r="A1972" s="55" t="s">
        <v>1627</v>
      </c>
      <c r="B1972" s="56" t="s">
        <v>2623</v>
      </c>
      <c r="C1972" s="55" t="s">
        <v>157</v>
      </c>
      <c r="D1972" s="55" t="s">
        <v>2624</v>
      </c>
      <c r="E1972" s="249" t="s">
        <v>1648</v>
      </c>
      <c r="F1972" s="249"/>
      <c r="G1972" s="57" t="s">
        <v>259</v>
      </c>
      <c r="H1972" s="58">
        <v>1.48</v>
      </c>
      <c r="I1972" s="43">
        <f t="shared" si="386"/>
        <v>11.55</v>
      </c>
      <c r="J1972" s="43">
        <f t="shared" si="387"/>
        <v>17.094000000000001</v>
      </c>
      <c r="L1972">
        <f>_xlfn.XLOOKUP(B1972,Analítico!B:B,Analítico!I:I,0)</f>
        <v>11.55</v>
      </c>
    </row>
    <row r="1973" spans="1:12" ht="26.25" hidden="1" thickBot="1" x14ac:dyDescent="0.3">
      <c r="A1973" s="44"/>
      <c r="B1973" s="44"/>
      <c r="C1973" s="44"/>
      <c r="D1973" s="44"/>
      <c r="E1973" s="44" t="s">
        <v>1629</v>
      </c>
      <c r="F1973" s="45">
        <v>33.68</v>
      </c>
      <c r="G1973" s="44" t="s">
        <v>1630</v>
      </c>
      <c r="H1973" s="45">
        <v>0</v>
      </c>
      <c r="I1973" s="44" t="s">
        <v>1631</v>
      </c>
      <c r="J1973" s="45">
        <v>33.68</v>
      </c>
      <c r="L1973" t="str">
        <f>_xlfn.XLOOKUP(B1973,Analítico!B:B,Analítico!I:I,0)</f>
        <v>MO com LS =&gt;</v>
      </c>
    </row>
    <row r="1974" spans="1:12" ht="15" hidden="1" customHeight="1" thickBot="1" x14ac:dyDescent="0.3">
      <c r="A1974" s="44"/>
      <c r="B1974" s="44"/>
      <c r="C1974" s="44"/>
      <c r="D1974" s="44"/>
      <c r="E1974" s="44" t="s">
        <v>1632</v>
      </c>
      <c r="F1974" s="45">
        <v>18.350000000000001</v>
      </c>
      <c r="G1974" s="44"/>
      <c r="H1974" s="229" t="s">
        <v>1633</v>
      </c>
      <c r="I1974" s="229"/>
      <c r="J1974" s="45">
        <v>101.76</v>
      </c>
      <c r="L1974" t="str">
        <f>_xlfn.XLOOKUP(B1974,Analítico!B:B,Analítico!I:I,0)</f>
        <v>MO com LS =&gt;</v>
      </c>
    </row>
    <row r="1975" spans="1:12" ht="0.75" customHeight="1" thickTop="1" x14ac:dyDescent="0.25">
      <c r="A1975" s="49"/>
      <c r="B1975" s="49"/>
      <c r="C1975" s="49"/>
      <c r="D1975" s="49"/>
      <c r="E1975" s="49"/>
      <c r="F1975" s="49"/>
      <c r="G1975" s="49"/>
      <c r="H1975" s="49"/>
      <c r="I1975" s="49"/>
      <c r="J1975" s="49"/>
      <c r="L1975" t="str">
        <f>_xlfn.XLOOKUP(B1975,Analítico!B:B,Analítico!I:I,0)</f>
        <v>MO com LS =&gt;</v>
      </c>
    </row>
    <row r="1976" spans="1:12" ht="18" hidden="1" customHeight="1" x14ac:dyDescent="0.25">
      <c r="A1976" s="36" t="s">
        <v>890</v>
      </c>
      <c r="B1976" s="37" t="s">
        <v>137</v>
      </c>
      <c r="C1976" s="36" t="s">
        <v>138</v>
      </c>
      <c r="D1976" s="36" t="s">
        <v>9</v>
      </c>
      <c r="E1976" s="250" t="s">
        <v>1626</v>
      </c>
      <c r="F1976" s="250"/>
      <c r="G1976" s="38" t="s">
        <v>139</v>
      </c>
      <c r="H1976" s="37" t="s">
        <v>140</v>
      </c>
      <c r="I1976" s="37" t="s">
        <v>141</v>
      </c>
      <c r="J1976" s="37" t="s">
        <v>10</v>
      </c>
      <c r="L1976" t="str">
        <f>_xlfn.XLOOKUP(B1976,Analítico!B:B,Analítico!I:I,0)</f>
        <v>Valor Unit</v>
      </c>
    </row>
    <row r="1977" spans="1:12" ht="25.5" customHeight="1" x14ac:dyDescent="0.25">
      <c r="A1977" s="39" t="s">
        <v>1636</v>
      </c>
      <c r="B1977" s="40" t="s">
        <v>891</v>
      </c>
      <c r="C1977" s="39" t="s">
        <v>162</v>
      </c>
      <c r="D1977" s="39" t="s">
        <v>2635</v>
      </c>
      <c r="E1977" s="251" t="s">
        <v>2636</v>
      </c>
      <c r="F1977" s="251"/>
      <c r="G1977" s="41" t="s">
        <v>164</v>
      </c>
      <c r="H1977" s="42">
        <v>1</v>
      </c>
      <c r="I1977" s="43">
        <f t="shared" ref="I1977:I1980" si="388">L1977</f>
        <v>969.10686200000009</v>
      </c>
      <c r="J1977" s="43">
        <f t="shared" ref="J1977:J1980" si="389">H1977*I1977</f>
        <v>969.10686200000009</v>
      </c>
      <c r="L1977">
        <f>_xlfn.XLOOKUP(B1977,Analítico!B:B,Analítico!I:I,0)</f>
        <v>969.10686200000009</v>
      </c>
    </row>
    <row r="1978" spans="1:12" ht="24" customHeight="1" x14ac:dyDescent="0.25">
      <c r="A1978" s="50" t="s">
        <v>1638</v>
      </c>
      <c r="B1978" s="51" t="s">
        <v>2637</v>
      </c>
      <c r="C1978" s="50" t="s">
        <v>157</v>
      </c>
      <c r="D1978" s="50" t="s">
        <v>2638</v>
      </c>
      <c r="E1978" s="248" t="s">
        <v>1637</v>
      </c>
      <c r="F1978" s="248"/>
      <c r="G1978" s="52" t="s">
        <v>266</v>
      </c>
      <c r="H1978" s="53">
        <v>2.448</v>
      </c>
      <c r="I1978" s="43">
        <f t="shared" si="388"/>
        <v>18.09</v>
      </c>
      <c r="J1978" s="43">
        <f t="shared" si="389"/>
        <v>44.284320000000001</v>
      </c>
      <c r="L1978">
        <f>_xlfn.XLOOKUP(B1978,Analítico!B:B,Analítico!I:I,0)</f>
        <v>18.09</v>
      </c>
    </row>
    <row r="1979" spans="1:12" ht="25.5" customHeight="1" x14ac:dyDescent="0.25">
      <c r="A1979" s="50" t="s">
        <v>1638</v>
      </c>
      <c r="B1979" s="51" t="s">
        <v>2639</v>
      </c>
      <c r="C1979" s="50" t="s">
        <v>157</v>
      </c>
      <c r="D1979" s="50" t="s">
        <v>2640</v>
      </c>
      <c r="E1979" s="248" t="s">
        <v>1637</v>
      </c>
      <c r="F1979" s="248"/>
      <c r="G1979" s="52" t="s">
        <v>266</v>
      </c>
      <c r="H1979" s="53">
        <v>2.448</v>
      </c>
      <c r="I1979" s="43">
        <f t="shared" si="388"/>
        <v>28</v>
      </c>
      <c r="J1979" s="43">
        <f t="shared" si="389"/>
        <v>68.543999999999997</v>
      </c>
      <c r="L1979">
        <f>_xlfn.XLOOKUP(B1979,Analítico!B:B,Analítico!I:I,0)</f>
        <v>28</v>
      </c>
    </row>
    <row r="1980" spans="1:12" ht="25.5" customHeight="1" thickBot="1" x14ac:dyDescent="0.3">
      <c r="A1980" s="55" t="s">
        <v>1627</v>
      </c>
      <c r="B1980" s="56" t="s">
        <v>2641</v>
      </c>
      <c r="C1980" s="55" t="s">
        <v>162</v>
      </c>
      <c r="D1980" s="55" t="s">
        <v>2642</v>
      </c>
      <c r="E1980" s="249" t="s">
        <v>1648</v>
      </c>
      <c r="F1980" s="249"/>
      <c r="G1980" s="57" t="s">
        <v>164</v>
      </c>
      <c r="H1980" s="58">
        <v>1</v>
      </c>
      <c r="I1980" s="43">
        <f t="shared" si="388"/>
        <v>856.28</v>
      </c>
      <c r="J1980" s="43">
        <f t="shared" si="389"/>
        <v>856.28</v>
      </c>
      <c r="L1980">
        <f>_xlfn.XLOOKUP(B1980,Analítico!B:B,Analítico!I:I,0)</f>
        <v>856.28</v>
      </c>
    </row>
    <row r="1981" spans="1:12" ht="26.25" hidden="1" thickBot="1" x14ac:dyDescent="0.3">
      <c r="A1981" s="44"/>
      <c r="B1981" s="44"/>
      <c r="C1981" s="44"/>
      <c r="D1981" s="44"/>
      <c r="E1981" s="44" t="s">
        <v>1629</v>
      </c>
      <c r="F1981" s="45">
        <v>91.01</v>
      </c>
      <c r="G1981" s="44" t="s">
        <v>1630</v>
      </c>
      <c r="H1981" s="45">
        <v>0</v>
      </c>
      <c r="I1981" s="44" t="s">
        <v>1631</v>
      </c>
      <c r="J1981" s="45">
        <v>91.01</v>
      </c>
      <c r="L1981" t="str">
        <f>_xlfn.XLOOKUP(B1981,Analítico!B:B,Analítico!I:I,0)</f>
        <v>MO com LS =&gt;</v>
      </c>
    </row>
    <row r="1982" spans="1:12" ht="15" hidden="1" customHeight="1" thickBot="1" x14ac:dyDescent="0.3">
      <c r="A1982" s="44"/>
      <c r="B1982" s="44"/>
      <c r="C1982" s="44"/>
      <c r="D1982" s="44"/>
      <c r="E1982" s="44" t="s">
        <v>1632</v>
      </c>
      <c r="F1982" s="45">
        <v>216.92</v>
      </c>
      <c r="G1982" s="44"/>
      <c r="H1982" s="229" t="s">
        <v>1633</v>
      </c>
      <c r="I1982" s="229"/>
      <c r="J1982" s="45">
        <v>1202.92</v>
      </c>
      <c r="L1982" t="str">
        <f>_xlfn.XLOOKUP(B1982,Analítico!B:B,Analítico!I:I,0)</f>
        <v>MO com LS =&gt;</v>
      </c>
    </row>
    <row r="1983" spans="1:12" ht="0.75" customHeight="1" thickTop="1" x14ac:dyDescent="0.25">
      <c r="A1983" s="49"/>
      <c r="B1983" s="49"/>
      <c r="C1983" s="49"/>
      <c r="D1983" s="49"/>
      <c r="E1983" s="49"/>
      <c r="F1983" s="49"/>
      <c r="G1983" s="49"/>
      <c r="H1983" s="49"/>
      <c r="I1983" s="49"/>
      <c r="J1983" s="49"/>
      <c r="L1983" t="str">
        <f>_xlfn.XLOOKUP(B1983,Analítico!B:B,Analítico!I:I,0)</f>
        <v>MO com LS =&gt;</v>
      </c>
    </row>
    <row r="1984" spans="1:12" ht="18" hidden="1" customHeight="1" x14ac:dyDescent="0.25">
      <c r="A1984" s="36" t="s">
        <v>899</v>
      </c>
      <c r="B1984" s="37" t="s">
        <v>137</v>
      </c>
      <c r="C1984" s="36" t="s">
        <v>138</v>
      </c>
      <c r="D1984" s="36" t="s">
        <v>9</v>
      </c>
      <c r="E1984" s="250" t="s">
        <v>1626</v>
      </c>
      <c r="F1984" s="250"/>
      <c r="G1984" s="38" t="s">
        <v>139</v>
      </c>
      <c r="H1984" s="37" t="s">
        <v>140</v>
      </c>
      <c r="I1984" s="37" t="s">
        <v>141</v>
      </c>
      <c r="J1984" s="37" t="s">
        <v>10</v>
      </c>
      <c r="L1984" t="str">
        <f>_xlfn.XLOOKUP(B1984,Analítico!B:B,Analítico!I:I,0)</f>
        <v>Valor Unit</v>
      </c>
    </row>
    <row r="1985" spans="1:12" ht="24" customHeight="1" x14ac:dyDescent="0.25">
      <c r="A1985" s="39" t="s">
        <v>1636</v>
      </c>
      <c r="B1985" s="40" t="s">
        <v>900</v>
      </c>
      <c r="C1985" s="39" t="s">
        <v>162</v>
      </c>
      <c r="D1985" s="39" t="s">
        <v>2643</v>
      </c>
      <c r="E1985" s="251" t="s">
        <v>2644</v>
      </c>
      <c r="F1985" s="251"/>
      <c r="G1985" s="41" t="s">
        <v>255</v>
      </c>
      <c r="H1985" s="42">
        <v>1</v>
      </c>
      <c r="I1985" s="43">
        <f t="shared" ref="I1985:I1988" si="390">L1985</f>
        <v>22.855685893442622</v>
      </c>
      <c r="J1985" s="43">
        <f t="shared" ref="J1985:J1988" si="391">H1985*I1985</f>
        <v>22.855685893442622</v>
      </c>
      <c r="L1985">
        <f>_xlfn.XLOOKUP(B1985,Analítico!B:B,Analítico!I:I,0)</f>
        <v>22.855685893442622</v>
      </c>
    </row>
    <row r="1986" spans="1:12" ht="25.5" customHeight="1" x14ac:dyDescent="0.25">
      <c r="A1986" s="50" t="s">
        <v>1638</v>
      </c>
      <c r="B1986" s="51" t="s">
        <v>1915</v>
      </c>
      <c r="C1986" s="50" t="s">
        <v>157</v>
      </c>
      <c r="D1986" s="50" t="s">
        <v>1916</v>
      </c>
      <c r="E1986" s="248" t="s">
        <v>1637</v>
      </c>
      <c r="F1986" s="248"/>
      <c r="G1986" s="52" t="s">
        <v>266</v>
      </c>
      <c r="H1986" s="53">
        <v>0.29399999999999998</v>
      </c>
      <c r="I1986" s="43">
        <f t="shared" si="390"/>
        <v>19.7</v>
      </c>
      <c r="J1986" s="43">
        <f t="shared" si="391"/>
        <v>5.7917999999999994</v>
      </c>
      <c r="L1986">
        <f>_xlfn.XLOOKUP(B1986,Analítico!B:B,Analítico!I:I,0)</f>
        <v>19.7</v>
      </c>
    </row>
    <row r="1987" spans="1:12" ht="39" customHeight="1" x14ac:dyDescent="0.25">
      <c r="A1987" s="50" t="s">
        <v>1638</v>
      </c>
      <c r="B1987" s="51" t="s">
        <v>2645</v>
      </c>
      <c r="C1987" s="50" t="s">
        <v>157</v>
      </c>
      <c r="D1987" s="50" t="s">
        <v>2646</v>
      </c>
      <c r="E1987" s="248" t="s">
        <v>1955</v>
      </c>
      <c r="F1987" s="248"/>
      <c r="G1987" s="52" t="s">
        <v>159</v>
      </c>
      <c r="H1987" s="53">
        <v>0.29399999999999998</v>
      </c>
      <c r="I1987" s="43">
        <f t="shared" si="390"/>
        <v>18.010000000000002</v>
      </c>
      <c r="J1987" s="43">
        <f t="shared" si="391"/>
        <v>5.2949400000000004</v>
      </c>
      <c r="L1987">
        <f>_xlfn.XLOOKUP(B1987,Analítico!B:B,Analítico!I:I,0)</f>
        <v>18.010000000000002</v>
      </c>
    </row>
    <row r="1988" spans="1:12" ht="24" customHeight="1" thickBot="1" x14ac:dyDescent="0.3">
      <c r="A1988" s="55" t="s">
        <v>1627</v>
      </c>
      <c r="B1988" s="56" t="s">
        <v>2647</v>
      </c>
      <c r="C1988" s="55" t="s">
        <v>162</v>
      </c>
      <c r="D1988" s="55" t="s">
        <v>2648</v>
      </c>
      <c r="E1988" s="249" t="s">
        <v>1648</v>
      </c>
      <c r="F1988" s="249"/>
      <c r="G1988" s="57" t="s">
        <v>255</v>
      </c>
      <c r="H1988" s="58">
        <v>1.1000000000000001</v>
      </c>
      <c r="I1988" s="43">
        <f t="shared" si="390"/>
        <v>10.7</v>
      </c>
      <c r="J1988" s="43">
        <f t="shared" si="391"/>
        <v>11.77</v>
      </c>
      <c r="L1988">
        <f>_xlfn.XLOOKUP(B1988,Analítico!B:B,Analítico!I:I,0)</f>
        <v>10.7</v>
      </c>
    </row>
    <row r="1989" spans="1:12" ht="26.25" hidden="1" thickBot="1" x14ac:dyDescent="0.3">
      <c r="A1989" s="44"/>
      <c r="B1989" s="44"/>
      <c r="C1989" s="44"/>
      <c r="D1989" s="44"/>
      <c r="E1989" s="44" t="s">
        <v>1629</v>
      </c>
      <c r="F1989" s="45">
        <v>5.41</v>
      </c>
      <c r="G1989" s="44" t="s">
        <v>1630</v>
      </c>
      <c r="H1989" s="45">
        <v>0</v>
      </c>
      <c r="I1989" s="44" t="s">
        <v>1631</v>
      </c>
      <c r="J1989" s="45">
        <v>5.41</v>
      </c>
      <c r="L1989" t="str">
        <f>_xlfn.XLOOKUP(B1989,Analítico!B:B,Analítico!I:I,0)</f>
        <v>MO com LS =&gt;</v>
      </c>
    </row>
    <row r="1990" spans="1:12" ht="15" hidden="1" customHeight="1" thickBot="1" x14ac:dyDescent="0.3">
      <c r="A1990" s="44"/>
      <c r="B1990" s="44"/>
      <c r="C1990" s="44"/>
      <c r="D1990" s="44"/>
      <c r="E1990" s="44" t="s">
        <v>1632</v>
      </c>
      <c r="F1990" s="45">
        <v>5.1100000000000003</v>
      </c>
      <c r="G1990" s="44"/>
      <c r="H1990" s="229" t="s">
        <v>1633</v>
      </c>
      <c r="I1990" s="229"/>
      <c r="J1990" s="45">
        <v>28.37</v>
      </c>
      <c r="L1990" t="str">
        <f>_xlfn.XLOOKUP(B1990,Analítico!B:B,Analítico!I:I,0)</f>
        <v>MO com LS =&gt;</v>
      </c>
    </row>
    <row r="1991" spans="1:12" ht="0.75" customHeight="1" thickTop="1" x14ac:dyDescent="0.25">
      <c r="A1991" s="49"/>
      <c r="B1991" s="49"/>
      <c r="C1991" s="49"/>
      <c r="D1991" s="49"/>
      <c r="E1991" s="49"/>
      <c r="F1991" s="49"/>
      <c r="G1991" s="49"/>
      <c r="H1991" s="49"/>
      <c r="I1991" s="49"/>
      <c r="J1991" s="49"/>
      <c r="L1991" t="str">
        <f>_xlfn.XLOOKUP(B1991,Analítico!B:B,Analítico!I:I,0)</f>
        <v>MO com LS =&gt;</v>
      </c>
    </row>
    <row r="1992" spans="1:12" ht="18" hidden="1" customHeight="1" x14ac:dyDescent="0.25">
      <c r="A1992" s="36" t="s">
        <v>905</v>
      </c>
      <c r="B1992" s="37" t="s">
        <v>137</v>
      </c>
      <c r="C1992" s="36" t="s">
        <v>138</v>
      </c>
      <c r="D1992" s="36" t="s">
        <v>9</v>
      </c>
      <c r="E1992" s="250" t="s">
        <v>1626</v>
      </c>
      <c r="F1992" s="250"/>
      <c r="G1992" s="38" t="s">
        <v>139</v>
      </c>
      <c r="H1992" s="37" t="s">
        <v>140</v>
      </c>
      <c r="I1992" s="37" t="s">
        <v>141</v>
      </c>
      <c r="J1992" s="37" t="s">
        <v>10</v>
      </c>
      <c r="L1992" t="str">
        <f>_xlfn.XLOOKUP(B1992,Analítico!B:B,Analítico!I:I,0)</f>
        <v>Valor Unit</v>
      </c>
    </row>
    <row r="1993" spans="1:12" ht="24" customHeight="1" x14ac:dyDescent="0.25">
      <c r="A1993" s="39" t="s">
        <v>1636</v>
      </c>
      <c r="B1993" s="40" t="s">
        <v>906</v>
      </c>
      <c r="C1993" s="39" t="s">
        <v>162</v>
      </c>
      <c r="D1993" s="39" t="s">
        <v>2649</v>
      </c>
      <c r="E1993" s="251" t="s">
        <v>2644</v>
      </c>
      <c r="F1993" s="251"/>
      <c r="G1993" s="41" t="s">
        <v>255</v>
      </c>
      <c r="H1993" s="42">
        <v>1</v>
      </c>
      <c r="I1993" s="43">
        <f t="shared" ref="I1993:I1996" si="392">L1993</f>
        <v>28.156722663934428</v>
      </c>
      <c r="J1993" s="43">
        <f t="shared" ref="J1993:J1996" si="393">H1993*I1993</f>
        <v>28.156722663934428</v>
      </c>
      <c r="L1993">
        <f>_xlfn.XLOOKUP(B1993,Analítico!B:B,Analítico!I:I,0)</f>
        <v>28.156722663934428</v>
      </c>
    </row>
    <row r="1994" spans="1:12" ht="25.5" customHeight="1" x14ac:dyDescent="0.25">
      <c r="A1994" s="50" t="s">
        <v>1638</v>
      </c>
      <c r="B1994" s="51" t="s">
        <v>1915</v>
      </c>
      <c r="C1994" s="50" t="s">
        <v>157</v>
      </c>
      <c r="D1994" s="50" t="s">
        <v>1916</v>
      </c>
      <c r="E1994" s="248" t="s">
        <v>1637</v>
      </c>
      <c r="F1994" s="248"/>
      <c r="G1994" s="52" t="s">
        <v>266</v>
      </c>
      <c r="H1994" s="53">
        <v>0.29399999999999998</v>
      </c>
      <c r="I1994" s="43">
        <f t="shared" si="392"/>
        <v>19.7</v>
      </c>
      <c r="J1994" s="43">
        <f t="shared" si="393"/>
        <v>5.7917999999999994</v>
      </c>
      <c r="L1994">
        <f>_xlfn.XLOOKUP(B1994,Analítico!B:B,Analítico!I:I,0)</f>
        <v>19.7</v>
      </c>
    </row>
    <row r="1995" spans="1:12" ht="39" customHeight="1" x14ac:dyDescent="0.25">
      <c r="A1995" s="50" t="s">
        <v>1638</v>
      </c>
      <c r="B1995" s="51" t="s">
        <v>2645</v>
      </c>
      <c r="C1995" s="50" t="s">
        <v>157</v>
      </c>
      <c r="D1995" s="50" t="s">
        <v>2646</v>
      </c>
      <c r="E1995" s="248" t="s">
        <v>1955</v>
      </c>
      <c r="F1995" s="248"/>
      <c r="G1995" s="52" t="s">
        <v>159</v>
      </c>
      <c r="H1995" s="53">
        <v>0.29399999999999998</v>
      </c>
      <c r="I1995" s="43">
        <f t="shared" si="392"/>
        <v>18.010000000000002</v>
      </c>
      <c r="J1995" s="43">
        <f t="shared" si="393"/>
        <v>5.2949400000000004</v>
      </c>
      <c r="L1995">
        <f>_xlfn.XLOOKUP(B1995,Analítico!B:B,Analítico!I:I,0)</f>
        <v>18.010000000000002</v>
      </c>
    </row>
    <row r="1996" spans="1:12" ht="24" customHeight="1" thickBot="1" x14ac:dyDescent="0.3">
      <c r="A1996" s="55" t="s">
        <v>1627</v>
      </c>
      <c r="B1996" s="56" t="s">
        <v>2650</v>
      </c>
      <c r="C1996" s="55" t="s">
        <v>162</v>
      </c>
      <c r="D1996" s="55" t="s">
        <v>2651</v>
      </c>
      <c r="E1996" s="249" t="s">
        <v>1648</v>
      </c>
      <c r="F1996" s="249"/>
      <c r="G1996" s="57" t="s">
        <v>255</v>
      </c>
      <c r="H1996" s="58">
        <v>1.1000000000000001</v>
      </c>
      <c r="I1996" s="43">
        <f t="shared" si="392"/>
        <v>15.53</v>
      </c>
      <c r="J1996" s="43">
        <f t="shared" si="393"/>
        <v>17.083000000000002</v>
      </c>
      <c r="L1996">
        <f>_xlfn.XLOOKUP(B1996,Analítico!B:B,Analítico!I:I,0)</f>
        <v>15.53</v>
      </c>
    </row>
    <row r="1997" spans="1:12" ht="26.25" hidden="1" thickBot="1" x14ac:dyDescent="0.3">
      <c r="A1997" s="44"/>
      <c r="B1997" s="44"/>
      <c r="C1997" s="44"/>
      <c r="D1997" s="44"/>
      <c r="E1997" s="44" t="s">
        <v>1629</v>
      </c>
      <c r="F1997" s="45">
        <v>5.41</v>
      </c>
      <c r="G1997" s="44" t="s">
        <v>1630</v>
      </c>
      <c r="H1997" s="45">
        <v>0</v>
      </c>
      <c r="I1997" s="44" t="s">
        <v>1631</v>
      </c>
      <c r="J1997" s="45">
        <v>5.41</v>
      </c>
      <c r="L1997" t="str">
        <f>_xlfn.XLOOKUP(B1997,Analítico!B:B,Analítico!I:I,0)</f>
        <v>MO com LS =&gt;</v>
      </c>
    </row>
    <row r="1998" spans="1:12" ht="15" hidden="1" customHeight="1" thickBot="1" x14ac:dyDescent="0.3">
      <c r="A1998" s="44"/>
      <c r="B1998" s="44"/>
      <c r="C1998" s="44"/>
      <c r="D1998" s="44"/>
      <c r="E1998" s="44" t="s">
        <v>1632</v>
      </c>
      <c r="F1998" s="45">
        <v>6.3</v>
      </c>
      <c r="G1998" s="44"/>
      <c r="H1998" s="229" t="s">
        <v>1633</v>
      </c>
      <c r="I1998" s="229"/>
      <c r="J1998" s="45">
        <v>34.950000000000003</v>
      </c>
      <c r="L1998" t="str">
        <f>_xlfn.XLOOKUP(B1998,Analítico!B:B,Analítico!I:I,0)</f>
        <v>MO com LS =&gt;</v>
      </c>
    </row>
    <row r="1999" spans="1:12" ht="0.75" customHeight="1" thickTop="1" x14ac:dyDescent="0.25">
      <c r="A1999" s="49"/>
      <c r="B1999" s="49"/>
      <c r="C1999" s="49"/>
      <c r="D1999" s="49"/>
      <c r="E1999" s="49"/>
      <c r="F1999" s="49"/>
      <c r="G1999" s="49"/>
      <c r="H1999" s="49"/>
      <c r="I1999" s="49"/>
      <c r="J1999" s="49"/>
      <c r="L1999" t="str">
        <f>_xlfn.XLOOKUP(B1999,Analítico!B:B,Analítico!I:I,0)</f>
        <v>MO com LS =&gt;</v>
      </c>
    </row>
    <row r="2000" spans="1:12" ht="18" hidden="1" customHeight="1" x14ac:dyDescent="0.25">
      <c r="A2000" s="36" t="s">
        <v>908</v>
      </c>
      <c r="B2000" s="37" t="s">
        <v>137</v>
      </c>
      <c r="C2000" s="36" t="s">
        <v>138</v>
      </c>
      <c r="D2000" s="36" t="s">
        <v>9</v>
      </c>
      <c r="E2000" s="250" t="s">
        <v>1626</v>
      </c>
      <c r="F2000" s="250"/>
      <c r="G2000" s="38" t="s">
        <v>139</v>
      </c>
      <c r="H2000" s="37" t="s">
        <v>140</v>
      </c>
      <c r="I2000" s="37" t="s">
        <v>141</v>
      </c>
      <c r="J2000" s="37" t="s">
        <v>10</v>
      </c>
      <c r="L2000" t="str">
        <f>_xlfn.XLOOKUP(B2000,Analítico!B:B,Analítico!I:I,0)</f>
        <v>Valor Unit</v>
      </c>
    </row>
    <row r="2001" spans="1:12" ht="25.5" customHeight="1" x14ac:dyDescent="0.25">
      <c r="A2001" s="39" t="s">
        <v>1636</v>
      </c>
      <c r="B2001" s="40" t="s">
        <v>909</v>
      </c>
      <c r="C2001" s="39" t="s">
        <v>162</v>
      </c>
      <c r="D2001" s="39" t="s">
        <v>910</v>
      </c>
      <c r="E2001" s="251" t="s">
        <v>2636</v>
      </c>
      <c r="F2001" s="251"/>
      <c r="G2001" s="41" t="s">
        <v>164</v>
      </c>
      <c r="H2001" s="42">
        <v>1</v>
      </c>
      <c r="I2001" s="43">
        <f t="shared" ref="I2001:I2004" si="394">L2001</f>
        <v>177.47194379508196</v>
      </c>
      <c r="J2001" s="43">
        <f t="shared" ref="J2001:J2004" si="395">H2001*I2001</f>
        <v>177.47194379508196</v>
      </c>
      <c r="L2001">
        <f>_xlfn.XLOOKUP(B2001,Analítico!B:B,Analítico!I:I,0)</f>
        <v>177.47194379508196</v>
      </c>
    </row>
    <row r="2002" spans="1:12" ht="25.5" customHeight="1" x14ac:dyDescent="0.25">
      <c r="A2002" s="50" t="s">
        <v>1638</v>
      </c>
      <c r="B2002" s="51" t="s">
        <v>2162</v>
      </c>
      <c r="C2002" s="50" t="s">
        <v>157</v>
      </c>
      <c r="D2002" s="50" t="s">
        <v>2163</v>
      </c>
      <c r="E2002" s="248" t="s">
        <v>1637</v>
      </c>
      <c r="F2002" s="248"/>
      <c r="G2002" s="52" t="s">
        <v>266</v>
      </c>
      <c r="H2002" s="53">
        <v>0.83299999999999996</v>
      </c>
      <c r="I2002" s="43">
        <f t="shared" si="394"/>
        <v>18.72</v>
      </c>
      <c r="J2002" s="43">
        <f t="shared" si="395"/>
        <v>15.593759999999998</v>
      </c>
      <c r="L2002">
        <f>_xlfn.XLOOKUP(B2002,Analítico!B:B,Analítico!I:I,0)</f>
        <v>18.72</v>
      </c>
    </row>
    <row r="2003" spans="1:12" ht="25.5" customHeight="1" x14ac:dyDescent="0.25">
      <c r="A2003" s="50" t="s">
        <v>1638</v>
      </c>
      <c r="B2003" s="51" t="s">
        <v>1658</v>
      </c>
      <c r="C2003" s="50" t="s">
        <v>157</v>
      </c>
      <c r="D2003" s="50" t="s">
        <v>1659</v>
      </c>
      <c r="E2003" s="248" t="s">
        <v>1637</v>
      </c>
      <c r="F2003" s="248"/>
      <c r="G2003" s="52" t="s">
        <v>266</v>
      </c>
      <c r="H2003" s="53">
        <v>0.83299999999999996</v>
      </c>
      <c r="I2003" s="43">
        <f t="shared" si="394"/>
        <v>25.97</v>
      </c>
      <c r="J2003" s="43">
        <f t="shared" si="395"/>
        <v>21.633009999999999</v>
      </c>
      <c r="L2003">
        <f>_xlfn.XLOOKUP(B2003,Analítico!B:B,Analítico!I:I,0)</f>
        <v>25.97</v>
      </c>
    </row>
    <row r="2004" spans="1:12" ht="25.5" customHeight="1" thickBot="1" x14ac:dyDescent="0.3">
      <c r="A2004" s="55" t="s">
        <v>1627</v>
      </c>
      <c r="B2004" s="56" t="s">
        <v>2652</v>
      </c>
      <c r="C2004" s="55" t="s">
        <v>162</v>
      </c>
      <c r="D2004" s="55" t="s">
        <v>2653</v>
      </c>
      <c r="E2004" s="249" t="s">
        <v>1648</v>
      </c>
      <c r="F2004" s="249"/>
      <c r="G2004" s="57" t="s">
        <v>164</v>
      </c>
      <c r="H2004" s="58">
        <v>1</v>
      </c>
      <c r="I2004" s="43">
        <f t="shared" si="394"/>
        <v>140.25</v>
      </c>
      <c r="J2004" s="43">
        <f t="shared" si="395"/>
        <v>140.25</v>
      </c>
      <c r="L2004">
        <f>_xlfn.XLOOKUP(B2004,Analítico!B:B,Analítico!I:I,0)</f>
        <v>140.25</v>
      </c>
    </row>
    <row r="2005" spans="1:12" ht="26.25" hidden="1" thickBot="1" x14ac:dyDescent="0.3">
      <c r="A2005" s="44"/>
      <c r="B2005" s="44"/>
      <c r="C2005" s="44"/>
      <c r="D2005" s="44"/>
      <c r="E2005" s="44" t="s">
        <v>1629</v>
      </c>
      <c r="F2005" s="45">
        <v>28.95</v>
      </c>
      <c r="G2005" s="44" t="s">
        <v>1630</v>
      </c>
      <c r="H2005" s="45">
        <v>0</v>
      </c>
      <c r="I2005" s="44" t="s">
        <v>1631</v>
      </c>
      <c r="J2005" s="45">
        <v>28.95</v>
      </c>
      <c r="L2005" t="str">
        <f>_xlfn.XLOOKUP(B2005,Analítico!B:B,Analítico!I:I,0)</f>
        <v>MO com LS =&gt;</v>
      </c>
    </row>
    <row r="2006" spans="1:12" ht="15" hidden="1" customHeight="1" thickBot="1" x14ac:dyDescent="0.3">
      <c r="A2006" s="44"/>
      <c r="B2006" s="44"/>
      <c r="C2006" s="44"/>
      <c r="D2006" s="44"/>
      <c r="E2006" s="44" t="s">
        <v>1632</v>
      </c>
      <c r="F2006" s="45">
        <v>39.72</v>
      </c>
      <c r="G2006" s="44"/>
      <c r="H2006" s="229" t="s">
        <v>1633</v>
      </c>
      <c r="I2006" s="229"/>
      <c r="J2006" s="45">
        <v>220.29</v>
      </c>
      <c r="L2006" t="str">
        <f>_xlfn.XLOOKUP(B2006,Analítico!B:B,Analítico!I:I,0)</f>
        <v>MO com LS =&gt;</v>
      </c>
    </row>
    <row r="2007" spans="1:12" ht="0.75" customHeight="1" thickTop="1" x14ac:dyDescent="0.25">
      <c r="A2007" s="49"/>
      <c r="B2007" s="49"/>
      <c r="C2007" s="49"/>
      <c r="D2007" s="49"/>
      <c r="E2007" s="49"/>
      <c r="F2007" s="49"/>
      <c r="G2007" s="49"/>
      <c r="H2007" s="49"/>
      <c r="I2007" s="49"/>
      <c r="J2007" s="49"/>
      <c r="L2007" t="str">
        <f>_xlfn.XLOOKUP(B2007,Analítico!B:B,Analítico!I:I,0)</f>
        <v>MO com LS =&gt;</v>
      </c>
    </row>
    <row r="2008" spans="1:12" ht="18" hidden="1" customHeight="1" x14ac:dyDescent="0.25">
      <c r="A2008" s="36" t="s">
        <v>911</v>
      </c>
      <c r="B2008" s="37" t="s">
        <v>137</v>
      </c>
      <c r="C2008" s="36" t="s">
        <v>138</v>
      </c>
      <c r="D2008" s="36" t="s">
        <v>9</v>
      </c>
      <c r="E2008" s="250" t="s">
        <v>1626</v>
      </c>
      <c r="F2008" s="250"/>
      <c r="G2008" s="38" t="s">
        <v>139</v>
      </c>
      <c r="H2008" s="37" t="s">
        <v>140</v>
      </c>
      <c r="I2008" s="37" t="s">
        <v>141</v>
      </c>
      <c r="J2008" s="37" t="s">
        <v>10</v>
      </c>
      <c r="L2008" t="str">
        <f>_xlfn.XLOOKUP(B2008,Analítico!B:B,Analítico!I:I,0)</f>
        <v>Valor Unit</v>
      </c>
    </row>
    <row r="2009" spans="1:12" ht="25.5" customHeight="1" x14ac:dyDescent="0.25">
      <c r="A2009" s="39" t="s">
        <v>1636</v>
      </c>
      <c r="B2009" s="40" t="s">
        <v>912</v>
      </c>
      <c r="C2009" s="39" t="s">
        <v>162</v>
      </c>
      <c r="D2009" s="39" t="s">
        <v>913</v>
      </c>
      <c r="E2009" s="251" t="s">
        <v>2345</v>
      </c>
      <c r="F2009" s="251"/>
      <c r="G2009" s="41" t="s">
        <v>255</v>
      </c>
      <c r="H2009" s="42">
        <v>1</v>
      </c>
      <c r="I2009" s="43">
        <f t="shared" ref="I2009:I2012" si="396">L2009</f>
        <v>47.918794393442631</v>
      </c>
      <c r="J2009" s="43">
        <f t="shared" ref="J2009:J2012" si="397">H2009*I2009</f>
        <v>47.918794393442631</v>
      </c>
      <c r="L2009">
        <f>_xlfn.XLOOKUP(B2009,Analítico!B:B,Analítico!I:I,0)</f>
        <v>47.918794393442631</v>
      </c>
    </row>
    <row r="2010" spans="1:12" ht="25.5" customHeight="1" x14ac:dyDescent="0.25">
      <c r="A2010" s="50" t="s">
        <v>1638</v>
      </c>
      <c r="B2010" s="51" t="s">
        <v>1940</v>
      </c>
      <c r="C2010" s="50" t="s">
        <v>157</v>
      </c>
      <c r="D2010" s="50" t="s">
        <v>1941</v>
      </c>
      <c r="E2010" s="248" t="s">
        <v>1637</v>
      </c>
      <c r="F2010" s="248"/>
      <c r="G2010" s="52" t="s">
        <v>266</v>
      </c>
      <c r="H2010" s="53">
        <v>0.49</v>
      </c>
      <c r="I2010" s="43">
        <f t="shared" si="396"/>
        <v>19.64</v>
      </c>
      <c r="J2010" s="43">
        <f t="shared" si="397"/>
        <v>9.6235999999999997</v>
      </c>
      <c r="L2010">
        <f>_xlfn.XLOOKUP(B2010,Analítico!B:B,Analítico!I:I,0)</f>
        <v>19.64</v>
      </c>
    </row>
    <row r="2011" spans="1:12" ht="24" customHeight="1" x14ac:dyDescent="0.25">
      <c r="A2011" s="50" t="s">
        <v>1638</v>
      </c>
      <c r="B2011" s="51" t="s">
        <v>1942</v>
      </c>
      <c r="C2011" s="50" t="s">
        <v>157</v>
      </c>
      <c r="D2011" s="50" t="s">
        <v>1943</v>
      </c>
      <c r="E2011" s="248" t="s">
        <v>1637</v>
      </c>
      <c r="F2011" s="248"/>
      <c r="G2011" s="52" t="s">
        <v>266</v>
      </c>
      <c r="H2011" s="53">
        <v>0.49</v>
      </c>
      <c r="I2011" s="43">
        <f t="shared" si="396"/>
        <v>27.04</v>
      </c>
      <c r="J2011" s="43">
        <f t="shared" si="397"/>
        <v>13.249599999999999</v>
      </c>
      <c r="L2011">
        <f>_xlfn.XLOOKUP(B2011,Analítico!B:B,Analítico!I:I,0)</f>
        <v>27.04</v>
      </c>
    </row>
    <row r="2012" spans="1:12" ht="25.5" customHeight="1" thickBot="1" x14ac:dyDescent="0.3">
      <c r="A2012" s="55" t="s">
        <v>1627</v>
      </c>
      <c r="B2012" s="56" t="s">
        <v>2654</v>
      </c>
      <c r="C2012" s="55" t="s">
        <v>162</v>
      </c>
      <c r="D2012" s="55" t="s">
        <v>2655</v>
      </c>
      <c r="E2012" s="249" t="s">
        <v>1648</v>
      </c>
      <c r="F2012" s="249"/>
      <c r="G2012" s="57" t="s">
        <v>255</v>
      </c>
      <c r="H2012" s="58">
        <v>1</v>
      </c>
      <c r="I2012" s="43">
        <f t="shared" si="396"/>
        <v>25.05</v>
      </c>
      <c r="J2012" s="43">
        <f t="shared" si="397"/>
        <v>25.05</v>
      </c>
      <c r="L2012">
        <f>_xlfn.XLOOKUP(B2012,Analítico!B:B,Analítico!I:I,0)</f>
        <v>25.05</v>
      </c>
    </row>
    <row r="2013" spans="1:12" ht="26.25" hidden="1" thickBot="1" x14ac:dyDescent="0.3">
      <c r="A2013" s="44"/>
      <c r="B2013" s="44"/>
      <c r="C2013" s="44"/>
      <c r="D2013" s="44"/>
      <c r="E2013" s="44" t="s">
        <v>1629</v>
      </c>
      <c r="F2013" s="45">
        <v>17.36</v>
      </c>
      <c r="G2013" s="44" t="s">
        <v>1630</v>
      </c>
      <c r="H2013" s="45">
        <v>0</v>
      </c>
      <c r="I2013" s="44" t="s">
        <v>1631</v>
      </c>
      <c r="J2013" s="45">
        <v>17.36</v>
      </c>
      <c r="L2013" t="str">
        <f>_xlfn.XLOOKUP(B2013,Analítico!B:B,Analítico!I:I,0)</f>
        <v>MO com LS =&gt;</v>
      </c>
    </row>
    <row r="2014" spans="1:12" ht="15" hidden="1" customHeight="1" thickBot="1" x14ac:dyDescent="0.3">
      <c r="A2014" s="44"/>
      <c r="B2014" s="44"/>
      <c r="C2014" s="44"/>
      <c r="D2014" s="44"/>
      <c r="E2014" s="44" t="s">
        <v>1632</v>
      </c>
      <c r="F2014" s="45">
        <v>10.72</v>
      </c>
      <c r="G2014" s="44"/>
      <c r="H2014" s="229" t="s">
        <v>1633</v>
      </c>
      <c r="I2014" s="229"/>
      <c r="J2014" s="45">
        <v>59.48</v>
      </c>
      <c r="L2014" t="str">
        <f>_xlfn.XLOOKUP(B2014,Analítico!B:B,Analítico!I:I,0)</f>
        <v>MO com LS =&gt;</v>
      </c>
    </row>
    <row r="2015" spans="1:12" ht="0.75" customHeight="1" thickTop="1" x14ac:dyDescent="0.25">
      <c r="A2015" s="49"/>
      <c r="B2015" s="49"/>
      <c r="C2015" s="49"/>
      <c r="D2015" s="49"/>
      <c r="E2015" s="49"/>
      <c r="F2015" s="49"/>
      <c r="G2015" s="49"/>
      <c r="H2015" s="49"/>
      <c r="I2015" s="49"/>
      <c r="J2015" s="49"/>
      <c r="L2015" t="str">
        <f>_xlfn.XLOOKUP(B2015,Analítico!B:B,Analítico!I:I,0)</f>
        <v>MO com LS =&gt;</v>
      </c>
    </row>
    <row r="2016" spans="1:12" ht="18" hidden="1" customHeight="1" x14ac:dyDescent="0.25">
      <c r="A2016" s="36" t="s">
        <v>914</v>
      </c>
      <c r="B2016" s="37" t="s">
        <v>137</v>
      </c>
      <c r="C2016" s="36" t="s">
        <v>138</v>
      </c>
      <c r="D2016" s="36" t="s">
        <v>9</v>
      </c>
      <c r="E2016" s="250" t="s">
        <v>1626</v>
      </c>
      <c r="F2016" s="250"/>
      <c r="G2016" s="38" t="s">
        <v>139</v>
      </c>
      <c r="H2016" s="37" t="s">
        <v>140</v>
      </c>
      <c r="I2016" s="37" t="s">
        <v>141</v>
      </c>
      <c r="J2016" s="37" t="s">
        <v>10</v>
      </c>
      <c r="L2016" t="str">
        <f>_xlfn.XLOOKUP(B2016,Analítico!B:B,Analítico!I:I,0)</f>
        <v>Valor Unit</v>
      </c>
    </row>
    <row r="2017" spans="1:12" ht="39" customHeight="1" x14ac:dyDescent="0.25">
      <c r="A2017" s="39" t="s">
        <v>1636</v>
      </c>
      <c r="B2017" s="40" t="s">
        <v>915</v>
      </c>
      <c r="C2017" s="39" t="s">
        <v>157</v>
      </c>
      <c r="D2017" s="39" t="s">
        <v>916</v>
      </c>
      <c r="E2017" s="251" t="s">
        <v>2578</v>
      </c>
      <c r="F2017" s="251"/>
      <c r="G2017" s="41" t="s">
        <v>255</v>
      </c>
      <c r="H2017" s="42">
        <v>1</v>
      </c>
      <c r="I2017" s="43">
        <f t="shared" ref="I2017:I2021" si="398">L2017</f>
        <v>4.2617757622950823</v>
      </c>
      <c r="J2017" s="43">
        <f t="shared" ref="J2017:J2021" si="399">H2017*I2017</f>
        <v>4.2617757622950823</v>
      </c>
      <c r="L2017">
        <f>_xlfn.XLOOKUP(B2017,Analítico!B:B,Analítico!I:I,0)</f>
        <v>4.2617757622950823</v>
      </c>
    </row>
    <row r="2018" spans="1:12" ht="25.5" customHeight="1" x14ac:dyDescent="0.25">
      <c r="A2018" s="50" t="s">
        <v>1638</v>
      </c>
      <c r="B2018" s="51" t="s">
        <v>1940</v>
      </c>
      <c r="C2018" s="50" t="s">
        <v>157</v>
      </c>
      <c r="D2018" s="50" t="s">
        <v>1941</v>
      </c>
      <c r="E2018" s="248" t="s">
        <v>1637</v>
      </c>
      <c r="F2018" s="248"/>
      <c r="G2018" s="52" t="s">
        <v>266</v>
      </c>
      <c r="H2018" s="53">
        <v>0.03</v>
      </c>
      <c r="I2018" s="43">
        <f t="shared" si="398"/>
        <v>19.64</v>
      </c>
      <c r="J2018" s="43">
        <f t="shared" si="399"/>
        <v>0.58919999999999995</v>
      </c>
      <c r="L2018">
        <f>_xlfn.XLOOKUP(B2018,Analítico!B:B,Analítico!I:I,0)</f>
        <v>19.64</v>
      </c>
    </row>
    <row r="2019" spans="1:12" ht="24" customHeight="1" x14ac:dyDescent="0.25">
      <c r="A2019" s="50" t="s">
        <v>1638</v>
      </c>
      <c r="B2019" s="51" t="s">
        <v>1942</v>
      </c>
      <c r="C2019" s="50" t="s">
        <v>157</v>
      </c>
      <c r="D2019" s="50" t="s">
        <v>1943</v>
      </c>
      <c r="E2019" s="248" t="s">
        <v>1637</v>
      </c>
      <c r="F2019" s="248"/>
      <c r="G2019" s="52" t="s">
        <v>266</v>
      </c>
      <c r="H2019" s="53">
        <v>0.03</v>
      </c>
      <c r="I2019" s="43">
        <f t="shared" si="398"/>
        <v>27.04</v>
      </c>
      <c r="J2019" s="43">
        <f t="shared" si="399"/>
        <v>0.81119999999999992</v>
      </c>
      <c r="L2019">
        <f>_xlfn.XLOOKUP(B2019,Analítico!B:B,Analítico!I:I,0)</f>
        <v>27.04</v>
      </c>
    </row>
    <row r="2020" spans="1:12" ht="51.75" customHeight="1" x14ac:dyDescent="0.25">
      <c r="A2020" s="55" t="s">
        <v>1627</v>
      </c>
      <c r="B2020" s="56" t="s">
        <v>2656</v>
      </c>
      <c r="C2020" s="55" t="s">
        <v>157</v>
      </c>
      <c r="D2020" s="55" t="s">
        <v>2657</v>
      </c>
      <c r="E2020" s="249" t="s">
        <v>1648</v>
      </c>
      <c r="F2020" s="249"/>
      <c r="G2020" s="57" t="s">
        <v>255</v>
      </c>
      <c r="H2020" s="58">
        <v>1.19</v>
      </c>
      <c r="I2020" s="43">
        <f t="shared" si="398"/>
        <v>2.4</v>
      </c>
      <c r="J2020" s="43">
        <f t="shared" si="399"/>
        <v>2.8559999999999999</v>
      </c>
      <c r="L2020">
        <f>_xlfn.XLOOKUP(B2020,Analítico!B:B,Analítico!I:I,0)</f>
        <v>2.4</v>
      </c>
    </row>
    <row r="2021" spans="1:12" ht="25.5" customHeight="1" thickBot="1" x14ac:dyDescent="0.3">
      <c r="A2021" s="55" t="s">
        <v>1627</v>
      </c>
      <c r="B2021" s="56" t="s">
        <v>2587</v>
      </c>
      <c r="C2021" s="55" t="s">
        <v>157</v>
      </c>
      <c r="D2021" s="55" t="s">
        <v>2588</v>
      </c>
      <c r="E2021" s="249" t="s">
        <v>1648</v>
      </c>
      <c r="F2021" s="249"/>
      <c r="G2021" s="57" t="s">
        <v>164</v>
      </c>
      <c r="H2021" s="58">
        <v>8.9999999999999993E-3</v>
      </c>
      <c r="I2021" s="43">
        <f t="shared" si="398"/>
        <v>3.14</v>
      </c>
      <c r="J2021" s="43">
        <f t="shared" si="399"/>
        <v>2.826E-2</v>
      </c>
      <c r="L2021">
        <f>_xlfn.XLOOKUP(B2021,Analítico!B:B,Analítico!I:I,0)</f>
        <v>3.14</v>
      </c>
    </row>
    <row r="2022" spans="1:12" ht="26.25" hidden="1" thickBot="1" x14ac:dyDescent="0.3">
      <c r="A2022" s="44"/>
      <c r="B2022" s="44"/>
      <c r="C2022" s="44"/>
      <c r="D2022" s="44"/>
      <c r="E2022" s="44" t="s">
        <v>1629</v>
      </c>
      <c r="F2022" s="45">
        <v>1.05</v>
      </c>
      <c r="G2022" s="44" t="s">
        <v>1630</v>
      </c>
      <c r="H2022" s="45">
        <v>0</v>
      </c>
      <c r="I2022" s="44" t="s">
        <v>1631</v>
      </c>
      <c r="J2022" s="45">
        <v>1.05</v>
      </c>
      <c r="L2022" t="str">
        <f>_xlfn.XLOOKUP(B2022,Analítico!B:B,Analítico!I:I,0)</f>
        <v>MO com LS =&gt;</v>
      </c>
    </row>
    <row r="2023" spans="1:12" ht="15" hidden="1" customHeight="1" thickBot="1" x14ac:dyDescent="0.3">
      <c r="A2023" s="44"/>
      <c r="B2023" s="44"/>
      <c r="C2023" s="44"/>
      <c r="D2023" s="44"/>
      <c r="E2023" s="44" t="s">
        <v>1632</v>
      </c>
      <c r="F2023" s="45">
        <v>0.95</v>
      </c>
      <c r="G2023" s="44"/>
      <c r="H2023" s="229" t="s">
        <v>1633</v>
      </c>
      <c r="I2023" s="229"/>
      <c r="J2023" s="45">
        <v>5.29</v>
      </c>
      <c r="L2023" t="str">
        <f>_xlfn.XLOOKUP(B2023,Analítico!B:B,Analítico!I:I,0)</f>
        <v>MO com LS =&gt;</v>
      </c>
    </row>
    <row r="2024" spans="1:12" ht="0.75" customHeight="1" thickTop="1" x14ac:dyDescent="0.25">
      <c r="A2024" s="49"/>
      <c r="B2024" s="49"/>
      <c r="C2024" s="49"/>
      <c r="D2024" s="49"/>
      <c r="E2024" s="49"/>
      <c r="F2024" s="49"/>
      <c r="G2024" s="49"/>
      <c r="H2024" s="49"/>
      <c r="I2024" s="49"/>
      <c r="J2024" s="49"/>
      <c r="L2024" t="str">
        <f>_xlfn.XLOOKUP(B2024,Analítico!B:B,Analítico!I:I,0)</f>
        <v>MO com LS =&gt;</v>
      </c>
    </row>
    <row r="2025" spans="1:12" ht="18" hidden="1" customHeight="1" x14ac:dyDescent="0.25">
      <c r="A2025" s="36" t="s">
        <v>917</v>
      </c>
      <c r="B2025" s="37" t="s">
        <v>137</v>
      </c>
      <c r="C2025" s="36" t="s">
        <v>138</v>
      </c>
      <c r="D2025" s="36" t="s">
        <v>9</v>
      </c>
      <c r="E2025" s="250" t="s">
        <v>1626</v>
      </c>
      <c r="F2025" s="250"/>
      <c r="G2025" s="38" t="s">
        <v>139</v>
      </c>
      <c r="H2025" s="37" t="s">
        <v>140</v>
      </c>
      <c r="I2025" s="37" t="s">
        <v>141</v>
      </c>
      <c r="J2025" s="37" t="s">
        <v>10</v>
      </c>
      <c r="L2025" t="str">
        <f>_xlfn.XLOOKUP(B2025,Analítico!B:B,Analítico!I:I,0)</f>
        <v>Valor Unit</v>
      </c>
    </row>
    <row r="2026" spans="1:12" ht="25.5" customHeight="1" x14ac:dyDescent="0.25">
      <c r="A2026" s="39" t="s">
        <v>1636</v>
      </c>
      <c r="B2026" s="40" t="s">
        <v>918</v>
      </c>
      <c r="C2026" s="39" t="s">
        <v>157</v>
      </c>
      <c r="D2026" s="39" t="s">
        <v>919</v>
      </c>
      <c r="E2026" s="251" t="s">
        <v>2578</v>
      </c>
      <c r="F2026" s="251"/>
      <c r="G2026" s="41" t="s">
        <v>164</v>
      </c>
      <c r="H2026" s="42">
        <v>1</v>
      </c>
      <c r="I2026" s="43">
        <f t="shared" ref="I2026:I2029" si="400">L2026</f>
        <v>78.661585147540976</v>
      </c>
      <c r="J2026" s="43">
        <f t="shared" ref="J2026:J2029" si="401">H2026*I2026</f>
        <v>78.661585147540976</v>
      </c>
      <c r="L2026">
        <f>_xlfn.XLOOKUP(B2026,Analítico!B:B,Analítico!I:I,0)</f>
        <v>78.661585147540976</v>
      </c>
    </row>
    <row r="2027" spans="1:12" ht="25.5" customHeight="1" x14ac:dyDescent="0.25">
      <c r="A2027" s="50" t="s">
        <v>1638</v>
      </c>
      <c r="B2027" s="51" t="s">
        <v>1940</v>
      </c>
      <c r="C2027" s="50" t="s">
        <v>157</v>
      </c>
      <c r="D2027" s="50" t="s">
        <v>1941</v>
      </c>
      <c r="E2027" s="248" t="s">
        <v>1637</v>
      </c>
      <c r="F2027" s="248"/>
      <c r="G2027" s="52" t="s">
        <v>266</v>
      </c>
      <c r="H2027" s="53">
        <v>0.25309999999999999</v>
      </c>
      <c r="I2027" s="43">
        <f t="shared" si="400"/>
        <v>19.64</v>
      </c>
      <c r="J2027" s="43">
        <f t="shared" si="401"/>
        <v>4.9708839999999999</v>
      </c>
      <c r="L2027">
        <f>_xlfn.XLOOKUP(B2027,Analítico!B:B,Analítico!I:I,0)</f>
        <v>19.64</v>
      </c>
    </row>
    <row r="2028" spans="1:12" ht="24" customHeight="1" x14ac:dyDescent="0.25">
      <c r="A2028" s="50" t="s">
        <v>1638</v>
      </c>
      <c r="B2028" s="51" t="s">
        <v>1942</v>
      </c>
      <c r="C2028" s="50" t="s">
        <v>157</v>
      </c>
      <c r="D2028" s="50" t="s">
        <v>1943</v>
      </c>
      <c r="E2028" s="248" t="s">
        <v>1637</v>
      </c>
      <c r="F2028" s="248"/>
      <c r="G2028" s="52" t="s">
        <v>266</v>
      </c>
      <c r="H2028" s="53">
        <v>0.25309999999999999</v>
      </c>
      <c r="I2028" s="43">
        <f t="shared" si="400"/>
        <v>27.04</v>
      </c>
      <c r="J2028" s="43">
        <f t="shared" si="401"/>
        <v>6.8438239999999997</v>
      </c>
      <c r="L2028">
        <f>_xlfn.XLOOKUP(B2028,Analítico!B:B,Analítico!I:I,0)</f>
        <v>27.04</v>
      </c>
    </row>
    <row r="2029" spans="1:12" ht="39" customHeight="1" thickBot="1" x14ac:dyDescent="0.3">
      <c r="A2029" s="55" t="s">
        <v>1627</v>
      </c>
      <c r="B2029" s="56" t="s">
        <v>2658</v>
      </c>
      <c r="C2029" s="55" t="s">
        <v>157</v>
      </c>
      <c r="D2029" s="55" t="s">
        <v>2659</v>
      </c>
      <c r="E2029" s="249" t="s">
        <v>1648</v>
      </c>
      <c r="F2029" s="249"/>
      <c r="G2029" s="57" t="s">
        <v>164</v>
      </c>
      <c r="H2029" s="58">
        <v>1</v>
      </c>
      <c r="I2029" s="43">
        <f t="shared" si="400"/>
        <v>66.849999999999994</v>
      </c>
      <c r="J2029" s="43">
        <f t="shared" si="401"/>
        <v>66.849999999999994</v>
      </c>
      <c r="L2029">
        <f>_xlfn.XLOOKUP(B2029,Analítico!B:B,Analítico!I:I,0)</f>
        <v>66.849999999999994</v>
      </c>
    </row>
    <row r="2030" spans="1:12" ht="26.25" hidden="1" thickBot="1" x14ac:dyDescent="0.3">
      <c r="A2030" s="44"/>
      <c r="B2030" s="44"/>
      <c r="C2030" s="44"/>
      <c r="D2030" s="44"/>
      <c r="E2030" s="44" t="s">
        <v>1629</v>
      </c>
      <c r="F2030" s="45">
        <v>8.9600000000000009</v>
      </c>
      <c r="G2030" s="44" t="s">
        <v>1630</v>
      </c>
      <c r="H2030" s="45">
        <v>0</v>
      </c>
      <c r="I2030" s="44" t="s">
        <v>1631</v>
      </c>
      <c r="J2030" s="45">
        <v>8.9600000000000009</v>
      </c>
      <c r="L2030" t="str">
        <f>_xlfn.XLOOKUP(B2030,Analítico!B:B,Analítico!I:I,0)</f>
        <v>MO com LS =&gt;</v>
      </c>
    </row>
    <row r="2031" spans="1:12" ht="15" hidden="1" customHeight="1" thickBot="1" x14ac:dyDescent="0.3">
      <c r="A2031" s="44"/>
      <c r="B2031" s="44"/>
      <c r="C2031" s="44"/>
      <c r="D2031" s="44"/>
      <c r="E2031" s="44" t="s">
        <v>1632</v>
      </c>
      <c r="F2031" s="45">
        <v>17.600000000000001</v>
      </c>
      <c r="G2031" s="44"/>
      <c r="H2031" s="229" t="s">
        <v>1633</v>
      </c>
      <c r="I2031" s="229"/>
      <c r="J2031" s="45">
        <v>97.64</v>
      </c>
      <c r="L2031" t="str">
        <f>_xlfn.XLOOKUP(B2031,Analítico!B:B,Analítico!I:I,0)</f>
        <v>MO com LS =&gt;</v>
      </c>
    </row>
    <row r="2032" spans="1:12" ht="0.75" customHeight="1" thickTop="1" x14ac:dyDescent="0.25">
      <c r="A2032" s="49"/>
      <c r="B2032" s="49"/>
      <c r="C2032" s="49"/>
      <c r="D2032" s="49"/>
      <c r="E2032" s="49"/>
      <c r="F2032" s="49"/>
      <c r="G2032" s="49"/>
      <c r="H2032" s="49"/>
      <c r="I2032" s="49"/>
      <c r="J2032" s="49"/>
      <c r="L2032" t="str">
        <f>_xlfn.XLOOKUP(B2032,Analítico!B:B,Analítico!I:I,0)</f>
        <v>MO com LS =&gt;</v>
      </c>
    </row>
    <row r="2033" spans="1:12" ht="18" hidden="1" customHeight="1" x14ac:dyDescent="0.25">
      <c r="A2033" s="36" t="s">
        <v>920</v>
      </c>
      <c r="B2033" s="37" t="s">
        <v>137</v>
      </c>
      <c r="C2033" s="36" t="s">
        <v>138</v>
      </c>
      <c r="D2033" s="36" t="s">
        <v>9</v>
      </c>
      <c r="E2033" s="250" t="s">
        <v>1626</v>
      </c>
      <c r="F2033" s="250"/>
      <c r="G2033" s="38" t="s">
        <v>139</v>
      </c>
      <c r="H2033" s="37" t="s">
        <v>140</v>
      </c>
      <c r="I2033" s="37" t="s">
        <v>141</v>
      </c>
      <c r="J2033" s="37" t="s">
        <v>10</v>
      </c>
      <c r="L2033" t="str">
        <f>_xlfn.XLOOKUP(B2033,Analítico!B:B,Analítico!I:I,0)</f>
        <v>Valor Unit</v>
      </c>
    </row>
    <row r="2034" spans="1:12" ht="25.5" customHeight="1" x14ac:dyDescent="0.25">
      <c r="A2034" s="39" t="s">
        <v>1636</v>
      </c>
      <c r="B2034" s="40" t="s">
        <v>921</v>
      </c>
      <c r="C2034" s="39" t="s">
        <v>157</v>
      </c>
      <c r="D2034" s="39" t="s">
        <v>922</v>
      </c>
      <c r="E2034" s="251" t="s">
        <v>2578</v>
      </c>
      <c r="F2034" s="251"/>
      <c r="G2034" s="41" t="s">
        <v>164</v>
      </c>
      <c r="H2034" s="42">
        <v>1</v>
      </c>
      <c r="I2034" s="43">
        <f t="shared" ref="I2034:I2037" si="402">L2034</f>
        <v>126.20979034426232</v>
      </c>
      <c r="J2034" s="43">
        <f t="shared" ref="J2034:J2037" si="403">H2034*I2034</f>
        <v>126.20979034426232</v>
      </c>
      <c r="L2034">
        <f>_xlfn.XLOOKUP(B2034,Analítico!B:B,Analítico!I:I,0)</f>
        <v>126.20979034426232</v>
      </c>
    </row>
    <row r="2035" spans="1:12" ht="25.5" customHeight="1" x14ac:dyDescent="0.25">
      <c r="A2035" s="50" t="s">
        <v>1638</v>
      </c>
      <c r="B2035" s="51" t="s">
        <v>1940</v>
      </c>
      <c r="C2035" s="50" t="s">
        <v>157</v>
      </c>
      <c r="D2035" s="50" t="s">
        <v>1941</v>
      </c>
      <c r="E2035" s="248" t="s">
        <v>1637</v>
      </c>
      <c r="F2035" s="248"/>
      <c r="G2035" s="52" t="s">
        <v>266</v>
      </c>
      <c r="H2035" s="53">
        <v>0.12640000000000001</v>
      </c>
      <c r="I2035" s="43">
        <f t="shared" si="402"/>
        <v>19.64</v>
      </c>
      <c r="J2035" s="43">
        <f t="shared" si="403"/>
        <v>2.4824960000000003</v>
      </c>
      <c r="L2035">
        <f>_xlfn.XLOOKUP(B2035,Analítico!B:B,Analítico!I:I,0)</f>
        <v>19.64</v>
      </c>
    </row>
    <row r="2036" spans="1:12" ht="24" customHeight="1" x14ac:dyDescent="0.25">
      <c r="A2036" s="50" t="s">
        <v>1638</v>
      </c>
      <c r="B2036" s="51" t="s">
        <v>1942</v>
      </c>
      <c r="C2036" s="50" t="s">
        <v>157</v>
      </c>
      <c r="D2036" s="50" t="s">
        <v>1943</v>
      </c>
      <c r="E2036" s="248" t="s">
        <v>1637</v>
      </c>
      <c r="F2036" s="248"/>
      <c r="G2036" s="52" t="s">
        <v>266</v>
      </c>
      <c r="H2036" s="53">
        <v>0.12640000000000001</v>
      </c>
      <c r="I2036" s="43">
        <f t="shared" si="402"/>
        <v>27.04</v>
      </c>
      <c r="J2036" s="43">
        <f t="shared" si="403"/>
        <v>3.417856</v>
      </c>
      <c r="L2036">
        <f>_xlfn.XLOOKUP(B2036,Analítico!B:B,Analítico!I:I,0)</f>
        <v>27.04</v>
      </c>
    </row>
    <row r="2037" spans="1:12" ht="39" customHeight="1" thickBot="1" x14ac:dyDescent="0.3">
      <c r="A2037" s="55" t="s">
        <v>1627</v>
      </c>
      <c r="B2037" s="56" t="s">
        <v>2660</v>
      </c>
      <c r="C2037" s="55" t="s">
        <v>157</v>
      </c>
      <c r="D2037" s="55" t="s">
        <v>2661</v>
      </c>
      <c r="E2037" s="249" t="s">
        <v>1648</v>
      </c>
      <c r="F2037" s="249"/>
      <c r="G2037" s="57" t="s">
        <v>164</v>
      </c>
      <c r="H2037" s="58">
        <v>1</v>
      </c>
      <c r="I2037" s="43">
        <f t="shared" si="402"/>
        <v>120.31</v>
      </c>
      <c r="J2037" s="43">
        <f t="shared" si="403"/>
        <v>120.31</v>
      </c>
      <c r="L2037">
        <f>_xlfn.XLOOKUP(B2037,Analítico!B:B,Analítico!I:I,0)</f>
        <v>120.31</v>
      </c>
    </row>
    <row r="2038" spans="1:12" ht="26.25" hidden="1" thickBot="1" x14ac:dyDescent="0.3">
      <c r="A2038" s="44"/>
      <c r="B2038" s="44"/>
      <c r="C2038" s="44"/>
      <c r="D2038" s="44"/>
      <c r="E2038" s="44" t="s">
        <v>1629</v>
      </c>
      <c r="F2038" s="45">
        <v>4.47</v>
      </c>
      <c r="G2038" s="44" t="s">
        <v>1630</v>
      </c>
      <c r="H2038" s="45">
        <v>0</v>
      </c>
      <c r="I2038" s="44" t="s">
        <v>1631</v>
      </c>
      <c r="J2038" s="45">
        <v>4.47</v>
      </c>
      <c r="L2038" t="str">
        <f>_xlfn.XLOOKUP(B2038,Analítico!B:B,Analítico!I:I,0)</f>
        <v>MO com LS =&gt;</v>
      </c>
    </row>
    <row r="2039" spans="1:12" ht="15" hidden="1" customHeight="1" thickBot="1" x14ac:dyDescent="0.3">
      <c r="A2039" s="44"/>
      <c r="B2039" s="44"/>
      <c r="C2039" s="44"/>
      <c r="D2039" s="44"/>
      <c r="E2039" s="44" t="s">
        <v>1632</v>
      </c>
      <c r="F2039" s="45">
        <v>28.25</v>
      </c>
      <c r="G2039" s="44"/>
      <c r="H2039" s="229" t="s">
        <v>1633</v>
      </c>
      <c r="I2039" s="229"/>
      <c r="J2039" s="45">
        <v>156.66</v>
      </c>
      <c r="L2039" t="str">
        <f>_xlfn.XLOOKUP(B2039,Analítico!B:B,Analítico!I:I,0)</f>
        <v>MO com LS =&gt;</v>
      </c>
    </row>
    <row r="2040" spans="1:12" ht="0.75" customHeight="1" thickTop="1" x14ac:dyDescent="0.25">
      <c r="A2040" s="49"/>
      <c r="B2040" s="49"/>
      <c r="C2040" s="49"/>
      <c r="D2040" s="49"/>
      <c r="E2040" s="49"/>
      <c r="F2040" s="49"/>
      <c r="G2040" s="49"/>
      <c r="H2040" s="49"/>
      <c r="I2040" s="49"/>
      <c r="J2040" s="49"/>
      <c r="L2040" t="str">
        <f>_xlfn.XLOOKUP(B2040,Analítico!B:B,Analítico!I:I,0)</f>
        <v>MO com LS =&gt;</v>
      </c>
    </row>
    <row r="2041" spans="1:12" ht="18" hidden="1" customHeight="1" x14ac:dyDescent="0.25">
      <c r="A2041" s="36" t="s">
        <v>923</v>
      </c>
      <c r="B2041" s="37" t="s">
        <v>137</v>
      </c>
      <c r="C2041" s="36" t="s">
        <v>138</v>
      </c>
      <c r="D2041" s="36" t="s">
        <v>9</v>
      </c>
      <c r="E2041" s="250" t="s">
        <v>1626</v>
      </c>
      <c r="F2041" s="250"/>
      <c r="G2041" s="38" t="s">
        <v>139</v>
      </c>
      <c r="H2041" s="37" t="s">
        <v>140</v>
      </c>
      <c r="I2041" s="37" t="s">
        <v>141</v>
      </c>
      <c r="J2041" s="37" t="s">
        <v>10</v>
      </c>
      <c r="L2041" t="str">
        <f>_xlfn.XLOOKUP(B2041,Analítico!B:B,Analítico!I:I,0)</f>
        <v>Valor Unit</v>
      </c>
    </row>
    <row r="2042" spans="1:12" ht="24" customHeight="1" x14ac:dyDescent="0.25">
      <c r="A2042" s="39" t="s">
        <v>1636</v>
      </c>
      <c r="B2042" s="40" t="s">
        <v>924</v>
      </c>
      <c r="C2042" s="39" t="s">
        <v>162</v>
      </c>
      <c r="D2042" s="39" t="s">
        <v>925</v>
      </c>
      <c r="E2042" s="251" t="s">
        <v>2662</v>
      </c>
      <c r="F2042" s="251"/>
      <c r="G2042" s="41" t="s">
        <v>164</v>
      </c>
      <c r="H2042" s="42">
        <v>1</v>
      </c>
      <c r="I2042" s="43">
        <f t="shared" ref="I2042:I2045" si="404">L2042</f>
        <v>3.5044847950819675</v>
      </c>
      <c r="J2042" s="43">
        <f t="shared" ref="J2042:J2045" si="405">H2042*I2042</f>
        <v>3.5044847950819675</v>
      </c>
      <c r="L2042">
        <f>_xlfn.XLOOKUP(B2042,Analítico!B:B,Analítico!I:I,0)</f>
        <v>3.5044847950819675</v>
      </c>
    </row>
    <row r="2043" spans="1:12" ht="25.5" customHeight="1" x14ac:dyDescent="0.25">
      <c r="A2043" s="50" t="s">
        <v>1638</v>
      </c>
      <c r="B2043" s="51" t="s">
        <v>1940</v>
      </c>
      <c r="C2043" s="50" t="s">
        <v>157</v>
      </c>
      <c r="D2043" s="50" t="s">
        <v>1941</v>
      </c>
      <c r="E2043" s="248" t="s">
        <v>1637</v>
      </c>
      <c r="F2043" s="248"/>
      <c r="G2043" s="52" t="s">
        <v>266</v>
      </c>
      <c r="H2043" s="53">
        <v>0.01</v>
      </c>
      <c r="I2043" s="43">
        <f t="shared" si="404"/>
        <v>19.64</v>
      </c>
      <c r="J2043" s="43">
        <f t="shared" si="405"/>
        <v>0.19640000000000002</v>
      </c>
      <c r="L2043">
        <f>_xlfn.XLOOKUP(B2043,Analítico!B:B,Analítico!I:I,0)</f>
        <v>19.64</v>
      </c>
    </row>
    <row r="2044" spans="1:12" ht="24" customHeight="1" x14ac:dyDescent="0.25">
      <c r="A2044" s="50" t="s">
        <v>1638</v>
      </c>
      <c r="B2044" s="51" t="s">
        <v>1942</v>
      </c>
      <c r="C2044" s="50" t="s">
        <v>157</v>
      </c>
      <c r="D2044" s="50" t="s">
        <v>1943</v>
      </c>
      <c r="E2044" s="248" t="s">
        <v>1637</v>
      </c>
      <c r="F2044" s="248"/>
      <c r="G2044" s="52" t="s">
        <v>266</v>
      </c>
      <c r="H2044" s="53">
        <v>0.01</v>
      </c>
      <c r="I2044" s="43">
        <f t="shared" si="404"/>
        <v>27.04</v>
      </c>
      <c r="J2044" s="43">
        <f t="shared" si="405"/>
        <v>0.27039999999999997</v>
      </c>
      <c r="L2044">
        <f>_xlfn.XLOOKUP(B2044,Analítico!B:B,Analítico!I:I,0)</f>
        <v>27.04</v>
      </c>
    </row>
    <row r="2045" spans="1:12" ht="24" customHeight="1" thickBot="1" x14ac:dyDescent="0.3">
      <c r="A2045" s="55" t="s">
        <v>1627</v>
      </c>
      <c r="B2045" s="56" t="s">
        <v>2663</v>
      </c>
      <c r="C2045" s="55" t="s">
        <v>162</v>
      </c>
      <c r="D2045" s="55" t="s">
        <v>2664</v>
      </c>
      <c r="E2045" s="249" t="s">
        <v>1648</v>
      </c>
      <c r="F2045" s="249"/>
      <c r="G2045" s="57" t="s">
        <v>164</v>
      </c>
      <c r="H2045" s="58">
        <v>1</v>
      </c>
      <c r="I2045" s="43">
        <f t="shared" si="404"/>
        <v>3.04</v>
      </c>
      <c r="J2045" s="43">
        <f t="shared" si="405"/>
        <v>3.04</v>
      </c>
      <c r="L2045">
        <f>_xlfn.XLOOKUP(B2045,Analítico!B:B,Analítico!I:I,0)</f>
        <v>3.04</v>
      </c>
    </row>
    <row r="2046" spans="1:12" ht="26.25" hidden="1" thickBot="1" x14ac:dyDescent="0.3">
      <c r="A2046" s="44"/>
      <c r="B2046" s="44"/>
      <c r="C2046" s="44"/>
      <c r="D2046" s="44"/>
      <c r="E2046" s="44" t="s">
        <v>1629</v>
      </c>
      <c r="F2046" s="45">
        <v>0.34</v>
      </c>
      <c r="G2046" s="44" t="s">
        <v>1630</v>
      </c>
      <c r="H2046" s="45">
        <v>0</v>
      </c>
      <c r="I2046" s="44" t="s">
        <v>1631</v>
      </c>
      <c r="J2046" s="45">
        <v>0.34</v>
      </c>
      <c r="L2046" t="str">
        <f>_xlfn.XLOOKUP(B2046,Analítico!B:B,Analítico!I:I,0)</f>
        <v>MO com LS =&gt;</v>
      </c>
    </row>
    <row r="2047" spans="1:12" ht="15" hidden="1" customHeight="1" thickBot="1" x14ac:dyDescent="0.3">
      <c r="A2047" s="44"/>
      <c r="B2047" s="44"/>
      <c r="C2047" s="44"/>
      <c r="D2047" s="44"/>
      <c r="E2047" s="44" t="s">
        <v>1632</v>
      </c>
      <c r="F2047" s="45">
        <v>0.78</v>
      </c>
      <c r="G2047" s="44"/>
      <c r="H2047" s="229" t="s">
        <v>1633</v>
      </c>
      <c r="I2047" s="229"/>
      <c r="J2047" s="45">
        <v>4.3499999999999996</v>
      </c>
      <c r="L2047" t="str">
        <f>_xlfn.XLOOKUP(B2047,Analítico!B:B,Analítico!I:I,0)</f>
        <v>MO com LS =&gt;</v>
      </c>
    </row>
    <row r="2048" spans="1:12" ht="0.75" customHeight="1" thickTop="1" x14ac:dyDescent="0.25">
      <c r="A2048" s="49"/>
      <c r="B2048" s="49"/>
      <c r="C2048" s="49"/>
      <c r="D2048" s="49"/>
      <c r="E2048" s="49"/>
      <c r="F2048" s="49"/>
      <c r="G2048" s="49"/>
      <c r="H2048" s="49"/>
      <c r="I2048" s="49"/>
      <c r="J2048" s="49"/>
      <c r="L2048" t="str">
        <f>_xlfn.XLOOKUP(B2048,Analítico!B:B,Analítico!I:I,0)</f>
        <v>MO com LS =&gt;</v>
      </c>
    </row>
    <row r="2049" spans="1:12" ht="18" hidden="1" customHeight="1" x14ac:dyDescent="0.25">
      <c r="A2049" s="36" t="s">
        <v>926</v>
      </c>
      <c r="B2049" s="37" t="s">
        <v>137</v>
      </c>
      <c r="C2049" s="36" t="s">
        <v>138</v>
      </c>
      <c r="D2049" s="36" t="s">
        <v>9</v>
      </c>
      <c r="E2049" s="250" t="s">
        <v>1626</v>
      </c>
      <c r="F2049" s="250"/>
      <c r="G2049" s="38" t="s">
        <v>139</v>
      </c>
      <c r="H2049" s="37" t="s">
        <v>140</v>
      </c>
      <c r="I2049" s="37" t="s">
        <v>141</v>
      </c>
      <c r="J2049" s="37" t="s">
        <v>10</v>
      </c>
      <c r="L2049" t="str">
        <f>_xlfn.XLOOKUP(B2049,Analítico!B:B,Analítico!I:I,0)</f>
        <v>Valor Unit</v>
      </c>
    </row>
    <row r="2050" spans="1:12" ht="25.5" customHeight="1" x14ac:dyDescent="0.25">
      <c r="A2050" s="39" t="s">
        <v>1636</v>
      </c>
      <c r="B2050" s="40" t="s">
        <v>927</v>
      </c>
      <c r="C2050" s="39" t="s">
        <v>157</v>
      </c>
      <c r="D2050" s="39" t="s">
        <v>928</v>
      </c>
      <c r="E2050" s="251" t="s">
        <v>2578</v>
      </c>
      <c r="F2050" s="251"/>
      <c r="G2050" s="41" t="s">
        <v>164</v>
      </c>
      <c r="H2050" s="42">
        <v>1</v>
      </c>
      <c r="I2050" s="43">
        <f t="shared" ref="I2050:I2053" si="406">L2050</f>
        <v>150.82980306557377</v>
      </c>
      <c r="J2050" s="43">
        <f t="shared" ref="J2050:J2053" si="407">H2050*I2050</f>
        <v>150.82980306557377</v>
      </c>
      <c r="L2050">
        <f>_xlfn.XLOOKUP(B2050,Analítico!B:B,Analítico!I:I,0)</f>
        <v>150.82980306557377</v>
      </c>
    </row>
    <row r="2051" spans="1:12" ht="25.5" customHeight="1" x14ac:dyDescent="0.25">
      <c r="A2051" s="50" t="s">
        <v>1638</v>
      </c>
      <c r="B2051" s="51" t="s">
        <v>1940</v>
      </c>
      <c r="C2051" s="50" t="s">
        <v>157</v>
      </c>
      <c r="D2051" s="50" t="s">
        <v>1941</v>
      </c>
      <c r="E2051" s="248" t="s">
        <v>1637</v>
      </c>
      <c r="F2051" s="248"/>
      <c r="G2051" s="52" t="s">
        <v>266</v>
      </c>
      <c r="H2051" s="53">
        <v>0.15820000000000001</v>
      </c>
      <c r="I2051" s="43">
        <f t="shared" si="406"/>
        <v>19.64</v>
      </c>
      <c r="J2051" s="43">
        <f t="shared" si="407"/>
        <v>3.1070480000000003</v>
      </c>
      <c r="L2051">
        <f>_xlfn.XLOOKUP(B2051,Analítico!B:B,Analítico!I:I,0)</f>
        <v>19.64</v>
      </c>
    </row>
    <row r="2052" spans="1:12" ht="24" customHeight="1" x14ac:dyDescent="0.25">
      <c r="A2052" s="50" t="s">
        <v>1638</v>
      </c>
      <c r="B2052" s="51" t="s">
        <v>1942</v>
      </c>
      <c r="C2052" s="50" t="s">
        <v>157</v>
      </c>
      <c r="D2052" s="50" t="s">
        <v>1943</v>
      </c>
      <c r="E2052" s="248" t="s">
        <v>1637</v>
      </c>
      <c r="F2052" s="248"/>
      <c r="G2052" s="52" t="s">
        <v>266</v>
      </c>
      <c r="H2052" s="53">
        <v>0.15820000000000001</v>
      </c>
      <c r="I2052" s="43">
        <f t="shared" si="406"/>
        <v>27.04</v>
      </c>
      <c r="J2052" s="43">
        <f t="shared" si="407"/>
        <v>4.2777279999999998</v>
      </c>
      <c r="L2052">
        <f>_xlfn.XLOOKUP(B2052,Analítico!B:B,Analítico!I:I,0)</f>
        <v>27.04</v>
      </c>
    </row>
    <row r="2053" spans="1:12" ht="25.5" customHeight="1" thickBot="1" x14ac:dyDescent="0.3">
      <c r="A2053" s="55" t="s">
        <v>1627</v>
      </c>
      <c r="B2053" s="56" t="s">
        <v>2665</v>
      </c>
      <c r="C2053" s="55" t="s">
        <v>157</v>
      </c>
      <c r="D2053" s="55" t="s">
        <v>2666</v>
      </c>
      <c r="E2053" s="249" t="s">
        <v>1648</v>
      </c>
      <c r="F2053" s="249"/>
      <c r="G2053" s="57" t="s">
        <v>255</v>
      </c>
      <c r="H2053" s="58">
        <v>3</v>
      </c>
      <c r="I2053" s="43">
        <f t="shared" si="406"/>
        <v>47.82</v>
      </c>
      <c r="J2053" s="43">
        <f t="shared" si="407"/>
        <v>143.46</v>
      </c>
      <c r="L2053">
        <f>_xlfn.XLOOKUP(B2053,Analítico!B:B,Analítico!I:I,0)</f>
        <v>47.82</v>
      </c>
    </row>
    <row r="2054" spans="1:12" ht="26.25" hidden="1" thickBot="1" x14ac:dyDescent="0.3">
      <c r="A2054" s="44"/>
      <c r="B2054" s="44"/>
      <c r="C2054" s="44"/>
      <c r="D2054" s="44"/>
      <c r="E2054" s="44" t="s">
        <v>1629</v>
      </c>
      <c r="F2054" s="45">
        <v>5.59</v>
      </c>
      <c r="G2054" s="44" t="s">
        <v>1630</v>
      </c>
      <c r="H2054" s="45">
        <v>0</v>
      </c>
      <c r="I2054" s="44" t="s">
        <v>1631</v>
      </c>
      <c r="J2054" s="45">
        <v>5.59</v>
      </c>
      <c r="L2054" t="str">
        <f>_xlfn.XLOOKUP(B2054,Analítico!B:B,Analítico!I:I,0)</f>
        <v>MO com LS =&gt;</v>
      </c>
    </row>
    <row r="2055" spans="1:12" ht="15" hidden="1" customHeight="1" thickBot="1" x14ac:dyDescent="0.3">
      <c r="A2055" s="44"/>
      <c r="B2055" s="44"/>
      <c r="C2055" s="44"/>
      <c r="D2055" s="44"/>
      <c r="E2055" s="44" t="s">
        <v>1632</v>
      </c>
      <c r="F2055" s="45">
        <v>33.76</v>
      </c>
      <c r="G2055" s="44"/>
      <c r="H2055" s="229" t="s">
        <v>1633</v>
      </c>
      <c r="I2055" s="229"/>
      <c r="J2055" s="45">
        <v>187.22</v>
      </c>
      <c r="L2055" t="str">
        <f>_xlfn.XLOOKUP(B2055,Analítico!B:B,Analítico!I:I,0)</f>
        <v>MO com LS =&gt;</v>
      </c>
    </row>
    <row r="2056" spans="1:12" ht="0.75" customHeight="1" thickTop="1" x14ac:dyDescent="0.25">
      <c r="A2056" s="49"/>
      <c r="B2056" s="49"/>
      <c r="C2056" s="49"/>
      <c r="D2056" s="49"/>
      <c r="E2056" s="49"/>
      <c r="F2056" s="49"/>
      <c r="G2056" s="49"/>
      <c r="H2056" s="49"/>
      <c r="I2056" s="49"/>
      <c r="J2056" s="49"/>
      <c r="L2056" t="str">
        <f>_xlfn.XLOOKUP(B2056,Analítico!B:B,Analítico!I:I,0)</f>
        <v>MO com LS =&gt;</v>
      </c>
    </row>
    <row r="2057" spans="1:12" ht="18" hidden="1" customHeight="1" x14ac:dyDescent="0.25">
      <c r="A2057" s="36" t="s">
        <v>929</v>
      </c>
      <c r="B2057" s="37" t="s">
        <v>137</v>
      </c>
      <c r="C2057" s="36" t="s">
        <v>138</v>
      </c>
      <c r="D2057" s="36" t="s">
        <v>9</v>
      </c>
      <c r="E2057" s="250" t="s">
        <v>1626</v>
      </c>
      <c r="F2057" s="250"/>
      <c r="G2057" s="38" t="s">
        <v>139</v>
      </c>
      <c r="H2057" s="37" t="s">
        <v>140</v>
      </c>
      <c r="I2057" s="37" t="s">
        <v>141</v>
      </c>
      <c r="J2057" s="37" t="s">
        <v>10</v>
      </c>
      <c r="L2057" t="str">
        <f>_xlfn.XLOOKUP(B2057,Analítico!B:B,Analítico!I:I,0)</f>
        <v>Valor Unit</v>
      </c>
    </row>
    <row r="2058" spans="1:12" ht="25.5" customHeight="1" x14ac:dyDescent="0.25">
      <c r="A2058" s="39" t="s">
        <v>1636</v>
      </c>
      <c r="B2058" s="40" t="s">
        <v>930</v>
      </c>
      <c r="C2058" s="39" t="s">
        <v>162</v>
      </c>
      <c r="D2058" s="39" t="s">
        <v>931</v>
      </c>
      <c r="E2058" s="251" t="s">
        <v>2667</v>
      </c>
      <c r="F2058" s="251"/>
      <c r="G2058" s="41" t="s">
        <v>164</v>
      </c>
      <c r="H2058" s="42">
        <v>1</v>
      </c>
      <c r="I2058" s="43">
        <f t="shared" ref="I2058:I2061" si="408">L2058</f>
        <v>605.94556178688538</v>
      </c>
      <c r="J2058" s="43">
        <f t="shared" ref="J2058:J2061" si="409">H2058*I2058</f>
        <v>605.94556178688538</v>
      </c>
      <c r="L2058">
        <f>_xlfn.XLOOKUP(B2058,Analítico!B:B,Analítico!I:I,0)</f>
        <v>605.94556178688538</v>
      </c>
    </row>
    <row r="2059" spans="1:12" ht="25.5" customHeight="1" x14ac:dyDescent="0.25">
      <c r="A2059" s="50" t="s">
        <v>1638</v>
      </c>
      <c r="B2059" s="51" t="s">
        <v>1940</v>
      </c>
      <c r="C2059" s="50" t="s">
        <v>157</v>
      </c>
      <c r="D2059" s="50" t="s">
        <v>1941</v>
      </c>
      <c r="E2059" s="248" t="s">
        <v>1637</v>
      </c>
      <c r="F2059" s="248"/>
      <c r="G2059" s="52" t="s">
        <v>266</v>
      </c>
      <c r="H2059" s="53">
        <v>1.2110000000000001</v>
      </c>
      <c r="I2059" s="43">
        <f t="shared" si="408"/>
        <v>19.64</v>
      </c>
      <c r="J2059" s="43">
        <f t="shared" si="409"/>
        <v>23.784040000000001</v>
      </c>
      <c r="L2059">
        <f>_xlfn.XLOOKUP(B2059,Analítico!B:B,Analítico!I:I,0)</f>
        <v>19.64</v>
      </c>
    </row>
    <row r="2060" spans="1:12" ht="24" customHeight="1" x14ac:dyDescent="0.25">
      <c r="A2060" s="50" t="s">
        <v>1638</v>
      </c>
      <c r="B2060" s="51" t="s">
        <v>1942</v>
      </c>
      <c r="C2060" s="50" t="s">
        <v>157</v>
      </c>
      <c r="D2060" s="50" t="s">
        <v>1943</v>
      </c>
      <c r="E2060" s="248" t="s">
        <v>1637</v>
      </c>
      <c r="F2060" s="248"/>
      <c r="G2060" s="52" t="s">
        <v>266</v>
      </c>
      <c r="H2060" s="53">
        <v>1.2110000000000001</v>
      </c>
      <c r="I2060" s="43">
        <f t="shared" si="408"/>
        <v>27.04</v>
      </c>
      <c r="J2060" s="43">
        <f t="shared" si="409"/>
        <v>32.745440000000002</v>
      </c>
      <c r="L2060">
        <f>_xlfn.XLOOKUP(B2060,Analítico!B:B,Analítico!I:I,0)</f>
        <v>27.04</v>
      </c>
    </row>
    <row r="2061" spans="1:12" ht="25.5" customHeight="1" thickBot="1" x14ac:dyDescent="0.3">
      <c r="A2061" s="55" t="s">
        <v>1627</v>
      </c>
      <c r="B2061" s="56" t="s">
        <v>2668</v>
      </c>
      <c r="C2061" s="55" t="s">
        <v>162</v>
      </c>
      <c r="D2061" s="55" t="s">
        <v>2669</v>
      </c>
      <c r="E2061" s="249" t="s">
        <v>1648</v>
      </c>
      <c r="F2061" s="249"/>
      <c r="G2061" s="57" t="s">
        <v>164</v>
      </c>
      <c r="H2061" s="58">
        <v>1</v>
      </c>
      <c r="I2061" s="43">
        <f t="shared" si="408"/>
        <v>549.41999999999996</v>
      </c>
      <c r="J2061" s="43">
        <f t="shared" si="409"/>
        <v>549.41999999999996</v>
      </c>
      <c r="L2061">
        <f>_xlfn.XLOOKUP(B2061,Analítico!B:B,Analítico!I:I,0)</f>
        <v>549.41999999999996</v>
      </c>
    </row>
    <row r="2062" spans="1:12" ht="26.25" hidden="1" thickBot="1" x14ac:dyDescent="0.3">
      <c r="A2062" s="44"/>
      <c r="B2062" s="44"/>
      <c r="C2062" s="44"/>
      <c r="D2062" s="44"/>
      <c r="E2062" s="44" t="s">
        <v>1629</v>
      </c>
      <c r="F2062" s="45">
        <v>42.91</v>
      </c>
      <c r="G2062" s="44" t="s">
        <v>1630</v>
      </c>
      <c r="H2062" s="45">
        <v>0</v>
      </c>
      <c r="I2062" s="44" t="s">
        <v>1631</v>
      </c>
      <c r="J2062" s="45">
        <v>42.91</v>
      </c>
      <c r="L2062" t="str">
        <f>_xlfn.XLOOKUP(B2062,Analítico!B:B,Analítico!I:I,0)</f>
        <v>MO com LS =&gt;</v>
      </c>
    </row>
    <row r="2063" spans="1:12" ht="15" hidden="1" customHeight="1" thickBot="1" x14ac:dyDescent="0.3">
      <c r="A2063" s="44"/>
      <c r="B2063" s="44"/>
      <c r="C2063" s="44"/>
      <c r="D2063" s="44"/>
      <c r="E2063" s="44" t="s">
        <v>1632</v>
      </c>
      <c r="F2063" s="45">
        <v>135.63</v>
      </c>
      <c r="G2063" s="44"/>
      <c r="H2063" s="229" t="s">
        <v>1633</v>
      </c>
      <c r="I2063" s="229"/>
      <c r="J2063" s="45">
        <v>752.14</v>
      </c>
      <c r="L2063" t="str">
        <f>_xlfn.XLOOKUP(B2063,Analítico!B:B,Analítico!I:I,0)</f>
        <v>MO com LS =&gt;</v>
      </c>
    </row>
    <row r="2064" spans="1:12" ht="0.75" customHeight="1" thickTop="1" x14ac:dyDescent="0.25">
      <c r="A2064" s="49"/>
      <c r="B2064" s="49"/>
      <c r="C2064" s="49"/>
      <c r="D2064" s="49"/>
      <c r="E2064" s="49"/>
      <c r="F2064" s="49"/>
      <c r="G2064" s="49"/>
      <c r="H2064" s="49"/>
      <c r="I2064" s="49"/>
      <c r="J2064" s="49"/>
      <c r="L2064" t="str">
        <f>_xlfn.XLOOKUP(B2064,Analítico!B:B,Analítico!I:I,0)</f>
        <v>MO com LS =&gt;</v>
      </c>
    </row>
    <row r="2065" spans="1:12" ht="18" hidden="1" customHeight="1" x14ac:dyDescent="0.25">
      <c r="A2065" s="36" t="s">
        <v>932</v>
      </c>
      <c r="B2065" s="37" t="s">
        <v>137</v>
      </c>
      <c r="C2065" s="36" t="s">
        <v>138</v>
      </c>
      <c r="D2065" s="36" t="s">
        <v>9</v>
      </c>
      <c r="E2065" s="250" t="s">
        <v>1626</v>
      </c>
      <c r="F2065" s="250"/>
      <c r="G2065" s="38" t="s">
        <v>139</v>
      </c>
      <c r="H2065" s="37" t="s">
        <v>140</v>
      </c>
      <c r="I2065" s="37" t="s">
        <v>141</v>
      </c>
      <c r="J2065" s="37" t="s">
        <v>10</v>
      </c>
      <c r="L2065" t="str">
        <f>_xlfn.XLOOKUP(B2065,Analítico!B:B,Analítico!I:I,0)</f>
        <v>Valor Unit</v>
      </c>
    </row>
    <row r="2066" spans="1:12" ht="25.5" customHeight="1" x14ac:dyDescent="0.25">
      <c r="A2066" s="39" t="s">
        <v>1636</v>
      </c>
      <c r="B2066" s="40" t="s">
        <v>933</v>
      </c>
      <c r="C2066" s="39" t="s">
        <v>594</v>
      </c>
      <c r="D2066" s="39" t="s">
        <v>2670</v>
      </c>
      <c r="E2066" s="251" t="s">
        <v>2671</v>
      </c>
      <c r="F2066" s="251"/>
      <c r="G2066" s="41" t="s">
        <v>808</v>
      </c>
      <c r="H2066" s="42">
        <v>1</v>
      </c>
      <c r="I2066" s="43">
        <f t="shared" ref="I2066:I2069" si="410">L2066</f>
        <v>15.645309131147542</v>
      </c>
      <c r="J2066" s="43">
        <f t="shared" ref="J2066:J2069" si="411">H2066*I2066</f>
        <v>15.645309131147542</v>
      </c>
      <c r="L2066">
        <f>_xlfn.XLOOKUP(B2066,Analítico!B:B,Analítico!I:I,0)</f>
        <v>15.645309131147542</v>
      </c>
    </row>
    <row r="2067" spans="1:12" ht="24" customHeight="1" x14ac:dyDescent="0.25">
      <c r="A2067" s="50" t="s">
        <v>1638</v>
      </c>
      <c r="B2067" s="51" t="s">
        <v>2525</v>
      </c>
      <c r="C2067" s="50" t="s">
        <v>594</v>
      </c>
      <c r="D2067" s="50" t="s">
        <v>2526</v>
      </c>
      <c r="E2067" s="248" t="s">
        <v>2336</v>
      </c>
      <c r="F2067" s="248"/>
      <c r="G2067" s="52" t="s">
        <v>1787</v>
      </c>
      <c r="H2067" s="53">
        <v>0.18</v>
      </c>
      <c r="I2067" s="43">
        <f t="shared" si="410"/>
        <v>3.48</v>
      </c>
      <c r="J2067" s="43">
        <f t="shared" si="411"/>
        <v>0.62639999999999996</v>
      </c>
      <c r="L2067">
        <f>_xlfn.XLOOKUP(B2067,Analítico!B:B,Analítico!I:I,0)</f>
        <v>3.48</v>
      </c>
    </row>
    <row r="2068" spans="1:12" ht="24" customHeight="1" x14ac:dyDescent="0.25">
      <c r="A2068" s="55" t="s">
        <v>1627</v>
      </c>
      <c r="B2068" s="56" t="s">
        <v>2672</v>
      </c>
      <c r="C2068" s="55" t="s">
        <v>594</v>
      </c>
      <c r="D2068" s="55" t="s">
        <v>2673</v>
      </c>
      <c r="E2068" s="249" t="s">
        <v>1648</v>
      </c>
      <c r="F2068" s="249"/>
      <c r="G2068" s="57" t="s">
        <v>808</v>
      </c>
      <c r="H2068" s="58">
        <v>1</v>
      </c>
      <c r="I2068" s="43">
        <f t="shared" si="410"/>
        <v>11.37</v>
      </c>
      <c r="J2068" s="43">
        <f t="shared" si="411"/>
        <v>11.37</v>
      </c>
      <c r="L2068">
        <f>_xlfn.XLOOKUP(B2068,Analítico!B:B,Analítico!I:I,0)</f>
        <v>11.37</v>
      </c>
    </row>
    <row r="2069" spans="1:12" ht="24" customHeight="1" thickBot="1" x14ac:dyDescent="0.3">
      <c r="A2069" s="55" t="s">
        <v>1627</v>
      </c>
      <c r="B2069" s="56" t="s">
        <v>2529</v>
      </c>
      <c r="C2069" s="55" t="s">
        <v>157</v>
      </c>
      <c r="D2069" s="55" t="s">
        <v>2530</v>
      </c>
      <c r="E2069" s="249" t="s">
        <v>1665</v>
      </c>
      <c r="F2069" s="249"/>
      <c r="G2069" s="57" t="s">
        <v>266</v>
      </c>
      <c r="H2069" s="58">
        <v>0.18</v>
      </c>
      <c r="I2069" s="43">
        <f t="shared" si="410"/>
        <v>20.32</v>
      </c>
      <c r="J2069" s="43">
        <f t="shared" si="411"/>
        <v>3.6576</v>
      </c>
      <c r="L2069">
        <f>_xlfn.XLOOKUP(B2069,Analítico!B:B,Analítico!I:I,0)</f>
        <v>20.32</v>
      </c>
    </row>
    <row r="2070" spans="1:12" ht="26.25" hidden="1" thickBot="1" x14ac:dyDescent="0.3">
      <c r="A2070" s="44"/>
      <c r="B2070" s="44"/>
      <c r="C2070" s="44"/>
      <c r="D2070" s="44"/>
      <c r="E2070" s="44" t="s">
        <v>1629</v>
      </c>
      <c r="F2070" s="45">
        <v>3.72</v>
      </c>
      <c r="G2070" s="44" t="s">
        <v>1630</v>
      </c>
      <c r="H2070" s="45">
        <v>0</v>
      </c>
      <c r="I2070" s="44" t="s">
        <v>1631</v>
      </c>
      <c r="J2070" s="45">
        <v>3.72</v>
      </c>
      <c r="L2070" t="str">
        <f>_xlfn.XLOOKUP(B2070,Analítico!B:B,Analítico!I:I,0)</f>
        <v>MO com LS =&gt;</v>
      </c>
    </row>
    <row r="2071" spans="1:12" ht="15" hidden="1" customHeight="1" thickBot="1" x14ac:dyDescent="0.3">
      <c r="A2071" s="44"/>
      <c r="B2071" s="44"/>
      <c r="C2071" s="44"/>
      <c r="D2071" s="44"/>
      <c r="E2071" s="44" t="s">
        <v>1632</v>
      </c>
      <c r="F2071" s="45">
        <v>3.5</v>
      </c>
      <c r="G2071" s="44"/>
      <c r="H2071" s="229" t="s">
        <v>1633</v>
      </c>
      <c r="I2071" s="229"/>
      <c r="J2071" s="45">
        <v>19.420000000000002</v>
      </c>
      <c r="L2071" t="str">
        <f>_xlfn.XLOOKUP(B2071,Analítico!B:B,Analítico!I:I,0)</f>
        <v>MO com LS =&gt;</v>
      </c>
    </row>
    <row r="2072" spans="1:12" ht="0.75" customHeight="1" thickTop="1" x14ac:dyDescent="0.25">
      <c r="A2072" s="49"/>
      <c r="B2072" s="49"/>
      <c r="C2072" s="49"/>
      <c r="D2072" s="49"/>
      <c r="E2072" s="49"/>
      <c r="F2072" s="49"/>
      <c r="G2072" s="49"/>
      <c r="H2072" s="49"/>
      <c r="I2072" s="49"/>
      <c r="J2072" s="49"/>
      <c r="L2072" t="str">
        <f>_xlfn.XLOOKUP(B2072,Analítico!B:B,Analítico!I:I,0)</f>
        <v>MO com LS =&gt;</v>
      </c>
    </row>
    <row r="2073" spans="1:12" ht="18" hidden="1" customHeight="1" x14ac:dyDescent="0.25">
      <c r="A2073" s="36" t="s">
        <v>935</v>
      </c>
      <c r="B2073" s="37" t="s">
        <v>137</v>
      </c>
      <c r="C2073" s="36" t="s">
        <v>138</v>
      </c>
      <c r="D2073" s="36" t="s">
        <v>9</v>
      </c>
      <c r="E2073" s="250" t="s">
        <v>1626</v>
      </c>
      <c r="F2073" s="250"/>
      <c r="G2073" s="38" t="s">
        <v>139</v>
      </c>
      <c r="H2073" s="37" t="s">
        <v>140</v>
      </c>
      <c r="I2073" s="37" t="s">
        <v>141</v>
      </c>
      <c r="J2073" s="37" t="s">
        <v>10</v>
      </c>
      <c r="L2073" t="str">
        <f>_xlfn.XLOOKUP(B2073,Analítico!B:B,Analítico!I:I,0)</f>
        <v>Valor Unit</v>
      </c>
    </row>
    <row r="2074" spans="1:12" ht="25.5" customHeight="1" x14ac:dyDescent="0.25">
      <c r="A2074" s="39" t="s">
        <v>1636</v>
      </c>
      <c r="B2074" s="40" t="s">
        <v>936</v>
      </c>
      <c r="C2074" s="39" t="s">
        <v>157</v>
      </c>
      <c r="D2074" s="39" t="s">
        <v>937</v>
      </c>
      <c r="E2074" s="251" t="s">
        <v>2578</v>
      </c>
      <c r="F2074" s="251"/>
      <c r="G2074" s="41" t="s">
        <v>255</v>
      </c>
      <c r="H2074" s="42">
        <v>1</v>
      </c>
      <c r="I2074" s="43">
        <f t="shared" ref="I2074:I2077" si="412">L2074</f>
        <v>54.251035885245905</v>
      </c>
      <c r="J2074" s="43">
        <f t="shared" ref="J2074:J2077" si="413">H2074*I2074</f>
        <v>54.251035885245905</v>
      </c>
      <c r="L2074">
        <f>_xlfn.XLOOKUP(B2074,Analítico!B:B,Analítico!I:I,0)</f>
        <v>54.251035885245905</v>
      </c>
    </row>
    <row r="2075" spans="1:12" ht="25.5" customHeight="1" x14ac:dyDescent="0.25">
      <c r="A2075" s="50" t="s">
        <v>1638</v>
      </c>
      <c r="B2075" s="51" t="s">
        <v>1940</v>
      </c>
      <c r="C2075" s="50" t="s">
        <v>157</v>
      </c>
      <c r="D2075" s="50" t="s">
        <v>1941</v>
      </c>
      <c r="E2075" s="248" t="s">
        <v>1637</v>
      </c>
      <c r="F2075" s="248"/>
      <c r="G2075" s="52" t="s">
        <v>266</v>
      </c>
      <c r="H2075" s="53">
        <v>3.3700000000000001E-2</v>
      </c>
      <c r="I2075" s="43">
        <f t="shared" si="412"/>
        <v>19.64</v>
      </c>
      <c r="J2075" s="43">
        <f t="shared" si="413"/>
        <v>0.66186800000000001</v>
      </c>
      <c r="L2075">
        <f>_xlfn.XLOOKUP(B2075,Analítico!B:B,Analítico!I:I,0)</f>
        <v>19.64</v>
      </c>
    </row>
    <row r="2076" spans="1:12" ht="24" customHeight="1" x14ac:dyDescent="0.25">
      <c r="A2076" s="50" t="s">
        <v>1638</v>
      </c>
      <c r="B2076" s="51" t="s">
        <v>1942</v>
      </c>
      <c r="C2076" s="50" t="s">
        <v>157</v>
      </c>
      <c r="D2076" s="50" t="s">
        <v>1943</v>
      </c>
      <c r="E2076" s="248" t="s">
        <v>1637</v>
      </c>
      <c r="F2076" s="248"/>
      <c r="G2076" s="52" t="s">
        <v>266</v>
      </c>
      <c r="H2076" s="53">
        <v>3.3700000000000001E-2</v>
      </c>
      <c r="I2076" s="43">
        <f t="shared" si="412"/>
        <v>27.04</v>
      </c>
      <c r="J2076" s="43">
        <f t="shared" si="413"/>
        <v>0.91124799999999995</v>
      </c>
      <c r="L2076">
        <f>_xlfn.XLOOKUP(B2076,Analítico!B:B,Analítico!I:I,0)</f>
        <v>27.04</v>
      </c>
    </row>
    <row r="2077" spans="1:12" ht="24" customHeight="1" thickBot="1" x14ac:dyDescent="0.3">
      <c r="A2077" s="55" t="s">
        <v>1627</v>
      </c>
      <c r="B2077" s="56" t="s">
        <v>2674</v>
      </c>
      <c r="C2077" s="55" t="s">
        <v>157</v>
      </c>
      <c r="D2077" s="55" t="s">
        <v>2675</v>
      </c>
      <c r="E2077" s="249" t="s">
        <v>1648</v>
      </c>
      <c r="F2077" s="249"/>
      <c r="G2077" s="57" t="s">
        <v>255</v>
      </c>
      <c r="H2077" s="58">
        <v>1.1000000000000001</v>
      </c>
      <c r="I2077" s="43">
        <f t="shared" si="412"/>
        <v>47.9</v>
      </c>
      <c r="J2077" s="43">
        <f t="shared" si="413"/>
        <v>52.690000000000005</v>
      </c>
      <c r="L2077">
        <f>_xlfn.XLOOKUP(B2077,Analítico!B:B,Analítico!I:I,0)</f>
        <v>47.9</v>
      </c>
    </row>
    <row r="2078" spans="1:12" ht="26.25" hidden="1" thickBot="1" x14ac:dyDescent="0.3">
      <c r="A2078" s="44"/>
      <c r="B2078" s="44"/>
      <c r="C2078" s="44"/>
      <c r="D2078" s="44"/>
      <c r="E2078" s="44" t="s">
        <v>1629</v>
      </c>
      <c r="F2078" s="45">
        <v>1.19</v>
      </c>
      <c r="G2078" s="44" t="s">
        <v>1630</v>
      </c>
      <c r="H2078" s="45">
        <v>0</v>
      </c>
      <c r="I2078" s="44" t="s">
        <v>1631</v>
      </c>
      <c r="J2078" s="45">
        <v>1.19</v>
      </c>
      <c r="L2078" t="str">
        <f>_xlfn.XLOOKUP(B2078,Analítico!B:B,Analítico!I:I,0)</f>
        <v>MO com LS =&gt;</v>
      </c>
    </row>
    <row r="2079" spans="1:12" ht="15" hidden="1" customHeight="1" thickBot="1" x14ac:dyDescent="0.3">
      <c r="A2079" s="44"/>
      <c r="B2079" s="44"/>
      <c r="C2079" s="44"/>
      <c r="D2079" s="44"/>
      <c r="E2079" s="44" t="s">
        <v>1632</v>
      </c>
      <c r="F2079" s="45">
        <v>12.14</v>
      </c>
      <c r="G2079" s="44"/>
      <c r="H2079" s="229" t="s">
        <v>1633</v>
      </c>
      <c r="I2079" s="229"/>
      <c r="J2079" s="45">
        <v>67.34</v>
      </c>
      <c r="L2079" t="str">
        <f>_xlfn.XLOOKUP(B2079,Analítico!B:B,Analítico!I:I,0)</f>
        <v>MO com LS =&gt;</v>
      </c>
    </row>
    <row r="2080" spans="1:12" ht="0.75" customHeight="1" thickTop="1" x14ac:dyDescent="0.25">
      <c r="A2080" s="49"/>
      <c r="B2080" s="49"/>
      <c r="C2080" s="49"/>
      <c r="D2080" s="49"/>
      <c r="E2080" s="49"/>
      <c r="F2080" s="49"/>
      <c r="G2080" s="49"/>
      <c r="H2080" s="49"/>
      <c r="I2080" s="49"/>
      <c r="J2080" s="49"/>
      <c r="L2080" t="str">
        <f>_xlfn.XLOOKUP(B2080,Analítico!B:B,Analítico!I:I,0)</f>
        <v>MO com LS =&gt;</v>
      </c>
    </row>
    <row r="2081" spans="1:12" ht="18" hidden="1" customHeight="1" x14ac:dyDescent="0.25">
      <c r="A2081" s="36" t="s">
        <v>938</v>
      </c>
      <c r="B2081" s="37" t="s">
        <v>137</v>
      </c>
      <c r="C2081" s="36" t="s">
        <v>138</v>
      </c>
      <c r="D2081" s="36" t="s">
        <v>9</v>
      </c>
      <c r="E2081" s="250" t="s">
        <v>1626</v>
      </c>
      <c r="F2081" s="250"/>
      <c r="G2081" s="38" t="s">
        <v>139</v>
      </c>
      <c r="H2081" s="37" t="s">
        <v>140</v>
      </c>
      <c r="I2081" s="37" t="s">
        <v>141</v>
      </c>
      <c r="J2081" s="37" t="s">
        <v>10</v>
      </c>
      <c r="L2081" t="str">
        <f>_xlfn.XLOOKUP(B2081,Analítico!B:B,Analítico!I:I,0)</f>
        <v>Valor Unit</v>
      </c>
    </row>
    <row r="2082" spans="1:12" ht="24" customHeight="1" x14ac:dyDescent="0.25">
      <c r="A2082" s="39" t="s">
        <v>1636</v>
      </c>
      <c r="B2082" s="40" t="s">
        <v>939</v>
      </c>
      <c r="C2082" s="39" t="s">
        <v>162</v>
      </c>
      <c r="D2082" s="39" t="s">
        <v>940</v>
      </c>
      <c r="E2082" s="251" t="s">
        <v>2667</v>
      </c>
      <c r="F2082" s="251"/>
      <c r="G2082" s="41" t="s">
        <v>164</v>
      </c>
      <c r="H2082" s="42">
        <v>1</v>
      </c>
      <c r="I2082" s="43">
        <f t="shared" ref="I2082:I2085" si="414">L2082</f>
        <v>30.871691344262295</v>
      </c>
      <c r="J2082" s="43">
        <f t="shared" ref="J2082:J2085" si="415">H2082*I2082</f>
        <v>30.871691344262295</v>
      </c>
      <c r="L2082">
        <f>_xlfn.XLOOKUP(B2082,Analítico!B:B,Analítico!I:I,0)</f>
        <v>30.871691344262295</v>
      </c>
    </row>
    <row r="2083" spans="1:12" ht="25.5" customHeight="1" x14ac:dyDescent="0.25">
      <c r="A2083" s="50" t="s">
        <v>1638</v>
      </c>
      <c r="B2083" s="51" t="s">
        <v>1940</v>
      </c>
      <c r="C2083" s="50" t="s">
        <v>157</v>
      </c>
      <c r="D2083" s="50" t="s">
        <v>1941</v>
      </c>
      <c r="E2083" s="248" t="s">
        <v>1637</v>
      </c>
      <c r="F2083" s="248"/>
      <c r="G2083" s="52" t="s">
        <v>266</v>
      </c>
      <c r="H2083" s="53">
        <v>0.312</v>
      </c>
      <c r="I2083" s="43">
        <f t="shared" si="414"/>
        <v>19.64</v>
      </c>
      <c r="J2083" s="43">
        <f t="shared" si="415"/>
        <v>6.1276799999999998</v>
      </c>
      <c r="L2083">
        <f>_xlfn.XLOOKUP(B2083,Analítico!B:B,Analítico!I:I,0)</f>
        <v>19.64</v>
      </c>
    </row>
    <row r="2084" spans="1:12" ht="24" customHeight="1" x14ac:dyDescent="0.25">
      <c r="A2084" s="50" t="s">
        <v>1638</v>
      </c>
      <c r="B2084" s="51" t="s">
        <v>1942</v>
      </c>
      <c r="C2084" s="50" t="s">
        <v>157</v>
      </c>
      <c r="D2084" s="50" t="s">
        <v>1943</v>
      </c>
      <c r="E2084" s="248" t="s">
        <v>1637</v>
      </c>
      <c r="F2084" s="248"/>
      <c r="G2084" s="52" t="s">
        <v>266</v>
      </c>
      <c r="H2084" s="53">
        <v>0.312</v>
      </c>
      <c r="I2084" s="43">
        <f t="shared" si="414"/>
        <v>27.04</v>
      </c>
      <c r="J2084" s="43">
        <f t="shared" si="415"/>
        <v>8.4364799999999995</v>
      </c>
      <c r="L2084">
        <f>_xlfn.XLOOKUP(B2084,Analítico!B:B,Analítico!I:I,0)</f>
        <v>27.04</v>
      </c>
    </row>
    <row r="2085" spans="1:12" ht="24" customHeight="1" thickBot="1" x14ac:dyDescent="0.3">
      <c r="A2085" s="55" t="s">
        <v>1627</v>
      </c>
      <c r="B2085" s="56" t="s">
        <v>2676</v>
      </c>
      <c r="C2085" s="55" t="s">
        <v>162</v>
      </c>
      <c r="D2085" s="55" t="s">
        <v>940</v>
      </c>
      <c r="E2085" s="249" t="s">
        <v>1648</v>
      </c>
      <c r="F2085" s="249"/>
      <c r="G2085" s="57" t="s">
        <v>164</v>
      </c>
      <c r="H2085" s="58">
        <v>1</v>
      </c>
      <c r="I2085" s="43">
        <f t="shared" si="414"/>
        <v>16.32</v>
      </c>
      <c r="J2085" s="43">
        <f t="shared" si="415"/>
        <v>16.32</v>
      </c>
      <c r="L2085">
        <f>_xlfn.XLOOKUP(B2085,Analítico!B:B,Analítico!I:I,0)</f>
        <v>16.32</v>
      </c>
    </row>
    <row r="2086" spans="1:12" ht="26.25" hidden="1" thickBot="1" x14ac:dyDescent="0.3">
      <c r="A2086" s="44"/>
      <c r="B2086" s="44"/>
      <c r="C2086" s="44"/>
      <c r="D2086" s="44"/>
      <c r="E2086" s="44" t="s">
        <v>1629</v>
      </c>
      <c r="F2086" s="45">
        <v>11.05</v>
      </c>
      <c r="G2086" s="44" t="s">
        <v>1630</v>
      </c>
      <c r="H2086" s="45">
        <v>0</v>
      </c>
      <c r="I2086" s="44" t="s">
        <v>1631</v>
      </c>
      <c r="J2086" s="45">
        <v>11.05</v>
      </c>
      <c r="L2086" t="str">
        <f>_xlfn.XLOOKUP(B2086,Analítico!B:B,Analítico!I:I,0)</f>
        <v>MO com LS =&gt;</v>
      </c>
    </row>
    <row r="2087" spans="1:12" ht="15" hidden="1" customHeight="1" thickBot="1" x14ac:dyDescent="0.3">
      <c r="A2087" s="44"/>
      <c r="B2087" s="44"/>
      <c r="C2087" s="44"/>
      <c r="D2087" s="44"/>
      <c r="E2087" s="44" t="s">
        <v>1632</v>
      </c>
      <c r="F2087" s="45">
        <v>6.91</v>
      </c>
      <c r="G2087" s="44"/>
      <c r="H2087" s="229" t="s">
        <v>1633</v>
      </c>
      <c r="I2087" s="229"/>
      <c r="J2087" s="45">
        <v>38.32</v>
      </c>
      <c r="L2087" t="str">
        <f>_xlfn.XLOOKUP(B2087,Analítico!B:B,Analítico!I:I,0)</f>
        <v>MO com LS =&gt;</v>
      </c>
    </row>
    <row r="2088" spans="1:12" ht="0.75" customHeight="1" thickTop="1" x14ac:dyDescent="0.25">
      <c r="A2088" s="49"/>
      <c r="B2088" s="49"/>
      <c r="C2088" s="49"/>
      <c r="D2088" s="49"/>
      <c r="E2088" s="49"/>
      <c r="F2088" s="49"/>
      <c r="G2088" s="49"/>
      <c r="H2088" s="49"/>
      <c r="I2088" s="49"/>
      <c r="J2088" s="49"/>
      <c r="L2088" t="str">
        <f>_xlfn.XLOOKUP(B2088,Analítico!B:B,Analítico!I:I,0)</f>
        <v>MO com LS =&gt;</v>
      </c>
    </row>
    <row r="2089" spans="1:12" ht="18" hidden="1" customHeight="1" x14ac:dyDescent="0.25">
      <c r="A2089" s="36" t="s">
        <v>941</v>
      </c>
      <c r="B2089" s="37" t="s">
        <v>137</v>
      </c>
      <c r="C2089" s="36" t="s">
        <v>138</v>
      </c>
      <c r="D2089" s="36" t="s">
        <v>9</v>
      </c>
      <c r="E2089" s="250" t="s">
        <v>1626</v>
      </c>
      <c r="F2089" s="250"/>
      <c r="G2089" s="38" t="s">
        <v>139</v>
      </c>
      <c r="H2089" s="37" t="s">
        <v>140</v>
      </c>
      <c r="I2089" s="37" t="s">
        <v>141</v>
      </c>
      <c r="J2089" s="37" t="s">
        <v>10</v>
      </c>
      <c r="L2089" t="str">
        <f>_xlfn.XLOOKUP(B2089,Analítico!B:B,Analítico!I:I,0)</f>
        <v>Valor Unit</v>
      </c>
    </row>
    <row r="2090" spans="1:12" ht="25.5" customHeight="1" x14ac:dyDescent="0.25">
      <c r="A2090" s="39" t="s">
        <v>1636</v>
      </c>
      <c r="B2090" s="40" t="s">
        <v>942</v>
      </c>
      <c r="C2090" s="39" t="s">
        <v>157</v>
      </c>
      <c r="D2090" s="39" t="s">
        <v>943</v>
      </c>
      <c r="E2090" s="251" t="s">
        <v>2578</v>
      </c>
      <c r="F2090" s="251"/>
      <c r="G2090" s="41" t="s">
        <v>255</v>
      </c>
      <c r="H2090" s="42">
        <v>1</v>
      </c>
      <c r="I2090" s="43">
        <f t="shared" ref="I2090:I2094" si="416">L2090</f>
        <v>58.279179327868853</v>
      </c>
      <c r="J2090" s="43">
        <f t="shared" ref="J2090:J2094" si="417">H2090*I2090</f>
        <v>58.279179327868853</v>
      </c>
      <c r="L2090">
        <f>_xlfn.XLOOKUP(B2090,Analítico!B:B,Analítico!I:I,0)</f>
        <v>58.279179327868853</v>
      </c>
    </row>
    <row r="2091" spans="1:12" ht="25.5" customHeight="1" x14ac:dyDescent="0.25">
      <c r="A2091" s="50" t="s">
        <v>1638</v>
      </c>
      <c r="B2091" s="51" t="s">
        <v>1940</v>
      </c>
      <c r="C2091" s="50" t="s">
        <v>157</v>
      </c>
      <c r="D2091" s="50" t="s">
        <v>1941</v>
      </c>
      <c r="E2091" s="248" t="s">
        <v>1637</v>
      </c>
      <c r="F2091" s="248"/>
      <c r="G2091" s="52" t="s">
        <v>266</v>
      </c>
      <c r="H2091" s="53">
        <v>0.25330000000000003</v>
      </c>
      <c r="I2091" s="43">
        <f t="shared" si="416"/>
        <v>19.64</v>
      </c>
      <c r="J2091" s="43">
        <f t="shared" si="417"/>
        <v>4.9748120000000009</v>
      </c>
      <c r="L2091">
        <f>_xlfn.XLOOKUP(B2091,Analítico!B:B,Analítico!I:I,0)</f>
        <v>19.64</v>
      </c>
    </row>
    <row r="2092" spans="1:12" ht="24" customHeight="1" x14ac:dyDescent="0.25">
      <c r="A2092" s="50" t="s">
        <v>1638</v>
      </c>
      <c r="B2092" s="51" t="s">
        <v>1942</v>
      </c>
      <c r="C2092" s="50" t="s">
        <v>157</v>
      </c>
      <c r="D2092" s="50" t="s">
        <v>1943</v>
      </c>
      <c r="E2092" s="248" t="s">
        <v>1637</v>
      </c>
      <c r="F2092" s="248"/>
      <c r="G2092" s="52" t="s">
        <v>266</v>
      </c>
      <c r="H2092" s="53">
        <v>0.25330000000000003</v>
      </c>
      <c r="I2092" s="43">
        <f t="shared" si="416"/>
        <v>27.04</v>
      </c>
      <c r="J2092" s="43">
        <f t="shared" si="417"/>
        <v>6.8492320000000007</v>
      </c>
      <c r="L2092">
        <f>_xlfn.XLOOKUP(B2092,Analítico!B:B,Analítico!I:I,0)</f>
        <v>27.04</v>
      </c>
    </row>
    <row r="2093" spans="1:12" ht="25.5" customHeight="1" x14ac:dyDescent="0.25">
      <c r="A2093" s="50" t="s">
        <v>1638</v>
      </c>
      <c r="B2093" s="51" t="s">
        <v>2677</v>
      </c>
      <c r="C2093" s="50" t="s">
        <v>157</v>
      </c>
      <c r="D2093" s="50" t="s">
        <v>2678</v>
      </c>
      <c r="E2093" s="248" t="s">
        <v>2578</v>
      </c>
      <c r="F2093" s="248"/>
      <c r="G2093" s="52" t="s">
        <v>164</v>
      </c>
      <c r="H2093" s="53">
        <v>0.5</v>
      </c>
      <c r="I2093" s="43">
        <f t="shared" si="416"/>
        <v>22.32</v>
      </c>
      <c r="J2093" s="43">
        <f t="shared" si="417"/>
        <v>11.16</v>
      </c>
      <c r="L2093">
        <f>_xlfn.XLOOKUP(B2093,Analítico!B:B,Analítico!I:I,0)</f>
        <v>22.32</v>
      </c>
    </row>
    <row r="2094" spans="1:12" ht="24" customHeight="1" thickBot="1" x14ac:dyDescent="0.3">
      <c r="A2094" s="55" t="s">
        <v>1627</v>
      </c>
      <c r="B2094" s="56" t="s">
        <v>2679</v>
      </c>
      <c r="C2094" s="55" t="s">
        <v>157</v>
      </c>
      <c r="D2094" s="55" t="s">
        <v>2680</v>
      </c>
      <c r="E2094" s="249" t="s">
        <v>1648</v>
      </c>
      <c r="F2094" s="249"/>
      <c r="G2094" s="57" t="s">
        <v>255</v>
      </c>
      <c r="H2094" s="58">
        <v>1.05</v>
      </c>
      <c r="I2094" s="43">
        <f t="shared" si="416"/>
        <v>33.630000000000003</v>
      </c>
      <c r="J2094" s="43">
        <f t="shared" si="417"/>
        <v>35.311500000000002</v>
      </c>
      <c r="L2094">
        <f>_xlfn.XLOOKUP(B2094,Analítico!B:B,Analítico!I:I,0)</f>
        <v>33.630000000000003</v>
      </c>
    </row>
    <row r="2095" spans="1:12" ht="26.25" hidden="1" thickBot="1" x14ac:dyDescent="0.3">
      <c r="A2095" s="44"/>
      <c r="B2095" s="44"/>
      <c r="C2095" s="44"/>
      <c r="D2095" s="44"/>
      <c r="E2095" s="44" t="s">
        <v>1629</v>
      </c>
      <c r="F2095" s="45">
        <v>14.57</v>
      </c>
      <c r="G2095" s="44" t="s">
        <v>1630</v>
      </c>
      <c r="H2095" s="45">
        <v>0</v>
      </c>
      <c r="I2095" s="44" t="s">
        <v>1631</v>
      </c>
      <c r="J2095" s="45">
        <v>14.57</v>
      </c>
      <c r="L2095" t="str">
        <f>_xlfn.XLOOKUP(B2095,Analítico!B:B,Analítico!I:I,0)</f>
        <v>MO com LS =&gt;</v>
      </c>
    </row>
    <row r="2096" spans="1:12" ht="15" hidden="1" customHeight="1" thickBot="1" x14ac:dyDescent="0.3">
      <c r="A2096" s="44"/>
      <c r="B2096" s="44"/>
      <c r="C2096" s="44"/>
      <c r="D2096" s="44"/>
      <c r="E2096" s="44" t="s">
        <v>1632</v>
      </c>
      <c r="F2096" s="45">
        <v>13.04</v>
      </c>
      <c r="G2096" s="44"/>
      <c r="H2096" s="229" t="s">
        <v>1633</v>
      </c>
      <c r="I2096" s="229"/>
      <c r="J2096" s="45">
        <v>72.34</v>
      </c>
      <c r="L2096" t="str">
        <f>_xlfn.XLOOKUP(B2096,Analítico!B:B,Analítico!I:I,0)</f>
        <v>MO com LS =&gt;</v>
      </c>
    </row>
    <row r="2097" spans="1:12" ht="0.75" customHeight="1" thickTop="1" x14ac:dyDescent="0.25">
      <c r="A2097" s="49"/>
      <c r="B2097" s="49"/>
      <c r="C2097" s="49"/>
      <c r="D2097" s="49"/>
      <c r="E2097" s="49"/>
      <c r="F2097" s="49"/>
      <c r="G2097" s="49"/>
      <c r="H2097" s="49"/>
      <c r="I2097" s="49"/>
      <c r="J2097" s="49"/>
      <c r="L2097" t="str">
        <f>_xlfn.XLOOKUP(B2097,Analítico!B:B,Analítico!I:I,0)</f>
        <v>MO com LS =&gt;</v>
      </c>
    </row>
    <row r="2098" spans="1:12" ht="18" hidden="1" customHeight="1" x14ac:dyDescent="0.25">
      <c r="A2098" s="36" t="s">
        <v>944</v>
      </c>
      <c r="B2098" s="37" t="s">
        <v>137</v>
      </c>
      <c r="C2098" s="36" t="s">
        <v>138</v>
      </c>
      <c r="D2098" s="36" t="s">
        <v>9</v>
      </c>
      <c r="E2098" s="250" t="s">
        <v>1626</v>
      </c>
      <c r="F2098" s="250"/>
      <c r="G2098" s="38" t="s">
        <v>139</v>
      </c>
      <c r="H2098" s="37" t="s">
        <v>140</v>
      </c>
      <c r="I2098" s="37" t="s">
        <v>141</v>
      </c>
      <c r="J2098" s="37" t="s">
        <v>10</v>
      </c>
      <c r="L2098" t="str">
        <f>_xlfn.XLOOKUP(B2098,Analítico!B:B,Analítico!I:I,0)</f>
        <v>Valor Unit</v>
      </c>
    </row>
    <row r="2099" spans="1:12" ht="39" customHeight="1" x14ac:dyDescent="0.25">
      <c r="A2099" s="39" t="s">
        <v>1636</v>
      </c>
      <c r="B2099" s="40" t="s">
        <v>945</v>
      </c>
      <c r="C2099" s="39" t="s">
        <v>157</v>
      </c>
      <c r="D2099" s="39" t="s">
        <v>946</v>
      </c>
      <c r="E2099" s="251" t="s">
        <v>2578</v>
      </c>
      <c r="F2099" s="251"/>
      <c r="G2099" s="41" t="s">
        <v>255</v>
      </c>
      <c r="H2099" s="42">
        <v>1</v>
      </c>
      <c r="I2099" s="43">
        <f t="shared" ref="I2099:I2102" si="418">L2099</f>
        <v>12.13276804918033</v>
      </c>
      <c r="J2099" s="43">
        <f t="shared" ref="J2099:J2102" si="419">H2099*I2099</f>
        <v>12.13276804918033</v>
      </c>
      <c r="L2099">
        <f>_xlfn.XLOOKUP(B2099,Analítico!B:B,Analítico!I:I,0)</f>
        <v>12.13276804918033</v>
      </c>
    </row>
    <row r="2100" spans="1:12" ht="25.5" customHeight="1" x14ac:dyDescent="0.25">
      <c r="A2100" s="50" t="s">
        <v>1638</v>
      </c>
      <c r="B2100" s="51" t="s">
        <v>1940</v>
      </c>
      <c r="C2100" s="50" t="s">
        <v>157</v>
      </c>
      <c r="D2100" s="50" t="s">
        <v>1941</v>
      </c>
      <c r="E2100" s="248" t="s">
        <v>1637</v>
      </c>
      <c r="F2100" s="248"/>
      <c r="G2100" s="52" t="s">
        <v>266</v>
      </c>
      <c r="H2100" s="53">
        <v>0.17</v>
      </c>
      <c r="I2100" s="43">
        <f t="shared" si="418"/>
        <v>19.64</v>
      </c>
      <c r="J2100" s="43">
        <f t="shared" si="419"/>
        <v>3.3388000000000004</v>
      </c>
      <c r="L2100">
        <f>_xlfn.XLOOKUP(B2100,Analítico!B:B,Analítico!I:I,0)</f>
        <v>19.64</v>
      </c>
    </row>
    <row r="2101" spans="1:12" ht="24" customHeight="1" x14ac:dyDescent="0.25">
      <c r="A2101" s="50" t="s">
        <v>1638</v>
      </c>
      <c r="B2101" s="51" t="s">
        <v>1942</v>
      </c>
      <c r="C2101" s="50" t="s">
        <v>157</v>
      </c>
      <c r="D2101" s="50" t="s">
        <v>1943</v>
      </c>
      <c r="E2101" s="248" t="s">
        <v>1637</v>
      </c>
      <c r="F2101" s="248"/>
      <c r="G2101" s="52" t="s">
        <v>266</v>
      </c>
      <c r="H2101" s="53">
        <v>0.17</v>
      </c>
      <c r="I2101" s="43">
        <f t="shared" si="418"/>
        <v>27.04</v>
      </c>
      <c r="J2101" s="43">
        <f t="shared" si="419"/>
        <v>4.5968</v>
      </c>
      <c r="L2101">
        <f>_xlfn.XLOOKUP(B2101,Analítico!B:B,Analítico!I:I,0)</f>
        <v>27.04</v>
      </c>
    </row>
    <row r="2102" spans="1:12" ht="25.5" customHeight="1" thickBot="1" x14ac:dyDescent="0.3">
      <c r="A2102" s="55" t="s">
        <v>1627</v>
      </c>
      <c r="B2102" s="56" t="s">
        <v>2681</v>
      </c>
      <c r="C2102" s="55" t="s">
        <v>157</v>
      </c>
      <c r="D2102" s="55" t="s">
        <v>2682</v>
      </c>
      <c r="E2102" s="249" t="s">
        <v>1648</v>
      </c>
      <c r="F2102" s="249"/>
      <c r="G2102" s="57" t="s">
        <v>255</v>
      </c>
      <c r="H2102" s="58">
        <v>1.0169999999999999</v>
      </c>
      <c r="I2102" s="43">
        <f t="shared" si="418"/>
        <v>4.1399999999999997</v>
      </c>
      <c r="J2102" s="43">
        <f t="shared" si="419"/>
        <v>4.2103799999999989</v>
      </c>
      <c r="L2102">
        <f>_xlfn.XLOOKUP(B2102,Analítico!B:B,Analítico!I:I,0)</f>
        <v>4.1399999999999997</v>
      </c>
    </row>
    <row r="2103" spans="1:12" ht="26.25" hidden="1" thickBot="1" x14ac:dyDescent="0.3">
      <c r="A2103" s="44"/>
      <c r="B2103" s="44"/>
      <c r="C2103" s="44"/>
      <c r="D2103" s="44"/>
      <c r="E2103" s="44" t="s">
        <v>1629</v>
      </c>
      <c r="F2103" s="45">
        <v>6.02</v>
      </c>
      <c r="G2103" s="44" t="s">
        <v>1630</v>
      </c>
      <c r="H2103" s="45">
        <v>0</v>
      </c>
      <c r="I2103" s="44" t="s">
        <v>1631</v>
      </c>
      <c r="J2103" s="45">
        <v>6.02</v>
      </c>
      <c r="L2103" t="str">
        <f>_xlfn.XLOOKUP(B2103,Analítico!B:B,Analítico!I:I,0)</f>
        <v>MO com LS =&gt;</v>
      </c>
    </row>
    <row r="2104" spans="1:12" ht="15" hidden="1" customHeight="1" thickBot="1" x14ac:dyDescent="0.3">
      <c r="A2104" s="44"/>
      <c r="B2104" s="44"/>
      <c r="C2104" s="44"/>
      <c r="D2104" s="44"/>
      <c r="E2104" s="44" t="s">
        <v>1632</v>
      </c>
      <c r="F2104" s="45">
        <v>2.71</v>
      </c>
      <c r="G2104" s="44"/>
      <c r="H2104" s="229" t="s">
        <v>1633</v>
      </c>
      <c r="I2104" s="229"/>
      <c r="J2104" s="45">
        <v>15.06</v>
      </c>
      <c r="L2104" t="str">
        <f>_xlfn.XLOOKUP(B2104,Analítico!B:B,Analítico!I:I,0)</f>
        <v>MO com LS =&gt;</v>
      </c>
    </row>
    <row r="2105" spans="1:12" ht="0.75" customHeight="1" thickTop="1" x14ac:dyDescent="0.25">
      <c r="A2105" s="49"/>
      <c r="B2105" s="49"/>
      <c r="C2105" s="49"/>
      <c r="D2105" s="49"/>
      <c r="E2105" s="49"/>
      <c r="F2105" s="49"/>
      <c r="G2105" s="49"/>
      <c r="H2105" s="49"/>
      <c r="I2105" s="49"/>
      <c r="J2105" s="49"/>
      <c r="L2105" t="str">
        <f>_xlfn.XLOOKUP(B2105,Analítico!B:B,Analítico!I:I,0)</f>
        <v>MO com LS =&gt;</v>
      </c>
    </row>
    <row r="2106" spans="1:12" ht="18" hidden="1" customHeight="1" x14ac:dyDescent="0.25">
      <c r="A2106" s="36" t="s">
        <v>947</v>
      </c>
      <c r="B2106" s="37" t="s">
        <v>137</v>
      </c>
      <c r="C2106" s="36" t="s">
        <v>138</v>
      </c>
      <c r="D2106" s="36" t="s">
        <v>9</v>
      </c>
      <c r="E2106" s="250" t="s">
        <v>1626</v>
      </c>
      <c r="F2106" s="250"/>
      <c r="G2106" s="38" t="s">
        <v>139</v>
      </c>
      <c r="H2106" s="37" t="s">
        <v>140</v>
      </c>
      <c r="I2106" s="37" t="s">
        <v>141</v>
      </c>
      <c r="J2106" s="37" t="s">
        <v>10</v>
      </c>
      <c r="L2106" t="str">
        <f>_xlfn.XLOOKUP(B2106,Analítico!B:B,Analítico!I:I,0)</f>
        <v>Valor Unit</v>
      </c>
    </row>
    <row r="2107" spans="1:12" ht="39" customHeight="1" x14ac:dyDescent="0.25">
      <c r="A2107" s="39" t="s">
        <v>1636</v>
      </c>
      <c r="B2107" s="40" t="s">
        <v>948</v>
      </c>
      <c r="C2107" s="39" t="s">
        <v>157</v>
      </c>
      <c r="D2107" s="39" t="s">
        <v>949</v>
      </c>
      <c r="E2107" s="251" t="s">
        <v>2578</v>
      </c>
      <c r="F2107" s="251"/>
      <c r="G2107" s="41" t="s">
        <v>164</v>
      </c>
      <c r="H2107" s="42">
        <v>1</v>
      </c>
      <c r="I2107" s="43">
        <f t="shared" ref="I2107:I2116" si="420">L2107</f>
        <v>491.66713231967213</v>
      </c>
      <c r="J2107" s="43">
        <f t="shared" ref="J2107:J2116" si="421">H2107*I2107</f>
        <v>491.66713231967213</v>
      </c>
      <c r="L2107">
        <f>_xlfn.XLOOKUP(B2107,Analítico!B:B,Analítico!I:I,0)</f>
        <v>491.66713231967213</v>
      </c>
    </row>
    <row r="2108" spans="1:12" ht="39" customHeight="1" x14ac:dyDescent="0.25">
      <c r="A2108" s="50" t="s">
        <v>1638</v>
      </c>
      <c r="B2108" s="51" t="s">
        <v>2683</v>
      </c>
      <c r="C2108" s="50" t="s">
        <v>157</v>
      </c>
      <c r="D2108" s="50" t="s">
        <v>2684</v>
      </c>
      <c r="E2108" s="248" t="s">
        <v>1637</v>
      </c>
      <c r="F2108" s="248"/>
      <c r="G2108" s="52" t="s">
        <v>212</v>
      </c>
      <c r="H2108" s="53">
        <v>0.1012</v>
      </c>
      <c r="I2108" s="43">
        <f t="shared" si="420"/>
        <v>712.7</v>
      </c>
      <c r="J2108" s="43">
        <f t="shared" si="421"/>
        <v>72.125240000000005</v>
      </c>
      <c r="L2108">
        <f>_xlfn.XLOOKUP(B2108,Analítico!B:B,Analítico!I:I,0)</f>
        <v>712.7</v>
      </c>
    </row>
    <row r="2109" spans="1:12" ht="39" customHeight="1" x14ac:dyDescent="0.25">
      <c r="A2109" s="50" t="s">
        <v>1638</v>
      </c>
      <c r="B2109" s="51" t="s">
        <v>2685</v>
      </c>
      <c r="C2109" s="50" t="s">
        <v>157</v>
      </c>
      <c r="D2109" s="50" t="s">
        <v>2686</v>
      </c>
      <c r="E2109" s="248" t="s">
        <v>2364</v>
      </c>
      <c r="F2109" s="248"/>
      <c r="G2109" s="52" t="s">
        <v>212</v>
      </c>
      <c r="H2109" s="53">
        <v>8.1000000000000003E-2</v>
      </c>
      <c r="I2109" s="43">
        <f t="shared" si="420"/>
        <v>268.57</v>
      </c>
      <c r="J2109" s="43">
        <f t="shared" si="421"/>
        <v>21.754169999999998</v>
      </c>
      <c r="L2109">
        <f>_xlfn.XLOOKUP(B2109,Analítico!B:B,Analítico!I:I,0)</f>
        <v>268.57</v>
      </c>
    </row>
    <row r="2110" spans="1:12" ht="64.5" customHeight="1" x14ac:dyDescent="0.25">
      <c r="A2110" s="50" t="s">
        <v>1638</v>
      </c>
      <c r="B2110" s="51" t="s">
        <v>2687</v>
      </c>
      <c r="C2110" s="50" t="s">
        <v>157</v>
      </c>
      <c r="D2110" s="50" t="s">
        <v>2688</v>
      </c>
      <c r="E2110" s="248" t="s">
        <v>1900</v>
      </c>
      <c r="F2110" s="248"/>
      <c r="G2110" s="52" t="s">
        <v>1901</v>
      </c>
      <c r="H2110" s="53">
        <v>8.6999999999999994E-3</v>
      </c>
      <c r="I2110" s="43">
        <f t="shared" si="420"/>
        <v>126.07</v>
      </c>
      <c r="J2110" s="43">
        <f t="shared" si="421"/>
        <v>1.0968089999999999</v>
      </c>
      <c r="L2110">
        <f>_xlfn.XLOOKUP(B2110,Analítico!B:B,Analítico!I:I,0)</f>
        <v>126.07</v>
      </c>
    </row>
    <row r="2111" spans="1:12" ht="64.5" customHeight="1" x14ac:dyDescent="0.25">
      <c r="A2111" s="50" t="s">
        <v>1638</v>
      </c>
      <c r="B2111" s="51" t="s">
        <v>2689</v>
      </c>
      <c r="C2111" s="50" t="s">
        <v>157</v>
      </c>
      <c r="D2111" s="50" t="s">
        <v>2690</v>
      </c>
      <c r="E2111" s="248" t="s">
        <v>1900</v>
      </c>
      <c r="F2111" s="248"/>
      <c r="G2111" s="52" t="s">
        <v>1904</v>
      </c>
      <c r="H2111" s="53">
        <v>1.78E-2</v>
      </c>
      <c r="I2111" s="43">
        <f t="shared" si="420"/>
        <v>51.95</v>
      </c>
      <c r="J2111" s="43">
        <f t="shared" si="421"/>
        <v>0.92471000000000003</v>
      </c>
      <c r="L2111">
        <f>_xlfn.XLOOKUP(B2111,Analítico!B:B,Analítico!I:I,0)</f>
        <v>51.95</v>
      </c>
    </row>
    <row r="2112" spans="1:12" ht="39" customHeight="1" x14ac:dyDescent="0.25">
      <c r="A2112" s="50" t="s">
        <v>1638</v>
      </c>
      <c r="B2112" s="51" t="s">
        <v>2365</v>
      </c>
      <c r="C2112" s="50" t="s">
        <v>157</v>
      </c>
      <c r="D2112" s="50" t="s">
        <v>2366</v>
      </c>
      <c r="E2112" s="248" t="s">
        <v>1637</v>
      </c>
      <c r="F2112" s="248"/>
      <c r="G2112" s="52" t="s">
        <v>212</v>
      </c>
      <c r="H2112" s="53">
        <v>1.3599999999999999E-2</v>
      </c>
      <c r="I2112" s="43">
        <f t="shared" si="420"/>
        <v>459.57</v>
      </c>
      <c r="J2112" s="43">
        <f t="shared" si="421"/>
        <v>6.2501519999999999</v>
      </c>
      <c r="L2112">
        <f>_xlfn.XLOOKUP(B2112,Analítico!B:B,Analítico!I:I,0)</f>
        <v>459.57</v>
      </c>
    </row>
    <row r="2113" spans="1:12" ht="24" customHeight="1" x14ac:dyDescent="0.25">
      <c r="A2113" s="50" t="s">
        <v>1638</v>
      </c>
      <c r="B2113" s="51" t="s">
        <v>1792</v>
      </c>
      <c r="C2113" s="50" t="s">
        <v>157</v>
      </c>
      <c r="D2113" s="50" t="s">
        <v>1793</v>
      </c>
      <c r="E2113" s="248" t="s">
        <v>1637</v>
      </c>
      <c r="F2113" s="248"/>
      <c r="G2113" s="52" t="s">
        <v>266</v>
      </c>
      <c r="H2113" s="53">
        <v>4.5403000000000002</v>
      </c>
      <c r="I2113" s="43">
        <f t="shared" si="420"/>
        <v>26.65</v>
      </c>
      <c r="J2113" s="43">
        <f t="shared" si="421"/>
        <v>120.99899499999999</v>
      </c>
      <c r="L2113">
        <f>_xlfn.XLOOKUP(B2113,Analítico!B:B,Analítico!I:I,0)</f>
        <v>26.65</v>
      </c>
    </row>
    <row r="2114" spans="1:12" ht="24" customHeight="1" x14ac:dyDescent="0.25">
      <c r="A2114" s="50" t="s">
        <v>1638</v>
      </c>
      <c r="B2114" s="51" t="s">
        <v>1186</v>
      </c>
      <c r="C2114" s="50" t="s">
        <v>157</v>
      </c>
      <c r="D2114" s="50" t="s">
        <v>1187</v>
      </c>
      <c r="E2114" s="248" t="s">
        <v>1637</v>
      </c>
      <c r="F2114" s="248"/>
      <c r="G2114" s="52" t="s">
        <v>266</v>
      </c>
      <c r="H2114" s="53">
        <v>3.5674000000000001</v>
      </c>
      <c r="I2114" s="43">
        <f t="shared" si="420"/>
        <v>18.82</v>
      </c>
      <c r="J2114" s="43">
        <f t="shared" si="421"/>
        <v>67.138468000000003</v>
      </c>
      <c r="L2114">
        <f>_xlfn.XLOOKUP(B2114,Analítico!B:B,Analítico!I:I,0)</f>
        <v>18.82</v>
      </c>
    </row>
    <row r="2115" spans="1:12" ht="39" customHeight="1" x14ac:dyDescent="0.25">
      <c r="A2115" s="50" t="s">
        <v>1638</v>
      </c>
      <c r="B2115" s="51" t="s">
        <v>2691</v>
      </c>
      <c r="C2115" s="50" t="s">
        <v>157</v>
      </c>
      <c r="D2115" s="50" t="s">
        <v>2692</v>
      </c>
      <c r="E2115" s="248" t="s">
        <v>1994</v>
      </c>
      <c r="F2115" s="248"/>
      <c r="G2115" s="52" t="s">
        <v>212</v>
      </c>
      <c r="H2115" s="53">
        <v>4.48E-2</v>
      </c>
      <c r="I2115" s="43">
        <f t="shared" si="420"/>
        <v>2302.16</v>
      </c>
      <c r="J2115" s="43">
        <f t="shared" si="421"/>
        <v>103.13676799999999</v>
      </c>
      <c r="L2115">
        <f>_xlfn.XLOOKUP(B2115,Analítico!B:B,Analítico!I:I,0)</f>
        <v>2302.16</v>
      </c>
    </row>
    <row r="2116" spans="1:12" ht="25.5" customHeight="1" thickBot="1" x14ac:dyDescent="0.3">
      <c r="A2116" s="55" t="s">
        <v>1627</v>
      </c>
      <c r="B2116" s="56" t="s">
        <v>2383</v>
      </c>
      <c r="C2116" s="55" t="s">
        <v>157</v>
      </c>
      <c r="D2116" s="55" t="s">
        <v>2384</v>
      </c>
      <c r="E2116" s="249" t="s">
        <v>1648</v>
      </c>
      <c r="F2116" s="249"/>
      <c r="G2116" s="57" t="s">
        <v>164</v>
      </c>
      <c r="H2116" s="58">
        <v>134.76400000000001</v>
      </c>
      <c r="I2116" s="43">
        <f t="shared" si="420"/>
        <v>0.72</v>
      </c>
      <c r="J2116" s="43">
        <f t="shared" si="421"/>
        <v>97.030079999999998</v>
      </c>
      <c r="L2116">
        <f>_xlfn.XLOOKUP(B2116,Analítico!B:B,Analítico!I:I,0)</f>
        <v>0.72</v>
      </c>
    </row>
    <row r="2117" spans="1:12" ht="26.25" hidden="1" thickBot="1" x14ac:dyDescent="0.3">
      <c r="A2117" s="44"/>
      <c r="B2117" s="44"/>
      <c r="C2117" s="44"/>
      <c r="D2117" s="44"/>
      <c r="E2117" s="44" t="s">
        <v>1629</v>
      </c>
      <c r="F2117" s="45">
        <v>206.82</v>
      </c>
      <c r="G2117" s="44" t="s">
        <v>1630</v>
      </c>
      <c r="H2117" s="45">
        <v>0</v>
      </c>
      <c r="I2117" s="44" t="s">
        <v>1631</v>
      </c>
      <c r="J2117" s="45">
        <v>206.82</v>
      </c>
      <c r="L2117" t="str">
        <f>_xlfn.XLOOKUP(B2117,Analítico!B:B,Analítico!I:I,0)</f>
        <v>MO com LS =&gt;</v>
      </c>
    </row>
    <row r="2118" spans="1:12" ht="15" hidden="1" customHeight="1" thickBot="1" x14ac:dyDescent="0.3">
      <c r="A2118" s="44"/>
      <c r="B2118" s="44"/>
      <c r="C2118" s="44"/>
      <c r="D2118" s="44"/>
      <c r="E2118" s="44" t="s">
        <v>1632</v>
      </c>
      <c r="F2118" s="45">
        <v>110.05</v>
      </c>
      <c r="G2118" s="44"/>
      <c r="H2118" s="229" t="s">
        <v>1633</v>
      </c>
      <c r="I2118" s="229"/>
      <c r="J2118" s="45">
        <v>610.29</v>
      </c>
      <c r="L2118" t="str">
        <f>_xlfn.XLOOKUP(B2118,Analítico!B:B,Analítico!I:I,0)</f>
        <v>MO com LS =&gt;</v>
      </c>
    </row>
    <row r="2119" spans="1:12" ht="0.75" customHeight="1" thickTop="1" x14ac:dyDescent="0.25">
      <c r="A2119" s="49"/>
      <c r="B2119" s="49"/>
      <c r="C2119" s="49"/>
      <c r="D2119" s="49"/>
      <c r="E2119" s="49"/>
      <c r="F2119" s="49"/>
      <c r="G2119" s="49"/>
      <c r="H2119" s="49"/>
      <c r="I2119" s="49"/>
      <c r="J2119" s="49"/>
      <c r="L2119" t="str">
        <f>_xlfn.XLOOKUP(B2119,Analítico!B:B,Analítico!I:I,0)</f>
        <v>MO com LS =&gt;</v>
      </c>
    </row>
    <row r="2120" spans="1:12" ht="18" hidden="1" customHeight="1" x14ac:dyDescent="0.25">
      <c r="A2120" s="36" t="s">
        <v>950</v>
      </c>
      <c r="B2120" s="37" t="s">
        <v>137</v>
      </c>
      <c r="C2120" s="36" t="s">
        <v>138</v>
      </c>
      <c r="D2120" s="36" t="s">
        <v>9</v>
      </c>
      <c r="E2120" s="250" t="s">
        <v>1626</v>
      </c>
      <c r="F2120" s="250"/>
      <c r="G2120" s="38" t="s">
        <v>139</v>
      </c>
      <c r="H2120" s="37" t="s">
        <v>140</v>
      </c>
      <c r="I2120" s="37" t="s">
        <v>141</v>
      </c>
      <c r="J2120" s="37" t="s">
        <v>10</v>
      </c>
      <c r="L2120" t="str">
        <f>_xlfn.XLOOKUP(B2120,Analítico!B:B,Analítico!I:I,0)</f>
        <v>Valor Unit</v>
      </c>
    </row>
    <row r="2121" spans="1:12" ht="39" customHeight="1" x14ac:dyDescent="0.25">
      <c r="A2121" s="39" t="s">
        <v>1636</v>
      </c>
      <c r="B2121" s="40" t="s">
        <v>951</v>
      </c>
      <c r="C2121" s="39" t="s">
        <v>157</v>
      </c>
      <c r="D2121" s="39" t="s">
        <v>952</v>
      </c>
      <c r="E2121" s="251" t="s">
        <v>2550</v>
      </c>
      <c r="F2121" s="251"/>
      <c r="G2121" s="41" t="s">
        <v>164</v>
      </c>
      <c r="H2121" s="42">
        <v>1</v>
      </c>
      <c r="I2121" s="43">
        <f t="shared" ref="I2121:I2125" si="422">L2121</f>
        <v>360.34159980327877</v>
      </c>
      <c r="J2121" s="43">
        <f t="shared" ref="J2121:J2125" si="423">H2121*I2121</f>
        <v>360.34159980327877</v>
      </c>
      <c r="L2121">
        <f>_xlfn.XLOOKUP(B2121,Analítico!B:B,Analítico!I:I,0)</f>
        <v>360.34159980327877</v>
      </c>
    </row>
    <row r="2122" spans="1:12" ht="24" customHeight="1" x14ac:dyDescent="0.25">
      <c r="A2122" s="50" t="s">
        <v>1638</v>
      </c>
      <c r="B2122" s="51" t="s">
        <v>1792</v>
      </c>
      <c r="C2122" s="50" t="s">
        <v>157</v>
      </c>
      <c r="D2122" s="50" t="s">
        <v>1793</v>
      </c>
      <c r="E2122" s="248" t="s">
        <v>1637</v>
      </c>
      <c r="F2122" s="248"/>
      <c r="G2122" s="52" t="s">
        <v>266</v>
      </c>
      <c r="H2122" s="53">
        <v>1.0088999999999999</v>
      </c>
      <c r="I2122" s="43">
        <f t="shared" si="422"/>
        <v>26.65</v>
      </c>
      <c r="J2122" s="43">
        <f t="shared" si="423"/>
        <v>26.887184999999995</v>
      </c>
      <c r="L2122">
        <f>_xlfn.XLOOKUP(B2122,Analítico!B:B,Analítico!I:I,0)</f>
        <v>26.65</v>
      </c>
    </row>
    <row r="2123" spans="1:12" ht="24" customHeight="1" x14ac:dyDescent="0.25">
      <c r="A2123" s="50" t="s">
        <v>1638</v>
      </c>
      <c r="B2123" s="51" t="s">
        <v>1186</v>
      </c>
      <c r="C2123" s="50" t="s">
        <v>157</v>
      </c>
      <c r="D2123" s="50" t="s">
        <v>1187</v>
      </c>
      <c r="E2123" s="248" t="s">
        <v>1637</v>
      </c>
      <c r="F2123" s="248"/>
      <c r="G2123" s="52" t="s">
        <v>266</v>
      </c>
      <c r="H2123" s="53">
        <v>0.79269999999999996</v>
      </c>
      <c r="I2123" s="43">
        <f t="shared" si="422"/>
        <v>18.82</v>
      </c>
      <c r="J2123" s="43">
        <f t="shared" si="423"/>
        <v>14.918614</v>
      </c>
      <c r="L2123">
        <f>_xlfn.XLOOKUP(B2123,Analítico!B:B,Analítico!I:I,0)</f>
        <v>18.82</v>
      </c>
    </row>
    <row r="2124" spans="1:12" ht="39" customHeight="1" x14ac:dyDescent="0.25">
      <c r="A2124" s="50" t="s">
        <v>1638</v>
      </c>
      <c r="B2124" s="51" t="s">
        <v>2367</v>
      </c>
      <c r="C2124" s="50" t="s">
        <v>157</v>
      </c>
      <c r="D2124" s="50" t="s">
        <v>2368</v>
      </c>
      <c r="E2124" s="248" t="s">
        <v>1637</v>
      </c>
      <c r="F2124" s="248"/>
      <c r="G2124" s="52" t="s">
        <v>212</v>
      </c>
      <c r="H2124" s="53">
        <v>4.4000000000000003E-3</v>
      </c>
      <c r="I2124" s="43">
        <f t="shared" si="422"/>
        <v>537.34</v>
      </c>
      <c r="J2124" s="43">
        <f t="shared" si="423"/>
        <v>2.3642960000000004</v>
      </c>
      <c r="L2124">
        <f>_xlfn.XLOOKUP(B2124,Analítico!B:B,Analítico!I:I,0)</f>
        <v>537.34</v>
      </c>
    </row>
    <row r="2125" spans="1:12" ht="39" customHeight="1" thickBot="1" x14ac:dyDescent="0.3">
      <c r="A2125" s="55" t="s">
        <v>1627</v>
      </c>
      <c r="B2125" s="56" t="s">
        <v>2693</v>
      </c>
      <c r="C2125" s="55" t="s">
        <v>157</v>
      </c>
      <c r="D2125" s="55" t="s">
        <v>2694</v>
      </c>
      <c r="E2125" s="249" t="s">
        <v>1648</v>
      </c>
      <c r="F2125" s="249"/>
      <c r="G2125" s="57" t="s">
        <v>164</v>
      </c>
      <c r="H2125" s="58">
        <v>1</v>
      </c>
      <c r="I2125" s="43">
        <f t="shared" si="422"/>
        <v>316.13</v>
      </c>
      <c r="J2125" s="43">
        <f t="shared" si="423"/>
        <v>316.13</v>
      </c>
      <c r="L2125">
        <f>_xlfn.XLOOKUP(B2125,Analítico!B:B,Analítico!I:I,0)</f>
        <v>316.13</v>
      </c>
    </row>
    <row r="2126" spans="1:12" ht="26.25" hidden="1" thickBot="1" x14ac:dyDescent="0.3">
      <c r="A2126" s="44"/>
      <c r="B2126" s="44"/>
      <c r="C2126" s="44"/>
      <c r="D2126" s="44"/>
      <c r="E2126" s="44" t="s">
        <v>1629</v>
      </c>
      <c r="F2126" s="45">
        <v>32.06</v>
      </c>
      <c r="G2126" s="44" t="s">
        <v>1630</v>
      </c>
      <c r="H2126" s="45">
        <v>0</v>
      </c>
      <c r="I2126" s="44" t="s">
        <v>1631</v>
      </c>
      <c r="J2126" s="45">
        <v>32.06</v>
      </c>
      <c r="L2126" t="str">
        <f>_xlfn.XLOOKUP(B2126,Analítico!B:B,Analítico!I:I,0)</f>
        <v>MO com LS =&gt;</v>
      </c>
    </row>
    <row r="2127" spans="1:12" ht="15" hidden="1" customHeight="1" thickBot="1" x14ac:dyDescent="0.3">
      <c r="A2127" s="44"/>
      <c r="B2127" s="44"/>
      <c r="C2127" s="44"/>
      <c r="D2127" s="44"/>
      <c r="E2127" s="44" t="s">
        <v>1632</v>
      </c>
      <c r="F2127" s="45">
        <v>80.650000000000006</v>
      </c>
      <c r="G2127" s="44"/>
      <c r="H2127" s="229" t="s">
        <v>1633</v>
      </c>
      <c r="I2127" s="229"/>
      <c r="J2127" s="45">
        <v>447.28</v>
      </c>
      <c r="L2127" t="str">
        <f>_xlfn.XLOOKUP(B2127,Analítico!B:B,Analítico!I:I,0)</f>
        <v>MO com LS =&gt;</v>
      </c>
    </row>
    <row r="2128" spans="1:12" ht="0.75" customHeight="1" thickTop="1" x14ac:dyDescent="0.25">
      <c r="A2128" s="49"/>
      <c r="B2128" s="49"/>
      <c r="C2128" s="49"/>
      <c r="D2128" s="49"/>
      <c r="E2128" s="49"/>
      <c r="F2128" s="49"/>
      <c r="G2128" s="49"/>
      <c r="H2128" s="49"/>
      <c r="I2128" s="49"/>
      <c r="J2128" s="49"/>
      <c r="L2128" t="str">
        <f>_xlfn.XLOOKUP(B2128,Analítico!B:B,Analítico!I:I,0)</f>
        <v>MO com LS =&gt;</v>
      </c>
    </row>
    <row r="2129" spans="1:12" ht="18" hidden="1" customHeight="1" x14ac:dyDescent="0.25">
      <c r="A2129" s="36" t="s">
        <v>953</v>
      </c>
      <c r="B2129" s="37" t="s">
        <v>137</v>
      </c>
      <c r="C2129" s="36" t="s">
        <v>138</v>
      </c>
      <c r="D2129" s="36" t="s">
        <v>9</v>
      </c>
      <c r="E2129" s="250" t="s">
        <v>1626</v>
      </c>
      <c r="F2129" s="250"/>
      <c r="G2129" s="38" t="s">
        <v>139</v>
      </c>
      <c r="H2129" s="37" t="s">
        <v>140</v>
      </c>
      <c r="I2129" s="37" t="s">
        <v>141</v>
      </c>
      <c r="J2129" s="37" t="s">
        <v>10</v>
      </c>
      <c r="L2129" t="str">
        <f>_xlfn.XLOOKUP(B2129,Analítico!B:B,Analítico!I:I,0)</f>
        <v>Valor Unit</v>
      </c>
    </row>
    <row r="2130" spans="1:12" ht="25.5" customHeight="1" x14ac:dyDescent="0.25">
      <c r="A2130" s="39" t="s">
        <v>1636</v>
      </c>
      <c r="B2130" s="40" t="s">
        <v>954</v>
      </c>
      <c r="C2130" s="39" t="s">
        <v>162</v>
      </c>
      <c r="D2130" s="39" t="s">
        <v>955</v>
      </c>
      <c r="E2130" s="251" t="s">
        <v>2662</v>
      </c>
      <c r="F2130" s="251"/>
      <c r="G2130" s="41" t="s">
        <v>164</v>
      </c>
      <c r="H2130" s="42">
        <v>1</v>
      </c>
      <c r="I2130" s="43">
        <f t="shared" ref="I2130:I2133" si="424">L2130</f>
        <v>47.951019540983609</v>
      </c>
      <c r="J2130" s="43">
        <f t="shared" ref="J2130:J2133" si="425">H2130*I2130</f>
        <v>47.951019540983609</v>
      </c>
      <c r="L2130">
        <f>_xlfn.XLOOKUP(B2130,Analítico!B:B,Analítico!I:I,0)</f>
        <v>47.951019540983609</v>
      </c>
    </row>
    <row r="2131" spans="1:12" ht="25.5" customHeight="1" x14ac:dyDescent="0.25">
      <c r="A2131" s="50" t="s">
        <v>1638</v>
      </c>
      <c r="B2131" s="51" t="s">
        <v>1940</v>
      </c>
      <c r="C2131" s="50" t="s">
        <v>157</v>
      </c>
      <c r="D2131" s="50" t="s">
        <v>1941</v>
      </c>
      <c r="E2131" s="248" t="s">
        <v>1637</v>
      </c>
      <c r="F2131" s="248"/>
      <c r="G2131" s="52" t="s">
        <v>266</v>
      </c>
      <c r="H2131" s="53">
        <v>0.125</v>
      </c>
      <c r="I2131" s="43">
        <f t="shared" si="424"/>
        <v>19.64</v>
      </c>
      <c r="J2131" s="43">
        <f t="shared" si="425"/>
        <v>2.4550000000000001</v>
      </c>
      <c r="L2131">
        <f>_xlfn.XLOOKUP(B2131,Analítico!B:B,Analítico!I:I,0)</f>
        <v>19.64</v>
      </c>
    </row>
    <row r="2132" spans="1:12" ht="24" customHeight="1" x14ac:dyDescent="0.25">
      <c r="A2132" s="50" t="s">
        <v>1638</v>
      </c>
      <c r="B2132" s="51" t="s">
        <v>1942</v>
      </c>
      <c r="C2132" s="50" t="s">
        <v>157</v>
      </c>
      <c r="D2132" s="50" t="s">
        <v>1943</v>
      </c>
      <c r="E2132" s="248" t="s">
        <v>1637</v>
      </c>
      <c r="F2132" s="248"/>
      <c r="G2132" s="52" t="s">
        <v>266</v>
      </c>
      <c r="H2132" s="53">
        <v>0.125</v>
      </c>
      <c r="I2132" s="43">
        <f t="shared" si="424"/>
        <v>27.04</v>
      </c>
      <c r="J2132" s="43">
        <f t="shared" si="425"/>
        <v>3.38</v>
      </c>
      <c r="L2132">
        <f>_xlfn.XLOOKUP(B2132,Analítico!B:B,Analítico!I:I,0)</f>
        <v>27.04</v>
      </c>
    </row>
    <row r="2133" spans="1:12" ht="25.5" customHeight="1" thickBot="1" x14ac:dyDescent="0.3">
      <c r="A2133" s="55" t="s">
        <v>1627</v>
      </c>
      <c r="B2133" s="56" t="s">
        <v>2695</v>
      </c>
      <c r="C2133" s="55" t="s">
        <v>162</v>
      </c>
      <c r="D2133" s="55" t="s">
        <v>955</v>
      </c>
      <c r="E2133" s="249" t="s">
        <v>1648</v>
      </c>
      <c r="F2133" s="249"/>
      <c r="G2133" s="57" t="s">
        <v>164</v>
      </c>
      <c r="H2133" s="58">
        <v>1</v>
      </c>
      <c r="I2133" s="43">
        <f t="shared" si="424"/>
        <v>42.12</v>
      </c>
      <c r="J2133" s="43">
        <f t="shared" si="425"/>
        <v>42.12</v>
      </c>
      <c r="L2133">
        <f>_xlfn.XLOOKUP(B2133,Analítico!B:B,Analítico!I:I,0)</f>
        <v>42.12</v>
      </c>
    </row>
    <row r="2134" spans="1:12" ht="26.25" hidden="1" thickBot="1" x14ac:dyDescent="0.3">
      <c r="A2134" s="44"/>
      <c r="B2134" s="44"/>
      <c r="C2134" s="44"/>
      <c r="D2134" s="44"/>
      <c r="E2134" s="44" t="s">
        <v>1629</v>
      </c>
      <c r="F2134" s="45">
        <v>4.42</v>
      </c>
      <c r="G2134" s="44" t="s">
        <v>1630</v>
      </c>
      <c r="H2134" s="45">
        <v>0</v>
      </c>
      <c r="I2134" s="44" t="s">
        <v>1631</v>
      </c>
      <c r="J2134" s="45">
        <v>4.42</v>
      </c>
      <c r="L2134" t="str">
        <f>_xlfn.XLOOKUP(B2134,Analítico!B:B,Analítico!I:I,0)</f>
        <v>MO com LS =&gt;</v>
      </c>
    </row>
    <row r="2135" spans="1:12" ht="15" hidden="1" customHeight="1" thickBot="1" x14ac:dyDescent="0.3">
      <c r="A2135" s="44"/>
      <c r="B2135" s="44"/>
      <c r="C2135" s="44"/>
      <c r="D2135" s="44"/>
      <c r="E2135" s="44" t="s">
        <v>1632</v>
      </c>
      <c r="F2135" s="45">
        <v>10.73</v>
      </c>
      <c r="G2135" s="44"/>
      <c r="H2135" s="229" t="s">
        <v>1633</v>
      </c>
      <c r="I2135" s="229"/>
      <c r="J2135" s="45">
        <v>59.52</v>
      </c>
      <c r="L2135" t="str">
        <f>_xlfn.XLOOKUP(B2135,Analítico!B:B,Analítico!I:I,0)</f>
        <v>MO com LS =&gt;</v>
      </c>
    </row>
    <row r="2136" spans="1:12" ht="0.75" customHeight="1" thickTop="1" x14ac:dyDescent="0.25">
      <c r="A2136" s="49"/>
      <c r="B2136" s="49"/>
      <c r="C2136" s="49"/>
      <c r="D2136" s="49"/>
      <c r="E2136" s="49"/>
      <c r="F2136" s="49"/>
      <c r="G2136" s="49"/>
      <c r="H2136" s="49"/>
      <c r="I2136" s="49"/>
      <c r="J2136" s="49"/>
      <c r="L2136" t="str">
        <f>_xlfn.XLOOKUP(B2136,Analítico!B:B,Analítico!I:I,0)</f>
        <v>MO com LS =&gt;</v>
      </c>
    </row>
    <row r="2137" spans="1:12" ht="18" hidden="1" customHeight="1" x14ac:dyDescent="0.25">
      <c r="A2137" s="36" t="s">
        <v>956</v>
      </c>
      <c r="B2137" s="37" t="s">
        <v>137</v>
      </c>
      <c r="C2137" s="36" t="s">
        <v>138</v>
      </c>
      <c r="D2137" s="36" t="s">
        <v>9</v>
      </c>
      <c r="E2137" s="250" t="s">
        <v>1626</v>
      </c>
      <c r="F2137" s="250"/>
      <c r="G2137" s="38" t="s">
        <v>139</v>
      </c>
      <c r="H2137" s="37" t="s">
        <v>140</v>
      </c>
      <c r="I2137" s="37" t="s">
        <v>141</v>
      </c>
      <c r="J2137" s="37" t="s">
        <v>10</v>
      </c>
      <c r="L2137" t="str">
        <f>_xlfn.XLOOKUP(B2137,Analítico!B:B,Analítico!I:I,0)</f>
        <v>Valor Unit</v>
      </c>
    </row>
    <row r="2138" spans="1:12" ht="25.5" customHeight="1" x14ac:dyDescent="0.25">
      <c r="A2138" s="39" t="s">
        <v>1636</v>
      </c>
      <c r="B2138" s="40" t="s">
        <v>957</v>
      </c>
      <c r="C2138" s="39" t="s">
        <v>157</v>
      </c>
      <c r="D2138" s="39" t="s">
        <v>958</v>
      </c>
      <c r="E2138" s="251" t="s">
        <v>2168</v>
      </c>
      <c r="F2138" s="251"/>
      <c r="G2138" s="41" t="s">
        <v>255</v>
      </c>
      <c r="H2138" s="42">
        <v>1</v>
      </c>
      <c r="I2138" s="43">
        <f t="shared" ref="I2138:I2142" si="426">L2138</f>
        <v>23.459907409836067</v>
      </c>
      <c r="J2138" s="43">
        <f t="shared" ref="J2138:J2142" si="427">H2138*I2138</f>
        <v>23.459907409836067</v>
      </c>
      <c r="L2138">
        <f>_xlfn.XLOOKUP(B2138,Analítico!B:B,Analítico!I:I,0)</f>
        <v>23.459907409836067</v>
      </c>
    </row>
    <row r="2139" spans="1:12" ht="25.5" customHeight="1" x14ac:dyDescent="0.25">
      <c r="A2139" s="50" t="s">
        <v>1638</v>
      </c>
      <c r="B2139" s="51" t="s">
        <v>2696</v>
      </c>
      <c r="C2139" s="50" t="s">
        <v>157</v>
      </c>
      <c r="D2139" s="50" t="s">
        <v>2697</v>
      </c>
      <c r="E2139" s="248" t="s">
        <v>1900</v>
      </c>
      <c r="F2139" s="248"/>
      <c r="G2139" s="52" t="s">
        <v>1901</v>
      </c>
      <c r="H2139" s="53">
        <v>0.157</v>
      </c>
      <c r="I2139" s="43">
        <f t="shared" si="426"/>
        <v>18.8</v>
      </c>
      <c r="J2139" s="43">
        <f t="shared" si="427"/>
        <v>2.9516</v>
      </c>
      <c r="L2139">
        <f>_xlfn.XLOOKUP(B2139,Analítico!B:B,Analítico!I:I,0)</f>
        <v>18.8</v>
      </c>
    </row>
    <row r="2140" spans="1:12" ht="25.5" customHeight="1" x14ac:dyDescent="0.25">
      <c r="A2140" s="50" t="s">
        <v>1638</v>
      </c>
      <c r="B2140" s="51" t="s">
        <v>2698</v>
      </c>
      <c r="C2140" s="50" t="s">
        <v>157</v>
      </c>
      <c r="D2140" s="50" t="s">
        <v>2699</v>
      </c>
      <c r="E2140" s="248" t="s">
        <v>1900</v>
      </c>
      <c r="F2140" s="248"/>
      <c r="G2140" s="52" t="s">
        <v>1904</v>
      </c>
      <c r="H2140" s="53">
        <v>0.34599999999999997</v>
      </c>
      <c r="I2140" s="43">
        <f t="shared" si="426"/>
        <v>17.28</v>
      </c>
      <c r="J2140" s="43">
        <f t="shared" si="427"/>
        <v>5.9788800000000002</v>
      </c>
      <c r="L2140">
        <f>_xlfn.XLOOKUP(B2140,Analítico!B:B,Analítico!I:I,0)</f>
        <v>17.28</v>
      </c>
    </row>
    <row r="2141" spans="1:12" ht="25.5" customHeight="1" x14ac:dyDescent="0.25">
      <c r="A2141" s="50" t="s">
        <v>1638</v>
      </c>
      <c r="B2141" s="51" t="s">
        <v>2162</v>
      </c>
      <c r="C2141" s="50" t="s">
        <v>157</v>
      </c>
      <c r="D2141" s="50" t="s">
        <v>2163</v>
      </c>
      <c r="E2141" s="248" t="s">
        <v>1637</v>
      </c>
      <c r="F2141" s="248"/>
      <c r="G2141" s="52" t="s">
        <v>266</v>
      </c>
      <c r="H2141" s="53">
        <v>7.9000000000000001E-2</v>
      </c>
      <c r="I2141" s="43">
        <f t="shared" si="426"/>
        <v>18.72</v>
      </c>
      <c r="J2141" s="43">
        <f t="shared" si="427"/>
        <v>1.47888</v>
      </c>
      <c r="L2141">
        <f>_xlfn.XLOOKUP(B2141,Analítico!B:B,Analítico!I:I,0)</f>
        <v>18.72</v>
      </c>
    </row>
    <row r="2142" spans="1:12" ht="25.5" customHeight="1" thickBot="1" x14ac:dyDescent="0.3">
      <c r="A2142" s="50" t="s">
        <v>1638</v>
      </c>
      <c r="B2142" s="51" t="s">
        <v>1658</v>
      </c>
      <c r="C2142" s="50" t="s">
        <v>157</v>
      </c>
      <c r="D2142" s="50" t="s">
        <v>1659</v>
      </c>
      <c r="E2142" s="248" t="s">
        <v>1637</v>
      </c>
      <c r="F2142" s="248"/>
      <c r="G2142" s="52" t="s">
        <v>266</v>
      </c>
      <c r="H2142" s="53">
        <v>0.503</v>
      </c>
      <c r="I2142" s="43">
        <f t="shared" si="426"/>
        <v>25.97</v>
      </c>
      <c r="J2142" s="43">
        <f t="shared" si="427"/>
        <v>13.062909999999999</v>
      </c>
      <c r="L2142">
        <f>_xlfn.XLOOKUP(B2142,Analítico!B:B,Analítico!I:I,0)</f>
        <v>25.97</v>
      </c>
    </row>
    <row r="2143" spans="1:12" ht="26.25" hidden="1" thickBot="1" x14ac:dyDescent="0.3">
      <c r="A2143" s="44"/>
      <c r="B2143" s="44"/>
      <c r="C2143" s="44"/>
      <c r="D2143" s="44"/>
      <c r="E2143" s="44" t="s">
        <v>1629</v>
      </c>
      <c r="F2143" s="45">
        <v>17.37</v>
      </c>
      <c r="G2143" s="44" t="s">
        <v>1630</v>
      </c>
      <c r="H2143" s="45">
        <v>0</v>
      </c>
      <c r="I2143" s="44" t="s">
        <v>1631</v>
      </c>
      <c r="J2143" s="45">
        <v>17.37</v>
      </c>
      <c r="L2143" t="str">
        <f>_xlfn.XLOOKUP(B2143,Analítico!B:B,Analítico!I:I,0)</f>
        <v>MO com LS =&gt;</v>
      </c>
    </row>
    <row r="2144" spans="1:12" ht="15" hidden="1" customHeight="1" thickBot="1" x14ac:dyDescent="0.3">
      <c r="A2144" s="44"/>
      <c r="B2144" s="44"/>
      <c r="C2144" s="44"/>
      <c r="D2144" s="44"/>
      <c r="E2144" s="44" t="s">
        <v>1632</v>
      </c>
      <c r="F2144" s="45">
        <v>5.25</v>
      </c>
      <c r="G2144" s="44"/>
      <c r="H2144" s="229" t="s">
        <v>1633</v>
      </c>
      <c r="I2144" s="229"/>
      <c r="J2144" s="45">
        <v>29.12</v>
      </c>
      <c r="L2144" t="str">
        <f>_xlfn.XLOOKUP(B2144,Analítico!B:B,Analítico!I:I,0)</f>
        <v>MO com LS =&gt;</v>
      </c>
    </row>
    <row r="2145" spans="1:12" ht="0.75" customHeight="1" thickTop="1" x14ac:dyDescent="0.25">
      <c r="A2145" s="49"/>
      <c r="B2145" s="49"/>
      <c r="C2145" s="49"/>
      <c r="D2145" s="49"/>
      <c r="E2145" s="49"/>
      <c r="F2145" s="49"/>
      <c r="G2145" s="49"/>
      <c r="H2145" s="49"/>
      <c r="I2145" s="49"/>
      <c r="J2145" s="49"/>
      <c r="L2145" t="str">
        <f>_xlfn.XLOOKUP(B2145,Analítico!B:B,Analítico!I:I,0)</f>
        <v>MO com LS =&gt;</v>
      </c>
    </row>
    <row r="2146" spans="1:12" ht="18" hidden="1" customHeight="1" x14ac:dyDescent="0.25">
      <c r="A2146" s="36" t="s">
        <v>959</v>
      </c>
      <c r="B2146" s="37" t="s">
        <v>137</v>
      </c>
      <c r="C2146" s="36" t="s">
        <v>138</v>
      </c>
      <c r="D2146" s="36" t="s">
        <v>9</v>
      </c>
      <c r="E2146" s="250" t="s">
        <v>1626</v>
      </c>
      <c r="F2146" s="250"/>
      <c r="G2146" s="38" t="s">
        <v>139</v>
      </c>
      <c r="H2146" s="37" t="s">
        <v>140</v>
      </c>
      <c r="I2146" s="37" t="s">
        <v>141</v>
      </c>
      <c r="J2146" s="37" t="s">
        <v>10</v>
      </c>
      <c r="L2146" t="str">
        <f>_xlfn.XLOOKUP(B2146,Analítico!B:B,Analítico!I:I,0)</f>
        <v>Valor Unit</v>
      </c>
    </row>
    <row r="2147" spans="1:12" ht="24" customHeight="1" x14ac:dyDescent="0.25">
      <c r="A2147" s="39" t="s">
        <v>1636</v>
      </c>
      <c r="B2147" s="40" t="s">
        <v>960</v>
      </c>
      <c r="C2147" s="39" t="s">
        <v>162</v>
      </c>
      <c r="D2147" s="39" t="s">
        <v>961</v>
      </c>
      <c r="E2147" s="251" t="s">
        <v>2662</v>
      </c>
      <c r="F2147" s="251"/>
      <c r="G2147" s="41" t="s">
        <v>164</v>
      </c>
      <c r="H2147" s="42">
        <v>1</v>
      </c>
      <c r="I2147" s="43">
        <f t="shared" ref="I2147:I2153" si="428">L2147</f>
        <v>58.448361352459024</v>
      </c>
      <c r="J2147" s="43">
        <f t="shared" ref="J2147:J2153" si="429">H2147*I2147</f>
        <v>58.448361352459024</v>
      </c>
      <c r="L2147">
        <f>_xlfn.XLOOKUP(B2147,Analítico!B:B,Analítico!I:I,0)</f>
        <v>58.448361352459024</v>
      </c>
    </row>
    <row r="2148" spans="1:12" ht="25.5" customHeight="1" x14ac:dyDescent="0.25">
      <c r="A2148" s="50" t="s">
        <v>1638</v>
      </c>
      <c r="B2148" s="51" t="s">
        <v>1940</v>
      </c>
      <c r="C2148" s="50" t="s">
        <v>157</v>
      </c>
      <c r="D2148" s="50" t="s">
        <v>1941</v>
      </c>
      <c r="E2148" s="248" t="s">
        <v>1637</v>
      </c>
      <c r="F2148" s="248"/>
      <c r="G2148" s="52" t="s">
        <v>266</v>
      </c>
      <c r="H2148" s="53">
        <v>0.505</v>
      </c>
      <c r="I2148" s="43">
        <f t="shared" si="428"/>
        <v>19.64</v>
      </c>
      <c r="J2148" s="43">
        <f t="shared" si="429"/>
        <v>9.9182000000000006</v>
      </c>
      <c r="L2148">
        <f>_xlfn.XLOOKUP(B2148,Analítico!B:B,Analítico!I:I,0)</f>
        <v>19.64</v>
      </c>
    </row>
    <row r="2149" spans="1:12" ht="24" customHeight="1" x14ac:dyDescent="0.25">
      <c r="A2149" s="50" t="s">
        <v>1638</v>
      </c>
      <c r="B2149" s="51" t="s">
        <v>1942</v>
      </c>
      <c r="C2149" s="50" t="s">
        <v>157</v>
      </c>
      <c r="D2149" s="50" t="s">
        <v>1943</v>
      </c>
      <c r="E2149" s="248" t="s">
        <v>1637</v>
      </c>
      <c r="F2149" s="248"/>
      <c r="G2149" s="52" t="s">
        <v>266</v>
      </c>
      <c r="H2149" s="53">
        <v>0.505</v>
      </c>
      <c r="I2149" s="43">
        <f t="shared" si="428"/>
        <v>27.04</v>
      </c>
      <c r="J2149" s="43">
        <f t="shared" si="429"/>
        <v>13.655199999999999</v>
      </c>
      <c r="L2149">
        <f>_xlfn.XLOOKUP(B2149,Analítico!B:B,Analítico!I:I,0)</f>
        <v>27.04</v>
      </c>
    </row>
    <row r="2150" spans="1:12" ht="24" customHeight="1" x14ac:dyDescent="0.25">
      <c r="A2150" s="55" t="s">
        <v>1627</v>
      </c>
      <c r="B2150" s="56" t="s">
        <v>2700</v>
      </c>
      <c r="C2150" s="55" t="s">
        <v>162</v>
      </c>
      <c r="D2150" s="55" t="s">
        <v>2701</v>
      </c>
      <c r="E2150" s="249" t="s">
        <v>1648</v>
      </c>
      <c r="F2150" s="249"/>
      <c r="G2150" s="57" t="s">
        <v>164</v>
      </c>
      <c r="H2150" s="58">
        <v>0.04</v>
      </c>
      <c r="I2150" s="43">
        <f t="shared" si="428"/>
        <v>78.44</v>
      </c>
      <c r="J2150" s="43">
        <f t="shared" si="429"/>
        <v>3.1375999999999999</v>
      </c>
      <c r="L2150">
        <f>_xlfn.XLOOKUP(B2150,Analítico!B:B,Analítico!I:I,0)</f>
        <v>78.44</v>
      </c>
    </row>
    <row r="2151" spans="1:12" ht="25.5" customHeight="1" x14ac:dyDescent="0.25">
      <c r="A2151" s="55" t="s">
        <v>1627</v>
      </c>
      <c r="B2151" s="56" t="s">
        <v>2702</v>
      </c>
      <c r="C2151" s="55" t="s">
        <v>162</v>
      </c>
      <c r="D2151" s="55" t="s">
        <v>2703</v>
      </c>
      <c r="E2151" s="249" t="s">
        <v>1648</v>
      </c>
      <c r="F2151" s="249"/>
      <c r="G2151" s="57" t="s">
        <v>164</v>
      </c>
      <c r="H2151" s="58">
        <v>1</v>
      </c>
      <c r="I2151" s="43">
        <f t="shared" si="428"/>
        <v>26.84</v>
      </c>
      <c r="J2151" s="43">
        <f t="shared" si="429"/>
        <v>26.84</v>
      </c>
      <c r="L2151">
        <f>_xlfn.XLOOKUP(B2151,Analítico!B:B,Analítico!I:I,0)</f>
        <v>26.84</v>
      </c>
    </row>
    <row r="2152" spans="1:12" ht="25.5" customHeight="1" x14ac:dyDescent="0.25">
      <c r="A2152" s="55" t="s">
        <v>1627</v>
      </c>
      <c r="B2152" s="56" t="s">
        <v>2704</v>
      </c>
      <c r="C2152" s="55" t="s">
        <v>162</v>
      </c>
      <c r="D2152" s="55" t="s">
        <v>2705</v>
      </c>
      <c r="E2152" s="249" t="s">
        <v>1648</v>
      </c>
      <c r="F2152" s="249"/>
      <c r="G2152" s="57" t="s">
        <v>164</v>
      </c>
      <c r="H2152" s="58">
        <v>3.3000000000000002E-2</v>
      </c>
      <c r="I2152" s="43">
        <f t="shared" si="428"/>
        <v>134.19</v>
      </c>
      <c r="J2152" s="43">
        <f t="shared" si="429"/>
        <v>4.4282700000000004</v>
      </c>
      <c r="L2152">
        <f>_xlfn.XLOOKUP(B2152,Analítico!B:B,Analítico!I:I,0)</f>
        <v>134.19</v>
      </c>
    </row>
    <row r="2153" spans="1:12" ht="24" customHeight="1" thickBot="1" x14ac:dyDescent="0.3">
      <c r="A2153" s="55" t="s">
        <v>1627</v>
      </c>
      <c r="B2153" s="56" t="s">
        <v>2706</v>
      </c>
      <c r="C2153" s="55" t="s">
        <v>162</v>
      </c>
      <c r="D2153" s="55" t="s">
        <v>2707</v>
      </c>
      <c r="E2153" s="249" t="s">
        <v>1648</v>
      </c>
      <c r="F2153" s="249"/>
      <c r="G2153" s="57" t="s">
        <v>164</v>
      </c>
      <c r="H2153" s="58">
        <v>1.0309999999999999</v>
      </c>
      <c r="I2153" s="43">
        <f t="shared" si="428"/>
        <v>0.49</v>
      </c>
      <c r="J2153" s="43">
        <f t="shared" si="429"/>
        <v>0.50518999999999992</v>
      </c>
      <c r="L2153">
        <f>_xlfn.XLOOKUP(B2153,Analítico!B:B,Analítico!I:I,0)</f>
        <v>0.49</v>
      </c>
    </row>
    <row r="2154" spans="1:12" ht="26.25" hidden="1" thickBot="1" x14ac:dyDescent="0.3">
      <c r="A2154" s="44"/>
      <c r="B2154" s="44"/>
      <c r="C2154" s="44"/>
      <c r="D2154" s="44"/>
      <c r="E2154" s="44" t="s">
        <v>1629</v>
      </c>
      <c r="F2154" s="45">
        <v>17.88</v>
      </c>
      <c r="G2154" s="44" t="s">
        <v>1630</v>
      </c>
      <c r="H2154" s="45">
        <v>0</v>
      </c>
      <c r="I2154" s="44" t="s">
        <v>1631</v>
      </c>
      <c r="J2154" s="45">
        <v>17.88</v>
      </c>
      <c r="L2154" t="str">
        <f>_xlfn.XLOOKUP(B2154,Analítico!B:B,Analítico!I:I,0)</f>
        <v>MO com LS =&gt;</v>
      </c>
    </row>
    <row r="2155" spans="1:12" ht="15" hidden="1" customHeight="1" thickBot="1" x14ac:dyDescent="0.3">
      <c r="A2155" s="44"/>
      <c r="B2155" s="44"/>
      <c r="C2155" s="44"/>
      <c r="D2155" s="44"/>
      <c r="E2155" s="44" t="s">
        <v>1632</v>
      </c>
      <c r="F2155" s="45">
        <v>13.08</v>
      </c>
      <c r="G2155" s="44"/>
      <c r="H2155" s="229" t="s">
        <v>1633</v>
      </c>
      <c r="I2155" s="229"/>
      <c r="J2155" s="45">
        <v>72.55</v>
      </c>
      <c r="L2155" t="str">
        <f>_xlfn.XLOOKUP(B2155,Analítico!B:B,Analítico!I:I,0)</f>
        <v>MO com LS =&gt;</v>
      </c>
    </row>
    <row r="2156" spans="1:12" ht="0.75" customHeight="1" thickTop="1" x14ac:dyDescent="0.25">
      <c r="A2156" s="49"/>
      <c r="B2156" s="49"/>
      <c r="C2156" s="49"/>
      <c r="D2156" s="49"/>
      <c r="E2156" s="49"/>
      <c r="F2156" s="49"/>
      <c r="G2156" s="49"/>
      <c r="H2156" s="49"/>
      <c r="I2156" s="49"/>
      <c r="J2156" s="49"/>
      <c r="L2156" t="str">
        <f>_xlfn.XLOOKUP(B2156,Analítico!B:B,Analítico!I:I,0)</f>
        <v>MO com LS =&gt;</v>
      </c>
    </row>
    <row r="2157" spans="1:12" ht="18" hidden="1" customHeight="1" x14ac:dyDescent="0.25">
      <c r="A2157" s="36" t="s">
        <v>962</v>
      </c>
      <c r="B2157" s="37" t="s">
        <v>137</v>
      </c>
      <c r="C2157" s="36" t="s">
        <v>138</v>
      </c>
      <c r="D2157" s="36" t="s">
        <v>9</v>
      </c>
      <c r="E2157" s="250" t="s">
        <v>1626</v>
      </c>
      <c r="F2157" s="250"/>
      <c r="G2157" s="38" t="s">
        <v>139</v>
      </c>
      <c r="H2157" s="37" t="s">
        <v>140</v>
      </c>
      <c r="I2157" s="37" t="s">
        <v>141</v>
      </c>
      <c r="J2157" s="37" t="s">
        <v>10</v>
      </c>
      <c r="L2157" t="str">
        <f>_xlfn.XLOOKUP(B2157,Analítico!B:B,Analítico!I:I,0)</f>
        <v>Valor Unit</v>
      </c>
    </row>
    <row r="2158" spans="1:12" ht="24" customHeight="1" x14ac:dyDescent="0.25">
      <c r="A2158" s="39" t="s">
        <v>1636</v>
      </c>
      <c r="B2158" s="40" t="s">
        <v>963</v>
      </c>
      <c r="C2158" s="39" t="s">
        <v>162</v>
      </c>
      <c r="D2158" s="39" t="s">
        <v>2708</v>
      </c>
      <c r="E2158" s="251" t="s">
        <v>2662</v>
      </c>
      <c r="F2158" s="251"/>
      <c r="G2158" s="41" t="s">
        <v>164</v>
      </c>
      <c r="H2158" s="42">
        <v>1</v>
      </c>
      <c r="I2158" s="43">
        <f t="shared" ref="I2158:I2161" si="430">L2158</f>
        <v>16.620119844262295</v>
      </c>
      <c r="J2158" s="43">
        <f t="shared" ref="J2158:J2161" si="431">H2158*I2158</f>
        <v>16.620119844262295</v>
      </c>
      <c r="L2158">
        <f>_xlfn.XLOOKUP(B2158,Analítico!B:B,Analítico!I:I,0)</f>
        <v>16.620119844262295</v>
      </c>
    </row>
    <row r="2159" spans="1:12" ht="25.5" customHeight="1" x14ac:dyDescent="0.25">
      <c r="A2159" s="50" t="s">
        <v>1638</v>
      </c>
      <c r="B2159" s="51" t="s">
        <v>1940</v>
      </c>
      <c r="C2159" s="50" t="s">
        <v>157</v>
      </c>
      <c r="D2159" s="50" t="s">
        <v>1941</v>
      </c>
      <c r="E2159" s="248" t="s">
        <v>1637</v>
      </c>
      <c r="F2159" s="248"/>
      <c r="G2159" s="52" t="s">
        <v>266</v>
      </c>
      <c r="H2159" s="53">
        <v>0.312</v>
      </c>
      <c r="I2159" s="43">
        <f t="shared" si="430"/>
        <v>19.64</v>
      </c>
      <c r="J2159" s="43">
        <f t="shared" si="431"/>
        <v>6.1276799999999998</v>
      </c>
      <c r="L2159">
        <f>_xlfn.XLOOKUP(B2159,Analítico!B:B,Analítico!I:I,0)</f>
        <v>19.64</v>
      </c>
    </row>
    <row r="2160" spans="1:12" ht="24" customHeight="1" x14ac:dyDescent="0.25">
      <c r="A2160" s="50" t="s">
        <v>1638</v>
      </c>
      <c r="B2160" s="51" t="s">
        <v>1942</v>
      </c>
      <c r="C2160" s="50" t="s">
        <v>157</v>
      </c>
      <c r="D2160" s="50" t="s">
        <v>1943</v>
      </c>
      <c r="E2160" s="248" t="s">
        <v>1637</v>
      </c>
      <c r="F2160" s="248"/>
      <c r="G2160" s="52" t="s">
        <v>266</v>
      </c>
      <c r="H2160" s="53">
        <v>0.312</v>
      </c>
      <c r="I2160" s="43">
        <f t="shared" si="430"/>
        <v>27.04</v>
      </c>
      <c r="J2160" s="43">
        <f t="shared" si="431"/>
        <v>8.4364799999999995</v>
      </c>
      <c r="L2160">
        <f>_xlfn.XLOOKUP(B2160,Analítico!B:B,Analítico!I:I,0)</f>
        <v>27.04</v>
      </c>
    </row>
    <row r="2161" spans="1:12" ht="24" customHeight="1" thickBot="1" x14ac:dyDescent="0.3">
      <c r="A2161" s="55" t="s">
        <v>1627</v>
      </c>
      <c r="B2161" s="56" t="s">
        <v>2709</v>
      </c>
      <c r="C2161" s="55" t="s">
        <v>162</v>
      </c>
      <c r="D2161" s="55" t="s">
        <v>2710</v>
      </c>
      <c r="E2161" s="249" t="s">
        <v>1648</v>
      </c>
      <c r="F2161" s="249"/>
      <c r="G2161" s="57" t="s">
        <v>164</v>
      </c>
      <c r="H2161" s="58">
        <v>1</v>
      </c>
      <c r="I2161" s="43">
        <f t="shared" si="430"/>
        <v>2.0699999999999998</v>
      </c>
      <c r="J2161" s="43">
        <f t="shared" si="431"/>
        <v>2.0699999999999998</v>
      </c>
      <c r="L2161">
        <f>_xlfn.XLOOKUP(B2161,Analítico!B:B,Analítico!I:I,0)</f>
        <v>2.0699999999999998</v>
      </c>
    </row>
    <row r="2162" spans="1:12" ht="26.25" hidden="1" thickBot="1" x14ac:dyDescent="0.3">
      <c r="A2162" s="44"/>
      <c r="B2162" s="44"/>
      <c r="C2162" s="44"/>
      <c r="D2162" s="44"/>
      <c r="E2162" s="44" t="s">
        <v>1629</v>
      </c>
      <c r="F2162" s="45">
        <v>11.05</v>
      </c>
      <c r="G2162" s="44" t="s">
        <v>1630</v>
      </c>
      <c r="H2162" s="45">
        <v>0</v>
      </c>
      <c r="I2162" s="44" t="s">
        <v>1631</v>
      </c>
      <c r="J2162" s="45">
        <v>11.05</v>
      </c>
      <c r="L2162" t="str">
        <f>_xlfn.XLOOKUP(B2162,Analítico!B:B,Analítico!I:I,0)</f>
        <v>MO com LS =&gt;</v>
      </c>
    </row>
    <row r="2163" spans="1:12" ht="15" hidden="1" customHeight="1" thickBot="1" x14ac:dyDescent="0.3">
      <c r="A2163" s="44"/>
      <c r="B2163" s="44"/>
      <c r="C2163" s="44"/>
      <c r="D2163" s="44"/>
      <c r="E2163" s="44" t="s">
        <v>1632</v>
      </c>
      <c r="F2163" s="45">
        <v>3.72</v>
      </c>
      <c r="G2163" s="44"/>
      <c r="H2163" s="229" t="s">
        <v>1633</v>
      </c>
      <c r="I2163" s="229"/>
      <c r="J2163" s="45">
        <v>20.63</v>
      </c>
      <c r="L2163" t="str">
        <f>_xlfn.XLOOKUP(B2163,Analítico!B:B,Analítico!I:I,0)</f>
        <v>MO com LS =&gt;</v>
      </c>
    </row>
    <row r="2164" spans="1:12" ht="0.75" customHeight="1" thickTop="1" x14ac:dyDescent="0.25">
      <c r="A2164" s="49"/>
      <c r="B2164" s="49"/>
      <c r="C2164" s="49"/>
      <c r="D2164" s="49"/>
      <c r="E2164" s="49"/>
      <c r="F2164" s="49"/>
      <c r="G2164" s="49"/>
      <c r="H2164" s="49"/>
      <c r="I2164" s="49"/>
      <c r="J2164" s="49"/>
      <c r="L2164" t="str">
        <f>_xlfn.XLOOKUP(B2164,Analítico!B:B,Analítico!I:I,0)</f>
        <v>MO com LS =&gt;</v>
      </c>
    </row>
    <row r="2165" spans="1:12" ht="18" hidden="1" customHeight="1" x14ac:dyDescent="0.25">
      <c r="A2165" s="36" t="s">
        <v>965</v>
      </c>
      <c r="B2165" s="37" t="s">
        <v>137</v>
      </c>
      <c r="C2165" s="36" t="s">
        <v>138</v>
      </c>
      <c r="D2165" s="36" t="s">
        <v>9</v>
      </c>
      <c r="E2165" s="250" t="s">
        <v>1626</v>
      </c>
      <c r="F2165" s="250"/>
      <c r="G2165" s="38" t="s">
        <v>139</v>
      </c>
      <c r="H2165" s="37" t="s">
        <v>140</v>
      </c>
      <c r="I2165" s="37" t="s">
        <v>141</v>
      </c>
      <c r="J2165" s="37" t="s">
        <v>10</v>
      </c>
      <c r="L2165" t="str">
        <f>_xlfn.XLOOKUP(B2165,Analítico!B:B,Analítico!I:I,0)</f>
        <v>Valor Unit</v>
      </c>
    </row>
    <row r="2166" spans="1:12" ht="51.75" customHeight="1" x14ac:dyDescent="0.25">
      <c r="A2166" s="39" t="s">
        <v>1636</v>
      </c>
      <c r="B2166" s="40" t="s">
        <v>966</v>
      </c>
      <c r="C2166" s="39" t="s">
        <v>157</v>
      </c>
      <c r="D2166" s="39" t="s">
        <v>967</v>
      </c>
      <c r="E2166" s="251" t="s">
        <v>2026</v>
      </c>
      <c r="F2166" s="251"/>
      <c r="G2166" s="41" t="s">
        <v>159</v>
      </c>
      <c r="H2166" s="42">
        <v>1</v>
      </c>
      <c r="I2166" s="43">
        <f t="shared" ref="I2166:I2171" si="432">L2166</f>
        <v>104.10333913114756</v>
      </c>
      <c r="J2166" s="43">
        <f t="shared" ref="J2166:J2171" si="433">H2166*I2166</f>
        <v>104.10333913114756</v>
      </c>
      <c r="L2166">
        <f>_xlfn.XLOOKUP(B2166,Analítico!B:B,Analítico!I:I,0)</f>
        <v>104.10333913114756</v>
      </c>
    </row>
    <row r="2167" spans="1:12" ht="25.5" customHeight="1" x14ac:dyDescent="0.25">
      <c r="A2167" s="50" t="s">
        <v>1638</v>
      </c>
      <c r="B2167" s="51" t="s">
        <v>2711</v>
      </c>
      <c r="C2167" s="50" t="s">
        <v>157</v>
      </c>
      <c r="D2167" s="50" t="s">
        <v>2712</v>
      </c>
      <c r="E2167" s="248" t="s">
        <v>1637</v>
      </c>
      <c r="F2167" s="248"/>
      <c r="G2167" s="52" t="s">
        <v>212</v>
      </c>
      <c r="H2167" s="53">
        <v>4.3099999999999999E-2</v>
      </c>
      <c r="I2167" s="43">
        <f t="shared" si="432"/>
        <v>1853.01</v>
      </c>
      <c r="J2167" s="43">
        <f t="shared" si="433"/>
        <v>79.864730999999992</v>
      </c>
      <c r="L2167">
        <f>_xlfn.XLOOKUP(B2167,Analítico!B:B,Analítico!I:I,0)</f>
        <v>1853.01</v>
      </c>
    </row>
    <row r="2168" spans="1:12" ht="24" customHeight="1" x14ac:dyDescent="0.25">
      <c r="A2168" s="50" t="s">
        <v>1638</v>
      </c>
      <c r="B2168" s="51" t="s">
        <v>1792</v>
      </c>
      <c r="C2168" s="50" t="s">
        <v>157</v>
      </c>
      <c r="D2168" s="50" t="s">
        <v>1793</v>
      </c>
      <c r="E2168" s="248" t="s">
        <v>1637</v>
      </c>
      <c r="F2168" s="248"/>
      <c r="G2168" s="52" t="s">
        <v>266</v>
      </c>
      <c r="H2168" s="53">
        <v>0.56100000000000005</v>
      </c>
      <c r="I2168" s="43">
        <f t="shared" si="432"/>
        <v>26.65</v>
      </c>
      <c r="J2168" s="43">
        <f t="shared" si="433"/>
        <v>14.950650000000001</v>
      </c>
      <c r="L2168">
        <f>_xlfn.XLOOKUP(B2168,Analítico!B:B,Analítico!I:I,0)</f>
        <v>26.65</v>
      </c>
    </row>
    <row r="2169" spans="1:12" ht="24" customHeight="1" x14ac:dyDescent="0.25">
      <c r="A2169" s="50" t="s">
        <v>1638</v>
      </c>
      <c r="B2169" s="51" t="s">
        <v>1186</v>
      </c>
      <c r="C2169" s="50" t="s">
        <v>157</v>
      </c>
      <c r="D2169" s="50" t="s">
        <v>1187</v>
      </c>
      <c r="E2169" s="248" t="s">
        <v>1637</v>
      </c>
      <c r="F2169" s="248"/>
      <c r="G2169" s="52" t="s">
        <v>266</v>
      </c>
      <c r="H2169" s="53">
        <v>0.28000000000000003</v>
      </c>
      <c r="I2169" s="43">
        <f t="shared" si="432"/>
        <v>18.82</v>
      </c>
      <c r="J2169" s="43">
        <f t="shared" si="433"/>
        <v>5.2696000000000005</v>
      </c>
      <c r="L2169">
        <f>_xlfn.XLOOKUP(B2169,Analítico!B:B,Analítico!I:I,0)</f>
        <v>18.82</v>
      </c>
    </row>
    <row r="2170" spans="1:12" ht="24" customHeight="1" x14ac:dyDescent="0.25">
      <c r="A2170" s="55" t="s">
        <v>1627</v>
      </c>
      <c r="B2170" s="56" t="s">
        <v>2029</v>
      </c>
      <c r="C2170" s="55" t="s">
        <v>157</v>
      </c>
      <c r="D2170" s="55" t="s">
        <v>2030</v>
      </c>
      <c r="E2170" s="249" t="s">
        <v>1648</v>
      </c>
      <c r="F2170" s="249"/>
      <c r="G2170" s="57" t="s">
        <v>259</v>
      </c>
      <c r="H2170" s="58">
        <v>0.5</v>
      </c>
      <c r="I2170" s="43">
        <f t="shared" si="432"/>
        <v>0.7</v>
      </c>
      <c r="J2170" s="43">
        <f t="shared" si="433"/>
        <v>0.35</v>
      </c>
      <c r="L2170">
        <f>_xlfn.XLOOKUP(B2170,Analítico!B:B,Analítico!I:I,0)</f>
        <v>0.7</v>
      </c>
    </row>
    <row r="2171" spans="1:12" ht="25.5" customHeight="1" thickBot="1" x14ac:dyDescent="0.3">
      <c r="A2171" s="55" t="s">
        <v>1627</v>
      </c>
      <c r="B2171" s="56" t="s">
        <v>2031</v>
      </c>
      <c r="C2171" s="55" t="s">
        <v>157</v>
      </c>
      <c r="D2171" s="55" t="s">
        <v>2032</v>
      </c>
      <c r="E2171" s="249" t="s">
        <v>1648</v>
      </c>
      <c r="F2171" s="249"/>
      <c r="G2171" s="57" t="s">
        <v>1724</v>
      </c>
      <c r="H2171" s="58">
        <v>0.21</v>
      </c>
      <c r="I2171" s="43">
        <f t="shared" si="432"/>
        <v>17.46</v>
      </c>
      <c r="J2171" s="43">
        <f t="shared" si="433"/>
        <v>3.6665999999999999</v>
      </c>
      <c r="L2171">
        <f>_xlfn.XLOOKUP(B2171,Analítico!B:B,Analítico!I:I,0)</f>
        <v>17.46</v>
      </c>
    </row>
    <row r="2172" spans="1:12" ht="26.25" hidden="1" thickBot="1" x14ac:dyDescent="0.3">
      <c r="A2172" s="44"/>
      <c r="B2172" s="44"/>
      <c r="C2172" s="44"/>
      <c r="D2172" s="44"/>
      <c r="E2172" s="44" t="s">
        <v>1629</v>
      </c>
      <c r="F2172" s="45">
        <v>18.14</v>
      </c>
      <c r="G2172" s="44" t="s">
        <v>1630</v>
      </c>
      <c r="H2172" s="45">
        <v>0</v>
      </c>
      <c r="I2172" s="44" t="s">
        <v>1631</v>
      </c>
      <c r="J2172" s="45">
        <v>18.14</v>
      </c>
      <c r="L2172" t="str">
        <f>_xlfn.XLOOKUP(B2172,Analítico!B:B,Analítico!I:I,0)</f>
        <v>MO com LS =&gt;</v>
      </c>
    </row>
    <row r="2173" spans="1:12" ht="15" hidden="1" customHeight="1" thickBot="1" x14ac:dyDescent="0.3">
      <c r="A2173" s="44"/>
      <c r="B2173" s="44"/>
      <c r="C2173" s="44"/>
      <c r="D2173" s="44"/>
      <c r="E2173" s="44" t="s">
        <v>1632</v>
      </c>
      <c r="F2173" s="45">
        <v>23.3</v>
      </c>
      <c r="G2173" s="44"/>
      <c r="H2173" s="229" t="s">
        <v>1633</v>
      </c>
      <c r="I2173" s="229"/>
      <c r="J2173" s="45">
        <v>129.22</v>
      </c>
      <c r="L2173" t="str">
        <f>_xlfn.XLOOKUP(B2173,Analítico!B:B,Analítico!I:I,0)</f>
        <v>MO com LS =&gt;</v>
      </c>
    </row>
    <row r="2174" spans="1:12" ht="0.75" customHeight="1" thickTop="1" x14ac:dyDescent="0.25">
      <c r="A2174" s="49"/>
      <c r="B2174" s="49"/>
      <c r="C2174" s="49"/>
      <c r="D2174" s="49"/>
      <c r="E2174" s="49"/>
      <c r="F2174" s="49"/>
      <c r="G2174" s="49"/>
      <c r="H2174" s="49"/>
      <c r="I2174" s="49"/>
      <c r="J2174" s="49"/>
      <c r="L2174" t="str">
        <f>_xlfn.XLOOKUP(B2174,Analítico!B:B,Analítico!I:I,0)</f>
        <v>MO com LS =&gt;</v>
      </c>
    </row>
    <row r="2175" spans="1:12" ht="18" hidden="1" customHeight="1" x14ac:dyDescent="0.25">
      <c r="A2175" s="36" t="s">
        <v>968</v>
      </c>
      <c r="B2175" s="37" t="s">
        <v>137</v>
      </c>
      <c r="C2175" s="36" t="s">
        <v>138</v>
      </c>
      <c r="D2175" s="36" t="s">
        <v>9</v>
      </c>
      <c r="E2175" s="250" t="s">
        <v>1626</v>
      </c>
      <c r="F2175" s="250"/>
      <c r="G2175" s="38" t="s">
        <v>139</v>
      </c>
      <c r="H2175" s="37" t="s">
        <v>140</v>
      </c>
      <c r="I2175" s="37" t="s">
        <v>141</v>
      </c>
      <c r="J2175" s="37" t="s">
        <v>10</v>
      </c>
      <c r="L2175" t="str">
        <f>_xlfn.XLOOKUP(B2175,Analítico!B:B,Analítico!I:I,0)</f>
        <v>Valor Unit</v>
      </c>
    </row>
    <row r="2176" spans="1:12" ht="25.5" customHeight="1" x14ac:dyDescent="0.25">
      <c r="A2176" s="39" t="s">
        <v>1636</v>
      </c>
      <c r="B2176" s="40" t="s">
        <v>969</v>
      </c>
      <c r="C2176" s="39" t="s">
        <v>157</v>
      </c>
      <c r="D2176" s="39" t="s">
        <v>970</v>
      </c>
      <c r="E2176" s="251" t="s">
        <v>1657</v>
      </c>
      <c r="F2176" s="251"/>
      <c r="G2176" s="41" t="s">
        <v>255</v>
      </c>
      <c r="H2176" s="42">
        <v>1</v>
      </c>
      <c r="I2176" s="43">
        <f t="shared" ref="I2176:I2178" si="434">L2176</f>
        <v>0.60422151639344268</v>
      </c>
      <c r="J2176" s="43">
        <f t="shared" ref="J2176:J2178" si="435">H2176*I2176</f>
        <v>0.60422151639344268</v>
      </c>
      <c r="L2176">
        <f>_xlfn.XLOOKUP(B2176,Analítico!B:B,Analítico!I:I,0)</f>
        <v>0.60422151639344268</v>
      </c>
    </row>
    <row r="2177" spans="1:12" ht="24" customHeight="1" x14ac:dyDescent="0.25">
      <c r="A2177" s="50" t="s">
        <v>1638</v>
      </c>
      <c r="B2177" s="51" t="s">
        <v>1942</v>
      </c>
      <c r="C2177" s="50" t="s">
        <v>157</v>
      </c>
      <c r="D2177" s="50" t="s">
        <v>1943</v>
      </c>
      <c r="E2177" s="248" t="s">
        <v>1637</v>
      </c>
      <c r="F2177" s="248"/>
      <c r="G2177" s="52" t="s">
        <v>266</v>
      </c>
      <c r="H2177" s="53">
        <v>9.5999999999999992E-3</v>
      </c>
      <c r="I2177" s="43">
        <f t="shared" si="434"/>
        <v>27.04</v>
      </c>
      <c r="J2177" s="43">
        <f t="shared" si="435"/>
        <v>0.25958399999999998</v>
      </c>
      <c r="L2177">
        <f>_xlfn.XLOOKUP(B2177,Analítico!B:B,Analítico!I:I,0)</f>
        <v>27.04</v>
      </c>
    </row>
    <row r="2178" spans="1:12" ht="24" customHeight="1" thickBot="1" x14ac:dyDescent="0.3">
      <c r="A2178" s="50" t="s">
        <v>1638</v>
      </c>
      <c r="B2178" s="51" t="s">
        <v>1186</v>
      </c>
      <c r="C2178" s="50" t="s">
        <v>157</v>
      </c>
      <c r="D2178" s="50" t="s">
        <v>1187</v>
      </c>
      <c r="E2178" s="248" t="s">
        <v>1637</v>
      </c>
      <c r="F2178" s="248"/>
      <c r="G2178" s="52" t="s">
        <v>266</v>
      </c>
      <c r="H2178" s="53">
        <v>1.8800000000000001E-2</v>
      </c>
      <c r="I2178" s="43">
        <f t="shared" si="434"/>
        <v>18.82</v>
      </c>
      <c r="J2178" s="43">
        <f t="shared" si="435"/>
        <v>0.35381600000000002</v>
      </c>
      <c r="L2178">
        <f>_xlfn.XLOOKUP(B2178,Analítico!B:B,Analítico!I:I,0)</f>
        <v>18.82</v>
      </c>
    </row>
    <row r="2179" spans="1:12" ht="26.25" hidden="1" thickBot="1" x14ac:dyDescent="0.3">
      <c r="A2179" s="44"/>
      <c r="B2179" s="44"/>
      <c r="C2179" s="44"/>
      <c r="D2179" s="44"/>
      <c r="E2179" s="44" t="s">
        <v>1629</v>
      </c>
      <c r="F2179" s="45">
        <v>0.44</v>
      </c>
      <c r="G2179" s="44" t="s">
        <v>1630</v>
      </c>
      <c r="H2179" s="45">
        <v>0</v>
      </c>
      <c r="I2179" s="44" t="s">
        <v>1631</v>
      </c>
      <c r="J2179" s="45">
        <v>0.44</v>
      </c>
      <c r="L2179" t="str">
        <f>_xlfn.XLOOKUP(B2179,Analítico!B:B,Analítico!I:I,0)</f>
        <v>MO com LS =&gt;</v>
      </c>
    </row>
    <row r="2180" spans="1:12" ht="15" hidden="1" customHeight="1" thickBot="1" x14ac:dyDescent="0.3">
      <c r="A2180" s="44"/>
      <c r="B2180" s="44"/>
      <c r="C2180" s="44"/>
      <c r="D2180" s="44"/>
      <c r="E2180" s="44" t="s">
        <v>1632</v>
      </c>
      <c r="F2180" s="45">
        <v>0.13</v>
      </c>
      <c r="G2180" s="44"/>
      <c r="H2180" s="229" t="s">
        <v>1633</v>
      </c>
      <c r="I2180" s="229"/>
      <c r="J2180" s="45">
        <v>0.75</v>
      </c>
      <c r="L2180" t="str">
        <f>_xlfn.XLOOKUP(B2180,Analítico!B:B,Analítico!I:I,0)</f>
        <v>MO com LS =&gt;</v>
      </c>
    </row>
    <row r="2181" spans="1:12" ht="0.75" customHeight="1" thickTop="1" x14ac:dyDescent="0.25">
      <c r="A2181" s="49"/>
      <c r="B2181" s="49"/>
      <c r="C2181" s="49"/>
      <c r="D2181" s="49"/>
      <c r="E2181" s="49"/>
      <c r="F2181" s="49"/>
      <c r="G2181" s="49"/>
      <c r="H2181" s="49"/>
      <c r="I2181" s="49"/>
      <c r="J2181" s="49"/>
      <c r="L2181" t="str">
        <f>_xlfn.XLOOKUP(B2181,Analítico!B:B,Analítico!I:I,0)</f>
        <v>MO com LS =&gt;</v>
      </c>
    </row>
    <row r="2182" spans="1:12" ht="18" hidden="1" customHeight="1" x14ac:dyDescent="0.25">
      <c r="A2182" s="36" t="s">
        <v>972</v>
      </c>
      <c r="B2182" s="37" t="s">
        <v>137</v>
      </c>
      <c r="C2182" s="36" t="s">
        <v>138</v>
      </c>
      <c r="D2182" s="36" t="s">
        <v>9</v>
      </c>
      <c r="E2182" s="250" t="s">
        <v>1626</v>
      </c>
      <c r="F2182" s="250"/>
      <c r="G2182" s="38" t="s">
        <v>139</v>
      </c>
      <c r="H2182" s="37" t="s">
        <v>140</v>
      </c>
      <c r="I2182" s="37" t="s">
        <v>141</v>
      </c>
      <c r="J2182" s="37" t="s">
        <v>10</v>
      </c>
      <c r="L2182" t="str">
        <f>_xlfn.XLOOKUP(B2182,Analítico!B:B,Analítico!I:I,0)</f>
        <v>Valor Unit</v>
      </c>
    </row>
    <row r="2183" spans="1:12" ht="39" customHeight="1" x14ac:dyDescent="0.25">
      <c r="A2183" s="39" t="s">
        <v>1636</v>
      </c>
      <c r="B2183" s="40" t="s">
        <v>973</v>
      </c>
      <c r="C2183" s="39" t="s">
        <v>157</v>
      </c>
      <c r="D2183" s="39" t="s">
        <v>974</v>
      </c>
      <c r="E2183" s="251" t="s">
        <v>2578</v>
      </c>
      <c r="F2183" s="251"/>
      <c r="G2183" s="41" t="s">
        <v>164</v>
      </c>
      <c r="H2183" s="42">
        <v>1</v>
      </c>
      <c r="I2183" s="43">
        <f t="shared" ref="I2183:I2187" si="436">L2183</f>
        <v>13.542618254098361</v>
      </c>
      <c r="J2183" s="43">
        <f t="shared" ref="J2183:J2187" si="437">H2183*I2183</f>
        <v>13.542618254098361</v>
      </c>
      <c r="L2183">
        <f>_xlfn.XLOOKUP(B2183,Analítico!B:B,Analítico!I:I,0)</f>
        <v>13.542618254098361</v>
      </c>
    </row>
    <row r="2184" spans="1:12" ht="25.5" customHeight="1" x14ac:dyDescent="0.25">
      <c r="A2184" s="50" t="s">
        <v>1638</v>
      </c>
      <c r="B2184" s="51" t="s">
        <v>1940</v>
      </c>
      <c r="C2184" s="50" t="s">
        <v>157</v>
      </c>
      <c r="D2184" s="50" t="s">
        <v>1941</v>
      </c>
      <c r="E2184" s="248" t="s">
        <v>1637</v>
      </c>
      <c r="F2184" s="248"/>
      <c r="G2184" s="52" t="s">
        <v>266</v>
      </c>
      <c r="H2184" s="53">
        <v>0.247</v>
      </c>
      <c r="I2184" s="43">
        <f t="shared" si="436"/>
        <v>19.64</v>
      </c>
      <c r="J2184" s="43">
        <f t="shared" si="437"/>
        <v>4.8510800000000005</v>
      </c>
      <c r="L2184">
        <f>_xlfn.XLOOKUP(B2184,Analítico!B:B,Analítico!I:I,0)</f>
        <v>19.64</v>
      </c>
    </row>
    <row r="2185" spans="1:12" ht="24" customHeight="1" x14ac:dyDescent="0.25">
      <c r="A2185" s="50" t="s">
        <v>1638</v>
      </c>
      <c r="B2185" s="51" t="s">
        <v>1942</v>
      </c>
      <c r="C2185" s="50" t="s">
        <v>157</v>
      </c>
      <c r="D2185" s="50" t="s">
        <v>1943</v>
      </c>
      <c r="E2185" s="248" t="s">
        <v>1637</v>
      </c>
      <c r="F2185" s="248"/>
      <c r="G2185" s="52" t="s">
        <v>266</v>
      </c>
      <c r="H2185" s="53">
        <v>0.247</v>
      </c>
      <c r="I2185" s="43">
        <f t="shared" si="436"/>
        <v>27.04</v>
      </c>
      <c r="J2185" s="43">
        <f t="shared" si="437"/>
        <v>6.6788799999999995</v>
      </c>
      <c r="L2185">
        <f>_xlfn.XLOOKUP(B2185,Analítico!B:B,Analítico!I:I,0)</f>
        <v>27.04</v>
      </c>
    </row>
    <row r="2186" spans="1:12" ht="25.5" customHeight="1" x14ac:dyDescent="0.25">
      <c r="A2186" s="50" t="s">
        <v>1638</v>
      </c>
      <c r="B2186" s="51" t="s">
        <v>1907</v>
      </c>
      <c r="C2186" s="50" t="s">
        <v>157</v>
      </c>
      <c r="D2186" s="50" t="s">
        <v>1908</v>
      </c>
      <c r="E2186" s="248" t="s">
        <v>1637</v>
      </c>
      <c r="F2186" s="248"/>
      <c r="G2186" s="52" t="s">
        <v>212</v>
      </c>
      <c r="H2186" s="53">
        <v>8.9999999999999998E-4</v>
      </c>
      <c r="I2186" s="43">
        <f t="shared" si="436"/>
        <v>629.28</v>
      </c>
      <c r="J2186" s="43">
        <f t="shared" si="437"/>
        <v>0.56635199999999997</v>
      </c>
      <c r="L2186">
        <f>_xlfn.XLOOKUP(B2186,Analítico!B:B,Analítico!I:I,0)</f>
        <v>629.28</v>
      </c>
    </row>
    <row r="2187" spans="1:12" ht="25.5" customHeight="1" thickBot="1" x14ac:dyDescent="0.3">
      <c r="A2187" s="55" t="s">
        <v>1627</v>
      </c>
      <c r="B2187" s="56" t="s">
        <v>2713</v>
      </c>
      <c r="C2187" s="55" t="s">
        <v>157</v>
      </c>
      <c r="D2187" s="55" t="s">
        <v>2714</v>
      </c>
      <c r="E2187" s="249" t="s">
        <v>1648</v>
      </c>
      <c r="F2187" s="249"/>
      <c r="G2187" s="57" t="s">
        <v>164</v>
      </c>
      <c r="H2187" s="58">
        <v>1</v>
      </c>
      <c r="I2187" s="43">
        <f t="shared" si="436"/>
        <v>1.46</v>
      </c>
      <c r="J2187" s="43">
        <f t="shared" si="437"/>
        <v>1.46</v>
      </c>
      <c r="L2187">
        <f>_xlfn.XLOOKUP(B2187,Analítico!B:B,Analítico!I:I,0)</f>
        <v>1.46</v>
      </c>
    </row>
    <row r="2188" spans="1:12" ht="26.25" hidden="1" thickBot="1" x14ac:dyDescent="0.3">
      <c r="A2188" s="44"/>
      <c r="B2188" s="44"/>
      <c r="C2188" s="44"/>
      <c r="D2188" s="44"/>
      <c r="E2188" s="44" t="s">
        <v>1629</v>
      </c>
      <c r="F2188" s="45">
        <v>8.84</v>
      </c>
      <c r="G2188" s="44" t="s">
        <v>1630</v>
      </c>
      <c r="H2188" s="45">
        <v>0</v>
      </c>
      <c r="I2188" s="44" t="s">
        <v>1631</v>
      </c>
      <c r="J2188" s="45">
        <v>8.84</v>
      </c>
      <c r="L2188" t="str">
        <f>_xlfn.XLOOKUP(B2188,Analítico!B:B,Analítico!I:I,0)</f>
        <v>MO com LS =&gt;</v>
      </c>
    </row>
    <row r="2189" spans="1:12" ht="15" hidden="1" customHeight="1" thickBot="1" x14ac:dyDescent="0.3">
      <c r="A2189" s="44"/>
      <c r="B2189" s="44"/>
      <c r="C2189" s="44"/>
      <c r="D2189" s="44"/>
      <c r="E2189" s="44" t="s">
        <v>1632</v>
      </c>
      <c r="F2189" s="45">
        <v>3.03</v>
      </c>
      <c r="G2189" s="44"/>
      <c r="H2189" s="229" t="s">
        <v>1633</v>
      </c>
      <c r="I2189" s="229"/>
      <c r="J2189" s="45">
        <v>16.809999999999999</v>
      </c>
      <c r="L2189" t="str">
        <f>_xlfn.XLOOKUP(B2189,Analítico!B:B,Analítico!I:I,0)</f>
        <v>MO com LS =&gt;</v>
      </c>
    </row>
    <row r="2190" spans="1:12" ht="0.75" customHeight="1" thickTop="1" x14ac:dyDescent="0.25">
      <c r="A2190" s="49"/>
      <c r="B2190" s="49"/>
      <c r="C2190" s="49"/>
      <c r="D2190" s="49"/>
      <c r="E2190" s="49"/>
      <c r="F2190" s="49"/>
      <c r="G2190" s="49"/>
      <c r="H2190" s="49"/>
      <c r="I2190" s="49"/>
      <c r="J2190" s="49"/>
      <c r="L2190" t="str">
        <f>_xlfn.XLOOKUP(B2190,Analítico!B:B,Analítico!I:I,0)</f>
        <v>MO com LS =&gt;</v>
      </c>
    </row>
    <row r="2191" spans="1:12" ht="18" hidden="1" customHeight="1" x14ac:dyDescent="0.25">
      <c r="A2191" s="36" t="s">
        <v>975</v>
      </c>
      <c r="B2191" s="37" t="s">
        <v>137</v>
      </c>
      <c r="C2191" s="36" t="s">
        <v>138</v>
      </c>
      <c r="D2191" s="36" t="s">
        <v>9</v>
      </c>
      <c r="E2191" s="250" t="s">
        <v>1626</v>
      </c>
      <c r="F2191" s="250"/>
      <c r="G2191" s="38" t="s">
        <v>139</v>
      </c>
      <c r="H2191" s="37" t="s">
        <v>140</v>
      </c>
      <c r="I2191" s="37" t="s">
        <v>141</v>
      </c>
      <c r="J2191" s="37" t="s">
        <v>10</v>
      </c>
      <c r="L2191" t="str">
        <f>_xlfn.XLOOKUP(B2191,Analítico!B:B,Analítico!I:I,0)</f>
        <v>Valor Unit</v>
      </c>
    </row>
    <row r="2192" spans="1:12" ht="39" customHeight="1" x14ac:dyDescent="0.25">
      <c r="A2192" s="39" t="s">
        <v>1636</v>
      </c>
      <c r="B2192" s="40" t="s">
        <v>976</v>
      </c>
      <c r="C2192" s="39" t="s">
        <v>157</v>
      </c>
      <c r="D2192" s="39" t="s">
        <v>977</v>
      </c>
      <c r="E2192" s="251" t="s">
        <v>2578</v>
      </c>
      <c r="F2192" s="251"/>
      <c r="G2192" s="41" t="s">
        <v>164</v>
      </c>
      <c r="H2192" s="42">
        <v>1</v>
      </c>
      <c r="I2192" s="43">
        <f t="shared" ref="I2192:I2196" si="438">L2192</f>
        <v>17.07932819672131</v>
      </c>
      <c r="J2192" s="43">
        <f t="shared" ref="J2192:J2196" si="439">H2192*I2192</f>
        <v>17.07932819672131</v>
      </c>
      <c r="L2192">
        <f>_xlfn.XLOOKUP(B2192,Analítico!B:B,Analítico!I:I,0)</f>
        <v>17.07932819672131</v>
      </c>
    </row>
    <row r="2193" spans="1:12" ht="25.5" customHeight="1" x14ac:dyDescent="0.25">
      <c r="A2193" s="50" t="s">
        <v>1638</v>
      </c>
      <c r="B2193" s="51" t="s">
        <v>1940</v>
      </c>
      <c r="C2193" s="50" t="s">
        <v>157</v>
      </c>
      <c r="D2193" s="50" t="s">
        <v>1941</v>
      </c>
      <c r="E2193" s="248" t="s">
        <v>1637</v>
      </c>
      <c r="F2193" s="248"/>
      <c r="G2193" s="52" t="s">
        <v>266</v>
      </c>
      <c r="H2193" s="53">
        <v>0.28299999999999997</v>
      </c>
      <c r="I2193" s="43">
        <f t="shared" si="438"/>
        <v>19.64</v>
      </c>
      <c r="J2193" s="43">
        <f t="shared" si="439"/>
        <v>5.5581199999999997</v>
      </c>
      <c r="L2193">
        <f>_xlfn.XLOOKUP(B2193,Analítico!B:B,Analítico!I:I,0)</f>
        <v>19.64</v>
      </c>
    </row>
    <row r="2194" spans="1:12" ht="24" customHeight="1" x14ac:dyDescent="0.25">
      <c r="A2194" s="50" t="s">
        <v>1638</v>
      </c>
      <c r="B2194" s="51" t="s">
        <v>1942</v>
      </c>
      <c r="C2194" s="50" t="s">
        <v>157</v>
      </c>
      <c r="D2194" s="50" t="s">
        <v>1943</v>
      </c>
      <c r="E2194" s="248" t="s">
        <v>1637</v>
      </c>
      <c r="F2194" s="248"/>
      <c r="G2194" s="52" t="s">
        <v>266</v>
      </c>
      <c r="H2194" s="53">
        <v>0.28299999999999997</v>
      </c>
      <c r="I2194" s="43">
        <f t="shared" si="438"/>
        <v>27.04</v>
      </c>
      <c r="J2194" s="43">
        <f t="shared" si="439"/>
        <v>7.6523199999999987</v>
      </c>
      <c r="L2194">
        <f>_xlfn.XLOOKUP(B2194,Analítico!B:B,Analítico!I:I,0)</f>
        <v>27.04</v>
      </c>
    </row>
    <row r="2195" spans="1:12" ht="25.5" customHeight="1" x14ac:dyDescent="0.25">
      <c r="A2195" s="50" t="s">
        <v>1638</v>
      </c>
      <c r="B2195" s="51" t="s">
        <v>1907</v>
      </c>
      <c r="C2195" s="50" t="s">
        <v>157</v>
      </c>
      <c r="D2195" s="50" t="s">
        <v>1908</v>
      </c>
      <c r="E2195" s="248" t="s">
        <v>1637</v>
      </c>
      <c r="F2195" s="248"/>
      <c r="G2195" s="52" t="s">
        <v>212</v>
      </c>
      <c r="H2195" s="53">
        <v>1.1999999999999999E-3</v>
      </c>
      <c r="I2195" s="43">
        <f t="shared" si="438"/>
        <v>629.28</v>
      </c>
      <c r="J2195" s="43">
        <f t="shared" si="439"/>
        <v>0.75513599999999992</v>
      </c>
      <c r="L2195">
        <f>_xlfn.XLOOKUP(B2195,Analítico!B:B,Analítico!I:I,0)</f>
        <v>629.28</v>
      </c>
    </row>
    <row r="2196" spans="1:12" ht="24" customHeight="1" thickBot="1" x14ac:dyDescent="0.3">
      <c r="A2196" s="55" t="s">
        <v>1627</v>
      </c>
      <c r="B2196" s="56" t="s">
        <v>2715</v>
      </c>
      <c r="C2196" s="55" t="s">
        <v>157</v>
      </c>
      <c r="D2196" s="55" t="s">
        <v>2716</v>
      </c>
      <c r="E2196" s="249" t="s">
        <v>1648</v>
      </c>
      <c r="F2196" s="249"/>
      <c r="G2196" s="57" t="s">
        <v>164</v>
      </c>
      <c r="H2196" s="58">
        <v>1</v>
      </c>
      <c r="I2196" s="43">
        <f t="shared" si="438"/>
        <v>3.13</v>
      </c>
      <c r="J2196" s="43">
        <f t="shared" si="439"/>
        <v>3.13</v>
      </c>
      <c r="L2196">
        <f>_xlfn.XLOOKUP(B2196,Analítico!B:B,Analítico!I:I,0)</f>
        <v>3.13</v>
      </c>
    </row>
    <row r="2197" spans="1:12" ht="26.25" hidden="1" thickBot="1" x14ac:dyDescent="0.3">
      <c r="A2197" s="44"/>
      <c r="B2197" s="44"/>
      <c r="C2197" s="44"/>
      <c r="D2197" s="44"/>
      <c r="E2197" s="44" t="s">
        <v>1629</v>
      </c>
      <c r="F2197" s="45">
        <v>10.15</v>
      </c>
      <c r="G2197" s="44" t="s">
        <v>1630</v>
      </c>
      <c r="H2197" s="45">
        <v>0</v>
      </c>
      <c r="I2197" s="44" t="s">
        <v>1631</v>
      </c>
      <c r="J2197" s="45">
        <v>10.15</v>
      </c>
      <c r="L2197" t="str">
        <f>_xlfn.XLOOKUP(B2197,Analítico!B:B,Analítico!I:I,0)</f>
        <v>MO com LS =&gt;</v>
      </c>
    </row>
    <row r="2198" spans="1:12" ht="15" hidden="1" customHeight="1" thickBot="1" x14ac:dyDescent="0.3">
      <c r="A2198" s="44"/>
      <c r="B2198" s="44"/>
      <c r="C2198" s="44"/>
      <c r="D2198" s="44"/>
      <c r="E2198" s="44" t="s">
        <v>1632</v>
      </c>
      <c r="F2198" s="45">
        <v>3.82</v>
      </c>
      <c r="G2198" s="44"/>
      <c r="H2198" s="229" t="s">
        <v>1633</v>
      </c>
      <c r="I2198" s="229"/>
      <c r="J2198" s="45">
        <v>21.2</v>
      </c>
      <c r="L2198" t="str">
        <f>_xlfn.XLOOKUP(B2198,Analítico!B:B,Analítico!I:I,0)</f>
        <v>MO com LS =&gt;</v>
      </c>
    </row>
    <row r="2199" spans="1:12" ht="0.75" customHeight="1" thickTop="1" x14ac:dyDescent="0.25">
      <c r="A2199" s="49"/>
      <c r="B2199" s="49"/>
      <c r="C2199" s="49"/>
      <c r="D2199" s="49"/>
      <c r="E2199" s="49"/>
      <c r="F2199" s="49"/>
      <c r="G2199" s="49"/>
      <c r="H2199" s="49"/>
      <c r="I2199" s="49"/>
      <c r="J2199" s="49"/>
      <c r="L2199" t="str">
        <f>_xlfn.XLOOKUP(B2199,Analítico!B:B,Analítico!I:I,0)</f>
        <v>MO com LS =&gt;</v>
      </c>
    </row>
    <row r="2200" spans="1:12" ht="18" hidden="1" customHeight="1" x14ac:dyDescent="0.25">
      <c r="A2200" s="36" t="s">
        <v>978</v>
      </c>
      <c r="B2200" s="37" t="s">
        <v>137</v>
      </c>
      <c r="C2200" s="36" t="s">
        <v>138</v>
      </c>
      <c r="D2200" s="36" t="s">
        <v>9</v>
      </c>
      <c r="E2200" s="250" t="s">
        <v>1626</v>
      </c>
      <c r="F2200" s="250"/>
      <c r="G2200" s="38" t="s">
        <v>139</v>
      </c>
      <c r="H2200" s="37" t="s">
        <v>140</v>
      </c>
      <c r="I2200" s="37" t="s">
        <v>141</v>
      </c>
      <c r="J2200" s="37" t="s">
        <v>10</v>
      </c>
      <c r="L2200" t="str">
        <f>_xlfn.XLOOKUP(B2200,Analítico!B:B,Analítico!I:I,0)</f>
        <v>Valor Unit</v>
      </c>
    </row>
    <row r="2201" spans="1:12" ht="39" customHeight="1" x14ac:dyDescent="0.25">
      <c r="A2201" s="39" t="s">
        <v>1636</v>
      </c>
      <c r="B2201" s="40" t="s">
        <v>979</v>
      </c>
      <c r="C2201" s="39" t="s">
        <v>157</v>
      </c>
      <c r="D2201" s="39" t="s">
        <v>980</v>
      </c>
      <c r="E2201" s="251" t="s">
        <v>2578</v>
      </c>
      <c r="F2201" s="251"/>
      <c r="G2201" s="41" t="s">
        <v>164</v>
      </c>
      <c r="H2201" s="42">
        <v>1</v>
      </c>
      <c r="I2201" s="43">
        <f t="shared" ref="I2201:I2205" si="440">L2201</f>
        <v>13.558730827868851</v>
      </c>
      <c r="J2201" s="43">
        <f t="shared" ref="J2201:J2205" si="441">H2201*I2201</f>
        <v>13.558730827868851</v>
      </c>
      <c r="L2201">
        <f>_xlfn.XLOOKUP(B2201,Analítico!B:B,Analítico!I:I,0)</f>
        <v>13.558730827868851</v>
      </c>
    </row>
    <row r="2202" spans="1:12" ht="25.5" customHeight="1" x14ac:dyDescent="0.25">
      <c r="A2202" s="50" t="s">
        <v>1638</v>
      </c>
      <c r="B2202" s="51" t="s">
        <v>1940</v>
      </c>
      <c r="C2202" s="50" t="s">
        <v>157</v>
      </c>
      <c r="D2202" s="50" t="s">
        <v>1941</v>
      </c>
      <c r="E2202" s="248" t="s">
        <v>1637</v>
      </c>
      <c r="F2202" s="248"/>
      <c r="G2202" s="52" t="s">
        <v>266</v>
      </c>
      <c r="H2202" s="53">
        <v>0.247</v>
      </c>
      <c r="I2202" s="43">
        <f t="shared" si="440"/>
        <v>19.64</v>
      </c>
      <c r="J2202" s="43">
        <f t="shared" si="441"/>
        <v>4.8510800000000005</v>
      </c>
      <c r="L2202">
        <f>_xlfn.XLOOKUP(B2202,Analítico!B:B,Analítico!I:I,0)</f>
        <v>19.64</v>
      </c>
    </row>
    <row r="2203" spans="1:12" ht="24" customHeight="1" x14ac:dyDescent="0.25">
      <c r="A2203" s="50" t="s">
        <v>1638</v>
      </c>
      <c r="B2203" s="51" t="s">
        <v>1942</v>
      </c>
      <c r="C2203" s="50" t="s">
        <v>157</v>
      </c>
      <c r="D2203" s="50" t="s">
        <v>1943</v>
      </c>
      <c r="E2203" s="248" t="s">
        <v>1637</v>
      </c>
      <c r="F2203" s="248"/>
      <c r="G2203" s="52" t="s">
        <v>266</v>
      </c>
      <c r="H2203" s="53">
        <v>0.247</v>
      </c>
      <c r="I2203" s="43">
        <f t="shared" si="440"/>
        <v>27.04</v>
      </c>
      <c r="J2203" s="43">
        <f t="shared" si="441"/>
        <v>6.6788799999999995</v>
      </c>
      <c r="L2203">
        <f>_xlfn.XLOOKUP(B2203,Analítico!B:B,Analítico!I:I,0)</f>
        <v>27.04</v>
      </c>
    </row>
    <row r="2204" spans="1:12" ht="25.5" customHeight="1" x14ac:dyDescent="0.25">
      <c r="A2204" s="50" t="s">
        <v>1638</v>
      </c>
      <c r="B2204" s="51" t="s">
        <v>1907</v>
      </c>
      <c r="C2204" s="50" t="s">
        <v>157</v>
      </c>
      <c r="D2204" s="50" t="s">
        <v>1908</v>
      </c>
      <c r="E2204" s="248" t="s">
        <v>1637</v>
      </c>
      <c r="F2204" s="248"/>
      <c r="G2204" s="52" t="s">
        <v>212</v>
      </c>
      <c r="H2204" s="53">
        <v>8.9999999999999998E-4</v>
      </c>
      <c r="I2204" s="43">
        <f t="shared" si="440"/>
        <v>629.28</v>
      </c>
      <c r="J2204" s="43">
        <f t="shared" si="441"/>
        <v>0.56635199999999997</v>
      </c>
      <c r="L2204">
        <f>_xlfn.XLOOKUP(B2204,Analítico!B:B,Analítico!I:I,0)</f>
        <v>629.28</v>
      </c>
    </row>
    <row r="2205" spans="1:12" ht="24" customHeight="1" thickBot="1" x14ac:dyDescent="0.3">
      <c r="A2205" s="55" t="s">
        <v>1627</v>
      </c>
      <c r="B2205" s="56" t="s">
        <v>2717</v>
      </c>
      <c r="C2205" s="55" t="s">
        <v>157</v>
      </c>
      <c r="D2205" s="55" t="s">
        <v>2718</v>
      </c>
      <c r="E2205" s="249" t="s">
        <v>1648</v>
      </c>
      <c r="F2205" s="249"/>
      <c r="G2205" s="57" t="s">
        <v>164</v>
      </c>
      <c r="H2205" s="58">
        <v>1</v>
      </c>
      <c r="I2205" s="43">
        <f t="shared" si="440"/>
        <v>1.48</v>
      </c>
      <c r="J2205" s="43">
        <f t="shared" si="441"/>
        <v>1.48</v>
      </c>
      <c r="L2205">
        <f>_xlfn.XLOOKUP(B2205,Analítico!B:B,Analítico!I:I,0)</f>
        <v>1.48</v>
      </c>
    </row>
    <row r="2206" spans="1:12" ht="26.25" hidden="1" thickBot="1" x14ac:dyDescent="0.3">
      <c r="A2206" s="44"/>
      <c r="B2206" s="44"/>
      <c r="C2206" s="44"/>
      <c r="D2206" s="44"/>
      <c r="E2206" s="44" t="s">
        <v>1629</v>
      </c>
      <c r="F2206" s="45">
        <v>8.84</v>
      </c>
      <c r="G2206" s="44" t="s">
        <v>1630</v>
      </c>
      <c r="H2206" s="45">
        <v>0</v>
      </c>
      <c r="I2206" s="44" t="s">
        <v>1631</v>
      </c>
      <c r="J2206" s="45">
        <v>8.84</v>
      </c>
      <c r="L2206" t="str">
        <f>_xlfn.XLOOKUP(B2206,Analítico!B:B,Analítico!I:I,0)</f>
        <v>MO com LS =&gt;</v>
      </c>
    </row>
    <row r="2207" spans="1:12" ht="15" hidden="1" customHeight="1" thickBot="1" x14ac:dyDescent="0.3">
      <c r="A2207" s="44"/>
      <c r="B2207" s="44"/>
      <c r="C2207" s="44"/>
      <c r="D2207" s="44"/>
      <c r="E2207" s="44" t="s">
        <v>1632</v>
      </c>
      <c r="F2207" s="45">
        <v>3.03</v>
      </c>
      <c r="G2207" s="44"/>
      <c r="H2207" s="229" t="s">
        <v>1633</v>
      </c>
      <c r="I2207" s="229"/>
      <c r="J2207" s="45">
        <v>16.829999999999998</v>
      </c>
      <c r="L2207" t="str">
        <f>_xlfn.XLOOKUP(B2207,Analítico!B:B,Analítico!I:I,0)</f>
        <v>MO com LS =&gt;</v>
      </c>
    </row>
    <row r="2208" spans="1:12" ht="0.75" customHeight="1" thickTop="1" x14ac:dyDescent="0.25">
      <c r="A2208" s="49"/>
      <c r="B2208" s="49"/>
      <c r="C2208" s="49"/>
      <c r="D2208" s="49"/>
      <c r="E2208" s="49"/>
      <c r="F2208" s="49"/>
      <c r="G2208" s="49"/>
      <c r="H2208" s="49"/>
      <c r="I2208" s="49"/>
      <c r="J2208" s="49"/>
      <c r="L2208" t="str">
        <f>_xlfn.XLOOKUP(B2208,Analítico!B:B,Analítico!I:I,0)</f>
        <v>MO com LS =&gt;</v>
      </c>
    </row>
    <row r="2209" spans="1:12" ht="18" hidden="1" customHeight="1" x14ac:dyDescent="0.25">
      <c r="A2209" s="36" t="s">
        <v>981</v>
      </c>
      <c r="B2209" s="37" t="s">
        <v>137</v>
      </c>
      <c r="C2209" s="36" t="s">
        <v>138</v>
      </c>
      <c r="D2209" s="36" t="s">
        <v>9</v>
      </c>
      <c r="E2209" s="250" t="s">
        <v>1626</v>
      </c>
      <c r="F2209" s="250"/>
      <c r="G2209" s="38" t="s">
        <v>139</v>
      </c>
      <c r="H2209" s="37" t="s">
        <v>140</v>
      </c>
      <c r="I2209" s="37" t="s">
        <v>141</v>
      </c>
      <c r="J2209" s="37" t="s">
        <v>10</v>
      </c>
      <c r="L2209" t="str">
        <f>_xlfn.XLOOKUP(B2209,Analítico!B:B,Analítico!I:I,0)</f>
        <v>Valor Unit</v>
      </c>
    </row>
    <row r="2210" spans="1:12" ht="39" customHeight="1" x14ac:dyDescent="0.25">
      <c r="A2210" s="39" t="s">
        <v>1636</v>
      </c>
      <c r="B2210" s="40" t="s">
        <v>982</v>
      </c>
      <c r="C2210" s="39" t="s">
        <v>157</v>
      </c>
      <c r="D2210" s="39" t="s">
        <v>983</v>
      </c>
      <c r="E2210" s="251" t="s">
        <v>2578</v>
      </c>
      <c r="F2210" s="251"/>
      <c r="G2210" s="41" t="s">
        <v>164</v>
      </c>
      <c r="H2210" s="42">
        <v>1</v>
      </c>
      <c r="I2210" s="43">
        <f t="shared" ref="I2210:I2213" si="442">L2210</f>
        <v>7.0250821639344272</v>
      </c>
      <c r="J2210" s="43">
        <f t="shared" ref="J2210:J2213" si="443">H2210*I2210</f>
        <v>7.0250821639344272</v>
      </c>
      <c r="L2210">
        <f>_xlfn.XLOOKUP(B2210,Analítico!B:B,Analítico!I:I,0)</f>
        <v>7.0250821639344272</v>
      </c>
    </row>
    <row r="2211" spans="1:12" ht="25.5" customHeight="1" x14ac:dyDescent="0.25">
      <c r="A2211" s="50" t="s">
        <v>1638</v>
      </c>
      <c r="B2211" s="51" t="s">
        <v>1940</v>
      </c>
      <c r="C2211" s="50" t="s">
        <v>157</v>
      </c>
      <c r="D2211" s="50" t="s">
        <v>1941</v>
      </c>
      <c r="E2211" s="248" t="s">
        <v>1637</v>
      </c>
      <c r="F2211" s="248"/>
      <c r="G2211" s="52" t="s">
        <v>266</v>
      </c>
      <c r="H2211" s="53">
        <v>0.13500000000000001</v>
      </c>
      <c r="I2211" s="43">
        <f t="shared" si="442"/>
        <v>19.64</v>
      </c>
      <c r="J2211" s="43">
        <f t="shared" si="443"/>
        <v>2.6514000000000002</v>
      </c>
      <c r="L2211">
        <f>_xlfn.XLOOKUP(B2211,Analítico!B:B,Analítico!I:I,0)</f>
        <v>19.64</v>
      </c>
    </row>
    <row r="2212" spans="1:12" ht="24" customHeight="1" x14ac:dyDescent="0.25">
      <c r="A2212" s="50" t="s">
        <v>1638</v>
      </c>
      <c r="B2212" s="51" t="s">
        <v>1942</v>
      </c>
      <c r="C2212" s="50" t="s">
        <v>157</v>
      </c>
      <c r="D2212" s="50" t="s">
        <v>1943</v>
      </c>
      <c r="E2212" s="248" t="s">
        <v>1637</v>
      </c>
      <c r="F2212" s="248"/>
      <c r="G2212" s="52" t="s">
        <v>266</v>
      </c>
      <c r="H2212" s="53">
        <v>0.13500000000000001</v>
      </c>
      <c r="I2212" s="43">
        <f t="shared" si="442"/>
        <v>27.04</v>
      </c>
      <c r="J2212" s="43">
        <f t="shared" si="443"/>
        <v>3.6504000000000003</v>
      </c>
      <c r="L2212">
        <f>_xlfn.XLOOKUP(B2212,Analítico!B:B,Analítico!I:I,0)</f>
        <v>27.04</v>
      </c>
    </row>
    <row r="2213" spans="1:12" ht="25.5" customHeight="1" thickBot="1" x14ac:dyDescent="0.3">
      <c r="A2213" s="55" t="s">
        <v>1627</v>
      </c>
      <c r="B2213" s="56" t="s">
        <v>2719</v>
      </c>
      <c r="C2213" s="55" t="s">
        <v>157</v>
      </c>
      <c r="D2213" s="55" t="s">
        <v>2720</v>
      </c>
      <c r="E2213" s="249" t="s">
        <v>1648</v>
      </c>
      <c r="F2213" s="249"/>
      <c r="G2213" s="57" t="s">
        <v>164</v>
      </c>
      <c r="H2213" s="58">
        <v>1</v>
      </c>
      <c r="I2213" s="43">
        <f t="shared" si="442"/>
        <v>0.73</v>
      </c>
      <c r="J2213" s="43">
        <f t="shared" si="443"/>
        <v>0.73</v>
      </c>
      <c r="L2213">
        <f>_xlfn.XLOOKUP(B2213,Analítico!B:B,Analítico!I:I,0)</f>
        <v>0.73</v>
      </c>
    </row>
    <row r="2214" spans="1:12" ht="26.25" hidden="1" thickBot="1" x14ac:dyDescent="0.3">
      <c r="A2214" s="44"/>
      <c r="B2214" s="44"/>
      <c r="C2214" s="44"/>
      <c r="D2214" s="44"/>
      <c r="E2214" s="44" t="s">
        <v>1629</v>
      </c>
      <c r="F2214" s="45">
        <v>4.7699999999999996</v>
      </c>
      <c r="G2214" s="44" t="s">
        <v>1630</v>
      </c>
      <c r="H2214" s="45">
        <v>0</v>
      </c>
      <c r="I2214" s="44" t="s">
        <v>1631</v>
      </c>
      <c r="J2214" s="45">
        <v>4.7699999999999996</v>
      </c>
      <c r="L2214" t="str">
        <f>_xlfn.XLOOKUP(B2214,Analítico!B:B,Analítico!I:I,0)</f>
        <v>MO com LS =&gt;</v>
      </c>
    </row>
    <row r="2215" spans="1:12" ht="15" hidden="1" customHeight="1" thickBot="1" x14ac:dyDescent="0.3">
      <c r="A2215" s="44"/>
      <c r="B2215" s="44"/>
      <c r="C2215" s="44"/>
      <c r="D2215" s="44"/>
      <c r="E2215" s="44" t="s">
        <v>1632</v>
      </c>
      <c r="F2215" s="45">
        <v>1.57</v>
      </c>
      <c r="G2215" s="44"/>
      <c r="H2215" s="229" t="s">
        <v>1633</v>
      </c>
      <c r="I2215" s="229"/>
      <c r="J2215" s="45">
        <v>8.7200000000000006</v>
      </c>
      <c r="L2215" t="str">
        <f>_xlfn.XLOOKUP(B2215,Analítico!B:B,Analítico!I:I,0)</f>
        <v>MO com LS =&gt;</v>
      </c>
    </row>
    <row r="2216" spans="1:12" ht="0.75" customHeight="1" thickTop="1" x14ac:dyDescent="0.25">
      <c r="A2216" s="49"/>
      <c r="B2216" s="49"/>
      <c r="C2216" s="49"/>
      <c r="D2216" s="49"/>
      <c r="E2216" s="49"/>
      <c r="F2216" s="49"/>
      <c r="G2216" s="49"/>
      <c r="H2216" s="49"/>
      <c r="I2216" s="49"/>
      <c r="J2216" s="49"/>
      <c r="L2216" t="str">
        <f>_xlfn.XLOOKUP(B2216,Analítico!B:B,Analítico!I:I,0)</f>
        <v>MO com LS =&gt;</v>
      </c>
    </row>
    <row r="2217" spans="1:12" ht="18" hidden="1" customHeight="1" x14ac:dyDescent="0.25">
      <c r="A2217" s="36" t="s">
        <v>984</v>
      </c>
      <c r="B2217" s="37" t="s">
        <v>137</v>
      </c>
      <c r="C2217" s="36" t="s">
        <v>138</v>
      </c>
      <c r="D2217" s="36" t="s">
        <v>9</v>
      </c>
      <c r="E2217" s="250" t="s">
        <v>1626</v>
      </c>
      <c r="F2217" s="250"/>
      <c r="G2217" s="38" t="s">
        <v>139</v>
      </c>
      <c r="H2217" s="37" t="s">
        <v>140</v>
      </c>
      <c r="I2217" s="37" t="s">
        <v>141</v>
      </c>
      <c r="J2217" s="37" t="s">
        <v>10</v>
      </c>
      <c r="L2217" t="str">
        <f>_xlfn.XLOOKUP(B2217,Analítico!B:B,Analítico!I:I,0)</f>
        <v>Valor Unit</v>
      </c>
    </row>
    <row r="2218" spans="1:12" ht="39" customHeight="1" x14ac:dyDescent="0.25">
      <c r="A2218" s="39" t="s">
        <v>1636</v>
      </c>
      <c r="B2218" s="40" t="s">
        <v>985</v>
      </c>
      <c r="C2218" s="39" t="s">
        <v>157</v>
      </c>
      <c r="D2218" s="39" t="s">
        <v>986</v>
      </c>
      <c r="E2218" s="251" t="s">
        <v>2578</v>
      </c>
      <c r="F2218" s="251"/>
      <c r="G2218" s="41" t="s">
        <v>164</v>
      </c>
      <c r="H2218" s="42">
        <v>1</v>
      </c>
      <c r="I2218" s="43">
        <f t="shared" ref="I2218:I2221" si="444">L2218</f>
        <v>8.8619155737704922</v>
      </c>
      <c r="J2218" s="43">
        <f t="shared" ref="J2218:J2221" si="445">H2218*I2218</f>
        <v>8.8619155737704922</v>
      </c>
      <c r="L2218">
        <f>_xlfn.XLOOKUP(B2218,Analítico!B:B,Analítico!I:I,0)</f>
        <v>8.8619155737704922</v>
      </c>
    </row>
    <row r="2219" spans="1:12" ht="25.5" customHeight="1" x14ac:dyDescent="0.25">
      <c r="A2219" s="50" t="s">
        <v>1638</v>
      </c>
      <c r="B2219" s="51" t="s">
        <v>1940</v>
      </c>
      <c r="C2219" s="50" t="s">
        <v>157</v>
      </c>
      <c r="D2219" s="50" t="s">
        <v>1941</v>
      </c>
      <c r="E2219" s="248" t="s">
        <v>1637</v>
      </c>
      <c r="F2219" s="248"/>
      <c r="G2219" s="52" t="s">
        <v>266</v>
      </c>
      <c r="H2219" s="53">
        <v>0.16800000000000001</v>
      </c>
      <c r="I2219" s="43">
        <f t="shared" si="444"/>
        <v>19.64</v>
      </c>
      <c r="J2219" s="43">
        <f t="shared" si="445"/>
        <v>3.2995200000000002</v>
      </c>
      <c r="L2219">
        <f>_xlfn.XLOOKUP(B2219,Analítico!B:B,Analítico!I:I,0)</f>
        <v>19.64</v>
      </c>
    </row>
    <row r="2220" spans="1:12" ht="24" customHeight="1" x14ac:dyDescent="0.25">
      <c r="A2220" s="50" t="s">
        <v>1638</v>
      </c>
      <c r="B2220" s="51" t="s">
        <v>1942</v>
      </c>
      <c r="C2220" s="50" t="s">
        <v>157</v>
      </c>
      <c r="D2220" s="50" t="s">
        <v>1943</v>
      </c>
      <c r="E2220" s="248" t="s">
        <v>1637</v>
      </c>
      <c r="F2220" s="248"/>
      <c r="G2220" s="52" t="s">
        <v>266</v>
      </c>
      <c r="H2220" s="53">
        <v>0.16800000000000001</v>
      </c>
      <c r="I2220" s="43">
        <f t="shared" si="444"/>
        <v>27.04</v>
      </c>
      <c r="J2220" s="43">
        <f t="shared" si="445"/>
        <v>4.5427200000000001</v>
      </c>
      <c r="L2220">
        <f>_xlfn.XLOOKUP(B2220,Analítico!B:B,Analítico!I:I,0)</f>
        <v>27.04</v>
      </c>
    </row>
    <row r="2221" spans="1:12" ht="25.5" customHeight="1" thickBot="1" x14ac:dyDescent="0.3">
      <c r="A2221" s="55" t="s">
        <v>1627</v>
      </c>
      <c r="B2221" s="56" t="s">
        <v>2721</v>
      </c>
      <c r="C2221" s="55" t="s">
        <v>157</v>
      </c>
      <c r="D2221" s="55" t="s">
        <v>2722</v>
      </c>
      <c r="E2221" s="249" t="s">
        <v>1648</v>
      </c>
      <c r="F2221" s="249"/>
      <c r="G2221" s="57" t="s">
        <v>164</v>
      </c>
      <c r="H2221" s="58">
        <v>1</v>
      </c>
      <c r="I2221" s="43">
        <f t="shared" si="444"/>
        <v>1.03</v>
      </c>
      <c r="J2221" s="43">
        <f t="shared" si="445"/>
        <v>1.03</v>
      </c>
      <c r="L2221">
        <f>_xlfn.XLOOKUP(B2221,Analítico!B:B,Analítico!I:I,0)</f>
        <v>1.03</v>
      </c>
    </row>
    <row r="2222" spans="1:12" ht="26.25" hidden="1" thickBot="1" x14ac:dyDescent="0.3">
      <c r="A2222" s="44"/>
      <c r="B2222" s="44"/>
      <c r="C2222" s="44"/>
      <c r="D2222" s="44"/>
      <c r="E2222" s="44" t="s">
        <v>1629</v>
      </c>
      <c r="F2222" s="45">
        <v>5.94</v>
      </c>
      <c r="G2222" s="44" t="s">
        <v>1630</v>
      </c>
      <c r="H2222" s="45">
        <v>0</v>
      </c>
      <c r="I2222" s="44" t="s">
        <v>1631</v>
      </c>
      <c r="J2222" s="45">
        <v>5.94</v>
      </c>
      <c r="L2222" t="str">
        <f>_xlfn.XLOOKUP(B2222,Analítico!B:B,Analítico!I:I,0)</f>
        <v>MO com LS =&gt;</v>
      </c>
    </row>
    <row r="2223" spans="1:12" ht="15" hidden="1" customHeight="1" thickBot="1" x14ac:dyDescent="0.3">
      <c r="A2223" s="44"/>
      <c r="B2223" s="44"/>
      <c r="C2223" s="44"/>
      <c r="D2223" s="44"/>
      <c r="E2223" s="44" t="s">
        <v>1632</v>
      </c>
      <c r="F2223" s="45">
        <v>1.98</v>
      </c>
      <c r="G2223" s="44"/>
      <c r="H2223" s="229" t="s">
        <v>1633</v>
      </c>
      <c r="I2223" s="229"/>
      <c r="J2223" s="45">
        <v>11</v>
      </c>
      <c r="L2223" t="str">
        <f>_xlfn.XLOOKUP(B2223,Analítico!B:B,Analítico!I:I,0)</f>
        <v>MO com LS =&gt;</v>
      </c>
    </row>
    <row r="2224" spans="1:12" ht="0.75" customHeight="1" thickTop="1" x14ac:dyDescent="0.25">
      <c r="A2224" s="49"/>
      <c r="B2224" s="49"/>
      <c r="C2224" s="49"/>
      <c r="D2224" s="49"/>
      <c r="E2224" s="49"/>
      <c r="F2224" s="49"/>
      <c r="G2224" s="49"/>
      <c r="H2224" s="49"/>
      <c r="I2224" s="49"/>
      <c r="J2224" s="49"/>
      <c r="L2224" t="str">
        <f>_xlfn.XLOOKUP(B2224,Analítico!B:B,Analítico!I:I,0)</f>
        <v>MO com LS =&gt;</v>
      </c>
    </row>
    <row r="2225" spans="1:12" ht="18" hidden="1" customHeight="1" x14ac:dyDescent="0.25">
      <c r="A2225" s="36" t="s">
        <v>987</v>
      </c>
      <c r="B2225" s="37" t="s">
        <v>137</v>
      </c>
      <c r="C2225" s="36" t="s">
        <v>138</v>
      </c>
      <c r="D2225" s="36" t="s">
        <v>9</v>
      </c>
      <c r="E2225" s="250" t="s">
        <v>1626</v>
      </c>
      <c r="F2225" s="250"/>
      <c r="G2225" s="38" t="s">
        <v>139</v>
      </c>
      <c r="H2225" s="37" t="s">
        <v>140</v>
      </c>
      <c r="I2225" s="37" t="s">
        <v>141</v>
      </c>
      <c r="J2225" s="37" t="s">
        <v>10</v>
      </c>
      <c r="L2225" t="str">
        <f>_xlfn.XLOOKUP(B2225,Analítico!B:B,Analítico!I:I,0)</f>
        <v>Valor Unit</v>
      </c>
    </row>
    <row r="2226" spans="1:12" ht="51.75" customHeight="1" x14ac:dyDescent="0.25">
      <c r="A2226" s="39" t="s">
        <v>1636</v>
      </c>
      <c r="B2226" s="40" t="s">
        <v>988</v>
      </c>
      <c r="C2226" s="39" t="s">
        <v>157</v>
      </c>
      <c r="D2226" s="39" t="s">
        <v>989</v>
      </c>
      <c r="E2226" s="251" t="s">
        <v>2578</v>
      </c>
      <c r="F2226" s="251"/>
      <c r="G2226" s="41" t="s">
        <v>164</v>
      </c>
      <c r="H2226" s="42">
        <v>1</v>
      </c>
      <c r="I2226" s="43">
        <f t="shared" ref="I2226:I2229" si="446">L2226</f>
        <v>12.664482983606558</v>
      </c>
      <c r="J2226" s="43">
        <f t="shared" ref="J2226:J2229" si="447">H2226*I2226</f>
        <v>12.664482983606558</v>
      </c>
      <c r="L2226">
        <f>_xlfn.XLOOKUP(B2226,Analítico!B:B,Analítico!I:I,0)</f>
        <v>12.664482983606558</v>
      </c>
    </row>
    <row r="2227" spans="1:12" ht="25.5" customHeight="1" x14ac:dyDescent="0.25">
      <c r="A2227" s="50" t="s">
        <v>1638</v>
      </c>
      <c r="B2227" s="51" t="s">
        <v>1940</v>
      </c>
      <c r="C2227" s="50" t="s">
        <v>157</v>
      </c>
      <c r="D2227" s="50" t="s">
        <v>1941</v>
      </c>
      <c r="E2227" s="248" t="s">
        <v>1637</v>
      </c>
      <c r="F2227" s="248"/>
      <c r="G2227" s="52" t="s">
        <v>266</v>
      </c>
      <c r="H2227" s="53">
        <v>0.2243</v>
      </c>
      <c r="I2227" s="43">
        <f t="shared" si="446"/>
        <v>19.64</v>
      </c>
      <c r="J2227" s="43">
        <f t="shared" si="447"/>
        <v>4.4052519999999999</v>
      </c>
      <c r="L2227">
        <f>_xlfn.XLOOKUP(B2227,Analítico!B:B,Analítico!I:I,0)</f>
        <v>19.64</v>
      </c>
    </row>
    <row r="2228" spans="1:12" ht="24" customHeight="1" x14ac:dyDescent="0.25">
      <c r="A2228" s="50" t="s">
        <v>1638</v>
      </c>
      <c r="B2228" s="51" t="s">
        <v>1942</v>
      </c>
      <c r="C2228" s="50" t="s">
        <v>157</v>
      </c>
      <c r="D2228" s="50" t="s">
        <v>1943</v>
      </c>
      <c r="E2228" s="248" t="s">
        <v>1637</v>
      </c>
      <c r="F2228" s="248"/>
      <c r="G2228" s="52" t="s">
        <v>266</v>
      </c>
      <c r="H2228" s="53">
        <v>0.2243</v>
      </c>
      <c r="I2228" s="43">
        <f t="shared" si="446"/>
        <v>27.04</v>
      </c>
      <c r="J2228" s="43">
        <f t="shared" si="447"/>
        <v>6.0650719999999998</v>
      </c>
      <c r="L2228">
        <f>_xlfn.XLOOKUP(B2228,Analítico!B:B,Analítico!I:I,0)</f>
        <v>27.04</v>
      </c>
    </row>
    <row r="2229" spans="1:12" ht="25.5" customHeight="1" thickBot="1" x14ac:dyDescent="0.3">
      <c r="A2229" s="55" t="s">
        <v>1627</v>
      </c>
      <c r="B2229" s="56" t="s">
        <v>2723</v>
      </c>
      <c r="C2229" s="55" t="s">
        <v>157</v>
      </c>
      <c r="D2229" s="55" t="s">
        <v>2724</v>
      </c>
      <c r="E2229" s="249" t="s">
        <v>1648</v>
      </c>
      <c r="F2229" s="249"/>
      <c r="G2229" s="57" t="s">
        <v>164</v>
      </c>
      <c r="H2229" s="58">
        <v>1</v>
      </c>
      <c r="I2229" s="43">
        <f t="shared" si="446"/>
        <v>2.2000000000000002</v>
      </c>
      <c r="J2229" s="43">
        <f t="shared" si="447"/>
        <v>2.2000000000000002</v>
      </c>
      <c r="L2229">
        <f>_xlfn.XLOOKUP(B2229,Analítico!B:B,Analítico!I:I,0)</f>
        <v>2.2000000000000002</v>
      </c>
    </row>
    <row r="2230" spans="1:12" ht="26.25" hidden="1" thickBot="1" x14ac:dyDescent="0.3">
      <c r="A2230" s="44"/>
      <c r="B2230" s="44"/>
      <c r="C2230" s="44"/>
      <c r="D2230" s="44"/>
      <c r="E2230" s="44" t="s">
        <v>1629</v>
      </c>
      <c r="F2230" s="45">
        <v>7.94</v>
      </c>
      <c r="G2230" s="44" t="s">
        <v>1630</v>
      </c>
      <c r="H2230" s="45">
        <v>0</v>
      </c>
      <c r="I2230" s="44" t="s">
        <v>1631</v>
      </c>
      <c r="J2230" s="45">
        <v>7.94</v>
      </c>
      <c r="L2230" t="str">
        <f>_xlfn.XLOOKUP(B2230,Analítico!B:B,Analítico!I:I,0)</f>
        <v>MO com LS =&gt;</v>
      </c>
    </row>
    <row r="2231" spans="1:12" ht="15" hidden="1" customHeight="1" thickBot="1" x14ac:dyDescent="0.3">
      <c r="A2231" s="44"/>
      <c r="B2231" s="44"/>
      <c r="C2231" s="44"/>
      <c r="D2231" s="44"/>
      <c r="E2231" s="44" t="s">
        <v>1632</v>
      </c>
      <c r="F2231" s="45">
        <v>2.83</v>
      </c>
      <c r="G2231" s="44"/>
      <c r="H2231" s="229" t="s">
        <v>1633</v>
      </c>
      <c r="I2231" s="229"/>
      <c r="J2231" s="45">
        <v>15.72</v>
      </c>
      <c r="L2231" t="str">
        <f>_xlfn.XLOOKUP(B2231,Analítico!B:B,Analítico!I:I,0)</f>
        <v>MO com LS =&gt;</v>
      </c>
    </row>
    <row r="2232" spans="1:12" ht="0.75" customHeight="1" thickTop="1" x14ac:dyDescent="0.25">
      <c r="A2232" s="49"/>
      <c r="B2232" s="49"/>
      <c r="C2232" s="49"/>
      <c r="D2232" s="49"/>
      <c r="E2232" s="49"/>
      <c r="F2232" s="49"/>
      <c r="G2232" s="49"/>
      <c r="H2232" s="49"/>
      <c r="I2232" s="49"/>
      <c r="J2232" s="49"/>
      <c r="L2232" t="str">
        <f>_xlfn.XLOOKUP(B2232,Analítico!B:B,Analítico!I:I,0)</f>
        <v>MO com LS =&gt;</v>
      </c>
    </row>
    <row r="2233" spans="1:12" ht="18" hidden="1" customHeight="1" x14ac:dyDescent="0.25">
      <c r="A2233" s="36" t="s">
        <v>990</v>
      </c>
      <c r="B2233" s="37" t="s">
        <v>137</v>
      </c>
      <c r="C2233" s="36" t="s">
        <v>138</v>
      </c>
      <c r="D2233" s="36" t="s">
        <v>9</v>
      </c>
      <c r="E2233" s="250" t="s">
        <v>1626</v>
      </c>
      <c r="F2233" s="250"/>
      <c r="G2233" s="38" t="s">
        <v>139</v>
      </c>
      <c r="H2233" s="37" t="s">
        <v>140</v>
      </c>
      <c r="I2233" s="37" t="s">
        <v>141</v>
      </c>
      <c r="J2233" s="37" t="s">
        <v>10</v>
      </c>
      <c r="L2233" t="str">
        <f>_xlfn.XLOOKUP(B2233,Analítico!B:B,Analítico!I:I,0)</f>
        <v>Valor Unit</v>
      </c>
    </row>
    <row r="2234" spans="1:12" ht="25.5" customHeight="1" x14ac:dyDescent="0.25">
      <c r="A2234" s="39" t="s">
        <v>1636</v>
      </c>
      <c r="B2234" s="40" t="s">
        <v>991</v>
      </c>
      <c r="C2234" s="39" t="s">
        <v>157</v>
      </c>
      <c r="D2234" s="39" t="s">
        <v>992</v>
      </c>
      <c r="E2234" s="251" t="s">
        <v>2578</v>
      </c>
      <c r="F2234" s="251"/>
      <c r="G2234" s="41" t="s">
        <v>164</v>
      </c>
      <c r="H2234" s="42">
        <v>1</v>
      </c>
      <c r="I2234" s="43">
        <f t="shared" ref="I2234:I2238" si="448">L2234</f>
        <v>65.860145286885242</v>
      </c>
      <c r="J2234" s="43">
        <f t="shared" ref="J2234:J2238" si="449">H2234*I2234</f>
        <v>65.860145286885242</v>
      </c>
      <c r="L2234">
        <f>_xlfn.XLOOKUP(B2234,Analítico!B:B,Analítico!I:I,0)</f>
        <v>65.860145286885242</v>
      </c>
    </row>
    <row r="2235" spans="1:12" ht="25.5" customHeight="1" x14ac:dyDescent="0.25">
      <c r="A2235" s="50" t="s">
        <v>1638</v>
      </c>
      <c r="B2235" s="51" t="s">
        <v>1940</v>
      </c>
      <c r="C2235" s="50" t="s">
        <v>157</v>
      </c>
      <c r="D2235" s="50" t="s">
        <v>1941</v>
      </c>
      <c r="E2235" s="248" t="s">
        <v>1637</v>
      </c>
      <c r="F2235" s="248"/>
      <c r="G2235" s="52" t="s">
        <v>266</v>
      </c>
      <c r="H2235" s="53">
        <v>0.1055</v>
      </c>
      <c r="I2235" s="43">
        <f t="shared" si="448"/>
        <v>19.64</v>
      </c>
      <c r="J2235" s="43">
        <f t="shared" si="449"/>
        <v>2.0720200000000002</v>
      </c>
      <c r="L2235">
        <f>_xlfn.XLOOKUP(B2235,Analítico!B:B,Analítico!I:I,0)</f>
        <v>19.64</v>
      </c>
    </row>
    <row r="2236" spans="1:12" ht="24" customHeight="1" x14ac:dyDescent="0.25">
      <c r="A2236" s="50" t="s">
        <v>1638</v>
      </c>
      <c r="B2236" s="51" t="s">
        <v>1942</v>
      </c>
      <c r="C2236" s="50" t="s">
        <v>157</v>
      </c>
      <c r="D2236" s="50" t="s">
        <v>1943</v>
      </c>
      <c r="E2236" s="248" t="s">
        <v>1637</v>
      </c>
      <c r="F2236" s="248"/>
      <c r="G2236" s="52" t="s">
        <v>266</v>
      </c>
      <c r="H2236" s="53">
        <v>0.1055</v>
      </c>
      <c r="I2236" s="43">
        <f t="shared" si="448"/>
        <v>27.04</v>
      </c>
      <c r="J2236" s="43">
        <f t="shared" si="449"/>
        <v>2.8527199999999997</v>
      </c>
      <c r="L2236">
        <f>_xlfn.XLOOKUP(B2236,Analítico!B:B,Analítico!I:I,0)</f>
        <v>27.04</v>
      </c>
    </row>
    <row r="2237" spans="1:12" ht="39" customHeight="1" x14ac:dyDescent="0.25">
      <c r="A2237" s="55" t="s">
        <v>1627</v>
      </c>
      <c r="B2237" s="56" t="s">
        <v>2553</v>
      </c>
      <c r="C2237" s="55" t="s">
        <v>157</v>
      </c>
      <c r="D2237" s="55" t="s">
        <v>2554</v>
      </c>
      <c r="E2237" s="249" t="s">
        <v>1648</v>
      </c>
      <c r="F2237" s="249"/>
      <c r="G2237" s="57" t="s">
        <v>164</v>
      </c>
      <c r="H2237" s="58">
        <v>3</v>
      </c>
      <c r="I2237" s="43">
        <f t="shared" si="448"/>
        <v>0.86</v>
      </c>
      <c r="J2237" s="43">
        <f t="shared" si="449"/>
        <v>2.58</v>
      </c>
      <c r="L2237">
        <f>_xlfn.XLOOKUP(B2237,Analítico!B:B,Analítico!I:I,0)</f>
        <v>0.86</v>
      </c>
    </row>
    <row r="2238" spans="1:12" ht="24" customHeight="1" thickBot="1" x14ac:dyDescent="0.3">
      <c r="A2238" s="55" t="s">
        <v>1627</v>
      </c>
      <c r="B2238" s="56" t="s">
        <v>2725</v>
      </c>
      <c r="C2238" s="55" t="s">
        <v>157</v>
      </c>
      <c r="D2238" s="55" t="s">
        <v>2726</v>
      </c>
      <c r="E2238" s="249" t="s">
        <v>1648</v>
      </c>
      <c r="F2238" s="249"/>
      <c r="G2238" s="57" t="s">
        <v>164</v>
      </c>
      <c r="H2238" s="58">
        <v>1</v>
      </c>
      <c r="I2238" s="43">
        <f t="shared" si="448"/>
        <v>58.36</v>
      </c>
      <c r="J2238" s="43">
        <f t="shared" si="449"/>
        <v>58.36</v>
      </c>
      <c r="L2238">
        <f>_xlfn.XLOOKUP(B2238,Analítico!B:B,Analítico!I:I,0)</f>
        <v>58.36</v>
      </c>
    </row>
    <row r="2239" spans="1:12" ht="26.25" hidden="1" thickBot="1" x14ac:dyDescent="0.3">
      <c r="A2239" s="44"/>
      <c r="B2239" s="44"/>
      <c r="C2239" s="44"/>
      <c r="D2239" s="44"/>
      <c r="E2239" s="44" t="s">
        <v>1629</v>
      </c>
      <c r="F2239" s="45">
        <v>3.73</v>
      </c>
      <c r="G2239" s="44" t="s">
        <v>1630</v>
      </c>
      <c r="H2239" s="45">
        <v>0</v>
      </c>
      <c r="I2239" s="44" t="s">
        <v>1631</v>
      </c>
      <c r="J2239" s="45">
        <v>3.73</v>
      </c>
      <c r="L2239" t="str">
        <f>_xlfn.XLOOKUP(B2239,Analítico!B:B,Analítico!I:I,0)</f>
        <v>MO com LS =&gt;</v>
      </c>
    </row>
    <row r="2240" spans="1:12" ht="15" hidden="1" customHeight="1" thickBot="1" x14ac:dyDescent="0.3">
      <c r="A2240" s="44"/>
      <c r="B2240" s="44"/>
      <c r="C2240" s="44"/>
      <c r="D2240" s="44"/>
      <c r="E2240" s="44" t="s">
        <v>1632</v>
      </c>
      <c r="F2240" s="45">
        <v>14.74</v>
      </c>
      <c r="G2240" s="44"/>
      <c r="H2240" s="229" t="s">
        <v>1633</v>
      </c>
      <c r="I2240" s="229"/>
      <c r="J2240" s="45">
        <v>81.75</v>
      </c>
      <c r="L2240" t="str">
        <f>_xlfn.XLOOKUP(B2240,Analítico!B:B,Analítico!I:I,0)</f>
        <v>MO com LS =&gt;</v>
      </c>
    </row>
    <row r="2241" spans="1:12" ht="0.75" customHeight="1" thickTop="1" x14ac:dyDescent="0.25">
      <c r="A2241" s="49"/>
      <c r="B2241" s="49"/>
      <c r="C2241" s="49"/>
      <c r="D2241" s="49"/>
      <c r="E2241" s="49"/>
      <c r="F2241" s="49"/>
      <c r="G2241" s="49"/>
      <c r="H2241" s="49"/>
      <c r="I2241" s="49"/>
      <c r="J2241" s="49"/>
      <c r="L2241" t="str">
        <f>_xlfn.XLOOKUP(B2241,Analítico!B:B,Analítico!I:I,0)</f>
        <v>MO com LS =&gt;</v>
      </c>
    </row>
    <row r="2242" spans="1:12" ht="18" hidden="1" customHeight="1" x14ac:dyDescent="0.25">
      <c r="A2242" s="36" t="s">
        <v>993</v>
      </c>
      <c r="B2242" s="37" t="s">
        <v>137</v>
      </c>
      <c r="C2242" s="36" t="s">
        <v>138</v>
      </c>
      <c r="D2242" s="36" t="s">
        <v>9</v>
      </c>
      <c r="E2242" s="250" t="s">
        <v>1626</v>
      </c>
      <c r="F2242" s="250"/>
      <c r="G2242" s="38" t="s">
        <v>139</v>
      </c>
      <c r="H2242" s="37" t="s">
        <v>140</v>
      </c>
      <c r="I2242" s="37" t="s">
        <v>141</v>
      </c>
      <c r="J2242" s="37" t="s">
        <v>10</v>
      </c>
      <c r="L2242" t="str">
        <f>_xlfn.XLOOKUP(B2242,Analítico!B:B,Analítico!I:I,0)</f>
        <v>Valor Unit</v>
      </c>
    </row>
    <row r="2243" spans="1:12" ht="25.5" customHeight="1" x14ac:dyDescent="0.25">
      <c r="A2243" s="39" t="s">
        <v>1636</v>
      </c>
      <c r="B2243" s="40" t="s">
        <v>994</v>
      </c>
      <c r="C2243" s="39" t="s">
        <v>157</v>
      </c>
      <c r="D2243" s="39" t="s">
        <v>995</v>
      </c>
      <c r="E2243" s="251" t="s">
        <v>2578</v>
      </c>
      <c r="F2243" s="251"/>
      <c r="G2243" s="41" t="s">
        <v>164</v>
      </c>
      <c r="H2243" s="42">
        <v>1</v>
      </c>
      <c r="I2243" s="43">
        <f t="shared" ref="I2243:I2247" si="450">L2243</f>
        <v>67.600303254098364</v>
      </c>
      <c r="J2243" s="43">
        <f t="shared" ref="J2243:J2247" si="451">H2243*I2243</f>
        <v>67.600303254098364</v>
      </c>
      <c r="L2243">
        <f>_xlfn.XLOOKUP(B2243,Analítico!B:B,Analítico!I:I,0)</f>
        <v>67.600303254098364</v>
      </c>
    </row>
    <row r="2244" spans="1:12" ht="25.5" customHeight="1" x14ac:dyDescent="0.25">
      <c r="A2244" s="50" t="s">
        <v>1638</v>
      </c>
      <c r="B2244" s="51" t="s">
        <v>1940</v>
      </c>
      <c r="C2244" s="50" t="s">
        <v>157</v>
      </c>
      <c r="D2244" s="50" t="s">
        <v>1941</v>
      </c>
      <c r="E2244" s="248" t="s">
        <v>1637</v>
      </c>
      <c r="F2244" s="248"/>
      <c r="G2244" s="52" t="s">
        <v>266</v>
      </c>
      <c r="H2244" s="53">
        <v>0.14280000000000001</v>
      </c>
      <c r="I2244" s="43">
        <f t="shared" si="450"/>
        <v>19.64</v>
      </c>
      <c r="J2244" s="43">
        <f t="shared" si="451"/>
        <v>2.8045920000000004</v>
      </c>
      <c r="L2244">
        <f>_xlfn.XLOOKUP(B2244,Analítico!B:B,Analítico!I:I,0)</f>
        <v>19.64</v>
      </c>
    </row>
    <row r="2245" spans="1:12" ht="24" customHeight="1" x14ac:dyDescent="0.25">
      <c r="A2245" s="50" t="s">
        <v>1638</v>
      </c>
      <c r="B2245" s="51" t="s">
        <v>1942</v>
      </c>
      <c r="C2245" s="50" t="s">
        <v>157</v>
      </c>
      <c r="D2245" s="50" t="s">
        <v>1943</v>
      </c>
      <c r="E2245" s="248" t="s">
        <v>1637</v>
      </c>
      <c r="F2245" s="248"/>
      <c r="G2245" s="52" t="s">
        <v>266</v>
      </c>
      <c r="H2245" s="53">
        <v>0.14280000000000001</v>
      </c>
      <c r="I2245" s="43">
        <f t="shared" si="450"/>
        <v>27.04</v>
      </c>
      <c r="J2245" s="43">
        <f t="shared" si="451"/>
        <v>3.8613120000000003</v>
      </c>
      <c r="L2245">
        <f>_xlfn.XLOOKUP(B2245,Analítico!B:B,Analítico!I:I,0)</f>
        <v>27.04</v>
      </c>
    </row>
    <row r="2246" spans="1:12" ht="39" customHeight="1" x14ac:dyDescent="0.25">
      <c r="A2246" s="55" t="s">
        <v>1627</v>
      </c>
      <c r="B2246" s="56" t="s">
        <v>2553</v>
      </c>
      <c r="C2246" s="55" t="s">
        <v>157</v>
      </c>
      <c r="D2246" s="55" t="s">
        <v>2554</v>
      </c>
      <c r="E2246" s="249" t="s">
        <v>1648</v>
      </c>
      <c r="F2246" s="249"/>
      <c r="G2246" s="57" t="s">
        <v>164</v>
      </c>
      <c r="H2246" s="58">
        <v>3</v>
      </c>
      <c r="I2246" s="43">
        <f t="shared" si="450"/>
        <v>0.86</v>
      </c>
      <c r="J2246" s="43">
        <f t="shared" si="451"/>
        <v>2.58</v>
      </c>
      <c r="L2246">
        <f>_xlfn.XLOOKUP(B2246,Analítico!B:B,Analítico!I:I,0)</f>
        <v>0.86</v>
      </c>
    </row>
    <row r="2247" spans="1:12" ht="24" customHeight="1" thickBot="1" x14ac:dyDescent="0.3">
      <c r="A2247" s="55" t="s">
        <v>1627</v>
      </c>
      <c r="B2247" s="56" t="s">
        <v>2725</v>
      </c>
      <c r="C2247" s="55" t="s">
        <v>157</v>
      </c>
      <c r="D2247" s="55" t="s">
        <v>2726</v>
      </c>
      <c r="E2247" s="249" t="s">
        <v>1648</v>
      </c>
      <c r="F2247" s="249"/>
      <c r="G2247" s="57" t="s">
        <v>164</v>
      </c>
      <c r="H2247" s="58">
        <v>1</v>
      </c>
      <c r="I2247" s="43">
        <f t="shared" si="450"/>
        <v>58.36</v>
      </c>
      <c r="J2247" s="43">
        <f t="shared" si="451"/>
        <v>58.36</v>
      </c>
      <c r="L2247">
        <f>_xlfn.XLOOKUP(B2247,Analítico!B:B,Analítico!I:I,0)</f>
        <v>58.36</v>
      </c>
    </row>
    <row r="2248" spans="1:12" ht="26.25" hidden="1" thickBot="1" x14ac:dyDescent="0.3">
      <c r="A2248" s="44"/>
      <c r="B2248" s="44"/>
      <c r="C2248" s="44"/>
      <c r="D2248" s="44"/>
      <c r="E2248" s="44" t="s">
        <v>1629</v>
      </c>
      <c r="F2248" s="45">
        <v>5.05</v>
      </c>
      <c r="G2248" s="44" t="s">
        <v>1630</v>
      </c>
      <c r="H2248" s="45">
        <v>0</v>
      </c>
      <c r="I2248" s="44" t="s">
        <v>1631</v>
      </c>
      <c r="J2248" s="45">
        <v>5.05</v>
      </c>
      <c r="L2248" t="str">
        <f>_xlfn.XLOOKUP(B2248,Analítico!B:B,Analítico!I:I,0)</f>
        <v>MO com LS =&gt;</v>
      </c>
    </row>
    <row r="2249" spans="1:12" ht="15" hidden="1" customHeight="1" thickBot="1" x14ac:dyDescent="0.3">
      <c r="A2249" s="44"/>
      <c r="B2249" s="44"/>
      <c r="C2249" s="44"/>
      <c r="D2249" s="44"/>
      <c r="E2249" s="44" t="s">
        <v>1632</v>
      </c>
      <c r="F2249" s="45">
        <v>15.13</v>
      </c>
      <c r="G2249" s="44"/>
      <c r="H2249" s="229" t="s">
        <v>1633</v>
      </c>
      <c r="I2249" s="229"/>
      <c r="J2249" s="45">
        <v>83.91</v>
      </c>
      <c r="L2249" t="str">
        <f>_xlfn.XLOOKUP(B2249,Analítico!B:B,Analítico!I:I,0)</f>
        <v>MO com LS =&gt;</v>
      </c>
    </row>
    <row r="2250" spans="1:12" ht="0.75" customHeight="1" thickTop="1" x14ac:dyDescent="0.25">
      <c r="A2250" s="49"/>
      <c r="B2250" s="49"/>
      <c r="C2250" s="49"/>
      <c r="D2250" s="49"/>
      <c r="E2250" s="49"/>
      <c r="F2250" s="49"/>
      <c r="G2250" s="49"/>
      <c r="H2250" s="49"/>
      <c r="I2250" s="49"/>
      <c r="J2250" s="49"/>
      <c r="L2250" t="str">
        <f>_xlfn.XLOOKUP(B2250,Analítico!B:B,Analítico!I:I,0)</f>
        <v>MO com LS =&gt;</v>
      </c>
    </row>
    <row r="2251" spans="1:12" ht="18" hidden="1" customHeight="1" x14ac:dyDescent="0.25">
      <c r="A2251" s="36" t="s">
        <v>996</v>
      </c>
      <c r="B2251" s="37" t="s">
        <v>137</v>
      </c>
      <c r="C2251" s="36" t="s">
        <v>138</v>
      </c>
      <c r="D2251" s="36" t="s">
        <v>9</v>
      </c>
      <c r="E2251" s="250" t="s">
        <v>1626</v>
      </c>
      <c r="F2251" s="250"/>
      <c r="G2251" s="38" t="s">
        <v>139</v>
      </c>
      <c r="H2251" s="37" t="s">
        <v>140</v>
      </c>
      <c r="I2251" s="37" t="s">
        <v>141</v>
      </c>
      <c r="J2251" s="37" t="s">
        <v>10</v>
      </c>
      <c r="L2251" t="str">
        <f>_xlfn.XLOOKUP(B2251,Analítico!B:B,Analítico!I:I,0)</f>
        <v>Valor Unit</v>
      </c>
    </row>
    <row r="2252" spans="1:12" ht="25.5" customHeight="1" x14ac:dyDescent="0.25">
      <c r="A2252" s="39" t="s">
        <v>1636</v>
      </c>
      <c r="B2252" s="40" t="s">
        <v>997</v>
      </c>
      <c r="C2252" s="39" t="s">
        <v>157</v>
      </c>
      <c r="D2252" s="39" t="s">
        <v>998</v>
      </c>
      <c r="E2252" s="251" t="s">
        <v>2578</v>
      </c>
      <c r="F2252" s="251"/>
      <c r="G2252" s="41" t="s">
        <v>164</v>
      </c>
      <c r="H2252" s="42">
        <v>1</v>
      </c>
      <c r="I2252" s="43">
        <f t="shared" ref="I2252:I2256" si="452">L2252</f>
        <v>75.116818918032791</v>
      </c>
      <c r="J2252" s="43">
        <f t="shared" ref="J2252:J2256" si="453">H2252*I2252</f>
        <v>75.116818918032791</v>
      </c>
      <c r="L2252">
        <f>_xlfn.XLOOKUP(B2252,Analítico!B:B,Analítico!I:I,0)</f>
        <v>75.116818918032791</v>
      </c>
    </row>
    <row r="2253" spans="1:12" ht="25.5" customHeight="1" x14ac:dyDescent="0.25">
      <c r="A2253" s="50" t="s">
        <v>1638</v>
      </c>
      <c r="B2253" s="51" t="s">
        <v>1940</v>
      </c>
      <c r="C2253" s="50" t="s">
        <v>157</v>
      </c>
      <c r="D2253" s="50" t="s">
        <v>1941</v>
      </c>
      <c r="E2253" s="248" t="s">
        <v>1637</v>
      </c>
      <c r="F2253" s="248"/>
      <c r="G2253" s="52" t="s">
        <v>266</v>
      </c>
      <c r="H2253" s="53">
        <v>0.27339999999999998</v>
      </c>
      <c r="I2253" s="43">
        <f t="shared" si="452"/>
        <v>19.64</v>
      </c>
      <c r="J2253" s="43">
        <f t="shared" si="453"/>
        <v>5.3695759999999995</v>
      </c>
      <c r="L2253">
        <f>_xlfn.XLOOKUP(B2253,Analítico!B:B,Analítico!I:I,0)</f>
        <v>19.64</v>
      </c>
    </row>
    <row r="2254" spans="1:12" ht="24" customHeight="1" x14ac:dyDescent="0.25">
      <c r="A2254" s="50" t="s">
        <v>1638</v>
      </c>
      <c r="B2254" s="51" t="s">
        <v>1942</v>
      </c>
      <c r="C2254" s="50" t="s">
        <v>157</v>
      </c>
      <c r="D2254" s="50" t="s">
        <v>1943</v>
      </c>
      <c r="E2254" s="248" t="s">
        <v>1637</v>
      </c>
      <c r="F2254" s="248"/>
      <c r="G2254" s="52" t="s">
        <v>266</v>
      </c>
      <c r="H2254" s="53">
        <v>0.27339999999999998</v>
      </c>
      <c r="I2254" s="43">
        <f t="shared" si="452"/>
        <v>27.04</v>
      </c>
      <c r="J2254" s="43">
        <f t="shared" si="453"/>
        <v>7.3927359999999993</v>
      </c>
      <c r="L2254">
        <f>_xlfn.XLOOKUP(B2254,Analítico!B:B,Analítico!I:I,0)</f>
        <v>27.04</v>
      </c>
    </row>
    <row r="2255" spans="1:12" ht="39" customHeight="1" x14ac:dyDescent="0.25">
      <c r="A2255" s="55" t="s">
        <v>1627</v>
      </c>
      <c r="B2255" s="56" t="s">
        <v>2727</v>
      </c>
      <c r="C2255" s="55" t="s">
        <v>157</v>
      </c>
      <c r="D2255" s="55" t="s">
        <v>2728</v>
      </c>
      <c r="E2255" s="249" t="s">
        <v>1648</v>
      </c>
      <c r="F2255" s="249"/>
      <c r="G2255" s="57" t="s">
        <v>164</v>
      </c>
      <c r="H2255" s="58">
        <v>3</v>
      </c>
      <c r="I2255" s="43">
        <f t="shared" si="452"/>
        <v>1.33</v>
      </c>
      <c r="J2255" s="43">
        <f t="shared" si="453"/>
        <v>3.99</v>
      </c>
      <c r="L2255">
        <f>_xlfn.XLOOKUP(B2255,Analítico!B:B,Analítico!I:I,0)</f>
        <v>1.33</v>
      </c>
    </row>
    <row r="2256" spans="1:12" ht="24" customHeight="1" thickBot="1" x14ac:dyDescent="0.3">
      <c r="A2256" s="55" t="s">
        <v>1627</v>
      </c>
      <c r="B2256" s="56" t="s">
        <v>2725</v>
      </c>
      <c r="C2256" s="55" t="s">
        <v>157</v>
      </c>
      <c r="D2256" s="55" t="s">
        <v>2726</v>
      </c>
      <c r="E2256" s="249" t="s">
        <v>1648</v>
      </c>
      <c r="F2256" s="249"/>
      <c r="G2256" s="57" t="s">
        <v>164</v>
      </c>
      <c r="H2256" s="58">
        <v>1</v>
      </c>
      <c r="I2256" s="43">
        <f t="shared" si="452"/>
        <v>58.36</v>
      </c>
      <c r="J2256" s="43">
        <f t="shared" si="453"/>
        <v>58.36</v>
      </c>
      <c r="L2256">
        <f>_xlfn.XLOOKUP(B2256,Analítico!B:B,Analítico!I:I,0)</f>
        <v>58.36</v>
      </c>
    </row>
    <row r="2257" spans="1:12" ht="26.25" hidden="1" thickBot="1" x14ac:dyDescent="0.3">
      <c r="A2257" s="44"/>
      <c r="B2257" s="44"/>
      <c r="C2257" s="44"/>
      <c r="D2257" s="44"/>
      <c r="E2257" s="44" t="s">
        <v>1629</v>
      </c>
      <c r="F2257" s="45">
        <v>9.68</v>
      </c>
      <c r="G2257" s="44" t="s">
        <v>1630</v>
      </c>
      <c r="H2257" s="45">
        <v>0</v>
      </c>
      <c r="I2257" s="44" t="s">
        <v>1631</v>
      </c>
      <c r="J2257" s="45">
        <v>9.68</v>
      </c>
      <c r="L2257" t="str">
        <f>_xlfn.XLOOKUP(B2257,Analítico!B:B,Analítico!I:I,0)</f>
        <v>MO com LS =&gt;</v>
      </c>
    </row>
    <row r="2258" spans="1:12" ht="15" hidden="1" customHeight="1" thickBot="1" x14ac:dyDescent="0.3">
      <c r="A2258" s="44"/>
      <c r="B2258" s="44"/>
      <c r="C2258" s="44"/>
      <c r="D2258" s="44"/>
      <c r="E2258" s="44" t="s">
        <v>1632</v>
      </c>
      <c r="F2258" s="45">
        <v>16.809999999999999</v>
      </c>
      <c r="G2258" s="44"/>
      <c r="H2258" s="229" t="s">
        <v>1633</v>
      </c>
      <c r="I2258" s="229"/>
      <c r="J2258" s="45">
        <v>93.24</v>
      </c>
      <c r="L2258" t="str">
        <f>_xlfn.XLOOKUP(B2258,Analítico!B:B,Analítico!I:I,0)</f>
        <v>MO com LS =&gt;</v>
      </c>
    </row>
    <row r="2259" spans="1:12" ht="0.75" customHeight="1" thickTop="1" x14ac:dyDescent="0.25">
      <c r="A2259" s="49"/>
      <c r="B2259" s="49"/>
      <c r="C2259" s="49"/>
      <c r="D2259" s="49"/>
      <c r="E2259" s="49"/>
      <c r="F2259" s="49"/>
      <c r="G2259" s="49"/>
      <c r="H2259" s="49"/>
      <c r="I2259" s="49"/>
      <c r="J2259" s="49"/>
      <c r="L2259" t="str">
        <f>_xlfn.XLOOKUP(B2259,Analítico!B:B,Analítico!I:I,0)</f>
        <v>MO com LS =&gt;</v>
      </c>
    </row>
    <row r="2260" spans="1:12" ht="18" hidden="1" customHeight="1" x14ac:dyDescent="0.25">
      <c r="A2260" s="36" t="s">
        <v>999</v>
      </c>
      <c r="B2260" s="37" t="s">
        <v>137</v>
      </c>
      <c r="C2260" s="36" t="s">
        <v>138</v>
      </c>
      <c r="D2260" s="36" t="s">
        <v>9</v>
      </c>
      <c r="E2260" s="250" t="s">
        <v>1626</v>
      </c>
      <c r="F2260" s="250"/>
      <c r="G2260" s="38" t="s">
        <v>139</v>
      </c>
      <c r="H2260" s="37" t="s">
        <v>140</v>
      </c>
      <c r="I2260" s="37" t="s">
        <v>141</v>
      </c>
      <c r="J2260" s="37" t="s">
        <v>10</v>
      </c>
      <c r="L2260" t="str">
        <f>_xlfn.XLOOKUP(B2260,Analítico!B:B,Analítico!I:I,0)</f>
        <v>Valor Unit</v>
      </c>
    </row>
    <row r="2261" spans="1:12" ht="25.5" customHeight="1" x14ac:dyDescent="0.25">
      <c r="A2261" s="39" t="s">
        <v>1636</v>
      </c>
      <c r="B2261" s="40" t="s">
        <v>1000</v>
      </c>
      <c r="C2261" s="39" t="s">
        <v>157</v>
      </c>
      <c r="D2261" s="39" t="s">
        <v>1001</v>
      </c>
      <c r="E2261" s="251" t="s">
        <v>2578</v>
      </c>
      <c r="F2261" s="251"/>
      <c r="G2261" s="41" t="s">
        <v>164</v>
      </c>
      <c r="H2261" s="42">
        <v>1</v>
      </c>
      <c r="I2261" s="43">
        <f t="shared" ref="I2261:I2265" si="454">L2261</f>
        <v>70.975887459016391</v>
      </c>
      <c r="J2261" s="43">
        <f t="shared" ref="J2261:J2265" si="455">H2261*I2261</f>
        <v>70.975887459016391</v>
      </c>
      <c r="L2261">
        <f>_xlfn.XLOOKUP(B2261,Analítico!B:B,Analítico!I:I,0)</f>
        <v>70.975887459016391</v>
      </c>
    </row>
    <row r="2262" spans="1:12" ht="25.5" customHeight="1" x14ac:dyDescent="0.25">
      <c r="A2262" s="50" t="s">
        <v>1638</v>
      </c>
      <c r="B2262" s="51" t="s">
        <v>1940</v>
      </c>
      <c r="C2262" s="50" t="s">
        <v>157</v>
      </c>
      <c r="D2262" s="50" t="s">
        <v>1941</v>
      </c>
      <c r="E2262" s="248" t="s">
        <v>1637</v>
      </c>
      <c r="F2262" s="248"/>
      <c r="G2262" s="52" t="s">
        <v>266</v>
      </c>
      <c r="H2262" s="53">
        <v>0.1988</v>
      </c>
      <c r="I2262" s="43">
        <f t="shared" si="454"/>
        <v>19.64</v>
      </c>
      <c r="J2262" s="43">
        <f t="shared" si="455"/>
        <v>3.9044320000000003</v>
      </c>
      <c r="L2262">
        <f>_xlfn.XLOOKUP(B2262,Analítico!B:B,Analítico!I:I,0)</f>
        <v>19.64</v>
      </c>
    </row>
    <row r="2263" spans="1:12" ht="24" customHeight="1" x14ac:dyDescent="0.25">
      <c r="A2263" s="50" t="s">
        <v>1638</v>
      </c>
      <c r="B2263" s="51" t="s">
        <v>1942</v>
      </c>
      <c r="C2263" s="50" t="s">
        <v>157</v>
      </c>
      <c r="D2263" s="50" t="s">
        <v>1943</v>
      </c>
      <c r="E2263" s="248" t="s">
        <v>1637</v>
      </c>
      <c r="F2263" s="248"/>
      <c r="G2263" s="52" t="s">
        <v>266</v>
      </c>
      <c r="H2263" s="53">
        <v>0.1988</v>
      </c>
      <c r="I2263" s="43">
        <f t="shared" si="454"/>
        <v>27.04</v>
      </c>
      <c r="J2263" s="43">
        <f t="shared" si="455"/>
        <v>5.3755519999999999</v>
      </c>
      <c r="L2263">
        <f>_xlfn.XLOOKUP(B2263,Analítico!B:B,Analítico!I:I,0)</f>
        <v>27.04</v>
      </c>
    </row>
    <row r="2264" spans="1:12" ht="39" customHeight="1" x14ac:dyDescent="0.25">
      <c r="A2264" s="55" t="s">
        <v>1627</v>
      </c>
      <c r="B2264" s="56" t="s">
        <v>2729</v>
      </c>
      <c r="C2264" s="55" t="s">
        <v>157</v>
      </c>
      <c r="D2264" s="55" t="s">
        <v>2730</v>
      </c>
      <c r="E2264" s="249" t="s">
        <v>1648</v>
      </c>
      <c r="F2264" s="249"/>
      <c r="G2264" s="57" t="s">
        <v>164</v>
      </c>
      <c r="H2264" s="58">
        <v>3</v>
      </c>
      <c r="I2264" s="43">
        <f t="shared" si="454"/>
        <v>1.1200000000000001</v>
      </c>
      <c r="J2264" s="43">
        <f t="shared" si="455"/>
        <v>3.3600000000000003</v>
      </c>
      <c r="L2264">
        <f>_xlfn.XLOOKUP(B2264,Analítico!B:B,Analítico!I:I,0)</f>
        <v>1.1200000000000001</v>
      </c>
    </row>
    <row r="2265" spans="1:12" ht="24" customHeight="1" thickBot="1" x14ac:dyDescent="0.3">
      <c r="A2265" s="55" t="s">
        <v>1627</v>
      </c>
      <c r="B2265" s="56" t="s">
        <v>2725</v>
      </c>
      <c r="C2265" s="55" t="s">
        <v>157</v>
      </c>
      <c r="D2265" s="55" t="s">
        <v>2726</v>
      </c>
      <c r="E2265" s="249" t="s">
        <v>1648</v>
      </c>
      <c r="F2265" s="249"/>
      <c r="G2265" s="57" t="s">
        <v>164</v>
      </c>
      <c r="H2265" s="58">
        <v>1</v>
      </c>
      <c r="I2265" s="43">
        <f t="shared" si="454"/>
        <v>58.36</v>
      </c>
      <c r="J2265" s="43">
        <f t="shared" si="455"/>
        <v>58.36</v>
      </c>
      <c r="L2265">
        <f>_xlfn.XLOOKUP(B2265,Analítico!B:B,Analítico!I:I,0)</f>
        <v>58.36</v>
      </c>
    </row>
    <row r="2266" spans="1:12" ht="26.25" hidden="1" thickBot="1" x14ac:dyDescent="0.3">
      <c r="A2266" s="44"/>
      <c r="B2266" s="44"/>
      <c r="C2266" s="44"/>
      <c r="D2266" s="44"/>
      <c r="E2266" s="44" t="s">
        <v>1629</v>
      </c>
      <c r="F2266" s="45">
        <v>7.04</v>
      </c>
      <c r="G2266" s="44" t="s">
        <v>1630</v>
      </c>
      <c r="H2266" s="45">
        <v>0</v>
      </c>
      <c r="I2266" s="44" t="s">
        <v>1631</v>
      </c>
      <c r="J2266" s="45">
        <v>7.04</v>
      </c>
      <c r="L2266" t="str">
        <f>_xlfn.XLOOKUP(B2266,Analítico!B:B,Analítico!I:I,0)</f>
        <v>MO com LS =&gt;</v>
      </c>
    </row>
    <row r="2267" spans="1:12" ht="15" hidden="1" customHeight="1" thickBot="1" x14ac:dyDescent="0.3">
      <c r="A2267" s="44"/>
      <c r="B2267" s="44"/>
      <c r="C2267" s="44"/>
      <c r="D2267" s="44"/>
      <c r="E2267" s="44" t="s">
        <v>1632</v>
      </c>
      <c r="F2267" s="45">
        <v>15.88</v>
      </c>
      <c r="G2267" s="44"/>
      <c r="H2267" s="229" t="s">
        <v>1633</v>
      </c>
      <c r="I2267" s="229"/>
      <c r="J2267" s="45">
        <v>88.1</v>
      </c>
      <c r="L2267" t="str">
        <f>_xlfn.XLOOKUP(B2267,Analítico!B:B,Analítico!I:I,0)</f>
        <v>MO com LS =&gt;</v>
      </c>
    </row>
    <row r="2268" spans="1:12" ht="0.75" customHeight="1" thickTop="1" x14ac:dyDescent="0.25">
      <c r="A2268" s="49"/>
      <c r="B2268" s="49"/>
      <c r="C2268" s="49"/>
      <c r="D2268" s="49"/>
      <c r="E2268" s="49"/>
      <c r="F2268" s="49"/>
      <c r="G2268" s="49"/>
      <c r="H2268" s="49"/>
      <c r="I2268" s="49"/>
      <c r="J2268" s="49"/>
      <c r="L2268" t="str">
        <f>_xlfn.XLOOKUP(B2268,Analítico!B:B,Analítico!I:I,0)</f>
        <v>MO com LS =&gt;</v>
      </c>
    </row>
    <row r="2269" spans="1:12" ht="18" hidden="1" customHeight="1" x14ac:dyDescent="0.25">
      <c r="A2269" s="36" t="s">
        <v>1002</v>
      </c>
      <c r="B2269" s="37" t="s">
        <v>137</v>
      </c>
      <c r="C2269" s="36" t="s">
        <v>138</v>
      </c>
      <c r="D2269" s="36" t="s">
        <v>9</v>
      </c>
      <c r="E2269" s="250" t="s">
        <v>1626</v>
      </c>
      <c r="F2269" s="250"/>
      <c r="G2269" s="38" t="s">
        <v>139</v>
      </c>
      <c r="H2269" s="37" t="s">
        <v>140</v>
      </c>
      <c r="I2269" s="37" t="s">
        <v>141</v>
      </c>
      <c r="J2269" s="37" t="s">
        <v>10</v>
      </c>
      <c r="L2269" t="str">
        <f>_xlfn.XLOOKUP(B2269,Analítico!B:B,Analítico!I:I,0)</f>
        <v>Valor Unit</v>
      </c>
    </row>
    <row r="2270" spans="1:12" ht="25.5" customHeight="1" x14ac:dyDescent="0.25">
      <c r="A2270" s="39" t="s">
        <v>1636</v>
      </c>
      <c r="B2270" s="40" t="s">
        <v>1003</v>
      </c>
      <c r="C2270" s="39" t="s">
        <v>157</v>
      </c>
      <c r="D2270" s="39" t="s">
        <v>1004</v>
      </c>
      <c r="E2270" s="251" t="s">
        <v>2578</v>
      </c>
      <c r="F2270" s="251"/>
      <c r="G2270" s="41" t="s">
        <v>164</v>
      </c>
      <c r="H2270" s="42">
        <v>1</v>
      </c>
      <c r="I2270" s="43">
        <f t="shared" ref="I2270:I2274" si="456">L2270</f>
        <v>81.610186147540972</v>
      </c>
      <c r="J2270" s="43">
        <f t="shared" ref="J2270:J2274" si="457">H2270*I2270</f>
        <v>81.610186147540972</v>
      </c>
      <c r="L2270">
        <f>_xlfn.XLOOKUP(B2270,Analítico!B:B,Analítico!I:I,0)</f>
        <v>81.610186147540972</v>
      </c>
    </row>
    <row r="2271" spans="1:12" ht="25.5" customHeight="1" x14ac:dyDescent="0.25">
      <c r="A2271" s="50" t="s">
        <v>1638</v>
      </c>
      <c r="B2271" s="51" t="s">
        <v>1940</v>
      </c>
      <c r="C2271" s="50" t="s">
        <v>157</v>
      </c>
      <c r="D2271" s="50" t="s">
        <v>1941</v>
      </c>
      <c r="E2271" s="248" t="s">
        <v>1637</v>
      </c>
      <c r="F2271" s="248"/>
      <c r="G2271" s="52" t="s">
        <v>266</v>
      </c>
      <c r="H2271" s="53">
        <v>0.40570000000000001</v>
      </c>
      <c r="I2271" s="43">
        <f t="shared" si="456"/>
        <v>19.64</v>
      </c>
      <c r="J2271" s="43">
        <f t="shared" si="457"/>
        <v>7.9679480000000007</v>
      </c>
      <c r="L2271">
        <f>_xlfn.XLOOKUP(B2271,Analítico!B:B,Analítico!I:I,0)</f>
        <v>19.64</v>
      </c>
    </row>
    <row r="2272" spans="1:12" ht="24" customHeight="1" x14ac:dyDescent="0.25">
      <c r="A2272" s="50" t="s">
        <v>1638</v>
      </c>
      <c r="B2272" s="51" t="s">
        <v>1942</v>
      </c>
      <c r="C2272" s="50" t="s">
        <v>157</v>
      </c>
      <c r="D2272" s="50" t="s">
        <v>1943</v>
      </c>
      <c r="E2272" s="248" t="s">
        <v>1637</v>
      </c>
      <c r="F2272" s="248"/>
      <c r="G2272" s="52" t="s">
        <v>266</v>
      </c>
      <c r="H2272" s="53">
        <v>0.40570000000000001</v>
      </c>
      <c r="I2272" s="43">
        <f t="shared" si="456"/>
        <v>27.04</v>
      </c>
      <c r="J2272" s="43">
        <f t="shared" si="457"/>
        <v>10.970127999999999</v>
      </c>
      <c r="L2272">
        <f>_xlfn.XLOOKUP(B2272,Analítico!B:B,Analítico!I:I,0)</f>
        <v>27.04</v>
      </c>
    </row>
    <row r="2273" spans="1:12" ht="39" customHeight="1" x14ac:dyDescent="0.25">
      <c r="A2273" s="55" t="s">
        <v>1627</v>
      </c>
      <c r="B2273" s="56" t="s">
        <v>2731</v>
      </c>
      <c r="C2273" s="55" t="s">
        <v>157</v>
      </c>
      <c r="D2273" s="55" t="s">
        <v>2732</v>
      </c>
      <c r="E2273" s="249" t="s">
        <v>1648</v>
      </c>
      <c r="F2273" s="249"/>
      <c r="G2273" s="57" t="s">
        <v>164</v>
      </c>
      <c r="H2273" s="58">
        <v>3</v>
      </c>
      <c r="I2273" s="43">
        <f t="shared" si="456"/>
        <v>1.44</v>
      </c>
      <c r="J2273" s="43">
        <f t="shared" si="457"/>
        <v>4.32</v>
      </c>
      <c r="L2273">
        <f>_xlfn.XLOOKUP(B2273,Analítico!B:B,Analítico!I:I,0)</f>
        <v>1.44</v>
      </c>
    </row>
    <row r="2274" spans="1:12" ht="24" customHeight="1" thickBot="1" x14ac:dyDescent="0.3">
      <c r="A2274" s="55" t="s">
        <v>1627</v>
      </c>
      <c r="B2274" s="56" t="s">
        <v>2725</v>
      </c>
      <c r="C2274" s="55" t="s">
        <v>157</v>
      </c>
      <c r="D2274" s="55" t="s">
        <v>2726</v>
      </c>
      <c r="E2274" s="249" t="s">
        <v>1648</v>
      </c>
      <c r="F2274" s="249"/>
      <c r="G2274" s="57" t="s">
        <v>164</v>
      </c>
      <c r="H2274" s="58">
        <v>1</v>
      </c>
      <c r="I2274" s="43">
        <f t="shared" si="456"/>
        <v>58.36</v>
      </c>
      <c r="J2274" s="43">
        <f t="shared" si="457"/>
        <v>58.36</v>
      </c>
      <c r="L2274">
        <f>_xlfn.XLOOKUP(B2274,Analítico!B:B,Analítico!I:I,0)</f>
        <v>58.36</v>
      </c>
    </row>
    <row r="2275" spans="1:12" ht="26.25" hidden="1" thickBot="1" x14ac:dyDescent="0.3">
      <c r="A2275" s="44"/>
      <c r="B2275" s="44"/>
      <c r="C2275" s="44"/>
      <c r="D2275" s="44"/>
      <c r="E2275" s="44" t="s">
        <v>1629</v>
      </c>
      <c r="F2275" s="45">
        <v>14.37</v>
      </c>
      <c r="G2275" s="44" t="s">
        <v>1630</v>
      </c>
      <c r="H2275" s="45">
        <v>0</v>
      </c>
      <c r="I2275" s="44" t="s">
        <v>1631</v>
      </c>
      <c r="J2275" s="45">
        <v>14.37</v>
      </c>
      <c r="L2275" t="str">
        <f>_xlfn.XLOOKUP(B2275,Analítico!B:B,Analítico!I:I,0)</f>
        <v>MO com LS =&gt;</v>
      </c>
    </row>
    <row r="2276" spans="1:12" ht="15" hidden="1" customHeight="1" thickBot="1" x14ac:dyDescent="0.3">
      <c r="A2276" s="44"/>
      <c r="B2276" s="44"/>
      <c r="C2276" s="44"/>
      <c r="D2276" s="44"/>
      <c r="E2276" s="44" t="s">
        <v>1632</v>
      </c>
      <c r="F2276" s="45">
        <v>18.260000000000002</v>
      </c>
      <c r="G2276" s="44"/>
      <c r="H2276" s="229" t="s">
        <v>1633</v>
      </c>
      <c r="I2276" s="229"/>
      <c r="J2276" s="45">
        <v>101.3</v>
      </c>
      <c r="L2276" t="str">
        <f>_xlfn.XLOOKUP(B2276,Analítico!B:B,Analítico!I:I,0)</f>
        <v>MO com LS =&gt;</v>
      </c>
    </row>
    <row r="2277" spans="1:12" ht="0.75" customHeight="1" thickTop="1" x14ac:dyDescent="0.25">
      <c r="A2277" s="49"/>
      <c r="B2277" s="49"/>
      <c r="C2277" s="49"/>
      <c r="D2277" s="49"/>
      <c r="E2277" s="49"/>
      <c r="F2277" s="49"/>
      <c r="G2277" s="49"/>
      <c r="H2277" s="49"/>
      <c r="I2277" s="49"/>
      <c r="J2277" s="49"/>
      <c r="L2277" t="str">
        <f>_xlfn.XLOOKUP(B2277,Analítico!B:B,Analítico!I:I,0)</f>
        <v>MO com LS =&gt;</v>
      </c>
    </row>
    <row r="2278" spans="1:12" ht="18" hidden="1" customHeight="1" x14ac:dyDescent="0.25">
      <c r="A2278" s="36" t="s">
        <v>1005</v>
      </c>
      <c r="B2278" s="37" t="s">
        <v>137</v>
      </c>
      <c r="C2278" s="36" t="s">
        <v>138</v>
      </c>
      <c r="D2278" s="36" t="s">
        <v>9</v>
      </c>
      <c r="E2278" s="250" t="s">
        <v>1626</v>
      </c>
      <c r="F2278" s="250"/>
      <c r="G2278" s="38" t="s">
        <v>139</v>
      </c>
      <c r="H2278" s="37" t="s">
        <v>140</v>
      </c>
      <c r="I2278" s="37" t="s">
        <v>141</v>
      </c>
      <c r="J2278" s="37" t="s">
        <v>10</v>
      </c>
      <c r="L2278" t="str">
        <f>_xlfn.XLOOKUP(B2278,Analítico!B:B,Analítico!I:I,0)</f>
        <v>Valor Unit</v>
      </c>
    </row>
    <row r="2279" spans="1:12" ht="25.5" customHeight="1" x14ac:dyDescent="0.25">
      <c r="A2279" s="39" t="s">
        <v>1636</v>
      </c>
      <c r="B2279" s="40" t="s">
        <v>1006</v>
      </c>
      <c r="C2279" s="39" t="s">
        <v>157</v>
      </c>
      <c r="D2279" s="39" t="s">
        <v>1007</v>
      </c>
      <c r="E2279" s="251" t="s">
        <v>2578</v>
      </c>
      <c r="F2279" s="251"/>
      <c r="G2279" s="41" t="s">
        <v>164</v>
      </c>
      <c r="H2279" s="42">
        <v>1</v>
      </c>
      <c r="I2279" s="43">
        <f t="shared" ref="I2279:I2283" si="458">L2279</f>
        <v>89.996780795081975</v>
      </c>
      <c r="J2279" s="43">
        <f t="shared" ref="J2279:J2283" si="459">H2279*I2279</f>
        <v>89.996780795081975</v>
      </c>
      <c r="L2279">
        <f>_xlfn.XLOOKUP(B2279,Analítico!B:B,Analítico!I:I,0)</f>
        <v>89.996780795081975</v>
      </c>
    </row>
    <row r="2280" spans="1:12" ht="25.5" customHeight="1" x14ac:dyDescent="0.25">
      <c r="A2280" s="50" t="s">
        <v>1638</v>
      </c>
      <c r="B2280" s="51" t="s">
        <v>1940</v>
      </c>
      <c r="C2280" s="50" t="s">
        <v>157</v>
      </c>
      <c r="D2280" s="50" t="s">
        <v>1941</v>
      </c>
      <c r="E2280" s="248" t="s">
        <v>1637</v>
      </c>
      <c r="F2280" s="248"/>
      <c r="G2280" s="52" t="s">
        <v>266</v>
      </c>
      <c r="H2280" s="53">
        <v>0.56769999999999998</v>
      </c>
      <c r="I2280" s="43">
        <f t="shared" si="458"/>
        <v>19.64</v>
      </c>
      <c r="J2280" s="43">
        <f t="shared" si="459"/>
        <v>11.149628</v>
      </c>
      <c r="L2280">
        <f>_xlfn.XLOOKUP(B2280,Analítico!B:B,Analítico!I:I,0)</f>
        <v>19.64</v>
      </c>
    </row>
    <row r="2281" spans="1:12" ht="24" customHeight="1" x14ac:dyDescent="0.25">
      <c r="A2281" s="50" t="s">
        <v>1638</v>
      </c>
      <c r="B2281" s="51" t="s">
        <v>1942</v>
      </c>
      <c r="C2281" s="50" t="s">
        <v>157</v>
      </c>
      <c r="D2281" s="50" t="s">
        <v>1943</v>
      </c>
      <c r="E2281" s="248" t="s">
        <v>1637</v>
      </c>
      <c r="F2281" s="248"/>
      <c r="G2281" s="52" t="s">
        <v>266</v>
      </c>
      <c r="H2281" s="53">
        <v>0.56769999999999998</v>
      </c>
      <c r="I2281" s="43">
        <f t="shared" si="458"/>
        <v>27.04</v>
      </c>
      <c r="J2281" s="43">
        <f t="shared" si="459"/>
        <v>15.350607999999999</v>
      </c>
      <c r="L2281">
        <f>_xlfn.XLOOKUP(B2281,Analítico!B:B,Analítico!I:I,0)</f>
        <v>27.04</v>
      </c>
    </row>
    <row r="2282" spans="1:12" ht="39" customHeight="1" x14ac:dyDescent="0.25">
      <c r="A2282" s="55" t="s">
        <v>1627</v>
      </c>
      <c r="B2282" s="56" t="s">
        <v>2733</v>
      </c>
      <c r="C2282" s="55" t="s">
        <v>157</v>
      </c>
      <c r="D2282" s="55" t="s">
        <v>2734</v>
      </c>
      <c r="E2282" s="249" t="s">
        <v>1648</v>
      </c>
      <c r="F2282" s="249"/>
      <c r="G2282" s="57" t="s">
        <v>164</v>
      </c>
      <c r="H2282" s="58">
        <v>3</v>
      </c>
      <c r="I2282" s="43">
        <f t="shared" si="458"/>
        <v>1.72</v>
      </c>
      <c r="J2282" s="43">
        <f t="shared" si="459"/>
        <v>5.16</v>
      </c>
      <c r="L2282">
        <f>_xlfn.XLOOKUP(B2282,Analítico!B:B,Analítico!I:I,0)</f>
        <v>1.72</v>
      </c>
    </row>
    <row r="2283" spans="1:12" ht="24" customHeight="1" thickBot="1" x14ac:dyDescent="0.3">
      <c r="A2283" s="55" t="s">
        <v>1627</v>
      </c>
      <c r="B2283" s="56" t="s">
        <v>2725</v>
      </c>
      <c r="C2283" s="55" t="s">
        <v>157</v>
      </c>
      <c r="D2283" s="55" t="s">
        <v>2726</v>
      </c>
      <c r="E2283" s="249" t="s">
        <v>1648</v>
      </c>
      <c r="F2283" s="249"/>
      <c r="G2283" s="57" t="s">
        <v>164</v>
      </c>
      <c r="H2283" s="58">
        <v>1</v>
      </c>
      <c r="I2283" s="43">
        <f t="shared" si="458"/>
        <v>58.36</v>
      </c>
      <c r="J2283" s="43">
        <f t="shared" si="459"/>
        <v>58.36</v>
      </c>
      <c r="L2283">
        <f>_xlfn.XLOOKUP(B2283,Analítico!B:B,Analítico!I:I,0)</f>
        <v>58.36</v>
      </c>
    </row>
    <row r="2284" spans="1:12" ht="26.25" hidden="1" thickBot="1" x14ac:dyDescent="0.3">
      <c r="A2284" s="44"/>
      <c r="B2284" s="44"/>
      <c r="C2284" s="44"/>
      <c r="D2284" s="44"/>
      <c r="E2284" s="44" t="s">
        <v>1629</v>
      </c>
      <c r="F2284" s="45">
        <v>20.11</v>
      </c>
      <c r="G2284" s="44" t="s">
        <v>1630</v>
      </c>
      <c r="H2284" s="45">
        <v>0</v>
      </c>
      <c r="I2284" s="44" t="s">
        <v>1631</v>
      </c>
      <c r="J2284" s="45">
        <v>20.11</v>
      </c>
      <c r="L2284" t="str">
        <f>_xlfn.XLOOKUP(B2284,Analítico!B:B,Analítico!I:I,0)</f>
        <v>MO com LS =&gt;</v>
      </c>
    </row>
    <row r="2285" spans="1:12" ht="15" hidden="1" customHeight="1" thickBot="1" x14ac:dyDescent="0.3">
      <c r="A2285" s="44"/>
      <c r="B2285" s="44"/>
      <c r="C2285" s="44"/>
      <c r="D2285" s="44"/>
      <c r="E2285" s="44" t="s">
        <v>1632</v>
      </c>
      <c r="F2285" s="45">
        <v>20.14</v>
      </c>
      <c r="G2285" s="44"/>
      <c r="H2285" s="229" t="s">
        <v>1633</v>
      </c>
      <c r="I2285" s="229"/>
      <c r="J2285" s="45">
        <v>111.71</v>
      </c>
      <c r="L2285" t="str">
        <f>_xlfn.XLOOKUP(B2285,Analítico!B:B,Analítico!I:I,0)</f>
        <v>MO com LS =&gt;</v>
      </c>
    </row>
    <row r="2286" spans="1:12" ht="0.75" customHeight="1" thickTop="1" x14ac:dyDescent="0.25">
      <c r="A2286" s="49"/>
      <c r="B2286" s="49"/>
      <c r="C2286" s="49"/>
      <c r="D2286" s="49"/>
      <c r="E2286" s="49"/>
      <c r="F2286" s="49"/>
      <c r="G2286" s="49"/>
      <c r="H2286" s="49"/>
      <c r="I2286" s="49"/>
      <c r="J2286" s="49"/>
      <c r="L2286" t="str">
        <f>_xlfn.XLOOKUP(B2286,Analítico!B:B,Analítico!I:I,0)</f>
        <v>MO com LS =&gt;</v>
      </c>
    </row>
    <row r="2287" spans="1:12" ht="18" hidden="1" customHeight="1" x14ac:dyDescent="0.25">
      <c r="A2287" s="36" t="s">
        <v>1008</v>
      </c>
      <c r="B2287" s="37" t="s">
        <v>137</v>
      </c>
      <c r="C2287" s="36" t="s">
        <v>138</v>
      </c>
      <c r="D2287" s="36" t="s">
        <v>9</v>
      </c>
      <c r="E2287" s="250" t="s">
        <v>1626</v>
      </c>
      <c r="F2287" s="250"/>
      <c r="G2287" s="38" t="s">
        <v>139</v>
      </c>
      <c r="H2287" s="37" t="s">
        <v>140</v>
      </c>
      <c r="I2287" s="37" t="s">
        <v>141</v>
      </c>
      <c r="J2287" s="37" t="s">
        <v>10</v>
      </c>
      <c r="L2287" t="str">
        <f>_xlfn.XLOOKUP(B2287,Analítico!B:B,Analítico!I:I,0)</f>
        <v>Valor Unit</v>
      </c>
    </row>
    <row r="2288" spans="1:12" ht="39" customHeight="1" x14ac:dyDescent="0.25">
      <c r="A2288" s="39" t="s">
        <v>1636</v>
      </c>
      <c r="B2288" s="40" t="s">
        <v>1009</v>
      </c>
      <c r="C2288" s="39" t="s">
        <v>157</v>
      </c>
      <c r="D2288" s="39" t="s">
        <v>1010</v>
      </c>
      <c r="E2288" s="251" t="s">
        <v>2578</v>
      </c>
      <c r="F2288" s="251"/>
      <c r="G2288" s="41" t="s">
        <v>164</v>
      </c>
      <c r="H2288" s="42">
        <v>1</v>
      </c>
      <c r="I2288" s="43">
        <f t="shared" ref="I2288:I2292" si="460">L2288</f>
        <v>394.06521670491804</v>
      </c>
      <c r="J2288" s="43">
        <f t="shared" ref="J2288:J2292" si="461">H2288*I2288</f>
        <v>394.06521670491804</v>
      </c>
      <c r="L2288">
        <f>_xlfn.XLOOKUP(B2288,Analítico!B:B,Analítico!I:I,0)</f>
        <v>394.06521670491804</v>
      </c>
    </row>
    <row r="2289" spans="1:12" ht="25.5" customHeight="1" x14ac:dyDescent="0.25">
      <c r="A2289" s="50" t="s">
        <v>1638</v>
      </c>
      <c r="B2289" s="51" t="s">
        <v>1940</v>
      </c>
      <c r="C2289" s="50" t="s">
        <v>157</v>
      </c>
      <c r="D2289" s="50" t="s">
        <v>1941</v>
      </c>
      <c r="E2289" s="248" t="s">
        <v>1637</v>
      </c>
      <c r="F2289" s="248"/>
      <c r="G2289" s="52" t="s">
        <v>266</v>
      </c>
      <c r="H2289" s="53">
        <v>1.3231999999999999</v>
      </c>
      <c r="I2289" s="43">
        <f t="shared" si="460"/>
        <v>19.64</v>
      </c>
      <c r="J2289" s="43">
        <f t="shared" si="461"/>
        <v>25.987648</v>
      </c>
      <c r="L2289">
        <f>_xlfn.XLOOKUP(B2289,Analítico!B:B,Analítico!I:I,0)</f>
        <v>19.64</v>
      </c>
    </row>
    <row r="2290" spans="1:12" ht="24" customHeight="1" x14ac:dyDescent="0.25">
      <c r="A2290" s="50" t="s">
        <v>1638</v>
      </c>
      <c r="B2290" s="51" t="s">
        <v>1942</v>
      </c>
      <c r="C2290" s="50" t="s">
        <v>157</v>
      </c>
      <c r="D2290" s="50" t="s">
        <v>1943</v>
      </c>
      <c r="E2290" s="248" t="s">
        <v>1637</v>
      </c>
      <c r="F2290" s="248"/>
      <c r="G2290" s="52" t="s">
        <v>266</v>
      </c>
      <c r="H2290" s="53">
        <v>1.3231999999999999</v>
      </c>
      <c r="I2290" s="43">
        <f t="shared" si="460"/>
        <v>27.04</v>
      </c>
      <c r="J2290" s="43">
        <f t="shared" si="461"/>
        <v>35.779328</v>
      </c>
      <c r="L2290">
        <f>_xlfn.XLOOKUP(B2290,Analítico!B:B,Analítico!I:I,0)</f>
        <v>27.04</v>
      </c>
    </row>
    <row r="2291" spans="1:12" ht="39" customHeight="1" x14ac:dyDescent="0.25">
      <c r="A2291" s="55" t="s">
        <v>1627</v>
      </c>
      <c r="B2291" s="56" t="s">
        <v>2735</v>
      </c>
      <c r="C2291" s="55" t="s">
        <v>157</v>
      </c>
      <c r="D2291" s="55" t="s">
        <v>2736</v>
      </c>
      <c r="E2291" s="249" t="s">
        <v>1648</v>
      </c>
      <c r="F2291" s="249"/>
      <c r="G2291" s="57" t="s">
        <v>164</v>
      </c>
      <c r="H2291" s="58">
        <v>3</v>
      </c>
      <c r="I2291" s="43">
        <f t="shared" si="460"/>
        <v>4.6500000000000004</v>
      </c>
      <c r="J2291" s="43">
        <f t="shared" si="461"/>
        <v>13.950000000000001</v>
      </c>
      <c r="L2291">
        <f>_xlfn.XLOOKUP(B2291,Analítico!B:B,Analítico!I:I,0)</f>
        <v>4.6500000000000004</v>
      </c>
    </row>
    <row r="2292" spans="1:12" ht="24" customHeight="1" thickBot="1" x14ac:dyDescent="0.3">
      <c r="A2292" s="55" t="s">
        <v>1627</v>
      </c>
      <c r="B2292" s="56" t="s">
        <v>2737</v>
      </c>
      <c r="C2292" s="55" t="s">
        <v>157</v>
      </c>
      <c r="D2292" s="55" t="s">
        <v>2738</v>
      </c>
      <c r="E2292" s="249" t="s">
        <v>1648</v>
      </c>
      <c r="F2292" s="249"/>
      <c r="G2292" s="57" t="s">
        <v>164</v>
      </c>
      <c r="H2292" s="58">
        <v>1</v>
      </c>
      <c r="I2292" s="43">
        <f t="shared" si="460"/>
        <v>318.37</v>
      </c>
      <c r="J2292" s="43">
        <f t="shared" si="461"/>
        <v>318.37</v>
      </c>
      <c r="L2292">
        <f>_xlfn.XLOOKUP(B2292,Analítico!B:B,Analítico!I:I,0)</f>
        <v>318.37</v>
      </c>
    </row>
    <row r="2293" spans="1:12" ht="26.25" hidden="1" thickBot="1" x14ac:dyDescent="0.3">
      <c r="A2293" s="44"/>
      <c r="B2293" s="44"/>
      <c r="C2293" s="44"/>
      <c r="D2293" s="44"/>
      <c r="E2293" s="44" t="s">
        <v>1629</v>
      </c>
      <c r="F2293" s="45">
        <v>46.89</v>
      </c>
      <c r="G2293" s="44" t="s">
        <v>1630</v>
      </c>
      <c r="H2293" s="45">
        <v>0</v>
      </c>
      <c r="I2293" s="44" t="s">
        <v>1631</v>
      </c>
      <c r="J2293" s="45">
        <v>46.89</v>
      </c>
      <c r="L2293" t="str">
        <f>_xlfn.XLOOKUP(B2293,Analítico!B:B,Analítico!I:I,0)</f>
        <v>MO com LS =&gt;</v>
      </c>
    </row>
    <row r="2294" spans="1:12" ht="15" hidden="1" customHeight="1" thickBot="1" x14ac:dyDescent="0.3">
      <c r="A2294" s="44"/>
      <c r="B2294" s="44"/>
      <c r="C2294" s="44"/>
      <c r="D2294" s="44"/>
      <c r="E2294" s="44" t="s">
        <v>1632</v>
      </c>
      <c r="F2294" s="45">
        <v>88.2</v>
      </c>
      <c r="G2294" s="44"/>
      <c r="H2294" s="229" t="s">
        <v>1633</v>
      </c>
      <c r="I2294" s="229"/>
      <c r="J2294" s="45">
        <v>489.14</v>
      </c>
      <c r="L2294" t="str">
        <f>_xlfn.XLOOKUP(B2294,Analítico!B:B,Analítico!I:I,0)</f>
        <v>MO com LS =&gt;</v>
      </c>
    </row>
    <row r="2295" spans="1:12" ht="0.75" customHeight="1" thickTop="1" x14ac:dyDescent="0.25">
      <c r="A2295" s="49"/>
      <c r="B2295" s="49"/>
      <c r="C2295" s="49"/>
      <c r="D2295" s="49"/>
      <c r="E2295" s="49"/>
      <c r="F2295" s="49"/>
      <c r="G2295" s="49"/>
      <c r="H2295" s="49"/>
      <c r="I2295" s="49"/>
      <c r="J2295" s="49"/>
      <c r="L2295" t="str">
        <f>_xlfn.XLOOKUP(B2295,Analítico!B:B,Analítico!I:I,0)</f>
        <v>MO com LS =&gt;</v>
      </c>
    </row>
    <row r="2296" spans="1:12" ht="18" hidden="1" customHeight="1" x14ac:dyDescent="0.25">
      <c r="A2296" s="36" t="s">
        <v>1011</v>
      </c>
      <c r="B2296" s="37" t="s">
        <v>137</v>
      </c>
      <c r="C2296" s="36" t="s">
        <v>138</v>
      </c>
      <c r="D2296" s="36" t="s">
        <v>9</v>
      </c>
      <c r="E2296" s="250" t="s">
        <v>1626</v>
      </c>
      <c r="F2296" s="250"/>
      <c r="G2296" s="38" t="s">
        <v>139</v>
      </c>
      <c r="H2296" s="37" t="s">
        <v>140</v>
      </c>
      <c r="I2296" s="37" t="s">
        <v>141</v>
      </c>
      <c r="J2296" s="37" t="s">
        <v>10</v>
      </c>
      <c r="L2296" t="str">
        <f>_xlfn.XLOOKUP(B2296,Analítico!B:B,Analítico!I:I,0)</f>
        <v>Valor Unit</v>
      </c>
    </row>
    <row r="2297" spans="1:12" ht="24" customHeight="1" x14ac:dyDescent="0.25">
      <c r="A2297" s="39" t="s">
        <v>1636</v>
      </c>
      <c r="B2297" s="40" t="s">
        <v>1012</v>
      </c>
      <c r="C2297" s="39" t="s">
        <v>162</v>
      </c>
      <c r="D2297" s="39" t="s">
        <v>1013</v>
      </c>
      <c r="E2297" s="251" t="s">
        <v>2739</v>
      </c>
      <c r="F2297" s="251"/>
      <c r="G2297" s="41" t="s">
        <v>164</v>
      </c>
      <c r="H2297" s="42">
        <v>1</v>
      </c>
      <c r="I2297" s="43">
        <f t="shared" ref="I2297:I2300" si="462">L2297</f>
        <v>211.01832238524594</v>
      </c>
      <c r="J2297" s="43">
        <f t="shared" ref="J2297:J2300" si="463">H2297*I2297</f>
        <v>211.01832238524594</v>
      </c>
      <c r="L2297">
        <f>_xlfn.XLOOKUP(B2297,Analítico!B:B,Analítico!I:I,0)</f>
        <v>211.01832238524594</v>
      </c>
    </row>
    <row r="2298" spans="1:12" ht="25.5" customHeight="1" x14ac:dyDescent="0.25">
      <c r="A2298" s="50" t="s">
        <v>1638</v>
      </c>
      <c r="B2298" s="51" t="s">
        <v>1940</v>
      </c>
      <c r="C2298" s="50" t="s">
        <v>157</v>
      </c>
      <c r="D2298" s="50" t="s">
        <v>1941</v>
      </c>
      <c r="E2298" s="248" t="s">
        <v>1637</v>
      </c>
      <c r="F2298" s="248"/>
      <c r="G2298" s="52" t="s">
        <v>266</v>
      </c>
      <c r="H2298" s="53">
        <v>3.133</v>
      </c>
      <c r="I2298" s="43">
        <f t="shared" si="462"/>
        <v>19.64</v>
      </c>
      <c r="J2298" s="43">
        <f t="shared" si="463"/>
        <v>61.532119999999999</v>
      </c>
      <c r="L2298">
        <f>_xlfn.XLOOKUP(B2298,Analítico!B:B,Analítico!I:I,0)</f>
        <v>19.64</v>
      </c>
    </row>
    <row r="2299" spans="1:12" ht="24" customHeight="1" x14ac:dyDescent="0.25">
      <c r="A2299" s="50" t="s">
        <v>1638</v>
      </c>
      <c r="B2299" s="51" t="s">
        <v>1942</v>
      </c>
      <c r="C2299" s="50" t="s">
        <v>157</v>
      </c>
      <c r="D2299" s="50" t="s">
        <v>1943</v>
      </c>
      <c r="E2299" s="248" t="s">
        <v>1637</v>
      </c>
      <c r="F2299" s="248"/>
      <c r="G2299" s="52" t="s">
        <v>266</v>
      </c>
      <c r="H2299" s="53">
        <v>3.133</v>
      </c>
      <c r="I2299" s="43">
        <f t="shared" si="462"/>
        <v>27.04</v>
      </c>
      <c r="J2299" s="43">
        <f t="shared" si="463"/>
        <v>84.716319999999996</v>
      </c>
      <c r="L2299">
        <f>_xlfn.XLOOKUP(B2299,Analítico!B:B,Analítico!I:I,0)</f>
        <v>27.04</v>
      </c>
    </row>
    <row r="2300" spans="1:12" ht="24" customHeight="1" thickBot="1" x14ac:dyDescent="0.3">
      <c r="A2300" s="55" t="s">
        <v>1627</v>
      </c>
      <c r="B2300" s="56" t="s">
        <v>2740</v>
      </c>
      <c r="C2300" s="55" t="s">
        <v>162</v>
      </c>
      <c r="D2300" s="55" t="s">
        <v>2741</v>
      </c>
      <c r="E2300" s="249" t="s">
        <v>1648</v>
      </c>
      <c r="F2300" s="249"/>
      <c r="G2300" s="57" t="s">
        <v>164</v>
      </c>
      <c r="H2300" s="58">
        <v>1</v>
      </c>
      <c r="I2300" s="43">
        <f t="shared" si="462"/>
        <v>64.77</v>
      </c>
      <c r="J2300" s="43">
        <f t="shared" si="463"/>
        <v>64.77</v>
      </c>
      <c r="L2300">
        <f>_xlfn.XLOOKUP(B2300,Analítico!B:B,Analítico!I:I,0)</f>
        <v>64.77</v>
      </c>
    </row>
    <row r="2301" spans="1:12" ht="26.25" hidden="1" thickBot="1" x14ac:dyDescent="0.3">
      <c r="A2301" s="44"/>
      <c r="B2301" s="44"/>
      <c r="C2301" s="44"/>
      <c r="D2301" s="44"/>
      <c r="E2301" s="44" t="s">
        <v>1629</v>
      </c>
      <c r="F2301" s="45">
        <v>111.02</v>
      </c>
      <c r="G2301" s="44" t="s">
        <v>1630</v>
      </c>
      <c r="H2301" s="45">
        <v>0</v>
      </c>
      <c r="I2301" s="44" t="s">
        <v>1631</v>
      </c>
      <c r="J2301" s="45">
        <v>111.02</v>
      </c>
      <c r="L2301" t="str">
        <f>_xlfn.XLOOKUP(B2301,Analítico!B:B,Analítico!I:I,0)</f>
        <v>MO com LS =&gt;</v>
      </c>
    </row>
    <row r="2302" spans="1:12" ht="15" hidden="1" customHeight="1" thickBot="1" x14ac:dyDescent="0.3">
      <c r="A2302" s="44"/>
      <c r="B2302" s="44"/>
      <c r="C2302" s="44"/>
      <c r="D2302" s="44"/>
      <c r="E2302" s="44" t="s">
        <v>1632</v>
      </c>
      <c r="F2302" s="45">
        <v>47.23</v>
      </c>
      <c r="G2302" s="44"/>
      <c r="H2302" s="229" t="s">
        <v>1633</v>
      </c>
      <c r="I2302" s="229"/>
      <c r="J2302" s="45">
        <v>261.93</v>
      </c>
      <c r="L2302" t="str">
        <f>_xlfn.XLOOKUP(B2302,Analítico!B:B,Analítico!I:I,0)</f>
        <v>MO com LS =&gt;</v>
      </c>
    </row>
    <row r="2303" spans="1:12" ht="0.75" customHeight="1" thickTop="1" x14ac:dyDescent="0.25">
      <c r="A2303" s="49"/>
      <c r="B2303" s="49"/>
      <c r="C2303" s="49"/>
      <c r="D2303" s="49"/>
      <c r="E2303" s="49"/>
      <c r="F2303" s="49"/>
      <c r="G2303" s="49"/>
      <c r="H2303" s="49"/>
      <c r="I2303" s="49"/>
      <c r="J2303" s="49"/>
      <c r="L2303" t="str">
        <f>_xlfn.XLOOKUP(B2303,Analítico!B:B,Analítico!I:I,0)</f>
        <v>MO com LS =&gt;</v>
      </c>
    </row>
    <row r="2304" spans="1:12" ht="18" hidden="1" customHeight="1" x14ac:dyDescent="0.25">
      <c r="A2304" s="36" t="s">
        <v>1014</v>
      </c>
      <c r="B2304" s="37" t="s">
        <v>137</v>
      </c>
      <c r="C2304" s="36" t="s">
        <v>138</v>
      </c>
      <c r="D2304" s="36" t="s">
        <v>9</v>
      </c>
      <c r="E2304" s="250" t="s">
        <v>1626</v>
      </c>
      <c r="F2304" s="250"/>
      <c r="G2304" s="38" t="s">
        <v>139</v>
      </c>
      <c r="H2304" s="37" t="s">
        <v>140</v>
      </c>
      <c r="I2304" s="37" t="s">
        <v>141</v>
      </c>
      <c r="J2304" s="37" t="s">
        <v>10</v>
      </c>
      <c r="L2304" t="str">
        <f>_xlfn.XLOOKUP(B2304,Analítico!B:B,Analítico!I:I,0)</f>
        <v>Valor Unit</v>
      </c>
    </row>
    <row r="2305" spans="1:12" ht="39" customHeight="1" x14ac:dyDescent="0.25">
      <c r="A2305" s="39" t="s">
        <v>1636</v>
      </c>
      <c r="B2305" s="40" t="s">
        <v>1015</v>
      </c>
      <c r="C2305" s="39" t="s">
        <v>157</v>
      </c>
      <c r="D2305" s="39" t="s">
        <v>1016</v>
      </c>
      <c r="E2305" s="251" t="s">
        <v>2578</v>
      </c>
      <c r="F2305" s="251"/>
      <c r="G2305" s="41" t="s">
        <v>164</v>
      </c>
      <c r="H2305" s="42">
        <v>1</v>
      </c>
      <c r="I2305" s="43">
        <f t="shared" ref="I2305:I2309" si="464">L2305</f>
        <v>145.47237228688525</v>
      </c>
      <c r="J2305" s="43">
        <f t="shared" ref="J2305:J2309" si="465">H2305*I2305</f>
        <v>145.47237228688525</v>
      </c>
      <c r="L2305">
        <f>_xlfn.XLOOKUP(B2305,Analítico!B:B,Analítico!I:I,0)</f>
        <v>145.47237228688525</v>
      </c>
    </row>
    <row r="2306" spans="1:12" ht="25.5" customHeight="1" x14ac:dyDescent="0.25">
      <c r="A2306" s="50" t="s">
        <v>1638</v>
      </c>
      <c r="B2306" s="51" t="s">
        <v>1940</v>
      </c>
      <c r="C2306" s="50" t="s">
        <v>157</v>
      </c>
      <c r="D2306" s="50" t="s">
        <v>1941</v>
      </c>
      <c r="E2306" s="248" t="s">
        <v>1637</v>
      </c>
      <c r="F2306" s="248"/>
      <c r="G2306" s="52" t="s">
        <v>266</v>
      </c>
      <c r="H2306" s="53">
        <v>0.78300000000000003</v>
      </c>
      <c r="I2306" s="43">
        <f t="shared" si="464"/>
        <v>19.64</v>
      </c>
      <c r="J2306" s="43">
        <f t="shared" si="465"/>
        <v>15.378120000000001</v>
      </c>
      <c r="L2306">
        <f>_xlfn.XLOOKUP(B2306,Analítico!B:B,Analítico!I:I,0)</f>
        <v>19.64</v>
      </c>
    </row>
    <row r="2307" spans="1:12" ht="24" customHeight="1" x14ac:dyDescent="0.25">
      <c r="A2307" s="50" t="s">
        <v>1638</v>
      </c>
      <c r="B2307" s="51" t="s">
        <v>1942</v>
      </c>
      <c r="C2307" s="50" t="s">
        <v>157</v>
      </c>
      <c r="D2307" s="50" t="s">
        <v>1943</v>
      </c>
      <c r="E2307" s="248" t="s">
        <v>1637</v>
      </c>
      <c r="F2307" s="248"/>
      <c r="G2307" s="52" t="s">
        <v>266</v>
      </c>
      <c r="H2307" s="53">
        <v>0.78300000000000003</v>
      </c>
      <c r="I2307" s="43">
        <f t="shared" si="464"/>
        <v>27.04</v>
      </c>
      <c r="J2307" s="43">
        <f t="shared" si="465"/>
        <v>21.172319999999999</v>
      </c>
      <c r="L2307">
        <f>_xlfn.XLOOKUP(B2307,Analítico!B:B,Analítico!I:I,0)</f>
        <v>27.04</v>
      </c>
    </row>
    <row r="2308" spans="1:12" ht="39" customHeight="1" x14ac:dyDescent="0.25">
      <c r="A2308" s="55" t="s">
        <v>1627</v>
      </c>
      <c r="B2308" s="56" t="s">
        <v>2742</v>
      </c>
      <c r="C2308" s="55" t="s">
        <v>157</v>
      </c>
      <c r="D2308" s="55" t="s">
        <v>2743</v>
      </c>
      <c r="E2308" s="249" t="s">
        <v>1648</v>
      </c>
      <c r="F2308" s="249"/>
      <c r="G2308" s="57" t="s">
        <v>164</v>
      </c>
      <c r="H2308" s="58">
        <v>3</v>
      </c>
      <c r="I2308" s="43">
        <f t="shared" si="464"/>
        <v>2.37</v>
      </c>
      <c r="J2308" s="43">
        <f t="shared" si="465"/>
        <v>7.11</v>
      </c>
      <c r="L2308">
        <f>_xlfn.XLOOKUP(B2308,Analítico!B:B,Analítico!I:I,0)</f>
        <v>2.37</v>
      </c>
    </row>
    <row r="2309" spans="1:12" ht="25.5" customHeight="1" thickBot="1" x14ac:dyDescent="0.3">
      <c r="A2309" s="55" t="s">
        <v>1627</v>
      </c>
      <c r="B2309" s="56" t="s">
        <v>2744</v>
      </c>
      <c r="C2309" s="55" t="s">
        <v>157</v>
      </c>
      <c r="D2309" s="55" t="s">
        <v>2745</v>
      </c>
      <c r="E2309" s="249" t="s">
        <v>1648</v>
      </c>
      <c r="F2309" s="249"/>
      <c r="G2309" s="57" t="s">
        <v>164</v>
      </c>
      <c r="H2309" s="58">
        <v>1</v>
      </c>
      <c r="I2309" s="43">
        <f t="shared" si="464"/>
        <v>101.82</v>
      </c>
      <c r="J2309" s="43">
        <f t="shared" si="465"/>
        <v>101.82</v>
      </c>
      <c r="L2309">
        <f>_xlfn.XLOOKUP(B2309,Analítico!B:B,Analítico!I:I,0)</f>
        <v>101.82</v>
      </c>
    </row>
    <row r="2310" spans="1:12" ht="26.25" hidden="1" thickBot="1" x14ac:dyDescent="0.3">
      <c r="A2310" s="44"/>
      <c r="B2310" s="44"/>
      <c r="C2310" s="44"/>
      <c r="D2310" s="44"/>
      <c r="E2310" s="44" t="s">
        <v>1629</v>
      </c>
      <c r="F2310" s="45">
        <v>27.74</v>
      </c>
      <c r="G2310" s="44" t="s">
        <v>1630</v>
      </c>
      <c r="H2310" s="45">
        <v>0</v>
      </c>
      <c r="I2310" s="44" t="s">
        <v>1631</v>
      </c>
      <c r="J2310" s="45">
        <v>27.74</v>
      </c>
      <c r="L2310" t="str">
        <f>_xlfn.XLOOKUP(B2310,Analítico!B:B,Analítico!I:I,0)</f>
        <v>MO com LS =&gt;</v>
      </c>
    </row>
    <row r="2311" spans="1:12" ht="15" hidden="1" customHeight="1" thickBot="1" x14ac:dyDescent="0.3">
      <c r="A2311" s="44"/>
      <c r="B2311" s="44"/>
      <c r="C2311" s="44"/>
      <c r="D2311" s="44"/>
      <c r="E2311" s="44" t="s">
        <v>1632</v>
      </c>
      <c r="F2311" s="45">
        <v>32.56</v>
      </c>
      <c r="G2311" s="44"/>
      <c r="H2311" s="229" t="s">
        <v>1633</v>
      </c>
      <c r="I2311" s="229"/>
      <c r="J2311" s="45">
        <v>180.57</v>
      </c>
      <c r="L2311" t="str">
        <f>_xlfn.XLOOKUP(B2311,Analítico!B:B,Analítico!I:I,0)</f>
        <v>MO com LS =&gt;</v>
      </c>
    </row>
    <row r="2312" spans="1:12" ht="0.75" customHeight="1" thickTop="1" x14ac:dyDescent="0.25">
      <c r="A2312" s="49"/>
      <c r="B2312" s="49"/>
      <c r="C2312" s="49"/>
      <c r="D2312" s="49"/>
      <c r="E2312" s="49"/>
      <c r="F2312" s="49"/>
      <c r="G2312" s="49"/>
      <c r="H2312" s="49"/>
      <c r="I2312" s="49"/>
      <c r="J2312" s="49"/>
      <c r="L2312" t="str">
        <f>_xlfn.XLOOKUP(B2312,Analítico!B:B,Analítico!I:I,0)</f>
        <v>MO com LS =&gt;</v>
      </c>
    </row>
    <row r="2313" spans="1:12" ht="18" hidden="1" customHeight="1" x14ac:dyDescent="0.25">
      <c r="A2313" s="36" t="s">
        <v>1017</v>
      </c>
      <c r="B2313" s="37" t="s">
        <v>137</v>
      </c>
      <c r="C2313" s="36" t="s">
        <v>138</v>
      </c>
      <c r="D2313" s="36" t="s">
        <v>9</v>
      </c>
      <c r="E2313" s="250" t="s">
        <v>1626</v>
      </c>
      <c r="F2313" s="250"/>
      <c r="G2313" s="38" t="s">
        <v>139</v>
      </c>
      <c r="H2313" s="37" t="s">
        <v>140</v>
      </c>
      <c r="I2313" s="37" t="s">
        <v>141</v>
      </c>
      <c r="J2313" s="37" t="s">
        <v>10</v>
      </c>
      <c r="L2313" t="str">
        <f>_xlfn.XLOOKUP(B2313,Analítico!B:B,Analítico!I:I,0)</f>
        <v>Valor Unit</v>
      </c>
    </row>
    <row r="2314" spans="1:12" ht="25.5" customHeight="1" x14ac:dyDescent="0.25">
      <c r="A2314" s="39" t="s">
        <v>1636</v>
      </c>
      <c r="B2314" s="40" t="s">
        <v>1018</v>
      </c>
      <c r="C2314" s="39" t="s">
        <v>157</v>
      </c>
      <c r="D2314" s="39" t="s">
        <v>1019</v>
      </c>
      <c r="E2314" s="251" t="s">
        <v>2578</v>
      </c>
      <c r="F2314" s="251"/>
      <c r="G2314" s="41" t="s">
        <v>164</v>
      </c>
      <c r="H2314" s="42">
        <v>1</v>
      </c>
      <c r="I2314" s="43">
        <f t="shared" ref="I2314:I2318" si="466">L2314</f>
        <v>10.795424426229509</v>
      </c>
      <c r="J2314" s="43">
        <f t="shared" ref="J2314:J2318" si="467">H2314*I2314</f>
        <v>10.795424426229509</v>
      </c>
      <c r="L2314">
        <f>_xlfn.XLOOKUP(B2314,Analítico!B:B,Analítico!I:I,0)</f>
        <v>10.795424426229509</v>
      </c>
    </row>
    <row r="2315" spans="1:12" ht="25.5" customHeight="1" x14ac:dyDescent="0.25">
      <c r="A2315" s="50" t="s">
        <v>1638</v>
      </c>
      <c r="B2315" s="51" t="s">
        <v>1940</v>
      </c>
      <c r="C2315" s="50" t="s">
        <v>157</v>
      </c>
      <c r="D2315" s="50" t="s">
        <v>1941</v>
      </c>
      <c r="E2315" s="248" t="s">
        <v>1637</v>
      </c>
      <c r="F2315" s="248"/>
      <c r="G2315" s="52" t="s">
        <v>266</v>
      </c>
      <c r="H2315" s="53">
        <v>3.5200000000000002E-2</v>
      </c>
      <c r="I2315" s="43">
        <f t="shared" si="466"/>
        <v>19.64</v>
      </c>
      <c r="J2315" s="43">
        <f t="shared" si="467"/>
        <v>0.69132800000000005</v>
      </c>
      <c r="L2315">
        <f>_xlfn.XLOOKUP(B2315,Analítico!B:B,Analítico!I:I,0)</f>
        <v>19.64</v>
      </c>
    </row>
    <row r="2316" spans="1:12" ht="24" customHeight="1" x14ac:dyDescent="0.25">
      <c r="A2316" s="50" t="s">
        <v>1638</v>
      </c>
      <c r="B2316" s="51" t="s">
        <v>1942</v>
      </c>
      <c r="C2316" s="50" t="s">
        <v>157</v>
      </c>
      <c r="D2316" s="50" t="s">
        <v>1943</v>
      </c>
      <c r="E2316" s="248" t="s">
        <v>1637</v>
      </c>
      <c r="F2316" s="248"/>
      <c r="G2316" s="52" t="s">
        <v>266</v>
      </c>
      <c r="H2316" s="53">
        <v>3.5200000000000002E-2</v>
      </c>
      <c r="I2316" s="43">
        <f t="shared" si="466"/>
        <v>27.04</v>
      </c>
      <c r="J2316" s="43">
        <f t="shared" si="467"/>
        <v>0.95180799999999999</v>
      </c>
      <c r="L2316">
        <f>_xlfn.XLOOKUP(B2316,Analítico!B:B,Analítico!I:I,0)</f>
        <v>27.04</v>
      </c>
    </row>
    <row r="2317" spans="1:12" ht="39" customHeight="1" x14ac:dyDescent="0.25">
      <c r="A2317" s="55" t="s">
        <v>1627</v>
      </c>
      <c r="B2317" s="56" t="s">
        <v>2553</v>
      </c>
      <c r="C2317" s="55" t="s">
        <v>157</v>
      </c>
      <c r="D2317" s="55" t="s">
        <v>2554</v>
      </c>
      <c r="E2317" s="249" t="s">
        <v>1648</v>
      </c>
      <c r="F2317" s="249"/>
      <c r="G2317" s="57" t="s">
        <v>164</v>
      </c>
      <c r="H2317" s="58">
        <v>1</v>
      </c>
      <c r="I2317" s="43">
        <f t="shared" si="466"/>
        <v>0.86</v>
      </c>
      <c r="J2317" s="43">
        <f t="shared" si="467"/>
        <v>0.86</v>
      </c>
      <c r="L2317">
        <f>_xlfn.XLOOKUP(B2317,Analítico!B:B,Analítico!I:I,0)</f>
        <v>0.86</v>
      </c>
    </row>
    <row r="2318" spans="1:12" ht="24" customHeight="1" thickBot="1" x14ac:dyDescent="0.3">
      <c r="A2318" s="55" t="s">
        <v>1627</v>
      </c>
      <c r="B2318" s="56" t="s">
        <v>2746</v>
      </c>
      <c r="C2318" s="55" t="s">
        <v>157</v>
      </c>
      <c r="D2318" s="55" t="s">
        <v>2747</v>
      </c>
      <c r="E2318" s="249" t="s">
        <v>1648</v>
      </c>
      <c r="F2318" s="249"/>
      <c r="G2318" s="57" t="s">
        <v>164</v>
      </c>
      <c r="H2318" s="58">
        <v>1</v>
      </c>
      <c r="I2318" s="43">
        <f t="shared" si="466"/>
        <v>8.3000000000000007</v>
      </c>
      <c r="J2318" s="43">
        <f t="shared" si="467"/>
        <v>8.3000000000000007</v>
      </c>
      <c r="L2318">
        <f>_xlfn.XLOOKUP(B2318,Analítico!B:B,Analítico!I:I,0)</f>
        <v>8.3000000000000007</v>
      </c>
    </row>
    <row r="2319" spans="1:12" ht="26.25" hidden="1" thickBot="1" x14ac:dyDescent="0.3">
      <c r="A2319" s="44"/>
      <c r="B2319" s="44"/>
      <c r="C2319" s="44"/>
      <c r="D2319" s="44"/>
      <c r="E2319" s="44" t="s">
        <v>1629</v>
      </c>
      <c r="F2319" s="45">
        <v>1.24</v>
      </c>
      <c r="G2319" s="44" t="s">
        <v>1630</v>
      </c>
      <c r="H2319" s="45">
        <v>0</v>
      </c>
      <c r="I2319" s="44" t="s">
        <v>1631</v>
      </c>
      <c r="J2319" s="45">
        <v>1.24</v>
      </c>
      <c r="L2319" t="str">
        <f>_xlfn.XLOOKUP(B2319,Analítico!B:B,Analítico!I:I,0)</f>
        <v>MO com LS =&gt;</v>
      </c>
    </row>
    <row r="2320" spans="1:12" ht="15" hidden="1" customHeight="1" thickBot="1" x14ac:dyDescent="0.3">
      <c r="A2320" s="44"/>
      <c r="B2320" s="44"/>
      <c r="C2320" s="44"/>
      <c r="D2320" s="44"/>
      <c r="E2320" s="44" t="s">
        <v>1632</v>
      </c>
      <c r="F2320" s="45">
        <v>2.41</v>
      </c>
      <c r="G2320" s="44"/>
      <c r="H2320" s="229" t="s">
        <v>1633</v>
      </c>
      <c r="I2320" s="229"/>
      <c r="J2320" s="45">
        <v>13.4</v>
      </c>
      <c r="L2320" t="str">
        <f>_xlfn.XLOOKUP(B2320,Analítico!B:B,Analítico!I:I,0)</f>
        <v>MO com LS =&gt;</v>
      </c>
    </row>
    <row r="2321" spans="1:12" ht="0.75" customHeight="1" thickTop="1" x14ac:dyDescent="0.25">
      <c r="A2321" s="49"/>
      <c r="B2321" s="49"/>
      <c r="C2321" s="49"/>
      <c r="D2321" s="49"/>
      <c r="E2321" s="49"/>
      <c r="F2321" s="49"/>
      <c r="G2321" s="49"/>
      <c r="H2321" s="49"/>
      <c r="I2321" s="49"/>
      <c r="J2321" s="49"/>
      <c r="L2321" t="str">
        <f>_xlfn.XLOOKUP(B2321,Analítico!B:B,Analítico!I:I,0)</f>
        <v>MO com LS =&gt;</v>
      </c>
    </row>
    <row r="2322" spans="1:12" ht="18" hidden="1" customHeight="1" x14ac:dyDescent="0.25">
      <c r="A2322" s="36" t="s">
        <v>1020</v>
      </c>
      <c r="B2322" s="37" t="s">
        <v>137</v>
      </c>
      <c r="C2322" s="36" t="s">
        <v>138</v>
      </c>
      <c r="D2322" s="36" t="s">
        <v>9</v>
      </c>
      <c r="E2322" s="250" t="s">
        <v>1626</v>
      </c>
      <c r="F2322" s="250"/>
      <c r="G2322" s="38" t="s">
        <v>139</v>
      </c>
      <c r="H2322" s="37" t="s">
        <v>140</v>
      </c>
      <c r="I2322" s="37" t="s">
        <v>141</v>
      </c>
      <c r="J2322" s="37" t="s">
        <v>10</v>
      </c>
      <c r="L2322" t="str">
        <f>_xlfn.XLOOKUP(B2322,Analítico!B:B,Analítico!I:I,0)</f>
        <v>Valor Unit</v>
      </c>
    </row>
    <row r="2323" spans="1:12" ht="25.5" customHeight="1" x14ac:dyDescent="0.25">
      <c r="A2323" s="39" t="s">
        <v>1636</v>
      </c>
      <c r="B2323" s="40" t="s">
        <v>1021</v>
      </c>
      <c r="C2323" s="39" t="s">
        <v>157</v>
      </c>
      <c r="D2323" s="39" t="s">
        <v>1022</v>
      </c>
      <c r="E2323" s="251" t="s">
        <v>2578</v>
      </c>
      <c r="F2323" s="251"/>
      <c r="G2323" s="41" t="s">
        <v>164</v>
      </c>
      <c r="H2323" s="42">
        <v>1</v>
      </c>
      <c r="I2323" s="43">
        <f t="shared" ref="I2323:I2327" si="468">L2323</f>
        <v>11.375477081967214</v>
      </c>
      <c r="J2323" s="43">
        <f t="shared" ref="J2323:J2327" si="469">H2323*I2323</f>
        <v>11.375477081967214</v>
      </c>
      <c r="L2323">
        <f>_xlfn.XLOOKUP(B2323,Analítico!B:B,Analítico!I:I,0)</f>
        <v>11.375477081967214</v>
      </c>
    </row>
    <row r="2324" spans="1:12" ht="25.5" customHeight="1" x14ac:dyDescent="0.25">
      <c r="A2324" s="50" t="s">
        <v>1638</v>
      </c>
      <c r="B2324" s="51" t="s">
        <v>1940</v>
      </c>
      <c r="C2324" s="50" t="s">
        <v>157</v>
      </c>
      <c r="D2324" s="50" t="s">
        <v>1941</v>
      </c>
      <c r="E2324" s="248" t="s">
        <v>1637</v>
      </c>
      <c r="F2324" s="248"/>
      <c r="G2324" s="52" t="s">
        <v>266</v>
      </c>
      <c r="H2324" s="53">
        <v>4.7600000000000003E-2</v>
      </c>
      <c r="I2324" s="43">
        <f t="shared" si="468"/>
        <v>19.64</v>
      </c>
      <c r="J2324" s="43">
        <f t="shared" si="469"/>
        <v>0.93486400000000014</v>
      </c>
      <c r="L2324">
        <f>_xlfn.XLOOKUP(B2324,Analítico!B:B,Analítico!I:I,0)</f>
        <v>19.64</v>
      </c>
    </row>
    <row r="2325" spans="1:12" ht="24" customHeight="1" x14ac:dyDescent="0.25">
      <c r="A2325" s="50" t="s">
        <v>1638</v>
      </c>
      <c r="B2325" s="51" t="s">
        <v>1942</v>
      </c>
      <c r="C2325" s="50" t="s">
        <v>157</v>
      </c>
      <c r="D2325" s="50" t="s">
        <v>1943</v>
      </c>
      <c r="E2325" s="248" t="s">
        <v>1637</v>
      </c>
      <c r="F2325" s="248"/>
      <c r="G2325" s="52" t="s">
        <v>266</v>
      </c>
      <c r="H2325" s="53">
        <v>4.7600000000000003E-2</v>
      </c>
      <c r="I2325" s="43">
        <f t="shared" si="468"/>
        <v>27.04</v>
      </c>
      <c r="J2325" s="43">
        <f t="shared" si="469"/>
        <v>1.287104</v>
      </c>
      <c r="L2325">
        <f>_xlfn.XLOOKUP(B2325,Analítico!B:B,Analítico!I:I,0)</f>
        <v>27.04</v>
      </c>
    </row>
    <row r="2326" spans="1:12" ht="39" customHeight="1" x14ac:dyDescent="0.25">
      <c r="A2326" s="55" t="s">
        <v>1627</v>
      </c>
      <c r="B2326" s="56" t="s">
        <v>2553</v>
      </c>
      <c r="C2326" s="55" t="s">
        <v>157</v>
      </c>
      <c r="D2326" s="55" t="s">
        <v>2554</v>
      </c>
      <c r="E2326" s="249" t="s">
        <v>1648</v>
      </c>
      <c r="F2326" s="249"/>
      <c r="G2326" s="57" t="s">
        <v>164</v>
      </c>
      <c r="H2326" s="58">
        <v>1</v>
      </c>
      <c r="I2326" s="43">
        <f t="shared" si="468"/>
        <v>0.86</v>
      </c>
      <c r="J2326" s="43">
        <f t="shared" si="469"/>
        <v>0.86</v>
      </c>
      <c r="L2326">
        <f>_xlfn.XLOOKUP(B2326,Analítico!B:B,Analítico!I:I,0)</f>
        <v>0.86</v>
      </c>
    </row>
    <row r="2327" spans="1:12" ht="24" customHeight="1" thickBot="1" x14ac:dyDescent="0.3">
      <c r="A2327" s="55" t="s">
        <v>1627</v>
      </c>
      <c r="B2327" s="56" t="s">
        <v>2746</v>
      </c>
      <c r="C2327" s="55" t="s">
        <v>157</v>
      </c>
      <c r="D2327" s="55" t="s">
        <v>2747</v>
      </c>
      <c r="E2327" s="249" t="s">
        <v>1648</v>
      </c>
      <c r="F2327" s="249"/>
      <c r="G2327" s="57" t="s">
        <v>164</v>
      </c>
      <c r="H2327" s="58">
        <v>1</v>
      </c>
      <c r="I2327" s="43">
        <f t="shared" si="468"/>
        <v>8.3000000000000007</v>
      </c>
      <c r="J2327" s="43">
        <f t="shared" si="469"/>
        <v>8.3000000000000007</v>
      </c>
      <c r="L2327">
        <f>_xlfn.XLOOKUP(B2327,Analítico!B:B,Analítico!I:I,0)</f>
        <v>8.3000000000000007</v>
      </c>
    </row>
    <row r="2328" spans="1:12" ht="26.25" hidden="1" thickBot="1" x14ac:dyDescent="0.3">
      <c r="A2328" s="44"/>
      <c r="B2328" s="44"/>
      <c r="C2328" s="44"/>
      <c r="D2328" s="44"/>
      <c r="E2328" s="44" t="s">
        <v>1629</v>
      </c>
      <c r="F2328" s="45">
        <v>1.68</v>
      </c>
      <c r="G2328" s="44" t="s">
        <v>1630</v>
      </c>
      <c r="H2328" s="45">
        <v>0</v>
      </c>
      <c r="I2328" s="44" t="s">
        <v>1631</v>
      </c>
      <c r="J2328" s="45">
        <v>1.68</v>
      </c>
      <c r="L2328" t="str">
        <f>_xlfn.XLOOKUP(B2328,Analítico!B:B,Analítico!I:I,0)</f>
        <v>MO com LS =&gt;</v>
      </c>
    </row>
    <row r="2329" spans="1:12" ht="15" hidden="1" customHeight="1" thickBot="1" x14ac:dyDescent="0.3">
      <c r="A2329" s="44"/>
      <c r="B2329" s="44"/>
      <c r="C2329" s="44"/>
      <c r="D2329" s="44"/>
      <c r="E2329" s="44" t="s">
        <v>1632</v>
      </c>
      <c r="F2329" s="45">
        <v>2.54</v>
      </c>
      <c r="G2329" s="44"/>
      <c r="H2329" s="229" t="s">
        <v>1633</v>
      </c>
      <c r="I2329" s="229"/>
      <c r="J2329" s="45">
        <v>14.12</v>
      </c>
      <c r="L2329" t="str">
        <f>_xlfn.XLOOKUP(B2329,Analítico!B:B,Analítico!I:I,0)</f>
        <v>MO com LS =&gt;</v>
      </c>
    </row>
    <row r="2330" spans="1:12" ht="0.75" customHeight="1" thickTop="1" x14ac:dyDescent="0.25">
      <c r="A2330" s="49"/>
      <c r="B2330" s="49"/>
      <c r="C2330" s="49"/>
      <c r="D2330" s="49"/>
      <c r="E2330" s="49"/>
      <c r="F2330" s="49"/>
      <c r="G2330" s="49"/>
      <c r="H2330" s="49"/>
      <c r="I2330" s="49"/>
      <c r="J2330" s="49"/>
      <c r="L2330" t="str">
        <f>_xlfn.XLOOKUP(B2330,Analítico!B:B,Analítico!I:I,0)</f>
        <v>MO com LS =&gt;</v>
      </c>
    </row>
    <row r="2331" spans="1:12" ht="18" hidden="1" customHeight="1" x14ac:dyDescent="0.25">
      <c r="A2331" s="36" t="s">
        <v>1023</v>
      </c>
      <c r="B2331" s="37" t="s">
        <v>137</v>
      </c>
      <c r="C2331" s="36" t="s">
        <v>138</v>
      </c>
      <c r="D2331" s="36" t="s">
        <v>9</v>
      </c>
      <c r="E2331" s="250" t="s">
        <v>1626</v>
      </c>
      <c r="F2331" s="250"/>
      <c r="G2331" s="38" t="s">
        <v>139</v>
      </c>
      <c r="H2331" s="37" t="s">
        <v>140</v>
      </c>
      <c r="I2331" s="37" t="s">
        <v>141</v>
      </c>
      <c r="J2331" s="37" t="s">
        <v>10</v>
      </c>
      <c r="L2331" t="str">
        <f>_xlfn.XLOOKUP(B2331,Analítico!B:B,Analítico!I:I,0)</f>
        <v>Valor Unit</v>
      </c>
    </row>
    <row r="2332" spans="1:12" ht="25.5" customHeight="1" x14ac:dyDescent="0.25">
      <c r="A2332" s="39" t="s">
        <v>1636</v>
      </c>
      <c r="B2332" s="40" t="s">
        <v>1024</v>
      </c>
      <c r="C2332" s="39" t="s">
        <v>157</v>
      </c>
      <c r="D2332" s="39" t="s">
        <v>1025</v>
      </c>
      <c r="E2332" s="251" t="s">
        <v>2578</v>
      </c>
      <c r="F2332" s="251"/>
      <c r="G2332" s="41" t="s">
        <v>164</v>
      </c>
      <c r="H2332" s="42">
        <v>1</v>
      </c>
      <c r="I2332" s="43">
        <f t="shared" ref="I2332:I2336" si="470">L2332</f>
        <v>12.511413532786888</v>
      </c>
      <c r="J2332" s="43">
        <f t="shared" ref="J2332:J2336" si="471">H2332*I2332</f>
        <v>12.511413532786888</v>
      </c>
      <c r="L2332">
        <f>_xlfn.XLOOKUP(B2332,Analítico!B:B,Analítico!I:I,0)</f>
        <v>12.511413532786888</v>
      </c>
    </row>
    <row r="2333" spans="1:12" ht="25.5" customHeight="1" x14ac:dyDescent="0.25">
      <c r="A2333" s="50" t="s">
        <v>1638</v>
      </c>
      <c r="B2333" s="51" t="s">
        <v>1940</v>
      </c>
      <c r="C2333" s="50" t="s">
        <v>157</v>
      </c>
      <c r="D2333" s="50" t="s">
        <v>1941</v>
      </c>
      <c r="E2333" s="248" t="s">
        <v>1637</v>
      </c>
      <c r="F2333" s="248"/>
      <c r="G2333" s="52" t="s">
        <v>266</v>
      </c>
      <c r="H2333" s="53">
        <v>6.6299999999999998E-2</v>
      </c>
      <c r="I2333" s="43">
        <f t="shared" si="470"/>
        <v>19.64</v>
      </c>
      <c r="J2333" s="43">
        <f t="shared" si="471"/>
        <v>1.3021320000000001</v>
      </c>
      <c r="L2333">
        <f>_xlfn.XLOOKUP(B2333,Analítico!B:B,Analítico!I:I,0)</f>
        <v>19.64</v>
      </c>
    </row>
    <row r="2334" spans="1:12" ht="24" customHeight="1" x14ac:dyDescent="0.25">
      <c r="A2334" s="50" t="s">
        <v>1638</v>
      </c>
      <c r="B2334" s="51" t="s">
        <v>1942</v>
      </c>
      <c r="C2334" s="50" t="s">
        <v>157</v>
      </c>
      <c r="D2334" s="50" t="s">
        <v>1943</v>
      </c>
      <c r="E2334" s="248" t="s">
        <v>1637</v>
      </c>
      <c r="F2334" s="248"/>
      <c r="G2334" s="52" t="s">
        <v>266</v>
      </c>
      <c r="H2334" s="53">
        <v>6.6299999999999998E-2</v>
      </c>
      <c r="I2334" s="43">
        <f t="shared" si="470"/>
        <v>27.04</v>
      </c>
      <c r="J2334" s="43">
        <f t="shared" si="471"/>
        <v>1.7927519999999999</v>
      </c>
      <c r="L2334">
        <f>_xlfn.XLOOKUP(B2334,Analítico!B:B,Analítico!I:I,0)</f>
        <v>27.04</v>
      </c>
    </row>
    <row r="2335" spans="1:12" ht="39" customHeight="1" x14ac:dyDescent="0.25">
      <c r="A2335" s="55" t="s">
        <v>1627</v>
      </c>
      <c r="B2335" s="56" t="s">
        <v>2729</v>
      </c>
      <c r="C2335" s="55" t="s">
        <v>157</v>
      </c>
      <c r="D2335" s="55" t="s">
        <v>2730</v>
      </c>
      <c r="E2335" s="249" t="s">
        <v>1648</v>
      </c>
      <c r="F2335" s="249"/>
      <c r="G2335" s="57" t="s">
        <v>164</v>
      </c>
      <c r="H2335" s="58">
        <v>1</v>
      </c>
      <c r="I2335" s="43">
        <f t="shared" si="470"/>
        <v>1.1200000000000001</v>
      </c>
      <c r="J2335" s="43">
        <f t="shared" si="471"/>
        <v>1.1200000000000001</v>
      </c>
      <c r="L2335">
        <f>_xlfn.XLOOKUP(B2335,Analítico!B:B,Analítico!I:I,0)</f>
        <v>1.1200000000000001</v>
      </c>
    </row>
    <row r="2336" spans="1:12" ht="24" customHeight="1" thickBot="1" x14ac:dyDescent="0.3">
      <c r="A2336" s="55" t="s">
        <v>1627</v>
      </c>
      <c r="B2336" s="56" t="s">
        <v>2746</v>
      </c>
      <c r="C2336" s="55" t="s">
        <v>157</v>
      </c>
      <c r="D2336" s="55" t="s">
        <v>2747</v>
      </c>
      <c r="E2336" s="249" t="s">
        <v>1648</v>
      </c>
      <c r="F2336" s="249"/>
      <c r="G2336" s="57" t="s">
        <v>164</v>
      </c>
      <c r="H2336" s="58">
        <v>1</v>
      </c>
      <c r="I2336" s="43">
        <f t="shared" si="470"/>
        <v>8.3000000000000007</v>
      </c>
      <c r="J2336" s="43">
        <f t="shared" si="471"/>
        <v>8.3000000000000007</v>
      </c>
      <c r="L2336">
        <f>_xlfn.XLOOKUP(B2336,Analítico!B:B,Analítico!I:I,0)</f>
        <v>8.3000000000000007</v>
      </c>
    </row>
    <row r="2337" spans="1:12" ht="26.25" hidden="1" thickBot="1" x14ac:dyDescent="0.3">
      <c r="A2337" s="44"/>
      <c r="B2337" s="44"/>
      <c r="C2337" s="44"/>
      <c r="D2337" s="44"/>
      <c r="E2337" s="44" t="s">
        <v>1629</v>
      </c>
      <c r="F2337" s="45">
        <v>2.34</v>
      </c>
      <c r="G2337" s="44" t="s">
        <v>1630</v>
      </c>
      <c r="H2337" s="45">
        <v>0</v>
      </c>
      <c r="I2337" s="44" t="s">
        <v>1631</v>
      </c>
      <c r="J2337" s="45">
        <v>2.34</v>
      </c>
      <c r="L2337" t="str">
        <f>_xlfn.XLOOKUP(B2337,Analítico!B:B,Analítico!I:I,0)</f>
        <v>MO com LS =&gt;</v>
      </c>
    </row>
    <row r="2338" spans="1:12" ht="15" hidden="1" customHeight="1" thickBot="1" x14ac:dyDescent="0.3">
      <c r="A2338" s="44"/>
      <c r="B2338" s="44"/>
      <c r="C2338" s="44"/>
      <c r="D2338" s="44"/>
      <c r="E2338" s="44" t="s">
        <v>1632</v>
      </c>
      <c r="F2338" s="45">
        <v>2.8</v>
      </c>
      <c r="G2338" s="44"/>
      <c r="H2338" s="229" t="s">
        <v>1633</v>
      </c>
      <c r="I2338" s="229"/>
      <c r="J2338" s="45">
        <v>15.53</v>
      </c>
      <c r="L2338" t="str">
        <f>_xlfn.XLOOKUP(B2338,Analítico!B:B,Analítico!I:I,0)</f>
        <v>MO com LS =&gt;</v>
      </c>
    </row>
    <row r="2339" spans="1:12" ht="0.75" customHeight="1" thickTop="1" x14ac:dyDescent="0.25">
      <c r="A2339" s="49"/>
      <c r="B2339" s="49"/>
      <c r="C2339" s="49"/>
      <c r="D2339" s="49"/>
      <c r="E2339" s="49"/>
      <c r="F2339" s="49"/>
      <c r="G2339" s="49"/>
      <c r="H2339" s="49"/>
      <c r="I2339" s="49"/>
      <c r="J2339" s="49"/>
      <c r="L2339" t="str">
        <f>_xlfn.XLOOKUP(B2339,Analítico!B:B,Analítico!I:I,0)</f>
        <v>MO com LS =&gt;</v>
      </c>
    </row>
    <row r="2340" spans="1:12" ht="18" hidden="1" customHeight="1" x14ac:dyDescent="0.25">
      <c r="A2340" s="36" t="s">
        <v>1026</v>
      </c>
      <c r="B2340" s="37" t="s">
        <v>137</v>
      </c>
      <c r="C2340" s="36" t="s">
        <v>138</v>
      </c>
      <c r="D2340" s="36" t="s">
        <v>9</v>
      </c>
      <c r="E2340" s="250" t="s">
        <v>1626</v>
      </c>
      <c r="F2340" s="250"/>
      <c r="G2340" s="38" t="s">
        <v>139</v>
      </c>
      <c r="H2340" s="37" t="s">
        <v>140</v>
      </c>
      <c r="I2340" s="37" t="s">
        <v>141</v>
      </c>
      <c r="J2340" s="37" t="s">
        <v>10</v>
      </c>
      <c r="L2340" t="str">
        <f>_xlfn.XLOOKUP(B2340,Analítico!B:B,Analítico!I:I,0)</f>
        <v>Valor Unit</v>
      </c>
    </row>
    <row r="2341" spans="1:12" ht="25.5" customHeight="1" x14ac:dyDescent="0.25">
      <c r="A2341" s="39" t="s">
        <v>1636</v>
      </c>
      <c r="B2341" s="40" t="s">
        <v>1027</v>
      </c>
      <c r="C2341" s="39" t="s">
        <v>157</v>
      </c>
      <c r="D2341" s="39" t="s">
        <v>1028</v>
      </c>
      <c r="E2341" s="251" t="s">
        <v>2578</v>
      </c>
      <c r="F2341" s="251"/>
      <c r="G2341" s="41" t="s">
        <v>164</v>
      </c>
      <c r="H2341" s="42">
        <v>1</v>
      </c>
      <c r="I2341" s="43">
        <f t="shared" ref="I2341:I2345" si="472">L2341</f>
        <v>12.511413532786888</v>
      </c>
      <c r="J2341" s="43">
        <f t="shared" ref="J2341:J2345" si="473">H2341*I2341</f>
        <v>12.511413532786888</v>
      </c>
      <c r="L2341">
        <f>_xlfn.XLOOKUP(B2341,Analítico!B:B,Analítico!I:I,0)</f>
        <v>12.511413532786888</v>
      </c>
    </row>
    <row r="2342" spans="1:12" ht="25.5" customHeight="1" x14ac:dyDescent="0.25">
      <c r="A2342" s="50" t="s">
        <v>1638</v>
      </c>
      <c r="B2342" s="51" t="s">
        <v>1940</v>
      </c>
      <c r="C2342" s="50" t="s">
        <v>157</v>
      </c>
      <c r="D2342" s="50" t="s">
        <v>1941</v>
      </c>
      <c r="E2342" s="248" t="s">
        <v>1637</v>
      </c>
      <c r="F2342" s="248"/>
      <c r="G2342" s="52" t="s">
        <v>266</v>
      </c>
      <c r="H2342" s="53">
        <v>6.6299999999999998E-2</v>
      </c>
      <c r="I2342" s="43">
        <f t="shared" si="472"/>
        <v>19.64</v>
      </c>
      <c r="J2342" s="43">
        <f t="shared" si="473"/>
        <v>1.3021320000000001</v>
      </c>
      <c r="L2342">
        <f>_xlfn.XLOOKUP(B2342,Analítico!B:B,Analítico!I:I,0)</f>
        <v>19.64</v>
      </c>
    </row>
    <row r="2343" spans="1:12" ht="24" customHeight="1" x14ac:dyDescent="0.25">
      <c r="A2343" s="50" t="s">
        <v>1638</v>
      </c>
      <c r="B2343" s="51" t="s">
        <v>1942</v>
      </c>
      <c r="C2343" s="50" t="s">
        <v>157</v>
      </c>
      <c r="D2343" s="50" t="s">
        <v>1943</v>
      </c>
      <c r="E2343" s="248" t="s">
        <v>1637</v>
      </c>
      <c r="F2343" s="248"/>
      <c r="G2343" s="52" t="s">
        <v>266</v>
      </c>
      <c r="H2343" s="53">
        <v>6.6299999999999998E-2</v>
      </c>
      <c r="I2343" s="43">
        <f t="shared" si="472"/>
        <v>27.04</v>
      </c>
      <c r="J2343" s="43">
        <f t="shared" si="473"/>
        <v>1.7927519999999999</v>
      </c>
      <c r="L2343">
        <f>_xlfn.XLOOKUP(B2343,Analítico!B:B,Analítico!I:I,0)</f>
        <v>27.04</v>
      </c>
    </row>
    <row r="2344" spans="1:12" ht="39" customHeight="1" x14ac:dyDescent="0.25">
      <c r="A2344" s="55" t="s">
        <v>1627</v>
      </c>
      <c r="B2344" s="56" t="s">
        <v>2729</v>
      </c>
      <c r="C2344" s="55" t="s">
        <v>157</v>
      </c>
      <c r="D2344" s="55" t="s">
        <v>2730</v>
      </c>
      <c r="E2344" s="249" t="s">
        <v>1648</v>
      </c>
      <c r="F2344" s="249"/>
      <c r="G2344" s="57" t="s">
        <v>164</v>
      </c>
      <c r="H2344" s="58">
        <v>1</v>
      </c>
      <c r="I2344" s="43">
        <f t="shared" si="472"/>
        <v>1.1200000000000001</v>
      </c>
      <c r="J2344" s="43">
        <f t="shared" si="473"/>
        <v>1.1200000000000001</v>
      </c>
      <c r="L2344">
        <f>_xlfn.XLOOKUP(B2344,Analítico!B:B,Analítico!I:I,0)</f>
        <v>1.1200000000000001</v>
      </c>
    </row>
    <row r="2345" spans="1:12" ht="24" customHeight="1" thickBot="1" x14ac:dyDescent="0.3">
      <c r="A2345" s="55" t="s">
        <v>1627</v>
      </c>
      <c r="B2345" s="56" t="s">
        <v>2746</v>
      </c>
      <c r="C2345" s="55" t="s">
        <v>157</v>
      </c>
      <c r="D2345" s="55" t="s">
        <v>2747</v>
      </c>
      <c r="E2345" s="249" t="s">
        <v>1648</v>
      </c>
      <c r="F2345" s="249"/>
      <c r="G2345" s="57" t="s">
        <v>164</v>
      </c>
      <c r="H2345" s="58">
        <v>1</v>
      </c>
      <c r="I2345" s="43">
        <f t="shared" si="472"/>
        <v>8.3000000000000007</v>
      </c>
      <c r="J2345" s="43">
        <f t="shared" si="473"/>
        <v>8.3000000000000007</v>
      </c>
      <c r="L2345">
        <f>_xlfn.XLOOKUP(B2345,Analítico!B:B,Analítico!I:I,0)</f>
        <v>8.3000000000000007</v>
      </c>
    </row>
    <row r="2346" spans="1:12" ht="26.25" hidden="1" thickBot="1" x14ac:dyDescent="0.3">
      <c r="A2346" s="44"/>
      <c r="B2346" s="44"/>
      <c r="C2346" s="44"/>
      <c r="D2346" s="44"/>
      <c r="E2346" s="44" t="s">
        <v>1629</v>
      </c>
      <c r="F2346" s="45">
        <v>2.34</v>
      </c>
      <c r="G2346" s="44" t="s">
        <v>1630</v>
      </c>
      <c r="H2346" s="45">
        <v>0</v>
      </c>
      <c r="I2346" s="44" t="s">
        <v>1631</v>
      </c>
      <c r="J2346" s="45">
        <v>2.34</v>
      </c>
      <c r="L2346" t="str">
        <f>_xlfn.XLOOKUP(B2346,Analítico!B:B,Analítico!I:I,0)</f>
        <v>MO com LS =&gt;</v>
      </c>
    </row>
    <row r="2347" spans="1:12" ht="15" hidden="1" customHeight="1" thickBot="1" x14ac:dyDescent="0.3">
      <c r="A2347" s="44"/>
      <c r="B2347" s="44"/>
      <c r="C2347" s="44"/>
      <c r="D2347" s="44"/>
      <c r="E2347" s="44" t="s">
        <v>1632</v>
      </c>
      <c r="F2347" s="45">
        <v>2.8</v>
      </c>
      <c r="G2347" s="44"/>
      <c r="H2347" s="229" t="s">
        <v>1633</v>
      </c>
      <c r="I2347" s="229"/>
      <c r="J2347" s="45">
        <v>15.53</v>
      </c>
      <c r="L2347" t="str">
        <f>_xlfn.XLOOKUP(B2347,Analítico!B:B,Analítico!I:I,0)</f>
        <v>MO com LS =&gt;</v>
      </c>
    </row>
    <row r="2348" spans="1:12" ht="0.75" customHeight="1" thickTop="1" x14ac:dyDescent="0.25">
      <c r="A2348" s="49"/>
      <c r="B2348" s="49"/>
      <c r="C2348" s="49"/>
      <c r="D2348" s="49"/>
      <c r="E2348" s="49"/>
      <c r="F2348" s="49"/>
      <c r="G2348" s="49"/>
      <c r="H2348" s="49"/>
      <c r="I2348" s="49"/>
      <c r="J2348" s="49"/>
      <c r="L2348" t="str">
        <f>_xlfn.XLOOKUP(B2348,Analítico!B:B,Analítico!I:I,0)</f>
        <v>MO com LS =&gt;</v>
      </c>
    </row>
    <row r="2349" spans="1:12" ht="18" hidden="1" customHeight="1" x14ac:dyDescent="0.25">
      <c r="A2349" s="36" t="s">
        <v>1029</v>
      </c>
      <c r="B2349" s="37" t="s">
        <v>137</v>
      </c>
      <c r="C2349" s="36" t="s">
        <v>138</v>
      </c>
      <c r="D2349" s="36" t="s">
        <v>9</v>
      </c>
      <c r="E2349" s="250" t="s">
        <v>1626</v>
      </c>
      <c r="F2349" s="250"/>
      <c r="G2349" s="38" t="s">
        <v>139</v>
      </c>
      <c r="H2349" s="37" t="s">
        <v>140</v>
      </c>
      <c r="I2349" s="37" t="s">
        <v>141</v>
      </c>
      <c r="J2349" s="37" t="s">
        <v>10</v>
      </c>
      <c r="L2349" t="str">
        <f>_xlfn.XLOOKUP(B2349,Analítico!B:B,Analítico!I:I,0)</f>
        <v>Valor Unit</v>
      </c>
    </row>
    <row r="2350" spans="1:12" ht="25.5" customHeight="1" x14ac:dyDescent="0.25">
      <c r="A2350" s="39" t="s">
        <v>1636</v>
      </c>
      <c r="B2350" s="40" t="s">
        <v>1030</v>
      </c>
      <c r="C2350" s="39" t="s">
        <v>157</v>
      </c>
      <c r="D2350" s="39" t="s">
        <v>1031</v>
      </c>
      <c r="E2350" s="251" t="s">
        <v>2578</v>
      </c>
      <c r="F2350" s="251"/>
      <c r="G2350" s="41" t="s">
        <v>164</v>
      </c>
      <c r="H2350" s="42">
        <v>1</v>
      </c>
      <c r="I2350" s="43">
        <f t="shared" ref="I2350:I2354" si="474">L2350</f>
        <v>20.060154344262294</v>
      </c>
      <c r="J2350" s="43">
        <f t="shared" ref="J2350:J2354" si="475">H2350*I2350</f>
        <v>20.060154344262294</v>
      </c>
      <c r="L2350">
        <f>_xlfn.XLOOKUP(B2350,Analítico!B:B,Analítico!I:I,0)</f>
        <v>20.060154344262294</v>
      </c>
    </row>
    <row r="2351" spans="1:12" ht="25.5" customHeight="1" x14ac:dyDescent="0.25">
      <c r="A2351" s="50" t="s">
        <v>1638</v>
      </c>
      <c r="B2351" s="51" t="s">
        <v>1940</v>
      </c>
      <c r="C2351" s="50" t="s">
        <v>157</v>
      </c>
      <c r="D2351" s="50" t="s">
        <v>1941</v>
      </c>
      <c r="E2351" s="248" t="s">
        <v>1637</v>
      </c>
      <c r="F2351" s="248"/>
      <c r="G2351" s="52" t="s">
        <v>266</v>
      </c>
      <c r="H2351" s="53">
        <v>0.13519999999999999</v>
      </c>
      <c r="I2351" s="43">
        <f t="shared" si="474"/>
        <v>19.64</v>
      </c>
      <c r="J2351" s="43">
        <f t="shared" si="475"/>
        <v>2.6553279999999999</v>
      </c>
      <c r="L2351">
        <f>_xlfn.XLOOKUP(B2351,Analítico!B:B,Analítico!I:I,0)</f>
        <v>19.64</v>
      </c>
    </row>
    <row r="2352" spans="1:12" ht="24" customHeight="1" x14ac:dyDescent="0.25">
      <c r="A2352" s="50" t="s">
        <v>1638</v>
      </c>
      <c r="B2352" s="51" t="s">
        <v>1942</v>
      </c>
      <c r="C2352" s="50" t="s">
        <v>157</v>
      </c>
      <c r="D2352" s="50" t="s">
        <v>1943</v>
      </c>
      <c r="E2352" s="248" t="s">
        <v>1637</v>
      </c>
      <c r="F2352" s="248"/>
      <c r="G2352" s="52" t="s">
        <v>266</v>
      </c>
      <c r="H2352" s="53">
        <v>0.13519999999999999</v>
      </c>
      <c r="I2352" s="43">
        <f t="shared" si="474"/>
        <v>27.04</v>
      </c>
      <c r="J2352" s="43">
        <f t="shared" si="475"/>
        <v>3.6558079999999995</v>
      </c>
      <c r="L2352">
        <f>_xlfn.XLOOKUP(B2352,Analítico!B:B,Analítico!I:I,0)</f>
        <v>27.04</v>
      </c>
    </row>
    <row r="2353" spans="1:12" ht="39" customHeight="1" x14ac:dyDescent="0.25">
      <c r="A2353" s="55" t="s">
        <v>1627</v>
      </c>
      <c r="B2353" s="56" t="s">
        <v>2731</v>
      </c>
      <c r="C2353" s="55" t="s">
        <v>157</v>
      </c>
      <c r="D2353" s="55" t="s">
        <v>2732</v>
      </c>
      <c r="E2353" s="249" t="s">
        <v>1648</v>
      </c>
      <c r="F2353" s="249"/>
      <c r="G2353" s="57" t="s">
        <v>164</v>
      </c>
      <c r="H2353" s="58">
        <v>1</v>
      </c>
      <c r="I2353" s="43">
        <f t="shared" si="474"/>
        <v>1.44</v>
      </c>
      <c r="J2353" s="43">
        <f t="shared" si="475"/>
        <v>1.44</v>
      </c>
      <c r="L2353">
        <f>_xlfn.XLOOKUP(B2353,Analítico!B:B,Analítico!I:I,0)</f>
        <v>1.44</v>
      </c>
    </row>
    <row r="2354" spans="1:12" ht="25.5" customHeight="1" thickBot="1" x14ac:dyDescent="0.3">
      <c r="A2354" s="55" t="s">
        <v>1627</v>
      </c>
      <c r="B2354" s="56" t="s">
        <v>2748</v>
      </c>
      <c r="C2354" s="55" t="s">
        <v>157</v>
      </c>
      <c r="D2354" s="55" t="s">
        <v>2749</v>
      </c>
      <c r="E2354" s="249" t="s">
        <v>1648</v>
      </c>
      <c r="F2354" s="249"/>
      <c r="G2354" s="57" t="s">
        <v>164</v>
      </c>
      <c r="H2354" s="58">
        <v>1</v>
      </c>
      <c r="I2354" s="43">
        <f t="shared" si="474"/>
        <v>12.32</v>
      </c>
      <c r="J2354" s="43">
        <f t="shared" si="475"/>
        <v>12.32</v>
      </c>
      <c r="L2354">
        <f>_xlfn.XLOOKUP(B2354,Analítico!B:B,Analítico!I:I,0)</f>
        <v>12.32</v>
      </c>
    </row>
    <row r="2355" spans="1:12" ht="26.25" hidden="1" thickBot="1" x14ac:dyDescent="0.3">
      <c r="A2355" s="44"/>
      <c r="B2355" s="44"/>
      <c r="C2355" s="44"/>
      <c r="D2355" s="44"/>
      <c r="E2355" s="44" t="s">
        <v>1629</v>
      </c>
      <c r="F2355" s="45">
        <v>4.78</v>
      </c>
      <c r="G2355" s="44" t="s">
        <v>1630</v>
      </c>
      <c r="H2355" s="45">
        <v>0</v>
      </c>
      <c r="I2355" s="44" t="s">
        <v>1631</v>
      </c>
      <c r="J2355" s="45">
        <v>4.78</v>
      </c>
      <c r="L2355" t="str">
        <f>_xlfn.XLOOKUP(B2355,Analítico!B:B,Analítico!I:I,0)</f>
        <v>MO com LS =&gt;</v>
      </c>
    </row>
    <row r="2356" spans="1:12" ht="15" hidden="1" customHeight="1" thickBot="1" x14ac:dyDescent="0.3">
      <c r="A2356" s="44"/>
      <c r="B2356" s="44"/>
      <c r="C2356" s="44"/>
      <c r="D2356" s="44"/>
      <c r="E2356" s="44" t="s">
        <v>1632</v>
      </c>
      <c r="F2356" s="45">
        <v>4.49</v>
      </c>
      <c r="G2356" s="44"/>
      <c r="H2356" s="229" t="s">
        <v>1633</v>
      </c>
      <c r="I2356" s="229"/>
      <c r="J2356" s="45">
        <v>24.9</v>
      </c>
      <c r="L2356" t="str">
        <f>_xlfn.XLOOKUP(B2356,Analítico!B:B,Analítico!I:I,0)</f>
        <v>MO com LS =&gt;</v>
      </c>
    </row>
    <row r="2357" spans="1:12" ht="0.75" customHeight="1" thickTop="1" x14ac:dyDescent="0.25">
      <c r="A2357" s="49"/>
      <c r="B2357" s="49"/>
      <c r="C2357" s="49"/>
      <c r="D2357" s="49"/>
      <c r="E2357" s="49"/>
      <c r="F2357" s="49"/>
      <c r="G2357" s="49"/>
      <c r="H2357" s="49"/>
      <c r="I2357" s="49"/>
      <c r="J2357" s="49"/>
      <c r="L2357" t="str">
        <f>_xlfn.XLOOKUP(B2357,Analítico!B:B,Analítico!I:I,0)</f>
        <v>MO com LS =&gt;</v>
      </c>
    </row>
    <row r="2358" spans="1:12" ht="18" hidden="1" customHeight="1" x14ac:dyDescent="0.25">
      <c r="A2358" s="36" t="s">
        <v>1032</v>
      </c>
      <c r="B2358" s="37" t="s">
        <v>137</v>
      </c>
      <c r="C2358" s="36" t="s">
        <v>138</v>
      </c>
      <c r="D2358" s="36" t="s">
        <v>9</v>
      </c>
      <c r="E2358" s="250" t="s">
        <v>1626</v>
      </c>
      <c r="F2358" s="250"/>
      <c r="G2358" s="38" t="s">
        <v>139</v>
      </c>
      <c r="H2358" s="37" t="s">
        <v>140</v>
      </c>
      <c r="I2358" s="37" t="s">
        <v>141</v>
      </c>
      <c r="J2358" s="37" t="s">
        <v>10</v>
      </c>
      <c r="L2358" t="str">
        <f>_xlfn.XLOOKUP(B2358,Analítico!B:B,Analítico!I:I,0)</f>
        <v>Valor Unit</v>
      </c>
    </row>
    <row r="2359" spans="1:12" ht="39" customHeight="1" x14ac:dyDescent="0.25">
      <c r="A2359" s="39" t="s">
        <v>1636</v>
      </c>
      <c r="B2359" s="40" t="s">
        <v>1033</v>
      </c>
      <c r="C2359" s="39" t="s">
        <v>157</v>
      </c>
      <c r="D2359" s="39" t="s">
        <v>1034</v>
      </c>
      <c r="E2359" s="251" t="s">
        <v>2578</v>
      </c>
      <c r="F2359" s="251"/>
      <c r="G2359" s="41" t="s">
        <v>255</v>
      </c>
      <c r="H2359" s="42">
        <v>1</v>
      </c>
      <c r="I2359" s="43">
        <f t="shared" ref="I2359:I2362" si="476">L2359</f>
        <v>15.65336541803279</v>
      </c>
      <c r="J2359" s="43">
        <f t="shared" ref="J2359:J2362" si="477">H2359*I2359</f>
        <v>15.65336541803279</v>
      </c>
      <c r="L2359">
        <f>_xlfn.XLOOKUP(B2359,Analítico!B:B,Analítico!I:I,0)</f>
        <v>15.65336541803279</v>
      </c>
    </row>
    <row r="2360" spans="1:12" ht="25.5" customHeight="1" x14ac:dyDescent="0.25">
      <c r="A2360" s="50" t="s">
        <v>1638</v>
      </c>
      <c r="B2360" s="51" t="s">
        <v>1940</v>
      </c>
      <c r="C2360" s="50" t="s">
        <v>157</v>
      </c>
      <c r="D2360" s="50" t="s">
        <v>1941</v>
      </c>
      <c r="E2360" s="248" t="s">
        <v>1637</v>
      </c>
      <c r="F2360" s="248"/>
      <c r="G2360" s="52" t="s">
        <v>266</v>
      </c>
      <c r="H2360" s="53">
        <v>0.11219999999999999</v>
      </c>
      <c r="I2360" s="43">
        <f t="shared" si="476"/>
        <v>19.64</v>
      </c>
      <c r="J2360" s="43">
        <f t="shared" si="477"/>
        <v>2.203608</v>
      </c>
      <c r="L2360">
        <f>_xlfn.XLOOKUP(B2360,Analítico!B:B,Analítico!I:I,0)</f>
        <v>19.64</v>
      </c>
    </row>
    <row r="2361" spans="1:12" ht="24" customHeight="1" x14ac:dyDescent="0.25">
      <c r="A2361" s="50" t="s">
        <v>1638</v>
      </c>
      <c r="B2361" s="51" t="s">
        <v>1942</v>
      </c>
      <c r="C2361" s="50" t="s">
        <v>157</v>
      </c>
      <c r="D2361" s="50" t="s">
        <v>1943</v>
      </c>
      <c r="E2361" s="248" t="s">
        <v>1637</v>
      </c>
      <c r="F2361" s="248"/>
      <c r="G2361" s="52" t="s">
        <v>266</v>
      </c>
      <c r="H2361" s="53">
        <v>0.11219999999999999</v>
      </c>
      <c r="I2361" s="43">
        <f t="shared" si="476"/>
        <v>27.04</v>
      </c>
      <c r="J2361" s="43">
        <f t="shared" si="477"/>
        <v>3.0338879999999997</v>
      </c>
      <c r="L2361">
        <f>_xlfn.XLOOKUP(B2361,Analítico!B:B,Analítico!I:I,0)</f>
        <v>27.04</v>
      </c>
    </row>
    <row r="2362" spans="1:12" ht="25.5" customHeight="1" thickBot="1" x14ac:dyDescent="0.3">
      <c r="A2362" s="55" t="s">
        <v>1627</v>
      </c>
      <c r="B2362" s="56" t="s">
        <v>2750</v>
      </c>
      <c r="C2362" s="55" t="s">
        <v>157</v>
      </c>
      <c r="D2362" s="55" t="s">
        <v>2751</v>
      </c>
      <c r="E2362" s="249" t="s">
        <v>1648</v>
      </c>
      <c r="F2362" s="249"/>
      <c r="G2362" s="57" t="s">
        <v>255</v>
      </c>
      <c r="H2362" s="58">
        <v>1.1000000000000001</v>
      </c>
      <c r="I2362" s="43">
        <f t="shared" si="476"/>
        <v>9.48</v>
      </c>
      <c r="J2362" s="43">
        <f t="shared" si="477"/>
        <v>10.428000000000001</v>
      </c>
      <c r="L2362">
        <f>_xlfn.XLOOKUP(B2362,Analítico!B:B,Analítico!I:I,0)</f>
        <v>9.48</v>
      </c>
    </row>
    <row r="2363" spans="1:12" ht="26.25" hidden="1" thickBot="1" x14ac:dyDescent="0.3">
      <c r="A2363" s="44"/>
      <c r="B2363" s="44"/>
      <c r="C2363" s="44"/>
      <c r="D2363" s="44"/>
      <c r="E2363" s="44" t="s">
        <v>1629</v>
      </c>
      <c r="F2363" s="45">
        <v>3.97</v>
      </c>
      <c r="G2363" s="44" t="s">
        <v>1630</v>
      </c>
      <c r="H2363" s="45">
        <v>0</v>
      </c>
      <c r="I2363" s="44" t="s">
        <v>1631</v>
      </c>
      <c r="J2363" s="45">
        <v>3.97</v>
      </c>
      <c r="L2363" t="str">
        <f>_xlfn.XLOOKUP(B2363,Analítico!B:B,Analítico!I:I,0)</f>
        <v>MO com LS =&gt;</v>
      </c>
    </row>
    <row r="2364" spans="1:12" ht="15" hidden="1" customHeight="1" thickBot="1" x14ac:dyDescent="0.3">
      <c r="A2364" s="44"/>
      <c r="B2364" s="44"/>
      <c r="C2364" s="44"/>
      <c r="D2364" s="44"/>
      <c r="E2364" s="44" t="s">
        <v>1632</v>
      </c>
      <c r="F2364" s="45">
        <v>3.5</v>
      </c>
      <c r="G2364" s="44"/>
      <c r="H2364" s="229" t="s">
        <v>1633</v>
      </c>
      <c r="I2364" s="229"/>
      <c r="J2364" s="45">
        <v>19.43</v>
      </c>
      <c r="L2364" t="str">
        <f>_xlfn.XLOOKUP(B2364,Analítico!B:B,Analítico!I:I,0)</f>
        <v>MO com LS =&gt;</v>
      </c>
    </row>
    <row r="2365" spans="1:12" ht="0.75" customHeight="1" thickTop="1" x14ac:dyDescent="0.25">
      <c r="A2365" s="49"/>
      <c r="B2365" s="49"/>
      <c r="C2365" s="49"/>
      <c r="D2365" s="49"/>
      <c r="E2365" s="49"/>
      <c r="F2365" s="49"/>
      <c r="G2365" s="49"/>
      <c r="H2365" s="49"/>
      <c r="I2365" s="49"/>
      <c r="J2365" s="49"/>
      <c r="L2365" t="str">
        <f>_xlfn.XLOOKUP(B2365,Analítico!B:B,Analítico!I:I,0)</f>
        <v>MO com LS =&gt;</v>
      </c>
    </row>
    <row r="2366" spans="1:12" ht="18" hidden="1" customHeight="1" x14ac:dyDescent="0.25">
      <c r="A2366" s="36" t="s">
        <v>1035</v>
      </c>
      <c r="B2366" s="37" t="s">
        <v>137</v>
      </c>
      <c r="C2366" s="36" t="s">
        <v>138</v>
      </c>
      <c r="D2366" s="36" t="s">
        <v>9</v>
      </c>
      <c r="E2366" s="250" t="s">
        <v>1626</v>
      </c>
      <c r="F2366" s="250"/>
      <c r="G2366" s="38" t="s">
        <v>139</v>
      </c>
      <c r="H2366" s="37" t="s">
        <v>140</v>
      </c>
      <c r="I2366" s="37" t="s">
        <v>141</v>
      </c>
      <c r="J2366" s="37" t="s">
        <v>10</v>
      </c>
      <c r="L2366" t="str">
        <f>_xlfn.XLOOKUP(B2366,Analítico!B:B,Analítico!I:I,0)</f>
        <v>Valor Unit</v>
      </c>
    </row>
    <row r="2367" spans="1:12" ht="25.5" customHeight="1" x14ac:dyDescent="0.25">
      <c r="A2367" s="39" t="s">
        <v>1636</v>
      </c>
      <c r="B2367" s="40" t="s">
        <v>1036</v>
      </c>
      <c r="C2367" s="39" t="s">
        <v>162</v>
      </c>
      <c r="D2367" s="39" t="s">
        <v>2752</v>
      </c>
      <c r="E2367" s="251" t="s">
        <v>2739</v>
      </c>
      <c r="F2367" s="251"/>
      <c r="G2367" s="41" t="s">
        <v>164</v>
      </c>
      <c r="H2367" s="42">
        <v>1</v>
      </c>
      <c r="I2367" s="43">
        <f t="shared" ref="I2367:I2370" si="478">L2367</f>
        <v>154.46318845081967</v>
      </c>
      <c r="J2367" s="43">
        <f t="shared" ref="J2367:J2370" si="479">H2367*I2367</f>
        <v>154.46318845081967</v>
      </c>
      <c r="L2367">
        <f>_xlfn.XLOOKUP(B2367,Analítico!B:B,Analítico!I:I,0)</f>
        <v>154.46318845081967</v>
      </c>
    </row>
    <row r="2368" spans="1:12" ht="25.5" customHeight="1" x14ac:dyDescent="0.25">
      <c r="A2368" s="50" t="s">
        <v>1638</v>
      </c>
      <c r="B2368" s="51" t="s">
        <v>1940</v>
      </c>
      <c r="C2368" s="50" t="s">
        <v>157</v>
      </c>
      <c r="D2368" s="50" t="s">
        <v>1941</v>
      </c>
      <c r="E2368" s="248" t="s">
        <v>1637</v>
      </c>
      <c r="F2368" s="248"/>
      <c r="G2368" s="52" t="s">
        <v>266</v>
      </c>
      <c r="H2368" s="53">
        <v>0.49</v>
      </c>
      <c r="I2368" s="43">
        <f t="shared" si="478"/>
        <v>19.64</v>
      </c>
      <c r="J2368" s="43">
        <f t="shared" si="479"/>
        <v>9.6235999999999997</v>
      </c>
      <c r="L2368">
        <f>_xlfn.XLOOKUP(B2368,Analítico!B:B,Analítico!I:I,0)</f>
        <v>19.64</v>
      </c>
    </row>
    <row r="2369" spans="1:12" ht="24" customHeight="1" x14ac:dyDescent="0.25">
      <c r="A2369" s="50" t="s">
        <v>1638</v>
      </c>
      <c r="B2369" s="51" t="s">
        <v>1942</v>
      </c>
      <c r="C2369" s="50" t="s">
        <v>157</v>
      </c>
      <c r="D2369" s="50" t="s">
        <v>1943</v>
      </c>
      <c r="E2369" s="248" t="s">
        <v>1637</v>
      </c>
      <c r="F2369" s="248"/>
      <c r="G2369" s="52" t="s">
        <v>266</v>
      </c>
      <c r="H2369" s="53">
        <v>0.49</v>
      </c>
      <c r="I2369" s="43">
        <f t="shared" si="478"/>
        <v>27.04</v>
      </c>
      <c r="J2369" s="43">
        <f t="shared" si="479"/>
        <v>13.249599999999999</v>
      </c>
      <c r="L2369">
        <f>_xlfn.XLOOKUP(B2369,Analítico!B:B,Analítico!I:I,0)</f>
        <v>27.04</v>
      </c>
    </row>
    <row r="2370" spans="1:12" ht="25.5" customHeight="1" thickBot="1" x14ac:dyDescent="0.3">
      <c r="A2370" s="55" t="s">
        <v>1627</v>
      </c>
      <c r="B2370" s="56" t="s">
        <v>2753</v>
      </c>
      <c r="C2370" s="55" t="s">
        <v>162</v>
      </c>
      <c r="D2370" s="55" t="s">
        <v>2754</v>
      </c>
      <c r="E2370" s="249" t="s">
        <v>1648</v>
      </c>
      <c r="F2370" s="249"/>
      <c r="G2370" s="57" t="s">
        <v>164</v>
      </c>
      <c r="H2370" s="58">
        <v>1</v>
      </c>
      <c r="I2370" s="43">
        <f t="shared" si="478"/>
        <v>131.6</v>
      </c>
      <c r="J2370" s="43">
        <f t="shared" si="479"/>
        <v>131.6</v>
      </c>
      <c r="L2370">
        <f>_xlfn.XLOOKUP(B2370,Analítico!B:B,Analítico!I:I,0)</f>
        <v>131.6</v>
      </c>
    </row>
    <row r="2371" spans="1:12" ht="26.25" hidden="1" thickBot="1" x14ac:dyDescent="0.3">
      <c r="A2371" s="44"/>
      <c r="B2371" s="44"/>
      <c r="C2371" s="44"/>
      <c r="D2371" s="44"/>
      <c r="E2371" s="44" t="s">
        <v>1629</v>
      </c>
      <c r="F2371" s="45">
        <v>17.36</v>
      </c>
      <c r="G2371" s="44" t="s">
        <v>1630</v>
      </c>
      <c r="H2371" s="45">
        <v>0</v>
      </c>
      <c r="I2371" s="44" t="s">
        <v>1631</v>
      </c>
      <c r="J2371" s="45">
        <v>17.36</v>
      </c>
      <c r="L2371" t="str">
        <f>_xlfn.XLOOKUP(B2371,Analítico!B:B,Analítico!I:I,0)</f>
        <v>MO com LS =&gt;</v>
      </c>
    </row>
    <row r="2372" spans="1:12" ht="15" hidden="1" customHeight="1" thickBot="1" x14ac:dyDescent="0.3">
      <c r="A2372" s="44"/>
      <c r="B2372" s="44"/>
      <c r="C2372" s="44"/>
      <c r="D2372" s="44"/>
      <c r="E2372" s="44" t="s">
        <v>1632</v>
      </c>
      <c r="F2372" s="45">
        <v>34.57</v>
      </c>
      <c r="G2372" s="44"/>
      <c r="H2372" s="229" t="s">
        <v>1633</v>
      </c>
      <c r="I2372" s="229"/>
      <c r="J2372" s="45">
        <v>191.73</v>
      </c>
      <c r="L2372" t="str">
        <f>_xlfn.XLOOKUP(B2372,Analítico!B:B,Analítico!I:I,0)</f>
        <v>MO com LS =&gt;</v>
      </c>
    </row>
    <row r="2373" spans="1:12" ht="0.75" customHeight="1" thickTop="1" x14ac:dyDescent="0.25">
      <c r="A2373" s="49"/>
      <c r="B2373" s="49"/>
      <c r="C2373" s="49"/>
      <c r="D2373" s="49"/>
      <c r="E2373" s="49"/>
      <c r="F2373" s="49"/>
      <c r="G2373" s="49"/>
      <c r="H2373" s="49"/>
      <c r="I2373" s="49"/>
      <c r="J2373" s="49"/>
      <c r="L2373" t="str">
        <f>_xlfn.XLOOKUP(B2373,Analítico!B:B,Analítico!I:I,0)</f>
        <v>MO com LS =&gt;</v>
      </c>
    </row>
    <row r="2374" spans="1:12" ht="18" hidden="1" customHeight="1" x14ac:dyDescent="0.25">
      <c r="A2374" s="36" t="s">
        <v>1038</v>
      </c>
      <c r="B2374" s="37" t="s">
        <v>137</v>
      </c>
      <c r="C2374" s="36" t="s">
        <v>138</v>
      </c>
      <c r="D2374" s="36" t="s">
        <v>9</v>
      </c>
      <c r="E2374" s="250" t="s">
        <v>1626</v>
      </c>
      <c r="F2374" s="250"/>
      <c r="G2374" s="38" t="s">
        <v>139</v>
      </c>
      <c r="H2374" s="37" t="s">
        <v>140</v>
      </c>
      <c r="I2374" s="37" t="s">
        <v>141</v>
      </c>
      <c r="J2374" s="37" t="s">
        <v>10</v>
      </c>
      <c r="L2374" t="str">
        <f>_xlfn.XLOOKUP(B2374,Analítico!B:B,Analítico!I:I,0)</f>
        <v>Valor Unit</v>
      </c>
    </row>
    <row r="2375" spans="1:12" ht="24" customHeight="1" x14ac:dyDescent="0.25">
      <c r="A2375" s="39" t="s">
        <v>1636</v>
      </c>
      <c r="B2375" s="40" t="s">
        <v>1039</v>
      </c>
      <c r="C2375" s="39" t="s">
        <v>162</v>
      </c>
      <c r="D2375" s="39" t="s">
        <v>1040</v>
      </c>
      <c r="E2375" s="251" t="s">
        <v>2739</v>
      </c>
      <c r="F2375" s="251"/>
      <c r="G2375" s="41" t="s">
        <v>164</v>
      </c>
      <c r="H2375" s="42">
        <v>1</v>
      </c>
      <c r="I2375" s="43">
        <f t="shared" ref="I2375:I2378" si="480">L2375</f>
        <v>23.9916223442623</v>
      </c>
      <c r="J2375" s="43">
        <f t="shared" ref="J2375:J2378" si="481">H2375*I2375</f>
        <v>23.9916223442623</v>
      </c>
      <c r="L2375">
        <f>_xlfn.XLOOKUP(B2375,Analítico!B:B,Analítico!I:I,0)</f>
        <v>23.9916223442623</v>
      </c>
    </row>
    <row r="2376" spans="1:12" ht="25.5" customHeight="1" x14ac:dyDescent="0.25">
      <c r="A2376" s="50" t="s">
        <v>1638</v>
      </c>
      <c r="B2376" s="51" t="s">
        <v>1940</v>
      </c>
      <c r="C2376" s="50" t="s">
        <v>157</v>
      </c>
      <c r="D2376" s="50" t="s">
        <v>1941</v>
      </c>
      <c r="E2376" s="248" t="s">
        <v>1637</v>
      </c>
      <c r="F2376" s="248"/>
      <c r="G2376" s="52" t="s">
        <v>266</v>
      </c>
      <c r="H2376" s="53">
        <v>0.26</v>
      </c>
      <c r="I2376" s="43">
        <f t="shared" si="480"/>
        <v>19.64</v>
      </c>
      <c r="J2376" s="43">
        <f t="shared" si="481"/>
        <v>5.1064000000000007</v>
      </c>
      <c r="L2376">
        <f>_xlfn.XLOOKUP(B2376,Analítico!B:B,Analítico!I:I,0)</f>
        <v>19.64</v>
      </c>
    </row>
    <row r="2377" spans="1:12" ht="24" customHeight="1" x14ac:dyDescent="0.25">
      <c r="A2377" s="50" t="s">
        <v>1638</v>
      </c>
      <c r="B2377" s="51" t="s">
        <v>1942</v>
      </c>
      <c r="C2377" s="50" t="s">
        <v>157</v>
      </c>
      <c r="D2377" s="50" t="s">
        <v>1943</v>
      </c>
      <c r="E2377" s="248" t="s">
        <v>1637</v>
      </c>
      <c r="F2377" s="248"/>
      <c r="G2377" s="52" t="s">
        <v>266</v>
      </c>
      <c r="H2377" s="53">
        <v>0.26</v>
      </c>
      <c r="I2377" s="43">
        <f t="shared" si="480"/>
        <v>27.04</v>
      </c>
      <c r="J2377" s="43">
        <f t="shared" si="481"/>
        <v>7.0304000000000002</v>
      </c>
      <c r="L2377">
        <f>_xlfn.XLOOKUP(B2377,Analítico!B:B,Analítico!I:I,0)</f>
        <v>27.04</v>
      </c>
    </row>
    <row r="2378" spans="1:12" ht="24" customHeight="1" thickBot="1" x14ac:dyDescent="0.3">
      <c r="A2378" s="55" t="s">
        <v>1627</v>
      </c>
      <c r="B2378" s="56" t="s">
        <v>2755</v>
      </c>
      <c r="C2378" s="55" t="s">
        <v>162</v>
      </c>
      <c r="D2378" s="55" t="s">
        <v>2756</v>
      </c>
      <c r="E2378" s="249" t="s">
        <v>1648</v>
      </c>
      <c r="F2378" s="249"/>
      <c r="G2378" s="57" t="s">
        <v>164</v>
      </c>
      <c r="H2378" s="58">
        <v>1</v>
      </c>
      <c r="I2378" s="43">
        <f t="shared" si="480"/>
        <v>11.86</v>
      </c>
      <c r="J2378" s="43">
        <f t="shared" si="481"/>
        <v>11.86</v>
      </c>
      <c r="L2378">
        <f>_xlfn.XLOOKUP(B2378,Analítico!B:B,Analítico!I:I,0)</f>
        <v>11.86</v>
      </c>
    </row>
    <row r="2379" spans="1:12" ht="26.25" hidden="1" thickBot="1" x14ac:dyDescent="0.3">
      <c r="A2379" s="44"/>
      <c r="B2379" s="44"/>
      <c r="C2379" s="44"/>
      <c r="D2379" s="44"/>
      <c r="E2379" s="44" t="s">
        <v>1629</v>
      </c>
      <c r="F2379" s="45">
        <v>9.1999999999999993</v>
      </c>
      <c r="G2379" s="44" t="s">
        <v>1630</v>
      </c>
      <c r="H2379" s="45">
        <v>0</v>
      </c>
      <c r="I2379" s="44" t="s">
        <v>1631</v>
      </c>
      <c r="J2379" s="45">
        <v>9.1999999999999993</v>
      </c>
      <c r="L2379" t="str">
        <f>_xlfn.XLOOKUP(B2379,Analítico!B:B,Analítico!I:I,0)</f>
        <v>MO com LS =&gt;</v>
      </c>
    </row>
    <row r="2380" spans="1:12" ht="15" hidden="1" customHeight="1" thickBot="1" x14ac:dyDescent="0.3">
      <c r="A2380" s="44"/>
      <c r="B2380" s="44"/>
      <c r="C2380" s="44"/>
      <c r="D2380" s="44"/>
      <c r="E2380" s="44" t="s">
        <v>1632</v>
      </c>
      <c r="F2380" s="45">
        <v>5.37</v>
      </c>
      <c r="G2380" s="44"/>
      <c r="H2380" s="229" t="s">
        <v>1633</v>
      </c>
      <c r="I2380" s="229"/>
      <c r="J2380" s="45">
        <v>29.78</v>
      </c>
      <c r="L2380" t="str">
        <f>_xlfn.XLOOKUP(B2380,Analítico!B:B,Analítico!I:I,0)</f>
        <v>MO com LS =&gt;</v>
      </c>
    </row>
    <row r="2381" spans="1:12" ht="0.75" customHeight="1" thickTop="1" x14ac:dyDescent="0.25">
      <c r="A2381" s="49"/>
      <c r="B2381" s="49"/>
      <c r="C2381" s="49"/>
      <c r="D2381" s="49"/>
      <c r="E2381" s="49"/>
      <c r="F2381" s="49"/>
      <c r="G2381" s="49"/>
      <c r="H2381" s="49"/>
      <c r="I2381" s="49"/>
      <c r="J2381" s="49"/>
      <c r="L2381" t="str">
        <f>_xlfn.XLOOKUP(B2381,Analítico!B:B,Analítico!I:I,0)</f>
        <v>MO com LS =&gt;</v>
      </c>
    </row>
    <row r="2382" spans="1:12" ht="18" hidden="1" customHeight="1" x14ac:dyDescent="0.25">
      <c r="A2382" s="36" t="s">
        <v>1041</v>
      </c>
      <c r="B2382" s="37" t="s">
        <v>137</v>
      </c>
      <c r="C2382" s="36" t="s">
        <v>138</v>
      </c>
      <c r="D2382" s="36" t="s">
        <v>9</v>
      </c>
      <c r="E2382" s="250" t="s">
        <v>1626</v>
      </c>
      <c r="F2382" s="250"/>
      <c r="G2382" s="38" t="s">
        <v>139</v>
      </c>
      <c r="H2382" s="37" t="s">
        <v>140</v>
      </c>
      <c r="I2382" s="37" t="s">
        <v>141</v>
      </c>
      <c r="J2382" s="37" t="s">
        <v>10</v>
      </c>
      <c r="L2382" t="str">
        <f>_xlfn.XLOOKUP(B2382,Analítico!B:B,Analítico!I:I,0)</f>
        <v>Valor Unit</v>
      </c>
    </row>
    <row r="2383" spans="1:12" ht="25.5" customHeight="1" x14ac:dyDescent="0.25">
      <c r="A2383" s="39" t="s">
        <v>1636</v>
      </c>
      <c r="B2383" s="40" t="s">
        <v>1042</v>
      </c>
      <c r="C2383" s="39" t="s">
        <v>204</v>
      </c>
      <c r="D2383" s="39" t="s">
        <v>2757</v>
      </c>
      <c r="E2383" s="251">
        <v>7</v>
      </c>
      <c r="F2383" s="251"/>
      <c r="G2383" s="41" t="s">
        <v>488</v>
      </c>
      <c r="H2383" s="42">
        <v>1</v>
      </c>
      <c r="I2383" s="43">
        <f t="shared" ref="I2383:I2386" si="482">L2383</f>
        <v>226.55084349999998</v>
      </c>
      <c r="J2383" s="43">
        <f t="shared" ref="J2383:J2386" si="483">H2383*I2383</f>
        <v>226.55084349999998</v>
      </c>
      <c r="L2383">
        <f>_xlfn.XLOOKUP(B2383,Analítico!B:B,Analítico!I:I,0)</f>
        <v>226.55084349999998</v>
      </c>
    </row>
    <row r="2384" spans="1:12" ht="24" customHeight="1" x14ac:dyDescent="0.25">
      <c r="A2384" s="55" t="s">
        <v>1627</v>
      </c>
      <c r="B2384" s="56" t="s">
        <v>2074</v>
      </c>
      <c r="C2384" s="55" t="s">
        <v>204</v>
      </c>
      <c r="D2384" s="55" t="s">
        <v>2075</v>
      </c>
      <c r="E2384" s="249" t="s">
        <v>1665</v>
      </c>
      <c r="F2384" s="249"/>
      <c r="G2384" s="57" t="s">
        <v>1787</v>
      </c>
      <c r="H2384" s="58">
        <v>1</v>
      </c>
      <c r="I2384" s="43">
        <f t="shared" si="482"/>
        <v>14.45</v>
      </c>
      <c r="J2384" s="43">
        <f t="shared" si="483"/>
        <v>14.45</v>
      </c>
      <c r="L2384">
        <f>_xlfn.XLOOKUP(B2384,Analítico!B:B,Analítico!I:I,0)</f>
        <v>14.45</v>
      </c>
    </row>
    <row r="2385" spans="1:12" ht="24" customHeight="1" x14ac:dyDescent="0.25">
      <c r="A2385" s="55" t="s">
        <v>1627</v>
      </c>
      <c r="B2385" s="56" t="s">
        <v>2758</v>
      </c>
      <c r="C2385" s="55" t="s">
        <v>204</v>
      </c>
      <c r="D2385" s="55" t="s">
        <v>2759</v>
      </c>
      <c r="E2385" s="249" t="s">
        <v>1665</v>
      </c>
      <c r="F2385" s="249"/>
      <c r="G2385" s="57" t="s">
        <v>1787</v>
      </c>
      <c r="H2385" s="58">
        <v>1</v>
      </c>
      <c r="I2385" s="43">
        <f t="shared" si="482"/>
        <v>21.92</v>
      </c>
      <c r="J2385" s="43">
        <f t="shared" si="483"/>
        <v>21.92</v>
      </c>
      <c r="L2385">
        <f>_xlfn.XLOOKUP(B2385,Analítico!B:B,Analítico!I:I,0)</f>
        <v>21.92</v>
      </c>
    </row>
    <row r="2386" spans="1:12" ht="25.5" customHeight="1" thickBot="1" x14ac:dyDescent="0.3">
      <c r="A2386" s="55" t="s">
        <v>1627</v>
      </c>
      <c r="B2386" s="56" t="s">
        <v>2760</v>
      </c>
      <c r="C2386" s="55" t="s">
        <v>204</v>
      </c>
      <c r="D2386" s="55" t="s">
        <v>2761</v>
      </c>
      <c r="E2386" s="249" t="s">
        <v>1648</v>
      </c>
      <c r="F2386" s="249"/>
      <c r="G2386" s="57" t="s">
        <v>596</v>
      </c>
      <c r="H2386" s="58">
        <v>1</v>
      </c>
      <c r="I2386" s="43">
        <f t="shared" si="482"/>
        <v>190.18</v>
      </c>
      <c r="J2386" s="43">
        <f t="shared" si="483"/>
        <v>190.18</v>
      </c>
      <c r="L2386">
        <f>_xlfn.XLOOKUP(B2386,Analítico!B:B,Analítico!I:I,0)</f>
        <v>190.18</v>
      </c>
    </row>
    <row r="2387" spans="1:12" ht="26.25" hidden="1" thickBot="1" x14ac:dyDescent="0.3">
      <c r="A2387" s="44"/>
      <c r="B2387" s="44"/>
      <c r="C2387" s="44"/>
      <c r="D2387" s="44"/>
      <c r="E2387" s="44" t="s">
        <v>1629</v>
      </c>
      <c r="F2387" s="45">
        <v>37.01</v>
      </c>
      <c r="G2387" s="44" t="s">
        <v>1630</v>
      </c>
      <c r="H2387" s="45">
        <v>0</v>
      </c>
      <c r="I2387" s="44" t="s">
        <v>1631</v>
      </c>
      <c r="J2387" s="45">
        <v>37.01</v>
      </c>
      <c r="L2387" t="str">
        <f>_xlfn.XLOOKUP(B2387,Analítico!B:B,Analítico!I:I,0)</f>
        <v>MO com LS =&gt;</v>
      </c>
    </row>
    <row r="2388" spans="1:12" ht="15" hidden="1" customHeight="1" thickBot="1" x14ac:dyDescent="0.3">
      <c r="A2388" s="44"/>
      <c r="B2388" s="44"/>
      <c r="C2388" s="44"/>
      <c r="D2388" s="44"/>
      <c r="E2388" s="44" t="s">
        <v>1632</v>
      </c>
      <c r="F2388" s="45">
        <v>50.71</v>
      </c>
      <c r="G2388" s="44"/>
      <c r="H2388" s="229" t="s">
        <v>1633</v>
      </c>
      <c r="I2388" s="229"/>
      <c r="J2388" s="45">
        <v>281.20999999999998</v>
      </c>
      <c r="L2388" t="str">
        <f>_xlfn.XLOOKUP(B2388,Analítico!B:B,Analítico!I:I,0)</f>
        <v>MO com LS =&gt;</v>
      </c>
    </row>
    <row r="2389" spans="1:12" ht="0.75" customHeight="1" thickTop="1" x14ac:dyDescent="0.25">
      <c r="A2389" s="49"/>
      <c r="B2389" s="49"/>
      <c r="C2389" s="49"/>
      <c r="D2389" s="49"/>
      <c r="E2389" s="49"/>
      <c r="F2389" s="49"/>
      <c r="G2389" s="49"/>
      <c r="H2389" s="49"/>
      <c r="I2389" s="49"/>
      <c r="J2389" s="49"/>
      <c r="L2389" t="str">
        <f>_xlfn.XLOOKUP(B2389,Analítico!B:B,Analítico!I:I,0)</f>
        <v>MO com LS =&gt;</v>
      </c>
    </row>
    <row r="2390" spans="1:12" ht="18" hidden="1" customHeight="1" x14ac:dyDescent="0.25">
      <c r="A2390" s="36" t="s">
        <v>1044</v>
      </c>
      <c r="B2390" s="37" t="s">
        <v>137</v>
      </c>
      <c r="C2390" s="36" t="s">
        <v>138</v>
      </c>
      <c r="D2390" s="36" t="s">
        <v>9</v>
      </c>
      <c r="E2390" s="250" t="s">
        <v>1626</v>
      </c>
      <c r="F2390" s="250"/>
      <c r="G2390" s="38" t="s">
        <v>139</v>
      </c>
      <c r="H2390" s="37" t="s">
        <v>140</v>
      </c>
      <c r="I2390" s="37" t="s">
        <v>141</v>
      </c>
      <c r="J2390" s="37" t="s">
        <v>10</v>
      </c>
      <c r="L2390" t="str">
        <f>_xlfn.XLOOKUP(B2390,Analítico!B:B,Analítico!I:I,0)</f>
        <v>Valor Unit</v>
      </c>
    </row>
    <row r="2391" spans="1:12" ht="39" customHeight="1" x14ac:dyDescent="0.25">
      <c r="A2391" s="39" t="s">
        <v>1636</v>
      </c>
      <c r="B2391" s="40" t="s">
        <v>1045</v>
      </c>
      <c r="C2391" s="39" t="s">
        <v>157</v>
      </c>
      <c r="D2391" s="39" t="s">
        <v>1046</v>
      </c>
      <c r="E2391" s="251" t="s">
        <v>2578</v>
      </c>
      <c r="F2391" s="251"/>
      <c r="G2391" s="41" t="s">
        <v>255</v>
      </c>
      <c r="H2391" s="42">
        <v>1</v>
      </c>
      <c r="I2391" s="43">
        <f t="shared" ref="I2391:I2395" si="484">L2391</f>
        <v>17.772168868852461</v>
      </c>
      <c r="J2391" s="43">
        <f t="shared" ref="J2391:J2395" si="485">H2391*I2391</f>
        <v>17.772168868852461</v>
      </c>
      <c r="L2391">
        <f>_xlfn.XLOOKUP(B2391,Analítico!B:B,Analítico!I:I,0)</f>
        <v>17.772168868852461</v>
      </c>
    </row>
    <row r="2392" spans="1:12" ht="25.5" customHeight="1" x14ac:dyDescent="0.25">
      <c r="A2392" s="50" t="s">
        <v>1638</v>
      </c>
      <c r="B2392" s="51" t="s">
        <v>1940</v>
      </c>
      <c r="C2392" s="50" t="s">
        <v>157</v>
      </c>
      <c r="D2392" s="50" t="s">
        <v>1941</v>
      </c>
      <c r="E2392" s="248" t="s">
        <v>1637</v>
      </c>
      <c r="F2392" s="248"/>
      <c r="G2392" s="52" t="s">
        <v>266</v>
      </c>
      <c r="H2392" s="53">
        <v>0.13400000000000001</v>
      </c>
      <c r="I2392" s="43">
        <f t="shared" si="484"/>
        <v>19.64</v>
      </c>
      <c r="J2392" s="43">
        <f t="shared" si="485"/>
        <v>2.6317600000000003</v>
      </c>
      <c r="L2392">
        <f>_xlfn.XLOOKUP(B2392,Analítico!B:B,Analítico!I:I,0)</f>
        <v>19.64</v>
      </c>
    </row>
    <row r="2393" spans="1:12" ht="24" customHeight="1" x14ac:dyDescent="0.25">
      <c r="A2393" s="50" t="s">
        <v>1638</v>
      </c>
      <c r="B2393" s="51" t="s">
        <v>1942</v>
      </c>
      <c r="C2393" s="50" t="s">
        <v>157</v>
      </c>
      <c r="D2393" s="50" t="s">
        <v>1943</v>
      </c>
      <c r="E2393" s="248" t="s">
        <v>1637</v>
      </c>
      <c r="F2393" s="248"/>
      <c r="G2393" s="52" t="s">
        <v>266</v>
      </c>
      <c r="H2393" s="53">
        <v>0.13400000000000001</v>
      </c>
      <c r="I2393" s="43">
        <f t="shared" si="484"/>
        <v>27.04</v>
      </c>
      <c r="J2393" s="43">
        <f t="shared" si="485"/>
        <v>3.6233599999999999</v>
      </c>
      <c r="L2393">
        <f>_xlfn.XLOOKUP(B2393,Analítico!B:B,Analítico!I:I,0)</f>
        <v>27.04</v>
      </c>
    </row>
    <row r="2394" spans="1:12" ht="64.5" customHeight="1" x14ac:dyDescent="0.25">
      <c r="A2394" s="50" t="s">
        <v>1638</v>
      </c>
      <c r="B2394" s="51" t="s">
        <v>1168</v>
      </c>
      <c r="C2394" s="50" t="s">
        <v>157</v>
      </c>
      <c r="D2394" s="50" t="s">
        <v>1169</v>
      </c>
      <c r="E2394" s="248" t="s">
        <v>2168</v>
      </c>
      <c r="F2394" s="248"/>
      <c r="G2394" s="52" t="s">
        <v>255</v>
      </c>
      <c r="H2394" s="53">
        <v>1</v>
      </c>
      <c r="I2394" s="43">
        <f t="shared" si="484"/>
        <v>2.77</v>
      </c>
      <c r="J2394" s="43">
        <f t="shared" si="485"/>
        <v>2.77</v>
      </c>
      <c r="L2394">
        <f>_xlfn.XLOOKUP(B2394,Analítico!B:B,Analítico!I:I,0)</f>
        <v>2.77</v>
      </c>
    </row>
    <row r="2395" spans="1:12" ht="25.5" customHeight="1" thickBot="1" x14ac:dyDescent="0.3">
      <c r="A2395" s="55" t="s">
        <v>1627</v>
      </c>
      <c r="B2395" s="56" t="s">
        <v>2762</v>
      </c>
      <c r="C2395" s="55" t="s">
        <v>157</v>
      </c>
      <c r="D2395" s="55" t="s">
        <v>2763</v>
      </c>
      <c r="E2395" s="249" t="s">
        <v>1648</v>
      </c>
      <c r="F2395" s="249"/>
      <c r="G2395" s="57" t="s">
        <v>255</v>
      </c>
      <c r="H2395" s="58">
        <v>1.0169999999999999</v>
      </c>
      <c r="I2395" s="43">
        <f t="shared" si="484"/>
        <v>8.61</v>
      </c>
      <c r="J2395" s="43">
        <f t="shared" si="485"/>
        <v>8.7563699999999987</v>
      </c>
      <c r="L2395">
        <f>_xlfn.XLOOKUP(B2395,Analítico!B:B,Analítico!I:I,0)</f>
        <v>8.61</v>
      </c>
    </row>
    <row r="2396" spans="1:12" ht="26.25" hidden="1" thickBot="1" x14ac:dyDescent="0.3">
      <c r="A2396" s="44"/>
      <c r="B2396" s="44"/>
      <c r="C2396" s="44"/>
      <c r="D2396" s="44"/>
      <c r="E2396" s="44" t="s">
        <v>1629</v>
      </c>
      <c r="F2396" s="45">
        <v>6.32</v>
      </c>
      <c r="G2396" s="44" t="s">
        <v>1630</v>
      </c>
      <c r="H2396" s="45">
        <v>0</v>
      </c>
      <c r="I2396" s="44" t="s">
        <v>1631</v>
      </c>
      <c r="J2396" s="45">
        <v>6.32</v>
      </c>
      <c r="L2396" t="str">
        <f>_xlfn.XLOOKUP(B2396,Analítico!B:B,Analítico!I:I,0)</f>
        <v>MO com LS =&gt;</v>
      </c>
    </row>
    <row r="2397" spans="1:12" ht="15" hidden="1" customHeight="1" thickBot="1" x14ac:dyDescent="0.3">
      <c r="A2397" s="44"/>
      <c r="B2397" s="44"/>
      <c r="C2397" s="44"/>
      <c r="D2397" s="44"/>
      <c r="E2397" s="44" t="s">
        <v>1632</v>
      </c>
      <c r="F2397" s="45">
        <v>3.97</v>
      </c>
      <c r="G2397" s="44"/>
      <c r="H2397" s="229" t="s">
        <v>1633</v>
      </c>
      <c r="I2397" s="229"/>
      <c r="J2397" s="45">
        <v>22.06</v>
      </c>
      <c r="L2397" t="str">
        <f>_xlfn.XLOOKUP(B2397,Analítico!B:B,Analítico!I:I,0)</f>
        <v>MO com LS =&gt;</v>
      </c>
    </row>
    <row r="2398" spans="1:12" ht="0.75" customHeight="1" thickTop="1" x14ac:dyDescent="0.25">
      <c r="A2398" s="49"/>
      <c r="B2398" s="49"/>
      <c r="C2398" s="49"/>
      <c r="D2398" s="49"/>
      <c r="E2398" s="49"/>
      <c r="F2398" s="49"/>
      <c r="G2398" s="49"/>
      <c r="H2398" s="49"/>
      <c r="I2398" s="49"/>
      <c r="J2398" s="49"/>
      <c r="L2398" t="str">
        <f>_xlfn.XLOOKUP(B2398,Analítico!B:B,Analítico!I:I,0)</f>
        <v>MO com LS =&gt;</v>
      </c>
    </row>
    <row r="2399" spans="1:12" ht="18" hidden="1" customHeight="1" x14ac:dyDescent="0.25">
      <c r="A2399" s="36" t="s">
        <v>1047</v>
      </c>
      <c r="B2399" s="37" t="s">
        <v>137</v>
      </c>
      <c r="C2399" s="36" t="s">
        <v>138</v>
      </c>
      <c r="D2399" s="36" t="s">
        <v>9</v>
      </c>
      <c r="E2399" s="250" t="s">
        <v>1626</v>
      </c>
      <c r="F2399" s="250"/>
      <c r="G2399" s="38" t="s">
        <v>139</v>
      </c>
      <c r="H2399" s="37" t="s">
        <v>140</v>
      </c>
      <c r="I2399" s="37" t="s">
        <v>141</v>
      </c>
      <c r="J2399" s="37" t="s">
        <v>10</v>
      </c>
      <c r="L2399" t="str">
        <f>_xlfn.XLOOKUP(B2399,Analítico!B:B,Analítico!I:I,0)</f>
        <v>Valor Unit</v>
      </c>
    </row>
    <row r="2400" spans="1:12" ht="25.5" customHeight="1" x14ac:dyDescent="0.25">
      <c r="A2400" s="39" t="s">
        <v>1636</v>
      </c>
      <c r="B2400" s="40" t="s">
        <v>1048</v>
      </c>
      <c r="C2400" s="39" t="s">
        <v>204</v>
      </c>
      <c r="D2400" s="39" t="s">
        <v>2764</v>
      </c>
      <c r="E2400" s="251">
        <v>7</v>
      </c>
      <c r="F2400" s="251"/>
      <c r="G2400" s="41" t="s">
        <v>488</v>
      </c>
      <c r="H2400" s="42">
        <v>1</v>
      </c>
      <c r="I2400" s="43">
        <f t="shared" ref="I2400:I2403" si="486">L2400</f>
        <v>221.05645584426227</v>
      </c>
      <c r="J2400" s="43">
        <f t="shared" ref="J2400:J2403" si="487">H2400*I2400</f>
        <v>221.05645584426227</v>
      </c>
      <c r="L2400">
        <f>_xlfn.XLOOKUP(B2400,Analítico!B:B,Analítico!I:I,0)</f>
        <v>221.05645584426227</v>
      </c>
    </row>
    <row r="2401" spans="1:12" ht="24" customHeight="1" x14ac:dyDescent="0.25">
      <c r="A2401" s="55" t="s">
        <v>1627</v>
      </c>
      <c r="B2401" s="56" t="s">
        <v>2074</v>
      </c>
      <c r="C2401" s="55" t="s">
        <v>204</v>
      </c>
      <c r="D2401" s="55" t="s">
        <v>2075</v>
      </c>
      <c r="E2401" s="249" t="s">
        <v>1665</v>
      </c>
      <c r="F2401" s="249"/>
      <c r="G2401" s="57" t="s">
        <v>1787</v>
      </c>
      <c r="H2401" s="58">
        <v>1</v>
      </c>
      <c r="I2401" s="43">
        <f t="shared" si="486"/>
        <v>14.45</v>
      </c>
      <c r="J2401" s="43">
        <f t="shared" si="487"/>
        <v>14.45</v>
      </c>
      <c r="L2401">
        <f>_xlfn.XLOOKUP(B2401,Analítico!B:B,Analítico!I:I,0)</f>
        <v>14.45</v>
      </c>
    </row>
    <row r="2402" spans="1:12" ht="24" customHeight="1" x14ac:dyDescent="0.25">
      <c r="A2402" s="55" t="s">
        <v>1627</v>
      </c>
      <c r="B2402" s="56" t="s">
        <v>2758</v>
      </c>
      <c r="C2402" s="55" t="s">
        <v>204</v>
      </c>
      <c r="D2402" s="55" t="s">
        <v>2759</v>
      </c>
      <c r="E2402" s="249" t="s">
        <v>1665</v>
      </c>
      <c r="F2402" s="249"/>
      <c r="G2402" s="57" t="s">
        <v>1787</v>
      </c>
      <c r="H2402" s="58">
        <v>1</v>
      </c>
      <c r="I2402" s="43">
        <f t="shared" si="486"/>
        <v>21.92</v>
      </c>
      <c r="J2402" s="43">
        <f t="shared" si="487"/>
        <v>21.92</v>
      </c>
      <c r="L2402">
        <f>_xlfn.XLOOKUP(B2402,Analítico!B:B,Analítico!I:I,0)</f>
        <v>21.92</v>
      </c>
    </row>
    <row r="2403" spans="1:12" ht="25.5" customHeight="1" thickBot="1" x14ac:dyDescent="0.3">
      <c r="A2403" s="55" t="s">
        <v>1627</v>
      </c>
      <c r="B2403" s="56" t="s">
        <v>2765</v>
      </c>
      <c r="C2403" s="55" t="s">
        <v>204</v>
      </c>
      <c r="D2403" s="55" t="s">
        <v>2766</v>
      </c>
      <c r="E2403" s="249" t="s">
        <v>1648</v>
      </c>
      <c r="F2403" s="249"/>
      <c r="G2403" s="57" t="s">
        <v>596</v>
      </c>
      <c r="H2403" s="58">
        <v>1</v>
      </c>
      <c r="I2403" s="43">
        <f t="shared" si="486"/>
        <v>184.69</v>
      </c>
      <c r="J2403" s="43">
        <f t="shared" si="487"/>
        <v>184.69</v>
      </c>
      <c r="L2403">
        <f>_xlfn.XLOOKUP(B2403,Analítico!B:B,Analítico!I:I,0)</f>
        <v>184.69</v>
      </c>
    </row>
    <row r="2404" spans="1:12" ht="26.25" hidden="1" thickBot="1" x14ac:dyDescent="0.3">
      <c r="A2404" s="44"/>
      <c r="B2404" s="44"/>
      <c r="C2404" s="44"/>
      <c r="D2404" s="44"/>
      <c r="E2404" s="44" t="s">
        <v>1629</v>
      </c>
      <c r="F2404" s="45">
        <v>37.01</v>
      </c>
      <c r="G2404" s="44" t="s">
        <v>1630</v>
      </c>
      <c r="H2404" s="45">
        <v>0</v>
      </c>
      <c r="I2404" s="44" t="s">
        <v>1631</v>
      </c>
      <c r="J2404" s="45">
        <v>37.01</v>
      </c>
      <c r="L2404" t="str">
        <f>_xlfn.XLOOKUP(B2404,Analítico!B:B,Analítico!I:I,0)</f>
        <v>MO com LS =&gt;</v>
      </c>
    </row>
    <row r="2405" spans="1:12" ht="15" hidden="1" customHeight="1" thickBot="1" x14ac:dyDescent="0.3">
      <c r="A2405" s="44"/>
      <c r="B2405" s="44"/>
      <c r="C2405" s="44"/>
      <c r="D2405" s="44"/>
      <c r="E2405" s="44" t="s">
        <v>1632</v>
      </c>
      <c r="F2405" s="45">
        <v>49.48</v>
      </c>
      <c r="G2405" s="44"/>
      <c r="H2405" s="229" t="s">
        <v>1633</v>
      </c>
      <c r="I2405" s="229"/>
      <c r="J2405" s="45">
        <v>274.39</v>
      </c>
      <c r="L2405" t="str">
        <f>_xlfn.XLOOKUP(B2405,Analítico!B:B,Analítico!I:I,0)</f>
        <v>MO com LS =&gt;</v>
      </c>
    </row>
    <row r="2406" spans="1:12" ht="0.75" customHeight="1" thickTop="1" x14ac:dyDescent="0.25">
      <c r="A2406" s="49"/>
      <c r="B2406" s="49"/>
      <c r="C2406" s="49"/>
      <c r="D2406" s="49"/>
      <c r="E2406" s="49"/>
      <c r="F2406" s="49"/>
      <c r="G2406" s="49"/>
      <c r="H2406" s="49"/>
      <c r="I2406" s="49"/>
      <c r="J2406" s="49"/>
      <c r="L2406" t="str">
        <f>_xlfn.XLOOKUP(B2406,Analítico!B:B,Analítico!I:I,0)</f>
        <v>MO com LS =&gt;</v>
      </c>
    </row>
    <row r="2407" spans="1:12" ht="18" hidden="1" customHeight="1" x14ac:dyDescent="0.25">
      <c r="A2407" s="36" t="s">
        <v>1050</v>
      </c>
      <c r="B2407" s="37" t="s">
        <v>137</v>
      </c>
      <c r="C2407" s="36" t="s">
        <v>138</v>
      </c>
      <c r="D2407" s="36" t="s">
        <v>9</v>
      </c>
      <c r="E2407" s="250" t="s">
        <v>1626</v>
      </c>
      <c r="F2407" s="250"/>
      <c r="G2407" s="38" t="s">
        <v>139</v>
      </c>
      <c r="H2407" s="37" t="s">
        <v>140</v>
      </c>
      <c r="I2407" s="37" t="s">
        <v>141</v>
      </c>
      <c r="J2407" s="37" t="s">
        <v>10</v>
      </c>
      <c r="L2407" t="str">
        <f>_xlfn.XLOOKUP(B2407,Analítico!B:B,Analítico!I:I,0)</f>
        <v>Valor Unit</v>
      </c>
    </row>
    <row r="2408" spans="1:12" ht="24" customHeight="1" x14ac:dyDescent="0.25">
      <c r="A2408" s="39" t="s">
        <v>1636</v>
      </c>
      <c r="B2408" s="40" t="s">
        <v>1051</v>
      </c>
      <c r="C2408" s="39" t="s">
        <v>162</v>
      </c>
      <c r="D2408" s="39" t="s">
        <v>1052</v>
      </c>
      <c r="E2408" s="251" t="s">
        <v>2739</v>
      </c>
      <c r="F2408" s="251"/>
      <c r="G2408" s="41" t="s">
        <v>164</v>
      </c>
      <c r="H2408" s="42">
        <v>1</v>
      </c>
      <c r="I2408" s="43">
        <f t="shared" ref="I2408:I2411" si="488">L2408</f>
        <v>31.451744000000001</v>
      </c>
      <c r="J2408" s="43">
        <f t="shared" ref="J2408:J2411" si="489">H2408*I2408</f>
        <v>31.451744000000001</v>
      </c>
      <c r="L2408">
        <f>_xlfn.XLOOKUP(B2408,Analítico!B:B,Analítico!I:I,0)</f>
        <v>31.451744000000001</v>
      </c>
    </row>
    <row r="2409" spans="1:12" ht="25.5" customHeight="1" x14ac:dyDescent="0.25">
      <c r="A2409" s="50" t="s">
        <v>1638</v>
      </c>
      <c r="B2409" s="51" t="s">
        <v>1940</v>
      </c>
      <c r="C2409" s="50" t="s">
        <v>157</v>
      </c>
      <c r="D2409" s="50" t="s">
        <v>1941</v>
      </c>
      <c r="E2409" s="248" t="s">
        <v>1637</v>
      </c>
      <c r="F2409" s="248"/>
      <c r="G2409" s="52" t="s">
        <v>266</v>
      </c>
      <c r="H2409" s="53">
        <v>0.253</v>
      </c>
      <c r="I2409" s="43">
        <f t="shared" si="488"/>
        <v>19.64</v>
      </c>
      <c r="J2409" s="43">
        <f t="shared" si="489"/>
        <v>4.9689199999999998</v>
      </c>
      <c r="L2409">
        <f>_xlfn.XLOOKUP(B2409,Analítico!B:B,Analítico!I:I,0)</f>
        <v>19.64</v>
      </c>
    </row>
    <row r="2410" spans="1:12" ht="24" customHeight="1" x14ac:dyDescent="0.25">
      <c r="A2410" s="50" t="s">
        <v>1638</v>
      </c>
      <c r="B2410" s="51" t="s">
        <v>1942</v>
      </c>
      <c r="C2410" s="50" t="s">
        <v>157</v>
      </c>
      <c r="D2410" s="50" t="s">
        <v>1943</v>
      </c>
      <c r="E2410" s="248" t="s">
        <v>1637</v>
      </c>
      <c r="F2410" s="248"/>
      <c r="G2410" s="52" t="s">
        <v>266</v>
      </c>
      <c r="H2410" s="53">
        <v>0.253</v>
      </c>
      <c r="I2410" s="43">
        <f t="shared" si="488"/>
        <v>27.04</v>
      </c>
      <c r="J2410" s="43">
        <f t="shared" si="489"/>
        <v>6.8411200000000001</v>
      </c>
      <c r="L2410">
        <f>_xlfn.XLOOKUP(B2410,Analítico!B:B,Analítico!I:I,0)</f>
        <v>27.04</v>
      </c>
    </row>
    <row r="2411" spans="1:12" ht="24" customHeight="1" thickBot="1" x14ac:dyDescent="0.3">
      <c r="A2411" s="55" t="s">
        <v>1627</v>
      </c>
      <c r="B2411" s="56" t="s">
        <v>2767</v>
      </c>
      <c r="C2411" s="55" t="s">
        <v>162</v>
      </c>
      <c r="D2411" s="55" t="s">
        <v>2768</v>
      </c>
      <c r="E2411" s="249" t="s">
        <v>1648</v>
      </c>
      <c r="F2411" s="249"/>
      <c r="G2411" s="57" t="s">
        <v>164</v>
      </c>
      <c r="H2411" s="58">
        <v>1</v>
      </c>
      <c r="I2411" s="43">
        <f t="shared" si="488"/>
        <v>19.63</v>
      </c>
      <c r="J2411" s="43">
        <f t="shared" si="489"/>
        <v>19.63</v>
      </c>
      <c r="L2411">
        <f>_xlfn.XLOOKUP(B2411,Analítico!B:B,Analítico!I:I,0)</f>
        <v>19.63</v>
      </c>
    </row>
    <row r="2412" spans="1:12" ht="26.25" hidden="1" thickBot="1" x14ac:dyDescent="0.3">
      <c r="A2412" s="44"/>
      <c r="B2412" s="44"/>
      <c r="C2412" s="44"/>
      <c r="D2412" s="44"/>
      <c r="E2412" s="44" t="s">
        <v>1629</v>
      </c>
      <c r="F2412" s="45">
        <v>8.9600000000000009</v>
      </c>
      <c r="G2412" s="44" t="s">
        <v>1630</v>
      </c>
      <c r="H2412" s="45">
        <v>0</v>
      </c>
      <c r="I2412" s="44" t="s">
        <v>1631</v>
      </c>
      <c r="J2412" s="45">
        <v>8.9600000000000009</v>
      </c>
      <c r="L2412" t="str">
        <f>_xlfn.XLOOKUP(B2412,Analítico!B:B,Analítico!I:I,0)</f>
        <v>MO com LS =&gt;</v>
      </c>
    </row>
    <row r="2413" spans="1:12" ht="15" hidden="1" customHeight="1" thickBot="1" x14ac:dyDescent="0.3">
      <c r="A2413" s="44"/>
      <c r="B2413" s="44"/>
      <c r="C2413" s="44"/>
      <c r="D2413" s="44"/>
      <c r="E2413" s="44" t="s">
        <v>1632</v>
      </c>
      <c r="F2413" s="45">
        <v>7.04</v>
      </c>
      <c r="G2413" s="44"/>
      <c r="H2413" s="229" t="s">
        <v>1633</v>
      </c>
      <c r="I2413" s="229"/>
      <c r="J2413" s="45">
        <v>39.04</v>
      </c>
      <c r="L2413" t="str">
        <f>_xlfn.XLOOKUP(B2413,Analítico!B:B,Analítico!I:I,0)</f>
        <v>MO com LS =&gt;</v>
      </c>
    </row>
    <row r="2414" spans="1:12" ht="0.75" customHeight="1" thickTop="1" x14ac:dyDescent="0.25">
      <c r="A2414" s="49"/>
      <c r="B2414" s="49"/>
      <c r="C2414" s="49"/>
      <c r="D2414" s="49"/>
      <c r="E2414" s="49"/>
      <c r="F2414" s="49"/>
      <c r="G2414" s="49"/>
      <c r="H2414" s="49"/>
      <c r="I2414" s="49"/>
      <c r="J2414" s="49"/>
      <c r="L2414" t="str">
        <f>_xlfn.XLOOKUP(B2414,Analítico!B:B,Analítico!I:I,0)</f>
        <v>MO com LS =&gt;</v>
      </c>
    </row>
    <row r="2415" spans="1:12" ht="18" hidden="1" customHeight="1" x14ac:dyDescent="0.25">
      <c r="A2415" s="36" t="s">
        <v>1053</v>
      </c>
      <c r="B2415" s="37" t="s">
        <v>137</v>
      </c>
      <c r="C2415" s="36" t="s">
        <v>138</v>
      </c>
      <c r="D2415" s="36" t="s">
        <v>9</v>
      </c>
      <c r="E2415" s="250" t="s">
        <v>1626</v>
      </c>
      <c r="F2415" s="250"/>
      <c r="G2415" s="38" t="s">
        <v>139</v>
      </c>
      <c r="H2415" s="37" t="s">
        <v>140</v>
      </c>
      <c r="I2415" s="37" t="s">
        <v>141</v>
      </c>
      <c r="J2415" s="37" t="s">
        <v>10</v>
      </c>
      <c r="L2415" t="str">
        <f>_xlfn.XLOOKUP(B2415,Analítico!B:B,Analítico!I:I,0)</f>
        <v>Valor Unit</v>
      </c>
    </row>
    <row r="2416" spans="1:12" ht="24" customHeight="1" x14ac:dyDescent="0.25">
      <c r="A2416" s="39" t="s">
        <v>1636</v>
      </c>
      <c r="B2416" s="40" t="s">
        <v>1054</v>
      </c>
      <c r="C2416" s="39" t="s">
        <v>162</v>
      </c>
      <c r="D2416" s="39" t="s">
        <v>1055</v>
      </c>
      <c r="E2416" s="251" t="s">
        <v>2769</v>
      </c>
      <c r="F2416" s="251"/>
      <c r="G2416" s="41" t="s">
        <v>164</v>
      </c>
      <c r="H2416" s="42">
        <v>1</v>
      </c>
      <c r="I2416" s="43">
        <f t="shared" ref="I2416:I2419" si="490">L2416</f>
        <v>29.107364516393446</v>
      </c>
      <c r="J2416" s="43">
        <f t="shared" ref="J2416:J2419" si="491">H2416*I2416</f>
        <v>29.107364516393446</v>
      </c>
      <c r="L2416">
        <f>_xlfn.XLOOKUP(B2416,Analítico!B:B,Analítico!I:I,0)</f>
        <v>29.107364516393446</v>
      </c>
    </row>
    <row r="2417" spans="1:12" ht="25.5" customHeight="1" x14ac:dyDescent="0.25">
      <c r="A2417" s="50" t="s">
        <v>1638</v>
      </c>
      <c r="B2417" s="51" t="s">
        <v>1940</v>
      </c>
      <c r="C2417" s="50" t="s">
        <v>157</v>
      </c>
      <c r="D2417" s="50" t="s">
        <v>1941</v>
      </c>
      <c r="E2417" s="248" t="s">
        <v>1637</v>
      </c>
      <c r="F2417" s="248"/>
      <c r="G2417" s="52" t="s">
        <v>266</v>
      </c>
      <c r="H2417" s="53">
        <v>0.65600000000000003</v>
      </c>
      <c r="I2417" s="43">
        <f t="shared" si="490"/>
        <v>19.64</v>
      </c>
      <c r="J2417" s="43">
        <f t="shared" si="491"/>
        <v>12.883840000000001</v>
      </c>
      <c r="L2417">
        <f>_xlfn.XLOOKUP(B2417,Analítico!B:B,Analítico!I:I,0)</f>
        <v>19.64</v>
      </c>
    </row>
    <row r="2418" spans="1:12" ht="24" customHeight="1" x14ac:dyDescent="0.25">
      <c r="A2418" s="50" t="s">
        <v>1638</v>
      </c>
      <c r="B2418" s="51" t="s">
        <v>1942</v>
      </c>
      <c r="C2418" s="50" t="s">
        <v>157</v>
      </c>
      <c r="D2418" s="50" t="s">
        <v>1943</v>
      </c>
      <c r="E2418" s="248" t="s">
        <v>1637</v>
      </c>
      <c r="F2418" s="248"/>
      <c r="G2418" s="52" t="s">
        <v>266</v>
      </c>
      <c r="H2418" s="53">
        <v>0.55500000000000005</v>
      </c>
      <c r="I2418" s="43">
        <f t="shared" si="490"/>
        <v>27.04</v>
      </c>
      <c r="J2418" s="43">
        <f t="shared" si="491"/>
        <v>15.007200000000001</v>
      </c>
      <c r="L2418">
        <f>_xlfn.XLOOKUP(B2418,Analítico!B:B,Analítico!I:I,0)</f>
        <v>27.04</v>
      </c>
    </row>
    <row r="2419" spans="1:12" ht="24" customHeight="1" thickBot="1" x14ac:dyDescent="0.3">
      <c r="A2419" s="55" t="s">
        <v>1627</v>
      </c>
      <c r="B2419" s="56" t="s">
        <v>2770</v>
      </c>
      <c r="C2419" s="55" t="s">
        <v>162</v>
      </c>
      <c r="D2419" s="55" t="s">
        <v>2771</v>
      </c>
      <c r="E2419" s="249" t="s">
        <v>1648</v>
      </c>
      <c r="F2419" s="249"/>
      <c r="G2419" s="57" t="s">
        <v>164</v>
      </c>
      <c r="H2419" s="58">
        <v>1</v>
      </c>
      <c r="I2419" s="43">
        <f t="shared" si="490"/>
        <v>1.22</v>
      </c>
      <c r="J2419" s="43">
        <f t="shared" si="491"/>
        <v>1.22</v>
      </c>
      <c r="L2419">
        <f>_xlfn.XLOOKUP(B2419,Analítico!B:B,Analítico!I:I,0)</f>
        <v>1.22</v>
      </c>
    </row>
    <row r="2420" spans="1:12" ht="26.25" hidden="1" thickBot="1" x14ac:dyDescent="0.3">
      <c r="A2420" s="44"/>
      <c r="B2420" s="44"/>
      <c r="C2420" s="44"/>
      <c r="D2420" s="44"/>
      <c r="E2420" s="44" t="s">
        <v>1629</v>
      </c>
      <c r="F2420" s="45">
        <v>21.07</v>
      </c>
      <c r="G2420" s="44" t="s">
        <v>1630</v>
      </c>
      <c r="H2420" s="45">
        <v>0</v>
      </c>
      <c r="I2420" s="44" t="s">
        <v>1631</v>
      </c>
      <c r="J2420" s="45">
        <v>21.07</v>
      </c>
      <c r="L2420" t="str">
        <f>_xlfn.XLOOKUP(B2420,Analítico!B:B,Analítico!I:I,0)</f>
        <v>MO com LS =&gt;</v>
      </c>
    </row>
    <row r="2421" spans="1:12" ht="15" hidden="1" customHeight="1" thickBot="1" x14ac:dyDescent="0.3">
      <c r="A2421" s="44"/>
      <c r="B2421" s="44"/>
      <c r="C2421" s="44"/>
      <c r="D2421" s="44"/>
      <c r="E2421" s="44" t="s">
        <v>1632</v>
      </c>
      <c r="F2421" s="45">
        <v>6.51</v>
      </c>
      <c r="G2421" s="44"/>
      <c r="H2421" s="229" t="s">
        <v>1633</v>
      </c>
      <c r="I2421" s="229"/>
      <c r="J2421" s="45">
        <v>36.130000000000003</v>
      </c>
      <c r="L2421" t="str">
        <f>_xlfn.XLOOKUP(B2421,Analítico!B:B,Analítico!I:I,0)</f>
        <v>MO com LS =&gt;</v>
      </c>
    </row>
    <row r="2422" spans="1:12" ht="0.75" customHeight="1" thickTop="1" x14ac:dyDescent="0.25">
      <c r="A2422" s="49"/>
      <c r="B2422" s="49"/>
      <c r="C2422" s="49"/>
      <c r="D2422" s="49"/>
      <c r="E2422" s="49"/>
      <c r="F2422" s="49"/>
      <c r="G2422" s="49"/>
      <c r="H2422" s="49"/>
      <c r="I2422" s="49"/>
      <c r="J2422" s="49"/>
      <c r="L2422" t="str">
        <f>_xlfn.XLOOKUP(B2422,Analítico!B:B,Analítico!I:I,0)</f>
        <v>MO com LS =&gt;</v>
      </c>
    </row>
    <row r="2423" spans="1:12" ht="18" hidden="1" customHeight="1" x14ac:dyDescent="0.25">
      <c r="A2423" s="36" t="s">
        <v>1057</v>
      </c>
      <c r="B2423" s="37" t="s">
        <v>137</v>
      </c>
      <c r="C2423" s="36" t="s">
        <v>138</v>
      </c>
      <c r="D2423" s="36" t="s">
        <v>9</v>
      </c>
      <c r="E2423" s="250" t="s">
        <v>1626</v>
      </c>
      <c r="F2423" s="250"/>
      <c r="G2423" s="38" t="s">
        <v>139</v>
      </c>
      <c r="H2423" s="37" t="s">
        <v>140</v>
      </c>
      <c r="I2423" s="37" t="s">
        <v>141</v>
      </c>
      <c r="J2423" s="37" t="s">
        <v>10</v>
      </c>
      <c r="L2423" t="str">
        <f>_xlfn.XLOOKUP(B2423,Analítico!B:B,Analítico!I:I,0)</f>
        <v>Valor Unit</v>
      </c>
    </row>
    <row r="2424" spans="1:12" ht="39" customHeight="1" x14ac:dyDescent="0.25">
      <c r="A2424" s="39" t="s">
        <v>1636</v>
      </c>
      <c r="B2424" s="40" t="s">
        <v>1058</v>
      </c>
      <c r="C2424" s="39" t="s">
        <v>157</v>
      </c>
      <c r="D2424" s="39" t="s">
        <v>1059</v>
      </c>
      <c r="E2424" s="251" t="s">
        <v>2578</v>
      </c>
      <c r="F2424" s="251"/>
      <c r="G2424" s="41" t="s">
        <v>255</v>
      </c>
      <c r="H2424" s="42">
        <v>1</v>
      </c>
      <c r="I2424" s="43">
        <f t="shared" ref="I2424:I2427" si="492">L2424</f>
        <v>15.621140270491802</v>
      </c>
      <c r="J2424" s="43">
        <f t="shared" ref="J2424:J2427" si="493">H2424*I2424</f>
        <v>15.621140270491802</v>
      </c>
      <c r="L2424">
        <f>_xlfn.XLOOKUP(B2424,Analítico!B:B,Analítico!I:I,0)</f>
        <v>15.621140270491802</v>
      </c>
    </row>
    <row r="2425" spans="1:12" ht="25.5" customHeight="1" x14ac:dyDescent="0.25">
      <c r="A2425" s="50" t="s">
        <v>1638</v>
      </c>
      <c r="B2425" s="51" t="s">
        <v>1940</v>
      </c>
      <c r="C2425" s="50" t="s">
        <v>157</v>
      </c>
      <c r="D2425" s="50" t="s">
        <v>1941</v>
      </c>
      <c r="E2425" s="248" t="s">
        <v>1637</v>
      </c>
      <c r="F2425" s="248"/>
      <c r="G2425" s="52" t="s">
        <v>266</v>
      </c>
      <c r="H2425" s="53">
        <v>0.19400000000000001</v>
      </c>
      <c r="I2425" s="43">
        <f t="shared" si="492"/>
        <v>19.64</v>
      </c>
      <c r="J2425" s="43">
        <f t="shared" si="493"/>
        <v>3.8101600000000002</v>
      </c>
      <c r="L2425">
        <f>_xlfn.XLOOKUP(B2425,Analítico!B:B,Analítico!I:I,0)</f>
        <v>19.64</v>
      </c>
    </row>
    <row r="2426" spans="1:12" ht="24" customHeight="1" x14ac:dyDescent="0.25">
      <c r="A2426" s="50" t="s">
        <v>1638</v>
      </c>
      <c r="B2426" s="51" t="s">
        <v>1942</v>
      </c>
      <c r="C2426" s="50" t="s">
        <v>157</v>
      </c>
      <c r="D2426" s="50" t="s">
        <v>1943</v>
      </c>
      <c r="E2426" s="248" t="s">
        <v>1637</v>
      </c>
      <c r="F2426" s="248"/>
      <c r="G2426" s="52" t="s">
        <v>266</v>
      </c>
      <c r="H2426" s="53">
        <v>0.19400000000000001</v>
      </c>
      <c r="I2426" s="43">
        <f t="shared" si="492"/>
        <v>27.04</v>
      </c>
      <c r="J2426" s="43">
        <f t="shared" si="493"/>
        <v>5.2457599999999998</v>
      </c>
      <c r="L2426">
        <f>_xlfn.XLOOKUP(B2426,Analítico!B:B,Analítico!I:I,0)</f>
        <v>27.04</v>
      </c>
    </row>
    <row r="2427" spans="1:12" ht="25.5" customHeight="1" thickBot="1" x14ac:dyDescent="0.3">
      <c r="A2427" s="55" t="s">
        <v>1627</v>
      </c>
      <c r="B2427" s="56" t="s">
        <v>2772</v>
      </c>
      <c r="C2427" s="55" t="s">
        <v>157</v>
      </c>
      <c r="D2427" s="55" t="s">
        <v>2773</v>
      </c>
      <c r="E2427" s="249" t="s">
        <v>1648</v>
      </c>
      <c r="F2427" s="249"/>
      <c r="G2427" s="57" t="s">
        <v>255</v>
      </c>
      <c r="H2427" s="58">
        <v>1.0169999999999999</v>
      </c>
      <c r="I2427" s="43">
        <f t="shared" si="492"/>
        <v>6.47</v>
      </c>
      <c r="J2427" s="43">
        <f t="shared" si="493"/>
        <v>6.5799899999999996</v>
      </c>
      <c r="L2427">
        <f>_xlfn.XLOOKUP(B2427,Analítico!B:B,Analítico!I:I,0)</f>
        <v>6.47</v>
      </c>
    </row>
    <row r="2428" spans="1:12" ht="26.25" hidden="1" thickBot="1" x14ac:dyDescent="0.3">
      <c r="A2428" s="44"/>
      <c r="B2428" s="44"/>
      <c r="C2428" s="44"/>
      <c r="D2428" s="44"/>
      <c r="E2428" s="44" t="s">
        <v>1629</v>
      </c>
      <c r="F2428" s="45">
        <v>6.86</v>
      </c>
      <c r="G2428" s="44" t="s">
        <v>1630</v>
      </c>
      <c r="H2428" s="45">
        <v>0</v>
      </c>
      <c r="I2428" s="44" t="s">
        <v>1631</v>
      </c>
      <c r="J2428" s="45">
        <v>6.86</v>
      </c>
      <c r="L2428" t="str">
        <f>_xlfn.XLOOKUP(B2428,Analítico!B:B,Analítico!I:I,0)</f>
        <v>MO com LS =&gt;</v>
      </c>
    </row>
    <row r="2429" spans="1:12" ht="15" hidden="1" customHeight="1" thickBot="1" x14ac:dyDescent="0.3">
      <c r="A2429" s="44"/>
      <c r="B2429" s="44"/>
      <c r="C2429" s="44"/>
      <c r="D2429" s="44"/>
      <c r="E2429" s="44" t="s">
        <v>1632</v>
      </c>
      <c r="F2429" s="45">
        <v>3.49</v>
      </c>
      <c r="G2429" s="44"/>
      <c r="H2429" s="229" t="s">
        <v>1633</v>
      </c>
      <c r="I2429" s="229"/>
      <c r="J2429" s="45">
        <v>19.39</v>
      </c>
      <c r="L2429" t="str">
        <f>_xlfn.XLOOKUP(B2429,Analítico!B:B,Analítico!I:I,0)</f>
        <v>MO com LS =&gt;</v>
      </c>
    </row>
    <row r="2430" spans="1:12" ht="0.75" customHeight="1" thickTop="1" x14ac:dyDescent="0.25">
      <c r="A2430" s="49"/>
      <c r="B2430" s="49"/>
      <c r="C2430" s="49"/>
      <c r="D2430" s="49"/>
      <c r="E2430" s="49"/>
      <c r="F2430" s="49"/>
      <c r="G2430" s="49"/>
      <c r="H2430" s="49"/>
      <c r="I2430" s="49"/>
      <c r="J2430" s="49"/>
      <c r="L2430" t="str">
        <f>_xlfn.XLOOKUP(B2430,Analítico!B:B,Analítico!I:I,0)</f>
        <v>MO com LS =&gt;</v>
      </c>
    </row>
    <row r="2431" spans="1:12" ht="18" hidden="1" customHeight="1" x14ac:dyDescent="0.25">
      <c r="A2431" s="36" t="s">
        <v>1060</v>
      </c>
      <c r="B2431" s="37" t="s">
        <v>137</v>
      </c>
      <c r="C2431" s="36" t="s">
        <v>138</v>
      </c>
      <c r="D2431" s="36" t="s">
        <v>9</v>
      </c>
      <c r="E2431" s="250" t="s">
        <v>1626</v>
      </c>
      <c r="F2431" s="250"/>
      <c r="G2431" s="38" t="s">
        <v>139</v>
      </c>
      <c r="H2431" s="37" t="s">
        <v>140</v>
      </c>
      <c r="I2431" s="37" t="s">
        <v>141</v>
      </c>
      <c r="J2431" s="37" t="s">
        <v>10</v>
      </c>
      <c r="L2431" t="str">
        <f>_xlfn.XLOOKUP(B2431,Analítico!B:B,Analítico!I:I,0)</f>
        <v>Valor Unit</v>
      </c>
    </row>
    <row r="2432" spans="1:12" ht="24" customHeight="1" x14ac:dyDescent="0.25">
      <c r="A2432" s="39" t="s">
        <v>1636</v>
      </c>
      <c r="B2432" s="40" t="s">
        <v>1061</v>
      </c>
      <c r="C2432" s="39" t="s">
        <v>204</v>
      </c>
      <c r="D2432" s="39" t="s">
        <v>1062</v>
      </c>
      <c r="E2432" s="251">
        <v>7</v>
      </c>
      <c r="F2432" s="251"/>
      <c r="G2432" s="41" t="s">
        <v>488</v>
      </c>
      <c r="H2432" s="42">
        <v>1</v>
      </c>
      <c r="I2432" s="43">
        <f t="shared" ref="I2432:I2435" si="494">L2432</f>
        <v>1.0150921475409835</v>
      </c>
      <c r="J2432" s="43">
        <f t="shared" ref="J2432:J2435" si="495">H2432*I2432</f>
        <v>1.0150921475409835</v>
      </c>
      <c r="L2432">
        <f>_xlfn.XLOOKUP(B2432,Analítico!B:B,Analítico!I:I,0)</f>
        <v>1.0150921475409835</v>
      </c>
    </row>
    <row r="2433" spans="1:12" ht="24" customHeight="1" x14ac:dyDescent="0.25">
      <c r="A2433" s="55" t="s">
        <v>1627</v>
      </c>
      <c r="B2433" s="56" t="s">
        <v>2074</v>
      </c>
      <c r="C2433" s="55" t="s">
        <v>204</v>
      </c>
      <c r="D2433" s="55" t="s">
        <v>2075</v>
      </c>
      <c r="E2433" s="249" t="s">
        <v>1665</v>
      </c>
      <c r="F2433" s="249"/>
      <c r="G2433" s="57" t="s">
        <v>1787</v>
      </c>
      <c r="H2433" s="58">
        <v>0.01</v>
      </c>
      <c r="I2433" s="43">
        <f t="shared" si="494"/>
        <v>14.45</v>
      </c>
      <c r="J2433" s="43">
        <f t="shared" si="495"/>
        <v>0.14449999999999999</v>
      </c>
      <c r="L2433">
        <f>_xlfn.XLOOKUP(B2433,Analítico!B:B,Analítico!I:I,0)</f>
        <v>14.45</v>
      </c>
    </row>
    <row r="2434" spans="1:12" ht="24" customHeight="1" x14ac:dyDescent="0.25">
      <c r="A2434" s="55" t="s">
        <v>1627</v>
      </c>
      <c r="B2434" s="56" t="s">
        <v>2758</v>
      </c>
      <c r="C2434" s="55" t="s">
        <v>204</v>
      </c>
      <c r="D2434" s="55" t="s">
        <v>2759</v>
      </c>
      <c r="E2434" s="249" t="s">
        <v>1665</v>
      </c>
      <c r="F2434" s="249"/>
      <c r="G2434" s="57" t="s">
        <v>1787</v>
      </c>
      <c r="H2434" s="58">
        <v>0.01</v>
      </c>
      <c r="I2434" s="43">
        <f t="shared" si="494"/>
        <v>21.92</v>
      </c>
      <c r="J2434" s="43">
        <f t="shared" si="495"/>
        <v>0.21920000000000003</v>
      </c>
      <c r="L2434">
        <f>_xlfn.XLOOKUP(B2434,Analítico!B:B,Analítico!I:I,0)</f>
        <v>21.92</v>
      </c>
    </row>
    <row r="2435" spans="1:12" ht="24" customHeight="1" thickBot="1" x14ac:dyDescent="0.3">
      <c r="A2435" s="55" t="s">
        <v>1627</v>
      </c>
      <c r="B2435" s="56" t="s">
        <v>2774</v>
      </c>
      <c r="C2435" s="55" t="s">
        <v>204</v>
      </c>
      <c r="D2435" s="55" t="s">
        <v>2775</v>
      </c>
      <c r="E2435" s="249" t="s">
        <v>1648</v>
      </c>
      <c r="F2435" s="249"/>
      <c r="G2435" s="57" t="s">
        <v>596</v>
      </c>
      <c r="H2435" s="58">
        <v>1</v>
      </c>
      <c r="I2435" s="43">
        <f t="shared" si="494"/>
        <v>0.66</v>
      </c>
      <c r="J2435" s="43">
        <f t="shared" si="495"/>
        <v>0.66</v>
      </c>
      <c r="L2435">
        <f>_xlfn.XLOOKUP(B2435,Analítico!B:B,Analítico!I:I,0)</f>
        <v>0.66</v>
      </c>
    </row>
    <row r="2436" spans="1:12" ht="26.25" hidden="1" thickBot="1" x14ac:dyDescent="0.3">
      <c r="A2436" s="44"/>
      <c r="B2436" s="44"/>
      <c r="C2436" s="44"/>
      <c r="D2436" s="44"/>
      <c r="E2436" s="44" t="s">
        <v>1629</v>
      </c>
      <c r="F2436" s="45">
        <v>0.36</v>
      </c>
      <c r="G2436" s="44" t="s">
        <v>1630</v>
      </c>
      <c r="H2436" s="45">
        <v>0</v>
      </c>
      <c r="I2436" s="44" t="s">
        <v>1631</v>
      </c>
      <c r="J2436" s="45">
        <v>0.36</v>
      </c>
      <c r="L2436" t="str">
        <f>_xlfn.XLOOKUP(B2436,Analítico!B:B,Analítico!I:I,0)</f>
        <v>MO com LS =&gt;</v>
      </c>
    </row>
    <row r="2437" spans="1:12" ht="15" hidden="1" customHeight="1" thickBot="1" x14ac:dyDescent="0.3">
      <c r="A2437" s="44"/>
      <c r="B2437" s="44"/>
      <c r="C2437" s="44"/>
      <c r="D2437" s="44"/>
      <c r="E2437" s="44" t="s">
        <v>1632</v>
      </c>
      <c r="F2437" s="45">
        <v>0.22</v>
      </c>
      <c r="G2437" s="44"/>
      <c r="H2437" s="229" t="s">
        <v>1633</v>
      </c>
      <c r="I2437" s="229"/>
      <c r="J2437" s="45">
        <v>1.26</v>
      </c>
      <c r="L2437" t="str">
        <f>_xlfn.XLOOKUP(B2437,Analítico!B:B,Analítico!I:I,0)</f>
        <v>MO com LS =&gt;</v>
      </c>
    </row>
    <row r="2438" spans="1:12" ht="0.75" customHeight="1" thickTop="1" x14ac:dyDescent="0.25">
      <c r="A2438" s="49"/>
      <c r="B2438" s="49"/>
      <c r="C2438" s="49"/>
      <c r="D2438" s="49"/>
      <c r="E2438" s="49"/>
      <c r="F2438" s="49"/>
      <c r="G2438" s="49"/>
      <c r="H2438" s="49"/>
      <c r="I2438" s="49"/>
      <c r="J2438" s="49"/>
      <c r="L2438" t="str">
        <f>_xlfn.XLOOKUP(B2438,Analítico!B:B,Analítico!I:I,0)</f>
        <v>MO com LS =&gt;</v>
      </c>
    </row>
    <row r="2439" spans="1:12" ht="18" hidden="1" customHeight="1" x14ac:dyDescent="0.25">
      <c r="A2439" s="36" t="s">
        <v>1063</v>
      </c>
      <c r="B2439" s="37" t="s">
        <v>137</v>
      </c>
      <c r="C2439" s="36" t="s">
        <v>138</v>
      </c>
      <c r="D2439" s="36" t="s">
        <v>9</v>
      </c>
      <c r="E2439" s="250" t="s">
        <v>1626</v>
      </c>
      <c r="F2439" s="250"/>
      <c r="G2439" s="38" t="s">
        <v>139</v>
      </c>
      <c r="H2439" s="37" t="s">
        <v>140</v>
      </c>
      <c r="I2439" s="37" t="s">
        <v>141</v>
      </c>
      <c r="J2439" s="37" t="s">
        <v>10</v>
      </c>
      <c r="L2439" t="str">
        <f>_xlfn.XLOOKUP(B2439,Analítico!B:B,Analítico!I:I,0)</f>
        <v>Valor Unit</v>
      </c>
    </row>
    <row r="2440" spans="1:12" ht="39" customHeight="1" x14ac:dyDescent="0.25">
      <c r="A2440" s="39" t="s">
        <v>1636</v>
      </c>
      <c r="B2440" s="40" t="s">
        <v>1064</v>
      </c>
      <c r="C2440" s="39" t="s">
        <v>157</v>
      </c>
      <c r="D2440" s="39" t="s">
        <v>1065</v>
      </c>
      <c r="E2440" s="251" t="s">
        <v>2578</v>
      </c>
      <c r="F2440" s="251"/>
      <c r="G2440" s="41" t="s">
        <v>164</v>
      </c>
      <c r="H2440" s="42">
        <v>1</v>
      </c>
      <c r="I2440" s="43">
        <f t="shared" ref="I2440:I2444" si="496">L2440</f>
        <v>47.491811188524601</v>
      </c>
      <c r="J2440" s="43">
        <f t="shared" ref="J2440:J2444" si="497">H2440*I2440</f>
        <v>47.491811188524601</v>
      </c>
      <c r="L2440">
        <f>_xlfn.XLOOKUP(B2440,Analítico!B:B,Analítico!I:I,0)</f>
        <v>47.491811188524601</v>
      </c>
    </row>
    <row r="2441" spans="1:12" ht="25.5" customHeight="1" x14ac:dyDescent="0.25">
      <c r="A2441" s="50" t="s">
        <v>1638</v>
      </c>
      <c r="B2441" s="51" t="s">
        <v>1940</v>
      </c>
      <c r="C2441" s="50" t="s">
        <v>157</v>
      </c>
      <c r="D2441" s="50" t="s">
        <v>1941</v>
      </c>
      <c r="E2441" s="248" t="s">
        <v>1637</v>
      </c>
      <c r="F2441" s="248"/>
      <c r="G2441" s="52" t="s">
        <v>266</v>
      </c>
      <c r="H2441" s="53">
        <v>0.63700000000000001</v>
      </c>
      <c r="I2441" s="43">
        <f t="shared" si="496"/>
        <v>19.64</v>
      </c>
      <c r="J2441" s="43">
        <f t="shared" si="497"/>
        <v>12.510680000000001</v>
      </c>
      <c r="L2441">
        <f>_xlfn.XLOOKUP(B2441,Analítico!B:B,Analítico!I:I,0)</f>
        <v>19.64</v>
      </c>
    </row>
    <row r="2442" spans="1:12" ht="24" customHeight="1" x14ac:dyDescent="0.25">
      <c r="A2442" s="50" t="s">
        <v>1638</v>
      </c>
      <c r="B2442" s="51" t="s">
        <v>1942</v>
      </c>
      <c r="C2442" s="50" t="s">
        <v>157</v>
      </c>
      <c r="D2442" s="50" t="s">
        <v>1943</v>
      </c>
      <c r="E2442" s="248" t="s">
        <v>1637</v>
      </c>
      <c r="F2442" s="248"/>
      <c r="G2442" s="52" t="s">
        <v>266</v>
      </c>
      <c r="H2442" s="53">
        <v>0.63700000000000001</v>
      </c>
      <c r="I2442" s="43">
        <f t="shared" si="496"/>
        <v>27.04</v>
      </c>
      <c r="J2442" s="43">
        <f t="shared" si="497"/>
        <v>17.22448</v>
      </c>
      <c r="L2442">
        <f>_xlfn.XLOOKUP(B2442,Analítico!B:B,Analítico!I:I,0)</f>
        <v>27.04</v>
      </c>
    </row>
    <row r="2443" spans="1:12" ht="24" customHeight="1" x14ac:dyDescent="0.25">
      <c r="A2443" s="55" t="s">
        <v>1627</v>
      </c>
      <c r="B2443" s="56" t="s">
        <v>2776</v>
      </c>
      <c r="C2443" s="55" t="s">
        <v>157</v>
      </c>
      <c r="D2443" s="55" t="s">
        <v>2777</v>
      </c>
      <c r="E2443" s="249" t="s">
        <v>1648</v>
      </c>
      <c r="F2443" s="249"/>
      <c r="G2443" s="57" t="s">
        <v>164</v>
      </c>
      <c r="H2443" s="58">
        <v>1</v>
      </c>
      <c r="I2443" s="43">
        <f t="shared" si="496"/>
        <v>6.44</v>
      </c>
      <c r="J2443" s="43">
        <f t="shared" si="497"/>
        <v>6.44</v>
      </c>
      <c r="L2443">
        <f>_xlfn.XLOOKUP(B2443,Analítico!B:B,Analítico!I:I,0)</f>
        <v>6.44</v>
      </c>
    </row>
    <row r="2444" spans="1:12" ht="24" customHeight="1" thickBot="1" x14ac:dyDescent="0.3">
      <c r="A2444" s="55" t="s">
        <v>1627</v>
      </c>
      <c r="B2444" s="56" t="s">
        <v>2778</v>
      </c>
      <c r="C2444" s="55" t="s">
        <v>157</v>
      </c>
      <c r="D2444" s="55" t="s">
        <v>2779</v>
      </c>
      <c r="E2444" s="249" t="s">
        <v>1648</v>
      </c>
      <c r="F2444" s="249"/>
      <c r="G2444" s="57" t="s">
        <v>164</v>
      </c>
      <c r="H2444" s="58">
        <v>2</v>
      </c>
      <c r="I2444" s="43">
        <f t="shared" si="496"/>
        <v>5.66</v>
      </c>
      <c r="J2444" s="43">
        <f t="shared" si="497"/>
        <v>11.32</v>
      </c>
      <c r="L2444">
        <f>_xlfn.XLOOKUP(B2444,Analítico!B:B,Analítico!I:I,0)</f>
        <v>5.66</v>
      </c>
    </row>
    <row r="2445" spans="1:12" ht="26.25" hidden="1" thickBot="1" x14ac:dyDescent="0.3">
      <c r="A2445" s="44"/>
      <c r="B2445" s="44"/>
      <c r="C2445" s="44"/>
      <c r="D2445" s="44"/>
      <c r="E2445" s="44" t="s">
        <v>1629</v>
      </c>
      <c r="F2445" s="45">
        <v>22.57</v>
      </c>
      <c r="G2445" s="44" t="s">
        <v>1630</v>
      </c>
      <c r="H2445" s="45">
        <v>0</v>
      </c>
      <c r="I2445" s="44" t="s">
        <v>1631</v>
      </c>
      <c r="J2445" s="45">
        <v>22.57</v>
      </c>
      <c r="L2445" t="str">
        <f>_xlfn.XLOOKUP(B2445,Analítico!B:B,Analítico!I:I,0)</f>
        <v>MO com LS =&gt;</v>
      </c>
    </row>
    <row r="2446" spans="1:12" ht="15" hidden="1" customHeight="1" thickBot="1" x14ac:dyDescent="0.3">
      <c r="A2446" s="44"/>
      <c r="B2446" s="44"/>
      <c r="C2446" s="44"/>
      <c r="D2446" s="44"/>
      <c r="E2446" s="44" t="s">
        <v>1632</v>
      </c>
      <c r="F2446" s="45">
        <v>10.63</v>
      </c>
      <c r="G2446" s="44"/>
      <c r="H2446" s="229" t="s">
        <v>1633</v>
      </c>
      <c r="I2446" s="229"/>
      <c r="J2446" s="45">
        <v>58.95</v>
      </c>
      <c r="L2446" t="str">
        <f>_xlfn.XLOOKUP(B2446,Analítico!B:B,Analítico!I:I,0)</f>
        <v>MO com LS =&gt;</v>
      </c>
    </row>
    <row r="2447" spans="1:12" ht="0.75" customHeight="1" thickTop="1" x14ac:dyDescent="0.25">
      <c r="A2447" s="49"/>
      <c r="B2447" s="49"/>
      <c r="C2447" s="49"/>
      <c r="D2447" s="49"/>
      <c r="E2447" s="49"/>
      <c r="F2447" s="49"/>
      <c r="G2447" s="49"/>
      <c r="H2447" s="49"/>
      <c r="I2447" s="49"/>
      <c r="J2447" s="49"/>
      <c r="L2447" t="str">
        <f>_xlfn.XLOOKUP(B2447,Analítico!B:B,Analítico!I:I,0)</f>
        <v>MO com LS =&gt;</v>
      </c>
    </row>
    <row r="2448" spans="1:12" ht="18" hidden="1" customHeight="1" x14ac:dyDescent="0.25">
      <c r="A2448" s="36" t="s">
        <v>1066</v>
      </c>
      <c r="B2448" s="37" t="s">
        <v>137</v>
      </c>
      <c r="C2448" s="36" t="s">
        <v>138</v>
      </c>
      <c r="D2448" s="36" t="s">
        <v>9</v>
      </c>
      <c r="E2448" s="250" t="s">
        <v>1626</v>
      </c>
      <c r="F2448" s="250"/>
      <c r="G2448" s="38" t="s">
        <v>139</v>
      </c>
      <c r="H2448" s="37" t="s">
        <v>140</v>
      </c>
      <c r="I2448" s="37" t="s">
        <v>141</v>
      </c>
      <c r="J2448" s="37" t="s">
        <v>10</v>
      </c>
      <c r="L2448" t="str">
        <f>_xlfn.XLOOKUP(B2448,Analítico!B:B,Analítico!I:I,0)</f>
        <v>Valor Unit</v>
      </c>
    </row>
    <row r="2449" spans="1:12" ht="39" customHeight="1" x14ac:dyDescent="0.25">
      <c r="A2449" s="39" t="s">
        <v>1636</v>
      </c>
      <c r="B2449" s="40" t="s">
        <v>1067</v>
      </c>
      <c r="C2449" s="39" t="s">
        <v>157</v>
      </c>
      <c r="D2449" s="39" t="s">
        <v>1068</v>
      </c>
      <c r="E2449" s="251" t="s">
        <v>2578</v>
      </c>
      <c r="F2449" s="251"/>
      <c r="G2449" s="41" t="s">
        <v>164</v>
      </c>
      <c r="H2449" s="42">
        <v>1</v>
      </c>
      <c r="I2449" s="43">
        <f t="shared" ref="I2449:I2451" si="498">L2449</f>
        <v>45.759709508196728</v>
      </c>
      <c r="J2449" s="43">
        <f t="shared" ref="J2449:J2451" si="499">H2449*I2449</f>
        <v>45.759709508196728</v>
      </c>
      <c r="L2449">
        <f>_xlfn.XLOOKUP(B2449,Analítico!B:B,Analítico!I:I,0)</f>
        <v>45.759709508196728</v>
      </c>
    </row>
    <row r="2450" spans="1:12" ht="39" customHeight="1" x14ac:dyDescent="0.25">
      <c r="A2450" s="50" t="s">
        <v>1638</v>
      </c>
      <c r="B2450" s="51" t="s">
        <v>2780</v>
      </c>
      <c r="C2450" s="50" t="s">
        <v>157</v>
      </c>
      <c r="D2450" s="50" t="s">
        <v>2781</v>
      </c>
      <c r="E2450" s="248" t="s">
        <v>2578</v>
      </c>
      <c r="F2450" s="248"/>
      <c r="G2450" s="52" t="s">
        <v>164</v>
      </c>
      <c r="H2450" s="53">
        <v>1</v>
      </c>
      <c r="I2450" s="43">
        <f t="shared" si="498"/>
        <v>6.98</v>
      </c>
      <c r="J2450" s="43">
        <f t="shared" si="499"/>
        <v>6.98</v>
      </c>
      <c r="L2450">
        <f>_xlfn.XLOOKUP(B2450,Analítico!B:B,Analítico!I:I,0)</f>
        <v>6.98</v>
      </c>
    </row>
    <row r="2451" spans="1:12" ht="39" customHeight="1" thickBot="1" x14ac:dyDescent="0.3">
      <c r="A2451" s="50" t="s">
        <v>1638</v>
      </c>
      <c r="B2451" s="51" t="s">
        <v>2782</v>
      </c>
      <c r="C2451" s="50" t="s">
        <v>157</v>
      </c>
      <c r="D2451" s="50" t="s">
        <v>2783</v>
      </c>
      <c r="E2451" s="248" t="s">
        <v>2578</v>
      </c>
      <c r="F2451" s="248"/>
      <c r="G2451" s="52" t="s">
        <v>164</v>
      </c>
      <c r="H2451" s="53">
        <v>1</v>
      </c>
      <c r="I2451" s="43">
        <f t="shared" si="498"/>
        <v>38.770000000000003</v>
      </c>
      <c r="J2451" s="43">
        <f t="shared" si="499"/>
        <v>38.770000000000003</v>
      </c>
      <c r="L2451">
        <f>_xlfn.XLOOKUP(B2451,Analítico!B:B,Analítico!I:I,0)</f>
        <v>38.770000000000003</v>
      </c>
    </row>
    <row r="2452" spans="1:12" ht="26.25" hidden="1" thickBot="1" x14ac:dyDescent="0.3">
      <c r="A2452" s="44"/>
      <c r="B2452" s="44"/>
      <c r="C2452" s="44"/>
      <c r="D2452" s="44"/>
      <c r="E2452" s="44" t="s">
        <v>1629</v>
      </c>
      <c r="F2452" s="45">
        <v>22.32</v>
      </c>
      <c r="G2452" s="44" t="s">
        <v>1630</v>
      </c>
      <c r="H2452" s="45">
        <v>0</v>
      </c>
      <c r="I2452" s="44" t="s">
        <v>1631</v>
      </c>
      <c r="J2452" s="45">
        <v>22.32</v>
      </c>
      <c r="L2452" t="str">
        <f>_xlfn.XLOOKUP(B2452,Analítico!B:B,Analítico!I:I,0)</f>
        <v>MO com LS =&gt;</v>
      </c>
    </row>
    <row r="2453" spans="1:12" ht="15" hidden="1" customHeight="1" thickBot="1" x14ac:dyDescent="0.3">
      <c r="A2453" s="44"/>
      <c r="B2453" s="44"/>
      <c r="C2453" s="44"/>
      <c r="D2453" s="44"/>
      <c r="E2453" s="44" t="s">
        <v>1632</v>
      </c>
      <c r="F2453" s="45">
        <v>10.24</v>
      </c>
      <c r="G2453" s="44"/>
      <c r="H2453" s="229" t="s">
        <v>1633</v>
      </c>
      <c r="I2453" s="229"/>
      <c r="J2453" s="45">
        <v>56.8</v>
      </c>
      <c r="L2453" t="str">
        <f>_xlfn.XLOOKUP(B2453,Analítico!B:B,Analítico!I:I,0)</f>
        <v>MO com LS =&gt;</v>
      </c>
    </row>
    <row r="2454" spans="1:12" ht="0.75" customHeight="1" thickTop="1" x14ac:dyDescent="0.25">
      <c r="A2454" s="49"/>
      <c r="B2454" s="49"/>
      <c r="C2454" s="49"/>
      <c r="D2454" s="49"/>
      <c r="E2454" s="49"/>
      <c r="F2454" s="49"/>
      <c r="G2454" s="49"/>
      <c r="H2454" s="49"/>
      <c r="I2454" s="49"/>
      <c r="J2454" s="49"/>
      <c r="L2454" t="str">
        <f>_xlfn.XLOOKUP(B2454,Analítico!B:B,Analítico!I:I,0)</f>
        <v>MO com LS =&gt;</v>
      </c>
    </row>
    <row r="2455" spans="1:12" ht="18" hidden="1" customHeight="1" x14ac:dyDescent="0.25">
      <c r="A2455" s="36" t="s">
        <v>1069</v>
      </c>
      <c r="B2455" s="37" t="s">
        <v>137</v>
      </c>
      <c r="C2455" s="36" t="s">
        <v>138</v>
      </c>
      <c r="D2455" s="36" t="s">
        <v>9</v>
      </c>
      <c r="E2455" s="250" t="s">
        <v>1626</v>
      </c>
      <c r="F2455" s="250"/>
      <c r="G2455" s="38" t="s">
        <v>139</v>
      </c>
      <c r="H2455" s="37" t="s">
        <v>140</v>
      </c>
      <c r="I2455" s="37" t="s">
        <v>141</v>
      </c>
      <c r="J2455" s="37" t="s">
        <v>10</v>
      </c>
      <c r="L2455" t="str">
        <f>_xlfn.XLOOKUP(B2455,Analítico!B:B,Analítico!I:I,0)</f>
        <v>Valor Unit</v>
      </c>
    </row>
    <row r="2456" spans="1:12" ht="39" customHeight="1" x14ac:dyDescent="0.25">
      <c r="A2456" s="39" t="s">
        <v>1636</v>
      </c>
      <c r="B2456" s="40" t="s">
        <v>1070</v>
      </c>
      <c r="C2456" s="39" t="s">
        <v>157</v>
      </c>
      <c r="D2456" s="39" t="s">
        <v>1071</v>
      </c>
      <c r="E2456" s="251" t="s">
        <v>2578</v>
      </c>
      <c r="F2456" s="251"/>
      <c r="G2456" s="41" t="s">
        <v>164</v>
      </c>
      <c r="H2456" s="42">
        <v>1</v>
      </c>
      <c r="I2456" s="43">
        <f t="shared" ref="I2456:I2458" si="500">L2456</f>
        <v>28.728719032786888</v>
      </c>
      <c r="J2456" s="43">
        <f t="shared" ref="J2456:J2458" si="501">H2456*I2456</f>
        <v>28.728719032786888</v>
      </c>
      <c r="L2456">
        <f>_xlfn.XLOOKUP(B2456,Analítico!B:B,Analítico!I:I,0)</f>
        <v>28.728719032786888</v>
      </c>
    </row>
    <row r="2457" spans="1:12" ht="39" customHeight="1" x14ac:dyDescent="0.25">
      <c r="A2457" s="50" t="s">
        <v>1638</v>
      </c>
      <c r="B2457" s="51" t="s">
        <v>2780</v>
      </c>
      <c r="C2457" s="50" t="s">
        <v>157</v>
      </c>
      <c r="D2457" s="50" t="s">
        <v>2781</v>
      </c>
      <c r="E2457" s="248" t="s">
        <v>2578</v>
      </c>
      <c r="F2457" s="248"/>
      <c r="G2457" s="52" t="s">
        <v>164</v>
      </c>
      <c r="H2457" s="53">
        <v>1</v>
      </c>
      <c r="I2457" s="43">
        <f t="shared" si="500"/>
        <v>6.98</v>
      </c>
      <c r="J2457" s="43">
        <f t="shared" si="501"/>
        <v>6.98</v>
      </c>
      <c r="L2457">
        <f>_xlfn.XLOOKUP(B2457,Analítico!B:B,Analítico!I:I,0)</f>
        <v>6.98</v>
      </c>
    </row>
    <row r="2458" spans="1:12" ht="39" customHeight="1" thickBot="1" x14ac:dyDescent="0.3">
      <c r="A2458" s="50" t="s">
        <v>1638</v>
      </c>
      <c r="B2458" s="51" t="s">
        <v>2784</v>
      </c>
      <c r="C2458" s="50" t="s">
        <v>157</v>
      </c>
      <c r="D2458" s="50" t="s">
        <v>2785</v>
      </c>
      <c r="E2458" s="248" t="s">
        <v>2578</v>
      </c>
      <c r="F2458" s="248"/>
      <c r="G2458" s="52" t="s">
        <v>164</v>
      </c>
      <c r="H2458" s="53">
        <v>1</v>
      </c>
      <c r="I2458" s="43">
        <f t="shared" si="500"/>
        <v>21.74</v>
      </c>
      <c r="J2458" s="43">
        <f t="shared" si="501"/>
        <v>21.74</v>
      </c>
      <c r="L2458">
        <f>_xlfn.XLOOKUP(B2458,Analítico!B:B,Analítico!I:I,0)</f>
        <v>21.74</v>
      </c>
    </row>
    <row r="2459" spans="1:12" ht="26.25" hidden="1" thickBot="1" x14ac:dyDescent="0.3">
      <c r="A2459" s="44"/>
      <c r="B2459" s="44"/>
      <c r="C2459" s="44"/>
      <c r="D2459" s="44"/>
      <c r="E2459" s="44" t="s">
        <v>1629</v>
      </c>
      <c r="F2459" s="45">
        <v>13.56</v>
      </c>
      <c r="G2459" s="44" t="s">
        <v>1630</v>
      </c>
      <c r="H2459" s="45">
        <v>0</v>
      </c>
      <c r="I2459" s="44" t="s">
        <v>1631</v>
      </c>
      <c r="J2459" s="45">
        <v>13.56</v>
      </c>
      <c r="L2459" t="str">
        <f>_xlfn.XLOOKUP(B2459,Analítico!B:B,Analítico!I:I,0)</f>
        <v>MO com LS =&gt;</v>
      </c>
    </row>
    <row r="2460" spans="1:12" ht="15" hidden="1" customHeight="1" thickBot="1" x14ac:dyDescent="0.3">
      <c r="A2460" s="44"/>
      <c r="B2460" s="44"/>
      <c r="C2460" s="44"/>
      <c r="D2460" s="44"/>
      <c r="E2460" s="44" t="s">
        <v>1632</v>
      </c>
      <c r="F2460" s="45">
        <v>6.43</v>
      </c>
      <c r="G2460" s="44"/>
      <c r="H2460" s="229" t="s">
        <v>1633</v>
      </c>
      <c r="I2460" s="229"/>
      <c r="J2460" s="45">
        <v>35.659999999999997</v>
      </c>
      <c r="L2460" t="str">
        <f>_xlfn.XLOOKUP(B2460,Analítico!B:B,Analítico!I:I,0)</f>
        <v>MO com LS =&gt;</v>
      </c>
    </row>
    <row r="2461" spans="1:12" ht="0.75" customHeight="1" thickTop="1" x14ac:dyDescent="0.25">
      <c r="A2461" s="49"/>
      <c r="B2461" s="49"/>
      <c r="C2461" s="49"/>
      <c r="D2461" s="49"/>
      <c r="E2461" s="49"/>
      <c r="F2461" s="49"/>
      <c r="G2461" s="49"/>
      <c r="H2461" s="49"/>
      <c r="I2461" s="49"/>
      <c r="J2461" s="49"/>
      <c r="L2461" t="str">
        <f>_xlfn.XLOOKUP(B2461,Analítico!B:B,Analítico!I:I,0)</f>
        <v>MO com LS =&gt;</v>
      </c>
    </row>
    <row r="2462" spans="1:12" ht="18" hidden="1" customHeight="1" x14ac:dyDescent="0.25">
      <c r="A2462" s="36" t="s">
        <v>1072</v>
      </c>
      <c r="B2462" s="37" t="s">
        <v>137</v>
      </c>
      <c r="C2462" s="36" t="s">
        <v>138</v>
      </c>
      <c r="D2462" s="36" t="s">
        <v>9</v>
      </c>
      <c r="E2462" s="250" t="s">
        <v>1626</v>
      </c>
      <c r="F2462" s="250"/>
      <c r="G2462" s="38" t="s">
        <v>139</v>
      </c>
      <c r="H2462" s="37" t="s">
        <v>140</v>
      </c>
      <c r="I2462" s="37" t="s">
        <v>141</v>
      </c>
      <c r="J2462" s="37" t="s">
        <v>10</v>
      </c>
      <c r="L2462" t="str">
        <f>_xlfn.XLOOKUP(B2462,Analítico!B:B,Analítico!I:I,0)</f>
        <v>Valor Unit</v>
      </c>
    </row>
    <row r="2463" spans="1:12" ht="39" customHeight="1" x14ac:dyDescent="0.25">
      <c r="A2463" s="39" t="s">
        <v>1636</v>
      </c>
      <c r="B2463" s="40" t="s">
        <v>1073</v>
      </c>
      <c r="C2463" s="39" t="s">
        <v>157</v>
      </c>
      <c r="D2463" s="39" t="s">
        <v>1074</v>
      </c>
      <c r="E2463" s="251" t="s">
        <v>2578</v>
      </c>
      <c r="F2463" s="251"/>
      <c r="G2463" s="41" t="s">
        <v>164</v>
      </c>
      <c r="H2463" s="42">
        <v>1</v>
      </c>
      <c r="I2463" s="43">
        <f t="shared" ref="I2463:I2465" si="502">L2463</f>
        <v>49.352813459016396</v>
      </c>
      <c r="J2463" s="43">
        <f t="shared" ref="J2463:J2465" si="503">H2463*I2463</f>
        <v>49.352813459016396</v>
      </c>
      <c r="L2463">
        <f>_xlfn.XLOOKUP(B2463,Analítico!B:B,Analítico!I:I,0)</f>
        <v>49.352813459016396</v>
      </c>
    </row>
    <row r="2464" spans="1:12" ht="39" customHeight="1" x14ac:dyDescent="0.25">
      <c r="A2464" s="50" t="s">
        <v>1638</v>
      </c>
      <c r="B2464" s="51" t="s">
        <v>2780</v>
      </c>
      <c r="C2464" s="50" t="s">
        <v>157</v>
      </c>
      <c r="D2464" s="50" t="s">
        <v>2781</v>
      </c>
      <c r="E2464" s="248" t="s">
        <v>2578</v>
      </c>
      <c r="F2464" s="248"/>
      <c r="G2464" s="52" t="s">
        <v>164</v>
      </c>
      <c r="H2464" s="53">
        <v>1</v>
      </c>
      <c r="I2464" s="43">
        <f t="shared" si="502"/>
        <v>6.98</v>
      </c>
      <c r="J2464" s="43">
        <f t="shared" si="503"/>
        <v>6.98</v>
      </c>
      <c r="L2464">
        <f>_xlfn.XLOOKUP(B2464,Analítico!B:B,Analítico!I:I,0)</f>
        <v>6.98</v>
      </c>
    </row>
    <row r="2465" spans="1:12" ht="39" customHeight="1" thickBot="1" x14ac:dyDescent="0.3">
      <c r="A2465" s="50" t="s">
        <v>1638</v>
      </c>
      <c r="B2465" s="51" t="s">
        <v>2786</v>
      </c>
      <c r="C2465" s="50" t="s">
        <v>157</v>
      </c>
      <c r="D2465" s="50" t="s">
        <v>2787</v>
      </c>
      <c r="E2465" s="248" t="s">
        <v>2578</v>
      </c>
      <c r="F2465" s="248"/>
      <c r="G2465" s="52" t="s">
        <v>164</v>
      </c>
      <c r="H2465" s="53">
        <v>1</v>
      </c>
      <c r="I2465" s="43">
        <f t="shared" si="502"/>
        <v>42.37</v>
      </c>
      <c r="J2465" s="43">
        <f t="shared" si="503"/>
        <v>42.37</v>
      </c>
      <c r="L2465">
        <f>_xlfn.XLOOKUP(B2465,Analítico!B:B,Analítico!I:I,0)</f>
        <v>42.37</v>
      </c>
    </row>
    <row r="2466" spans="1:12" ht="26.25" hidden="1" thickBot="1" x14ac:dyDescent="0.3">
      <c r="A2466" s="44"/>
      <c r="B2466" s="44"/>
      <c r="C2466" s="44"/>
      <c r="D2466" s="44"/>
      <c r="E2466" s="44" t="s">
        <v>1629</v>
      </c>
      <c r="F2466" s="45">
        <v>22.32</v>
      </c>
      <c r="G2466" s="44" t="s">
        <v>1630</v>
      </c>
      <c r="H2466" s="45">
        <v>0</v>
      </c>
      <c r="I2466" s="44" t="s">
        <v>1631</v>
      </c>
      <c r="J2466" s="45">
        <v>22.32</v>
      </c>
      <c r="L2466" t="str">
        <f>_xlfn.XLOOKUP(B2466,Analítico!B:B,Analítico!I:I,0)</f>
        <v>MO com LS =&gt;</v>
      </c>
    </row>
    <row r="2467" spans="1:12" ht="15" hidden="1" customHeight="1" thickBot="1" x14ac:dyDescent="0.3">
      <c r="A2467" s="44"/>
      <c r="B2467" s="44"/>
      <c r="C2467" s="44"/>
      <c r="D2467" s="44"/>
      <c r="E2467" s="44" t="s">
        <v>1632</v>
      </c>
      <c r="F2467" s="45">
        <v>11.04</v>
      </c>
      <c r="G2467" s="44"/>
      <c r="H2467" s="229" t="s">
        <v>1633</v>
      </c>
      <c r="I2467" s="229"/>
      <c r="J2467" s="45">
        <v>61.26</v>
      </c>
      <c r="L2467" t="str">
        <f>_xlfn.XLOOKUP(B2467,Analítico!B:B,Analítico!I:I,0)</f>
        <v>MO com LS =&gt;</v>
      </c>
    </row>
    <row r="2468" spans="1:12" ht="0.75" customHeight="1" thickTop="1" x14ac:dyDescent="0.25">
      <c r="A2468" s="49"/>
      <c r="B2468" s="49"/>
      <c r="C2468" s="49"/>
      <c r="D2468" s="49"/>
      <c r="E2468" s="49"/>
      <c r="F2468" s="49"/>
      <c r="G2468" s="49"/>
      <c r="H2468" s="49"/>
      <c r="I2468" s="49"/>
      <c r="J2468" s="49"/>
      <c r="L2468" t="str">
        <f>_xlfn.XLOOKUP(B2468,Analítico!B:B,Analítico!I:I,0)</f>
        <v>MO com LS =&gt;</v>
      </c>
    </row>
    <row r="2469" spans="1:12" ht="18" hidden="1" customHeight="1" x14ac:dyDescent="0.25">
      <c r="A2469" s="36" t="s">
        <v>1075</v>
      </c>
      <c r="B2469" s="37" t="s">
        <v>137</v>
      </c>
      <c r="C2469" s="36" t="s">
        <v>138</v>
      </c>
      <c r="D2469" s="36" t="s">
        <v>9</v>
      </c>
      <c r="E2469" s="250" t="s">
        <v>1626</v>
      </c>
      <c r="F2469" s="250"/>
      <c r="G2469" s="38" t="s">
        <v>139</v>
      </c>
      <c r="H2469" s="37" t="s">
        <v>140</v>
      </c>
      <c r="I2469" s="37" t="s">
        <v>141</v>
      </c>
      <c r="J2469" s="37" t="s">
        <v>10</v>
      </c>
      <c r="L2469" t="str">
        <f>_xlfn.XLOOKUP(B2469,Analítico!B:B,Analítico!I:I,0)</f>
        <v>Valor Unit</v>
      </c>
    </row>
    <row r="2470" spans="1:12" ht="24" customHeight="1" x14ac:dyDescent="0.25">
      <c r="A2470" s="39" t="s">
        <v>1636</v>
      </c>
      <c r="B2470" s="40" t="s">
        <v>1076</v>
      </c>
      <c r="C2470" s="39" t="s">
        <v>162</v>
      </c>
      <c r="D2470" s="39" t="s">
        <v>2788</v>
      </c>
      <c r="E2470" s="251" t="s">
        <v>2667</v>
      </c>
      <c r="F2470" s="251"/>
      <c r="G2470" s="41" t="s">
        <v>164</v>
      </c>
      <c r="H2470" s="42">
        <v>1</v>
      </c>
      <c r="I2470" s="43">
        <f t="shared" ref="I2470:I2473" si="504">L2470</f>
        <v>18.158870639344261</v>
      </c>
      <c r="J2470" s="43">
        <f t="shared" ref="J2470:J2473" si="505">H2470*I2470</f>
        <v>18.158870639344261</v>
      </c>
      <c r="L2470">
        <f>_xlfn.XLOOKUP(B2470,Analítico!B:B,Analítico!I:I,0)</f>
        <v>18.158870639344261</v>
      </c>
    </row>
    <row r="2471" spans="1:12" ht="25.5" customHeight="1" x14ac:dyDescent="0.25">
      <c r="A2471" s="50" t="s">
        <v>1638</v>
      </c>
      <c r="B2471" s="51" t="s">
        <v>1940</v>
      </c>
      <c r="C2471" s="50" t="s">
        <v>157</v>
      </c>
      <c r="D2471" s="50" t="s">
        <v>1941</v>
      </c>
      <c r="E2471" s="248" t="s">
        <v>1637</v>
      </c>
      <c r="F2471" s="248"/>
      <c r="G2471" s="52" t="s">
        <v>266</v>
      </c>
      <c r="H2471" s="53">
        <v>0.20200000000000001</v>
      </c>
      <c r="I2471" s="43">
        <f t="shared" si="504"/>
        <v>19.64</v>
      </c>
      <c r="J2471" s="43">
        <f t="shared" si="505"/>
        <v>3.9672800000000006</v>
      </c>
      <c r="L2471">
        <f>_xlfn.XLOOKUP(B2471,Analítico!B:B,Analítico!I:I,0)</f>
        <v>19.64</v>
      </c>
    </row>
    <row r="2472" spans="1:12" ht="24" customHeight="1" x14ac:dyDescent="0.25">
      <c r="A2472" s="50" t="s">
        <v>1638</v>
      </c>
      <c r="B2472" s="51" t="s">
        <v>1942</v>
      </c>
      <c r="C2472" s="50" t="s">
        <v>157</v>
      </c>
      <c r="D2472" s="50" t="s">
        <v>1943</v>
      </c>
      <c r="E2472" s="248" t="s">
        <v>1637</v>
      </c>
      <c r="F2472" s="248"/>
      <c r="G2472" s="52" t="s">
        <v>266</v>
      </c>
      <c r="H2472" s="53">
        <v>0.20200000000000001</v>
      </c>
      <c r="I2472" s="43">
        <f t="shared" si="504"/>
        <v>27.04</v>
      </c>
      <c r="J2472" s="43">
        <f t="shared" si="505"/>
        <v>5.4620800000000003</v>
      </c>
      <c r="L2472">
        <f>_xlfn.XLOOKUP(B2472,Analítico!B:B,Analítico!I:I,0)</f>
        <v>27.04</v>
      </c>
    </row>
    <row r="2473" spans="1:12" ht="24" customHeight="1" thickBot="1" x14ac:dyDescent="0.3">
      <c r="A2473" s="55" t="s">
        <v>1627</v>
      </c>
      <c r="B2473" s="56" t="s">
        <v>2789</v>
      </c>
      <c r="C2473" s="55" t="s">
        <v>162</v>
      </c>
      <c r="D2473" s="55" t="s">
        <v>2790</v>
      </c>
      <c r="E2473" s="249" t="s">
        <v>1648</v>
      </c>
      <c r="F2473" s="249"/>
      <c r="G2473" s="57" t="s">
        <v>164</v>
      </c>
      <c r="H2473" s="58">
        <v>1</v>
      </c>
      <c r="I2473" s="43">
        <f t="shared" si="504"/>
        <v>8.74</v>
      </c>
      <c r="J2473" s="43">
        <f t="shared" si="505"/>
        <v>8.74</v>
      </c>
      <c r="L2473">
        <f>_xlfn.XLOOKUP(B2473,Analítico!B:B,Analítico!I:I,0)</f>
        <v>8.74</v>
      </c>
    </row>
    <row r="2474" spans="1:12" ht="26.25" hidden="1" thickBot="1" x14ac:dyDescent="0.3">
      <c r="A2474" s="44"/>
      <c r="B2474" s="44"/>
      <c r="C2474" s="44"/>
      <c r="D2474" s="44"/>
      <c r="E2474" s="44" t="s">
        <v>1629</v>
      </c>
      <c r="F2474" s="45">
        <v>7.14</v>
      </c>
      <c r="G2474" s="44" t="s">
        <v>1630</v>
      </c>
      <c r="H2474" s="45">
        <v>0</v>
      </c>
      <c r="I2474" s="44" t="s">
        <v>1631</v>
      </c>
      <c r="J2474" s="45">
        <v>7.14</v>
      </c>
      <c r="L2474" t="str">
        <f>_xlfn.XLOOKUP(B2474,Analítico!B:B,Analítico!I:I,0)</f>
        <v>MO com LS =&gt;</v>
      </c>
    </row>
    <row r="2475" spans="1:12" ht="15" hidden="1" customHeight="1" thickBot="1" x14ac:dyDescent="0.3">
      <c r="A2475" s="44"/>
      <c r="B2475" s="44"/>
      <c r="C2475" s="44"/>
      <c r="D2475" s="44"/>
      <c r="E2475" s="44" t="s">
        <v>1632</v>
      </c>
      <c r="F2475" s="45">
        <v>4.0599999999999996</v>
      </c>
      <c r="G2475" s="44"/>
      <c r="H2475" s="229" t="s">
        <v>1633</v>
      </c>
      <c r="I2475" s="229"/>
      <c r="J2475" s="45">
        <v>22.54</v>
      </c>
      <c r="L2475" t="str">
        <f>_xlfn.XLOOKUP(B2475,Analítico!B:B,Analítico!I:I,0)</f>
        <v>MO com LS =&gt;</v>
      </c>
    </row>
    <row r="2476" spans="1:12" ht="0.75" customHeight="1" thickTop="1" x14ac:dyDescent="0.25">
      <c r="A2476" s="49"/>
      <c r="B2476" s="49"/>
      <c r="C2476" s="49"/>
      <c r="D2476" s="49"/>
      <c r="E2476" s="49"/>
      <c r="F2476" s="49"/>
      <c r="G2476" s="49"/>
      <c r="H2476" s="49"/>
      <c r="I2476" s="49"/>
      <c r="J2476" s="49"/>
      <c r="L2476" t="str">
        <f>_xlfn.XLOOKUP(B2476,Analítico!B:B,Analítico!I:I,0)</f>
        <v>MO com LS =&gt;</v>
      </c>
    </row>
    <row r="2477" spans="1:12" ht="18" hidden="1" customHeight="1" x14ac:dyDescent="0.25">
      <c r="A2477" s="36" t="s">
        <v>1078</v>
      </c>
      <c r="B2477" s="37" t="s">
        <v>137</v>
      </c>
      <c r="C2477" s="36" t="s">
        <v>138</v>
      </c>
      <c r="D2477" s="36" t="s">
        <v>9</v>
      </c>
      <c r="E2477" s="250" t="s">
        <v>1626</v>
      </c>
      <c r="F2477" s="250"/>
      <c r="G2477" s="38" t="s">
        <v>139</v>
      </c>
      <c r="H2477" s="37" t="s">
        <v>140</v>
      </c>
      <c r="I2477" s="37" t="s">
        <v>141</v>
      </c>
      <c r="J2477" s="37" t="s">
        <v>10</v>
      </c>
      <c r="L2477" t="str">
        <f>_xlfn.XLOOKUP(B2477,Analítico!B:B,Analítico!I:I,0)</f>
        <v>Valor Unit</v>
      </c>
    </row>
    <row r="2478" spans="1:12" ht="39" customHeight="1" x14ac:dyDescent="0.25">
      <c r="A2478" s="39" t="s">
        <v>1636</v>
      </c>
      <c r="B2478" s="40" t="s">
        <v>1079</v>
      </c>
      <c r="C2478" s="39" t="s">
        <v>157</v>
      </c>
      <c r="D2478" s="39" t="s">
        <v>1080</v>
      </c>
      <c r="E2478" s="251" t="s">
        <v>2578</v>
      </c>
      <c r="F2478" s="251"/>
      <c r="G2478" s="41" t="s">
        <v>164</v>
      </c>
      <c r="H2478" s="42">
        <v>1</v>
      </c>
      <c r="I2478" s="43">
        <f t="shared" ref="I2478:I2480" si="506">L2478</f>
        <v>42.045761254098366</v>
      </c>
      <c r="J2478" s="43">
        <f t="shared" ref="J2478:J2480" si="507">H2478*I2478</f>
        <v>42.045761254098366</v>
      </c>
      <c r="L2478">
        <f>_xlfn.XLOOKUP(B2478,Analítico!B:B,Analítico!I:I,0)</f>
        <v>42.045761254098366</v>
      </c>
    </row>
    <row r="2479" spans="1:12" ht="39" customHeight="1" x14ac:dyDescent="0.25">
      <c r="A2479" s="50" t="s">
        <v>1638</v>
      </c>
      <c r="B2479" s="51" t="s">
        <v>2780</v>
      </c>
      <c r="C2479" s="50" t="s">
        <v>157</v>
      </c>
      <c r="D2479" s="50" t="s">
        <v>2781</v>
      </c>
      <c r="E2479" s="248" t="s">
        <v>2578</v>
      </c>
      <c r="F2479" s="248"/>
      <c r="G2479" s="52" t="s">
        <v>164</v>
      </c>
      <c r="H2479" s="53">
        <v>1</v>
      </c>
      <c r="I2479" s="43">
        <f t="shared" si="506"/>
        <v>6.98</v>
      </c>
      <c r="J2479" s="43">
        <f t="shared" si="507"/>
        <v>6.98</v>
      </c>
      <c r="L2479">
        <f>_xlfn.XLOOKUP(B2479,Analítico!B:B,Analítico!I:I,0)</f>
        <v>6.98</v>
      </c>
    </row>
    <row r="2480" spans="1:12" ht="39" customHeight="1" thickBot="1" x14ac:dyDescent="0.3">
      <c r="A2480" s="50" t="s">
        <v>1638</v>
      </c>
      <c r="B2480" s="51" t="s">
        <v>2791</v>
      </c>
      <c r="C2480" s="50" t="s">
        <v>157</v>
      </c>
      <c r="D2480" s="50" t="s">
        <v>2792</v>
      </c>
      <c r="E2480" s="248" t="s">
        <v>2578</v>
      </c>
      <c r="F2480" s="248"/>
      <c r="G2480" s="52" t="s">
        <v>164</v>
      </c>
      <c r="H2480" s="53">
        <v>1</v>
      </c>
      <c r="I2480" s="43">
        <f t="shared" si="506"/>
        <v>35.07</v>
      </c>
      <c r="J2480" s="43">
        <f t="shared" si="507"/>
        <v>35.07</v>
      </c>
      <c r="L2480">
        <f>_xlfn.XLOOKUP(B2480,Analítico!B:B,Analítico!I:I,0)</f>
        <v>35.07</v>
      </c>
    </row>
    <row r="2481" spans="1:12" ht="26.25" hidden="1" thickBot="1" x14ac:dyDescent="0.3">
      <c r="A2481" s="44"/>
      <c r="B2481" s="44"/>
      <c r="C2481" s="44"/>
      <c r="D2481" s="44"/>
      <c r="E2481" s="44" t="s">
        <v>1629</v>
      </c>
      <c r="F2481" s="45">
        <v>19.37</v>
      </c>
      <c r="G2481" s="44" t="s">
        <v>1630</v>
      </c>
      <c r="H2481" s="45">
        <v>0</v>
      </c>
      <c r="I2481" s="44" t="s">
        <v>1631</v>
      </c>
      <c r="J2481" s="45">
        <v>19.37</v>
      </c>
      <c r="L2481" t="str">
        <f>_xlfn.XLOOKUP(B2481,Analítico!B:B,Analítico!I:I,0)</f>
        <v>MO com LS =&gt;</v>
      </c>
    </row>
    <row r="2482" spans="1:12" ht="15" hidden="1" customHeight="1" thickBot="1" x14ac:dyDescent="0.3">
      <c r="A2482" s="44"/>
      <c r="B2482" s="44"/>
      <c r="C2482" s="44"/>
      <c r="D2482" s="44"/>
      <c r="E2482" s="44" t="s">
        <v>1632</v>
      </c>
      <c r="F2482" s="45">
        <v>9.41</v>
      </c>
      <c r="G2482" s="44"/>
      <c r="H2482" s="229" t="s">
        <v>1633</v>
      </c>
      <c r="I2482" s="229"/>
      <c r="J2482" s="45">
        <v>52.19</v>
      </c>
      <c r="L2482" t="str">
        <f>_xlfn.XLOOKUP(B2482,Analítico!B:B,Analítico!I:I,0)</f>
        <v>MO com LS =&gt;</v>
      </c>
    </row>
    <row r="2483" spans="1:12" ht="0.75" customHeight="1" thickTop="1" x14ac:dyDescent="0.25">
      <c r="A2483" s="49"/>
      <c r="B2483" s="49"/>
      <c r="C2483" s="49"/>
      <c r="D2483" s="49"/>
      <c r="E2483" s="49"/>
      <c r="F2483" s="49"/>
      <c r="G2483" s="49"/>
      <c r="H2483" s="49"/>
      <c r="I2483" s="49"/>
      <c r="J2483" s="49"/>
      <c r="L2483" t="str">
        <f>_xlfn.XLOOKUP(B2483,Analítico!B:B,Analítico!I:I,0)</f>
        <v>MO com LS =&gt;</v>
      </c>
    </row>
    <row r="2484" spans="1:12" ht="18" hidden="1" customHeight="1" x14ac:dyDescent="0.25">
      <c r="A2484" s="36" t="s">
        <v>1081</v>
      </c>
      <c r="B2484" s="37" t="s">
        <v>137</v>
      </c>
      <c r="C2484" s="36" t="s">
        <v>138</v>
      </c>
      <c r="D2484" s="36" t="s">
        <v>9</v>
      </c>
      <c r="E2484" s="250" t="s">
        <v>1626</v>
      </c>
      <c r="F2484" s="250"/>
      <c r="G2484" s="38" t="s">
        <v>139</v>
      </c>
      <c r="H2484" s="37" t="s">
        <v>140</v>
      </c>
      <c r="I2484" s="37" t="s">
        <v>141</v>
      </c>
      <c r="J2484" s="37" t="s">
        <v>10</v>
      </c>
      <c r="L2484" t="str">
        <f>_xlfn.XLOOKUP(B2484,Analítico!B:B,Analítico!I:I,0)</f>
        <v>Valor Unit</v>
      </c>
    </row>
    <row r="2485" spans="1:12" ht="39" customHeight="1" x14ac:dyDescent="0.25">
      <c r="A2485" s="39" t="s">
        <v>1636</v>
      </c>
      <c r="B2485" s="40" t="s">
        <v>1082</v>
      </c>
      <c r="C2485" s="39" t="s">
        <v>157</v>
      </c>
      <c r="D2485" s="39" t="s">
        <v>1083</v>
      </c>
      <c r="E2485" s="251" t="s">
        <v>2578</v>
      </c>
      <c r="F2485" s="251"/>
      <c r="G2485" s="41" t="s">
        <v>164</v>
      </c>
      <c r="H2485" s="42">
        <v>1</v>
      </c>
      <c r="I2485" s="43">
        <f t="shared" ref="I2485:I2487" si="508">L2485</f>
        <v>49.868415819672137</v>
      </c>
      <c r="J2485" s="43">
        <f t="shared" ref="J2485:J2487" si="509">H2485*I2485</f>
        <v>49.868415819672137</v>
      </c>
      <c r="L2485">
        <f>_xlfn.XLOOKUP(B2485,Analítico!B:B,Analítico!I:I,0)</f>
        <v>49.868415819672137</v>
      </c>
    </row>
    <row r="2486" spans="1:12" ht="39" customHeight="1" x14ac:dyDescent="0.25">
      <c r="A2486" s="50" t="s">
        <v>1638</v>
      </c>
      <c r="B2486" s="51" t="s">
        <v>2780</v>
      </c>
      <c r="C2486" s="50" t="s">
        <v>157</v>
      </c>
      <c r="D2486" s="50" t="s">
        <v>2781</v>
      </c>
      <c r="E2486" s="248" t="s">
        <v>2578</v>
      </c>
      <c r="F2486" s="248"/>
      <c r="G2486" s="52" t="s">
        <v>164</v>
      </c>
      <c r="H2486" s="53">
        <v>1</v>
      </c>
      <c r="I2486" s="43">
        <f t="shared" si="508"/>
        <v>6.98</v>
      </c>
      <c r="J2486" s="43">
        <f t="shared" si="509"/>
        <v>6.98</v>
      </c>
      <c r="L2486">
        <f>_xlfn.XLOOKUP(B2486,Analítico!B:B,Analítico!I:I,0)</f>
        <v>6.98</v>
      </c>
    </row>
    <row r="2487" spans="1:12" ht="39" customHeight="1" thickBot="1" x14ac:dyDescent="0.3">
      <c r="A2487" s="50" t="s">
        <v>1638</v>
      </c>
      <c r="B2487" s="51" t="s">
        <v>2793</v>
      </c>
      <c r="C2487" s="50" t="s">
        <v>157</v>
      </c>
      <c r="D2487" s="50" t="s">
        <v>2794</v>
      </c>
      <c r="E2487" s="248" t="s">
        <v>2578</v>
      </c>
      <c r="F2487" s="248"/>
      <c r="G2487" s="52" t="s">
        <v>164</v>
      </c>
      <c r="H2487" s="53">
        <v>1</v>
      </c>
      <c r="I2487" s="43">
        <f t="shared" si="508"/>
        <v>42.89</v>
      </c>
      <c r="J2487" s="43">
        <f t="shared" si="509"/>
        <v>42.89</v>
      </c>
      <c r="L2487">
        <f>_xlfn.XLOOKUP(B2487,Analítico!B:B,Analítico!I:I,0)</f>
        <v>42.89</v>
      </c>
    </row>
    <row r="2488" spans="1:12" ht="26.25" hidden="1" thickBot="1" x14ac:dyDescent="0.3">
      <c r="A2488" s="44"/>
      <c r="B2488" s="44"/>
      <c r="C2488" s="44"/>
      <c r="D2488" s="44"/>
      <c r="E2488" s="44" t="s">
        <v>1629</v>
      </c>
      <c r="F2488" s="45">
        <v>22.32</v>
      </c>
      <c r="G2488" s="44" t="s">
        <v>1630</v>
      </c>
      <c r="H2488" s="45">
        <v>0</v>
      </c>
      <c r="I2488" s="44" t="s">
        <v>1631</v>
      </c>
      <c r="J2488" s="45">
        <v>22.32</v>
      </c>
      <c r="L2488" t="str">
        <f>_xlfn.XLOOKUP(B2488,Analítico!B:B,Analítico!I:I,0)</f>
        <v>MO com LS =&gt;</v>
      </c>
    </row>
    <row r="2489" spans="1:12" ht="15" hidden="1" customHeight="1" thickBot="1" x14ac:dyDescent="0.3">
      <c r="A2489" s="44"/>
      <c r="B2489" s="44"/>
      <c r="C2489" s="44"/>
      <c r="D2489" s="44"/>
      <c r="E2489" s="44" t="s">
        <v>1632</v>
      </c>
      <c r="F2489" s="45">
        <v>11.16</v>
      </c>
      <c r="G2489" s="44"/>
      <c r="H2489" s="229" t="s">
        <v>1633</v>
      </c>
      <c r="I2489" s="229"/>
      <c r="J2489" s="45">
        <v>61.9</v>
      </c>
      <c r="L2489" t="str">
        <f>_xlfn.XLOOKUP(B2489,Analítico!B:B,Analítico!I:I,0)</f>
        <v>MO com LS =&gt;</v>
      </c>
    </row>
    <row r="2490" spans="1:12" ht="0.75" customHeight="1" thickTop="1" x14ac:dyDescent="0.25">
      <c r="A2490" s="49"/>
      <c r="B2490" s="49"/>
      <c r="C2490" s="49"/>
      <c r="D2490" s="49"/>
      <c r="E2490" s="49"/>
      <c r="F2490" s="49"/>
      <c r="G2490" s="49"/>
      <c r="H2490" s="49"/>
      <c r="I2490" s="49"/>
      <c r="J2490" s="49"/>
      <c r="L2490" t="str">
        <f>_xlfn.XLOOKUP(B2490,Analítico!B:B,Analítico!I:I,0)</f>
        <v>MO com LS =&gt;</v>
      </c>
    </row>
    <row r="2491" spans="1:12" ht="18" hidden="1" customHeight="1" x14ac:dyDescent="0.25">
      <c r="A2491" s="36" t="s">
        <v>1084</v>
      </c>
      <c r="B2491" s="37" t="s">
        <v>137</v>
      </c>
      <c r="C2491" s="36" t="s">
        <v>138</v>
      </c>
      <c r="D2491" s="36" t="s">
        <v>9</v>
      </c>
      <c r="E2491" s="250" t="s">
        <v>1626</v>
      </c>
      <c r="F2491" s="250"/>
      <c r="G2491" s="38" t="s">
        <v>139</v>
      </c>
      <c r="H2491" s="37" t="s">
        <v>140</v>
      </c>
      <c r="I2491" s="37" t="s">
        <v>141</v>
      </c>
      <c r="J2491" s="37" t="s">
        <v>10</v>
      </c>
      <c r="L2491" t="str">
        <f>_xlfn.XLOOKUP(B2491,Analítico!B:B,Analítico!I:I,0)</f>
        <v>Valor Unit</v>
      </c>
    </row>
    <row r="2492" spans="1:12" ht="24" customHeight="1" x14ac:dyDescent="0.25">
      <c r="A2492" s="39" t="s">
        <v>1636</v>
      </c>
      <c r="B2492" s="40" t="s">
        <v>1085</v>
      </c>
      <c r="C2492" s="39" t="s">
        <v>162</v>
      </c>
      <c r="D2492" s="39" t="s">
        <v>2795</v>
      </c>
      <c r="E2492" s="251" t="s">
        <v>2796</v>
      </c>
      <c r="F2492" s="251"/>
      <c r="G2492" s="41" t="s">
        <v>255</v>
      </c>
      <c r="H2492" s="42">
        <v>1</v>
      </c>
      <c r="I2492" s="43">
        <f t="shared" ref="I2492:I2495" si="510">L2492</f>
        <v>63.088782598360659</v>
      </c>
      <c r="J2492" s="43">
        <f t="shared" ref="J2492:J2495" si="511">H2492*I2492</f>
        <v>63.088782598360659</v>
      </c>
      <c r="L2492">
        <f>_xlfn.XLOOKUP(B2492,Analítico!B:B,Analítico!I:I,0)</f>
        <v>63.088782598360659</v>
      </c>
    </row>
    <row r="2493" spans="1:12" ht="25.5" customHeight="1" x14ac:dyDescent="0.25">
      <c r="A2493" s="50" t="s">
        <v>1638</v>
      </c>
      <c r="B2493" s="51" t="s">
        <v>1940</v>
      </c>
      <c r="C2493" s="50" t="s">
        <v>157</v>
      </c>
      <c r="D2493" s="50" t="s">
        <v>1941</v>
      </c>
      <c r="E2493" s="248" t="s">
        <v>1637</v>
      </c>
      <c r="F2493" s="248"/>
      <c r="G2493" s="52" t="s">
        <v>266</v>
      </c>
      <c r="H2493" s="53">
        <v>3.9E-2</v>
      </c>
      <c r="I2493" s="43">
        <f t="shared" si="510"/>
        <v>19.64</v>
      </c>
      <c r="J2493" s="43">
        <f t="shared" si="511"/>
        <v>0.76595999999999997</v>
      </c>
      <c r="L2493">
        <f>_xlfn.XLOOKUP(B2493,Analítico!B:B,Analítico!I:I,0)</f>
        <v>19.64</v>
      </c>
    </row>
    <row r="2494" spans="1:12" ht="24" customHeight="1" x14ac:dyDescent="0.25">
      <c r="A2494" s="50" t="s">
        <v>1638</v>
      </c>
      <c r="B2494" s="51" t="s">
        <v>1942</v>
      </c>
      <c r="C2494" s="50" t="s">
        <v>157</v>
      </c>
      <c r="D2494" s="50" t="s">
        <v>1943</v>
      </c>
      <c r="E2494" s="248" t="s">
        <v>1637</v>
      </c>
      <c r="F2494" s="248"/>
      <c r="G2494" s="52" t="s">
        <v>266</v>
      </c>
      <c r="H2494" s="53">
        <v>3.9E-2</v>
      </c>
      <c r="I2494" s="43">
        <f t="shared" si="510"/>
        <v>27.04</v>
      </c>
      <c r="J2494" s="43">
        <f t="shared" si="511"/>
        <v>1.0545599999999999</v>
      </c>
      <c r="L2494">
        <f>_xlfn.XLOOKUP(B2494,Analítico!B:B,Analítico!I:I,0)</f>
        <v>27.04</v>
      </c>
    </row>
    <row r="2495" spans="1:12" ht="24" customHeight="1" thickBot="1" x14ac:dyDescent="0.3">
      <c r="A2495" s="55" t="s">
        <v>1627</v>
      </c>
      <c r="B2495" s="56" t="s">
        <v>2797</v>
      </c>
      <c r="C2495" s="55" t="s">
        <v>162</v>
      </c>
      <c r="D2495" s="55" t="s">
        <v>2795</v>
      </c>
      <c r="E2495" s="249" t="s">
        <v>1648</v>
      </c>
      <c r="F2495" s="249"/>
      <c r="G2495" s="57" t="s">
        <v>255</v>
      </c>
      <c r="H2495" s="58">
        <v>1</v>
      </c>
      <c r="I2495" s="43">
        <f t="shared" si="510"/>
        <v>61.28</v>
      </c>
      <c r="J2495" s="43">
        <f t="shared" si="511"/>
        <v>61.28</v>
      </c>
      <c r="L2495">
        <f>_xlfn.XLOOKUP(B2495,Analítico!B:B,Analítico!I:I,0)</f>
        <v>61.28</v>
      </c>
    </row>
    <row r="2496" spans="1:12" ht="26.25" hidden="1" thickBot="1" x14ac:dyDescent="0.3">
      <c r="A2496" s="44"/>
      <c r="B2496" s="44"/>
      <c r="C2496" s="44"/>
      <c r="D2496" s="44"/>
      <c r="E2496" s="44" t="s">
        <v>1629</v>
      </c>
      <c r="F2496" s="45">
        <v>1.37</v>
      </c>
      <c r="G2496" s="44" t="s">
        <v>1630</v>
      </c>
      <c r="H2496" s="45">
        <v>0</v>
      </c>
      <c r="I2496" s="44" t="s">
        <v>1631</v>
      </c>
      <c r="J2496" s="45">
        <v>1.37</v>
      </c>
      <c r="L2496" t="str">
        <f>_xlfn.XLOOKUP(B2496,Analítico!B:B,Analítico!I:I,0)</f>
        <v>MO com LS =&gt;</v>
      </c>
    </row>
    <row r="2497" spans="1:12" ht="15" hidden="1" customHeight="1" thickBot="1" x14ac:dyDescent="0.3">
      <c r="A2497" s="44"/>
      <c r="B2497" s="44"/>
      <c r="C2497" s="44"/>
      <c r="D2497" s="44"/>
      <c r="E2497" s="44" t="s">
        <v>1632</v>
      </c>
      <c r="F2497" s="45">
        <v>14.12</v>
      </c>
      <c r="G2497" s="44"/>
      <c r="H2497" s="229" t="s">
        <v>1633</v>
      </c>
      <c r="I2497" s="229"/>
      <c r="J2497" s="45">
        <v>78.31</v>
      </c>
      <c r="L2497" t="str">
        <f>_xlfn.XLOOKUP(B2497,Analítico!B:B,Analítico!I:I,0)</f>
        <v>MO com LS =&gt;</v>
      </c>
    </row>
    <row r="2498" spans="1:12" ht="0.75" customHeight="1" thickTop="1" x14ac:dyDescent="0.25">
      <c r="A2498" s="49"/>
      <c r="B2498" s="49"/>
      <c r="C2498" s="49"/>
      <c r="D2498" s="49"/>
      <c r="E2498" s="49"/>
      <c r="F2498" s="49"/>
      <c r="G2498" s="49"/>
      <c r="H2498" s="49"/>
      <c r="I2498" s="49"/>
      <c r="J2498" s="49"/>
      <c r="L2498" t="str">
        <f>_xlfn.XLOOKUP(B2498,Analítico!B:B,Analítico!I:I,0)</f>
        <v>MO com LS =&gt;</v>
      </c>
    </row>
    <row r="2499" spans="1:12" ht="18" hidden="1" customHeight="1" x14ac:dyDescent="0.25">
      <c r="A2499" s="36" t="s">
        <v>1087</v>
      </c>
      <c r="B2499" s="37" t="s">
        <v>137</v>
      </c>
      <c r="C2499" s="36" t="s">
        <v>138</v>
      </c>
      <c r="D2499" s="36" t="s">
        <v>9</v>
      </c>
      <c r="E2499" s="250" t="s">
        <v>1626</v>
      </c>
      <c r="F2499" s="250"/>
      <c r="G2499" s="38" t="s">
        <v>139</v>
      </c>
      <c r="H2499" s="37" t="s">
        <v>140</v>
      </c>
      <c r="I2499" s="37" t="s">
        <v>141</v>
      </c>
      <c r="J2499" s="37" t="s">
        <v>10</v>
      </c>
      <c r="L2499" t="str">
        <f>_xlfn.XLOOKUP(B2499,Analítico!B:B,Analítico!I:I,0)</f>
        <v>Valor Unit</v>
      </c>
    </row>
    <row r="2500" spans="1:12" ht="39" customHeight="1" x14ac:dyDescent="0.25">
      <c r="A2500" s="39" t="s">
        <v>1636</v>
      </c>
      <c r="B2500" s="40" t="s">
        <v>1088</v>
      </c>
      <c r="C2500" s="39" t="s">
        <v>157</v>
      </c>
      <c r="D2500" s="39" t="s">
        <v>1089</v>
      </c>
      <c r="E2500" s="251" t="s">
        <v>2578</v>
      </c>
      <c r="F2500" s="251"/>
      <c r="G2500" s="41" t="s">
        <v>164</v>
      </c>
      <c r="H2500" s="42">
        <v>1</v>
      </c>
      <c r="I2500" s="43">
        <f t="shared" ref="I2500:I2502" si="512">L2500</f>
        <v>23.129599647540989</v>
      </c>
      <c r="J2500" s="43">
        <f t="shared" ref="J2500:J2502" si="513">H2500*I2500</f>
        <v>23.129599647540989</v>
      </c>
      <c r="L2500">
        <f>_xlfn.XLOOKUP(B2500,Analítico!B:B,Analítico!I:I,0)</f>
        <v>23.129599647540989</v>
      </c>
    </row>
    <row r="2501" spans="1:12" ht="39" customHeight="1" x14ac:dyDescent="0.25">
      <c r="A2501" s="50" t="s">
        <v>1638</v>
      </c>
      <c r="B2501" s="51" t="s">
        <v>2780</v>
      </c>
      <c r="C2501" s="50" t="s">
        <v>157</v>
      </c>
      <c r="D2501" s="50" t="s">
        <v>2781</v>
      </c>
      <c r="E2501" s="248" t="s">
        <v>2578</v>
      </c>
      <c r="F2501" s="248"/>
      <c r="G2501" s="52" t="s">
        <v>164</v>
      </c>
      <c r="H2501" s="53">
        <v>1</v>
      </c>
      <c r="I2501" s="43">
        <f t="shared" si="512"/>
        <v>6.98</v>
      </c>
      <c r="J2501" s="43">
        <f t="shared" si="513"/>
        <v>6.98</v>
      </c>
      <c r="L2501">
        <f>_xlfn.XLOOKUP(B2501,Analítico!B:B,Analítico!I:I,0)</f>
        <v>6.98</v>
      </c>
    </row>
    <row r="2502" spans="1:12" ht="39" customHeight="1" thickBot="1" x14ac:dyDescent="0.3">
      <c r="A2502" s="50" t="s">
        <v>1638</v>
      </c>
      <c r="B2502" s="51" t="s">
        <v>2798</v>
      </c>
      <c r="C2502" s="50" t="s">
        <v>157</v>
      </c>
      <c r="D2502" s="50" t="s">
        <v>2799</v>
      </c>
      <c r="E2502" s="248" t="s">
        <v>2578</v>
      </c>
      <c r="F2502" s="248"/>
      <c r="G2502" s="52" t="s">
        <v>164</v>
      </c>
      <c r="H2502" s="53">
        <v>1</v>
      </c>
      <c r="I2502" s="43">
        <f t="shared" si="512"/>
        <v>16.149999999999999</v>
      </c>
      <c r="J2502" s="43">
        <f t="shared" si="513"/>
        <v>16.149999999999999</v>
      </c>
      <c r="L2502">
        <f>_xlfn.XLOOKUP(B2502,Analítico!B:B,Analítico!I:I,0)</f>
        <v>16.149999999999999</v>
      </c>
    </row>
    <row r="2503" spans="1:12" ht="26.25" hidden="1" thickBot="1" x14ac:dyDescent="0.3">
      <c r="A2503" s="44"/>
      <c r="B2503" s="44"/>
      <c r="C2503" s="44"/>
      <c r="D2503" s="44"/>
      <c r="E2503" s="44" t="s">
        <v>1629</v>
      </c>
      <c r="F2503" s="45">
        <v>10.63</v>
      </c>
      <c r="G2503" s="44" t="s">
        <v>1630</v>
      </c>
      <c r="H2503" s="45">
        <v>0</v>
      </c>
      <c r="I2503" s="44" t="s">
        <v>1631</v>
      </c>
      <c r="J2503" s="45">
        <v>10.63</v>
      </c>
      <c r="L2503" t="str">
        <f>_xlfn.XLOOKUP(B2503,Analítico!B:B,Analítico!I:I,0)</f>
        <v>MO com LS =&gt;</v>
      </c>
    </row>
    <row r="2504" spans="1:12" ht="15" hidden="1" customHeight="1" thickBot="1" x14ac:dyDescent="0.3">
      <c r="A2504" s="44"/>
      <c r="B2504" s="44"/>
      <c r="C2504" s="44"/>
      <c r="D2504" s="44"/>
      <c r="E2504" s="44" t="s">
        <v>1632</v>
      </c>
      <c r="F2504" s="45">
        <v>5.17</v>
      </c>
      <c r="G2504" s="44"/>
      <c r="H2504" s="229" t="s">
        <v>1633</v>
      </c>
      <c r="I2504" s="229"/>
      <c r="J2504" s="45">
        <v>28.71</v>
      </c>
      <c r="L2504" t="str">
        <f>_xlfn.XLOOKUP(B2504,Analítico!B:B,Analítico!I:I,0)</f>
        <v>MO com LS =&gt;</v>
      </c>
    </row>
    <row r="2505" spans="1:12" ht="0.75" customHeight="1" thickTop="1" x14ac:dyDescent="0.25">
      <c r="A2505" s="49"/>
      <c r="B2505" s="49"/>
      <c r="C2505" s="49"/>
      <c r="D2505" s="49"/>
      <c r="E2505" s="49"/>
      <c r="F2505" s="49"/>
      <c r="G2505" s="49"/>
      <c r="H2505" s="49"/>
      <c r="I2505" s="49"/>
      <c r="J2505" s="49"/>
      <c r="L2505" t="str">
        <f>_xlfn.XLOOKUP(B2505,Analítico!B:B,Analítico!I:I,0)</f>
        <v>MO com LS =&gt;</v>
      </c>
    </row>
    <row r="2506" spans="1:12" ht="18" hidden="1" customHeight="1" x14ac:dyDescent="0.25">
      <c r="A2506" s="36" t="s">
        <v>1090</v>
      </c>
      <c r="B2506" s="37" t="s">
        <v>137</v>
      </c>
      <c r="C2506" s="36" t="s">
        <v>138</v>
      </c>
      <c r="D2506" s="36" t="s">
        <v>9</v>
      </c>
      <c r="E2506" s="250" t="s">
        <v>1626</v>
      </c>
      <c r="F2506" s="250"/>
      <c r="G2506" s="38" t="s">
        <v>139</v>
      </c>
      <c r="H2506" s="37" t="s">
        <v>140</v>
      </c>
      <c r="I2506" s="37" t="s">
        <v>141</v>
      </c>
      <c r="J2506" s="37" t="s">
        <v>10</v>
      </c>
      <c r="L2506" t="str">
        <f>_xlfn.XLOOKUP(B2506,Analítico!B:B,Analítico!I:I,0)</f>
        <v>Valor Unit</v>
      </c>
    </row>
    <row r="2507" spans="1:12" ht="39" customHeight="1" x14ac:dyDescent="0.25">
      <c r="A2507" s="39" t="s">
        <v>1636</v>
      </c>
      <c r="B2507" s="40" t="s">
        <v>1091</v>
      </c>
      <c r="C2507" s="39" t="s">
        <v>157</v>
      </c>
      <c r="D2507" s="39" t="s">
        <v>1092</v>
      </c>
      <c r="E2507" s="251" t="s">
        <v>2578</v>
      </c>
      <c r="F2507" s="251"/>
      <c r="G2507" s="41" t="s">
        <v>164</v>
      </c>
      <c r="H2507" s="42">
        <v>1</v>
      </c>
      <c r="I2507" s="43">
        <f t="shared" ref="I2507:I2508" si="514">L2507</f>
        <v>36.503035877049186</v>
      </c>
      <c r="J2507" s="43">
        <f t="shared" ref="J2507:J2508" si="515">H2507*I2507</f>
        <v>36.503035877049186</v>
      </c>
      <c r="L2507">
        <f>_xlfn.XLOOKUP(B2507,Analítico!B:B,Analítico!I:I,0)</f>
        <v>36.503035877049186</v>
      </c>
    </row>
    <row r="2508" spans="1:12" ht="39" customHeight="1" x14ac:dyDescent="0.25">
      <c r="A2508" s="50" t="s">
        <v>1638</v>
      </c>
      <c r="B2508" s="51" t="s">
        <v>2780</v>
      </c>
      <c r="C2508" s="50" t="s">
        <v>157</v>
      </c>
      <c r="D2508" s="50" t="s">
        <v>2781</v>
      </c>
      <c r="E2508" s="248" t="s">
        <v>2578</v>
      </c>
      <c r="F2508" s="248"/>
      <c r="G2508" s="52" t="s">
        <v>164</v>
      </c>
      <c r="H2508" s="53">
        <v>1</v>
      </c>
      <c r="I2508" s="43">
        <f t="shared" si="514"/>
        <v>6.98</v>
      </c>
      <c r="J2508" s="43">
        <f t="shared" si="515"/>
        <v>6.98</v>
      </c>
      <c r="L2508">
        <f>_xlfn.XLOOKUP(B2508,Analítico!B:B,Analítico!I:I,0)</f>
        <v>6.98</v>
      </c>
    </row>
    <row r="2509" spans="1:12" ht="39" customHeight="1" thickBot="1" x14ac:dyDescent="0.3">
      <c r="A2509" s="50" t="s">
        <v>1638</v>
      </c>
      <c r="B2509" s="51" t="s">
        <v>1103</v>
      </c>
      <c r="C2509" s="50" t="s">
        <v>157</v>
      </c>
      <c r="D2509" s="50" t="s">
        <v>1104</v>
      </c>
      <c r="E2509" s="248" t="s">
        <v>2578</v>
      </c>
      <c r="F2509" s="248"/>
      <c r="G2509" s="52" t="s">
        <v>164</v>
      </c>
      <c r="H2509" s="53">
        <v>1</v>
      </c>
      <c r="I2509" s="43">
        <f t="shared" ref="I2509" si="516">L2509</f>
        <v>29.52</v>
      </c>
      <c r="J2509" s="54">
        <v>30.03</v>
      </c>
      <c r="L2509">
        <f>_xlfn.XLOOKUP(B2509,Analítico!B:B,Analítico!I:I,0)</f>
        <v>29.52</v>
      </c>
    </row>
    <row r="2510" spans="1:12" ht="26.25" hidden="1" thickBot="1" x14ac:dyDescent="0.3">
      <c r="A2510" s="44"/>
      <c r="B2510" s="44"/>
      <c r="C2510" s="44"/>
      <c r="D2510" s="44"/>
      <c r="E2510" s="44" t="s">
        <v>1629</v>
      </c>
      <c r="F2510" s="45">
        <v>16.47</v>
      </c>
      <c r="G2510" s="44" t="s">
        <v>1630</v>
      </c>
      <c r="H2510" s="45">
        <v>0</v>
      </c>
      <c r="I2510" s="44" t="s">
        <v>1631</v>
      </c>
      <c r="J2510" s="45">
        <v>16.47</v>
      </c>
      <c r="L2510" t="str">
        <f>_xlfn.XLOOKUP(B2510,Analítico!B:B,Analítico!I:I,0)</f>
        <v>MO com LS =&gt;</v>
      </c>
    </row>
    <row r="2511" spans="1:12" ht="15" hidden="1" customHeight="1" thickBot="1" x14ac:dyDescent="0.3">
      <c r="A2511" s="44"/>
      <c r="B2511" s="44"/>
      <c r="C2511" s="44"/>
      <c r="D2511" s="44"/>
      <c r="E2511" s="44" t="s">
        <v>1632</v>
      </c>
      <c r="F2511" s="45">
        <v>8.17</v>
      </c>
      <c r="G2511" s="44"/>
      <c r="H2511" s="229" t="s">
        <v>1633</v>
      </c>
      <c r="I2511" s="229"/>
      <c r="J2511" s="45">
        <v>45.31</v>
      </c>
      <c r="L2511" t="str">
        <f>_xlfn.XLOOKUP(B2511,Analítico!B:B,Analítico!I:I,0)</f>
        <v>MO com LS =&gt;</v>
      </c>
    </row>
    <row r="2512" spans="1:12" ht="0.75" customHeight="1" thickTop="1" x14ac:dyDescent="0.25">
      <c r="A2512" s="49"/>
      <c r="B2512" s="49"/>
      <c r="C2512" s="49"/>
      <c r="D2512" s="49"/>
      <c r="E2512" s="49"/>
      <c r="F2512" s="49"/>
      <c r="G2512" s="49"/>
      <c r="H2512" s="49"/>
      <c r="I2512" s="49"/>
      <c r="J2512" s="49"/>
      <c r="L2512" t="str">
        <f>_xlfn.XLOOKUP(B2512,Analítico!B:B,Analítico!I:I,0)</f>
        <v>MO com LS =&gt;</v>
      </c>
    </row>
    <row r="2513" spans="1:12" ht="18" hidden="1" customHeight="1" x14ac:dyDescent="0.25">
      <c r="A2513" s="36" t="s">
        <v>1093</v>
      </c>
      <c r="B2513" s="37" t="s">
        <v>137</v>
      </c>
      <c r="C2513" s="36" t="s">
        <v>138</v>
      </c>
      <c r="D2513" s="36" t="s">
        <v>9</v>
      </c>
      <c r="E2513" s="250" t="s">
        <v>1626</v>
      </c>
      <c r="F2513" s="250"/>
      <c r="G2513" s="38" t="s">
        <v>139</v>
      </c>
      <c r="H2513" s="37" t="s">
        <v>140</v>
      </c>
      <c r="I2513" s="37" t="s">
        <v>141</v>
      </c>
      <c r="J2513" s="37" t="s">
        <v>10</v>
      </c>
      <c r="L2513" t="str">
        <f>_xlfn.XLOOKUP(B2513,Analítico!B:B,Analítico!I:I,0)</f>
        <v>Valor Unit</v>
      </c>
    </row>
    <row r="2514" spans="1:12" ht="25.5" customHeight="1" x14ac:dyDescent="0.25">
      <c r="A2514" s="39" t="s">
        <v>1636</v>
      </c>
      <c r="B2514" s="40" t="s">
        <v>1094</v>
      </c>
      <c r="C2514" s="39" t="s">
        <v>157</v>
      </c>
      <c r="D2514" s="39" t="s">
        <v>1095</v>
      </c>
      <c r="E2514" s="251" t="s">
        <v>2578</v>
      </c>
      <c r="F2514" s="251"/>
      <c r="G2514" s="41" t="s">
        <v>164</v>
      </c>
      <c r="H2514" s="42">
        <v>1</v>
      </c>
      <c r="I2514" s="43">
        <f t="shared" ref="I2514:I2517" si="517">L2514</f>
        <v>64.168325040983618</v>
      </c>
      <c r="J2514" s="43">
        <f t="shared" ref="J2514:J2517" si="518">H2514*I2514</f>
        <v>64.168325040983618</v>
      </c>
      <c r="L2514">
        <f>_xlfn.XLOOKUP(B2514,Analítico!B:B,Analítico!I:I,0)</f>
        <v>64.168325040983618</v>
      </c>
    </row>
    <row r="2515" spans="1:12" ht="25.5" customHeight="1" x14ac:dyDescent="0.25">
      <c r="A2515" s="50" t="s">
        <v>1638</v>
      </c>
      <c r="B2515" s="51" t="s">
        <v>1940</v>
      </c>
      <c r="C2515" s="50" t="s">
        <v>157</v>
      </c>
      <c r="D2515" s="50" t="s">
        <v>1941</v>
      </c>
      <c r="E2515" s="248" t="s">
        <v>1637</v>
      </c>
      <c r="F2515" s="248"/>
      <c r="G2515" s="52" t="s">
        <v>266</v>
      </c>
      <c r="H2515" s="53">
        <v>0.23519999999999999</v>
      </c>
      <c r="I2515" s="43">
        <f t="shared" si="517"/>
        <v>19.64</v>
      </c>
      <c r="J2515" s="43">
        <f t="shared" si="518"/>
        <v>4.6193280000000003</v>
      </c>
      <c r="L2515">
        <f>_xlfn.XLOOKUP(B2515,Analítico!B:B,Analítico!I:I,0)</f>
        <v>19.64</v>
      </c>
    </row>
    <row r="2516" spans="1:12" ht="24" customHeight="1" x14ac:dyDescent="0.25">
      <c r="A2516" s="50" t="s">
        <v>1638</v>
      </c>
      <c r="B2516" s="51" t="s">
        <v>1942</v>
      </c>
      <c r="C2516" s="50" t="s">
        <v>157</v>
      </c>
      <c r="D2516" s="50" t="s">
        <v>1943</v>
      </c>
      <c r="E2516" s="248" t="s">
        <v>1637</v>
      </c>
      <c r="F2516" s="248"/>
      <c r="G2516" s="52" t="s">
        <v>266</v>
      </c>
      <c r="H2516" s="53">
        <v>0.56440000000000001</v>
      </c>
      <c r="I2516" s="43">
        <f t="shared" si="517"/>
        <v>27.04</v>
      </c>
      <c r="J2516" s="43">
        <f t="shared" si="518"/>
        <v>15.261376</v>
      </c>
      <c r="L2516">
        <f>_xlfn.XLOOKUP(B2516,Analítico!B:B,Analítico!I:I,0)</f>
        <v>27.04</v>
      </c>
    </row>
    <row r="2517" spans="1:12" ht="39" customHeight="1" thickBot="1" x14ac:dyDescent="0.3">
      <c r="A2517" s="55" t="s">
        <v>1627</v>
      </c>
      <c r="B2517" s="56" t="s">
        <v>2800</v>
      </c>
      <c r="C2517" s="55" t="s">
        <v>157</v>
      </c>
      <c r="D2517" s="55" t="s">
        <v>2801</v>
      </c>
      <c r="E2517" s="249" t="s">
        <v>1648</v>
      </c>
      <c r="F2517" s="249"/>
      <c r="G2517" s="57" t="s">
        <v>164</v>
      </c>
      <c r="H2517" s="58">
        <v>1</v>
      </c>
      <c r="I2517" s="43">
        <f t="shared" si="517"/>
        <v>44.3</v>
      </c>
      <c r="J2517" s="43">
        <f t="shared" si="518"/>
        <v>44.3</v>
      </c>
      <c r="L2517">
        <f>_xlfn.XLOOKUP(B2517,Analítico!B:B,Analítico!I:I,0)</f>
        <v>44.3</v>
      </c>
    </row>
    <row r="2518" spans="1:12" ht="26.25" hidden="1" thickBot="1" x14ac:dyDescent="0.3">
      <c r="A2518" s="44"/>
      <c r="B2518" s="44"/>
      <c r="C2518" s="44"/>
      <c r="D2518" s="44"/>
      <c r="E2518" s="44" t="s">
        <v>1629</v>
      </c>
      <c r="F2518" s="45">
        <v>15.4</v>
      </c>
      <c r="G2518" s="44" t="s">
        <v>1630</v>
      </c>
      <c r="H2518" s="45">
        <v>0</v>
      </c>
      <c r="I2518" s="44" t="s">
        <v>1631</v>
      </c>
      <c r="J2518" s="45">
        <v>15.4</v>
      </c>
      <c r="L2518" t="str">
        <f>_xlfn.XLOOKUP(B2518,Analítico!B:B,Analítico!I:I,0)</f>
        <v>MO com LS =&gt;</v>
      </c>
    </row>
    <row r="2519" spans="1:12" ht="15" hidden="1" customHeight="1" thickBot="1" x14ac:dyDescent="0.3">
      <c r="A2519" s="44"/>
      <c r="B2519" s="44"/>
      <c r="C2519" s="44"/>
      <c r="D2519" s="44"/>
      <c r="E2519" s="44" t="s">
        <v>1632</v>
      </c>
      <c r="F2519" s="45">
        <v>14.36</v>
      </c>
      <c r="G2519" s="44"/>
      <c r="H2519" s="229" t="s">
        <v>1633</v>
      </c>
      <c r="I2519" s="229"/>
      <c r="J2519" s="45">
        <v>79.650000000000006</v>
      </c>
      <c r="L2519" t="str">
        <f>_xlfn.XLOOKUP(B2519,Analítico!B:B,Analítico!I:I,0)</f>
        <v>MO com LS =&gt;</v>
      </c>
    </row>
    <row r="2520" spans="1:12" ht="0.75" customHeight="1" thickTop="1" x14ac:dyDescent="0.25">
      <c r="A2520" s="49"/>
      <c r="B2520" s="49"/>
      <c r="C2520" s="49"/>
      <c r="D2520" s="49"/>
      <c r="E2520" s="49"/>
      <c r="F2520" s="49"/>
      <c r="G2520" s="49"/>
      <c r="H2520" s="49"/>
      <c r="I2520" s="49"/>
      <c r="J2520" s="49"/>
      <c r="L2520" t="str">
        <f>_xlfn.XLOOKUP(B2520,Analítico!B:B,Analítico!I:I,0)</f>
        <v>MO com LS =&gt;</v>
      </c>
    </row>
    <row r="2521" spans="1:12" ht="18" hidden="1" customHeight="1" x14ac:dyDescent="0.25">
      <c r="A2521" s="36" t="s">
        <v>1096</v>
      </c>
      <c r="B2521" s="37" t="s">
        <v>137</v>
      </c>
      <c r="C2521" s="36" t="s">
        <v>138</v>
      </c>
      <c r="D2521" s="36" t="s">
        <v>9</v>
      </c>
      <c r="E2521" s="250" t="s">
        <v>1626</v>
      </c>
      <c r="F2521" s="250"/>
      <c r="G2521" s="38" t="s">
        <v>139</v>
      </c>
      <c r="H2521" s="37" t="s">
        <v>140</v>
      </c>
      <c r="I2521" s="37" t="s">
        <v>141</v>
      </c>
      <c r="J2521" s="37" t="s">
        <v>10</v>
      </c>
      <c r="L2521" t="str">
        <f>_xlfn.XLOOKUP(B2521,Analítico!B:B,Analítico!I:I,0)</f>
        <v>Valor Unit</v>
      </c>
    </row>
    <row r="2522" spans="1:12" ht="24" customHeight="1" x14ac:dyDescent="0.25">
      <c r="A2522" s="39" t="s">
        <v>1636</v>
      </c>
      <c r="B2522" s="40" t="s">
        <v>1097</v>
      </c>
      <c r="C2522" s="39" t="s">
        <v>162</v>
      </c>
      <c r="D2522" s="39" t="s">
        <v>2802</v>
      </c>
      <c r="E2522" s="251" t="s">
        <v>2796</v>
      </c>
      <c r="F2522" s="251"/>
      <c r="G2522" s="41" t="s">
        <v>255</v>
      </c>
      <c r="H2522" s="42">
        <v>1</v>
      </c>
      <c r="I2522" s="43">
        <f t="shared" ref="I2522:I2525" si="519">L2522</f>
        <v>110.86256382786884</v>
      </c>
      <c r="J2522" s="43">
        <f t="shared" ref="J2522:J2525" si="520">H2522*I2522</f>
        <v>110.86256382786884</v>
      </c>
      <c r="L2522">
        <f>_xlfn.XLOOKUP(B2522,Analítico!B:B,Analítico!I:I,0)</f>
        <v>110.86256382786884</v>
      </c>
    </row>
    <row r="2523" spans="1:12" ht="25.5" customHeight="1" x14ac:dyDescent="0.25">
      <c r="A2523" s="50" t="s">
        <v>1638</v>
      </c>
      <c r="B2523" s="51" t="s">
        <v>1940</v>
      </c>
      <c r="C2523" s="50" t="s">
        <v>157</v>
      </c>
      <c r="D2523" s="50" t="s">
        <v>1941</v>
      </c>
      <c r="E2523" s="248" t="s">
        <v>1637</v>
      </c>
      <c r="F2523" s="248"/>
      <c r="G2523" s="52" t="s">
        <v>266</v>
      </c>
      <c r="H2523" s="53">
        <v>3.9E-2</v>
      </c>
      <c r="I2523" s="43">
        <f t="shared" si="519"/>
        <v>19.64</v>
      </c>
      <c r="J2523" s="43">
        <f t="shared" si="520"/>
        <v>0.76595999999999997</v>
      </c>
      <c r="L2523">
        <f>_xlfn.XLOOKUP(B2523,Analítico!B:B,Analítico!I:I,0)</f>
        <v>19.64</v>
      </c>
    </row>
    <row r="2524" spans="1:12" ht="24" customHeight="1" x14ac:dyDescent="0.25">
      <c r="A2524" s="50" t="s">
        <v>1638</v>
      </c>
      <c r="B2524" s="51" t="s">
        <v>1942</v>
      </c>
      <c r="C2524" s="50" t="s">
        <v>157</v>
      </c>
      <c r="D2524" s="50" t="s">
        <v>1943</v>
      </c>
      <c r="E2524" s="248" t="s">
        <v>1637</v>
      </c>
      <c r="F2524" s="248"/>
      <c r="G2524" s="52" t="s">
        <v>266</v>
      </c>
      <c r="H2524" s="53">
        <v>3.9E-2</v>
      </c>
      <c r="I2524" s="43">
        <f t="shared" si="519"/>
        <v>27.04</v>
      </c>
      <c r="J2524" s="43">
        <f t="shared" si="520"/>
        <v>1.0545599999999999</v>
      </c>
      <c r="L2524">
        <f>_xlfn.XLOOKUP(B2524,Analítico!B:B,Analítico!I:I,0)</f>
        <v>27.04</v>
      </c>
    </row>
    <row r="2525" spans="1:12" ht="24" customHeight="1" thickBot="1" x14ac:dyDescent="0.3">
      <c r="A2525" s="55" t="s">
        <v>1627</v>
      </c>
      <c r="B2525" s="56" t="s">
        <v>2803</v>
      </c>
      <c r="C2525" s="55" t="s">
        <v>162</v>
      </c>
      <c r="D2525" s="55" t="s">
        <v>2804</v>
      </c>
      <c r="E2525" s="249" t="s">
        <v>1648</v>
      </c>
      <c r="F2525" s="249"/>
      <c r="G2525" s="57" t="s">
        <v>255</v>
      </c>
      <c r="H2525" s="58">
        <v>1.1200000000000001</v>
      </c>
      <c r="I2525" s="43">
        <f t="shared" si="519"/>
        <v>97.37</v>
      </c>
      <c r="J2525" s="43">
        <f t="shared" si="520"/>
        <v>109.05440000000002</v>
      </c>
      <c r="L2525">
        <f>_xlfn.XLOOKUP(B2525,Analítico!B:B,Analítico!I:I,0)</f>
        <v>97.37</v>
      </c>
    </row>
    <row r="2526" spans="1:12" ht="26.25" hidden="1" thickBot="1" x14ac:dyDescent="0.3">
      <c r="A2526" s="44"/>
      <c r="B2526" s="44"/>
      <c r="C2526" s="44"/>
      <c r="D2526" s="44"/>
      <c r="E2526" s="44" t="s">
        <v>1629</v>
      </c>
      <c r="F2526" s="45">
        <v>1.37</v>
      </c>
      <c r="G2526" s="44" t="s">
        <v>1630</v>
      </c>
      <c r="H2526" s="45">
        <v>0</v>
      </c>
      <c r="I2526" s="44" t="s">
        <v>1631</v>
      </c>
      <c r="J2526" s="45">
        <v>1.37</v>
      </c>
      <c r="L2526" t="str">
        <f>_xlfn.XLOOKUP(B2526,Analítico!B:B,Analítico!I:I,0)</f>
        <v>MO com LS =&gt;</v>
      </c>
    </row>
    <row r="2527" spans="1:12" ht="15" hidden="1" customHeight="1" thickBot="1" x14ac:dyDescent="0.3">
      <c r="A2527" s="44"/>
      <c r="B2527" s="44"/>
      <c r="C2527" s="44"/>
      <c r="D2527" s="44"/>
      <c r="E2527" s="44" t="s">
        <v>1632</v>
      </c>
      <c r="F2527" s="45">
        <v>24.81</v>
      </c>
      <c r="G2527" s="44"/>
      <c r="H2527" s="229" t="s">
        <v>1633</v>
      </c>
      <c r="I2527" s="229"/>
      <c r="J2527" s="45">
        <v>137.61000000000001</v>
      </c>
      <c r="L2527" t="str">
        <f>_xlfn.XLOOKUP(B2527,Analítico!B:B,Analítico!I:I,0)</f>
        <v>MO com LS =&gt;</v>
      </c>
    </row>
    <row r="2528" spans="1:12" ht="0.75" customHeight="1" thickTop="1" x14ac:dyDescent="0.25">
      <c r="A2528" s="49"/>
      <c r="B2528" s="49"/>
      <c r="C2528" s="49"/>
      <c r="D2528" s="49"/>
      <c r="E2528" s="49"/>
      <c r="F2528" s="49"/>
      <c r="G2528" s="49"/>
      <c r="H2528" s="49"/>
      <c r="I2528" s="49"/>
      <c r="J2528" s="49"/>
      <c r="L2528" t="str">
        <f>_xlfn.XLOOKUP(B2528,Analítico!B:B,Analítico!I:I,0)</f>
        <v>MO com LS =&gt;</v>
      </c>
    </row>
    <row r="2529" spans="1:12" ht="18" hidden="1" customHeight="1" x14ac:dyDescent="0.25">
      <c r="A2529" s="36" t="s">
        <v>1099</v>
      </c>
      <c r="B2529" s="37" t="s">
        <v>137</v>
      </c>
      <c r="C2529" s="36" t="s">
        <v>138</v>
      </c>
      <c r="D2529" s="36" t="s">
        <v>9</v>
      </c>
      <c r="E2529" s="250" t="s">
        <v>1626</v>
      </c>
      <c r="F2529" s="250"/>
      <c r="G2529" s="38" t="s">
        <v>139</v>
      </c>
      <c r="H2529" s="37" t="s">
        <v>140</v>
      </c>
      <c r="I2529" s="37" t="s">
        <v>141</v>
      </c>
      <c r="J2529" s="37" t="s">
        <v>10</v>
      </c>
      <c r="L2529" t="str">
        <f>_xlfn.XLOOKUP(B2529,Analítico!B:B,Analítico!I:I,0)</f>
        <v>Valor Unit</v>
      </c>
    </row>
    <row r="2530" spans="1:12" ht="24" customHeight="1" x14ac:dyDescent="0.25">
      <c r="A2530" s="39" t="s">
        <v>1636</v>
      </c>
      <c r="B2530" s="40" t="s">
        <v>1100</v>
      </c>
      <c r="C2530" s="39" t="s">
        <v>204</v>
      </c>
      <c r="D2530" s="39" t="s">
        <v>1101</v>
      </c>
      <c r="E2530" s="251">
        <v>7</v>
      </c>
      <c r="F2530" s="251"/>
      <c r="G2530" s="41" t="s">
        <v>488</v>
      </c>
      <c r="H2530" s="42">
        <v>1</v>
      </c>
      <c r="I2530" s="43">
        <f t="shared" ref="I2530:I2533" si="521">L2530</f>
        <v>18.432784393442628</v>
      </c>
      <c r="J2530" s="43">
        <f t="shared" ref="J2530:J2533" si="522">H2530*I2530</f>
        <v>18.432784393442628</v>
      </c>
      <c r="L2530">
        <f>_xlfn.XLOOKUP(B2530,Analítico!B:B,Analítico!I:I,0)</f>
        <v>18.432784393442628</v>
      </c>
    </row>
    <row r="2531" spans="1:12" ht="24" customHeight="1" x14ac:dyDescent="0.25">
      <c r="A2531" s="55" t="s">
        <v>1627</v>
      </c>
      <c r="B2531" s="56" t="s">
        <v>2074</v>
      </c>
      <c r="C2531" s="55" t="s">
        <v>204</v>
      </c>
      <c r="D2531" s="55" t="s">
        <v>2075</v>
      </c>
      <c r="E2531" s="249" t="s">
        <v>1665</v>
      </c>
      <c r="F2531" s="249"/>
      <c r="G2531" s="57" t="s">
        <v>1787</v>
      </c>
      <c r="H2531" s="58">
        <v>0.28999999999999998</v>
      </c>
      <c r="I2531" s="43">
        <f t="shared" si="521"/>
        <v>14.45</v>
      </c>
      <c r="J2531" s="43">
        <f t="shared" si="522"/>
        <v>4.1904999999999992</v>
      </c>
      <c r="L2531">
        <f>_xlfn.XLOOKUP(B2531,Analítico!B:B,Analítico!I:I,0)</f>
        <v>14.45</v>
      </c>
    </row>
    <row r="2532" spans="1:12" ht="24" customHeight="1" x14ac:dyDescent="0.25">
      <c r="A2532" s="55" t="s">
        <v>1627</v>
      </c>
      <c r="B2532" s="56" t="s">
        <v>2758</v>
      </c>
      <c r="C2532" s="55" t="s">
        <v>204</v>
      </c>
      <c r="D2532" s="55" t="s">
        <v>2759</v>
      </c>
      <c r="E2532" s="249" t="s">
        <v>1665</v>
      </c>
      <c r="F2532" s="249"/>
      <c r="G2532" s="57" t="s">
        <v>1787</v>
      </c>
      <c r="H2532" s="58">
        <v>0.28999999999999998</v>
      </c>
      <c r="I2532" s="43">
        <f t="shared" si="521"/>
        <v>21.92</v>
      </c>
      <c r="J2532" s="43">
        <f t="shared" si="522"/>
        <v>6.3567999999999998</v>
      </c>
      <c r="L2532">
        <f>_xlfn.XLOOKUP(B2532,Analítico!B:B,Analítico!I:I,0)</f>
        <v>21.92</v>
      </c>
    </row>
    <row r="2533" spans="1:12" ht="25.5" customHeight="1" thickBot="1" x14ac:dyDescent="0.3">
      <c r="A2533" s="55" t="s">
        <v>1627</v>
      </c>
      <c r="B2533" s="56" t="s">
        <v>2805</v>
      </c>
      <c r="C2533" s="55" t="s">
        <v>204</v>
      </c>
      <c r="D2533" s="55" t="s">
        <v>2806</v>
      </c>
      <c r="E2533" s="249" t="s">
        <v>1648</v>
      </c>
      <c r="F2533" s="249"/>
      <c r="G2533" s="57" t="s">
        <v>596</v>
      </c>
      <c r="H2533" s="58">
        <v>1</v>
      </c>
      <c r="I2533" s="43">
        <f t="shared" si="521"/>
        <v>7.89</v>
      </c>
      <c r="J2533" s="43">
        <f t="shared" si="522"/>
        <v>7.89</v>
      </c>
      <c r="L2533">
        <f>_xlfn.XLOOKUP(B2533,Analítico!B:B,Analítico!I:I,0)</f>
        <v>7.89</v>
      </c>
    </row>
    <row r="2534" spans="1:12" ht="26.25" hidden="1" thickBot="1" x14ac:dyDescent="0.3">
      <c r="A2534" s="44"/>
      <c r="B2534" s="44"/>
      <c r="C2534" s="44"/>
      <c r="D2534" s="44"/>
      <c r="E2534" s="44" t="s">
        <v>1629</v>
      </c>
      <c r="F2534" s="45">
        <v>10.72</v>
      </c>
      <c r="G2534" s="44" t="s">
        <v>1630</v>
      </c>
      <c r="H2534" s="45">
        <v>0</v>
      </c>
      <c r="I2534" s="44" t="s">
        <v>1631</v>
      </c>
      <c r="J2534" s="45">
        <v>10.72</v>
      </c>
      <c r="L2534" t="str">
        <f>_xlfn.XLOOKUP(B2534,Analítico!B:B,Analítico!I:I,0)</f>
        <v>MO com LS =&gt;</v>
      </c>
    </row>
    <row r="2535" spans="1:12" ht="15" hidden="1" customHeight="1" thickBot="1" x14ac:dyDescent="0.3">
      <c r="A2535" s="44"/>
      <c r="B2535" s="44"/>
      <c r="C2535" s="44"/>
      <c r="D2535" s="44"/>
      <c r="E2535" s="44" t="s">
        <v>1632</v>
      </c>
      <c r="F2535" s="45">
        <v>4.12</v>
      </c>
      <c r="G2535" s="44"/>
      <c r="H2535" s="229" t="s">
        <v>1633</v>
      </c>
      <c r="I2535" s="229"/>
      <c r="J2535" s="45">
        <v>22.88</v>
      </c>
      <c r="L2535" t="str">
        <f>_xlfn.XLOOKUP(B2535,Analítico!B:B,Analítico!I:I,0)</f>
        <v>MO com LS =&gt;</v>
      </c>
    </row>
    <row r="2536" spans="1:12" ht="0.75" customHeight="1" thickTop="1" x14ac:dyDescent="0.25">
      <c r="A2536" s="49"/>
      <c r="B2536" s="49"/>
      <c r="C2536" s="49"/>
      <c r="D2536" s="49"/>
      <c r="E2536" s="49"/>
      <c r="F2536" s="49"/>
      <c r="G2536" s="49"/>
      <c r="H2536" s="49"/>
      <c r="I2536" s="49"/>
      <c r="J2536" s="49"/>
      <c r="L2536" t="str">
        <f>_xlfn.XLOOKUP(B2536,Analítico!B:B,Analítico!I:I,0)</f>
        <v>MO com LS =&gt;</v>
      </c>
    </row>
    <row r="2537" spans="1:12" ht="18" hidden="1" customHeight="1" x14ac:dyDescent="0.25">
      <c r="A2537" s="36" t="s">
        <v>1102</v>
      </c>
      <c r="B2537" s="37" t="s">
        <v>137</v>
      </c>
      <c r="C2537" s="36" t="s">
        <v>138</v>
      </c>
      <c r="D2537" s="36" t="s">
        <v>9</v>
      </c>
      <c r="E2537" s="250" t="s">
        <v>1626</v>
      </c>
      <c r="F2537" s="250"/>
      <c r="G2537" s="38" t="s">
        <v>139</v>
      </c>
      <c r="H2537" s="37" t="s">
        <v>140</v>
      </c>
      <c r="I2537" s="37" t="s">
        <v>141</v>
      </c>
      <c r="J2537" s="37" t="s">
        <v>10</v>
      </c>
      <c r="L2537" t="str">
        <f>_xlfn.XLOOKUP(B2537,Analítico!B:B,Analítico!I:I,0)</f>
        <v>Valor Unit</v>
      </c>
    </row>
    <row r="2538" spans="1:12" ht="39" customHeight="1" x14ac:dyDescent="0.25">
      <c r="A2538" s="39" t="s">
        <v>1636</v>
      </c>
      <c r="B2538" s="40" t="s">
        <v>1103</v>
      </c>
      <c r="C2538" s="39" t="s">
        <v>157</v>
      </c>
      <c r="D2538" s="39" t="s">
        <v>1104</v>
      </c>
      <c r="E2538" s="251" t="s">
        <v>2578</v>
      </c>
      <c r="F2538" s="251"/>
      <c r="G2538" s="41" t="s">
        <v>164</v>
      </c>
      <c r="H2538" s="42">
        <v>1</v>
      </c>
      <c r="I2538" s="43">
        <f t="shared" ref="I2538:I2541" si="523">L2538</f>
        <v>29.52</v>
      </c>
      <c r="J2538" s="43">
        <v>30.03</v>
      </c>
      <c r="L2538">
        <f>_xlfn.XLOOKUP(B2538,Analítico!B:B,Analítico!I:I,0)</f>
        <v>29.52</v>
      </c>
    </row>
    <row r="2539" spans="1:12" ht="25.5" customHeight="1" x14ac:dyDescent="0.25">
      <c r="A2539" s="50" t="s">
        <v>1638</v>
      </c>
      <c r="B2539" s="51" t="s">
        <v>1940</v>
      </c>
      <c r="C2539" s="50" t="s">
        <v>157</v>
      </c>
      <c r="D2539" s="50" t="s">
        <v>1941</v>
      </c>
      <c r="E2539" s="248" t="s">
        <v>1637</v>
      </c>
      <c r="F2539" s="248"/>
      <c r="G2539" s="52" t="s">
        <v>266</v>
      </c>
      <c r="H2539" s="53">
        <v>0.39</v>
      </c>
      <c r="I2539" s="43">
        <f t="shared" si="523"/>
        <v>19.64</v>
      </c>
      <c r="J2539" s="43">
        <f t="shared" ref="J2539:J2541" si="524">H2539*I2539</f>
        <v>7.6596000000000002</v>
      </c>
      <c r="L2539">
        <f>_xlfn.XLOOKUP(B2539,Analítico!B:B,Analítico!I:I,0)</f>
        <v>19.64</v>
      </c>
    </row>
    <row r="2540" spans="1:12" ht="24" customHeight="1" x14ac:dyDescent="0.25">
      <c r="A2540" s="50" t="s">
        <v>1638</v>
      </c>
      <c r="B2540" s="51" t="s">
        <v>1942</v>
      </c>
      <c r="C2540" s="50" t="s">
        <v>157</v>
      </c>
      <c r="D2540" s="50" t="s">
        <v>1943</v>
      </c>
      <c r="E2540" s="248" t="s">
        <v>1637</v>
      </c>
      <c r="F2540" s="248"/>
      <c r="G2540" s="52" t="s">
        <v>266</v>
      </c>
      <c r="H2540" s="53">
        <v>0.39</v>
      </c>
      <c r="I2540" s="43">
        <f t="shared" si="523"/>
        <v>27.04</v>
      </c>
      <c r="J2540" s="43">
        <f t="shared" si="524"/>
        <v>10.5456</v>
      </c>
      <c r="L2540">
        <f>_xlfn.XLOOKUP(B2540,Analítico!B:B,Analítico!I:I,0)</f>
        <v>27.04</v>
      </c>
    </row>
    <row r="2541" spans="1:12" ht="24" customHeight="1" thickBot="1" x14ac:dyDescent="0.3">
      <c r="A2541" s="55" t="s">
        <v>1627</v>
      </c>
      <c r="B2541" s="56" t="s">
        <v>2778</v>
      </c>
      <c r="C2541" s="55" t="s">
        <v>157</v>
      </c>
      <c r="D2541" s="55" t="s">
        <v>2779</v>
      </c>
      <c r="E2541" s="249" t="s">
        <v>1648</v>
      </c>
      <c r="F2541" s="249"/>
      <c r="G2541" s="57" t="s">
        <v>164</v>
      </c>
      <c r="H2541" s="58">
        <v>2</v>
      </c>
      <c r="I2541" s="43">
        <f t="shared" si="523"/>
        <v>5.66</v>
      </c>
      <c r="J2541" s="43">
        <f t="shared" si="524"/>
        <v>11.32</v>
      </c>
      <c r="L2541">
        <f>_xlfn.XLOOKUP(B2541,Analítico!B:B,Analítico!I:I,0)</f>
        <v>5.66</v>
      </c>
    </row>
    <row r="2542" spans="1:12" ht="26.25" hidden="1" thickBot="1" x14ac:dyDescent="0.3">
      <c r="A2542" s="44"/>
      <c r="B2542" s="44"/>
      <c r="C2542" s="44"/>
      <c r="D2542" s="44"/>
      <c r="E2542" s="44" t="s">
        <v>1629</v>
      </c>
      <c r="F2542" s="45">
        <v>13.81</v>
      </c>
      <c r="G2542" s="44" t="s">
        <v>1630</v>
      </c>
      <c r="H2542" s="45">
        <v>0</v>
      </c>
      <c r="I2542" s="44" t="s">
        <v>1631</v>
      </c>
      <c r="J2542" s="45">
        <v>13.81</v>
      </c>
      <c r="L2542" t="str">
        <f>_xlfn.XLOOKUP(B2542,Analítico!B:B,Analítico!I:I,0)</f>
        <v>MO com LS =&gt;</v>
      </c>
    </row>
    <row r="2543" spans="1:12" ht="15" hidden="1" customHeight="1" thickBot="1" x14ac:dyDescent="0.3">
      <c r="A2543" s="44"/>
      <c r="B2543" s="44"/>
      <c r="C2543" s="44"/>
      <c r="D2543" s="44"/>
      <c r="E2543" s="44" t="s">
        <v>1632</v>
      </c>
      <c r="F2543" s="45">
        <v>6.6</v>
      </c>
      <c r="G2543" s="44"/>
      <c r="H2543" s="229" t="s">
        <v>1633</v>
      </c>
      <c r="I2543" s="229"/>
      <c r="J2543" s="45">
        <v>36.630000000000003</v>
      </c>
      <c r="L2543" t="str">
        <f>_xlfn.XLOOKUP(B2543,Analítico!B:B,Analítico!I:I,0)</f>
        <v>MO com LS =&gt;</v>
      </c>
    </row>
    <row r="2544" spans="1:12" ht="0.75" customHeight="1" thickTop="1" x14ac:dyDescent="0.25">
      <c r="A2544" s="49"/>
      <c r="B2544" s="49"/>
      <c r="C2544" s="49"/>
      <c r="D2544" s="49"/>
      <c r="E2544" s="49"/>
      <c r="F2544" s="49"/>
      <c r="G2544" s="49"/>
      <c r="H2544" s="49"/>
      <c r="I2544" s="49"/>
      <c r="J2544" s="49"/>
      <c r="L2544" t="str">
        <f>_xlfn.XLOOKUP(B2544,Analítico!B:B,Analítico!I:I,0)</f>
        <v>MO com LS =&gt;</v>
      </c>
    </row>
    <row r="2545" spans="1:12" ht="18" hidden="1" customHeight="1" x14ac:dyDescent="0.25">
      <c r="A2545" s="36" t="s">
        <v>1105</v>
      </c>
      <c r="B2545" s="37" t="s">
        <v>137</v>
      </c>
      <c r="C2545" s="36" t="s">
        <v>138</v>
      </c>
      <c r="D2545" s="36" t="s">
        <v>9</v>
      </c>
      <c r="E2545" s="250" t="s">
        <v>1626</v>
      </c>
      <c r="F2545" s="250"/>
      <c r="G2545" s="38" t="s">
        <v>139</v>
      </c>
      <c r="H2545" s="37" t="s">
        <v>140</v>
      </c>
      <c r="I2545" s="37" t="s">
        <v>141</v>
      </c>
      <c r="J2545" s="37" t="s">
        <v>10</v>
      </c>
      <c r="L2545" t="str">
        <f>_xlfn.XLOOKUP(B2545,Analítico!B:B,Analítico!I:I,0)</f>
        <v>Valor Unit</v>
      </c>
    </row>
    <row r="2546" spans="1:12" ht="39" customHeight="1" x14ac:dyDescent="0.25">
      <c r="A2546" s="39" t="s">
        <v>1636</v>
      </c>
      <c r="B2546" s="40" t="s">
        <v>1106</v>
      </c>
      <c r="C2546" s="39" t="s">
        <v>157</v>
      </c>
      <c r="D2546" s="39" t="s">
        <v>1107</v>
      </c>
      <c r="E2546" s="251" t="s">
        <v>2578</v>
      </c>
      <c r="F2546" s="251"/>
      <c r="G2546" s="41" t="s">
        <v>164</v>
      </c>
      <c r="H2546" s="42">
        <v>1</v>
      </c>
      <c r="I2546" s="43">
        <f t="shared" ref="I2546:I2548" si="525">L2546</f>
        <v>41.111231975409837</v>
      </c>
      <c r="J2546" s="43">
        <f t="shared" ref="J2546:J2548" si="526">H2546*I2546</f>
        <v>41.111231975409837</v>
      </c>
      <c r="L2546">
        <f>_xlfn.XLOOKUP(B2546,Analítico!B:B,Analítico!I:I,0)</f>
        <v>41.111231975409837</v>
      </c>
    </row>
    <row r="2547" spans="1:12" ht="39" customHeight="1" x14ac:dyDescent="0.25">
      <c r="A2547" s="50" t="s">
        <v>1638</v>
      </c>
      <c r="B2547" s="51" t="s">
        <v>2780</v>
      </c>
      <c r="C2547" s="50" t="s">
        <v>157</v>
      </c>
      <c r="D2547" s="50" t="s">
        <v>2781</v>
      </c>
      <c r="E2547" s="248" t="s">
        <v>2578</v>
      </c>
      <c r="F2547" s="248"/>
      <c r="G2547" s="52" t="s">
        <v>164</v>
      </c>
      <c r="H2547" s="53">
        <v>1</v>
      </c>
      <c r="I2547" s="43">
        <f t="shared" si="525"/>
        <v>6.98</v>
      </c>
      <c r="J2547" s="43">
        <f t="shared" si="526"/>
        <v>6.98</v>
      </c>
      <c r="L2547">
        <f>_xlfn.XLOOKUP(B2547,Analítico!B:B,Analítico!I:I,0)</f>
        <v>6.98</v>
      </c>
    </row>
    <row r="2548" spans="1:12" ht="39" customHeight="1" thickBot="1" x14ac:dyDescent="0.3">
      <c r="A2548" s="50" t="s">
        <v>1638</v>
      </c>
      <c r="B2548" s="51" t="s">
        <v>2807</v>
      </c>
      <c r="C2548" s="50" t="s">
        <v>157</v>
      </c>
      <c r="D2548" s="50" t="s">
        <v>2808</v>
      </c>
      <c r="E2548" s="248" t="s">
        <v>2578</v>
      </c>
      <c r="F2548" s="248"/>
      <c r="G2548" s="52" t="s">
        <v>164</v>
      </c>
      <c r="H2548" s="53">
        <v>1</v>
      </c>
      <c r="I2548" s="43">
        <f t="shared" si="525"/>
        <v>34.130000000000003</v>
      </c>
      <c r="J2548" s="43">
        <f t="shared" si="526"/>
        <v>34.130000000000003</v>
      </c>
      <c r="L2548">
        <f>_xlfn.XLOOKUP(B2548,Analítico!B:B,Analítico!I:I,0)</f>
        <v>34.130000000000003</v>
      </c>
    </row>
    <row r="2549" spans="1:12" ht="26.25" hidden="1" thickBot="1" x14ac:dyDescent="0.3">
      <c r="A2549" s="44"/>
      <c r="B2549" s="44"/>
      <c r="C2549" s="44"/>
      <c r="D2549" s="44"/>
      <c r="E2549" s="44" t="s">
        <v>1629</v>
      </c>
      <c r="F2549" s="45">
        <v>19.37</v>
      </c>
      <c r="G2549" s="44" t="s">
        <v>1630</v>
      </c>
      <c r="H2549" s="45">
        <v>0</v>
      </c>
      <c r="I2549" s="44" t="s">
        <v>1631</v>
      </c>
      <c r="J2549" s="45">
        <v>19.37</v>
      </c>
      <c r="L2549" t="str">
        <f>_xlfn.XLOOKUP(B2549,Analítico!B:B,Analítico!I:I,0)</f>
        <v>MO com LS =&gt;</v>
      </c>
    </row>
    <row r="2550" spans="1:12" ht="15" hidden="1" customHeight="1" thickBot="1" x14ac:dyDescent="0.3">
      <c r="A2550" s="44"/>
      <c r="B2550" s="44"/>
      <c r="C2550" s="44"/>
      <c r="D2550" s="44"/>
      <c r="E2550" s="44" t="s">
        <v>1632</v>
      </c>
      <c r="F2550" s="45">
        <v>9.1999999999999993</v>
      </c>
      <c r="G2550" s="44"/>
      <c r="H2550" s="229" t="s">
        <v>1633</v>
      </c>
      <c r="I2550" s="229"/>
      <c r="J2550" s="45">
        <v>51.03</v>
      </c>
      <c r="L2550" t="str">
        <f>_xlfn.XLOOKUP(B2550,Analítico!B:B,Analítico!I:I,0)</f>
        <v>MO com LS =&gt;</v>
      </c>
    </row>
    <row r="2551" spans="1:12" ht="0.75" customHeight="1" thickTop="1" x14ac:dyDescent="0.25">
      <c r="A2551" s="49"/>
      <c r="B2551" s="49"/>
      <c r="C2551" s="49"/>
      <c r="D2551" s="49"/>
      <c r="E2551" s="49"/>
      <c r="F2551" s="49"/>
      <c r="G2551" s="49"/>
      <c r="H2551" s="49"/>
      <c r="I2551" s="49"/>
      <c r="J2551" s="49"/>
      <c r="L2551" t="str">
        <f>_xlfn.XLOOKUP(B2551,Analítico!B:B,Analítico!I:I,0)</f>
        <v>MO com LS =&gt;</v>
      </c>
    </row>
    <row r="2552" spans="1:12" ht="18" hidden="1" customHeight="1" x14ac:dyDescent="0.25">
      <c r="A2552" s="36" t="s">
        <v>1108</v>
      </c>
      <c r="B2552" s="37" t="s">
        <v>137</v>
      </c>
      <c r="C2552" s="36" t="s">
        <v>138</v>
      </c>
      <c r="D2552" s="36" t="s">
        <v>9</v>
      </c>
      <c r="E2552" s="250" t="s">
        <v>1626</v>
      </c>
      <c r="F2552" s="250"/>
      <c r="G2552" s="38" t="s">
        <v>139</v>
      </c>
      <c r="H2552" s="37" t="s">
        <v>140</v>
      </c>
      <c r="I2552" s="37" t="s">
        <v>141</v>
      </c>
      <c r="J2552" s="37" t="s">
        <v>10</v>
      </c>
      <c r="L2552" t="str">
        <f>_xlfn.XLOOKUP(B2552,Analítico!B:B,Analítico!I:I,0)</f>
        <v>Valor Unit</v>
      </c>
    </row>
    <row r="2553" spans="1:12" ht="25.5" customHeight="1" x14ac:dyDescent="0.25">
      <c r="A2553" s="39" t="s">
        <v>1636</v>
      </c>
      <c r="B2553" s="40" t="s">
        <v>1109</v>
      </c>
      <c r="C2553" s="39" t="s">
        <v>157</v>
      </c>
      <c r="D2553" s="39" t="s">
        <v>1110</v>
      </c>
      <c r="E2553" s="251" t="s">
        <v>2578</v>
      </c>
      <c r="F2553" s="251"/>
      <c r="G2553" s="41" t="s">
        <v>164</v>
      </c>
      <c r="H2553" s="42">
        <v>1</v>
      </c>
      <c r="I2553" s="43">
        <f t="shared" ref="I2553:I2556" si="527">L2553</f>
        <v>91.503306442622971</v>
      </c>
      <c r="J2553" s="43">
        <f t="shared" ref="J2553:J2556" si="528">H2553*I2553</f>
        <v>91.503306442622971</v>
      </c>
      <c r="L2553">
        <f>_xlfn.XLOOKUP(B2553,Analítico!B:B,Analítico!I:I,0)</f>
        <v>91.503306442622971</v>
      </c>
    </row>
    <row r="2554" spans="1:12" ht="25.5" customHeight="1" x14ac:dyDescent="0.25">
      <c r="A2554" s="50" t="s">
        <v>1638</v>
      </c>
      <c r="B2554" s="51" t="s">
        <v>1940</v>
      </c>
      <c r="C2554" s="50" t="s">
        <v>157</v>
      </c>
      <c r="D2554" s="50" t="s">
        <v>1941</v>
      </c>
      <c r="E2554" s="248" t="s">
        <v>1637</v>
      </c>
      <c r="F2554" s="248"/>
      <c r="G2554" s="52" t="s">
        <v>266</v>
      </c>
      <c r="H2554" s="53">
        <v>0.23519999999999999</v>
      </c>
      <c r="I2554" s="43">
        <f t="shared" si="527"/>
        <v>19.64</v>
      </c>
      <c r="J2554" s="43">
        <f t="shared" si="528"/>
        <v>4.6193280000000003</v>
      </c>
      <c r="L2554">
        <f>_xlfn.XLOOKUP(B2554,Analítico!B:B,Analítico!I:I,0)</f>
        <v>19.64</v>
      </c>
    </row>
    <row r="2555" spans="1:12" ht="24" customHeight="1" x14ac:dyDescent="0.25">
      <c r="A2555" s="50" t="s">
        <v>1638</v>
      </c>
      <c r="B2555" s="51" t="s">
        <v>1942</v>
      </c>
      <c r="C2555" s="50" t="s">
        <v>157</v>
      </c>
      <c r="D2555" s="50" t="s">
        <v>1943</v>
      </c>
      <c r="E2555" s="248" t="s">
        <v>1637</v>
      </c>
      <c r="F2555" s="248"/>
      <c r="G2555" s="52" t="s">
        <v>266</v>
      </c>
      <c r="H2555" s="53">
        <v>0.56440000000000001</v>
      </c>
      <c r="I2555" s="43">
        <f t="shared" si="527"/>
        <v>27.04</v>
      </c>
      <c r="J2555" s="43">
        <f t="shared" si="528"/>
        <v>15.261376</v>
      </c>
      <c r="L2555">
        <f>_xlfn.XLOOKUP(B2555,Analítico!B:B,Analítico!I:I,0)</f>
        <v>27.04</v>
      </c>
    </row>
    <row r="2556" spans="1:12" ht="39" customHeight="1" thickBot="1" x14ac:dyDescent="0.3">
      <c r="A2556" s="55" t="s">
        <v>1627</v>
      </c>
      <c r="B2556" s="56" t="s">
        <v>2809</v>
      </c>
      <c r="C2556" s="55" t="s">
        <v>157</v>
      </c>
      <c r="D2556" s="55" t="s">
        <v>2810</v>
      </c>
      <c r="E2556" s="249" t="s">
        <v>1648</v>
      </c>
      <c r="F2556" s="249"/>
      <c r="G2556" s="57" t="s">
        <v>164</v>
      </c>
      <c r="H2556" s="58">
        <v>1</v>
      </c>
      <c r="I2556" s="43">
        <f t="shared" si="527"/>
        <v>71.63</v>
      </c>
      <c r="J2556" s="43">
        <f t="shared" si="528"/>
        <v>71.63</v>
      </c>
      <c r="L2556">
        <f>_xlfn.XLOOKUP(B2556,Analítico!B:B,Analítico!I:I,0)</f>
        <v>71.63</v>
      </c>
    </row>
    <row r="2557" spans="1:12" ht="26.25" hidden="1" thickBot="1" x14ac:dyDescent="0.3">
      <c r="A2557" s="44"/>
      <c r="B2557" s="44"/>
      <c r="C2557" s="44"/>
      <c r="D2557" s="44"/>
      <c r="E2557" s="44" t="s">
        <v>1629</v>
      </c>
      <c r="F2557" s="45">
        <v>15.4</v>
      </c>
      <c r="G2557" s="44" t="s">
        <v>1630</v>
      </c>
      <c r="H2557" s="45">
        <v>0</v>
      </c>
      <c r="I2557" s="44" t="s">
        <v>1631</v>
      </c>
      <c r="J2557" s="45">
        <v>15.4</v>
      </c>
      <c r="L2557" t="str">
        <f>_xlfn.XLOOKUP(B2557,Analítico!B:B,Analítico!I:I,0)</f>
        <v>MO com LS =&gt;</v>
      </c>
    </row>
    <row r="2558" spans="1:12" ht="15" hidden="1" customHeight="1" thickBot="1" x14ac:dyDescent="0.3">
      <c r="A2558" s="44"/>
      <c r="B2558" s="44"/>
      <c r="C2558" s="44"/>
      <c r="D2558" s="44"/>
      <c r="E2558" s="44" t="s">
        <v>1632</v>
      </c>
      <c r="F2558" s="45">
        <v>20.48</v>
      </c>
      <c r="G2558" s="44"/>
      <c r="H2558" s="229" t="s">
        <v>1633</v>
      </c>
      <c r="I2558" s="229"/>
      <c r="J2558" s="45">
        <v>113.58</v>
      </c>
      <c r="L2558" t="str">
        <f>_xlfn.XLOOKUP(B2558,Analítico!B:B,Analítico!I:I,0)</f>
        <v>MO com LS =&gt;</v>
      </c>
    </row>
    <row r="2559" spans="1:12" ht="0.75" customHeight="1" thickTop="1" x14ac:dyDescent="0.25">
      <c r="A2559" s="49"/>
      <c r="B2559" s="49"/>
      <c r="C2559" s="49"/>
      <c r="D2559" s="49"/>
      <c r="E2559" s="49"/>
      <c r="F2559" s="49"/>
      <c r="G2559" s="49"/>
      <c r="H2559" s="49"/>
      <c r="I2559" s="49"/>
      <c r="J2559" s="49"/>
      <c r="L2559" t="str">
        <f>_xlfn.XLOOKUP(B2559,Analítico!B:B,Analítico!I:I,0)</f>
        <v>MO com LS =&gt;</v>
      </c>
    </row>
    <row r="2560" spans="1:12" ht="18" hidden="1" customHeight="1" x14ac:dyDescent="0.25">
      <c r="A2560" s="36" t="s">
        <v>1111</v>
      </c>
      <c r="B2560" s="37" t="s">
        <v>137</v>
      </c>
      <c r="C2560" s="36" t="s">
        <v>138</v>
      </c>
      <c r="D2560" s="36" t="s">
        <v>9</v>
      </c>
      <c r="E2560" s="250" t="s">
        <v>1626</v>
      </c>
      <c r="F2560" s="250"/>
      <c r="G2560" s="38" t="s">
        <v>139</v>
      </c>
      <c r="H2560" s="37" t="s">
        <v>140</v>
      </c>
      <c r="I2560" s="37" t="s">
        <v>141</v>
      </c>
      <c r="J2560" s="37" t="s">
        <v>10</v>
      </c>
      <c r="L2560" t="str">
        <f>_xlfn.XLOOKUP(B2560,Analítico!B:B,Analítico!I:I,0)</f>
        <v>Valor Unit</v>
      </c>
    </row>
    <row r="2561" spans="1:12" ht="39" customHeight="1" x14ac:dyDescent="0.25">
      <c r="A2561" s="39" t="s">
        <v>1636</v>
      </c>
      <c r="B2561" s="40" t="s">
        <v>1112</v>
      </c>
      <c r="C2561" s="39" t="s">
        <v>157</v>
      </c>
      <c r="D2561" s="39" t="s">
        <v>1113</v>
      </c>
      <c r="E2561" s="251" t="s">
        <v>2578</v>
      </c>
      <c r="F2561" s="251"/>
      <c r="G2561" s="41" t="s">
        <v>255</v>
      </c>
      <c r="H2561" s="42">
        <v>1</v>
      </c>
      <c r="I2561" s="43">
        <f t="shared" ref="I2561:I2565" si="529">L2561</f>
        <v>14.19517749180328</v>
      </c>
      <c r="J2561" s="43">
        <f t="shared" ref="J2561:J2565" si="530">H2561*I2561</f>
        <v>14.19517749180328</v>
      </c>
      <c r="L2561">
        <f>_xlfn.XLOOKUP(B2561,Analítico!B:B,Analítico!I:I,0)</f>
        <v>14.19517749180328</v>
      </c>
    </row>
    <row r="2562" spans="1:12" ht="25.5" customHeight="1" x14ac:dyDescent="0.25">
      <c r="A2562" s="50" t="s">
        <v>1638</v>
      </c>
      <c r="B2562" s="51" t="s">
        <v>1940</v>
      </c>
      <c r="C2562" s="50" t="s">
        <v>157</v>
      </c>
      <c r="D2562" s="50" t="s">
        <v>1941</v>
      </c>
      <c r="E2562" s="248" t="s">
        <v>1637</v>
      </c>
      <c r="F2562" s="248"/>
      <c r="G2562" s="52" t="s">
        <v>266</v>
      </c>
      <c r="H2562" s="53">
        <v>1.2999999999999999E-2</v>
      </c>
      <c r="I2562" s="43">
        <f t="shared" si="529"/>
        <v>19.64</v>
      </c>
      <c r="J2562" s="43">
        <f t="shared" si="530"/>
        <v>0.25531999999999999</v>
      </c>
      <c r="L2562">
        <f>_xlfn.XLOOKUP(B2562,Analítico!B:B,Analítico!I:I,0)</f>
        <v>19.64</v>
      </c>
    </row>
    <row r="2563" spans="1:12" ht="24" customHeight="1" x14ac:dyDescent="0.25">
      <c r="A2563" s="50" t="s">
        <v>1638</v>
      </c>
      <c r="B2563" s="51" t="s">
        <v>1942</v>
      </c>
      <c r="C2563" s="50" t="s">
        <v>157</v>
      </c>
      <c r="D2563" s="50" t="s">
        <v>1943</v>
      </c>
      <c r="E2563" s="248" t="s">
        <v>1637</v>
      </c>
      <c r="F2563" s="248"/>
      <c r="G2563" s="52" t="s">
        <v>266</v>
      </c>
      <c r="H2563" s="53">
        <v>1.2999999999999999E-2</v>
      </c>
      <c r="I2563" s="43">
        <f t="shared" si="529"/>
        <v>27.04</v>
      </c>
      <c r="J2563" s="43">
        <f t="shared" si="530"/>
        <v>0.35152</v>
      </c>
      <c r="L2563">
        <f>_xlfn.XLOOKUP(B2563,Analítico!B:B,Analítico!I:I,0)</f>
        <v>27.04</v>
      </c>
    </row>
    <row r="2564" spans="1:12" ht="39" customHeight="1" x14ac:dyDescent="0.25">
      <c r="A2564" s="55" t="s">
        <v>1627</v>
      </c>
      <c r="B2564" s="56" t="s">
        <v>2811</v>
      </c>
      <c r="C2564" s="55" t="s">
        <v>157</v>
      </c>
      <c r="D2564" s="55" t="s">
        <v>2812</v>
      </c>
      <c r="E2564" s="249" t="s">
        <v>1648</v>
      </c>
      <c r="F2564" s="249"/>
      <c r="G2564" s="57" t="s">
        <v>255</v>
      </c>
      <c r="H2564" s="58">
        <v>1.0269999999999999</v>
      </c>
      <c r="I2564" s="43">
        <f t="shared" si="529"/>
        <v>13.22</v>
      </c>
      <c r="J2564" s="43">
        <f t="shared" si="530"/>
        <v>13.576939999999999</v>
      </c>
      <c r="L2564">
        <f>_xlfn.XLOOKUP(B2564,Analítico!B:B,Analítico!I:I,0)</f>
        <v>13.22</v>
      </c>
    </row>
    <row r="2565" spans="1:12" ht="25.5" customHeight="1" thickBot="1" x14ac:dyDescent="0.3">
      <c r="A2565" s="55" t="s">
        <v>1627</v>
      </c>
      <c r="B2565" s="56" t="s">
        <v>2587</v>
      </c>
      <c r="C2565" s="55" t="s">
        <v>157</v>
      </c>
      <c r="D2565" s="55" t="s">
        <v>2588</v>
      </c>
      <c r="E2565" s="249" t="s">
        <v>1648</v>
      </c>
      <c r="F2565" s="249"/>
      <c r="G2565" s="57" t="s">
        <v>164</v>
      </c>
      <c r="H2565" s="58">
        <v>0.01</v>
      </c>
      <c r="I2565" s="43">
        <f t="shared" si="529"/>
        <v>3.14</v>
      </c>
      <c r="J2565" s="43">
        <f t="shared" si="530"/>
        <v>3.1400000000000004E-2</v>
      </c>
      <c r="L2565">
        <f>_xlfn.XLOOKUP(B2565,Analítico!B:B,Analítico!I:I,0)</f>
        <v>3.14</v>
      </c>
    </row>
    <row r="2566" spans="1:12" ht="26.25" hidden="1" thickBot="1" x14ac:dyDescent="0.3">
      <c r="A2566" s="44"/>
      <c r="B2566" s="44"/>
      <c r="C2566" s="44"/>
      <c r="D2566" s="44"/>
      <c r="E2566" s="44" t="s">
        <v>1629</v>
      </c>
      <c r="F2566" s="45">
        <v>0.45</v>
      </c>
      <c r="G2566" s="44" t="s">
        <v>1630</v>
      </c>
      <c r="H2566" s="45">
        <v>0</v>
      </c>
      <c r="I2566" s="44" t="s">
        <v>1631</v>
      </c>
      <c r="J2566" s="45">
        <v>0.45</v>
      </c>
      <c r="L2566" t="str">
        <f>_xlfn.XLOOKUP(B2566,Analítico!B:B,Analítico!I:I,0)</f>
        <v>MO com LS =&gt;</v>
      </c>
    </row>
    <row r="2567" spans="1:12" ht="15" hidden="1" customHeight="1" thickBot="1" x14ac:dyDescent="0.3">
      <c r="A2567" s="44"/>
      <c r="B2567" s="44"/>
      <c r="C2567" s="44"/>
      <c r="D2567" s="44"/>
      <c r="E2567" s="44" t="s">
        <v>1632</v>
      </c>
      <c r="F2567" s="45">
        <v>3.17</v>
      </c>
      <c r="G2567" s="44"/>
      <c r="H2567" s="229" t="s">
        <v>1633</v>
      </c>
      <c r="I2567" s="229"/>
      <c r="J2567" s="45">
        <v>17.62</v>
      </c>
      <c r="L2567" t="str">
        <f>_xlfn.XLOOKUP(B2567,Analítico!B:B,Analítico!I:I,0)</f>
        <v>MO com LS =&gt;</v>
      </c>
    </row>
    <row r="2568" spans="1:12" ht="0.75" customHeight="1" thickTop="1" x14ac:dyDescent="0.25">
      <c r="A2568" s="49"/>
      <c r="B2568" s="49"/>
      <c r="C2568" s="49"/>
      <c r="D2568" s="49"/>
      <c r="E2568" s="49"/>
      <c r="F2568" s="49"/>
      <c r="G2568" s="49"/>
      <c r="H2568" s="49"/>
      <c r="I2568" s="49"/>
      <c r="J2568" s="49"/>
      <c r="L2568" t="str">
        <f>_xlfn.XLOOKUP(B2568,Analítico!B:B,Analítico!I:I,0)</f>
        <v>MO com LS =&gt;</v>
      </c>
    </row>
    <row r="2569" spans="1:12" ht="18" hidden="1" customHeight="1" x14ac:dyDescent="0.25">
      <c r="A2569" s="36" t="s">
        <v>1114</v>
      </c>
      <c r="B2569" s="37" t="s">
        <v>137</v>
      </c>
      <c r="C2569" s="36" t="s">
        <v>138</v>
      </c>
      <c r="D2569" s="36" t="s">
        <v>9</v>
      </c>
      <c r="E2569" s="250" t="s">
        <v>1626</v>
      </c>
      <c r="F2569" s="250"/>
      <c r="G2569" s="38" t="s">
        <v>139</v>
      </c>
      <c r="H2569" s="37" t="s">
        <v>140</v>
      </c>
      <c r="I2569" s="37" t="s">
        <v>141</v>
      </c>
      <c r="J2569" s="37" t="s">
        <v>10</v>
      </c>
      <c r="L2569" t="str">
        <f>_xlfn.XLOOKUP(B2569,Analítico!B:B,Analítico!I:I,0)</f>
        <v>Valor Unit</v>
      </c>
    </row>
    <row r="2570" spans="1:12" ht="39" customHeight="1" x14ac:dyDescent="0.25">
      <c r="A2570" s="39" t="s">
        <v>1636</v>
      </c>
      <c r="B2570" s="40" t="s">
        <v>1115</v>
      </c>
      <c r="C2570" s="39" t="s">
        <v>157</v>
      </c>
      <c r="D2570" s="39" t="s">
        <v>1116</v>
      </c>
      <c r="E2570" s="251" t="s">
        <v>2578</v>
      </c>
      <c r="F2570" s="251"/>
      <c r="G2570" s="41" t="s">
        <v>255</v>
      </c>
      <c r="H2570" s="42">
        <v>1</v>
      </c>
      <c r="I2570" s="43">
        <f t="shared" ref="I2570:I2574" si="531">L2570</f>
        <v>2.6424620983606557</v>
      </c>
      <c r="J2570" s="43">
        <f t="shared" ref="J2570:J2574" si="532">H2570*I2570</f>
        <v>2.6424620983606557</v>
      </c>
      <c r="L2570">
        <f>_xlfn.XLOOKUP(B2570,Analítico!B:B,Analítico!I:I,0)</f>
        <v>2.6424620983606557</v>
      </c>
    </row>
    <row r="2571" spans="1:12" ht="25.5" customHeight="1" x14ac:dyDescent="0.25">
      <c r="A2571" s="50" t="s">
        <v>1638</v>
      </c>
      <c r="B2571" s="51" t="s">
        <v>1940</v>
      </c>
      <c r="C2571" s="50" t="s">
        <v>157</v>
      </c>
      <c r="D2571" s="50" t="s">
        <v>1941</v>
      </c>
      <c r="E2571" s="248" t="s">
        <v>1637</v>
      </c>
      <c r="F2571" s="248"/>
      <c r="G2571" s="52" t="s">
        <v>266</v>
      </c>
      <c r="H2571" s="53">
        <v>2.4E-2</v>
      </c>
      <c r="I2571" s="43">
        <f t="shared" si="531"/>
        <v>19.64</v>
      </c>
      <c r="J2571" s="43">
        <f t="shared" si="532"/>
        <v>0.47136</v>
      </c>
      <c r="L2571">
        <f>_xlfn.XLOOKUP(B2571,Analítico!B:B,Analítico!I:I,0)</f>
        <v>19.64</v>
      </c>
    </row>
    <row r="2572" spans="1:12" ht="24" customHeight="1" x14ac:dyDescent="0.25">
      <c r="A2572" s="50" t="s">
        <v>1638</v>
      </c>
      <c r="B2572" s="51" t="s">
        <v>1942</v>
      </c>
      <c r="C2572" s="50" t="s">
        <v>157</v>
      </c>
      <c r="D2572" s="50" t="s">
        <v>1943</v>
      </c>
      <c r="E2572" s="248" t="s">
        <v>1637</v>
      </c>
      <c r="F2572" s="248"/>
      <c r="G2572" s="52" t="s">
        <v>266</v>
      </c>
      <c r="H2572" s="53">
        <v>2.4E-2</v>
      </c>
      <c r="I2572" s="43">
        <f t="shared" si="531"/>
        <v>27.04</v>
      </c>
      <c r="J2572" s="43">
        <f t="shared" si="532"/>
        <v>0.64895999999999998</v>
      </c>
      <c r="L2572">
        <f>_xlfn.XLOOKUP(B2572,Analítico!B:B,Analítico!I:I,0)</f>
        <v>27.04</v>
      </c>
    </row>
    <row r="2573" spans="1:12" ht="39" customHeight="1" x14ac:dyDescent="0.25">
      <c r="A2573" s="55" t="s">
        <v>1627</v>
      </c>
      <c r="B2573" s="56" t="s">
        <v>2813</v>
      </c>
      <c r="C2573" s="55" t="s">
        <v>157</v>
      </c>
      <c r="D2573" s="55" t="s">
        <v>2814</v>
      </c>
      <c r="E2573" s="249" t="s">
        <v>1648</v>
      </c>
      <c r="F2573" s="249"/>
      <c r="G2573" s="57" t="s">
        <v>255</v>
      </c>
      <c r="H2573" s="58">
        <v>1.19</v>
      </c>
      <c r="I2573" s="43">
        <f t="shared" si="531"/>
        <v>1.27</v>
      </c>
      <c r="J2573" s="43">
        <f t="shared" si="532"/>
        <v>1.5112999999999999</v>
      </c>
      <c r="L2573">
        <f>_xlfn.XLOOKUP(B2573,Analítico!B:B,Analítico!I:I,0)</f>
        <v>1.27</v>
      </c>
    </row>
    <row r="2574" spans="1:12" ht="25.5" customHeight="1" thickBot="1" x14ac:dyDescent="0.3">
      <c r="A2574" s="55" t="s">
        <v>1627</v>
      </c>
      <c r="B2574" s="56" t="s">
        <v>2587</v>
      </c>
      <c r="C2574" s="55" t="s">
        <v>157</v>
      </c>
      <c r="D2574" s="55" t="s">
        <v>2588</v>
      </c>
      <c r="E2574" s="249" t="s">
        <v>1648</v>
      </c>
      <c r="F2574" s="249"/>
      <c r="G2574" s="57" t="s">
        <v>164</v>
      </c>
      <c r="H2574" s="58">
        <v>8.9999999999999993E-3</v>
      </c>
      <c r="I2574" s="43">
        <f t="shared" si="531"/>
        <v>3.14</v>
      </c>
      <c r="J2574" s="43">
        <f t="shared" si="532"/>
        <v>2.826E-2</v>
      </c>
      <c r="L2574">
        <f>_xlfn.XLOOKUP(B2574,Analítico!B:B,Analítico!I:I,0)</f>
        <v>3.14</v>
      </c>
    </row>
    <row r="2575" spans="1:12" ht="26.25" hidden="1" thickBot="1" x14ac:dyDescent="0.3">
      <c r="A2575" s="44"/>
      <c r="B2575" s="44"/>
      <c r="C2575" s="44"/>
      <c r="D2575" s="44"/>
      <c r="E2575" s="44" t="s">
        <v>1629</v>
      </c>
      <c r="F2575" s="45">
        <v>0.84</v>
      </c>
      <c r="G2575" s="44" t="s">
        <v>1630</v>
      </c>
      <c r="H2575" s="45">
        <v>0</v>
      </c>
      <c r="I2575" s="44" t="s">
        <v>1631</v>
      </c>
      <c r="J2575" s="45">
        <v>0.84</v>
      </c>
      <c r="L2575" t="str">
        <f>_xlfn.XLOOKUP(B2575,Analítico!B:B,Analítico!I:I,0)</f>
        <v>MO com LS =&gt;</v>
      </c>
    </row>
    <row r="2576" spans="1:12" ht="15" hidden="1" customHeight="1" thickBot="1" x14ac:dyDescent="0.3">
      <c r="A2576" s="44"/>
      <c r="B2576" s="44"/>
      <c r="C2576" s="44"/>
      <c r="D2576" s="44"/>
      <c r="E2576" s="44" t="s">
        <v>1632</v>
      </c>
      <c r="F2576" s="45">
        <v>0.59</v>
      </c>
      <c r="G2576" s="44"/>
      <c r="H2576" s="229" t="s">
        <v>1633</v>
      </c>
      <c r="I2576" s="229"/>
      <c r="J2576" s="45">
        <v>3.28</v>
      </c>
      <c r="L2576" t="str">
        <f>_xlfn.XLOOKUP(B2576,Analítico!B:B,Analítico!I:I,0)</f>
        <v>MO com LS =&gt;</v>
      </c>
    </row>
    <row r="2577" spans="1:12" ht="0.75" customHeight="1" thickTop="1" x14ac:dyDescent="0.25">
      <c r="A2577" s="49"/>
      <c r="B2577" s="49"/>
      <c r="C2577" s="49"/>
      <c r="D2577" s="49"/>
      <c r="E2577" s="49"/>
      <c r="F2577" s="49"/>
      <c r="G2577" s="49"/>
      <c r="H2577" s="49"/>
      <c r="I2577" s="49"/>
      <c r="J2577" s="49"/>
      <c r="L2577" t="str">
        <f>_xlfn.XLOOKUP(B2577,Analítico!B:B,Analítico!I:I,0)</f>
        <v>MO com LS =&gt;</v>
      </c>
    </row>
    <row r="2578" spans="1:12" ht="18" hidden="1" customHeight="1" x14ac:dyDescent="0.25">
      <c r="A2578" s="36" t="s">
        <v>1118</v>
      </c>
      <c r="B2578" s="37" t="s">
        <v>137</v>
      </c>
      <c r="C2578" s="36" t="s">
        <v>138</v>
      </c>
      <c r="D2578" s="36" t="s">
        <v>9</v>
      </c>
      <c r="E2578" s="250" t="s">
        <v>1626</v>
      </c>
      <c r="F2578" s="250"/>
      <c r="G2578" s="38" t="s">
        <v>139</v>
      </c>
      <c r="H2578" s="37" t="s">
        <v>140</v>
      </c>
      <c r="I2578" s="37" t="s">
        <v>141</v>
      </c>
      <c r="J2578" s="37" t="s">
        <v>10</v>
      </c>
      <c r="L2578" t="str">
        <f>_xlfn.XLOOKUP(B2578,Analítico!B:B,Analítico!I:I,0)</f>
        <v>Valor Unit</v>
      </c>
    </row>
    <row r="2579" spans="1:12" ht="39" customHeight="1" x14ac:dyDescent="0.25">
      <c r="A2579" s="39" t="s">
        <v>1636</v>
      </c>
      <c r="B2579" s="40" t="s">
        <v>1119</v>
      </c>
      <c r="C2579" s="39" t="s">
        <v>157</v>
      </c>
      <c r="D2579" s="39" t="s">
        <v>1120</v>
      </c>
      <c r="E2579" s="251" t="s">
        <v>2578</v>
      </c>
      <c r="F2579" s="251"/>
      <c r="G2579" s="41" t="s">
        <v>255</v>
      </c>
      <c r="H2579" s="42">
        <v>1</v>
      </c>
      <c r="I2579" s="43">
        <f t="shared" ref="I2579:I2583" si="533">L2579</f>
        <v>5.8810894262295088</v>
      </c>
      <c r="J2579" s="43">
        <f t="shared" ref="J2579:J2583" si="534">H2579*I2579</f>
        <v>5.8810894262295088</v>
      </c>
      <c r="L2579">
        <f>_xlfn.XLOOKUP(B2579,Analítico!B:B,Analítico!I:I,0)</f>
        <v>5.8810894262295088</v>
      </c>
    </row>
    <row r="2580" spans="1:12" ht="25.5" customHeight="1" x14ac:dyDescent="0.25">
      <c r="A2580" s="50" t="s">
        <v>1638</v>
      </c>
      <c r="B2580" s="51" t="s">
        <v>1940</v>
      </c>
      <c r="C2580" s="50" t="s">
        <v>157</v>
      </c>
      <c r="D2580" s="50" t="s">
        <v>1941</v>
      </c>
      <c r="E2580" s="248" t="s">
        <v>1637</v>
      </c>
      <c r="F2580" s="248"/>
      <c r="G2580" s="52" t="s">
        <v>266</v>
      </c>
      <c r="H2580" s="53">
        <v>0.04</v>
      </c>
      <c r="I2580" s="43">
        <f t="shared" si="533"/>
        <v>19.64</v>
      </c>
      <c r="J2580" s="43">
        <f t="shared" si="534"/>
        <v>0.78560000000000008</v>
      </c>
      <c r="L2580">
        <f>_xlfn.XLOOKUP(B2580,Analítico!B:B,Analítico!I:I,0)</f>
        <v>19.64</v>
      </c>
    </row>
    <row r="2581" spans="1:12" ht="24" customHeight="1" x14ac:dyDescent="0.25">
      <c r="A2581" s="50" t="s">
        <v>1638</v>
      </c>
      <c r="B2581" s="51" t="s">
        <v>1942</v>
      </c>
      <c r="C2581" s="50" t="s">
        <v>157</v>
      </c>
      <c r="D2581" s="50" t="s">
        <v>1943</v>
      </c>
      <c r="E2581" s="248" t="s">
        <v>1637</v>
      </c>
      <c r="F2581" s="248"/>
      <c r="G2581" s="52" t="s">
        <v>266</v>
      </c>
      <c r="H2581" s="53">
        <v>0.04</v>
      </c>
      <c r="I2581" s="43">
        <f t="shared" si="533"/>
        <v>27.04</v>
      </c>
      <c r="J2581" s="43">
        <f t="shared" si="534"/>
        <v>1.0815999999999999</v>
      </c>
      <c r="L2581">
        <f>_xlfn.XLOOKUP(B2581,Analítico!B:B,Analítico!I:I,0)</f>
        <v>27.04</v>
      </c>
    </row>
    <row r="2582" spans="1:12" ht="39" customHeight="1" x14ac:dyDescent="0.25">
      <c r="A2582" s="55" t="s">
        <v>1627</v>
      </c>
      <c r="B2582" s="56" t="s">
        <v>2815</v>
      </c>
      <c r="C2582" s="55" t="s">
        <v>157</v>
      </c>
      <c r="D2582" s="55" t="s">
        <v>2816</v>
      </c>
      <c r="E2582" s="249" t="s">
        <v>1648</v>
      </c>
      <c r="F2582" s="249"/>
      <c r="G2582" s="57" t="s">
        <v>255</v>
      </c>
      <c r="H2582" s="58">
        <v>1.19</v>
      </c>
      <c r="I2582" s="43">
        <f t="shared" si="533"/>
        <v>3.3650000000000002</v>
      </c>
      <c r="J2582" s="43">
        <f t="shared" si="534"/>
        <v>4.0043499999999996</v>
      </c>
      <c r="L2582">
        <f>_xlfn.XLOOKUP(B2582,Analítico!B:B,Analítico!I:I,0)</f>
        <v>3.3650000000000002</v>
      </c>
    </row>
    <row r="2583" spans="1:12" ht="25.5" customHeight="1" thickBot="1" x14ac:dyDescent="0.3">
      <c r="A2583" s="55" t="s">
        <v>1627</v>
      </c>
      <c r="B2583" s="56" t="s">
        <v>2587</v>
      </c>
      <c r="C2583" s="55" t="s">
        <v>157</v>
      </c>
      <c r="D2583" s="55" t="s">
        <v>2588</v>
      </c>
      <c r="E2583" s="249" t="s">
        <v>1648</v>
      </c>
      <c r="F2583" s="249"/>
      <c r="G2583" s="57" t="s">
        <v>164</v>
      </c>
      <c r="H2583" s="58">
        <v>8.9999999999999993E-3</v>
      </c>
      <c r="I2583" s="43">
        <f t="shared" si="533"/>
        <v>3.14</v>
      </c>
      <c r="J2583" s="43">
        <f t="shared" si="534"/>
        <v>2.826E-2</v>
      </c>
      <c r="L2583">
        <f>_xlfn.XLOOKUP(B2583,Analítico!B:B,Analítico!I:I,0)</f>
        <v>3.14</v>
      </c>
    </row>
    <row r="2584" spans="1:12" ht="26.25" hidden="1" thickBot="1" x14ac:dyDescent="0.3">
      <c r="A2584" s="44"/>
      <c r="B2584" s="44"/>
      <c r="C2584" s="44"/>
      <c r="D2584" s="44"/>
      <c r="E2584" s="44" t="s">
        <v>1629</v>
      </c>
      <c r="F2584" s="45">
        <v>1.4</v>
      </c>
      <c r="G2584" s="44" t="s">
        <v>1630</v>
      </c>
      <c r="H2584" s="45">
        <v>0</v>
      </c>
      <c r="I2584" s="44" t="s">
        <v>1631</v>
      </c>
      <c r="J2584" s="45">
        <v>1.4</v>
      </c>
      <c r="L2584" t="str">
        <f>_xlfn.XLOOKUP(B2584,Analítico!B:B,Analítico!I:I,0)</f>
        <v>MO com LS =&gt;</v>
      </c>
    </row>
    <row r="2585" spans="1:12" ht="15" hidden="1" customHeight="1" thickBot="1" x14ac:dyDescent="0.3">
      <c r="A2585" s="44"/>
      <c r="B2585" s="44"/>
      <c r="C2585" s="44"/>
      <c r="D2585" s="44"/>
      <c r="E2585" s="44" t="s">
        <v>1632</v>
      </c>
      <c r="F2585" s="45">
        <v>1.31</v>
      </c>
      <c r="G2585" s="44"/>
      <c r="H2585" s="229" t="s">
        <v>1633</v>
      </c>
      <c r="I2585" s="229"/>
      <c r="J2585" s="45">
        <v>7.3</v>
      </c>
      <c r="L2585" t="str">
        <f>_xlfn.XLOOKUP(B2585,Analítico!B:B,Analítico!I:I,0)</f>
        <v>MO com LS =&gt;</v>
      </c>
    </row>
    <row r="2586" spans="1:12" ht="0.75" customHeight="1" thickTop="1" x14ac:dyDescent="0.25">
      <c r="A2586" s="49"/>
      <c r="B2586" s="49"/>
      <c r="C2586" s="49"/>
      <c r="D2586" s="49"/>
      <c r="E2586" s="49"/>
      <c r="F2586" s="49"/>
      <c r="G2586" s="49"/>
      <c r="H2586" s="49"/>
      <c r="I2586" s="49"/>
      <c r="J2586" s="49"/>
      <c r="L2586" t="str">
        <f>_xlfn.XLOOKUP(B2586,Analítico!B:B,Analítico!I:I,0)</f>
        <v>MO com LS =&gt;</v>
      </c>
    </row>
    <row r="2587" spans="1:12" ht="18" hidden="1" customHeight="1" x14ac:dyDescent="0.25">
      <c r="A2587" s="36" t="s">
        <v>1121</v>
      </c>
      <c r="B2587" s="37" t="s">
        <v>137</v>
      </c>
      <c r="C2587" s="36" t="s">
        <v>138</v>
      </c>
      <c r="D2587" s="36" t="s">
        <v>9</v>
      </c>
      <c r="E2587" s="250" t="s">
        <v>1626</v>
      </c>
      <c r="F2587" s="250"/>
      <c r="G2587" s="38" t="s">
        <v>139</v>
      </c>
      <c r="H2587" s="37" t="s">
        <v>140</v>
      </c>
      <c r="I2587" s="37" t="s">
        <v>141</v>
      </c>
      <c r="J2587" s="37" t="s">
        <v>10</v>
      </c>
      <c r="L2587" t="str">
        <f>_xlfn.XLOOKUP(B2587,Analítico!B:B,Analítico!I:I,0)</f>
        <v>Valor Unit</v>
      </c>
    </row>
    <row r="2588" spans="1:12" ht="39" customHeight="1" x14ac:dyDescent="0.25">
      <c r="A2588" s="39" t="s">
        <v>1636</v>
      </c>
      <c r="B2588" s="40" t="s">
        <v>1122</v>
      </c>
      <c r="C2588" s="39" t="s">
        <v>157</v>
      </c>
      <c r="D2588" s="39" t="s">
        <v>1123</v>
      </c>
      <c r="E2588" s="251" t="s">
        <v>2578</v>
      </c>
      <c r="F2588" s="251"/>
      <c r="G2588" s="41" t="s">
        <v>255</v>
      </c>
      <c r="H2588" s="42">
        <v>1</v>
      </c>
      <c r="I2588" s="43">
        <f t="shared" ref="I2588:I2592" si="535">L2588</f>
        <v>8.1932437622950829</v>
      </c>
      <c r="J2588" s="43">
        <f t="shared" ref="J2588:J2592" si="536">H2588*I2588</f>
        <v>8.1932437622950829</v>
      </c>
      <c r="L2588">
        <f>_xlfn.XLOOKUP(B2588,Analítico!B:B,Analítico!I:I,0)</f>
        <v>8.1932437622950829</v>
      </c>
    </row>
    <row r="2589" spans="1:12" ht="25.5" customHeight="1" x14ac:dyDescent="0.25">
      <c r="A2589" s="50" t="s">
        <v>1638</v>
      </c>
      <c r="B2589" s="51" t="s">
        <v>1940</v>
      </c>
      <c r="C2589" s="50" t="s">
        <v>157</v>
      </c>
      <c r="D2589" s="50" t="s">
        <v>1941</v>
      </c>
      <c r="E2589" s="248" t="s">
        <v>1637</v>
      </c>
      <c r="F2589" s="248"/>
      <c r="G2589" s="52" t="s">
        <v>266</v>
      </c>
      <c r="H2589" s="53">
        <v>5.1999999999999998E-2</v>
      </c>
      <c r="I2589" s="43">
        <f t="shared" si="535"/>
        <v>19.64</v>
      </c>
      <c r="J2589" s="43">
        <f t="shared" si="536"/>
        <v>1.02128</v>
      </c>
      <c r="L2589">
        <f>_xlfn.XLOOKUP(B2589,Analítico!B:B,Analítico!I:I,0)</f>
        <v>19.64</v>
      </c>
    </row>
    <row r="2590" spans="1:12" ht="24" customHeight="1" x14ac:dyDescent="0.25">
      <c r="A2590" s="50" t="s">
        <v>1638</v>
      </c>
      <c r="B2590" s="51" t="s">
        <v>1942</v>
      </c>
      <c r="C2590" s="50" t="s">
        <v>157</v>
      </c>
      <c r="D2590" s="50" t="s">
        <v>1943</v>
      </c>
      <c r="E2590" s="248" t="s">
        <v>1637</v>
      </c>
      <c r="F2590" s="248"/>
      <c r="G2590" s="52" t="s">
        <v>266</v>
      </c>
      <c r="H2590" s="53">
        <v>5.1999999999999998E-2</v>
      </c>
      <c r="I2590" s="43">
        <f t="shared" si="535"/>
        <v>27.04</v>
      </c>
      <c r="J2590" s="43">
        <f t="shared" si="536"/>
        <v>1.40608</v>
      </c>
      <c r="L2590">
        <f>_xlfn.XLOOKUP(B2590,Analítico!B:B,Analítico!I:I,0)</f>
        <v>27.04</v>
      </c>
    </row>
    <row r="2591" spans="1:12" ht="39" customHeight="1" x14ac:dyDescent="0.25">
      <c r="A2591" s="55" t="s">
        <v>1627</v>
      </c>
      <c r="B2591" s="56" t="s">
        <v>2817</v>
      </c>
      <c r="C2591" s="55" t="s">
        <v>157</v>
      </c>
      <c r="D2591" s="55" t="s">
        <v>2818</v>
      </c>
      <c r="E2591" s="249" t="s">
        <v>1648</v>
      </c>
      <c r="F2591" s="249"/>
      <c r="G2591" s="57" t="s">
        <v>255</v>
      </c>
      <c r="H2591" s="58">
        <v>1.19</v>
      </c>
      <c r="I2591" s="43">
        <f t="shared" si="535"/>
        <v>4.84</v>
      </c>
      <c r="J2591" s="43">
        <f t="shared" si="536"/>
        <v>5.7595999999999998</v>
      </c>
      <c r="L2591">
        <f>_xlfn.XLOOKUP(B2591,Analítico!B:B,Analítico!I:I,0)</f>
        <v>4.84</v>
      </c>
    </row>
    <row r="2592" spans="1:12" ht="25.5" customHeight="1" thickBot="1" x14ac:dyDescent="0.3">
      <c r="A2592" s="55" t="s">
        <v>1627</v>
      </c>
      <c r="B2592" s="56" t="s">
        <v>2587</v>
      </c>
      <c r="C2592" s="55" t="s">
        <v>157</v>
      </c>
      <c r="D2592" s="55" t="s">
        <v>2588</v>
      </c>
      <c r="E2592" s="249" t="s">
        <v>1648</v>
      </c>
      <c r="F2592" s="249"/>
      <c r="G2592" s="57" t="s">
        <v>164</v>
      </c>
      <c r="H2592" s="58">
        <v>8.9999999999999993E-3</v>
      </c>
      <c r="I2592" s="43">
        <f t="shared" si="535"/>
        <v>3.14</v>
      </c>
      <c r="J2592" s="43">
        <f t="shared" si="536"/>
        <v>2.826E-2</v>
      </c>
      <c r="L2592">
        <f>_xlfn.XLOOKUP(B2592,Analítico!B:B,Analítico!I:I,0)</f>
        <v>3.14</v>
      </c>
    </row>
    <row r="2593" spans="1:12" ht="26.25" hidden="1" thickBot="1" x14ac:dyDescent="0.3">
      <c r="A2593" s="44"/>
      <c r="B2593" s="44"/>
      <c r="C2593" s="44"/>
      <c r="D2593" s="44"/>
      <c r="E2593" s="44" t="s">
        <v>1629</v>
      </c>
      <c r="F2593" s="45">
        <v>1.83</v>
      </c>
      <c r="G2593" s="44" t="s">
        <v>1630</v>
      </c>
      <c r="H2593" s="45">
        <v>0</v>
      </c>
      <c r="I2593" s="44" t="s">
        <v>1631</v>
      </c>
      <c r="J2593" s="45">
        <v>1.83</v>
      </c>
      <c r="L2593" t="str">
        <f>_xlfn.XLOOKUP(B2593,Analítico!B:B,Analítico!I:I,0)</f>
        <v>MO com LS =&gt;</v>
      </c>
    </row>
    <row r="2594" spans="1:12" ht="15" hidden="1" customHeight="1" thickBot="1" x14ac:dyDescent="0.3">
      <c r="A2594" s="44"/>
      <c r="B2594" s="44"/>
      <c r="C2594" s="44"/>
      <c r="D2594" s="44"/>
      <c r="E2594" s="44" t="s">
        <v>1632</v>
      </c>
      <c r="F2594" s="45">
        <v>1.83</v>
      </c>
      <c r="G2594" s="44"/>
      <c r="H2594" s="229" t="s">
        <v>1633</v>
      </c>
      <c r="I2594" s="229"/>
      <c r="J2594" s="45">
        <v>10.17</v>
      </c>
      <c r="L2594" t="str">
        <f>_xlfn.XLOOKUP(B2594,Analítico!B:B,Analítico!I:I,0)</f>
        <v>MO com LS =&gt;</v>
      </c>
    </row>
    <row r="2595" spans="1:12" ht="0.75" customHeight="1" thickTop="1" x14ac:dyDescent="0.25">
      <c r="A2595" s="49"/>
      <c r="B2595" s="49"/>
      <c r="C2595" s="49"/>
      <c r="D2595" s="49"/>
      <c r="E2595" s="49"/>
      <c r="F2595" s="49"/>
      <c r="G2595" s="49"/>
      <c r="H2595" s="49"/>
      <c r="I2595" s="49"/>
      <c r="J2595" s="49"/>
      <c r="L2595" t="str">
        <f>_xlfn.XLOOKUP(B2595,Analítico!B:B,Analítico!I:I,0)</f>
        <v>MO com LS =&gt;</v>
      </c>
    </row>
    <row r="2596" spans="1:12" ht="18" hidden="1" customHeight="1" x14ac:dyDescent="0.25">
      <c r="A2596" s="36" t="s">
        <v>1124</v>
      </c>
      <c r="B2596" s="37" t="s">
        <v>137</v>
      </c>
      <c r="C2596" s="36" t="s">
        <v>138</v>
      </c>
      <c r="D2596" s="36" t="s">
        <v>9</v>
      </c>
      <c r="E2596" s="250" t="s">
        <v>1626</v>
      </c>
      <c r="F2596" s="250"/>
      <c r="G2596" s="38" t="s">
        <v>139</v>
      </c>
      <c r="H2596" s="37" t="s">
        <v>140</v>
      </c>
      <c r="I2596" s="37" t="s">
        <v>141</v>
      </c>
      <c r="J2596" s="37" t="s">
        <v>10</v>
      </c>
      <c r="L2596" t="str">
        <f>_xlfn.XLOOKUP(B2596,Analítico!B:B,Analítico!I:I,0)</f>
        <v>Valor Unit</v>
      </c>
    </row>
    <row r="2597" spans="1:12" ht="51.75" customHeight="1" x14ac:dyDescent="0.25">
      <c r="A2597" s="39" t="s">
        <v>1636</v>
      </c>
      <c r="B2597" s="40" t="s">
        <v>1125</v>
      </c>
      <c r="C2597" s="39" t="s">
        <v>157</v>
      </c>
      <c r="D2597" s="39" t="s">
        <v>1126</v>
      </c>
      <c r="E2597" s="251" t="s">
        <v>2578</v>
      </c>
      <c r="F2597" s="251"/>
      <c r="G2597" s="41" t="s">
        <v>164</v>
      </c>
      <c r="H2597" s="42">
        <v>1</v>
      </c>
      <c r="I2597" s="43">
        <f t="shared" ref="I2597:I2601" si="537">L2597</f>
        <v>366.30325209836064</v>
      </c>
      <c r="J2597" s="43">
        <f t="shared" ref="J2597:J2601" si="538">H2597*I2597</f>
        <v>366.30325209836064</v>
      </c>
      <c r="L2597">
        <f>_xlfn.XLOOKUP(B2597,Analítico!B:B,Analítico!I:I,0)</f>
        <v>366.30325209836064</v>
      </c>
    </row>
    <row r="2598" spans="1:12" ht="51.75" customHeight="1" x14ac:dyDescent="0.25">
      <c r="A2598" s="50" t="s">
        <v>1638</v>
      </c>
      <c r="B2598" s="51" t="s">
        <v>2819</v>
      </c>
      <c r="C2598" s="50" t="s">
        <v>157</v>
      </c>
      <c r="D2598" s="50" t="s">
        <v>2820</v>
      </c>
      <c r="E2598" s="248" t="s">
        <v>1637</v>
      </c>
      <c r="F2598" s="248"/>
      <c r="G2598" s="52" t="s">
        <v>212</v>
      </c>
      <c r="H2598" s="53">
        <v>1.17E-2</v>
      </c>
      <c r="I2598" s="43">
        <f t="shared" si="537"/>
        <v>688.25</v>
      </c>
      <c r="J2598" s="43">
        <f t="shared" si="538"/>
        <v>8.052525000000001</v>
      </c>
      <c r="L2598">
        <f>_xlfn.XLOOKUP(B2598,Analítico!B:B,Analítico!I:I,0)</f>
        <v>688.25</v>
      </c>
    </row>
    <row r="2599" spans="1:12" ht="25.5" customHeight="1" x14ac:dyDescent="0.25">
      <c r="A2599" s="50" t="s">
        <v>1638</v>
      </c>
      <c r="B2599" s="51" t="s">
        <v>1940</v>
      </c>
      <c r="C2599" s="50" t="s">
        <v>157</v>
      </c>
      <c r="D2599" s="50" t="s">
        <v>1941</v>
      </c>
      <c r="E2599" s="248" t="s">
        <v>1637</v>
      </c>
      <c r="F2599" s="248"/>
      <c r="G2599" s="52" t="s">
        <v>266</v>
      </c>
      <c r="H2599" s="53">
        <v>0.48110000000000003</v>
      </c>
      <c r="I2599" s="43">
        <f t="shared" si="537"/>
        <v>19.64</v>
      </c>
      <c r="J2599" s="43">
        <f t="shared" si="538"/>
        <v>9.4488040000000009</v>
      </c>
      <c r="L2599">
        <f>_xlfn.XLOOKUP(B2599,Analítico!B:B,Analítico!I:I,0)</f>
        <v>19.64</v>
      </c>
    </row>
    <row r="2600" spans="1:12" ht="24" customHeight="1" x14ac:dyDescent="0.25">
      <c r="A2600" s="50" t="s">
        <v>1638</v>
      </c>
      <c r="B2600" s="51" t="s">
        <v>1942</v>
      </c>
      <c r="C2600" s="50" t="s">
        <v>157</v>
      </c>
      <c r="D2600" s="50" t="s">
        <v>1943</v>
      </c>
      <c r="E2600" s="248" t="s">
        <v>1637</v>
      </c>
      <c r="F2600" s="248"/>
      <c r="G2600" s="52" t="s">
        <v>266</v>
      </c>
      <c r="H2600" s="53">
        <v>0.48110000000000003</v>
      </c>
      <c r="I2600" s="43">
        <f t="shared" si="537"/>
        <v>27.04</v>
      </c>
      <c r="J2600" s="43">
        <f t="shared" si="538"/>
        <v>13.008944</v>
      </c>
      <c r="L2600">
        <f>_xlfn.XLOOKUP(B2600,Analítico!B:B,Analítico!I:I,0)</f>
        <v>27.04</v>
      </c>
    </row>
    <row r="2601" spans="1:12" ht="39" customHeight="1" thickBot="1" x14ac:dyDescent="0.3">
      <c r="A2601" s="55" t="s">
        <v>1627</v>
      </c>
      <c r="B2601" s="56" t="s">
        <v>2821</v>
      </c>
      <c r="C2601" s="55" t="s">
        <v>157</v>
      </c>
      <c r="D2601" s="55" t="s">
        <v>2822</v>
      </c>
      <c r="E2601" s="249" t="s">
        <v>1648</v>
      </c>
      <c r="F2601" s="249"/>
      <c r="G2601" s="57" t="s">
        <v>164</v>
      </c>
      <c r="H2601" s="58">
        <v>1</v>
      </c>
      <c r="I2601" s="43">
        <f t="shared" si="537"/>
        <v>335.81</v>
      </c>
      <c r="J2601" s="43">
        <f t="shared" si="538"/>
        <v>335.81</v>
      </c>
      <c r="L2601">
        <f>_xlfn.XLOOKUP(B2601,Analítico!B:B,Analítico!I:I,0)</f>
        <v>335.81</v>
      </c>
    </row>
    <row r="2602" spans="1:12" ht="26.25" hidden="1" thickBot="1" x14ac:dyDescent="0.3">
      <c r="A2602" s="44"/>
      <c r="B2602" s="44"/>
      <c r="C2602" s="44"/>
      <c r="D2602" s="44"/>
      <c r="E2602" s="44" t="s">
        <v>1629</v>
      </c>
      <c r="F2602" s="45">
        <v>18.78</v>
      </c>
      <c r="G2602" s="44" t="s">
        <v>1630</v>
      </c>
      <c r="H2602" s="45">
        <v>0</v>
      </c>
      <c r="I2602" s="44" t="s">
        <v>1631</v>
      </c>
      <c r="J2602" s="45">
        <v>18.78</v>
      </c>
      <c r="L2602" t="str">
        <f>_xlfn.XLOOKUP(B2602,Analítico!B:B,Analítico!I:I,0)</f>
        <v>MO com LS =&gt;</v>
      </c>
    </row>
    <row r="2603" spans="1:12" ht="15" hidden="1" customHeight="1" thickBot="1" x14ac:dyDescent="0.3">
      <c r="A2603" s="44"/>
      <c r="B2603" s="44"/>
      <c r="C2603" s="44"/>
      <c r="D2603" s="44"/>
      <c r="E2603" s="44" t="s">
        <v>1632</v>
      </c>
      <c r="F2603" s="45">
        <v>81.99</v>
      </c>
      <c r="G2603" s="44"/>
      <c r="H2603" s="229" t="s">
        <v>1633</v>
      </c>
      <c r="I2603" s="229"/>
      <c r="J2603" s="45">
        <v>454.68</v>
      </c>
      <c r="L2603" t="str">
        <f>_xlfn.XLOOKUP(B2603,Analítico!B:B,Analítico!I:I,0)</f>
        <v>MO com LS =&gt;</v>
      </c>
    </row>
    <row r="2604" spans="1:12" ht="0.75" customHeight="1" thickTop="1" x14ac:dyDescent="0.25">
      <c r="A2604" s="49"/>
      <c r="B2604" s="49"/>
      <c r="C2604" s="49"/>
      <c r="D2604" s="49"/>
      <c r="E2604" s="49"/>
      <c r="F2604" s="49"/>
      <c r="G2604" s="49"/>
      <c r="H2604" s="49"/>
      <c r="I2604" s="49"/>
      <c r="J2604" s="49"/>
      <c r="L2604" t="str">
        <f>_xlfn.XLOOKUP(B2604,Analítico!B:B,Analítico!I:I,0)</f>
        <v>MO com LS =&gt;</v>
      </c>
    </row>
    <row r="2605" spans="1:12" ht="18" hidden="1" customHeight="1" x14ac:dyDescent="0.25">
      <c r="A2605" s="36" t="s">
        <v>1127</v>
      </c>
      <c r="B2605" s="37" t="s">
        <v>137</v>
      </c>
      <c r="C2605" s="36" t="s">
        <v>138</v>
      </c>
      <c r="D2605" s="36" t="s">
        <v>9</v>
      </c>
      <c r="E2605" s="250" t="s">
        <v>1626</v>
      </c>
      <c r="F2605" s="250"/>
      <c r="G2605" s="38" t="s">
        <v>139</v>
      </c>
      <c r="H2605" s="37" t="s">
        <v>140</v>
      </c>
      <c r="I2605" s="37" t="s">
        <v>141</v>
      </c>
      <c r="J2605" s="37" t="s">
        <v>10</v>
      </c>
      <c r="L2605" t="str">
        <f>_xlfn.XLOOKUP(B2605,Analítico!B:B,Analítico!I:I,0)</f>
        <v>Valor Unit</v>
      </c>
    </row>
    <row r="2606" spans="1:12" ht="51.75" customHeight="1" x14ac:dyDescent="0.25">
      <c r="A2606" s="39" t="s">
        <v>1636</v>
      </c>
      <c r="B2606" s="40" t="s">
        <v>1128</v>
      </c>
      <c r="C2606" s="39" t="s">
        <v>157</v>
      </c>
      <c r="D2606" s="39" t="s">
        <v>1129</v>
      </c>
      <c r="E2606" s="251" t="s">
        <v>2578</v>
      </c>
      <c r="F2606" s="251"/>
      <c r="G2606" s="41" t="s">
        <v>164</v>
      </c>
      <c r="H2606" s="42">
        <v>1</v>
      </c>
      <c r="I2606" s="43">
        <f t="shared" ref="I2606:I2610" si="539">L2606</f>
        <v>875.00137489344263</v>
      </c>
      <c r="J2606" s="43">
        <f t="shared" ref="J2606:J2610" si="540">H2606*I2606</f>
        <v>875.00137489344263</v>
      </c>
      <c r="L2606">
        <f>_xlfn.XLOOKUP(B2606,Analítico!B:B,Analítico!I:I,0)</f>
        <v>875.00137489344263</v>
      </c>
    </row>
    <row r="2607" spans="1:12" ht="51.75" customHeight="1" x14ac:dyDescent="0.25">
      <c r="A2607" s="50" t="s">
        <v>1638</v>
      </c>
      <c r="B2607" s="51" t="s">
        <v>2819</v>
      </c>
      <c r="C2607" s="50" t="s">
        <v>157</v>
      </c>
      <c r="D2607" s="50" t="s">
        <v>2820</v>
      </c>
      <c r="E2607" s="248" t="s">
        <v>1637</v>
      </c>
      <c r="F2607" s="248"/>
      <c r="G2607" s="52" t="s">
        <v>212</v>
      </c>
      <c r="H2607" s="53">
        <v>1.89E-2</v>
      </c>
      <c r="I2607" s="43">
        <f t="shared" si="539"/>
        <v>688.25</v>
      </c>
      <c r="J2607" s="43">
        <f t="shared" si="540"/>
        <v>13.007925</v>
      </c>
      <c r="L2607">
        <f>_xlfn.XLOOKUP(B2607,Analítico!B:B,Analítico!I:I,0)</f>
        <v>688.25</v>
      </c>
    </row>
    <row r="2608" spans="1:12" ht="25.5" customHeight="1" x14ac:dyDescent="0.25">
      <c r="A2608" s="50" t="s">
        <v>1638</v>
      </c>
      <c r="B2608" s="51" t="s">
        <v>1940</v>
      </c>
      <c r="C2608" s="50" t="s">
        <v>157</v>
      </c>
      <c r="D2608" s="50" t="s">
        <v>1941</v>
      </c>
      <c r="E2608" s="248" t="s">
        <v>1637</v>
      </c>
      <c r="F2608" s="248"/>
      <c r="G2608" s="52" t="s">
        <v>266</v>
      </c>
      <c r="H2608" s="53">
        <v>0.63839999999999997</v>
      </c>
      <c r="I2608" s="43">
        <f t="shared" si="539"/>
        <v>19.64</v>
      </c>
      <c r="J2608" s="43">
        <f t="shared" si="540"/>
        <v>12.538176</v>
      </c>
      <c r="L2608">
        <f>_xlfn.XLOOKUP(B2608,Analítico!B:B,Analítico!I:I,0)</f>
        <v>19.64</v>
      </c>
    </row>
    <row r="2609" spans="1:12" ht="24" customHeight="1" x14ac:dyDescent="0.25">
      <c r="A2609" s="50" t="s">
        <v>1638</v>
      </c>
      <c r="B2609" s="51" t="s">
        <v>1942</v>
      </c>
      <c r="C2609" s="50" t="s">
        <v>157</v>
      </c>
      <c r="D2609" s="50" t="s">
        <v>1943</v>
      </c>
      <c r="E2609" s="248" t="s">
        <v>1637</v>
      </c>
      <c r="F2609" s="248"/>
      <c r="G2609" s="52" t="s">
        <v>266</v>
      </c>
      <c r="H2609" s="53">
        <v>0.63839999999999997</v>
      </c>
      <c r="I2609" s="43">
        <f t="shared" si="539"/>
        <v>27.04</v>
      </c>
      <c r="J2609" s="43">
        <f t="shared" si="540"/>
        <v>17.262335999999998</v>
      </c>
      <c r="L2609">
        <f>_xlfn.XLOOKUP(B2609,Analítico!B:B,Analítico!I:I,0)</f>
        <v>27.04</v>
      </c>
    </row>
    <row r="2610" spans="1:12" ht="39" customHeight="1" thickBot="1" x14ac:dyDescent="0.3">
      <c r="A2610" s="55" t="s">
        <v>1627</v>
      </c>
      <c r="B2610" s="56" t="s">
        <v>2823</v>
      </c>
      <c r="C2610" s="55" t="s">
        <v>157</v>
      </c>
      <c r="D2610" s="55" t="s">
        <v>2824</v>
      </c>
      <c r="E2610" s="249" t="s">
        <v>1648</v>
      </c>
      <c r="F2610" s="249"/>
      <c r="G2610" s="57" t="s">
        <v>164</v>
      </c>
      <c r="H2610" s="58">
        <v>1</v>
      </c>
      <c r="I2610" s="43">
        <f t="shared" si="539"/>
        <v>832.21</v>
      </c>
      <c r="J2610" s="43">
        <f t="shared" si="540"/>
        <v>832.21</v>
      </c>
      <c r="L2610">
        <f>_xlfn.XLOOKUP(B2610,Analítico!B:B,Analítico!I:I,0)</f>
        <v>832.21</v>
      </c>
    </row>
    <row r="2611" spans="1:12" ht="26.25" hidden="1" thickBot="1" x14ac:dyDescent="0.3">
      <c r="A2611" s="44"/>
      <c r="B2611" s="44"/>
      <c r="C2611" s="44"/>
      <c r="D2611" s="44"/>
      <c r="E2611" s="44" t="s">
        <v>1629</v>
      </c>
      <c r="F2611" s="45">
        <v>25.43</v>
      </c>
      <c r="G2611" s="44" t="s">
        <v>1630</v>
      </c>
      <c r="H2611" s="45">
        <v>0</v>
      </c>
      <c r="I2611" s="44" t="s">
        <v>1631</v>
      </c>
      <c r="J2611" s="45">
        <v>25.43</v>
      </c>
      <c r="L2611" t="str">
        <f>_xlfn.XLOOKUP(B2611,Analítico!B:B,Analítico!I:I,0)</f>
        <v>MO com LS =&gt;</v>
      </c>
    </row>
    <row r="2612" spans="1:12" ht="15" hidden="1" customHeight="1" thickBot="1" x14ac:dyDescent="0.3">
      <c r="A2612" s="44"/>
      <c r="B2612" s="44"/>
      <c r="C2612" s="44"/>
      <c r="D2612" s="44"/>
      <c r="E2612" s="44" t="s">
        <v>1632</v>
      </c>
      <c r="F2612" s="45">
        <v>195.85</v>
      </c>
      <c r="G2612" s="44"/>
      <c r="H2612" s="229" t="s">
        <v>1633</v>
      </c>
      <c r="I2612" s="229"/>
      <c r="J2612" s="45">
        <v>1086.1099999999999</v>
      </c>
      <c r="L2612" t="str">
        <f>_xlfn.XLOOKUP(B2612,Analítico!B:B,Analítico!I:I,0)</f>
        <v>MO com LS =&gt;</v>
      </c>
    </row>
    <row r="2613" spans="1:12" ht="0.75" customHeight="1" thickTop="1" x14ac:dyDescent="0.25">
      <c r="A2613" s="49"/>
      <c r="B2613" s="49"/>
      <c r="C2613" s="49"/>
      <c r="D2613" s="49"/>
      <c r="E2613" s="49"/>
      <c r="F2613" s="49"/>
      <c r="G2613" s="49"/>
      <c r="H2613" s="49"/>
      <c r="I2613" s="49"/>
      <c r="J2613" s="49"/>
      <c r="L2613" t="str">
        <f>_xlfn.XLOOKUP(B2613,Analítico!B:B,Analítico!I:I,0)</f>
        <v>MO com LS =&gt;</v>
      </c>
    </row>
    <row r="2614" spans="1:12" ht="18" hidden="1" customHeight="1" x14ac:dyDescent="0.25">
      <c r="A2614" s="36" t="s">
        <v>1133</v>
      </c>
      <c r="B2614" s="37" t="s">
        <v>137</v>
      </c>
      <c r="C2614" s="36" t="s">
        <v>138</v>
      </c>
      <c r="D2614" s="36" t="s">
        <v>9</v>
      </c>
      <c r="E2614" s="250" t="s">
        <v>1626</v>
      </c>
      <c r="F2614" s="250"/>
      <c r="G2614" s="38" t="s">
        <v>139</v>
      </c>
      <c r="H2614" s="37" t="s">
        <v>140</v>
      </c>
      <c r="I2614" s="37" t="s">
        <v>141</v>
      </c>
      <c r="J2614" s="37" t="s">
        <v>10</v>
      </c>
      <c r="L2614" t="str">
        <f>_xlfn.XLOOKUP(B2614,Analítico!B:B,Analítico!I:I,0)</f>
        <v>Valor Unit</v>
      </c>
    </row>
    <row r="2615" spans="1:12" ht="25.5" customHeight="1" x14ac:dyDescent="0.25">
      <c r="A2615" s="39" t="s">
        <v>1636</v>
      </c>
      <c r="B2615" s="40" t="s">
        <v>1134</v>
      </c>
      <c r="C2615" s="39" t="s">
        <v>157</v>
      </c>
      <c r="D2615" s="39" t="s">
        <v>1135</v>
      </c>
      <c r="E2615" s="251" t="s">
        <v>2550</v>
      </c>
      <c r="F2615" s="251"/>
      <c r="G2615" s="41" t="s">
        <v>164</v>
      </c>
      <c r="H2615" s="42">
        <v>1</v>
      </c>
      <c r="I2615" s="43">
        <f t="shared" ref="I2615:I2618" si="541">L2615</f>
        <v>39.056878819672136</v>
      </c>
      <c r="J2615" s="43">
        <f t="shared" ref="J2615:J2618" si="542">H2615*I2615</f>
        <v>39.056878819672136</v>
      </c>
      <c r="L2615">
        <f>_xlfn.XLOOKUP(B2615,Analítico!B:B,Analítico!I:I,0)</f>
        <v>39.056878819672136</v>
      </c>
    </row>
    <row r="2616" spans="1:12" ht="25.5" customHeight="1" x14ac:dyDescent="0.25">
      <c r="A2616" s="50" t="s">
        <v>1638</v>
      </c>
      <c r="B2616" s="51" t="s">
        <v>1940</v>
      </c>
      <c r="C2616" s="50" t="s">
        <v>157</v>
      </c>
      <c r="D2616" s="50" t="s">
        <v>1941</v>
      </c>
      <c r="E2616" s="248" t="s">
        <v>1637</v>
      </c>
      <c r="F2616" s="248"/>
      <c r="G2616" s="52" t="s">
        <v>266</v>
      </c>
      <c r="H2616" s="53">
        <v>0.20619999999999999</v>
      </c>
      <c r="I2616" s="43">
        <f t="shared" si="541"/>
        <v>19.64</v>
      </c>
      <c r="J2616" s="43">
        <f t="shared" si="542"/>
        <v>4.0497680000000003</v>
      </c>
      <c r="L2616">
        <f>_xlfn.XLOOKUP(B2616,Analítico!B:B,Analítico!I:I,0)</f>
        <v>19.64</v>
      </c>
    </row>
    <row r="2617" spans="1:12" ht="24" customHeight="1" x14ac:dyDescent="0.25">
      <c r="A2617" s="50" t="s">
        <v>1638</v>
      </c>
      <c r="B2617" s="51" t="s">
        <v>1942</v>
      </c>
      <c r="C2617" s="50" t="s">
        <v>157</v>
      </c>
      <c r="D2617" s="50" t="s">
        <v>1943</v>
      </c>
      <c r="E2617" s="248" t="s">
        <v>1637</v>
      </c>
      <c r="F2617" s="248"/>
      <c r="G2617" s="52" t="s">
        <v>266</v>
      </c>
      <c r="H2617" s="53">
        <v>0.20619999999999999</v>
      </c>
      <c r="I2617" s="43">
        <f t="shared" si="541"/>
        <v>27.04</v>
      </c>
      <c r="J2617" s="43">
        <f t="shared" si="542"/>
        <v>5.5756479999999993</v>
      </c>
      <c r="L2617">
        <f>_xlfn.XLOOKUP(B2617,Analítico!B:B,Analítico!I:I,0)</f>
        <v>27.04</v>
      </c>
    </row>
    <row r="2618" spans="1:12" ht="25.5" customHeight="1" thickBot="1" x14ac:dyDescent="0.3">
      <c r="A2618" s="55" t="s">
        <v>1627</v>
      </c>
      <c r="B2618" s="56" t="s">
        <v>2826</v>
      </c>
      <c r="C2618" s="55" t="s">
        <v>157</v>
      </c>
      <c r="D2618" s="55" t="s">
        <v>2827</v>
      </c>
      <c r="E2618" s="249" t="s">
        <v>1648</v>
      </c>
      <c r="F2618" s="249"/>
      <c r="G2618" s="57" t="s">
        <v>164</v>
      </c>
      <c r="H2618" s="58">
        <v>1</v>
      </c>
      <c r="I2618" s="43">
        <f t="shared" si="541"/>
        <v>29.45</v>
      </c>
      <c r="J2618" s="43">
        <f t="shared" si="542"/>
        <v>29.45</v>
      </c>
      <c r="L2618">
        <f>_xlfn.XLOOKUP(B2618,Analítico!B:B,Analítico!I:I,0)</f>
        <v>29.45</v>
      </c>
    </row>
    <row r="2619" spans="1:12" ht="26.25" hidden="1" thickBot="1" x14ac:dyDescent="0.3">
      <c r="A2619" s="44"/>
      <c r="B2619" s="44"/>
      <c r="C2619" s="44"/>
      <c r="D2619" s="44"/>
      <c r="E2619" s="44" t="s">
        <v>1629</v>
      </c>
      <c r="F2619" s="45">
        <v>7.29</v>
      </c>
      <c r="G2619" s="44" t="s">
        <v>1630</v>
      </c>
      <c r="H2619" s="45">
        <v>0</v>
      </c>
      <c r="I2619" s="44" t="s">
        <v>1631</v>
      </c>
      <c r="J2619" s="45">
        <v>7.29</v>
      </c>
      <c r="L2619" t="str">
        <f>_xlfn.XLOOKUP(B2619,Analítico!B:B,Analítico!I:I,0)</f>
        <v>MO com LS =&gt;</v>
      </c>
    </row>
    <row r="2620" spans="1:12" ht="15" hidden="1" customHeight="1" thickBot="1" x14ac:dyDescent="0.3">
      <c r="A2620" s="44"/>
      <c r="B2620" s="44"/>
      <c r="C2620" s="44"/>
      <c r="D2620" s="44"/>
      <c r="E2620" s="44" t="s">
        <v>1632</v>
      </c>
      <c r="F2620" s="45">
        <v>8.74</v>
      </c>
      <c r="G2620" s="44"/>
      <c r="H2620" s="229" t="s">
        <v>1633</v>
      </c>
      <c r="I2620" s="229"/>
      <c r="J2620" s="45">
        <v>48.48</v>
      </c>
      <c r="L2620" t="str">
        <f>_xlfn.XLOOKUP(B2620,Analítico!B:B,Analítico!I:I,0)</f>
        <v>MO com LS =&gt;</v>
      </c>
    </row>
    <row r="2621" spans="1:12" ht="0.75" customHeight="1" thickTop="1" x14ac:dyDescent="0.25">
      <c r="A2621" s="49"/>
      <c r="B2621" s="49"/>
      <c r="C2621" s="49"/>
      <c r="D2621" s="49"/>
      <c r="E2621" s="49"/>
      <c r="F2621" s="49"/>
      <c r="G2621" s="49"/>
      <c r="H2621" s="49"/>
      <c r="I2621" s="49"/>
      <c r="J2621" s="49"/>
      <c r="L2621" t="str">
        <f>_xlfn.XLOOKUP(B2621,Analítico!B:B,Analítico!I:I,0)</f>
        <v>MO com LS =&gt;</v>
      </c>
    </row>
    <row r="2622" spans="1:12" ht="18" hidden="1" customHeight="1" x14ac:dyDescent="0.25">
      <c r="A2622" s="36" t="s">
        <v>1138</v>
      </c>
      <c r="B2622" s="37" t="s">
        <v>137</v>
      </c>
      <c r="C2622" s="36" t="s">
        <v>138</v>
      </c>
      <c r="D2622" s="36" t="s">
        <v>9</v>
      </c>
      <c r="E2622" s="250" t="s">
        <v>1626</v>
      </c>
      <c r="F2622" s="250"/>
      <c r="G2622" s="38" t="s">
        <v>139</v>
      </c>
      <c r="H2622" s="37" t="s">
        <v>140</v>
      </c>
      <c r="I2622" s="37" t="s">
        <v>141</v>
      </c>
      <c r="J2622" s="37" t="s">
        <v>10</v>
      </c>
      <c r="L2622" t="str">
        <f>_xlfn.XLOOKUP(B2622,Analítico!B:B,Analítico!I:I,0)</f>
        <v>Valor Unit</v>
      </c>
    </row>
    <row r="2623" spans="1:12" ht="39" customHeight="1" x14ac:dyDescent="0.25">
      <c r="A2623" s="39" t="s">
        <v>1636</v>
      </c>
      <c r="B2623" s="40" t="s">
        <v>1139</v>
      </c>
      <c r="C2623" s="39" t="s">
        <v>157</v>
      </c>
      <c r="D2623" s="39" t="s">
        <v>1140</v>
      </c>
      <c r="E2623" s="251" t="s">
        <v>2578</v>
      </c>
      <c r="F2623" s="251"/>
      <c r="G2623" s="41" t="s">
        <v>164</v>
      </c>
      <c r="H2623" s="42">
        <v>1</v>
      </c>
      <c r="I2623" s="43">
        <f t="shared" ref="I2623:I2627" si="543">L2623</f>
        <v>8.7894089918032794</v>
      </c>
      <c r="J2623" s="43">
        <f t="shared" ref="J2623:J2627" si="544">H2623*I2623</f>
        <v>8.7894089918032794</v>
      </c>
      <c r="L2623">
        <f>_xlfn.XLOOKUP(B2623,Analítico!B:B,Analítico!I:I,0)</f>
        <v>8.7894089918032794</v>
      </c>
    </row>
    <row r="2624" spans="1:12" ht="25.5" customHeight="1" x14ac:dyDescent="0.25">
      <c r="A2624" s="50" t="s">
        <v>1638</v>
      </c>
      <c r="B2624" s="51" t="s">
        <v>1940</v>
      </c>
      <c r="C2624" s="50" t="s">
        <v>157</v>
      </c>
      <c r="D2624" s="50" t="s">
        <v>1941</v>
      </c>
      <c r="E2624" s="248" t="s">
        <v>1637</v>
      </c>
      <c r="F2624" s="248"/>
      <c r="G2624" s="52" t="s">
        <v>266</v>
      </c>
      <c r="H2624" s="53">
        <v>0.14499999999999999</v>
      </c>
      <c r="I2624" s="43">
        <f t="shared" si="543"/>
        <v>19.64</v>
      </c>
      <c r="J2624" s="43">
        <f t="shared" si="544"/>
        <v>2.8477999999999999</v>
      </c>
      <c r="L2624">
        <f>_xlfn.XLOOKUP(B2624,Analítico!B:B,Analítico!I:I,0)</f>
        <v>19.64</v>
      </c>
    </row>
    <row r="2625" spans="1:12" ht="24" customHeight="1" x14ac:dyDescent="0.25">
      <c r="A2625" s="50" t="s">
        <v>1638</v>
      </c>
      <c r="B2625" s="51" t="s">
        <v>1942</v>
      </c>
      <c r="C2625" s="50" t="s">
        <v>157</v>
      </c>
      <c r="D2625" s="50" t="s">
        <v>1943</v>
      </c>
      <c r="E2625" s="248" t="s">
        <v>1637</v>
      </c>
      <c r="F2625" s="248"/>
      <c r="G2625" s="52" t="s">
        <v>266</v>
      </c>
      <c r="H2625" s="53">
        <v>0.14499999999999999</v>
      </c>
      <c r="I2625" s="43">
        <f t="shared" si="543"/>
        <v>27.04</v>
      </c>
      <c r="J2625" s="43">
        <f t="shared" si="544"/>
        <v>3.9207999999999994</v>
      </c>
      <c r="L2625">
        <f>_xlfn.XLOOKUP(B2625,Analítico!B:B,Analítico!I:I,0)</f>
        <v>27.04</v>
      </c>
    </row>
    <row r="2626" spans="1:12" ht="25.5" customHeight="1" x14ac:dyDescent="0.25">
      <c r="A2626" s="50" t="s">
        <v>1638</v>
      </c>
      <c r="B2626" s="51" t="s">
        <v>1907</v>
      </c>
      <c r="C2626" s="50" t="s">
        <v>157</v>
      </c>
      <c r="D2626" s="50" t="s">
        <v>1908</v>
      </c>
      <c r="E2626" s="248" t="s">
        <v>1637</v>
      </c>
      <c r="F2626" s="248"/>
      <c r="G2626" s="52" t="s">
        <v>212</v>
      </c>
      <c r="H2626" s="53">
        <v>8.9999999999999998E-4</v>
      </c>
      <c r="I2626" s="43">
        <f t="shared" si="543"/>
        <v>629.28</v>
      </c>
      <c r="J2626" s="43">
        <f t="shared" si="544"/>
        <v>0.56635199999999997</v>
      </c>
      <c r="L2626">
        <f>_xlfn.XLOOKUP(B2626,Analítico!B:B,Analítico!I:I,0)</f>
        <v>629.28</v>
      </c>
    </row>
    <row r="2627" spans="1:12" ht="24" customHeight="1" thickBot="1" x14ac:dyDescent="0.3">
      <c r="A2627" s="55" t="s">
        <v>1627</v>
      </c>
      <c r="B2627" s="56" t="s">
        <v>2717</v>
      </c>
      <c r="C2627" s="55" t="s">
        <v>157</v>
      </c>
      <c r="D2627" s="55" t="s">
        <v>2718</v>
      </c>
      <c r="E2627" s="249" t="s">
        <v>1648</v>
      </c>
      <c r="F2627" s="249"/>
      <c r="G2627" s="57" t="s">
        <v>164</v>
      </c>
      <c r="H2627" s="58">
        <v>1</v>
      </c>
      <c r="I2627" s="43">
        <f t="shared" si="543"/>
        <v>1.48</v>
      </c>
      <c r="J2627" s="43">
        <f t="shared" si="544"/>
        <v>1.48</v>
      </c>
      <c r="L2627">
        <f>_xlfn.XLOOKUP(B2627,Analítico!B:B,Analítico!I:I,0)</f>
        <v>1.48</v>
      </c>
    </row>
    <row r="2628" spans="1:12" ht="26.25" hidden="1" thickBot="1" x14ac:dyDescent="0.3">
      <c r="A2628" s="44"/>
      <c r="B2628" s="44"/>
      <c r="C2628" s="44"/>
      <c r="D2628" s="44"/>
      <c r="E2628" s="44" t="s">
        <v>1629</v>
      </c>
      <c r="F2628" s="45">
        <v>5.23</v>
      </c>
      <c r="G2628" s="44" t="s">
        <v>1630</v>
      </c>
      <c r="H2628" s="45">
        <v>0</v>
      </c>
      <c r="I2628" s="44" t="s">
        <v>1631</v>
      </c>
      <c r="J2628" s="45">
        <v>5.23</v>
      </c>
      <c r="L2628" t="str">
        <f>_xlfn.XLOOKUP(B2628,Analítico!B:B,Analítico!I:I,0)</f>
        <v>MO com LS =&gt;</v>
      </c>
    </row>
    <row r="2629" spans="1:12" ht="15" hidden="1" customHeight="1" thickBot="1" x14ac:dyDescent="0.3">
      <c r="A2629" s="44"/>
      <c r="B2629" s="44"/>
      <c r="C2629" s="44"/>
      <c r="D2629" s="44"/>
      <c r="E2629" s="44" t="s">
        <v>1632</v>
      </c>
      <c r="F2629" s="45">
        <v>1.96</v>
      </c>
      <c r="G2629" s="44"/>
      <c r="H2629" s="229" t="s">
        <v>1633</v>
      </c>
      <c r="I2629" s="229"/>
      <c r="J2629" s="45">
        <v>10.91</v>
      </c>
      <c r="L2629" t="str">
        <f>_xlfn.XLOOKUP(B2629,Analítico!B:B,Analítico!I:I,0)</f>
        <v>MO com LS =&gt;</v>
      </c>
    </row>
    <row r="2630" spans="1:12" ht="0.75" customHeight="1" thickTop="1" x14ac:dyDescent="0.25">
      <c r="A2630" s="49"/>
      <c r="B2630" s="49"/>
      <c r="C2630" s="49"/>
      <c r="D2630" s="49"/>
      <c r="E2630" s="49"/>
      <c r="F2630" s="49"/>
      <c r="G2630" s="49"/>
      <c r="H2630" s="49"/>
      <c r="I2630" s="49"/>
      <c r="J2630" s="49"/>
      <c r="L2630" t="str">
        <f>_xlfn.XLOOKUP(B2630,Analítico!B:B,Analítico!I:I,0)</f>
        <v>MO com LS =&gt;</v>
      </c>
    </row>
    <row r="2631" spans="1:12" ht="18" hidden="1" customHeight="1" x14ac:dyDescent="0.25">
      <c r="A2631" s="36" t="s">
        <v>1143</v>
      </c>
      <c r="B2631" s="37" t="s">
        <v>137</v>
      </c>
      <c r="C2631" s="36" t="s">
        <v>138</v>
      </c>
      <c r="D2631" s="36" t="s">
        <v>9</v>
      </c>
      <c r="E2631" s="250" t="s">
        <v>1626</v>
      </c>
      <c r="F2631" s="250"/>
      <c r="G2631" s="38" t="s">
        <v>139</v>
      </c>
      <c r="H2631" s="37" t="s">
        <v>140</v>
      </c>
      <c r="I2631" s="37" t="s">
        <v>141</v>
      </c>
      <c r="J2631" s="37" t="s">
        <v>10</v>
      </c>
      <c r="L2631" t="str">
        <f>_xlfn.XLOOKUP(B2631,Analítico!B:B,Analítico!I:I,0)</f>
        <v>Valor Unit</v>
      </c>
    </row>
    <row r="2632" spans="1:12" ht="25.5" customHeight="1" x14ac:dyDescent="0.25">
      <c r="A2632" s="39" t="s">
        <v>1636</v>
      </c>
      <c r="B2632" s="40" t="s">
        <v>1144</v>
      </c>
      <c r="C2632" s="39" t="s">
        <v>157</v>
      </c>
      <c r="D2632" s="39" t="s">
        <v>2828</v>
      </c>
      <c r="E2632" s="251" t="s">
        <v>2550</v>
      </c>
      <c r="F2632" s="251"/>
      <c r="G2632" s="41" t="s">
        <v>164</v>
      </c>
      <c r="H2632" s="42">
        <v>1</v>
      </c>
      <c r="I2632" s="43">
        <f t="shared" ref="I2632:I2635" si="545">L2632</f>
        <v>2646.1599340409839</v>
      </c>
      <c r="J2632" s="43">
        <f t="shared" ref="J2632:J2635" si="546">H2632*I2632</f>
        <v>2646.1599340409839</v>
      </c>
      <c r="L2632">
        <f>_xlfn.XLOOKUP(B2632,Analítico!B:B,Analítico!I:I,0)</f>
        <v>2646.1599340409839</v>
      </c>
    </row>
    <row r="2633" spans="1:12" ht="25.5" customHeight="1" x14ac:dyDescent="0.25">
      <c r="A2633" s="50" t="s">
        <v>1638</v>
      </c>
      <c r="B2633" s="51" t="s">
        <v>1940</v>
      </c>
      <c r="C2633" s="50" t="s">
        <v>157</v>
      </c>
      <c r="D2633" s="50" t="s">
        <v>1941</v>
      </c>
      <c r="E2633" s="248" t="s">
        <v>1637</v>
      </c>
      <c r="F2633" s="248"/>
      <c r="G2633" s="52" t="s">
        <v>266</v>
      </c>
      <c r="H2633" s="53">
        <v>1.0259</v>
      </c>
      <c r="I2633" s="43">
        <f t="shared" si="545"/>
        <v>19.64</v>
      </c>
      <c r="J2633" s="43">
        <f t="shared" si="546"/>
        <v>20.148676000000002</v>
      </c>
      <c r="L2633">
        <f>_xlfn.XLOOKUP(B2633,Analítico!B:B,Analítico!I:I,0)</f>
        <v>19.64</v>
      </c>
    </row>
    <row r="2634" spans="1:12" ht="24" customHeight="1" x14ac:dyDescent="0.25">
      <c r="A2634" s="50" t="s">
        <v>1638</v>
      </c>
      <c r="B2634" s="51" t="s">
        <v>1942</v>
      </c>
      <c r="C2634" s="50" t="s">
        <v>157</v>
      </c>
      <c r="D2634" s="50" t="s">
        <v>1943</v>
      </c>
      <c r="E2634" s="248" t="s">
        <v>1637</v>
      </c>
      <c r="F2634" s="248"/>
      <c r="G2634" s="52" t="s">
        <v>266</v>
      </c>
      <c r="H2634" s="53">
        <v>1.0259</v>
      </c>
      <c r="I2634" s="43">
        <f t="shared" si="545"/>
        <v>27.04</v>
      </c>
      <c r="J2634" s="43">
        <f t="shared" si="546"/>
        <v>27.740335999999999</v>
      </c>
      <c r="L2634">
        <f>_xlfn.XLOOKUP(B2634,Analítico!B:B,Analítico!I:I,0)</f>
        <v>27.04</v>
      </c>
    </row>
    <row r="2635" spans="1:12" ht="25.5" customHeight="1" thickBot="1" x14ac:dyDescent="0.3">
      <c r="A2635" s="55" t="s">
        <v>1627</v>
      </c>
      <c r="B2635" s="56" t="s">
        <v>2829</v>
      </c>
      <c r="C2635" s="55" t="s">
        <v>157</v>
      </c>
      <c r="D2635" s="55" t="s">
        <v>2830</v>
      </c>
      <c r="E2635" s="249" t="s">
        <v>1648</v>
      </c>
      <c r="F2635" s="249"/>
      <c r="G2635" s="57" t="s">
        <v>164</v>
      </c>
      <c r="H2635" s="58">
        <v>1</v>
      </c>
      <c r="I2635" s="43">
        <f t="shared" si="545"/>
        <v>2598.2800000000002</v>
      </c>
      <c r="J2635" s="43">
        <f t="shared" si="546"/>
        <v>2598.2800000000002</v>
      </c>
      <c r="L2635">
        <f>_xlfn.XLOOKUP(B2635,Analítico!B:B,Analítico!I:I,0)</f>
        <v>2598.2800000000002</v>
      </c>
    </row>
    <row r="2636" spans="1:12" ht="26.25" hidden="1" thickBot="1" x14ac:dyDescent="0.3">
      <c r="A2636" s="44"/>
      <c r="B2636" s="44"/>
      <c r="C2636" s="44"/>
      <c r="D2636" s="44"/>
      <c r="E2636" s="44" t="s">
        <v>1629</v>
      </c>
      <c r="F2636" s="45">
        <v>36.35</v>
      </c>
      <c r="G2636" s="44" t="s">
        <v>1630</v>
      </c>
      <c r="H2636" s="45">
        <v>0</v>
      </c>
      <c r="I2636" s="44" t="s">
        <v>1631</v>
      </c>
      <c r="J2636" s="45">
        <v>36.35</v>
      </c>
      <c r="L2636" t="str">
        <f>_xlfn.XLOOKUP(B2636,Analítico!B:B,Analítico!I:I,0)</f>
        <v>MO com LS =&gt;</v>
      </c>
    </row>
    <row r="2637" spans="1:12" ht="15" hidden="1" customHeight="1" thickBot="1" x14ac:dyDescent="0.3">
      <c r="A2637" s="44"/>
      <c r="B2637" s="44"/>
      <c r="C2637" s="44"/>
      <c r="D2637" s="44"/>
      <c r="E2637" s="44" t="s">
        <v>1632</v>
      </c>
      <c r="F2637" s="45">
        <v>592.29999999999995</v>
      </c>
      <c r="G2637" s="44"/>
      <c r="H2637" s="229" t="s">
        <v>1633</v>
      </c>
      <c r="I2637" s="229"/>
      <c r="J2637" s="45">
        <v>3284.59</v>
      </c>
      <c r="L2637" t="str">
        <f>_xlfn.XLOOKUP(B2637,Analítico!B:B,Analítico!I:I,0)</f>
        <v>MO com LS =&gt;</v>
      </c>
    </row>
    <row r="2638" spans="1:12" ht="0.75" customHeight="1" thickTop="1" x14ac:dyDescent="0.25">
      <c r="A2638" s="49"/>
      <c r="B2638" s="49"/>
      <c r="C2638" s="49"/>
      <c r="D2638" s="49"/>
      <c r="E2638" s="49"/>
      <c r="F2638" s="49"/>
      <c r="G2638" s="49"/>
      <c r="H2638" s="49"/>
      <c r="I2638" s="49"/>
      <c r="J2638" s="49"/>
      <c r="L2638" t="str">
        <f>_xlfn.XLOOKUP(B2638,Analítico!B:B,Analítico!I:I,0)</f>
        <v>MO com LS =&gt;</v>
      </c>
    </row>
    <row r="2639" spans="1:12" ht="18" hidden="1" customHeight="1" x14ac:dyDescent="0.25">
      <c r="A2639" s="36" t="s">
        <v>1146</v>
      </c>
      <c r="B2639" s="37" t="s">
        <v>137</v>
      </c>
      <c r="C2639" s="36" t="s">
        <v>138</v>
      </c>
      <c r="D2639" s="36" t="s">
        <v>9</v>
      </c>
      <c r="E2639" s="250" t="s">
        <v>1626</v>
      </c>
      <c r="F2639" s="250"/>
      <c r="G2639" s="38" t="s">
        <v>139</v>
      </c>
      <c r="H2639" s="37" t="s">
        <v>140</v>
      </c>
      <c r="I2639" s="37" t="s">
        <v>141</v>
      </c>
      <c r="J2639" s="37" t="s">
        <v>10</v>
      </c>
      <c r="L2639" t="str">
        <f>_xlfn.XLOOKUP(B2639,Analítico!B:B,Analítico!I:I,0)</f>
        <v>Valor Unit</v>
      </c>
    </row>
    <row r="2640" spans="1:12" ht="39" customHeight="1" x14ac:dyDescent="0.25">
      <c r="A2640" s="39" t="s">
        <v>1636</v>
      </c>
      <c r="B2640" s="40" t="s">
        <v>1147</v>
      </c>
      <c r="C2640" s="39" t="s">
        <v>157</v>
      </c>
      <c r="D2640" s="39" t="s">
        <v>1148</v>
      </c>
      <c r="E2640" s="251" t="s">
        <v>2550</v>
      </c>
      <c r="F2640" s="251"/>
      <c r="G2640" s="41" t="s">
        <v>255</v>
      </c>
      <c r="H2640" s="42">
        <v>1</v>
      </c>
      <c r="I2640" s="43">
        <f t="shared" ref="I2640:I2643" si="547">L2640</f>
        <v>8.6363395409836077</v>
      </c>
      <c r="J2640" s="43">
        <f t="shared" ref="J2640:J2643" si="548">H2640*I2640</f>
        <v>8.6363395409836077</v>
      </c>
      <c r="L2640">
        <f>_xlfn.XLOOKUP(B2640,Analítico!B:B,Analítico!I:I,0)</f>
        <v>8.6363395409836077</v>
      </c>
    </row>
    <row r="2641" spans="1:12" ht="25.5" customHeight="1" x14ac:dyDescent="0.25">
      <c r="A2641" s="50" t="s">
        <v>1638</v>
      </c>
      <c r="B2641" s="51" t="s">
        <v>1940</v>
      </c>
      <c r="C2641" s="50" t="s">
        <v>157</v>
      </c>
      <c r="D2641" s="50" t="s">
        <v>1941</v>
      </c>
      <c r="E2641" s="248" t="s">
        <v>1637</v>
      </c>
      <c r="F2641" s="248"/>
      <c r="G2641" s="52" t="s">
        <v>266</v>
      </c>
      <c r="H2641" s="53">
        <v>4.4999999999999997E-3</v>
      </c>
      <c r="I2641" s="43">
        <f t="shared" si="547"/>
        <v>19.64</v>
      </c>
      <c r="J2641" s="43">
        <f t="shared" si="548"/>
        <v>8.838E-2</v>
      </c>
      <c r="L2641">
        <f>_xlfn.XLOOKUP(B2641,Analítico!B:B,Analítico!I:I,0)</f>
        <v>19.64</v>
      </c>
    </row>
    <row r="2642" spans="1:12" ht="24" customHeight="1" x14ac:dyDescent="0.25">
      <c r="A2642" s="50" t="s">
        <v>1638</v>
      </c>
      <c r="B2642" s="51" t="s">
        <v>1942</v>
      </c>
      <c r="C2642" s="50" t="s">
        <v>157</v>
      </c>
      <c r="D2642" s="50" t="s">
        <v>1943</v>
      </c>
      <c r="E2642" s="248" t="s">
        <v>1637</v>
      </c>
      <c r="F2642" s="248"/>
      <c r="G2642" s="52" t="s">
        <v>266</v>
      </c>
      <c r="H2642" s="53">
        <v>4.4999999999999997E-3</v>
      </c>
      <c r="I2642" s="43">
        <f t="shared" si="547"/>
        <v>27.04</v>
      </c>
      <c r="J2642" s="43">
        <f t="shared" si="548"/>
        <v>0.12167999999999998</v>
      </c>
      <c r="L2642">
        <f>_xlfn.XLOOKUP(B2642,Analítico!B:B,Analítico!I:I,0)</f>
        <v>27.04</v>
      </c>
    </row>
    <row r="2643" spans="1:12" ht="25.5" customHeight="1" thickBot="1" x14ac:dyDescent="0.3">
      <c r="A2643" s="55" t="s">
        <v>1627</v>
      </c>
      <c r="B2643" s="56" t="s">
        <v>2831</v>
      </c>
      <c r="C2643" s="55" t="s">
        <v>157</v>
      </c>
      <c r="D2643" s="55" t="s">
        <v>2832</v>
      </c>
      <c r="E2643" s="249" t="s">
        <v>1648</v>
      </c>
      <c r="F2643" s="249"/>
      <c r="G2643" s="57" t="s">
        <v>255</v>
      </c>
      <c r="H2643" s="58">
        <v>1.05</v>
      </c>
      <c r="I2643" s="43">
        <f t="shared" si="547"/>
        <v>8.0399999999999991</v>
      </c>
      <c r="J2643" s="43">
        <f t="shared" si="548"/>
        <v>8.4420000000000002</v>
      </c>
      <c r="L2643">
        <f>_xlfn.XLOOKUP(B2643,Analítico!B:B,Analítico!I:I,0)</f>
        <v>8.0399999999999991</v>
      </c>
    </row>
    <row r="2644" spans="1:12" ht="26.25" hidden="1" thickBot="1" x14ac:dyDescent="0.3">
      <c r="A2644" s="44"/>
      <c r="B2644" s="44"/>
      <c r="C2644" s="44"/>
      <c r="D2644" s="44"/>
      <c r="E2644" s="44" t="s">
        <v>1629</v>
      </c>
      <c r="F2644" s="45">
        <v>0.15</v>
      </c>
      <c r="G2644" s="44" t="s">
        <v>1630</v>
      </c>
      <c r="H2644" s="45">
        <v>0</v>
      </c>
      <c r="I2644" s="44" t="s">
        <v>1631</v>
      </c>
      <c r="J2644" s="45">
        <v>0.15</v>
      </c>
      <c r="L2644" t="str">
        <f>_xlfn.XLOOKUP(B2644,Analítico!B:B,Analítico!I:I,0)</f>
        <v>MO com LS =&gt;</v>
      </c>
    </row>
    <row r="2645" spans="1:12" ht="15" hidden="1" customHeight="1" thickBot="1" x14ac:dyDescent="0.3">
      <c r="A2645" s="44"/>
      <c r="B2645" s="44"/>
      <c r="C2645" s="44"/>
      <c r="D2645" s="44"/>
      <c r="E2645" s="44" t="s">
        <v>1632</v>
      </c>
      <c r="F2645" s="45">
        <v>1.93</v>
      </c>
      <c r="G2645" s="44"/>
      <c r="H2645" s="229" t="s">
        <v>1633</v>
      </c>
      <c r="I2645" s="229"/>
      <c r="J2645" s="45">
        <v>10.72</v>
      </c>
      <c r="L2645" t="str">
        <f>_xlfn.XLOOKUP(B2645,Analítico!B:B,Analítico!I:I,0)</f>
        <v>MO com LS =&gt;</v>
      </c>
    </row>
    <row r="2646" spans="1:12" ht="0.75" customHeight="1" thickTop="1" x14ac:dyDescent="0.25">
      <c r="A2646" s="49"/>
      <c r="B2646" s="49"/>
      <c r="C2646" s="49"/>
      <c r="D2646" s="49"/>
      <c r="E2646" s="49"/>
      <c r="F2646" s="49"/>
      <c r="G2646" s="49"/>
      <c r="H2646" s="49"/>
      <c r="I2646" s="49"/>
      <c r="J2646" s="49"/>
      <c r="L2646" t="str">
        <f>_xlfn.XLOOKUP(B2646,Analítico!B:B,Analítico!I:I,0)</f>
        <v>MO com LS =&gt;</v>
      </c>
    </row>
    <row r="2647" spans="1:12" ht="18" hidden="1" customHeight="1" x14ac:dyDescent="0.25">
      <c r="A2647" s="36" t="s">
        <v>1149</v>
      </c>
      <c r="B2647" s="37" t="s">
        <v>137</v>
      </c>
      <c r="C2647" s="36" t="s">
        <v>138</v>
      </c>
      <c r="D2647" s="36" t="s">
        <v>9</v>
      </c>
      <c r="E2647" s="250" t="s">
        <v>1626</v>
      </c>
      <c r="F2647" s="250"/>
      <c r="G2647" s="38" t="s">
        <v>139</v>
      </c>
      <c r="H2647" s="37" t="s">
        <v>140</v>
      </c>
      <c r="I2647" s="37" t="s">
        <v>141</v>
      </c>
      <c r="J2647" s="37" t="s">
        <v>10</v>
      </c>
      <c r="L2647" t="str">
        <f>_xlfn.XLOOKUP(B2647,Analítico!B:B,Analítico!I:I,0)</f>
        <v>Valor Unit</v>
      </c>
    </row>
    <row r="2648" spans="1:12" ht="25.5" customHeight="1" x14ac:dyDescent="0.25">
      <c r="A2648" s="39" t="s">
        <v>1636</v>
      </c>
      <c r="B2648" s="40" t="s">
        <v>1150</v>
      </c>
      <c r="C2648" s="39" t="s">
        <v>162</v>
      </c>
      <c r="D2648" s="39" t="s">
        <v>1151</v>
      </c>
      <c r="E2648" s="251" t="s">
        <v>2667</v>
      </c>
      <c r="F2648" s="251"/>
      <c r="G2648" s="41" t="s">
        <v>164</v>
      </c>
      <c r="H2648" s="42">
        <v>1</v>
      </c>
      <c r="I2648" s="43">
        <f t="shared" ref="I2648:I2651" si="549">L2648</f>
        <v>4958.4592832704921</v>
      </c>
      <c r="J2648" s="43">
        <f t="shared" ref="J2648:J2651" si="550">H2648*I2648</f>
        <v>4958.4592832704921</v>
      </c>
      <c r="L2648">
        <f>_xlfn.XLOOKUP(B2648,Analítico!B:B,Analítico!I:I,0)</f>
        <v>4958.4592832704921</v>
      </c>
    </row>
    <row r="2649" spans="1:12" ht="25.5" customHeight="1" x14ac:dyDescent="0.25">
      <c r="A2649" s="50" t="s">
        <v>1638</v>
      </c>
      <c r="B2649" s="51" t="s">
        <v>1940</v>
      </c>
      <c r="C2649" s="50" t="s">
        <v>157</v>
      </c>
      <c r="D2649" s="50" t="s">
        <v>1941</v>
      </c>
      <c r="E2649" s="248" t="s">
        <v>1637</v>
      </c>
      <c r="F2649" s="248"/>
      <c r="G2649" s="52" t="s">
        <v>266</v>
      </c>
      <c r="H2649" s="53">
        <v>2.0190000000000001</v>
      </c>
      <c r="I2649" s="43">
        <f t="shared" si="549"/>
        <v>19.64</v>
      </c>
      <c r="J2649" s="43">
        <f t="shared" si="550"/>
        <v>39.653160000000007</v>
      </c>
      <c r="L2649">
        <f>_xlfn.XLOOKUP(B2649,Analítico!B:B,Analítico!I:I,0)</f>
        <v>19.64</v>
      </c>
    </row>
    <row r="2650" spans="1:12" ht="24" customHeight="1" x14ac:dyDescent="0.25">
      <c r="A2650" s="50" t="s">
        <v>1638</v>
      </c>
      <c r="B2650" s="51" t="s">
        <v>1942</v>
      </c>
      <c r="C2650" s="50" t="s">
        <v>157</v>
      </c>
      <c r="D2650" s="50" t="s">
        <v>1943</v>
      </c>
      <c r="E2650" s="248" t="s">
        <v>1637</v>
      </c>
      <c r="F2650" s="248"/>
      <c r="G2650" s="52" t="s">
        <v>266</v>
      </c>
      <c r="H2650" s="53">
        <v>2.0190000000000001</v>
      </c>
      <c r="I2650" s="43">
        <f t="shared" si="549"/>
        <v>27.04</v>
      </c>
      <c r="J2650" s="43">
        <f t="shared" si="550"/>
        <v>54.593760000000003</v>
      </c>
      <c r="L2650">
        <f>_xlfn.XLOOKUP(B2650,Analítico!B:B,Analítico!I:I,0)</f>
        <v>27.04</v>
      </c>
    </row>
    <row r="2651" spans="1:12" ht="39" customHeight="1" thickBot="1" x14ac:dyDescent="0.3">
      <c r="A2651" s="55" t="s">
        <v>1627</v>
      </c>
      <c r="B2651" s="56" t="s">
        <v>2833</v>
      </c>
      <c r="C2651" s="55" t="s">
        <v>162</v>
      </c>
      <c r="D2651" s="55" t="s">
        <v>2834</v>
      </c>
      <c r="E2651" s="249" t="s">
        <v>1648</v>
      </c>
      <c r="F2651" s="249"/>
      <c r="G2651" s="57" t="s">
        <v>164</v>
      </c>
      <c r="H2651" s="58">
        <v>1</v>
      </c>
      <c r="I2651" s="43">
        <f t="shared" si="549"/>
        <v>4864.22</v>
      </c>
      <c r="J2651" s="43">
        <f t="shared" si="550"/>
        <v>4864.22</v>
      </c>
      <c r="L2651">
        <f>_xlfn.XLOOKUP(B2651,Analítico!B:B,Analítico!I:I,0)</f>
        <v>4864.22</v>
      </c>
    </row>
    <row r="2652" spans="1:12" ht="26.25" hidden="1" thickBot="1" x14ac:dyDescent="0.3">
      <c r="A2652" s="44"/>
      <c r="B2652" s="44"/>
      <c r="C2652" s="44"/>
      <c r="D2652" s="44"/>
      <c r="E2652" s="44" t="s">
        <v>1629</v>
      </c>
      <c r="F2652" s="45">
        <v>71.540000000000006</v>
      </c>
      <c r="G2652" s="44" t="s">
        <v>1630</v>
      </c>
      <c r="H2652" s="45">
        <v>0</v>
      </c>
      <c r="I2652" s="44" t="s">
        <v>1631</v>
      </c>
      <c r="J2652" s="45">
        <v>71.540000000000006</v>
      </c>
      <c r="L2652" t="str">
        <f>_xlfn.XLOOKUP(B2652,Analítico!B:B,Analítico!I:I,0)</f>
        <v>MO com LS =&gt;</v>
      </c>
    </row>
    <row r="2653" spans="1:12" ht="15" hidden="1" customHeight="1" thickBot="1" x14ac:dyDescent="0.3">
      <c r="A2653" s="44"/>
      <c r="B2653" s="44"/>
      <c r="C2653" s="44"/>
      <c r="D2653" s="44"/>
      <c r="E2653" s="44" t="s">
        <v>1632</v>
      </c>
      <c r="F2653" s="45">
        <v>1109.8699999999999</v>
      </c>
      <c r="G2653" s="44"/>
      <c r="H2653" s="229" t="s">
        <v>1633</v>
      </c>
      <c r="I2653" s="229"/>
      <c r="J2653" s="45">
        <v>6154.77</v>
      </c>
      <c r="L2653" t="str">
        <f>_xlfn.XLOOKUP(B2653,Analítico!B:B,Analítico!I:I,0)</f>
        <v>MO com LS =&gt;</v>
      </c>
    </row>
    <row r="2654" spans="1:12" ht="0.75" customHeight="1" thickTop="1" x14ac:dyDescent="0.25">
      <c r="A2654" s="49"/>
      <c r="B2654" s="49"/>
      <c r="C2654" s="49"/>
      <c r="D2654" s="49"/>
      <c r="E2654" s="49"/>
      <c r="F2654" s="49"/>
      <c r="G2654" s="49"/>
      <c r="H2654" s="49"/>
      <c r="I2654" s="49"/>
      <c r="J2654" s="49"/>
      <c r="L2654" t="str">
        <f>_xlfn.XLOOKUP(B2654,Analítico!B:B,Analítico!I:I,0)</f>
        <v>MO com LS =&gt;</v>
      </c>
    </row>
    <row r="2655" spans="1:12" ht="18" hidden="1" customHeight="1" x14ac:dyDescent="0.25">
      <c r="A2655" s="36" t="s">
        <v>1152</v>
      </c>
      <c r="B2655" s="37" t="s">
        <v>137</v>
      </c>
      <c r="C2655" s="36" t="s">
        <v>138</v>
      </c>
      <c r="D2655" s="36" t="s">
        <v>9</v>
      </c>
      <c r="E2655" s="250" t="s">
        <v>1626</v>
      </c>
      <c r="F2655" s="250"/>
      <c r="G2655" s="38" t="s">
        <v>139</v>
      </c>
      <c r="H2655" s="37" t="s">
        <v>140</v>
      </c>
      <c r="I2655" s="37" t="s">
        <v>141</v>
      </c>
      <c r="J2655" s="37" t="s">
        <v>10</v>
      </c>
      <c r="L2655" t="str">
        <f>_xlfn.XLOOKUP(B2655,Analítico!B:B,Analítico!I:I,0)</f>
        <v>Valor Unit</v>
      </c>
    </row>
    <row r="2656" spans="1:12" ht="25.5" customHeight="1" x14ac:dyDescent="0.25">
      <c r="A2656" s="39" t="s">
        <v>1636</v>
      </c>
      <c r="B2656" s="40" t="s">
        <v>1153</v>
      </c>
      <c r="C2656" s="39" t="s">
        <v>204</v>
      </c>
      <c r="D2656" s="39" t="s">
        <v>1154</v>
      </c>
      <c r="E2656" s="251">
        <v>7</v>
      </c>
      <c r="F2656" s="251"/>
      <c r="G2656" s="41" t="s">
        <v>596</v>
      </c>
      <c r="H2656" s="42">
        <v>1</v>
      </c>
      <c r="I2656" s="43">
        <f t="shared" ref="I2656:I2659" si="551">L2656</f>
        <v>2267.2083115327873</v>
      </c>
      <c r="J2656" s="43">
        <f t="shared" ref="J2656:J2659" si="552">H2656*I2656</f>
        <v>2267.2083115327873</v>
      </c>
      <c r="L2656">
        <f>_xlfn.XLOOKUP(B2656,Analítico!B:B,Analítico!I:I,0)</f>
        <v>2267.2083115327873</v>
      </c>
    </row>
    <row r="2657" spans="1:12" ht="24" customHeight="1" x14ac:dyDescent="0.25">
      <c r="A2657" s="55" t="s">
        <v>1627</v>
      </c>
      <c r="B2657" s="56" t="s">
        <v>2074</v>
      </c>
      <c r="C2657" s="55" t="s">
        <v>204</v>
      </c>
      <c r="D2657" s="55" t="s">
        <v>2075</v>
      </c>
      <c r="E2657" s="249" t="s">
        <v>1665</v>
      </c>
      <c r="F2657" s="249"/>
      <c r="G2657" s="57" t="s">
        <v>1787</v>
      </c>
      <c r="H2657" s="58">
        <v>8.3299999999999999E-2</v>
      </c>
      <c r="I2657" s="43">
        <f t="shared" si="551"/>
        <v>14.45</v>
      </c>
      <c r="J2657" s="43">
        <f t="shared" si="552"/>
        <v>1.2036849999999999</v>
      </c>
      <c r="L2657">
        <f>_xlfn.XLOOKUP(B2657,Analítico!B:B,Analítico!I:I,0)</f>
        <v>14.45</v>
      </c>
    </row>
    <row r="2658" spans="1:12" ht="24" customHeight="1" x14ac:dyDescent="0.25">
      <c r="A2658" s="55" t="s">
        <v>1627</v>
      </c>
      <c r="B2658" s="56" t="s">
        <v>2758</v>
      </c>
      <c r="C2658" s="55" t="s">
        <v>204</v>
      </c>
      <c r="D2658" s="55" t="s">
        <v>2759</v>
      </c>
      <c r="E2658" s="249" t="s">
        <v>1665</v>
      </c>
      <c r="F2658" s="249"/>
      <c r="G2658" s="57" t="s">
        <v>1787</v>
      </c>
      <c r="H2658" s="58">
        <v>8.3299999999999999E-2</v>
      </c>
      <c r="I2658" s="43">
        <f t="shared" si="551"/>
        <v>21.92</v>
      </c>
      <c r="J2658" s="43">
        <f t="shared" si="552"/>
        <v>1.8259360000000002</v>
      </c>
      <c r="L2658">
        <f>_xlfn.XLOOKUP(B2658,Analítico!B:B,Analítico!I:I,0)</f>
        <v>21.92</v>
      </c>
    </row>
    <row r="2659" spans="1:12" ht="25.5" customHeight="1" thickBot="1" x14ac:dyDescent="0.3">
      <c r="A2659" s="55" t="s">
        <v>1627</v>
      </c>
      <c r="B2659" s="56" t="s">
        <v>2835</v>
      </c>
      <c r="C2659" s="55" t="s">
        <v>204</v>
      </c>
      <c r="D2659" s="55" t="s">
        <v>2836</v>
      </c>
      <c r="E2659" s="249" t="s">
        <v>1648</v>
      </c>
      <c r="F2659" s="249"/>
      <c r="G2659" s="57" t="s">
        <v>596</v>
      </c>
      <c r="H2659" s="58">
        <v>1</v>
      </c>
      <c r="I2659" s="43">
        <f t="shared" si="551"/>
        <v>2264.19</v>
      </c>
      <c r="J2659" s="43">
        <f t="shared" si="552"/>
        <v>2264.19</v>
      </c>
      <c r="L2659">
        <f>_xlfn.XLOOKUP(B2659,Analítico!B:B,Analítico!I:I,0)</f>
        <v>2264.19</v>
      </c>
    </row>
    <row r="2660" spans="1:12" ht="26.25" hidden="1" thickBot="1" x14ac:dyDescent="0.3">
      <c r="A2660" s="44"/>
      <c r="B2660" s="44"/>
      <c r="C2660" s="44"/>
      <c r="D2660" s="44"/>
      <c r="E2660" s="44" t="s">
        <v>1629</v>
      </c>
      <c r="F2660" s="45">
        <v>3.07</v>
      </c>
      <c r="G2660" s="44" t="s">
        <v>1630</v>
      </c>
      <c r="H2660" s="45">
        <v>0</v>
      </c>
      <c r="I2660" s="44" t="s">
        <v>1631</v>
      </c>
      <c r="J2660" s="45">
        <v>3.07</v>
      </c>
      <c r="L2660" t="str">
        <f>_xlfn.XLOOKUP(B2660,Analítico!B:B,Analítico!I:I,0)</f>
        <v>MO com LS =&gt;</v>
      </c>
    </row>
    <row r="2661" spans="1:12" ht="15" hidden="1" customHeight="1" thickBot="1" x14ac:dyDescent="0.3">
      <c r="A2661" s="44"/>
      <c r="B2661" s="44"/>
      <c r="C2661" s="44"/>
      <c r="D2661" s="44"/>
      <c r="E2661" s="44" t="s">
        <v>1632</v>
      </c>
      <c r="F2661" s="45">
        <v>507.48</v>
      </c>
      <c r="G2661" s="44"/>
      <c r="H2661" s="229" t="s">
        <v>1633</v>
      </c>
      <c r="I2661" s="229"/>
      <c r="J2661" s="45">
        <v>2814.21</v>
      </c>
      <c r="L2661" t="str">
        <f>_xlfn.XLOOKUP(B2661,Analítico!B:B,Analítico!I:I,0)</f>
        <v>MO com LS =&gt;</v>
      </c>
    </row>
    <row r="2662" spans="1:12" ht="0.75" customHeight="1" thickTop="1" x14ac:dyDescent="0.25">
      <c r="A2662" s="49"/>
      <c r="B2662" s="49"/>
      <c r="C2662" s="49"/>
      <c r="D2662" s="49"/>
      <c r="E2662" s="49"/>
      <c r="F2662" s="49"/>
      <c r="G2662" s="49"/>
      <c r="H2662" s="49"/>
      <c r="I2662" s="49"/>
      <c r="J2662" s="49"/>
      <c r="L2662" t="str">
        <f>_xlfn.XLOOKUP(B2662,Analítico!B:B,Analítico!I:I,0)</f>
        <v>MO com LS =&gt;</v>
      </c>
    </row>
    <row r="2663" spans="1:12" ht="18" hidden="1" customHeight="1" x14ac:dyDescent="0.25">
      <c r="A2663" s="36" t="s">
        <v>1155</v>
      </c>
      <c r="B2663" s="37" t="s">
        <v>137</v>
      </c>
      <c r="C2663" s="36" t="s">
        <v>138</v>
      </c>
      <c r="D2663" s="36" t="s">
        <v>9</v>
      </c>
      <c r="E2663" s="250" t="s">
        <v>1626</v>
      </c>
      <c r="F2663" s="250"/>
      <c r="G2663" s="38" t="s">
        <v>139</v>
      </c>
      <c r="H2663" s="37" t="s">
        <v>140</v>
      </c>
      <c r="I2663" s="37" t="s">
        <v>141</v>
      </c>
      <c r="J2663" s="37" t="s">
        <v>10</v>
      </c>
      <c r="L2663" t="str">
        <f>_xlfn.XLOOKUP(B2663,Analítico!B:B,Analítico!I:I,0)</f>
        <v>Valor Unit</v>
      </c>
    </row>
    <row r="2664" spans="1:12" ht="51.75" customHeight="1" x14ac:dyDescent="0.25">
      <c r="A2664" s="39" t="s">
        <v>1636</v>
      </c>
      <c r="B2664" s="40" t="s">
        <v>1156</v>
      </c>
      <c r="C2664" s="39" t="s">
        <v>157</v>
      </c>
      <c r="D2664" s="39" t="s">
        <v>2837</v>
      </c>
      <c r="E2664" s="251" t="s">
        <v>1795</v>
      </c>
      <c r="F2664" s="251"/>
      <c r="G2664" s="41" t="s">
        <v>159</v>
      </c>
      <c r="H2664" s="42">
        <v>1</v>
      </c>
      <c r="I2664" s="43">
        <f t="shared" ref="I2664:I2670" si="553">L2664</f>
        <v>88.82056290983607</v>
      </c>
      <c r="J2664" s="43">
        <f t="shared" ref="J2664:J2670" si="554">H2664*I2664</f>
        <v>88.82056290983607</v>
      </c>
      <c r="L2664">
        <f>_xlfn.XLOOKUP(B2664,Analítico!B:B,Analítico!I:I,0)</f>
        <v>88.82056290983607</v>
      </c>
    </row>
    <row r="2665" spans="1:12" ht="51.75" customHeight="1" x14ac:dyDescent="0.25">
      <c r="A2665" s="50" t="s">
        <v>1638</v>
      </c>
      <c r="B2665" s="51" t="s">
        <v>1796</v>
      </c>
      <c r="C2665" s="50" t="s">
        <v>157</v>
      </c>
      <c r="D2665" s="50" t="s">
        <v>1797</v>
      </c>
      <c r="E2665" s="248" t="s">
        <v>1637</v>
      </c>
      <c r="F2665" s="248"/>
      <c r="G2665" s="52" t="s">
        <v>212</v>
      </c>
      <c r="H2665" s="53">
        <v>9.1000000000000004E-3</v>
      </c>
      <c r="I2665" s="43">
        <f t="shared" si="553"/>
        <v>596.83000000000004</v>
      </c>
      <c r="J2665" s="43">
        <f t="shared" si="554"/>
        <v>5.431153000000001</v>
      </c>
      <c r="L2665">
        <f>_xlfn.XLOOKUP(B2665,Analítico!B:B,Analítico!I:I,0)</f>
        <v>596.83000000000004</v>
      </c>
    </row>
    <row r="2666" spans="1:12" ht="24" customHeight="1" x14ac:dyDescent="0.25">
      <c r="A2666" s="50" t="s">
        <v>1638</v>
      </c>
      <c r="B2666" s="51" t="s">
        <v>1792</v>
      </c>
      <c r="C2666" s="50" t="s">
        <v>157</v>
      </c>
      <c r="D2666" s="50" t="s">
        <v>1793</v>
      </c>
      <c r="E2666" s="248" t="s">
        <v>1637</v>
      </c>
      <c r="F2666" s="248"/>
      <c r="G2666" s="52" t="s">
        <v>266</v>
      </c>
      <c r="H2666" s="53">
        <v>1.61</v>
      </c>
      <c r="I2666" s="43">
        <f t="shared" si="553"/>
        <v>26.65</v>
      </c>
      <c r="J2666" s="43">
        <f t="shared" si="554"/>
        <v>42.906500000000001</v>
      </c>
      <c r="L2666">
        <f>_xlfn.XLOOKUP(B2666,Analítico!B:B,Analítico!I:I,0)</f>
        <v>26.65</v>
      </c>
    </row>
    <row r="2667" spans="1:12" ht="24" customHeight="1" x14ac:dyDescent="0.25">
      <c r="A2667" s="50" t="s">
        <v>1638</v>
      </c>
      <c r="B2667" s="51" t="s">
        <v>1186</v>
      </c>
      <c r="C2667" s="50" t="s">
        <v>157</v>
      </c>
      <c r="D2667" s="50" t="s">
        <v>1187</v>
      </c>
      <c r="E2667" s="248" t="s">
        <v>1637</v>
      </c>
      <c r="F2667" s="248"/>
      <c r="G2667" s="52" t="s">
        <v>266</v>
      </c>
      <c r="H2667" s="53">
        <v>0.80500000000000005</v>
      </c>
      <c r="I2667" s="43">
        <f t="shared" si="553"/>
        <v>18.82</v>
      </c>
      <c r="J2667" s="43">
        <f t="shared" si="554"/>
        <v>15.150100000000002</v>
      </c>
      <c r="L2667">
        <f>_xlfn.XLOOKUP(B2667,Analítico!B:B,Analítico!I:I,0)</f>
        <v>18.82</v>
      </c>
    </row>
    <row r="2668" spans="1:12" ht="39" customHeight="1" x14ac:dyDescent="0.25">
      <c r="A2668" s="55" t="s">
        <v>1627</v>
      </c>
      <c r="B2668" s="56" t="s">
        <v>2838</v>
      </c>
      <c r="C2668" s="55" t="s">
        <v>157</v>
      </c>
      <c r="D2668" s="55" t="s">
        <v>2839</v>
      </c>
      <c r="E2668" s="249" t="s">
        <v>1648</v>
      </c>
      <c r="F2668" s="249"/>
      <c r="G2668" s="57" t="s">
        <v>164</v>
      </c>
      <c r="H2668" s="58">
        <v>28.31</v>
      </c>
      <c r="I2668" s="43">
        <f t="shared" si="553"/>
        <v>0.85</v>
      </c>
      <c r="J2668" s="43">
        <f t="shared" si="554"/>
        <v>24.063499999999998</v>
      </c>
      <c r="L2668">
        <f>_xlfn.XLOOKUP(B2668,Analítico!B:B,Analítico!I:I,0)</f>
        <v>0.85</v>
      </c>
    </row>
    <row r="2669" spans="1:12" ht="39" customHeight="1" x14ac:dyDescent="0.25">
      <c r="A2669" s="55" t="s">
        <v>1627</v>
      </c>
      <c r="B2669" s="56" t="s">
        <v>2840</v>
      </c>
      <c r="C2669" s="55" t="s">
        <v>157</v>
      </c>
      <c r="D2669" s="55" t="s">
        <v>2841</v>
      </c>
      <c r="E2669" s="249" t="s">
        <v>1648</v>
      </c>
      <c r="F2669" s="249"/>
      <c r="G2669" s="57" t="s">
        <v>255</v>
      </c>
      <c r="H2669" s="58">
        <v>0.42</v>
      </c>
      <c r="I2669" s="43">
        <f t="shared" si="553"/>
        <v>2.38</v>
      </c>
      <c r="J2669" s="43">
        <f t="shared" si="554"/>
        <v>0.99959999999999993</v>
      </c>
      <c r="L2669">
        <f>_xlfn.XLOOKUP(B2669,Analítico!B:B,Analítico!I:I,0)</f>
        <v>2.38</v>
      </c>
    </row>
    <row r="2670" spans="1:12" ht="24" customHeight="1" thickBot="1" x14ac:dyDescent="0.3">
      <c r="A2670" s="55" t="s">
        <v>1627</v>
      </c>
      <c r="B2670" s="56" t="s">
        <v>1800</v>
      </c>
      <c r="C2670" s="55" t="s">
        <v>157</v>
      </c>
      <c r="D2670" s="55" t="s">
        <v>1801</v>
      </c>
      <c r="E2670" s="249" t="s">
        <v>1648</v>
      </c>
      <c r="F2670" s="249"/>
      <c r="G2670" s="57" t="s">
        <v>1802</v>
      </c>
      <c r="H2670" s="58">
        <v>5.0000000000000001E-3</v>
      </c>
      <c r="I2670" s="43">
        <f t="shared" si="553"/>
        <v>39.35</v>
      </c>
      <c r="J2670" s="43">
        <f t="shared" si="554"/>
        <v>0.19675000000000001</v>
      </c>
      <c r="L2670">
        <f>_xlfn.XLOOKUP(B2670,Analítico!B:B,Analítico!I:I,0)</f>
        <v>39.35</v>
      </c>
    </row>
    <row r="2671" spans="1:12" ht="26.25" hidden="1" thickBot="1" x14ac:dyDescent="0.3">
      <c r="A2671" s="44"/>
      <c r="B2671" s="44"/>
      <c r="C2671" s="44"/>
      <c r="D2671" s="44"/>
      <c r="E2671" s="44" t="s">
        <v>1629</v>
      </c>
      <c r="F2671" s="45">
        <v>45.33</v>
      </c>
      <c r="G2671" s="44" t="s">
        <v>1630</v>
      </c>
      <c r="H2671" s="45">
        <v>0</v>
      </c>
      <c r="I2671" s="44" t="s">
        <v>1631</v>
      </c>
      <c r="J2671" s="45">
        <v>45.33</v>
      </c>
      <c r="L2671" t="str">
        <f>_xlfn.XLOOKUP(B2671,Analítico!B:B,Analítico!I:I,0)</f>
        <v>MO com LS =&gt;</v>
      </c>
    </row>
    <row r="2672" spans="1:12" ht="15" hidden="1" customHeight="1" thickBot="1" x14ac:dyDescent="0.3">
      <c r="A2672" s="44"/>
      <c r="B2672" s="44"/>
      <c r="C2672" s="44"/>
      <c r="D2672" s="44"/>
      <c r="E2672" s="44" t="s">
        <v>1632</v>
      </c>
      <c r="F2672" s="45">
        <v>19.88</v>
      </c>
      <c r="G2672" s="44"/>
      <c r="H2672" s="229" t="s">
        <v>1633</v>
      </c>
      <c r="I2672" s="229"/>
      <c r="J2672" s="45">
        <v>110.25</v>
      </c>
      <c r="L2672" t="str">
        <f>_xlfn.XLOOKUP(B2672,Analítico!B:B,Analítico!I:I,0)</f>
        <v>MO com LS =&gt;</v>
      </c>
    </row>
    <row r="2673" spans="1:12" ht="0.75" customHeight="1" thickTop="1" x14ac:dyDescent="0.25">
      <c r="A2673" s="49"/>
      <c r="B2673" s="49"/>
      <c r="C2673" s="49"/>
      <c r="D2673" s="49"/>
      <c r="E2673" s="49"/>
      <c r="F2673" s="49"/>
      <c r="G2673" s="49"/>
      <c r="H2673" s="49"/>
      <c r="I2673" s="49"/>
      <c r="J2673" s="49"/>
      <c r="L2673" t="str">
        <f>_xlfn.XLOOKUP(B2673,Analítico!B:B,Analítico!I:I,0)</f>
        <v>MO com LS =&gt;</v>
      </c>
    </row>
    <row r="2674" spans="1:12" ht="18" hidden="1" customHeight="1" x14ac:dyDescent="0.25">
      <c r="A2674" s="36" t="s">
        <v>1158</v>
      </c>
      <c r="B2674" s="37" t="s">
        <v>137</v>
      </c>
      <c r="C2674" s="36" t="s">
        <v>138</v>
      </c>
      <c r="D2674" s="36" t="s">
        <v>9</v>
      </c>
      <c r="E2674" s="250" t="s">
        <v>1626</v>
      </c>
      <c r="F2674" s="250"/>
      <c r="G2674" s="38" t="s">
        <v>139</v>
      </c>
      <c r="H2674" s="37" t="s">
        <v>140</v>
      </c>
      <c r="I2674" s="37" t="s">
        <v>141</v>
      </c>
      <c r="J2674" s="37" t="s">
        <v>10</v>
      </c>
      <c r="L2674" t="str">
        <f>_xlfn.XLOOKUP(B2674,Analítico!B:B,Analítico!I:I,0)</f>
        <v>Valor Unit</v>
      </c>
    </row>
    <row r="2675" spans="1:12" ht="24" customHeight="1" x14ac:dyDescent="0.25">
      <c r="A2675" s="39" t="s">
        <v>1636</v>
      </c>
      <c r="B2675" s="40" t="s">
        <v>1159</v>
      </c>
      <c r="C2675" s="39" t="s">
        <v>594</v>
      </c>
      <c r="D2675" s="39" t="s">
        <v>2842</v>
      </c>
      <c r="E2675" s="251" t="s">
        <v>2843</v>
      </c>
      <c r="F2675" s="251"/>
      <c r="G2675" s="41" t="s">
        <v>596</v>
      </c>
      <c r="H2675" s="42">
        <v>1</v>
      </c>
      <c r="I2675" s="43">
        <f t="shared" ref="I2675:I2680" si="555">L2675</f>
        <v>39.741663204918041</v>
      </c>
      <c r="J2675" s="43">
        <f t="shared" ref="J2675:J2680" si="556">H2675*I2675</f>
        <v>39.741663204918041</v>
      </c>
      <c r="L2675">
        <f>_xlfn.XLOOKUP(B2675,Analítico!B:B,Analítico!I:I,0)</f>
        <v>39.741663204918041</v>
      </c>
    </row>
    <row r="2676" spans="1:12" ht="24" customHeight="1" x14ac:dyDescent="0.25">
      <c r="A2676" s="50" t="s">
        <v>1638</v>
      </c>
      <c r="B2676" s="51" t="s">
        <v>2532</v>
      </c>
      <c r="C2676" s="50" t="s">
        <v>594</v>
      </c>
      <c r="D2676" s="50" t="s">
        <v>2533</v>
      </c>
      <c r="E2676" s="248" t="s">
        <v>2336</v>
      </c>
      <c r="F2676" s="248"/>
      <c r="G2676" s="52" t="s">
        <v>1787</v>
      </c>
      <c r="H2676" s="53">
        <v>0.4</v>
      </c>
      <c r="I2676" s="43">
        <f t="shared" si="555"/>
        <v>3.64</v>
      </c>
      <c r="J2676" s="43">
        <f t="shared" si="556"/>
        <v>1.4560000000000002</v>
      </c>
      <c r="L2676">
        <f>_xlfn.XLOOKUP(B2676,Analítico!B:B,Analítico!I:I,0)</f>
        <v>3.64</v>
      </c>
    </row>
    <row r="2677" spans="1:12" ht="24" customHeight="1" x14ac:dyDescent="0.25">
      <c r="A2677" s="50" t="s">
        <v>1638</v>
      </c>
      <c r="B2677" s="51" t="s">
        <v>2525</v>
      </c>
      <c r="C2677" s="50" t="s">
        <v>594</v>
      </c>
      <c r="D2677" s="50" t="s">
        <v>2526</v>
      </c>
      <c r="E2677" s="248" t="s">
        <v>2336</v>
      </c>
      <c r="F2677" s="248"/>
      <c r="G2677" s="52" t="s">
        <v>1787</v>
      </c>
      <c r="H2677" s="53">
        <v>0.4</v>
      </c>
      <c r="I2677" s="43">
        <f t="shared" si="555"/>
        <v>3.48</v>
      </c>
      <c r="J2677" s="43">
        <f t="shared" si="556"/>
        <v>1.3920000000000001</v>
      </c>
      <c r="L2677">
        <f>_xlfn.XLOOKUP(B2677,Analítico!B:B,Analítico!I:I,0)</f>
        <v>3.48</v>
      </c>
    </row>
    <row r="2678" spans="1:12" ht="24" customHeight="1" x14ac:dyDescent="0.25">
      <c r="A2678" s="55" t="s">
        <v>1627</v>
      </c>
      <c r="B2678" s="56" t="s">
        <v>2844</v>
      </c>
      <c r="C2678" s="55" t="s">
        <v>594</v>
      </c>
      <c r="D2678" s="55" t="s">
        <v>2845</v>
      </c>
      <c r="E2678" s="249" t="s">
        <v>1648</v>
      </c>
      <c r="F2678" s="249"/>
      <c r="G2678" s="57" t="s">
        <v>655</v>
      </c>
      <c r="H2678" s="58">
        <v>1</v>
      </c>
      <c r="I2678" s="43">
        <f t="shared" si="555"/>
        <v>23.68</v>
      </c>
      <c r="J2678" s="43">
        <f t="shared" si="556"/>
        <v>23.68</v>
      </c>
      <c r="L2678">
        <f>_xlfn.XLOOKUP(B2678,Analítico!B:B,Analítico!I:I,0)</f>
        <v>23.68</v>
      </c>
    </row>
    <row r="2679" spans="1:12" ht="24" customHeight="1" x14ac:dyDescent="0.25">
      <c r="A2679" s="55" t="s">
        <v>1627</v>
      </c>
      <c r="B2679" s="56" t="s">
        <v>2529</v>
      </c>
      <c r="C2679" s="55" t="s">
        <v>157</v>
      </c>
      <c r="D2679" s="55" t="s">
        <v>2530</v>
      </c>
      <c r="E2679" s="249" t="s">
        <v>1665</v>
      </c>
      <c r="F2679" s="249"/>
      <c r="G2679" s="57" t="s">
        <v>266</v>
      </c>
      <c r="H2679" s="58">
        <v>0.4</v>
      </c>
      <c r="I2679" s="43">
        <f t="shared" si="555"/>
        <v>20.32</v>
      </c>
      <c r="J2679" s="43">
        <f t="shared" si="556"/>
        <v>8.1280000000000001</v>
      </c>
      <c r="L2679">
        <f>_xlfn.XLOOKUP(B2679,Analítico!B:B,Analítico!I:I,0)</f>
        <v>20.32</v>
      </c>
    </row>
    <row r="2680" spans="1:12" ht="24" customHeight="1" thickBot="1" x14ac:dyDescent="0.3">
      <c r="A2680" s="55" t="s">
        <v>1627</v>
      </c>
      <c r="B2680" s="56" t="s">
        <v>264</v>
      </c>
      <c r="C2680" s="55" t="s">
        <v>157</v>
      </c>
      <c r="D2680" s="55" t="s">
        <v>265</v>
      </c>
      <c r="E2680" s="249" t="s">
        <v>1665</v>
      </c>
      <c r="F2680" s="249"/>
      <c r="G2680" s="57" t="s">
        <v>266</v>
      </c>
      <c r="H2680" s="58">
        <v>0.4</v>
      </c>
      <c r="I2680" s="43">
        <f t="shared" si="555"/>
        <v>12.777270999999999</v>
      </c>
      <c r="J2680" s="43">
        <f t="shared" si="556"/>
        <v>5.1109083999999996</v>
      </c>
      <c r="L2680">
        <f>_xlfn.XLOOKUP(B2680,Analítico!B:B,Analítico!I:I,0)</f>
        <v>12.777270999999999</v>
      </c>
    </row>
    <row r="2681" spans="1:12" ht="26.25" hidden="1" thickBot="1" x14ac:dyDescent="0.3">
      <c r="A2681" s="44"/>
      <c r="B2681" s="44"/>
      <c r="C2681" s="44"/>
      <c r="D2681" s="44"/>
      <c r="E2681" s="44" t="s">
        <v>1629</v>
      </c>
      <c r="F2681" s="45">
        <v>13.47</v>
      </c>
      <c r="G2681" s="44" t="s">
        <v>1630</v>
      </c>
      <c r="H2681" s="45">
        <v>0</v>
      </c>
      <c r="I2681" s="44" t="s">
        <v>1631</v>
      </c>
      <c r="J2681" s="45">
        <v>13.47</v>
      </c>
      <c r="L2681" t="str">
        <f>_xlfn.XLOOKUP(B2681,Analítico!B:B,Analítico!I:I,0)</f>
        <v>MO com LS =&gt;</v>
      </c>
    </row>
    <row r="2682" spans="1:12" ht="15" hidden="1" customHeight="1" thickBot="1" x14ac:dyDescent="0.3">
      <c r="A2682" s="44"/>
      <c r="B2682" s="44"/>
      <c r="C2682" s="44"/>
      <c r="D2682" s="44"/>
      <c r="E2682" s="44" t="s">
        <v>1632</v>
      </c>
      <c r="F2682" s="45">
        <v>8.89</v>
      </c>
      <c r="G2682" s="44"/>
      <c r="H2682" s="229" t="s">
        <v>1633</v>
      </c>
      <c r="I2682" s="229"/>
      <c r="J2682" s="45">
        <v>49.33</v>
      </c>
      <c r="L2682" t="str">
        <f>_xlfn.XLOOKUP(B2682,Analítico!B:B,Analítico!I:I,0)</f>
        <v>MO com LS =&gt;</v>
      </c>
    </row>
    <row r="2683" spans="1:12" ht="0.75" customHeight="1" thickTop="1" x14ac:dyDescent="0.25">
      <c r="A2683" s="49"/>
      <c r="B2683" s="49"/>
      <c r="C2683" s="49"/>
      <c r="D2683" s="49"/>
      <c r="E2683" s="49"/>
      <c r="F2683" s="49"/>
      <c r="G2683" s="49"/>
      <c r="H2683" s="49"/>
      <c r="I2683" s="49"/>
      <c r="J2683" s="49"/>
      <c r="L2683" t="str">
        <f>_xlfn.XLOOKUP(B2683,Analítico!B:B,Analítico!I:I,0)</f>
        <v>MO com LS =&gt;</v>
      </c>
    </row>
    <row r="2684" spans="1:12" ht="18" hidden="1" customHeight="1" x14ac:dyDescent="0.25">
      <c r="A2684" s="36" t="s">
        <v>1161</v>
      </c>
      <c r="B2684" s="37" t="s">
        <v>137</v>
      </c>
      <c r="C2684" s="36" t="s">
        <v>138</v>
      </c>
      <c r="D2684" s="36" t="s">
        <v>9</v>
      </c>
      <c r="E2684" s="250" t="s">
        <v>1626</v>
      </c>
      <c r="F2684" s="250"/>
      <c r="G2684" s="38" t="s">
        <v>139</v>
      </c>
      <c r="H2684" s="37" t="s">
        <v>140</v>
      </c>
      <c r="I2684" s="37" t="s">
        <v>141</v>
      </c>
      <c r="J2684" s="37" t="s">
        <v>10</v>
      </c>
      <c r="L2684" t="str">
        <f>_xlfn.XLOOKUP(B2684,Analítico!B:B,Analítico!I:I,0)</f>
        <v>Valor Unit</v>
      </c>
    </row>
    <row r="2685" spans="1:12" ht="51.75" customHeight="1" x14ac:dyDescent="0.25">
      <c r="A2685" s="39" t="s">
        <v>1636</v>
      </c>
      <c r="B2685" s="40" t="s">
        <v>1162</v>
      </c>
      <c r="C2685" s="39" t="s">
        <v>157</v>
      </c>
      <c r="D2685" s="39" t="s">
        <v>1163</v>
      </c>
      <c r="E2685" s="251" t="s">
        <v>2168</v>
      </c>
      <c r="F2685" s="251"/>
      <c r="G2685" s="41" t="s">
        <v>255</v>
      </c>
      <c r="H2685" s="42">
        <v>1</v>
      </c>
      <c r="I2685" s="43">
        <f t="shared" ref="I2685:I2692" si="557">L2685</f>
        <v>20.446856114754098</v>
      </c>
      <c r="J2685" s="43">
        <f t="shared" ref="J2685:J2692" si="558">H2685*I2685</f>
        <v>20.446856114754098</v>
      </c>
      <c r="L2685">
        <f>_xlfn.XLOOKUP(B2685,Analítico!B:B,Analítico!I:I,0)</f>
        <v>20.446856114754098</v>
      </c>
    </row>
    <row r="2686" spans="1:12" ht="25.5" customHeight="1" x14ac:dyDescent="0.25">
      <c r="A2686" s="50" t="s">
        <v>1638</v>
      </c>
      <c r="B2686" s="51" t="s">
        <v>2162</v>
      </c>
      <c r="C2686" s="50" t="s">
        <v>157</v>
      </c>
      <c r="D2686" s="50" t="s">
        <v>2163</v>
      </c>
      <c r="E2686" s="248" t="s">
        <v>1637</v>
      </c>
      <c r="F2686" s="248"/>
      <c r="G2686" s="52" t="s">
        <v>266</v>
      </c>
      <c r="H2686" s="53">
        <v>2.3E-2</v>
      </c>
      <c r="I2686" s="43">
        <f t="shared" si="557"/>
        <v>18.72</v>
      </c>
      <c r="J2686" s="43">
        <f t="shared" si="558"/>
        <v>0.43055999999999994</v>
      </c>
      <c r="L2686">
        <f>_xlfn.XLOOKUP(B2686,Analítico!B:B,Analítico!I:I,0)</f>
        <v>18.72</v>
      </c>
    </row>
    <row r="2687" spans="1:12" ht="25.5" customHeight="1" x14ac:dyDescent="0.25">
      <c r="A2687" s="50" t="s">
        <v>1638</v>
      </c>
      <c r="B2687" s="51" t="s">
        <v>1658</v>
      </c>
      <c r="C2687" s="50" t="s">
        <v>157</v>
      </c>
      <c r="D2687" s="50" t="s">
        <v>1659</v>
      </c>
      <c r="E2687" s="248" t="s">
        <v>1637</v>
      </c>
      <c r="F2687" s="248"/>
      <c r="G2687" s="52" t="s">
        <v>266</v>
      </c>
      <c r="H2687" s="53">
        <v>0.161</v>
      </c>
      <c r="I2687" s="43">
        <f t="shared" si="557"/>
        <v>25.97</v>
      </c>
      <c r="J2687" s="43">
        <f t="shared" si="558"/>
        <v>4.1811699999999998</v>
      </c>
      <c r="L2687">
        <f>_xlfn.XLOOKUP(B2687,Analítico!B:B,Analítico!I:I,0)</f>
        <v>25.97</v>
      </c>
    </row>
    <row r="2688" spans="1:12" ht="39" customHeight="1" x14ac:dyDescent="0.25">
      <c r="A2688" s="55" t="s">
        <v>1627</v>
      </c>
      <c r="B2688" s="56" t="s">
        <v>2401</v>
      </c>
      <c r="C2688" s="55" t="s">
        <v>157</v>
      </c>
      <c r="D2688" s="55" t="s">
        <v>2402</v>
      </c>
      <c r="E2688" s="249" t="s">
        <v>1648</v>
      </c>
      <c r="F2688" s="249"/>
      <c r="G2688" s="57" t="s">
        <v>164</v>
      </c>
      <c r="H2688" s="58">
        <v>4</v>
      </c>
      <c r="I2688" s="43">
        <f t="shared" si="557"/>
        <v>1.52</v>
      </c>
      <c r="J2688" s="43">
        <f t="shared" si="558"/>
        <v>6.08</v>
      </c>
      <c r="L2688">
        <f>_xlfn.XLOOKUP(B2688,Analítico!B:B,Analítico!I:I,0)</f>
        <v>1.52</v>
      </c>
    </row>
    <row r="2689" spans="1:12" ht="25.5" customHeight="1" x14ac:dyDescent="0.25">
      <c r="A2689" s="55" t="s">
        <v>1627</v>
      </c>
      <c r="B2689" s="56" t="s">
        <v>2555</v>
      </c>
      <c r="C2689" s="55" t="s">
        <v>157</v>
      </c>
      <c r="D2689" s="55" t="s">
        <v>2556</v>
      </c>
      <c r="E2689" s="249" t="s">
        <v>1648</v>
      </c>
      <c r="F2689" s="249"/>
      <c r="G2689" s="57" t="s">
        <v>164</v>
      </c>
      <c r="H2689" s="58">
        <v>1.333</v>
      </c>
      <c r="I2689" s="43">
        <f t="shared" si="557"/>
        <v>1.25</v>
      </c>
      <c r="J2689" s="43">
        <f t="shared" si="558"/>
        <v>1.66625</v>
      </c>
      <c r="L2689">
        <f>_xlfn.XLOOKUP(B2689,Analítico!B:B,Analítico!I:I,0)</f>
        <v>1.25</v>
      </c>
    </row>
    <row r="2690" spans="1:12" ht="24" customHeight="1" x14ac:dyDescent="0.25">
      <c r="A2690" s="55" t="s">
        <v>1627</v>
      </c>
      <c r="B2690" s="56" t="s">
        <v>2846</v>
      </c>
      <c r="C2690" s="55" t="s">
        <v>157</v>
      </c>
      <c r="D2690" s="55" t="s">
        <v>2847</v>
      </c>
      <c r="E2690" s="249" t="s">
        <v>1648</v>
      </c>
      <c r="F2690" s="249"/>
      <c r="G2690" s="57" t="s">
        <v>255</v>
      </c>
      <c r="H2690" s="58">
        <v>0.29299999999999998</v>
      </c>
      <c r="I2690" s="43">
        <f t="shared" si="557"/>
        <v>17.11</v>
      </c>
      <c r="J2690" s="43">
        <f t="shared" si="558"/>
        <v>5.0132299999999992</v>
      </c>
      <c r="L2690">
        <f>_xlfn.XLOOKUP(B2690,Analítico!B:B,Analítico!I:I,0)</f>
        <v>17.11</v>
      </c>
    </row>
    <row r="2691" spans="1:12" ht="24" customHeight="1" x14ac:dyDescent="0.25">
      <c r="A2691" s="55" t="s">
        <v>1627</v>
      </c>
      <c r="B2691" s="56" t="s">
        <v>2403</v>
      </c>
      <c r="C2691" s="55" t="s">
        <v>157</v>
      </c>
      <c r="D2691" s="55" t="s">
        <v>2404</v>
      </c>
      <c r="E2691" s="249" t="s">
        <v>1648</v>
      </c>
      <c r="F2691" s="249"/>
      <c r="G2691" s="57" t="s">
        <v>255</v>
      </c>
      <c r="H2691" s="58">
        <v>0.46700000000000003</v>
      </c>
      <c r="I2691" s="43">
        <f t="shared" si="557"/>
        <v>3.85</v>
      </c>
      <c r="J2691" s="43">
        <f t="shared" si="558"/>
        <v>1.7979500000000002</v>
      </c>
      <c r="L2691">
        <f>_xlfn.XLOOKUP(B2691,Analítico!B:B,Analítico!I:I,0)</f>
        <v>3.85</v>
      </c>
    </row>
    <row r="2692" spans="1:12" ht="24" customHeight="1" thickBot="1" x14ac:dyDescent="0.3">
      <c r="A2692" s="55" t="s">
        <v>1627</v>
      </c>
      <c r="B2692" s="56" t="s">
        <v>2405</v>
      </c>
      <c r="C2692" s="55" t="s">
        <v>157</v>
      </c>
      <c r="D2692" s="55" t="s">
        <v>2406</v>
      </c>
      <c r="E2692" s="249" t="s">
        <v>1648</v>
      </c>
      <c r="F2692" s="249"/>
      <c r="G2692" s="57" t="s">
        <v>164</v>
      </c>
      <c r="H2692" s="58">
        <v>4</v>
      </c>
      <c r="I2692" s="43">
        <f t="shared" si="557"/>
        <v>0.27</v>
      </c>
      <c r="J2692" s="43">
        <f t="shared" si="558"/>
        <v>1.08</v>
      </c>
      <c r="L2692">
        <f>_xlfn.XLOOKUP(B2692,Analítico!B:B,Analítico!I:I,0)</f>
        <v>0.27</v>
      </c>
    </row>
    <row r="2693" spans="1:12" ht="26.25" hidden="1" thickBot="1" x14ac:dyDescent="0.3">
      <c r="A2693" s="44"/>
      <c r="B2693" s="44"/>
      <c r="C2693" s="44"/>
      <c r="D2693" s="44"/>
      <c r="E2693" s="44" t="s">
        <v>1629</v>
      </c>
      <c r="F2693" s="45">
        <v>3.7</v>
      </c>
      <c r="G2693" s="44" t="s">
        <v>1630</v>
      </c>
      <c r="H2693" s="45">
        <v>0</v>
      </c>
      <c r="I2693" s="44" t="s">
        <v>1631</v>
      </c>
      <c r="J2693" s="45">
        <v>3.7</v>
      </c>
      <c r="L2693" t="str">
        <f>_xlfn.XLOOKUP(B2693,Analítico!B:B,Analítico!I:I,0)</f>
        <v>MO com LS =&gt;</v>
      </c>
    </row>
    <row r="2694" spans="1:12" ht="15" hidden="1" customHeight="1" thickBot="1" x14ac:dyDescent="0.3">
      <c r="A2694" s="44"/>
      <c r="B2694" s="44"/>
      <c r="C2694" s="44"/>
      <c r="D2694" s="44"/>
      <c r="E2694" s="44" t="s">
        <v>1632</v>
      </c>
      <c r="F2694" s="45">
        <v>4.57</v>
      </c>
      <c r="G2694" s="44"/>
      <c r="H2694" s="229" t="s">
        <v>1633</v>
      </c>
      <c r="I2694" s="229"/>
      <c r="J2694" s="45">
        <v>25.38</v>
      </c>
      <c r="L2694" t="str">
        <f>_xlfn.XLOOKUP(B2694,Analítico!B:B,Analítico!I:I,0)</f>
        <v>MO com LS =&gt;</v>
      </c>
    </row>
    <row r="2695" spans="1:12" ht="0.75" customHeight="1" thickTop="1" x14ac:dyDescent="0.25">
      <c r="A2695" s="49"/>
      <c r="B2695" s="49"/>
      <c r="C2695" s="49"/>
      <c r="D2695" s="49"/>
      <c r="E2695" s="49"/>
      <c r="F2695" s="49"/>
      <c r="G2695" s="49"/>
      <c r="H2695" s="49"/>
      <c r="I2695" s="49"/>
      <c r="J2695" s="49"/>
      <c r="L2695" t="str">
        <f>_xlfn.XLOOKUP(B2695,Analítico!B:B,Analítico!I:I,0)</f>
        <v>MO com LS =&gt;</v>
      </c>
    </row>
    <row r="2696" spans="1:12" ht="18" hidden="1" customHeight="1" x14ac:dyDescent="0.25">
      <c r="A2696" s="36" t="s">
        <v>1167</v>
      </c>
      <c r="B2696" s="37" t="s">
        <v>137</v>
      </c>
      <c r="C2696" s="36" t="s">
        <v>138</v>
      </c>
      <c r="D2696" s="36" t="s">
        <v>9</v>
      </c>
      <c r="E2696" s="250" t="s">
        <v>1626</v>
      </c>
      <c r="F2696" s="250"/>
      <c r="G2696" s="38" t="s">
        <v>139</v>
      </c>
      <c r="H2696" s="37" t="s">
        <v>140</v>
      </c>
      <c r="I2696" s="37" t="s">
        <v>141</v>
      </c>
      <c r="J2696" s="37" t="s">
        <v>10</v>
      </c>
      <c r="L2696" t="str">
        <f>_xlfn.XLOOKUP(B2696,Analítico!B:B,Analítico!I:I,0)</f>
        <v>Valor Unit</v>
      </c>
    </row>
    <row r="2697" spans="1:12" ht="64.5" customHeight="1" x14ac:dyDescent="0.25">
      <c r="A2697" s="39" t="s">
        <v>1636</v>
      </c>
      <c r="B2697" s="40" t="s">
        <v>1168</v>
      </c>
      <c r="C2697" s="39" t="s">
        <v>157</v>
      </c>
      <c r="D2697" s="39" t="s">
        <v>1169</v>
      </c>
      <c r="E2697" s="251" t="s">
        <v>2168</v>
      </c>
      <c r="F2697" s="251"/>
      <c r="G2697" s="41" t="s">
        <v>255</v>
      </c>
      <c r="H2697" s="42">
        <v>1</v>
      </c>
      <c r="I2697" s="43">
        <f t="shared" ref="I2697:I2700" si="559">L2697</f>
        <v>2.77</v>
      </c>
      <c r="J2697" s="43">
        <f t="shared" ref="J2697:J2700" si="560">H2697*I2697</f>
        <v>2.77</v>
      </c>
      <c r="L2697">
        <f>_xlfn.XLOOKUP(B2697,Analítico!B:B,Analítico!I:I,0)</f>
        <v>2.77</v>
      </c>
    </row>
    <row r="2698" spans="1:12" ht="25.5" customHeight="1" x14ac:dyDescent="0.25">
      <c r="A2698" s="50" t="s">
        <v>1638</v>
      </c>
      <c r="B2698" s="51" t="s">
        <v>2162</v>
      </c>
      <c r="C2698" s="50" t="s">
        <v>157</v>
      </c>
      <c r="D2698" s="50" t="s">
        <v>2163</v>
      </c>
      <c r="E2698" s="248" t="s">
        <v>1637</v>
      </c>
      <c r="F2698" s="248"/>
      <c r="G2698" s="52" t="s">
        <v>266</v>
      </c>
      <c r="H2698" s="53">
        <v>0.01</v>
      </c>
      <c r="I2698" s="43">
        <f t="shared" si="559"/>
        <v>18.72</v>
      </c>
      <c r="J2698" s="43">
        <f t="shared" si="560"/>
        <v>0.18720000000000001</v>
      </c>
      <c r="L2698">
        <f>_xlfn.XLOOKUP(B2698,Analítico!B:B,Analítico!I:I,0)</f>
        <v>18.72</v>
      </c>
    </row>
    <row r="2699" spans="1:12" ht="25.5" customHeight="1" x14ac:dyDescent="0.25">
      <c r="A2699" s="50" t="s">
        <v>1638</v>
      </c>
      <c r="B2699" s="51" t="s">
        <v>1658</v>
      </c>
      <c r="C2699" s="50" t="s">
        <v>157</v>
      </c>
      <c r="D2699" s="50" t="s">
        <v>1659</v>
      </c>
      <c r="E2699" s="248" t="s">
        <v>1637</v>
      </c>
      <c r="F2699" s="248"/>
      <c r="G2699" s="52" t="s">
        <v>266</v>
      </c>
      <c r="H2699" s="53">
        <v>6.9000000000000006E-2</v>
      </c>
      <c r="I2699" s="43">
        <f t="shared" si="559"/>
        <v>25.97</v>
      </c>
      <c r="J2699" s="43">
        <f t="shared" si="560"/>
        <v>1.79193</v>
      </c>
      <c r="L2699">
        <f>_xlfn.XLOOKUP(B2699,Analítico!B:B,Analítico!I:I,0)</f>
        <v>25.97</v>
      </c>
    </row>
    <row r="2700" spans="1:12" ht="25.5" customHeight="1" thickBot="1" x14ac:dyDescent="0.3">
      <c r="A2700" s="55" t="s">
        <v>1627</v>
      </c>
      <c r="B2700" s="56" t="s">
        <v>2849</v>
      </c>
      <c r="C2700" s="55" t="s">
        <v>157</v>
      </c>
      <c r="D2700" s="55" t="s">
        <v>2850</v>
      </c>
      <c r="E2700" s="249" t="s">
        <v>1648</v>
      </c>
      <c r="F2700" s="249"/>
      <c r="G2700" s="57" t="s">
        <v>164</v>
      </c>
      <c r="H2700" s="58">
        <v>0.65</v>
      </c>
      <c r="I2700" s="43">
        <f t="shared" si="559"/>
        <v>1.24</v>
      </c>
      <c r="J2700" s="43">
        <f t="shared" si="560"/>
        <v>0.80600000000000005</v>
      </c>
      <c r="L2700">
        <f>_xlfn.XLOOKUP(B2700,Analítico!B:B,Analítico!I:I,0)</f>
        <v>1.24</v>
      </c>
    </row>
    <row r="2701" spans="1:12" ht="26.25" hidden="1" thickBot="1" x14ac:dyDescent="0.3">
      <c r="A2701" s="44"/>
      <c r="B2701" s="44"/>
      <c r="C2701" s="44"/>
      <c r="D2701" s="44"/>
      <c r="E2701" s="44" t="s">
        <v>1629</v>
      </c>
      <c r="F2701" s="45">
        <v>1.58</v>
      </c>
      <c r="G2701" s="44" t="s">
        <v>1630</v>
      </c>
      <c r="H2701" s="45">
        <v>0</v>
      </c>
      <c r="I2701" s="44" t="s">
        <v>1631</v>
      </c>
      <c r="J2701" s="45">
        <v>1.58</v>
      </c>
      <c r="L2701" t="str">
        <f>_xlfn.XLOOKUP(B2701,Analítico!B:B,Analítico!I:I,0)</f>
        <v>MO com LS =&gt;</v>
      </c>
    </row>
    <row r="2702" spans="1:12" ht="15" hidden="1" customHeight="1" thickBot="1" x14ac:dyDescent="0.3">
      <c r="A2702" s="44"/>
      <c r="B2702" s="44"/>
      <c r="C2702" s="44"/>
      <c r="D2702" s="44"/>
      <c r="E2702" s="44" t="s">
        <v>1632</v>
      </c>
      <c r="F2702" s="45">
        <v>0.62</v>
      </c>
      <c r="G2702" s="44"/>
      <c r="H2702" s="229" t="s">
        <v>1633</v>
      </c>
      <c r="I2702" s="229"/>
      <c r="J2702" s="45">
        <v>3.44</v>
      </c>
      <c r="L2702" t="str">
        <f>_xlfn.XLOOKUP(B2702,Analítico!B:B,Analítico!I:I,0)</f>
        <v>MO com LS =&gt;</v>
      </c>
    </row>
    <row r="2703" spans="1:12" ht="0.75" customHeight="1" thickTop="1" x14ac:dyDescent="0.25">
      <c r="A2703" s="49"/>
      <c r="B2703" s="49"/>
      <c r="C2703" s="49"/>
      <c r="D2703" s="49"/>
      <c r="E2703" s="49"/>
      <c r="F2703" s="49"/>
      <c r="G2703" s="49"/>
      <c r="H2703" s="49"/>
      <c r="I2703" s="49"/>
      <c r="J2703" s="49"/>
      <c r="L2703" t="str">
        <f>_xlfn.XLOOKUP(B2703,Analítico!B:B,Analítico!I:I,0)</f>
        <v>MO com LS =&gt;</v>
      </c>
    </row>
    <row r="2704" spans="1:12" ht="18" hidden="1" customHeight="1" x14ac:dyDescent="0.25">
      <c r="A2704" s="36" t="s">
        <v>1173</v>
      </c>
      <c r="B2704" s="37" t="s">
        <v>137</v>
      </c>
      <c r="C2704" s="36" t="s">
        <v>138</v>
      </c>
      <c r="D2704" s="36" t="s">
        <v>9</v>
      </c>
      <c r="E2704" s="250" t="s">
        <v>1626</v>
      </c>
      <c r="F2704" s="250"/>
      <c r="G2704" s="38" t="s">
        <v>139</v>
      </c>
      <c r="H2704" s="37" t="s">
        <v>140</v>
      </c>
      <c r="I2704" s="37" t="s">
        <v>141</v>
      </c>
      <c r="J2704" s="37" t="s">
        <v>10</v>
      </c>
      <c r="L2704" t="str">
        <f>_xlfn.XLOOKUP(B2704,Analítico!B:B,Analítico!I:I,0)</f>
        <v>Valor Unit</v>
      </c>
    </row>
    <row r="2705" spans="1:12" ht="39" customHeight="1" x14ac:dyDescent="0.25">
      <c r="A2705" s="39" t="s">
        <v>1636</v>
      </c>
      <c r="B2705" s="40" t="s">
        <v>1174</v>
      </c>
      <c r="C2705" s="39" t="s">
        <v>157</v>
      </c>
      <c r="D2705" s="39" t="s">
        <v>1175</v>
      </c>
      <c r="E2705" s="251" t="s">
        <v>2578</v>
      </c>
      <c r="F2705" s="251"/>
      <c r="G2705" s="41" t="s">
        <v>255</v>
      </c>
      <c r="H2705" s="42">
        <v>1</v>
      </c>
      <c r="I2705" s="43">
        <f t="shared" ref="I2705:I2708" si="561">L2705</f>
        <v>8.9183095819672147</v>
      </c>
      <c r="J2705" s="43">
        <f t="shared" ref="J2705:J2708" si="562">H2705*I2705</f>
        <v>8.9183095819672147</v>
      </c>
      <c r="L2705">
        <f>_xlfn.XLOOKUP(B2705,Analítico!B:B,Analítico!I:I,0)</f>
        <v>8.9183095819672147</v>
      </c>
    </row>
    <row r="2706" spans="1:12" ht="25.5" customHeight="1" x14ac:dyDescent="0.25">
      <c r="A2706" s="50" t="s">
        <v>1638</v>
      </c>
      <c r="B2706" s="51" t="s">
        <v>1940</v>
      </c>
      <c r="C2706" s="50" t="s">
        <v>157</v>
      </c>
      <c r="D2706" s="50" t="s">
        <v>1941</v>
      </c>
      <c r="E2706" s="248" t="s">
        <v>1637</v>
      </c>
      <c r="F2706" s="248"/>
      <c r="G2706" s="52" t="s">
        <v>266</v>
      </c>
      <c r="H2706" s="53">
        <v>0.14399999999999999</v>
      </c>
      <c r="I2706" s="43">
        <f t="shared" si="561"/>
        <v>19.64</v>
      </c>
      <c r="J2706" s="43">
        <f t="shared" si="562"/>
        <v>2.82816</v>
      </c>
      <c r="L2706">
        <f>_xlfn.XLOOKUP(B2706,Analítico!B:B,Analítico!I:I,0)</f>
        <v>19.64</v>
      </c>
    </row>
    <row r="2707" spans="1:12" ht="24" customHeight="1" x14ac:dyDescent="0.25">
      <c r="A2707" s="50" t="s">
        <v>1638</v>
      </c>
      <c r="B2707" s="51" t="s">
        <v>1942</v>
      </c>
      <c r="C2707" s="50" t="s">
        <v>157</v>
      </c>
      <c r="D2707" s="50" t="s">
        <v>1943</v>
      </c>
      <c r="E2707" s="248" t="s">
        <v>1637</v>
      </c>
      <c r="F2707" s="248"/>
      <c r="G2707" s="52" t="s">
        <v>266</v>
      </c>
      <c r="H2707" s="53">
        <v>0.14399999999999999</v>
      </c>
      <c r="I2707" s="43">
        <f t="shared" si="561"/>
        <v>27.04</v>
      </c>
      <c r="J2707" s="43">
        <f t="shared" si="562"/>
        <v>3.8937599999999994</v>
      </c>
      <c r="L2707">
        <f>_xlfn.XLOOKUP(B2707,Analítico!B:B,Analítico!I:I,0)</f>
        <v>27.04</v>
      </c>
    </row>
    <row r="2708" spans="1:12" ht="25.5" customHeight="1" thickBot="1" x14ac:dyDescent="0.3">
      <c r="A2708" s="55" t="s">
        <v>1627</v>
      </c>
      <c r="B2708" s="56" t="s">
        <v>2579</v>
      </c>
      <c r="C2708" s="55" t="s">
        <v>157</v>
      </c>
      <c r="D2708" s="55" t="s">
        <v>2580</v>
      </c>
      <c r="E2708" s="249" t="s">
        <v>1648</v>
      </c>
      <c r="F2708" s="249"/>
      <c r="G2708" s="57" t="s">
        <v>255</v>
      </c>
      <c r="H2708" s="58">
        <v>1.0169999999999999</v>
      </c>
      <c r="I2708" s="43">
        <f t="shared" si="561"/>
        <v>2.1800000000000002</v>
      </c>
      <c r="J2708" s="43">
        <f t="shared" si="562"/>
        <v>2.21706</v>
      </c>
      <c r="L2708">
        <f>_xlfn.XLOOKUP(B2708,Analítico!B:B,Analítico!I:I,0)</f>
        <v>2.1800000000000002</v>
      </c>
    </row>
    <row r="2709" spans="1:12" ht="26.25" hidden="1" thickBot="1" x14ac:dyDescent="0.3">
      <c r="A2709" s="44"/>
      <c r="B2709" s="44"/>
      <c r="C2709" s="44"/>
      <c r="D2709" s="44"/>
      <c r="E2709" s="44" t="s">
        <v>1629</v>
      </c>
      <c r="F2709" s="45">
        <v>5.0999999999999996</v>
      </c>
      <c r="G2709" s="44" t="s">
        <v>1630</v>
      </c>
      <c r="H2709" s="45">
        <v>0</v>
      </c>
      <c r="I2709" s="44" t="s">
        <v>1631</v>
      </c>
      <c r="J2709" s="45">
        <v>5.0999999999999996</v>
      </c>
      <c r="L2709" t="str">
        <f>_xlfn.XLOOKUP(B2709,Analítico!B:B,Analítico!I:I,0)</f>
        <v>MO com LS =&gt;</v>
      </c>
    </row>
    <row r="2710" spans="1:12" ht="15" hidden="1" customHeight="1" thickBot="1" x14ac:dyDescent="0.3">
      <c r="A2710" s="44"/>
      <c r="B2710" s="44"/>
      <c r="C2710" s="44"/>
      <c r="D2710" s="44"/>
      <c r="E2710" s="44" t="s">
        <v>1632</v>
      </c>
      <c r="F2710" s="45">
        <v>1.99</v>
      </c>
      <c r="G2710" s="44"/>
      <c r="H2710" s="229" t="s">
        <v>1633</v>
      </c>
      <c r="I2710" s="229"/>
      <c r="J2710" s="45">
        <v>11.07</v>
      </c>
      <c r="L2710" t="str">
        <f>_xlfn.XLOOKUP(B2710,Analítico!B:B,Analítico!I:I,0)</f>
        <v>MO com LS =&gt;</v>
      </c>
    </row>
    <row r="2711" spans="1:12" ht="0.75" customHeight="1" thickTop="1" x14ac:dyDescent="0.25">
      <c r="A2711" s="49"/>
      <c r="B2711" s="49"/>
      <c r="C2711" s="49"/>
      <c r="D2711" s="49"/>
      <c r="E2711" s="49"/>
      <c r="F2711" s="49"/>
      <c r="G2711" s="49"/>
      <c r="H2711" s="49"/>
      <c r="I2711" s="49"/>
      <c r="J2711" s="49"/>
      <c r="L2711" t="str">
        <f>_xlfn.XLOOKUP(B2711,Analítico!B:B,Analítico!I:I,0)</f>
        <v>MO com LS =&gt;</v>
      </c>
    </row>
    <row r="2712" spans="1:12" ht="18" hidden="1" customHeight="1" x14ac:dyDescent="0.25">
      <c r="A2712" s="36" t="s">
        <v>1177</v>
      </c>
      <c r="B2712" s="37" t="s">
        <v>137</v>
      </c>
      <c r="C2712" s="36" t="s">
        <v>138</v>
      </c>
      <c r="D2712" s="36" t="s">
        <v>9</v>
      </c>
      <c r="E2712" s="250" t="s">
        <v>1626</v>
      </c>
      <c r="F2712" s="250"/>
      <c r="G2712" s="38" t="s">
        <v>139</v>
      </c>
      <c r="H2712" s="37" t="s">
        <v>140</v>
      </c>
      <c r="I2712" s="37" t="s">
        <v>141</v>
      </c>
      <c r="J2712" s="37" t="s">
        <v>10</v>
      </c>
      <c r="L2712" t="str">
        <f>_xlfn.XLOOKUP(B2712,Analítico!B:B,Analítico!I:I,0)</f>
        <v>Valor Unit</v>
      </c>
    </row>
    <row r="2713" spans="1:12" ht="39" customHeight="1" x14ac:dyDescent="0.25">
      <c r="A2713" s="39" t="s">
        <v>1636</v>
      </c>
      <c r="B2713" s="40" t="s">
        <v>1178</v>
      </c>
      <c r="C2713" s="39" t="s">
        <v>157</v>
      </c>
      <c r="D2713" s="39" t="s">
        <v>1179</v>
      </c>
      <c r="E2713" s="251" t="s">
        <v>2578</v>
      </c>
      <c r="F2713" s="251"/>
      <c r="G2713" s="41" t="s">
        <v>255</v>
      </c>
      <c r="H2713" s="42">
        <v>1</v>
      </c>
      <c r="I2713" s="43">
        <f t="shared" ref="I2713:I2716" si="563">L2713</f>
        <v>11.43992737704918</v>
      </c>
      <c r="J2713" s="43">
        <f t="shared" ref="J2713:J2716" si="564">H2713*I2713</f>
        <v>11.43992737704918</v>
      </c>
      <c r="L2713">
        <f>_xlfn.XLOOKUP(B2713,Analítico!B:B,Analítico!I:I,0)</f>
        <v>11.43992737704918</v>
      </c>
    </row>
    <row r="2714" spans="1:12" ht="25.5" customHeight="1" x14ac:dyDescent="0.25">
      <c r="A2714" s="50" t="s">
        <v>1638</v>
      </c>
      <c r="B2714" s="51" t="s">
        <v>1940</v>
      </c>
      <c r="C2714" s="50" t="s">
        <v>157</v>
      </c>
      <c r="D2714" s="50" t="s">
        <v>1941</v>
      </c>
      <c r="E2714" s="248" t="s">
        <v>1637</v>
      </c>
      <c r="F2714" s="248"/>
      <c r="G2714" s="52" t="s">
        <v>266</v>
      </c>
      <c r="H2714" s="53">
        <v>0.16400000000000001</v>
      </c>
      <c r="I2714" s="43">
        <f t="shared" si="563"/>
        <v>19.64</v>
      </c>
      <c r="J2714" s="43">
        <f t="shared" si="564"/>
        <v>3.2209600000000003</v>
      </c>
      <c r="L2714">
        <f>_xlfn.XLOOKUP(B2714,Analítico!B:B,Analítico!I:I,0)</f>
        <v>19.64</v>
      </c>
    </row>
    <row r="2715" spans="1:12" ht="24" customHeight="1" x14ac:dyDescent="0.25">
      <c r="A2715" s="50" t="s">
        <v>1638</v>
      </c>
      <c r="B2715" s="51" t="s">
        <v>1942</v>
      </c>
      <c r="C2715" s="50" t="s">
        <v>157</v>
      </c>
      <c r="D2715" s="50" t="s">
        <v>1943</v>
      </c>
      <c r="E2715" s="248" t="s">
        <v>1637</v>
      </c>
      <c r="F2715" s="248"/>
      <c r="G2715" s="52" t="s">
        <v>266</v>
      </c>
      <c r="H2715" s="53">
        <v>0.16400000000000001</v>
      </c>
      <c r="I2715" s="43">
        <f t="shared" si="563"/>
        <v>27.04</v>
      </c>
      <c r="J2715" s="43">
        <f t="shared" si="564"/>
        <v>4.4345600000000003</v>
      </c>
      <c r="L2715">
        <f>_xlfn.XLOOKUP(B2715,Analítico!B:B,Analítico!I:I,0)</f>
        <v>27.04</v>
      </c>
    </row>
    <row r="2716" spans="1:12" ht="25.5" customHeight="1" thickBot="1" x14ac:dyDescent="0.3">
      <c r="A2716" s="55" t="s">
        <v>1627</v>
      </c>
      <c r="B2716" s="56" t="s">
        <v>2851</v>
      </c>
      <c r="C2716" s="55" t="s">
        <v>157</v>
      </c>
      <c r="D2716" s="55" t="s">
        <v>2852</v>
      </c>
      <c r="E2716" s="249" t="s">
        <v>1648</v>
      </c>
      <c r="F2716" s="249"/>
      <c r="G2716" s="57" t="s">
        <v>255</v>
      </c>
      <c r="H2716" s="58">
        <v>1.0169999999999999</v>
      </c>
      <c r="I2716" s="43">
        <f t="shared" si="563"/>
        <v>3.73</v>
      </c>
      <c r="J2716" s="43">
        <f t="shared" si="564"/>
        <v>3.7934099999999997</v>
      </c>
      <c r="L2716">
        <f>_xlfn.XLOOKUP(B2716,Analítico!B:B,Analítico!I:I,0)</f>
        <v>3.73</v>
      </c>
    </row>
    <row r="2717" spans="1:12" ht="26.25" hidden="1" thickBot="1" x14ac:dyDescent="0.3">
      <c r="A2717" s="44"/>
      <c r="B2717" s="44"/>
      <c r="C2717" s="44"/>
      <c r="D2717" s="44"/>
      <c r="E2717" s="44" t="s">
        <v>1629</v>
      </c>
      <c r="F2717" s="45">
        <v>5.8</v>
      </c>
      <c r="G2717" s="44" t="s">
        <v>1630</v>
      </c>
      <c r="H2717" s="45">
        <v>0</v>
      </c>
      <c r="I2717" s="44" t="s">
        <v>1631</v>
      </c>
      <c r="J2717" s="45">
        <v>5.8</v>
      </c>
      <c r="L2717" t="str">
        <f>_xlfn.XLOOKUP(B2717,Analítico!B:B,Analítico!I:I,0)</f>
        <v>MO com LS =&gt;</v>
      </c>
    </row>
    <row r="2718" spans="1:12" ht="15" hidden="1" customHeight="1" thickBot="1" x14ac:dyDescent="0.3">
      <c r="A2718" s="44"/>
      <c r="B2718" s="44"/>
      <c r="C2718" s="44"/>
      <c r="D2718" s="44"/>
      <c r="E2718" s="44" t="s">
        <v>1632</v>
      </c>
      <c r="F2718" s="45">
        <v>2.56</v>
      </c>
      <c r="G2718" s="44"/>
      <c r="H2718" s="229" t="s">
        <v>1633</v>
      </c>
      <c r="I2718" s="229"/>
      <c r="J2718" s="45">
        <v>14.2</v>
      </c>
      <c r="L2718" t="str">
        <f>_xlfn.XLOOKUP(B2718,Analítico!B:B,Analítico!I:I,0)</f>
        <v>MO com LS =&gt;</v>
      </c>
    </row>
    <row r="2719" spans="1:12" ht="0.75" customHeight="1" thickTop="1" x14ac:dyDescent="0.25">
      <c r="A2719" s="49"/>
      <c r="B2719" s="49"/>
      <c r="C2719" s="49"/>
      <c r="D2719" s="49"/>
      <c r="E2719" s="49"/>
      <c r="F2719" s="49"/>
      <c r="G2719" s="49"/>
      <c r="H2719" s="49"/>
      <c r="I2719" s="49"/>
      <c r="J2719" s="49"/>
      <c r="L2719" t="str">
        <f>_xlfn.XLOOKUP(B2719,Analítico!B:B,Analítico!I:I,0)</f>
        <v>MO com LS =&gt;</v>
      </c>
    </row>
    <row r="2720" spans="1:12" ht="18" hidden="1" customHeight="1" x14ac:dyDescent="0.25">
      <c r="A2720" s="36" t="s">
        <v>1177</v>
      </c>
      <c r="B2720" s="37" t="s">
        <v>137</v>
      </c>
      <c r="C2720" s="36" t="s">
        <v>138</v>
      </c>
      <c r="D2720" s="36" t="s">
        <v>9</v>
      </c>
      <c r="E2720" s="250" t="s">
        <v>1626</v>
      </c>
      <c r="F2720" s="250"/>
      <c r="G2720" s="38" t="s">
        <v>139</v>
      </c>
      <c r="H2720" s="37" t="s">
        <v>140</v>
      </c>
      <c r="I2720" s="37" t="s">
        <v>141</v>
      </c>
      <c r="J2720" s="37" t="s">
        <v>10</v>
      </c>
      <c r="L2720" t="str">
        <f>_xlfn.XLOOKUP(B2720,Analítico!B:B,Analítico!I:I,0)</f>
        <v>Valor Unit</v>
      </c>
    </row>
    <row r="2721" spans="1:12" ht="24" customHeight="1" x14ac:dyDescent="0.25">
      <c r="A2721" s="39" t="s">
        <v>1636</v>
      </c>
      <c r="B2721" s="40" t="s">
        <v>1180</v>
      </c>
      <c r="C2721" s="39" t="s">
        <v>162</v>
      </c>
      <c r="D2721" s="39" t="s">
        <v>2853</v>
      </c>
      <c r="E2721" s="251" t="s">
        <v>2667</v>
      </c>
      <c r="F2721" s="251"/>
      <c r="G2721" s="41" t="s">
        <v>164</v>
      </c>
      <c r="H2721" s="42">
        <v>1</v>
      </c>
      <c r="I2721" s="43">
        <f t="shared" ref="I2721:I2724" si="565">L2721</f>
        <v>1602.4840806311477</v>
      </c>
      <c r="J2721" s="43">
        <f t="shared" ref="J2721:J2724" si="566">H2721*I2721</f>
        <v>1602.4840806311477</v>
      </c>
      <c r="L2721">
        <f>_xlfn.XLOOKUP(B2721,Analítico!B:B,Analítico!I:I,0)</f>
        <v>1602.4840806311477</v>
      </c>
    </row>
    <row r="2722" spans="1:12" ht="25.5" customHeight="1" x14ac:dyDescent="0.25">
      <c r="A2722" s="50" t="s">
        <v>1638</v>
      </c>
      <c r="B2722" s="51" t="s">
        <v>1915</v>
      </c>
      <c r="C2722" s="50" t="s">
        <v>157</v>
      </c>
      <c r="D2722" s="50" t="s">
        <v>1916</v>
      </c>
      <c r="E2722" s="248" t="s">
        <v>1637</v>
      </c>
      <c r="F2722" s="248"/>
      <c r="G2722" s="52" t="s">
        <v>266</v>
      </c>
      <c r="H2722" s="53">
        <v>0.97899999999999998</v>
      </c>
      <c r="I2722" s="43">
        <f t="shared" si="565"/>
        <v>19.7</v>
      </c>
      <c r="J2722" s="43">
        <f t="shared" si="566"/>
        <v>19.286300000000001</v>
      </c>
      <c r="L2722">
        <f>_xlfn.XLOOKUP(B2722,Analítico!B:B,Analítico!I:I,0)</f>
        <v>19.7</v>
      </c>
    </row>
    <row r="2723" spans="1:12" ht="24" customHeight="1" x14ac:dyDescent="0.25">
      <c r="A2723" s="50" t="s">
        <v>1638</v>
      </c>
      <c r="B2723" s="51" t="s">
        <v>2854</v>
      </c>
      <c r="C2723" s="50" t="s">
        <v>157</v>
      </c>
      <c r="D2723" s="50" t="s">
        <v>2855</v>
      </c>
      <c r="E2723" s="248" t="s">
        <v>1637</v>
      </c>
      <c r="F2723" s="248"/>
      <c r="G2723" s="52" t="s">
        <v>266</v>
      </c>
      <c r="H2723" s="53">
        <v>0.97899999999999998</v>
      </c>
      <c r="I2723" s="43">
        <f t="shared" si="565"/>
        <v>31.04</v>
      </c>
      <c r="J2723" s="43">
        <f t="shared" si="566"/>
        <v>30.388159999999999</v>
      </c>
      <c r="L2723">
        <f>_xlfn.XLOOKUP(B2723,Analítico!B:B,Analítico!I:I,0)</f>
        <v>31.04</v>
      </c>
    </row>
    <row r="2724" spans="1:12" ht="25.5" customHeight="1" thickBot="1" x14ac:dyDescent="0.3">
      <c r="A2724" s="55" t="s">
        <v>1627</v>
      </c>
      <c r="B2724" s="56" t="s">
        <v>2856</v>
      </c>
      <c r="C2724" s="55" t="s">
        <v>162</v>
      </c>
      <c r="D2724" s="55" t="s">
        <v>2857</v>
      </c>
      <c r="E2724" s="249" t="s">
        <v>1648</v>
      </c>
      <c r="F2724" s="249"/>
      <c r="G2724" s="57" t="s">
        <v>164</v>
      </c>
      <c r="H2724" s="58">
        <v>1</v>
      </c>
      <c r="I2724" s="43">
        <f t="shared" si="565"/>
        <v>1552.82</v>
      </c>
      <c r="J2724" s="43">
        <f t="shared" si="566"/>
        <v>1552.82</v>
      </c>
      <c r="L2724">
        <f>_xlfn.XLOOKUP(B2724,Analítico!B:B,Analítico!I:I,0)</f>
        <v>1552.82</v>
      </c>
    </row>
    <row r="2725" spans="1:12" ht="26.25" hidden="1" thickBot="1" x14ac:dyDescent="0.3">
      <c r="A2725" s="44"/>
      <c r="B2725" s="44"/>
      <c r="C2725" s="44"/>
      <c r="D2725" s="44"/>
      <c r="E2725" s="44" t="s">
        <v>1629</v>
      </c>
      <c r="F2725" s="45">
        <v>38.89</v>
      </c>
      <c r="G2725" s="44" t="s">
        <v>1630</v>
      </c>
      <c r="H2725" s="45">
        <v>0</v>
      </c>
      <c r="I2725" s="44" t="s">
        <v>1631</v>
      </c>
      <c r="J2725" s="45">
        <v>38.89</v>
      </c>
      <c r="L2725" t="str">
        <f>_xlfn.XLOOKUP(B2725,Analítico!B:B,Analítico!I:I,0)</f>
        <v>MO com LS =&gt;</v>
      </c>
    </row>
    <row r="2726" spans="1:12" ht="15" hidden="1" customHeight="1" thickBot="1" x14ac:dyDescent="0.3">
      <c r="A2726" s="44"/>
      <c r="B2726" s="44"/>
      <c r="C2726" s="44"/>
      <c r="D2726" s="44"/>
      <c r="E2726" s="44" t="s">
        <v>1632</v>
      </c>
      <c r="F2726" s="45">
        <v>358.69</v>
      </c>
      <c r="G2726" s="44"/>
      <c r="H2726" s="229" t="s">
        <v>1633</v>
      </c>
      <c r="I2726" s="229"/>
      <c r="J2726" s="45">
        <v>1989.11</v>
      </c>
      <c r="L2726" t="str">
        <f>_xlfn.XLOOKUP(B2726,Analítico!B:B,Analítico!I:I,0)</f>
        <v>MO com LS =&gt;</v>
      </c>
    </row>
    <row r="2727" spans="1:12" ht="0.75" customHeight="1" thickTop="1" x14ac:dyDescent="0.25">
      <c r="A2727" s="49"/>
      <c r="B2727" s="49"/>
      <c r="C2727" s="49"/>
      <c r="D2727" s="49"/>
      <c r="E2727" s="49"/>
      <c r="F2727" s="49"/>
      <c r="G2727" s="49"/>
      <c r="H2727" s="49"/>
      <c r="I2727" s="49"/>
      <c r="J2727" s="49"/>
      <c r="L2727" t="str">
        <f>_xlfn.XLOOKUP(B2727,Analítico!B:B,Analítico!I:I,0)</f>
        <v>MO com LS =&gt;</v>
      </c>
    </row>
    <row r="2728" spans="1:12" ht="18" hidden="1" customHeight="1" x14ac:dyDescent="0.25">
      <c r="A2728" s="36" t="s">
        <v>1182</v>
      </c>
      <c r="B2728" s="37" t="s">
        <v>137</v>
      </c>
      <c r="C2728" s="36" t="s">
        <v>138</v>
      </c>
      <c r="D2728" s="36" t="s">
        <v>9</v>
      </c>
      <c r="E2728" s="250" t="s">
        <v>1626</v>
      </c>
      <c r="F2728" s="250"/>
      <c r="G2728" s="38" t="s">
        <v>139</v>
      </c>
      <c r="H2728" s="37" t="s">
        <v>140</v>
      </c>
      <c r="I2728" s="37" t="s">
        <v>141</v>
      </c>
      <c r="J2728" s="37" t="s">
        <v>10</v>
      </c>
      <c r="L2728" t="str">
        <f>_xlfn.XLOOKUP(B2728,Analítico!B:B,Analítico!I:I,0)</f>
        <v>Valor Unit</v>
      </c>
    </row>
    <row r="2729" spans="1:12" ht="24" customHeight="1" x14ac:dyDescent="0.25">
      <c r="A2729" s="39" t="s">
        <v>1636</v>
      </c>
      <c r="B2729" s="40" t="s">
        <v>1183</v>
      </c>
      <c r="C2729" s="39" t="s">
        <v>162</v>
      </c>
      <c r="D2729" s="39" t="s">
        <v>1184</v>
      </c>
      <c r="E2729" s="251" t="s">
        <v>2667</v>
      </c>
      <c r="F2729" s="251"/>
      <c r="G2729" s="41" t="s">
        <v>164</v>
      </c>
      <c r="H2729" s="42">
        <v>1</v>
      </c>
      <c r="I2729" s="43">
        <f t="shared" ref="I2729:I2731" si="567">L2729</f>
        <v>312.62421258196724</v>
      </c>
      <c r="J2729" s="43">
        <f t="shared" ref="J2729:J2731" si="568">H2729*I2729</f>
        <v>312.62421258196724</v>
      </c>
      <c r="L2729">
        <f>_xlfn.XLOOKUP(B2729,Analítico!B:B,Analítico!I:I,0)</f>
        <v>312.62421258196724</v>
      </c>
    </row>
    <row r="2730" spans="1:12" ht="24" customHeight="1" x14ac:dyDescent="0.25">
      <c r="A2730" s="50" t="s">
        <v>1638</v>
      </c>
      <c r="B2730" s="51" t="s">
        <v>1942</v>
      </c>
      <c r="C2730" s="50" t="s">
        <v>157</v>
      </c>
      <c r="D2730" s="50" t="s">
        <v>1943</v>
      </c>
      <c r="E2730" s="248" t="s">
        <v>1637</v>
      </c>
      <c r="F2730" s="248"/>
      <c r="G2730" s="52" t="s">
        <v>266</v>
      </c>
      <c r="H2730" s="53">
        <v>1.5660000000000001</v>
      </c>
      <c r="I2730" s="43">
        <f t="shared" si="567"/>
        <v>27.04</v>
      </c>
      <c r="J2730" s="43">
        <f t="shared" si="568"/>
        <v>42.344639999999998</v>
      </c>
      <c r="L2730">
        <f>_xlfn.XLOOKUP(B2730,Analítico!B:B,Analítico!I:I,0)</f>
        <v>27.04</v>
      </c>
    </row>
    <row r="2731" spans="1:12" ht="25.5" customHeight="1" thickBot="1" x14ac:dyDescent="0.3">
      <c r="A2731" s="55" t="s">
        <v>1627</v>
      </c>
      <c r="B2731" s="56" t="s">
        <v>2858</v>
      </c>
      <c r="C2731" s="55" t="s">
        <v>162</v>
      </c>
      <c r="D2731" s="55" t="s">
        <v>2859</v>
      </c>
      <c r="E2731" s="249" t="s">
        <v>1648</v>
      </c>
      <c r="F2731" s="249"/>
      <c r="G2731" s="57" t="s">
        <v>164</v>
      </c>
      <c r="H2731" s="58">
        <v>1</v>
      </c>
      <c r="I2731" s="43">
        <f t="shared" si="567"/>
        <v>270.27999999999997</v>
      </c>
      <c r="J2731" s="43">
        <f t="shared" si="568"/>
        <v>270.27999999999997</v>
      </c>
      <c r="L2731">
        <f>_xlfn.XLOOKUP(B2731,Analítico!B:B,Analítico!I:I,0)</f>
        <v>270.27999999999997</v>
      </c>
    </row>
    <row r="2732" spans="1:12" ht="26.25" hidden="1" thickBot="1" x14ac:dyDescent="0.3">
      <c r="A2732" s="44"/>
      <c r="B2732" s="44"/>
      <c r="C2732" s="44"/>
      <c r="D2732" s="44"/>
      <c r="E2732" s="44" t="s">
        <v>1629</v>
      </c>
      <c r="F2732" s="45">
        <v>33.630000000000003</v>
      </c>
      <c r="G2732" s="44" t="s">
        <v>1630</v>
      </c>
      <c r="H2732" s="45">
        <v>0</v>
      </c>
      <c r="I2732" s="44" t="s">
        <v>1631</v>
      </c>
      <c r="J2732" s="45">
        <v>33.630000000000003</v>
      </c>
      <c r="L2732" t="str">
        <f>_xlfn.XLOOKUP(B2732,Analítico!B:B,Analítico!I:I,0)</f>
        <v>MO com LS =&gt;</v>
      </c>
    </row>
    <row r="2733" spans="1:12" ht="15" hidden="1" customHeight="1" thickBot="1" x14ac:dyDescent="0.3">
      <c r="A2733" s="44"/>
      <c r="B2733" s="44"/>
      <c r="C2733" s="44"/>
      <c r="D2733" s="44"/>
      <c r="E2733" s="44" t="s">
        <v>1632</v>
      </c>
      <c r="F2733" s="45">
        <v>69.97</v>
      </c>
      <c r="G2733" s="44"/>
      <c r="H2733" s="229" t="s">
        <v>1633</v>
      </c>
      <c r="I2733" s="229"/>
      <c r="J2733" s="45">
        <v>388.05</v>
      </c>
      <c r="L2733" t="str">
        <f>_xlfn.XLOOKUP(B2733,Analítico!B:B,Analítico!I:I,0)</f>
        <v>MO com LS =&gt;</v>
      </c>
    </row>
    <row r="2734" spans="1:12" ht="0.75" customHeight="1" thickTop="1" x14ac:dyDescent="0.25">
      <c r="A2734" s="49"/>
      <c r="B2734" s="49"/>
      <c r="C2734" s="49"/>
      <c r="D2734" s="49"/>
      <c r="E2734" s="49"/>
      <c r="F2734" s="49"/>
      <c r="G2734" s="49"/>
      <c r="H2734" s="49"/>
      <c r="I2734" s="49"/>
      <c r="J2734" s="49"/>
      <c r="L2734" t="str">
        <f>_xlfn.XLOOKUP(B2734,Analítico!B:B,Analítico!I:I,0)</f>
        <v>MO com LS =&gt;</v>
      </c>
    </row>
    <row r="2735" spans="1:12" ht="18" hidden="1" customHeight="1" x14ac:dyDescent="0.25">
      <c r="A2735" s="36" t="s">
        <v>1185</v>
      </c>
      <c r="B2735" s="37" t="s">
        <v>137</v>
      </c>
      <c r="C2735" s="36" t="s">
        <v>138</v>
      </c>
      <c r="D2735" s="36" t="s">
        <v>9</v>
      </c>
      <c r="E2735" s="250" t="s">
        <v>1626</v>
      </c>
      <c r="F2735" s="250"/>
      <c r="G2735" s="38" t="s">
        <v>139</v>
      </c>
      <c r="H2735" s="37" t="s">
        <v>140</v>
      </c>
      <c r="I2735" s="37" t="s">
        <v>141</v>
      </c>
      <c r="J2735" s="37" t="s">
        <v>10</v>
      </c>
      <c r="L2735" t="str">
        <f>_xlfn.XLOOKUP(B2735,Analítico!B:B,Analítico!I:I,0)</f>
        <v>Valor Unit</v>
      </c>
    </row>
    <row r="2736" spans="1:12" ht="24" customHeight="1" x14ac:dyDescent="0.25">
      <c r="A2736" s="39" t="s">
        <v>1636</v>
      </c>
      <c r="B2736" s="40" t="s">
        <v>1186</v>
      </c>
      <c r="C2736" s="39" t="s">
        <v>157</v>
      </c>
      <c r="D2736" s="39" t="s">
        <v>1187</v>
      </c>
      <c r="E2736" s="251" t="s">
        <v>1637</v>
      </c>
      <c r="F2736" s="251"/>
      <c r="G2736" s="41" t="s">
        <v>266</v>
      </c>
      <c r="H2736" s="42">
        <v>1</v>
      </c>
      <c r="I2736" s="43">
        <f t="shared" ref="I2736:I2744" si="569">L2736</f>
        <v>18.82</v>
      </c>
      <c r="J2736" s="43">
        <f t="shared" ref="J2736:J2744" si="570">H2736*I2736</f>
        <v>18.82</v>
      </c>
      <c r="L2736">
        <f>_xlfn.XLOOKUP(B2736,Analítico!B:B,Analítico!I:I,0)</f>
        <v>18.82</v>
      </c>
    </row>
    <row r="2737" spans="1:12" ht="25.5" customHeight="1" x14ac:dyDescent="0.25">
      <c r="A2737" s="50" t="s">
        <v>1638</v>
      </c>
      <c r="B2737" s="51" t="s">
        <v>2860</v>
      </c>
      <c r="C2737" s="50" t="s">
        <v>157</v>
      </c>
      <c r="D2737" s="50" t="s">
        <v>2861</v>
      </c>
      <c r="E2737" s="248" t="s">
        <v>1637</v>
      </c>
      <c r="F2737" s="248"/>
      <c r="G2737" s="52" t="s">
        <v>266</v>
      </c>
      <c r="H2737" s="53">
        <v>1</v>
      </c>
      <c r="I2737" s="43">
        <f t="shared" si="569"/>
        <v>0.27</v>
      </c>
      <c r="J2737" s="43">
        <f t="shared" si="570"/>
        <v>0.27</v>
      </c>
      <c r="L2737">
        <f>_xlfn.XLOOKUP(B2737,Analítico!B:B,Analítico!I:I,0)</f>
        <v>0.27</v>
      </c>
    </row>
    <row r="2738" spans="1:12" ht="24" customHeight="1" x14ac:dyDescent="0.25">
      <c r="A2738" s="55" t="s">
        <v>1627</v>
      </c>
      <c r="B2738" s="56" t="s">
        <v>264</v>
      </c>
      <c r="C2738" s="55" t="s">
        <v>157</v>
      </c>
      <c r="D2738" s="55" t="s">
        <v>265</v>
      </c>
      <c r="E2738" s="249" t="s">
        <v>1665</v>
      </c>
      <c r="F2738" s="249"/>
      <c r="G2738" s="57" t="s">
        <v>266</v>
      </c>
      <c r="H2738" s="58">
        <v>1</v>
      </c>
      <c r="I2738" s="43">
        <f t="shared" si="569"/>
        <v>12.777270999999999</v>
      </c>
      <c r="J2738" s="43">
        <f t="shared" si="570"/>
        <v>12.777270999999999</v>
      </c>
      <c r="L2738">
        <f>_xlfn.XLOOKUP(B2738,Analítico!B:B,Analítico!I:I,0)</f>
        <v>12.777270999999999</v>
      </c>
    </row>
    <row r="2739" spans="1:12" ht="25.5" customHeight="1" x14ac:dyDescent="0.25">
      <c r="A2739" s="55" t="s">
        <v>1627</v>
      </c>
      <c r="B2739" s="56" t="s">
        <v>2862</v>
      </c>
      <c r="C2739" s="55" t="s">
        <v>157</v>
      </c>
      <c r="D2739" s="55" t="s">
        <v>2863</v>
      </c>
      <c r="E2739" s="249" t="s">
        <v>2864</v>
      </c>
      <c r="F2739" s="249"/>
      <c r="G2739" s="57" t="s">
        <v>266</v>
      </c>
      <c r="H2739" s="58">
        <v>1</v>
      </c>
      <c r="I2739" s="43">
        <f t="shared" si="569"/>
        <v>2.11</v>
      </c>
      <c r="J2739" s="43">
        <f t="shared" si="570"/>
        <v>2.11</v>
      </c>
      <c r="L2739">
        <f>_xlfn.XLOOKUP(B2739,Analítico!B:B,Analítico!I:I,0)</f>
        <v>2.11</v>
      </c>
    </row>
    <row r="2740" spans="1:12" ht="25.5" customHeight="1" x14ac:dyDescent="0.25">
      <c r="A2740" s="55" t="s">
        <v>1627</v>
      </c>
      <c r="B2740" s="56" t="s">
        <v>2865</v>
      </c>
      <c r="C2740" s="55" t="s">
        <v>157</v>
      </c>
      <c r="D2740" s="55" t="s">
        <v>2866</v>
      </c>
      <c r="E2740" s="249" t="s">
        <v>1656</v>
      </c>
      <c r="F2740" s="249"/>
      <c r="G2740" s="57" t="s">
        <v>266</v>
      </c>
      <c r="H2740" s="58">
        <v>1</v>
      </c>
      <c r="I2740" s="43">
        <f t="shared" si="569"/>
        <v>0.65</v>
      </c>
      <c r="J2740" s="43">
        <f t="shared" si="570"/>
        <v>0.65</v>
      </c>
      <c r="L2740">
        <f>_xlfn.XLOOKUP(B2740,Analítico!B:B,Analítico!I:I,0)</f>
        <v>0.65</v>
      </c>
    </row>
    <row r="2741" spans="1:12" ht="25.5" customHeight="1" x14ac:dyDescent="0.25">
      <c r="A2741" s="55" t="s">
        <v>1627</v>
      </c>
      <c r="B2741" s="56" t="s">
        <v>2867</v>
      </c>
      <c r="C2741" s="55" t="s">
        <v>157</v>
      </c>
      <c r="D2741" s="55" t="s">
        <v>2868</v>
      </c>
      <c r="E2741" s="249" t="s">
        <v>2864</v>
      </c>
      <c r="F2741" s="249"/>
      <c r="G2741" s="57" t="s">
        <v>266</v>
      </c>
      <c r="H2741" s="58">
        <v>1</v>
      </c>
      <c r="I2741" s="43">
        <f t="shared" si="569"/>
        <v>1.1200000000000001</v>
      </c>
      <c r="J2741" s="43">
        <f t="shared" si="570"/>
        <v>1.1200000000000001</v>
      </c>
      <c r="L2741">
        <f>_xlfn.XLOOKUP(B2741,Analítico!B:B,Analítico!I:I,0)</f>
        <v>1.1200000000000001</v>
      </c>
    </row>
    <row r="2742" spans="1:12" ht="25.5" customHeight="1" x14ac:dyDescent="0.25">
      <c r="A2742" s="55" t="s">
        <v>1627</v>
      </c>
      <c r="B2742" s="56" t="s">
        <v>2869</v>
      </c>
      <c r="C2742" s="55" t="s">
        <v>157</v>
      </c>
      <c r="D2742" s="55" t="s">
        <v>2870</v>
      </c>
      <c r="E2742" s="249" t="s">
        <v>1628</v>
      </c>
      <c r="F2742" s="249"/>
      <c r="G2742" s="57" t="s">
        <v>266</v>
      </c>
      <c r="H2742" s="58">
        <v>1</v>
      </c>
      <c r="I2742" s="43">
        <f t="shared" si="569"/>
        <v>0.06</v>
      </c>
      <c r="J2742" s="43">
        <f t="shared" si="570"/>
        <v>0.06</v>
      </c>
      <c r="L2742">
        <f>_xlfn.XLOOKUP(B2742,Analítico!B:B,Analítico!I:I,0)</f>
        <v>0.06</v>
      </c>
    </row>
    <row r="2743" spans="1:12" ht="25.5" customHeight="1" x14ac:dyDescent="0.25">
      <c r="A2743" s="55" t="s">
        <v>1627</v>
      </c>
      <c r="B2743" s="56" t="s">
        <v>2871</v>
      </c>
      <c r="C2743" s="55" t="s">
        <v>157</v>
      </c>
      <c r="D2743" s="55" t="s">
        <v>2872</v>
      </c>
      <c r="E2743" s="249" t="s">
        <v>1643</v>
      </c>
      <c r="F2743" s="249"/>
      <c r="G2743" s="57" t="s">
        <v>266</v>
      </c>
      <c r="H2743" s="58">
        <v>1</v>
      </c>
      <c r="I2743" s="43">
        <f t="shared" si="569"/>
        <v>0.56999999999999995</v>
      </c>
      <c r="J2743" s="43">
        <f t="shared" si="570"/>
        <v>0.56999999999999995</v>
      </c>
      <c r="L2743">
        <f>_xlfn.XLOOKUP(B2743,Analítico!B:B,Analítico!I:I,0)</f>
        <v>0.56999999999999995</v>
      </c>
    </row>
    <row r="2744" spans="1:12" ht="25.5" customHeight="1" thickBot="1" x14ac:dyDescent="0.3">
      <c r="A2744" s="55" t="s">
        <v>1627</v>
      </c>
      <c r="B2744" s="56" t="s">
        <v>2873</v>
      </c>
      <c r="C2744" s="55" t="s">
        <v>157</v>
      </c>
      <c r="D2744" s="55" t="s">
        <v>2874</v>
      </c>
      <c r="E2744" s="249" t="s">
        <v>1643</v>
      </c>
      <c r="F2744" s="249"/>
      <c r="G2744" s="57" t="s">
        <v>266</v>
      </c>
      <c r="H2744" s="58">
        <v>1</v>
      </c>
      <c r="I2744" s="43">
        <f t="shared" si="569"/>
        <v>1.27</v>
      </c>
      <c r="J2744" s="43">
        <f t="shared" si="570"/>
        <v>1.27</v>
      </c>
      <c r="L2744">
        <f>_xlfn.XLOOKUP(B2744,Analítico!B:B,Analítico!I:I,0)</f>
        <v>1.27</v>
      </c>
    </row>
    <row r="2745" spans="1:12" ht="26.25" hidden="1" thickBot="1" x14ac:dyDescent="0.3">
      <c r="A2745" s="44"/>
      <c r="B2745" s="44"/>
      <c r="C2745" s="44"/>
      <c r="D2745" s="44"/>
      <c r="E2745" s="44" t="s">
        <v>1629</v>
      </c>
      <c r="F2745" s="45">
        <v>13.28</v>
      </c>
      <c r="G2745" s="44" t="s">
        <v>1630</v>
      </c>
      <c r="H2745" s="45">
        <v>0</v>
      </c>
      <c r="I2745" s="44" t="s">
        <v>1631</v>
      </c>
      <c r="J2745" s="45">
        <v>13.28</v>
      </c>
      <c r="L2745" t="str">
        <f>_xlfn.XLOOKUP(B2745,Analítico!B:B,Analítico!I:I,0)</f>
        <v>MO com LS =&gt;</v>
      </c>
    </row>
    <row r="2746" spans="1:12" ht="15" hidden="1" customHeight="1" thickBot="1" x14ac:dyDescent="0.3">
      <c r="A2746" s="44"/>
      <c r="B2746" s="44"/>
      <c r="C2746" s="44"/>
      <c r="D2746" s="44"/>
      <c r="E2746" s="44" t="s">
        <v>1632</v>
      </c>
      <c r="F2746" s="45">
        <v>4.21</v>
      </c>
      <c r="G2746" s="44"/>
      <c r="H2746" s="229" t="s">
        <v>1633</v>
      </c>
      <c r="I2746" s="229"/>
      <c r="J2746" s="45">
        <v>23.36</v>
      </c>
      <c r="L2746" t="str">
        <f>_xlfn.XLOOKUP(B2746,Analítico!B:B,Analítico!I:I,0)</f>
        <v>MO com LS =&gt;</v>
      </c>
    </row>
    <row r="2747" spans="1:12" ht="0.75" customHeight="1" thickTop="1" x14ac:dyDescent="0.25">
      <c r="A2747" s="49"/>
      <c r="B2747" s="49"/>
      <c r="C2747" s="49"/>
      <c r="D2747" s="49"/>
      <c r="E2747" s="49"/>
      <c r="F2747" s="49"/>
      <c r="G2747" s="49"/>
      <c r="H2747" s="49"/>
      <c r="I2747" s="49"/>
      <c r="J2747" s="49"/>
      <c r="L2747" t="str">
        <f>_xlfn.XLOOKUP(B2747,Analítico!B:B,Analítico!I:I,0)</f>
        <v>MO com LS =&gt;</v>
      </c>
    </row>
    <row r="2748" spans="1:12" ht="18" hidden="1" customHeight="1" x14ac:dyDescent="0.25">
      <c r="A2748" s="36" t="s">
        <v>1189</v>
      </c>
      <c r="B2748" s="37" t="s">
        <v>137</v>
      </c>
      <c r="C2748" s="36" t="s">
        <v>138</v>
      </c>
      <c r="D2748" s="36" t="s">
        <v>9</v>
      </c>
      <c r="E2748" s="250" t="s">
        <v>1626</v>
      </c>
      <c r="F2748" s="250"/>
      <c r="G2748" s="38" t="s">
        <v>139</v>
      </c>
      <c r="H2748" s="37" t="s">
        <v>140</v>
      </c>
      <c r="I2748" s="37" t="s">
        <v>141</v>
      </c>
      <c r="J2748" s="37" t="s">
        <v>10</v>
      </c>
      <c r="L2748" t="str">
        <f>_xlfn.XLOOKUP(B2748,Analítico!B:B,Analítico!I:I,0)</f>
        <v>Valor Unit</v>
      </c>
    </row>
    <row r="2749" spans="1:12" ht="25.5" customHeight="1" x14ac:dyDescent="0.25">
      <c r="A2749" s="39" t="s">
        <v>1636</v>
      </c>
      <c r="B2749" s="40" t="s">
        <v>1190</v>
      </c>
      <c r="C2749" s="39" t="s">
        <v>157</v>
      </c>
      <c r="D2749" s="39" t="s">
        <v>1191</v>
      </c>
      <c r="E2749" s="251" t="s">
        <v>2578</v>
      </c>
      <c r="F2749" s="251"/>
      <c r="G2749" s="41" t="s">
        <v>255</v>
      </c>
      <c r="H2749" s="42">
        <v>1</v>
      </c>
      <c r="I2749" s="43">
        <f t="shared" ref="I2749:I2753" si="571">L2749</f>
        <v>16.160911491803276</v>
      </c>
      <c r="J2749" s="43">
        <f t="shared" ref="J2749:J2753" si="572">H2749*I2749</f>
        <v>16.160911491803276</v>
      </c>
      <c r="L2749">
        <f>_xlfn.XLOOKUP(B2749,Analítico!B:B,Analítico!I:I,0)</f>
        <v>16.160911491803276</v>
      </c>
    </row>
    <row r="2750" spans="1:12" ht="25.5" customHeight="1" x14ac:dyDescent="0.25">
      <c r="A2750" s="50" t="s">
        <v>1638</v>
      </c>
      <c r="B2750" s="51" t="s">
        <v>1940</v>
      </c>
      <c r="C2750" s="50" t="s">
        <v>157</v>
      </c>
      <c r="D2750" s="50" t="s">
        <v>1941</v>
      </c>
      <c r="E2750" s="248" t="s">
        <v>1637</v>
      </c>
      <c r="F2750" s="248"/>
      <c r="G2750" s="52" t="s">
        <v>266</v>
      </c>
      <c r="H2750" s="53">
        <v>0.20300000000000001</v>
      </c>
      <c r="I2750" s="43">
        <f t="shared" si="571"/>
        <v>19.64</v>
      </c>
      <c r="J2750" s="43">
        <f t="shared" si="572"/>
        <v>3.9869200000000005</v>
      </c>
      <c r="L2750">
        <f>_xlfn.XLOOKUP(B2750,Analítico!B:B,Analítico!I:I,0)</f>
        <v>19.64</v>
      </c>
    </row>
    <row r="2751" spans="1:12" ht="24" customHeight="1" x14ac:dyDescent="0.25">
      <c r="A2751" s="50" t="s">
        <v>1638</v>
      </c>
      <c r="B2751" s="51" t="s">
        <v>1942</v>
      </c>
      <c r="C2751" s="50" t="s">
        <v>157</v>
      </c>
      <c r="D2751" s="50" t="s">
        <v>1943</v>
      </c>
      <c r="E2751" s="248" t="s">
        <v>1637</v>
      </c>
      <c r="F2751" s="248"/>
      <c r="G2751" s="52" t="s">
        <v>266</v>
      </c>
      <c r="H2751" s="53">
        <v>0.20300000000000001</v>
      </c>
      <c r="I2751" s="43">
        <f t="shared" si="571"/>
        <v>27.04</v>
      </c>
      <c r="J2751" s="43">
        <f t="shared" si="572"/>
        <v>5.4891199999999998</v>
      </c>
      <c r="L2751">
        <f>_xlfn.XLOOKUP(B2751,Analítico!B:B,Analítico!I:I,0)</f>
        <v>27.04</v>
      </c>
    </row>
    <row r="2752" spans="1:12" ht="64.5" customHeight="1" x14ac:dyDescent="0.25">
      <c r="A2752" s="50" t="s">
        <v>1638</v>
      </c>
      <c r="B2752" s="51" t="s">
        <v>1168</v>
      </c>
      <c r="C2752" s="50" t="s">
        <v>157</v>
      </c>
      <c r="D2752" s="50" t="s">
        <v>1169</v>
      </c>
      <c r="E2752" s="248" t="s">
        <v>2168</v>
      </c>
      <c r="F2752" s="248"/>
      <c r="G2752" s="52" t="s">
        <v>255</v>
      </c>
      <c r="H2752" s="53">
        <v>1</v>
      </c>
      <c r="I2752" s="43">
        <f t="shared" si="571"/>
        <v>2.77</v>
      </c>
      <c r="J2752" s="43">
        <f t="shared" si="572"/>
        <v>2.77</v>
      </c>
      <c r="L2752">
        <f>_xlfn.XLOOKUP(B2752,Analítico!B:B,Analítico!I:I,0)</f>
        <v>2.77</v>
      </c>
    </row>
    <row r="2753" spans="1:12" ht="25.5" customHeight="1" thickBot="1" x14ac:dyDescent="0.3">
      <c r="A2753" s="55" t="s">
        <v>1627</v>
      </c>
      <c r="B2753" s="56" t="s">
        <v>2875</v>
      </c>
      <c r="C2753" s="55" t="s">
        <v>157</v>
      </c>
      <c r="D2753" s="55" t="s">
        <v>2876</v>
      </c>
      <c r="E2753" s="249" t="s">
        <v>1648</v>
      </c>
      <c r="F2753" s="249"/>
      <c r="G2753" s="57" t="s">
        <v>255</v>
      </c>
      <c r="H2753" s="58">
        <v>1.0538000000000001</v>
      </c>
      <c r="I2753" s="43">
        <f t="shared" si="571"/>
        <v>3.73</v>
      </c>
      <c r="J2753" s="43">
        <f t="shared" si="572"/>
        <v>3.9306740000000002</v>
      </c>
      <c r="L2753">
        <f>_xlfn.XLOOKUP(B2753,Analítico!B:B,Analítico!I:I,0)</f>
        <v>3.73</v>
      </c>
    </row>
    <row r="2754" spans="1:12" ht="26.25" hidden="1" thickBot="1" x14ac:dyDescent="0.3">
      <c r="A2754" s="44"/>
      <c r="B2754" s="44"/>
      <c r="C2754" s="44"/>
      <c r="D2754" s="44"/>
      <c r="E2754" s="44" t="s">
        <v>1629</v>
      </c>
      <c r="F2754" s="45">
        <v>8.77</v>
      </c>
      <c r="G2754" s="44" t="s">
        <v>1630</v>
      </c>
      <c r="H2754" s="45">
        <v>0</v>
      </c>
      <c r="I2754" s="44" t="s">
        <v>1631</v>
      </c>
      <c r="J2754" s="45">
        <v>8.77</v>
      </c>
      <c r="L2754" t="str">
        <f>_xlfn.XLOOKUP(B2754,Analítico!B:B,Analítico!I:I,0)</f>
        <v>MO com LS =&gt;</v>
      </c>
    </row>
    <row r="2755" spans="1:12" ht="15" hidden="1" customHeight="1" thickBot="1" x14ac:dyDescent="0.3">
      <c r="A2755" s="44"/>
      <c r="B2755" s="44"/>
      <c r="C2755" s="44"/>
      <c r="D2755" s="44"/>
      <c r="E2755" s="44" t="s">
        <v>1632</v>
      </c>
      <c r="F2755" s="45">
        <v>3.61</v>
      </c>
      <c r="G2755" s="44"/>
      <c r="H2755" s="229" t="s">
        <v>1633</v>
      </c>
      <c r="I2755" s="229"/>
      <c r="J2755" s="45">
        <v>20.059999999999999</v>
      </c>
      <c r="L2755" t="str">
        <f>_xlfn.XLOOKUP(B2755,Analítico!B:B,Analítico!I:I,0)</f>
        <v>MO com LS =&gt;</v>
      </c>
    </row>
    <row r="2756" spans="1:12" ht="0.75" customHeight="1" thickTop="1" x14ac:dyDescent="0.25">
      <c r="A2756" s="49"/>
      <c r="B2756" s="49"/>
      <c r="C2756" s="49"/>
      <c r="D2756" s="49"/>
      <c r="E2756" s="49"/>
      <c r="F2756" s="49"/>
      <c r="G2756" s="49"/>
      <c r="H2756" s="49"/>
      <c r="I2756" s="49"/>
      <c r="J2756" s="49"/>
      <c r="L2756" t="str">
        <f>_xlfn.XLOOKUP(B2756,Analítico!B:B,Analítico!I:I,0)</f>
        <v>MO com LS =&gt;</v>
      </c>
    </row>
    <row r="2757" spans="1:12" ht="18" hidden="1" customHeight="1" x14ac:dyDescent="0.25">
      <c r="A2757" s="36" t="s">
        <v>1192</v>
      </c>
      <c r="B2757" s="37" t="s">
        <v>137</v>
      </c>
      <c r="C2757" s="36" t="s">
        <v>138</v>
      </c>
      <c r="D2757" s="36" t="s">
        <v>9</v>
      </c>
      <c r="E2757" s="250" t="s">
        <v>1626</v>
      </c>
      <c r="F2757" s="250"/>
      <c r="G2757" s="38" t="s">
        <v>139</v>
      </c>
      <c r="H2757" s="37" t="s">
        <v>140</v>
      </c>
      <c r="I2757" s="37" t="s">
        <v>141</v>
      </c>
      <c r="J2757" s="37" t="s">
        <v>10</v>
      </c>
      <c r="L2757" t="str">
        <f>_xlfn.XLOOKUP(B2757,Analítico!B:B,Analítico!I:I,0)</f>
        <v>Valor Unit</v>
      </c>
    </row>
    <row r="2758" spans="1:12" ht="39" customHeight="1" x14ac:dyDescent="0.25">
      <c r="A2758" s="39" t="s">
        <v>1636</v>
      </c>
      <c r="B2758" s="40" t="s">
        <v>1193</v>
      </c>
      <c r="C2758" s="39" t="s">
        <v>157</v>
      </c>
      <c r="D2758" s="39" t="s">
        <v>1194</v>
      </c>
      <c r="E2758" s="251" t="s">
        <v>2550</v>
      </c>
      <c r="F2758" s="251"/>
      <c r="G2758" s="41" t="s">
        <v>255</v>
      </c>
      <c r="H2758" s="42">
        <v>1</v>
      </c>
      <c r="I2758" s="43">
        <f t="shared" ref="I2758:I2761" si="573">L2758</f>
        <v>6.6383803934426231</v>
      </c>
      <c r="J2758" s="43">
        <f t="shared" ref="J2758:J2761" si="574">H2758*I2758</f>
        <v>6.6383803934426231</v>
      </c>
      <c r="L2758">
        <f>_xlfn.XLOOKUP(B2758,Analítico!B:B,Analítico!I:I,0)</f>
        <v>6.6383803934426231</v>
      </c>
    </row>
    <row r="2759" spans="1:12" ht="25.5" customHeight="1" x14ac:dyDescent="0.25">
      <c r="A2759" s="50" t="s">
        <v>1638</v>
      </c>
      <c r="B2759" s="51" t="s">
        <v>1940</v>
      </c>
      <c r="C2759" s="50" t="s">
        <v>157</v>
      </c>
      <c r="D2759" s="50" t="s">
        <v>1941</v>
      </c>
      <c r="E2759" s="248" t="s">
        <v>1637</v>
      </c>
      <c r="F2759" s="248"/>
      <c r="G2759" s="52" t="s">
        <v>266</v>
      </c>
      <c r="H2759" s="53">
        <v>1.6899999999999998E-2</v>
      </c>
      <c r="I2759" s="43">
        <f t="shared" si="573"/>
        <v>19.64</v>
      </c>
      <c r="J2759" s="43">
        <f t="shared" si="574"/>
        <v>0.33191599999999999</v>
      </c>
      <c r="L2759">
        <f>_xlfn.XLOOKUP(B2759,Analítico!B:B,Analítico!I:I,0)</f>
        <v>19.64</v>
      </c>
    </row>
    <row r="2760" spans="1:12" ht="24" customHeight="1" x14ac:dyDescent="0.25">
      <c r="A2760" s="50" t="s">
        <v>1638</v>
      </c>
      <c r="B2760" s="51" t="s">
        <v>1942</v>
      </c>
      <c r="C2760" s="50" t="s">
        <v>157</v>
      </c>
      <c r="D2760" s="50" t="s">
        <v>1943</v>
      </c>
      <c r="E2760" s="248" t="s">
        <v>1637</v>
      </c>
      <c r="F2760" s="248"/>
      <c r="G2760" s="52" t="s">
        <v>266</v>
      </c>
      <c r="H2760" s="53">
        <v>1.6899999999999998E-2</v>
      </c>
      <c r="I2760" s="43">
        <f t="shared" si="573"/>
        <v>27.04</v>
      </c>
      <c r="J2760" s="43">
        <f t="shared" si="574"/>
        <v>0.45697599999999994</v>
      </c>
      <c r="L2760">
        <f>_xlfn.XLOOKUP(B2760,Analítico!B:B,Analítico!I:I,0)</f>
        <v>27.04</v>
      </c>
    </row>
    <row r="2761" spans="1:12" ht="25.5" customHeight="1" thickBot="1" x14ac:dyDescent="0.3">
      <c r="A2761" s="55" t="s">
        <v>1627</v>
      </c>
      <c r="B2761" s="56" t="s">
        <v>2877</v>
      </c>
      <c r="C2761" s="55" t="s">
        <v>157</v>
      </c>
      <c r="D2761" s="55" t="s">
        <v>2878</v>
      </c>
      <c r="E2761" s="249" t="s">
        <v>1648</v>
      </c>
      <c r="F2761" s="249"/>
      <c r="G2761" s="57" t="s">
        <v>255</v>
      </c>
      <c r="H2761" s="58">
        <v>1.05</v>
      </c>
      <c r="I2761" s="43">
        <f t="shared" si="573"/>
        <v>5.59</v>
      </c>
      <c r="J2761" s="43">
        <f t="shared" si="574"/>
        <v>5.8695000000000004</v>
      </c>
      <c r="L2761">
        <f>_xlfn.XLOOKUP(B2761,Analítico!B:B,Analítico!I:I,0)</f>
        <v>5.59</v>
      </c>
    </row>
    <row r="2762" spans="1:12" ht="26.25" hidden="1" thickBot="1" x14ac:dyDescent="0.3">
      <c r="A2762" s="44"/>
      <c r="B2762" s="44"/>
      <c r="C2762" s="44"/>
      <c r="D2762" s="44"/>
      <c r="E2762" s="44" t="s">
        <v>1629</v>
      </c>
      <c r="F2762" s="45">
        <v>0.59</v>
      </c>
      <c r="G2762" s="44" t="s">
        <v>1630</v>
      </c>
      <c r="H2762" s="45">
        <v>0</v>
      </c>
      <c r="I2762" s="44" t="s">
        <v>1631</v>
      </c>
      <c r="J2762" s="45">
        <v>0.59</v>
      </c>
      <c r="L2762" t="str">
        <f>_xlfn.XLOOKUP(B2762,Analítico!B:B,Analítico!I:I,0)</f>
        <v>MO com LS =&gt;</v>
      </c>
    </row>
    <row r="2763" spans="1:12" ht="15" hidden="1" customHeight="1" thickBot="1" x14ac:dyDescent="0.3">
      <c r="A2763" s="44"/>
      <c r="B2763" s="44"/>
      <c r="C2763" s="44"/>
      <c r="D2763" s="44"/>
      <c r="E2763" s="44" t="s">
        <v>1632</v>
      </c>
      <c r="F2763" s="45">
        <v>1.48</v>
      </c>
      <c r="G2763" s="44"/>
      <c r="H2763" s="229" t="s">
        <v>1633</v>
      </c>
      <c r="I2763" s="229"/>
      <c r="J2763" s="45">
        <v>8.24</v>
      </c>
      <c r="L2763" t="str">
        <f>_xlfn.XLOOKUP(B2763,Analítico!B:B,Analítico!I:I,0)</f>
        <v>MO com LS =&gt;</v>
      </c>
    </row>
    <row r="2764" spans="1:12" ht="0.75" customHeight="1" thickTop="1" x14ac:dyDescent="0.25">
      <c r="A2764" s="49"/>
      <c r="B2764" s="49"/>
      <c r="C2764" s="49"/>
      <c r="D2764" s="49"/>
      <c r="E2764" s="49"/>
      <c r="F2764" s="49"/>
      <c r="G2764" s="49"/>
      <c r="H2764" s="49"/>
      <c r="I2764" s="49"/>
      <c r="J2764" s="49"/>
      <c r="L2764" t="str">
        <f>_xlfn.XLOOKUP(B2764,Analítico!B:B,Analítico!I:I,0)</f>
        <v>MO com LS =&gt;</v>
      </c>
    </row>
    <row r="2765" spans="1:12" ht="18" hidden="1" customHeight="1" x14ac:dyDescent="0.25">
      <c r="A2765" s="36" t="s">
        <v>1195</v>
      </c>
      <c r="B2765" s="37" t="s">
        <v>137</v>
      </c>
      <c r="C2765" s="36" t="s">
        <v>138</v>
      </c>
      <c r="D2765" s="36" t="s">
        <v>9</v>
      </c>
      <c r="E2765" s="250" t="s">
        <v>1626</v>
      </c>
      <c r="F2765" s="250"/>
      <c r="G2765" s="38" t="s">
        <v>139</v>
      </c>
      <c r="H2765" s="37" t="s">
        <v>140</v>
      </c>
      <c r="I2765" s="37" t="s">
        <v>141</v>
      </c>
      <c r="J2765" s="37" t="s">
        <v>10</v>
      </c>
      <c r="L2765" t="str">
        <f>_xlfn.XLOOKUP(B2765,Analítico!B:B,Analítico!I:I,0)</f>
        <v>Valor Unit</v>
      </c>
    </row>
    <row r="2766" spans="1:12" ht="24" customHeight="1" x14ac:dyDescent="0.25">
      <c r="A2766" s="39" t="s">
        <v>1636</v>
      </c>
      <c r="B2766" s="40" t="s">
        <v>1196</v>
      </c>
      <c r="C2766" s="39" t="s">
        <v>162</v>
      </c>
      <c r="D2766" s="39" t="s">
        <v>1197</v>
      </c>
      <c r="E2766" s="251">
        <v>79</v>
      </c>
      <c r="F2766" s="251"/>
      <c r="G2766" s="41" t="s">
        <v>164</v>
      </c>
      <c r="H2766" s="42">
        <v>1</v>
      </c>
      <c r="I2766" s="43">
        <f t="shared" ref="I2766:I2769" si="575">L2766</f>
        <v>56.273446570175444</v>
      </c>
      <c r="J2766" s="43">
        <f t="shared" ref="J2766:J2769" si="576">H2766*I2766</f>
        <v>56.273446570175444</v>
      </c>
      <c r="L2766">
        <f>_xlfn.XLOOKUP(B2766,Analítico!B:B,Analítico!I:I,0)</f>
        <v>56.273446570175444</v>
      </c>
    </row>
    <row r="2767" spans="1:12" ht="25.5" customHeight="1" x14ac:dyDescent="0.25">
      <c r="A2767" s="50" t="s">
        <v>1638</v>
      </c>
      <c r="B2767" s="51" t="s">
        <v>1940</v>
      </c>
      <c r="C2767" s="50" t="s">
        <v>157</v>
      </c>
      <c r="D2767" s="50" t="s">
        <v>1941</v>
      </c>
      <c r="E2767" s="248" t="s">
        <v>1637</v>
      </c>
      <c r="F2767" s="248"/>
      <c r="G2767" s="52" t="s">
        <v>266</v>
      </c>
      <c r="H2767" s="53">
        <v>2.9000000000000001E-2</v>
      </c>
      <c r="I2767" s="43">
        <f t="shared" si="575"/>
        <v>19.64</v>
      </c>
      <c r="J2767" s="43">
        <f t="shared" si="576"/>
        <v>0.56956000000000007</v>
      </c>
      <c r="L2767">
        <f>_xlfn.XLOOKUP(B2767,Analítico!B:B,Analítico!I:I,0)</f>
        <v>19.64</v>
      </c>
    </row>
    <row r="2768" spans="1:12" ht="24" customHeight="1" x14ac:dyDescent="0.25">
      <c r="A2768" s="50" t="s">
        <v>1638</v>
      </c>
      <c r="B2768" s="51" t="s">
        <v>1942</v>
      </c>
      <c r="C2768" s="50" t="s">
        <v>157</v>
      </c>
      <c r="D2768" s="50" t="s">
        <v>1943</v>
      </c>
      <c r="E2768" s="248" t="s">
        <v>1637</v>
      </c>
      <c r="F2768" s="248"/>
      <c r="G2768" s="52" t="s">
        <v>266</v>
      </c>
      <c r="H2768" s="53">
        <v>2.9000000000000001E-2</v>
      </c>
      <c r="I2768" s="43">
        <f t="shared" si="575"/>
        <v>27.04</v>
      </c>
      <c r="J2768" s="43">
        <f t="shared" si="576"/>
        <v>0.78415999999999997</v>
      </c>
      <c r="L2768">
        <f>_xlfn.XLOOKUP(B2768,Analítico!B:B,Analítico!I:I,0)</f>
        <v>27.04</v>
      </c>
    </row>
    <row r="2769" spans="1:12" ht="24" customHeight="1" thickBot="1" x14ac:dyDescent="0.3">
      <c r="A2769" s="55" t="s">
        <v>1627</v>
      </c>
      <c r="B2769" s="56" t="s">
        <v>2879</v>
      </c>
      <c r="C2769" s="55" t="s">
        <v>162</v>
      </c>
      <c r="D2769" s="55" t="s">
        <v>2880</v>
      </c>
      <c r="E2769" s="249" t="s">
        <v>1648</v>
      </c>
      <c r="F2769" s="249"/>
      <c r="G2769" s="57" t="s">
        <v>164</v>
      </c>
      <c r="H2769" s="58">
        <v>1</v>
      </c>
      <c r="I2769" s="43">
        <f t="shared" si="575"/>
        <v>54.93</v>
      </c>
      <c r="J2769" s="43">
        <f t="shared" si="576"/>
        <v>54.93</v>
      </c>
      <c r="L2769">
        <f>_xlfn.XLOOKUP(B2769,Analítico!B:B,Analítico!I:I,0)</f>
        <v>54.93</v>
      </c>
    </row>
    <row r="2770" spans="1:12" ht="26.25" hidden="1" thickBot="1" x14ac:dyDescent="0.3">
      <c r="A2770" s="44"/>
      <c r="B2770" s="44"/>
      <c r="C2770" s="44"/>
      <c r="D2770" s="44"/>
      <c r="E2770" s="44" t="s">
        <v>1629</v>
      </c>
      <c r="F2770" s="45">
        <v>1.02</v>
      </c>
      <c r="G2770" s="44" t="s">
        <v>1630</v>
      </c>
      <c r="H2770" s="45">
        <v>0</v>
      </c>
      <c r="I2770" s="44" t="s">
        <v>1631</v>
      </c>
      <c r="J2770" s="45">
        <v>1.02</v>
      </c>
      <c r="L2770" t="str">
        <f>_xlfn.XLOOKUP(B2770,Analítico!B:B,Analítico!I:I,0)</f>
        <v>MO com LS =&gt;</v>
      </c>
    </row>
    <row r="2771" spans="1:12" ht="15" hidden="1" customHeight="1" thickBot="1" x14ac:dyDescent="0.3">
      <c r="A2771" s="44"/>
      <c r="B2771" s="44"/>
      <c r="C2771" s="44"/>
      <c r="D2771" s="44"/>
      <c r="E2771" s="44" t="s">
        <v>1632</v>
      </c>
      <c r="F2771" s="45">
        <v>8.01</v>
      </c>
      <c r="G2771" s="44"/>
      <c r="H2771" s="229" t="s">
        <v>1633</v>
      </c>
      <c r="I2771" s="229"/>
      <c r="J2771" s="45">
        <v>65.27</v>
      </c>
      <c r="L2771" t="str">
        <f>_xlfn.XLOOKUP(B2771,Analítico!B:B,Analítico!I:I,0)</f>
        <v>MO com LS =&gt;</v>
      </c>
    </row>
    <row r="2772" spans="1:12" ht="0.75" customHeight="1" thickTop="1" x14ac:dyDescent="0.25">
      <c r="A2772" s="49"/>
      <c r="B2772" s="49"/>
      <c r="C2772" s="49"/>
      <c r="D2772" s="49"/>
      <c r="E2772" s="49"/>
      <c r="F2772" s="49"/>
      <c r="G2772" s="49"/>
      <c r="H2772" s="49"/>
      <c r="I2772" s="49"/>
      <c r="J2772" s="49"/>
      <c r="L2772" t="str">
        <f>_xlfn.XLOOKUP(B2772,Analítico!B:B,Analítico!I:I,0)</f>
        <v>MO com LS =&gt;</v>
      </c>
    </row>
    <row r="2773" spans="1:12" ht="18" hidden="1" customHeight="1" x14ac:dyDescent="0.25">
      <c r="A2773" s="36" t="s">
        <v>1200</v>
      </c>
      <c r="B2773" s="37" t="s">
        <v>137</v>
      </c>
      <c r="C2773" s="36" t="s">
        <v>138</v>
      </c>
      <c r="D2773" s="36" t="s">
        <v>9</v>
      </c>
      <c r="E2773" s="250" t="s">
        <v>1626</v>
      </c>
      <c r="F2773" s="250"/>
      <c r="G2773" s="38" t="s">
        <v>139</v>
      </c>
      <c r="H2773" s="37" t="s">
        <v>140</v>
      </c>
      <c r="I2773" s="37" t="s">
        <v>141</v>
      </c>
      <c r="J2773" s="37" t="s">
        <v>10</v>
      </c>
      <c r="L2773" t="str">
        <f>_xlfn.XLOOKUP(B2773,Analítico!B:B,Analítico!I:I,0)</f>
        <v>Valor Unit</v>
      </c>
    </row>
    <row r="2774" spans="1:12" ht="25.5" customHeight="1" x14ac:dyDescent="0.25">
      <c r="A2774" s="39" t="s">
        <v>1636</v>
      </c>
      <c r="B2774" s="40" t="s">
        <v>1201</v>
      </c>
      <c r="C2774" s="39" t="s">
        <v>162</v>
      </c>
      <c r="D2774" s="39" t="s">
        <v>1202</v>
      </c>
      <c r="E2774" s="251" t="s">
        <v>2881</v>
      </c>
      <c r="F2774" s="251"/>
      <c r="G2774" s="41" t="s">
        <v>164</v>
      </c>
      <c r="H2774" s="42">
        <v>1</v>
      </c>
      <c r="I2774" s="43">
        <f t="shared" ref="I2774:I2777" si="577">L2774</f>
        <v>967.51171719672141</v>
      </c>
      <c r="J2774" s="43">
        <f t="shared" ref="J2774:J2777" si="578">H2774*I2774</f>
        <v>967.51171719672141</v>
      </c>
      <c r="L2774">
        <f>_xlfn.XLOOKUP(B2774,Analítico!B:B,Analítico!I:I,0)</f>
        <v>967.51171719672141</v>
      </c>
    </row>
    <row r="2775" spans="1:12" ht="25.5" customHeight="1" x14ac:dyDescent="0.25">
      <c r="A2775" s="50" t="s">
        <v>1638</v>
      </c>
      <c r="B2775" s="51" t="s">
        <v>1915</v>
      </c>
      <c r="C2775" s="50" t="s">
        <v>157</v>
      </c>
      <c r="D2775" s="50" t="s">
        <v>1916</v>
      </c>
      <c r="E2775" s="248" t="s">
        <v>1637</v>
      </c>
      <c r="F2775" s="248"/>
      <c r="G2775" s="52" t="s">
        <v>266</v>
      </c>
      <c r="H2775" s="53">
        <v>2.448</v>
      </c>
      <c r="I2775" s="43">
        <f t="shared" si="577"/>
        <v>19.7</v>
      </c>
      <c r="J2775" s="43">
        <f t="shared" si="578"/>
        <v>48.2256</v>
      </c>
      <c r="L2775">
        <f>_xlfn.XLOOKUP(B2775,Analítico!B:B,Analítico!I:I,0)</f>
        <v>19.7</v>
      </c>
    </row>
    <row r="2776" spans="1:12" ht="24" customHeight="1" x14ac:dyDescent="0.25">
      <c r="A2776" s="50" t="s">
        <v>1638</v>
      </c>
      <c r="B2776" s="51" t="s">
        <v>2854</v>
      </c>
      <c r="C2776" s="50" t="s">
        <v>157</v>
      </c>
      <c r="D2776" s="50" t="s">
        <v>2855</v>
      </c>
      <c r="E2776" s="248" t="s">
        <v>1637</v>
      </c>
      <c r="F2776" s="248"/>
      <c r="G2776" s="52" t="s">
        <v>266</v>
      </c>
      <c r="H2776" s="53">
        <v>2.448</v>
      </c>
      <c r="I2776" s="43">
        <f t="shared" si="577"/>
        <v>31.04</v>
      </c>
      <c r="J2776" s="43">
        <f t="shared" si="578"/>
        <v>75.985919999999993</v>
      </c>
      <c r="L2776">
        <f>_xlfn.XLOOKUP(B2776,Analítico!B:B,Analítico!I:I,0)</f>
        <v>31.04</v>
      </c>
    </row>
    <row r="2777" spans="1:12" ht="25.5" customHeight="1" thickBot="1" x14ac:dyDescent="0.3">
      <c r="A2777" s="55" t="s">
        <v>1627</v>
      </c>
      <c r="B2777" s="56" t="s">
        <v>2882</v>
      </c>
      <c r="C2777" s="55" t="s">
        <v>162</v>
      </c>
      <c r="D2777" s="55" t="s">
        <v>2883</v>
      </c>
      <c r="E2777" s="249" t="s">
        <v>1648</v>
      </c>
      <c r="F2777" s="249"/>
      <c r="G2777" s="57" t="s">
        <v>164</v>
      </c>
      <c r="H2777" s="58">
        <v>1</v>
      </c>
      <c r="I2777" s="43">
        <f t="shared" si="577"/>
        <v>843.31</v>
      </c>
      <c r="J2777" s="43">
        <f t="shared" si="578"/>
        <v>843.31</v>
      </c>
      <c r="L2777">
        <f>_xlfn.XLOOKUP(B2777,Analítico!B:B,Analítico!I:I,0)</f>
        <v>843.31</v>
      </c>
    </row>
    <row r="2778" spans="1:12" ht="26.25" hidden="1" thickBot="1" x14ac:dyDescent="0.3">
      <c r="A2778" s="44"/>
      <c r="B2778" s="44"/>
      <c r="C2778" s="44"/>
      <c r="D2778" s="44"/>
      <c r="E2778" s="44" t="s">
        <v>1629</v>
      </c>
      <c r="F2778" s="45">
        <v>97.25</v>
      </c>
      <c r="G2778" s="44" t="s">
        <v>1630</v>
      </c>
      <c r="H2778" s="45">
        <v>0</v>
      </c>
      <c r="I2778" s="44" t="s">
        <v>1631</v>
      </c>
      <c r="J2778" s="45">
        <v>97.25</v>
      </c>
      <c r="L2778" t="str">
        <f>_xlfn.XLOOKUP(B2778,Analítico!B:B,Analítico!I:I,0)</f>
        <v>MO com LS =&gt;</v>
      </c>
    </row>
    <row r="2779" spans="1:12" ht="15" hidden="1" customHeight="1" thickBot="1" x14ac:dyDescent="0.3">
      <c r="A2779" s="44"/>
      <c r="B2779" s="44"/>
      <c r="C2779" s="44"/>
      <c r="D2779" s="44"/>
      <c r="E2779" s="44" t="s">
        <v>1632</v>
      </c>
      <c r="F2779" s="45">
        <v>216.56</v>
      </c>
      <c r="G2779" s="44"/>
      <c r="H2779" s="229" t="s">
        <v>1633</v>
      </c>
      <c r="I2779" s="229"/>
      <c r="J2779" s="45">
        <v>1200.94</v>
      </c>
      <c r="L2779" t="str">
        <f>_xlfn.XLOOKUP(B2779,Analítico!B:B,Analítico!I:I,0)</f>
        <v>MO com LS =&gt;</v>
      </c>
    </row>
    <row r="2780" spans="1:12" ht="0.75" customHeight="1" thickTop="1" x14ac:dyDescent="0.25">
      <c r="A2780" s="49"/>
      <c r="B2780" s="49"/>
      <c r="C2780" s="49"/>
      <c r="D2780" s="49"/>
      <c r="E2780" s="49"/>
      <c r="F2780" s="49"/>
      <c r="G2780" s="49"/>
      <c r="H2780" s="49"/>
      <c r="I2780" s="49"/>
      <c r="J2780" s="49"/>
      <c r="L2780" t="str">
        <f>_xlfn.XLOOKUP(B2780,Analítico!B:B,Analítico!I:I,0)</f>
        <v>MO com LS =&gt;</v>
      </c>
    </row>
    <row r="2781" spans="1:12" ht="18" hidden="1" customHeight="1" x14ac:dyDescent="0.25">
      <c r="A2781" s="36" t="s">
        <v>1203</v>
      </c>
      <c r="B2781" s="37" t="s">
        <v>137</v>
      </c>
      <c r="C2781" s="36" t="s">
        <v>138</v>
      </c>
      <c r="D2781" s="36" t="s">
        <v>9</v>
      </c>
      <c r="E2781" s="250" t="s">
        <v>1626</v>
      </c>
      <c r="F2781" s="250"/>
      <c r="G2781" s="38" t="s">
        <v>139</v>
      </c>
      <c r="H2781" s="37" t="s">
        <v>140</v>
      </c>
      <c r="I2781" s="37" t="s">
        <v>141</v>
      </c>
      <c r="J2781" s="37" t="s">
        <v>10</v>
      </c>
      <c r="L2781" t="str">
        <f>_xlfn.XLOOKUP(B2781,Analítico!B:B,Analítico!I:I,0)</f>
        <v>Valor Unit</v>
      </c>
    </row>
    <row r="2782" spans="1:12" ht="25.5" customHeight="1" x14ac:dyDescent="0.25">
      <c r="A2782" s="39" t="s">
        <v>1636</v>
      </c>
      <c r="B2782" s="40" t="s">
        <v>1204</v>
      </c>
      <c r="C2782" s="39" t="s">
        <v>162</v>
      </c>
      <c r="D2782" s="39" t="s">
        <v>1205</v>
      </c>
      <c r="E2782" s="251" t="s">
        <v>2881</v>
      </c>
      <c r="F2782" s="251"/>
      <c r="G2782" s="41" t="s">
        <v>164</v>
      </c>
      <c r="H2782" s="42">
        <v>1</v>
      </c>
      <c r="I2782" s="43">
        <f t="shared" ref="I2782:I2785" si="579">L2782</f>
        <v>87.894089918032805</v>
      </c>
      <c r="J2782" s="43">
        <f t="shared" ref="J2782:J2785" si="580">H2782*I2782</f>
        <v>87.894089918032805</v>
      </c>
      <c r="L2782">
        <f>_xlfn.XLOOKUP(B2782,Analítico!B:B,Analítico!I:I,0)</f>
        <v>87.894089918032805</v>
      </c>
    </row>
    <row r="2783" spans="1:12" ht="25.5" customHeight="1" x14ac:dyDescent="0.25">
      <c r="A2783" s="50" t="s">
        <v>1638</v>
      </c>
      <c r="B2783" s="51" t="s">
        <v>1915</v>
      </c>
      <c r="C2783" s="50" t="s">
        <v>157</v>
      </c>
      <c r="D2783" s="50" t="s">
        <v>1916</v>
      </c>
      <c r="E2783" s="248" t="s">
        <v>1637</v>
      </c>
      <c r="F2783" s="248"/>
      <c r="G2783" s="52" t="s">
        <v>266</v>
      </c>
      <c r="H2783" s="53">
        <v>0.97899999999999998</v>
      </c>
      <c r="I2783" s="43">
        <f t="shared" si="579"/>
        <v>19.7</v>
      </c>
      <c r="J2783" s="43">
        <f t="shared" si="580"/>
        <v>19.286300000000001</v>
      </c>
      <c r="L2783">
        <f>_xlfn.XLOOKUP(B2783,Analítico!B:B,Analítico!I:I,0)</f>
        <v>19.7</v>
      </c>
    </row>
    <row r="2784" spans="1:12" ht="24" customHeight="1" x14ac:dyDescent="0.25">
      <c r="A2784" s="50" t="s">
        <v>1638</v>
      </c>
      <c r="B2784" s="51" t="s">
        <v>2854</v>
      </c>
      <c r="C2784" s="50" t="s">
        <v>157</v>
      </c>
      <c r="D2784" s="50" t="s">
        <v>2855</v>
      </c>
      <c r="E2784" s="248" t="s">
        <v>1637</v>
      </c>
      <c r="F2784" s="248"/>
      <c r="G2784" s="52" t="s">
        <v>266</v>
      </c>
      <c r="H2784" s="53">
        <v>0.97899999999999998</v>
      </c>
      <c r="I2784" s="43">
        <f t="shared" si="579"/>
        <v>31.04</v>
      </c>
      <c r="J2784" s="43">
        <f t="shared" si="580"/>
        <v>30.388159999999999</v>
      </c>
      <c r="L2784">
        <f>_xlfn.XLOOKUP(B2784,Analítico!B:B,Analítico!I:I,0)</f>
        <v>31.04</v>
      </c>
    </row>
    <row r="2785" spans="1:12" ht="25.5" customHeight="1" thickBot="1" x14ac:dyDescent="0.3">
      <c r="A2785" s="55" t="s">
        <v>1627</v>
      </c>
      <c r="B2785" s="56" t="s">
        <v>2884</v>
      </c>
      <c r="C2785" s="55" t="s">
        <v>162</v>
      </c>
      <c r="D2785" s="55" t="s">
        <v>2885</v>
      </c>
      <c r="E2785" s="249" t="s">
        <v>1648</v>
      </c>
      <c r="F2785" s="249"/>
      <c r="G2785" s="57" t="s">
        <v>164</v>
      </c>
      <c r="H2785" s="58">
        <v>1</v>
      </c>
      <c r="I2785" s="43">
        <f t="shared" si="579"/>
        <v>38.229999999999997</v>
      </c>
      <c r="J2785" s="43">
        <f t="shared" si="580"/>
        <v>38.229999999999997</v>
      </c>
      <c r="L2785">
        <f>_xlfn.XLOOKUP(B2785,Analítico!B:B,Analítico!I:I,0)</f>
        <v>38.229999999999997</v>
      </c>
    </row>
    <row r="2786" spans="1:12" ht="26.25" hidden="1" thickBot="1" x14ac:dyDescent="0.3">
      <c r="A2786" s="44"/>
      <c r="B2786" s="44"/>
      <c r="C2786" s="44"/>
      <c r="D2786" s="44"/>
      <c r="E2786" s="44" t="s">
        <v>1629</v>
      </c>
      <c r="F2786" s="45">
        <v>38.89</v>
      </c>
      <c r="G2786" s="44" t="s">
        <v>1630</v>
      </c>
      <c r="H2786" s="45">
        <v>0</v>
      </c>
      <c r="I2786" s="44" t="s">
        <v>1631</v>
      </c>
      <c r="J2786" s="45">
        <v>38.89</v>
      </c>
      <c r="L2786" t="str">
        <f>_xlfn.XLOOKUP(B2786,Analítico!B:B,Analítico!I:I,0)</f>
        <v>MO com LS =&gt;</v>
      </c>
    </row>
    <row r="2787" spans="1:12" ht="15" hidden="1" customHeight="1" thickBot="1" x14ac:dyDescent="0.3">
      <c r="A2787" s="44"/>
      <c r="B2787" s="44"/>
      <c r="C2787" s="44"/>
      <c r="D2787" s="44"/>
      <c r="E2787" s="44" t="s">
        <v>1632</v>
      </c>
      <c r="F2787" s="45">
        <v>19.670000000000002</v>
      </c>
      <c r="G2787" s="44"/>
      <c r="H2787" s="229" t="s">
        <v>1633</v>
      </c>
      <c r="I2787" s="229"/>
      <c r="J2787" s="45">
        <v>109.1</v>
      </c>
      <c r="L2787" t="str">
        <f>_xlfn.XLOOKUP(B2787,Analítico!B:B,Analítico!I:I,0)</f>
        <v>MO com LS =&gt;</v>
      </c>
    </row>
    <row r="2788" spans="1:12" ht="0.75" customHeight="1" thickTop="1" x14ac:dyDescent="0.25">
      <c r="A2788" s="49"/>
      <c r="B2788" s="49"/>
      <c r="C2788" s="49"/>
      <c r="D2788" s="49"/>
      <c r="E2788" s="49"/>
      <c r="F2788" s="49"/>
      <c r="G2788" s="49"/>
      <c r="H2788" s="49"/>
      <c r="I2788" s="49"/>
      <c r="J2788" s="49"/>
      <c r="L2788" t="str">
        <f>_xlfn.XLOOKUP(B2788,Analítico!B:B,Analítico!I:I,0)</f>
        <v>MO com LS =&gt;</v>
      </c>
    </row>
    <row r="2789" spans="1:12" ht="18" hidden="1" customHeight="1" x14ac:dyDescent="0.25">
      <c r="A2789" s="36" t="s">
        <v>1206</v>
      </c>
      <c r="B2789" s="37" t="s">
        <v>137</v>
      </c>
      <c r="C2789" s="36" t="s">
        <v>138</v>
      </c>
      <c r="D2789" s="36" t="s">
        <v>9</v>
      </c>
      <c r="E2789" s="250" t="s">
        <v>1626</v>
      </c>
      <c r="F2789" s="250"/>
      <c r="G2789" s="38" t="s">
        <v>139</v>
      </c>
      <c r="H2789" s="37" t="s">
        <v>140</v>
      </c>
      <c r="I2789" s="37" t="s">
        <v>141</v>
      </c>
      <c r="J2789" s="37" t="s">
        <v>10</v>
      </c>
      <c r="L2789" t="str">
        <f>_xlfn.XLOOKUP(B2789,Analítico!B:B,Analítico!I:I,0)</f>
        <v>Valor Unit</v>
      </c>
    </row>
    <row r="2790" spans="1:12" ht="24" customHeight="1" x14ac:dyDescent="0.25">
      <c r="A2790" s="39" t="s">
        <v>1636</v>
      </c>
      <c r="B2790" s="40" t="s">
        <v>1207</v>
      </c>
      <c r="C2790" s="39" t="s">
        <v>162</v>
      </c>
      <c r="D2790" s="39" t="s">
        <v>1208</v>
      </c>
      <c r="E2790" s="251" t="s">
        <v>2881</v>
      </c>
      <c r="F2790" s="251"/>
      <c r="G2790" s="41" t="s">
        <v>164</v>
      </c>
      <c r="H2790" s="42">
        <v>1</v>
      </c>
      <c r="I2790" s="43">
        <f t="shared" ref="I2790:I2799" si="581">L2790</f>
        <v>284.78974139344263</v>
      </c>
      <c r="J2790" s="43">
        <f t="shared" ref="J2790:J2799" si="582">H2790*I2790</f>
        <v>284.78974139344263</v>
      </c>
      <c r="L2790">
        <f>_xlfn.XLOOKUP(B2790,Analítico!B:B,Analítico!I:I,0)</f>
        <v>284.78974139344263</v>
      </c>
    </row>
    <row r="2791" spans="1:12" ht="25.5" customHeight="1" x14ac:dyDescent="0.25">
      <c r="A2791" s="50" t="s">
        <v>1638</v>
      </c>
      <c r="B2791" s="51" t="s">
        <v>1940</v>
      </c>
      <c r="C2791" s="50" t="s">
        <v>157</v>
      </c>
      <c r="D2791" s="50" t="s">
        <v>1941</v>
      </c>
      <c r="E2791" s="248" t="s">
        <v>1637</v>
      </c>
      <c r="F2791" s="248"/>
      <c r="G2791" s="52" t="s">
        <v>266</v>
      </c>
      <c r="H2791" s="53">
        <v>5.0999999999999996</v>
      </c>
      <c r="I2791" s="43">
        <f t="shared" si="581"/>
        <v>19.64</v>
      </c>
      <c r="J2791" s="43">
        <f t="shared" si="582"/>
        <v>100.164</v>
      </c>
      <c r="L2791">
        <f>_xlfn.XLOOKUP(B2791,Analítico!B:B,Analítico!I:I,0)</f>
        <v>19.64</v>
      </c>
    </row>
    <row r="2792" spans="1:12" ht="24" customHeight="1" x14ac:dyDescent="0.25">
      <c r="A2792" s="50" t="s">
        <v>1638</v>
      </c>
      <c r="B2792" s="51" t="s">
        <v>1942</v>
      </c>
      <c r="C2792" s="50" t="s">
        <v>157</v>
      </c>
      <c r="D2792" s="50" t="s">
        <v>1943</v>
      </c>
      <c r="E2792" s="248" t="s">
        <v>1637</v>
      </c>
      <c r="F2792" s="248"/>
      <c r="G2792" s="52" t="s">
        <v>266</v>
      </c>
      <c r="H2792" s="53">
        <v>5.6189999999999998</v>
      </c>
      <c r="I2792" s="43">
        <f t="shared" si="581"/>
        <v>27.04</v>
      </c>
      <c r="J2792" s="43">
        <f t="shared" si="582"/>
        <v>151.93776</v>
      </c>
      <c r="L2792">
        <f>_xlfn.XLOOKUP(B2792,Analítico!B:B,Analítico!I:I,0)</f>
        <v>27.04</v>
      </c>
    </row>
    <row r="2793" spans="1:12" ht="25.5" customHeight="1" x14ac:dyDescent="0.25">
      <c r="A2793" s="55" t="s">
        <v>1627</v>
      </c>
      <c r="B2793" s="56" t="s">
        <v>2886</v>
      </c>
      <c r="C2793" s="55" t="s">
        <v>162</v>
      </c>
      <c r="D2793" s="55" t="s">
        <v>2887</v>
      </c>
      <c r="E2793" s="249" t="s">
        <v>1648</v>
      </c>
      <c r="F2793" s="249"/>
      <c r="G2793" s="57" t="s">
        <v>255</v>
      </c>
      <c r="H2793" s="58">
        <v>2.5</v>
      </c>
      <c r="I2793" s="43">
        <f t="shared" si="581"/>
        <v>4.9000000000000004</v>
      </c>
      <c r="J2793" s="43">
        <f t="shared" si="582"/>
        <v>12.25</v>
      </c>
      <c r="L2793">
        <f>_xlfn.XLOOKUP(B2793,Analítico!B:B,Analítico!I:I,0)</f>
        <v>4.9000000000000004</v>
      </c>
    </row>
    <row r="2794" spans="1:12" ht="24" customHeight="1" x14ac:dyDescent="0.25">
      <c r="A2794" s="55" t="s">
        <v>1627</v>
      </c>
      <c r="B2794" s="56" t="s">
        <v>2888</v>
      </c>
      <c r="C2794" s="55" t="s">
        <v>162</v>
      </c>
      <c r="D2794" s="55" t="s">
        <v>2889</v>
      </c>
      <c r="E2794" s="249" t="s">
        <v>1648</v>
      </c>
      <c r="F2794" s="249"/>
      <c r="G2794" s="57" t="s">
        <v>255</v>
      </c>
      <c r="H2794" s="58">
        <v>0.08</v>
      </c>
      <c r="I2794" s="43">
        <f t="shared" si="581"/>
        <v>0.88</v>
      </c>
      <c r="J2794" s="43">
        <f t="shared" si="582"/>
        <v>7.0400000000000004E-2</v>
      </c>
      <c r="L2794">
        <f>_xlfn.XLOOKUP(B2794,Analítico!B:B,Analítico!I:I,0)</f>
        <v>0.88</v>
      </c>
    </row>
    <row r="2795" spans="1:12" ht="24" customHeight="1" x14ac:dyDescent="0.25">
      <c r="A2795" s="55" t="s">
        <v>1627</v>
      </c>
      <c r="B2795" s="56" t="s">
        <v>2350</v>
      </c>
      <c r="C2795" s="55" t="s">
        <v>162</v>
      </c>
      <c r="D2795" s="55" t="s">
        <v>2351</v>
      </c>
      <c r="E2795" s="249" t="s">
        <v>1648</v>
      </c>
      <c r="F2795" s="249"/>
      <c r="G2795" s="57" t="s">
        <v>164</v>
      </c>
      <c r="H2795" s="58">
        <v>2</v>
      </c>
      <c r="I2795" s="43">
        <f t="shared" si="581"/>
        <v>1.0900000000000001</v>
      </c>
      <c r="J2795" s="43">
        <f t="shared" si="582"/>
        <v>2.1800000000000002</v>
      </c>
      <c r="L2795">
        <f>_xlfn.XLOOKUP(B2795,Analítico!B:B,Analítico!I:I,0)</f>
        <v>1.0900000000000001</v>
      </c>
    </row>
    <row r="2796" spans="1:12" ht="24" customHeight="1" x14ac:dyDescent="0.25">
      <c r="A2796" s="55" t="s">
        <v>1627</v>
      </c>
      <c r="B2796" s="56" t="s">
        <v>2352</v>
      </c>
      <c r="C2796" s="55" t="s">
        <v>162</v>
      </c>
      <c r="D2796" s="55" t="s">
        <v>2353</v>
      </c>
      <c r="E2796" s="249" t="s">
        <v>1648</v>
      </c>
      <c r="F2796" s="249"/>
      <c r="G2796" s="57" t="s">
        <v>164</v>
      </c>
      <c r="H2796" s="58">
        <v>1</v>
      </c>
      <c r="I2796" s="43">
        <f t="shared" si="581"/>
        <v>1.63</v>
      </c>
      <c r="J2796" s="43">
        <f t="shared" si="582"/>
        <v>1.63</v>
      </c>
      <c r="L2796">
        <f>_xlfn.XLOOKUP(B2796,Analítico!B:B,Analítico!I:I,0)</f>
        <v>1.63</v>
      </c>
    </row>
    <row r="2797" spans="1:12" ht="24" customHeight="1" x14ac:dyDescent="0.25">
      <c r="A2797" s="55" t="s">
        <v>1627</v>
      </c>
      <c r="B2797" s="56" t="s">
        <v>2354</v>
      </c>
      <c r="C2797" s="55" t="s">
        <v>162</v>
      </c>
      <c r="D2797" s="55" t="s">
        <v>2355</v>
      </c>
      <c r="E2797" s="249" t="s">
        <v>1648</v>
      </c>
      <c r="F2797" s="249"/>
      <c r="G2797" s="57" t="s">
        <v>164</v>
      </c>
      <c r="H2797" s="58">
        <v>1</v>
      </c>
      <c r="I2797" s="43">
        <f t="shared" si="581"/>
        <v>3.64</v>
      </c>
      <c r="J2797" s="43">
        <f t="shared" si="582"/>
        <v>3.64</v>
      </c>
      <c r="L2797">
        <f>_xlfn.XLOOKUP(B2797,Analítico!B:B,Analítico!I:I,0)</f>
        <v>3.64</v>
      </c>
    </row>
    <row r="2798" spans="1:12" ht="24" customHeight="1" x14ac:dyDescent="0.25">
      <c r="A2798" s="55" t="s">
        <v>1627</v>
      </c>
      <c r="B2798" s="56" t="s">
        <v>2356</v>
      </c>
      <c r="C2798" s="55" t="s">
        <v>162</v>
      </c>
      <c r="D2798" s="55" t="s">
        <v>2357</v>
      </c>
      <c r="E2798" s="249" t="s">
        <v>1648</v>
      </c>
      <c r="F2798" s="249"/>
      <c r="G2798" s="57" t="s">
        <v>164</v>
      </c>
      <c r="H2798" s="58">
        <v>2</v>
      </c>
      <c r="I2798" s="43">
        <f t="shared" si="581"/>
        <v>0.55000000000000004</v>
      </c>
      <c r="J2798" s="43">
        <f t="shared" si="582"/>
        <v>1.1000000000000001</v>
      </c>
      <c r="L2798">
        <f>_xlfn.XLOOKUP(B2798,Analítico!B:B,Analítico!I:I,0)</f>
        <v>0.55000000000000004</v>
      </c>
    </row>
    <row r="2799" spans="1:12" ht="24" customHeight="1" thickBot="1" x14ac:dyDescent="0.3">
      <c r="A2799" s="55" t="s">
        <v>1627</v>
      </c>
      <c r="B2799" s="56" t="s">
        <v>2890</v>
      </c>
      <c r="C2799" s="55" t="s">
        <v>162</v>
      </c>
      <c r="D2799" s="55" t="s">
        <v>2891</v>
      </c>
      <c r="E2799" s="249" t="s">
        <v>1648</v>
      </c>
      <c r="F2799" s="249"/>
      <c r="G2799" s="57" t="s">
        <v>255</v>
      </c>
      <c r="H2799" s="58">
        <v>7.6</v>
      </c>
      <c r="I2799" s="43">
        <f t="shared" si="581"/>
        <v>1.55</v>
      </c>
      <c r="J2799" s="43">
        <f t="shared" si="582"/>
        <v>11.78</v>
      </c>
      <c r="L2799">
        <f>_xlfn.XLOOKUP(B2799,Analítico!B:B,Analítico!I:I,0)</f>
        <v>1.55</v>
      </c>
    </row>
    <row r="2800" spans="1:12" ht="26.25" hidden="1" thickBot="1" x14ac:dyDescent="0.3">
      <c r="A2800" s="44"/>
      <c r="B2800" s="44"/>
      <c r="C2800" s="44"/>
      <c r="D2800" s="44"/>
      <c r="E2800" s="44" t="s">
        <v>1629</v>
      </c>
      <c r="F2800" s="45">
        <v>191.88</v>
      </c>
      <c r="G2800" s="44" t="s">
        <v>1630</v>
      </c>
      <c r="H2800" s="45">
        <v>0</v>
      </c>
      <c r="I2800" s="44" t="s">
        <v>1631</v>
      </c>
      <c r="J2800" s="45">
        <v>191.88</v>
      </c>
      <c r="L2800" t="str">
        <f>_xlfn.XLOOKUP(B2800,Analítico!B:B,Analítico!I:I,0)</f>
        <v>MO com LS =&gt;</v>
      </c>
    </row>
    <row r="2801" spans="1:12" ht="15" hidden="1" customHeight="1" thickBot="1" x14ac:dyDescent="0.3">
      <c r="A2801" s="44"/>
      <c r="B2801" s="44"/>
      <c r="C2801" s="44"/>
      <c r="D2801" s="44"/>
      <c r="E2801" s="44" t="s">
        <v>1632</v>
      </c>
      <c r="F2801" s="45">
        <v>63.74</v>
      </c>
      <c r="G2801" s="44"/>
      <c r="H2801" s="229" t="s">
        <v>1633</v>
      </c>
      <c r="I2801" s="229"/>
      <c r="J2801" s="45">
        <v>353.5</v>
      </c>
      <c r="L2801" t="str">
        <f>_xlfn.XLOOKUP(B2801,Analítico!B:B,Analítico!I:I,0)</f>
        <v>MO com LS =&gt;</v>
      </c>
    </row>
    <row r="2802" spans="1:12" ht="0.75" customHeight="1" thickTop="1" x14ac:dyDescent="0.25">
      <c r="A2802" s="49"/>
      <c r="B2802" s="49"/>
      <c r="C2802" s="49"/>
      <c r="D2802" s="49"/>
      <c r="E2802" s="49"/>
      <c r="F2802" s="49"/>
      <c r="G2802" s="49"/>
      <c r="H2802" s="49"/>
      <c r="I2802" s="49"/>
      <c r="J2802" s="49"/>
      <c r="L2802" t="str">
        <f>_xlfn.XLOOKUP(B2802,Analítico!B:B,Analítico!I:I,0)</f>
        <v>MO com LS =&gt;</v>
      </c>
    </row>
    <row r="2803" spans="1:12" ht="18" hidden="1" customHeight="1" x14ac:dyDescent="0.25">
      <c r="A2803" s="36" t="s">
        <v>1209</v>
      </c>
      <c r="B2803" s="37" t="s">
        <v>137</v>
      </c>
      <c r="C2803" s="36" t="s">
        <v>138</v>
      </c>
      <c r="D2803" s="36" t="s">
        <v>9</v>
      </c>
      <c r="E2803" s="250" t="s">
        <v>1626</v>
      </c>
      <c r="F2803" s="250"/>
      <c r="G2803" s="38" t="s">
        <v>139</v>
      </c>
      <c r="H2803" s="37" t="s">
        <v>140</v>
      </c>
      <c r="I2803" s="37" t="s">
        <v>141</v>
      </c>
      <c r="J2803" s="37" t="s">
        <v>10</v>
      </c>
      <c r="L2803" t="str">
        <f>_xlfn.XLOOKUP(B2803,Analítico!B:B,Analítico!I:I,0)</f>
        <v>Valor Unit</v>
      </c>
    </row>
    <row r="2804" spans="1:12" ht="25.5" customHeight="1" x14ac:dyDescent="0.25">
      <c r="A2804" s="39" t="s">
        <v>1636</v>
      </c>
      <c r="B2804" s="40" t="s">
        <v>1210</v>
      </c>
      <c r="C2804" s="39" t="s">
        <v>162</v>
      </c>
      <c r="D2804" s="39" t="s">
        <v>1211</v>
      </c>
      <c r="E2804" s="251" t="s">
        <v>2881</v>
      </c>
      <c r="F2804" s="251"/>
      <c r="G2804" s="41" t="s">
        <v>255</v>
      </c>
      <c r="H2804" s="42">
        <v>1</v>
      </c>
      <c r="I2804" s="43">
        <f t="shared" ref="I2804:I2807" si="583">L2804</f>
        <v>170.52742450000002</v>
      </c>
      <c r="J2804" s="43">
        <f t="shared" ref="J2804:J2807" si="584">H2804*I2804</f>
        <v>170.52742450000002</v>
      </c>
      <c r="L2804">
        <f>_xlfn.XLOOKUP(B2804,Analítico!B:B,Analítico!I:I,0)</f>
        <v>170.52742450000002</v>
      </c>
    </row>
    <row r="2805" spans="1:12" ht="25.5" customHeight="1" x14ac:dyDescent="0.25">
      <c r="A2805" s="50" t="s">
        <v>1638</v>
      </c>
      <c r="B2805" s="51" t="s">
        <v>1940</v>
      </c>
      <c r="C2805" s="50" t="s">
        <v>157</v>
      </c>
      <c r="D2805" s="50" t="s">
        <v>1941</v>
      </c>
      <c r="E2805" s="248" t="s">
        <v>1637</v>
      </c>
      <c r="F2805" s="248"/>
      <c r="G2805" s="52" t="s">
        <v>266</v>
      </c>
      <c r="H2805" s="53">
        <v>1.1240000000000001</v>
      </c>
      <c r="I2805" s="43">
        <f t="shared" si="583"/>
        <v>19.64</v>
      </c>
      <c r="J2805" s="43">
        <f t="shared" si="584"/>
        <v>22.075360000000003</v>
      </c>
      <c r="L2805">
        <f>_xlfn.XLOOKUP(B2805,Analítico!B:B,Analítico!I:I,0)</f>
        <v>19.64</v>
      </c>
    </row>
    <row r="2806" spans="1:12" ht="24" customHeight="1" x14ac:dyDescent="0.25">
      <c r="A2806" s="50" t="s">
        <v>1638</v>
      </c>
      <c r="B2806" s="51" t="s">
        <v>1942</v>
      </c>
      <c r="C2806" s="50" t="s">
        <v>157</v>
      </c>
      <c r="D2806" s="50" t="s">
        <v>1943</v>
      </c>
      <c r="E2806" s="248" t="s">
        <v>1637</v>
      </c>
      <c r="F2806" s="248"/>
      <c r="G2806" s="52" t="s">
        <v>266</v>
      </c>
      <c r="H2806" s="53">
        <v>2.706</v>
      </c>
      <c r="I2806" s="43">
        <f t="shared" si="583"/>
        <v>27.04</v>
      </c>
      <c r="J2806" s="43">
        <f t="shared" si="584"/>
        <v>73.170239999999993</v>
      </c>
      <c r="L2806">
        <f>_xlfn.XLOOKUP(B2806,Analítico!B:B,Analítico!I:I,0)</f>
        <v>27.04</v>
      </c>
    </row>
    <row r="2807" spans="1:12" ht="25.5" customHeight="1" thickBot="1" x14ac:dyDescent="0.3">
      <c r="A2807" s="55" t="s">
        <v>1627</v>
      </c>
      <c r="B2807" s="56" t="s">
        <v>2892</v>
      </c>
      <c r="C2807" s="55" t="s">
        <v>162</v>
      </c>
      <c r="D2807" s="55" t="s">
        <v>2893</v>
      </c>
      <c r="E2807" s="249" t="s">
        <v>1648</v>
      </c>
      <c r="F2807" s="249"/>
      <c r="G2807" s="57" t="s">
        <v>164</v>
      </c>
      <c r="H2807" s="58">
        <v>1</v>
      </c>
      <c r="I2807" s="43">
        <f t="shared" si="583"/>
        <v>75.290000000000006</v>
      </c>
      <c r="J2807" s="43">
        <f t="shared" si="584"/>
        <v>75.290000000000006</v>
      </c>
      <c r="L2807">
        <f>_xlfn.XLOOKUP(B2807,Analítico!B:B,Analítico!I:I,0)</f>
        <v>75.290000000000006</v>
      </c>
    </row>
    <row r="2808" spans="1:12" ht="26.25" hidden="1" thickBot="1" x14ac:dyDescent="0.3">
      <c r="A2808" s="44"/>
      <c r="B2808" s="44"/>
      <c r="C2808" s="44"/>
      <c r="D2808" s="44"/>
      <c r="E2808" s="44" t="s">
        <v>1629</v>
      </c>
      <c r="F2808" s="45">
        <v>73.81</v>
      </c>
      <c r="G2808" s="44" t="s">
        <v>1630</v>
      </c>
      <c r="H2808" s="45">
        <v>0</v>
      </c>
      <c r="I2808" s="44" t="s">
        <v>1631</v>
      </c>
      <c r="J2808" s="45">
        <v>73.81</v>
      </c>
      <c r="L2808" t="str">
        <f>_xlfn.XLOOKUP(B2808,Analítico!B:B,Analítico!I:I,0)</f>
        <v>MO com LS =&gt;</v>
      </c>
    </row>
    <row r="2809" spans="1:12" ht="15" hidden="1" customHeight="1" thickBot="1" x14ac:dyDescent="0.3">
      <c r="A2809" s="44"/>
      <c r="B2809" s="44"/>
      <c r="C2809" s="44"/>
      <c r="D2809" s="44"/>
      <c r="E2809" s="44" t="s">
        <v>1632</v>
      </c>
      <c r="F2809" s="45">
        <v>38.17</v>
      </c>
      <c r="G2809" s="44"/>
      <c r="H2809" s="229" t="s">
        <v>1633</v>
      </c>
      <c r="I2809" s="229"/>
      <c r="J2809" s="45">
        <v>211.67</v>
      </c>
      <c r="L2809" t="str">
        <f>_xlfn.XLOOKUP(B2809,Analítico!B:B,Analítico!I:I,0)</f>
        <v>MO com LS =&gt;</v>
      </c>
    </row>
    <row r="2810" spans="1:12" ht="0.75" customHeight="1" thickTop="1" x14ac:dyDescent="0.25">
      <c r="A2810" s="49"/>
      <c r="B2810" s="49"/>
      <c r="C2810" s="49"/>
      <c r="D2810" s="49"/>
      <c r="E2810" s="49"/>
      <c r="F2810" s="49"/>
      <c r="G2810" s="49"/>
      <c r="H2810" s="49"/>
      <c r="I2810" s="49"/>
      <c r="J2810" s="49"/>
      <c r="L2810" t="str">
        <f>_xlfn.XLOOKUP(B2810,Analítico!B:B,Analítico!I:I,0)</f>
        <v>MO com LS =&gt;</v>
      </c>
    </row>
    <row r="2811" spans="1:12" ht="18" hidden="1" customHeight="1" x14ac:dyDescent="0.25">
      <c r="A2811" s="36" t="s">
        <v>1212</v>
      </c>
      <c r="B2811" s="37" t="s">
        <v>137</v>
      </c>
      <c r="C2811" s="36" t="s">
        <v>138</v>
      </c>
      <c r="D2811" s="36" t="s">
        <v>9</v>
      </c>
      <c r="E2811" s="250" t="s">
        <v>1626</v>
      </c>
      <c r="F2811" s="250"/>
      <c r="G2811" s="38" t="s">
        <v>139</v>
      </c>
      <c r="H2811" s="37" t="s">
        <v>140</v>
      </c>
      <c r="I2811" s="37" t="s">
        <v>141</v>
      </c>
      <c r="J2811" s="37" t="s">
        <v>10</v>
      </c>
      <c r="L2811" t="str">
        <f>_xlfn.XLOOKUP(B2811,Analítico!B:B,Analítico!I:I,0)</f>
        <v>Valor Unit</v>
      </c>
    </row>
    <row r="2812" spans="1:12" ht="24" customHeight="1" x14ac:dyDescent="0.25">
      <c r="A2812" s="39" t="s">
        <v>1636</v>
      </c>
      <c r="B2812" s="40" t="s">
        <v>1213</v>
      </c>
      <c r="C2812" s="39" t="s">
        <v>162</v>
      </c>
      <c r="D2812" s="39" t="s">
        <v>1214</v>
      </c>
      <c r="E2812" s="251" t="s">
        <v>2881</v>
      </c>
      <c r="F2812" s="251"/>
      <c r="G2812" s="41" t="s">
        <v>255</v>
      </c>
      <c r="H2812" s="42">
        <v>1</v>
      </c>
      <c r="I2812" s="43">
        <f t="shared" ref="I2812:I2815" si="585">L2812</f>
        <v>28.849563336065579</v>
      </c>
      <c r="J2812" s="43">
        <f t="shared" ref="J2812:J2815" si="586">H2812*I2812</f>
        <v>28.849563336065579</v>
      </c>
      <c r="L2812">
        <f>_xlfn.XLOOKUP(B2812,Analítico!B:B,Analítico!I:I,0)</f>
        <v>28.849563336065579</v>
      </c>
    </row>
    <row r="2813" spans="1:12" ht="25.5" customHeight="1" x14ac:dyDescent="0.25">
      <c r="A2813" s="50" t="s">
        <v>1638</v>
      </c>
      <c r="B2813" s="51" t="s">
        <v>1940</v>
      </c>
      <c r="C2813" s="50" t="s">
        <v>157</v>
      </c>
      <c r="D2813" s="50" t="s">
        <v>1941</v>
      </c>
      <c r="E2813" s="248" t="s">
        <v>1637</v>
      </c>
      <c r="F2813" s="248"/>
      <c r="G2813" s="52" t="s">
        <v>266</v>
      </c>
      <c r="H2813" s="53">
        <v>2.9000000000000001E-2</v>
      </c>
      <c r="I2813" s="43">
        <f t="shared" si="585"/>
        <v>19.64</v>
      </c>
      <c r="J2813" s="43">
        <f t="shared" si="586"/>
        <v>0.56956000000000007</v>
      </c>
      <c r="L2813">
        <f>_xlfn.XLOOKUP(B2813,Analítico!B:B,Analítico!I:I,0)</f>
        <v>19.64</v>
      </c>
    </row>
    <row r="2814" spans="1:12" ht="24" customHeight="1" x14ac:dyDescent="0.25">
      <c r="A2814" s="50" t="s">
        <v>1638</v>
      </c>
      <c r="B2814" s="51" t="s">
        <v>1942</v>
      </c>
      <c r="C2814" s="50" t="s">
        <v>157</v>
      </c>
      <c r="D2814" s="50" t="s">
        <v>1943</v>
      </c>
      <c r="E2814" s="248" t="s">
        <v>1637</v>
      </c>
      <c r="F2814" s="248"/>
      <c r="G2814" s="52" t="s">
        <v>266</v>
      </c>
      <c r="H2814" s="53">
        <v>2.9000000000000001E-2</v>
      </c>
      <c r="I2814" s="43">
        <f t="shared" si="585"/>
        <v>27.04</v>
      </c>
      <c r="J2814" s="43">
        <f t="shared" si="586"/>
        <v>0.78415999999999997</v>
      </c>
      <c r="L2814">
        <f>_xlfn.XLOOKUP(B2814,Analítico!B:B,Analítico!I:I,0)</f>
        <v>27.04</v>
      </c>
    </row>
    <row r="2815" spans="1:12" ht="24" customHeight="1" thickBot="1" x14ac:dyDescent="0.3">
      <c r="A2815" s="55" t="s">
        <v>1627</v>
      </c>
      <c r="B2815" s="56" t="s">
        <v>2894</v>
      </c>
      <c r="C2815" s="55" t="s">
        <v>162</v>
      </c>
      <c r="D2815" s="55" t="s">
        <v>2895</v>
      </c>
      <c r="E2815" s="249" t="s">
        <v>1648</v>
      </c>
      <c r="F2815" s="249"/>
      <c r="G2815" s="57" t="s">
        <v>255</v>
      </c>
      <c r="H2815" s="58">
        <v>1</v>
      </c>
      <c r="I2815" s="43">
        <f t="shared" si="585"/>
        <v>27.51</v>
      </c>
      <c r="J2815" s="43">
        <f t="shared" si="586"/>
        <v>27.51</v>
      </c>
      <c r="L2815">
        <f>_xlfn.XLOOKUP(B2815,Analítico!B:B,Analítico!I:I,0)</f>
        <v>27.51</v>
      </c>
    </row>
    <row r="2816" spans="1:12" ht="26.25" hidden="1" thickBot="1" x14ac:dyDescent="0.3">
      <c r="A2816" s="44"/>
      <c r="B2816" s="44"/>
      <c r="C2816" s="44"/>
      <c r="D2816" s="44"/>
      <c r="E2816" s="44" t="s">
        <v>1629</v>
      </c>
      <c r="F2816" s="45">
        <v>1.02</v>
      </c>
      <c r="G2816" s="44" t="s">
        <v>1630</v>
      </c>
      <c r="H2816" s="45">
        <v>0</v>
      </c>
      <c r="I2816" s="44" t="s">
        <v>1631</v>
      </c>
      <c r="J2816" s="45">
        <v>1.02</v>
      </c>
      <c r="L2816" t="str">
        <f>_xlfn.XLOOKUP(B2816,Analítico!B:B,Analítico!I:I,0)</f>
        <v>MO com LS =&gt;</v>
      </c>
    </row>
    <row r="2817" spans="1:12" ht="15" hidden="1" customHeight="1" thickBot="1" x14ac:dyDescent="0.3">
      <c r="A2817" s="44"/>
      <c r="B2817" s="44"/>
      <c r="C2817" s="44"/>
      <c r="D2817" s="44"/>
      <c r="E2817" s="44" t="s">
        <v>1632</v>
      </c>
      <c r="F2817" s="45">
        <v>6.45</v>
      </c>
      <c r="G2817" s="44"/>
      <c r="H2817" s="229" t="s">
        <v>1633</v>
      </c>
      <c r="I2817" s="229"/>
      <c r="J2817" s="45">
        <v>35.81</v>
      </c>
      <c r="L2817" t="str">
        <f>_xlfn.XLOOKUP(B2817,Analítico!B:B,Analítico!I:I,0)</f>
        <v>MO com LS =&gt;</v>
      </c>
    </row>
    <row r="2818" spans="1:12" ht="0.75" customHeight="1" thickTop="1" x14ac:dyDescent="0.25">
      <c r="A2818" s="49"/>
      <c r="B2818" s="49"/>
      <c r="C2818" s="49"/>
      <c r="D2818" s="49"/>
      <c r="E2818" s="49"/>
      <c r="F2818" s="49"/>
      <c r="G2818" s="49"/>
      <c r="H2818" s="49"/>
      <c r="I2818" s="49"/>
      <c r="J2818" s="49"/>
      <c r="L2818" t="str">
        <f>_xlfn.XLOOKUP(B2818,Analítico!B:B,Analítico!I:I,0)</f>
        <v>MO com LS =&gt;</v>
      </c>
    </row>
    <row r="2819" spans="1:12" ht="18" hidden="1" customHeight="1" x14ac:dyDescent="0.25">
      <c r="A2819" s="36" t="s">
        <v>1215</v>
      </c>
      <c r="B2819" s="37" t="s">
        <v>137</v>
      </c>
      <c r="C2819" s="36" t="s">
        <v>138</v>
      </c>
      <c r="D2819" s="36" t="s">
        <v>9</v>
      </c>
      <c r="E2819" s="250" t="s">
        <v>1626</v>
      </c>
      <c r="F2819" s="250"/>
      <c r="G2819" s="38" t="s">
        <v>139</v>
      </c>
      <c r="H2819" s="37" t="s">
        <v>140</v>
      </c>
      <c r="I2819" s="37" t="s">
        <v>141</v>
      </c>
      <c r="J2819" s="37" t="s">
        <v>10</v>
      </c>
      <c r="L2819" t="str">
        <f>_xlfn.XLOOKUP(B2819,Analítico!B:B,Analítico!I:I,0)</f>
        <v>Valor Unit</v>
      </c>
    </row>
    <row r="2820" spans="1:12" ht="24" customHeight="1" x14ac:dyDescent="0.25">
      <c r="A2820" s="39" t="s">
        <v>1636</v>
      </c>
      <c r="B2820" s="40" t="s">
        <v>1216</v>
      </c>
      <c r="C2820" s="39" t="s">
        <v>594</v>
      </c>
      <c r="D2820" s="39" t="s">
        <v>2896</v>
      </c>
      <c r="E2820" s="251" t="s">
        <v>2897</v>
      </c>
      <c r="F2820" s="251"/>
      <c r="G2820" s="41" t="s">
        <v>808</v>
      </c>
      <c r="H2820" s="42">
        <v>1</v>
      </c>
      <c r="I2820" s="43">
        <f t="shared" ref="I2820:I2825" si="587">L2820</f>
        <v>11.552715393442623</v>
      </c>
      <c r="J2820" s="43">
        <f t="shared" ref="J2820:J2825" si="588">H2820*I2820</f>
        <v>11.552715393442623</v>
      </c>
      <c r="L2820">
        <f>_xlfn.XLOOKUP(B2820,Analítico!B:B,Analítico!I:I,0)</f>
        <v>11.552715393442623</v>
      </c>
    </row>
    <row r="2821" spans="1:12" ht="24" customHeight="1" x14ac:dyDescent="0.25">
      <c r="A2821" s="50" t="s">
        <v>1638</v>
      </c>
      <c r="B2821" s="51" t="s">
        <v>2532</v>
      </c>
      <c r="C2821" s="50" t="s">
        <v>594</v>
      </c>
      <c r="D2821" s="50" t="s">
        <v>2533</v>
      </c>
      <c r="E2821" s="248" t="s">
        <v>2336</v>
      </c>
      <c r="F2821" s="248"/>
      <c r="G2821" s="52" t="s">
        <v>1787</v>
      </c>
      <c r="H2821" s="53">
        <v>0.13</v>
      </c>
      <c r="I2821" s="43">
        <f t="shared" si="587"/>
        <v>3.64</v>
      </c>
      <c r="J2821" s="43">
        <f t="shared" si="588"/>
        <v>0.47320000000000001</v>
      </c>
      <c r="L2821">
        <f>_xlfn.XLOOKUP(B2821,Analítico!B:B,Analítico!I:I,0)</f>
        <v>3.64</v>
      </c>
    </row>
    <row r="2822" spans="1:12" ht="24" customHeight="1" x14ac:dyDescent="0.25">
      <c r="A2822" s="50" t="s">
        <v>1638</v>
      </c>
      <c r="B2822" s="51" t="s">
        <v>2525</v>
      </c>
      <c r="C2822" s="50" t="s">
        <v>594</v>
      </c>
      <c r="D2822" s="50" t="s">
        <v>2526</v>
      </c>
      <c r="E2822" s="248" t="s">
        <v>2336</v>
      </c>
      <c r="F2822" s="248"/>
      <c r="G2822" s="52" t="s">
        <v>1787</v>
      </c>
      <c r="H2822" s="53">
        <v>0.13</v>
      </c>
      <c r="I2822" s="43">
        <f t="shared" si="587"/>
        <v>3.48</v>
      </c>
      <c r="J2822" s="43">
        <f t="shared" si="588"/>
        <v>0.45240000000000002</v>
      </c>
      <c r="L2822">
        <f>_xlfn.XLOOKUP(B2822,Analítico!B:B,Analítico!I:I,0)</f>
        <v>3.48</v>
      </c>
    </row>
    <row r="2823" spans="1:12" ht="24" customHeight="1" x14ac:dyDescent="0.25">
      <c r="A2823" s="55" t="s">
        <v>1627</v>
      </c>
      <c r="B2823" s="56" t="s">
        <v>2898</v>
      </c>
      <c r="C2823" s="55" t="s">
        <v>594</v>
      </c>
      <c r="D2823" s="55" t="s">
        <v>2899</v>
      </c>
      <c r="E2823" s="249" t="s">
        <v>1648</v>
      </c>
      <c r="F2823" s="249"/>
      <c r="G2823" s="57" t="s">
        <v>808</v>
      </c>
      <c r="H2823" s="58">
        <v>1.02</v>
      </c>
      <c r="I2823" s="43">
        <f t="shared" si="587"/>
        <v>6.21</v>
      </c>
      <c r="J2823" s="43">
        <f t="shared" si="588"/>
        <v>6.3342000000000001</v>
      </c>
      <c r="L2823">
        <f>_xlfn.XLOOKUP(B2823,Analítico!B:B,Analítico!I:I,0)</f>
        <v>6.21</v>
      </c>
    </row>
    <row r="2824" spans="1:12" ht="24" customHeight="1" x14ac:dyDescent="0.25">
      <c r="A2824" s="55" t="s">
        <v>1627</v>
      </c>
      <c r="B2824" s="56" t="s">
        <v>2529</v>
      </c>
      <c r="C2824" s="55" t="s">
        <v>157</v>
      </c>
      <c r="D2824" s="55" t="s">
        <v>2530</v>
      </c>
      <c r="E2824" s="249" t="s">
        <v>1665</v>
      </c>
      <c r="F2824" s="249"/>
      <c r="G2824" s="57" t="s">
        <v>266</v>
      </c>
      <c r="H2824" s="58">
        <v>0.13</v>
      </c>
      <c r="I2824" s="43">
        <f t="shared" si="587"/>
        <v>20.32</v>
      </c>
      <c r="J2824" s="43">
        <f t="shared" si="588"/>
        <v>2.6415999999999999</v>
      </c>
      <c r="L2824">
        <f>_xlfn.XLOOKUP(B2824,Analítico!B:B,Analítico!I:I,0)</f>
        <v>20.32</v>
      </c>
    </row>
    <row r="2825" spans="1:12" ht="24" customHeight="1" thickBot="1" x14ac:dyDescent="0.3">
      <c r="A2825" s="55" t="s">
        <v>1627</v>
      </c>
      <c r="B2825" s="56" t="s">
        <v>264</v>
      </c>
      <c r="C2825" s="55" t="s">
        <v>157</v>
      </c>
      <c r="D2825" s="55" t="s">
        <v>265</v>
      </c>
      <c r="E2825" s="249" t="s">
        <v>1665</v>
      </c>
      <c r="F2825" s="249"/>
      <c r="G2825" s="57" t="s">
        <v>266</v>
      </c>
      <c r="H2825" s="58">
        <v>0.13</v>
      </c>
      <c r="I2825" s="43">
        <f t="shared" si="587"/>
        <v>12.777270999999999</v>
      </c>
      <c r="J2825" s="43">
        <f t="shared" si="588"/>
        <v>1.6610452299999998</v>
      </c>
      <c r="L2825">
        <f>_xlfn.XLOOKUP(B2825,Analítico!B:B,Analítico!I:I,0)</f>
        <v>12.777270999999999</v>
      </c>
    </row>
    <row r="2826" spans="1:12" ht="26.25" hidden="1" thickBot="1" x14ac:dyDescent="0.3">
      <c r="A2826" s="44"/>
      <c r="B2826" s="44"/>
      <c r="C2826" s="44"/>
      <c r="D2826" s="44"/>
      <c r="E2826" s="44" t="s">
        <v>1629</v>
      </c>
      <c r="F2826" s="45">
        <v>4.37</v>
      </c>
      <c r="G2826" s="44" t="s">
        <v>1630</v>
      </c>
      <c r="H2826" s="45">
        <v>0</v>
      </c>
      <c r="I2826" s="44" t="s">
        <v>1631</v>
      </c>
      <c r="J2826" s="45">
        <v>4.37</v>
      </c>
      <c r="L2826" t="str">
        <f>_xlfn.XLOOKUP(B2826,Analítico!B:B,Analítico!I:I,0)</f>
        <v>MO com LS =&gt;</v>
      </c>
    </row>
    <row r="2827" spans="1:12" ht="15" hidden="1" customHeight="1" thickBot="1" x14ac:dyDescent="0.3">
      <c r="A2827" s="44"/>
      <c r="B2827" s="44"/>
      <c r="C2827" s="44"/>
      <c r="D2827" s="44"/>
      <c r="E2827" s="44" t="s">
        <v>1632</v>
      </c>
      <c r="F2827" s="45">
        <v>2.58</v>
      </c>
      <c r="G2827" s="44"/>
      <c r="H2827" s="229" t="s">
        <v>1633</v>
      </c>
      <c r="I2827" s="229"/>
      <c r="J2827" s="45">
        <v>14.34</v>
      </c>
      <c r="L2827" t="str">
        <f>_xlfn.XLOOKUP(B2827,Analítico!B:B,Analítico!I:I,0)</f>
        <v>MO com LS =&gt;</v>
      </c>
    </row>
    <row r="2828" spans="1:12" ht="0.75" customHeight="1" thickTop="1" x14ac:dyDescent="0.25">
      <c r="A2828" s="49"/>
      <c r="B2828" s="49"/>
      <c r="C2828" s="49"/>
      <c r="D2828" s="49"/>
      <c r="E2828" s="49"/>
      <c r="F2828" s="49"/>
      <c r="G2828" s="49"/>
      <c r="H2828" s="49"/>
      <c r="I2828" s="49"/>
      <c r="J2828" s="49"/>
      <c r="L2828" t="str">
        <f>_xlfn.XLOOKUP(B2828,Analítico!B:B,Analítico!I:I,0)</f>
        <v>MO com LS =&gt;</v>
      </c>
    </row>
    <row r="2829" spans="1:12" ht="18" hidden="1" customHeight="1" x14ac:dyDescent="0.25">
      <c r="A2829" s="36" t="s">
        <v>1221</v>
      </c>
      <c r="B2829" s="37" t="s">
        <v>137</v>
      </c>
      <c r="C2829" s="36" t="s">
        <v>138</v>
      </c>
      <c r="D2829" s="36" t="s">
        <v>9</v>
      </c>
      <c r="E2829" s="250" t="s">
        <v>1626</v>
      </c>
      <c r="F2829" s="250"/>
      <c r="G2829" s="38" t="s">
        <v>139</v>
      </c>
      <c r="H2829" s="37" t="s">
        <v>140</v>
      </c>
      <c r="I2829" s="37" t="s">
        <v>141</v>
      </c>
      <c r="J2829" s="37" t="s">
        <v>10</v>
      </c>
      <c r="L2829" t="str">
        <f>_xlfn.XLOOKUP(B2829,Analítico!B:B,Analítico!I:I,0)</f>
        <v>Valor Unit</v>
      </c>
    </row>
    <row r="2830" spans="1:12" ht="25.5" customHeight="1" x14ac:dyDescent="0.25">
      <c r="A2830" s="39" t="s">
        <v>1636</v>
      </c>
      <c r="B2830" s="40" t="s">
        <v>1222</v>
      </c>
      <c r="C2830" s="39" t="s">
        <v>594</v>
      </c>
      <c r="D2830" s="39" t="s">
        <v>2901</v>
      </c>
      <c r="E2830" s="251" t="s">
        <v>2902</v>
      </c>
      <c r="F2830" s="251"/>
      <c r="G2830" s="41" t="s">
        <v>596</v>
      </c>
      <c r="H2830" s="42">
        <v>1</v>
      </c>
      <c r="I2830" s="43">
        <f t="shared" ref="I2830:I2833" si="589">L2830</f>
        <v>422.56835970491807</v>
      </c>
      <c r="J2830" s="43">
        <f t="shared" ref="J2830:J2833" si="590">H2830*I2830</f>
        <v>422.56835970491807</v>
      </c>
      <c r="L2830">
        <f>_xlfn.XLOOKUP(B2830,Analítico!B:B,Analítico!I:I,0)</f>
        <v>422.56835970491807</v>
      </c>
    </row>
    <row r="2831" spans="1:12" ht="24" customHeight="1" x14ac:dyDescent="0.25">
      <c r="A2831" s="50" t="s">
        <v>1638</v>
      </c>
      <c r="B2831" s="51" t="s">
        <v>2903</v>
      </c>
      <c r="C2831" s="50" t="s">
        <v>594</v>
      </c>
      <c r="D2831" s="50" t="s">
        <v>2904</v>
      </c>
      <c r="E2831" s="248" t="s">
        <v>2336</v>
      </c>
      <c r="F2831" s="248"/>
      <c r="G2831" s="52" t="s">
        <v>1787</v>
      </c>
      <c r="H2831" s="53">
        <v>1</v>
      </c>
      <c r="I2831" s="43">
        <f t="shared" si="589"/>
        <v>3.48</v>
      </c>
      <c r="J2831" s="43">
        <f t="shared" si="590"/>
        <v>3.48</v>
      </c>
      <c r="L2831">
        <f>_xlfn.XLOOKUP(B2831,Analítico!B:B,Analítico!I:I,0)</f>
        <v>3.48</v>
      </c>
    </row>
    <row r="2832" spans="1:12" ht="24" customHeight="1" x14ac:dyDescent="0.25">
      <c r="A2832" s="55" t="s">
        <v>1627</v>
      </c>
      <c r="B2832" s="56" t="s">
        <v>2905</v>
      </c>
      <c r="C2832" s="55" t="s">
        <v>594</v>
      </c>
      <c r="D2832" s="55" t="s">
        <v>2906</v>
      </c>
      <c r="E2832" s="249" t="s">
        <v>1665</v>
      </c>
      <c r="F2832" s="249"/>
      <c r="G2832" s="57" t="s">
        <v>1787</v>
      </c>
      <c r="H2832" s="58">
        <v>1</v>
      </c>
      <c r="I2832" s="43">
        <f t="shared" si="589"/>
        <v>17.850000000000001</v>
      </c>
      <c r="J2832" s="43">
        <f t="shared" si="590"/>
        <v>17.850000000000001</v>
      </c>
      <c r="L2832">
        <f>_xlfn.XLOOKUP(B2832,Analítico!B:B,Analítico!I:I,0)</f>
        <v>17.850000000000001</v>
      </c>
    </row>
    <row r="2833" spans="1:12" ht="24" customHeight="1" thickBot="1" x14ac:dyDescent="0.3">
      <c r="A2833" s="55" t="s">
        <v>1627</v>
      </c>
      <c r="B2833" s="56" t="s">
        <v>2907</v>
      </c>
      <c r="C2833" s="55" t="s">
        <v>594</v>
      </c>
      <c r="D2833" s="55" t="s">
        <v>2908</v>
      </c>
      <c r="E2833" s="249" t="s">
        <v>1648</v>
      </c>
      <c r="F2833" s="249"/>
      <c r="G2833" s="57" t="s">
        <v>596</v>
      </c>
      <c r="H2833" s="58">
        <v>1</v>
      </c>
      <c r="I2833" s="43">
        <f t="shared" si="589"/>
        <v>401.24</v>
      </c>
      <c r="J2833" s="43">
        <f t="shared" si="590"/>
        <v>401.24</v>
      </c>
      <c r="L2833">
        <f>_xlfn.XLOOKUP(B2833,Analítico!B:B,Analítico!I:I,0)</f>
        <v>401.24</v>
      </c>
    </row>
    <row r="2834" spans="1:12" ht="26.25" hidden="1" thickBot="1" x14ac:dyDescent="0.3">
      <c r="A2834" s="44"/>
      <c r="B2834" s="44"/>
      <c r="C2834" s="44"/>
      <c r="D2834" s="44"/>
      <c r="E2834" s="44" t="s">
        <v>1629</v>
      </c>
      <c r="F2834" s="45">
        <v>18.16</v>
      </c>
      <c r="G2834" s="44" t="s">
        <v>1630</v>
      </c>
      <c r="H2834" s="45">
        <v>0</v>
      </c>
      <c r="I2834" s="44" t="s">
        <v>1631</v>
      </c>
      <c r="J2834" s="45">
        <v>18.16</v>
      </c>
      <c r="L2834" t="str">
        <f>_xlfn.XLOOKUP(B2834,Analítico!B:B,Analítico!I:I,0)</f>
        <v>MO com LS =&gt;</v>
      </c>
    </row>
    <row r="2835" spans="1:12" ht="15" hidden="1" customHeight="1" thickBot="1" x14ac:dyDescent="0.3">
      <c r="A2835" s="44"/>
      <c r="B2835" s="44"/>
      <c r="C2835" s="44"/>
      <c r="D2835" s="44"/>
      <c r="E2835" s="44" t="s">
        <v>1632</v>
      </c>
      <c r="F2835" s="45">
        <v>94.58</v>
      </c>
      <c r="G2835" s="44"/>
      <c r="H2835" s="229" t="s">
        <v>1633</v>
      </c>
      <c r="I2835" s="229"/>
      <c r="J2835" s="45">
        <v>524.52</v>
      </c>
      <c r="L2835" t="str">
        <f>_xlfn.XLOOKUP(B2835,Analítico!B:B,Analítico!I:I,0)</f>
        <v>MO com LS =&gt;</v>
      </c>
    </row>
    <row r="2836" spans="1:12" ht="0.75" customHeight="1" thickTop="1" x14ac:dyDescent="0.25">
      <c r="A2836" s="49"/>
      <c r="B2836" s="49"/>
      <c r="C2836" s="49"/>
      <c r="D2836" s="49"/>
      <c r="E2836" s="49"/>
      <c r="F2836" s="49"/>
      <c r="G2836" s="49"/>
      <c r="H2836" s="49"/>
      <c r="I2836" s="49"/>
      <c r="J2836" s="49"/>
      <c r="L2836" t="str">
        <f>_xlfn.XLOOKUP(B2836,Analítico!B:B,Analítico!I:I,0)</f>
        <v>MO com LS =&gt;</v>
      </c>
    </row>
    <row r="2837" spans="1:12" ht="18" hidden="1" customHeight="1" x14ac:dyDescent="0.25">
      <c r="A2837" s="36" t="s">
        <v>1224</v>
      </c>
      <c r="B2837" s="37" t="s">
        <v>137</v>
      </c>
      <c r="C2837" s="36" t="s">
        <v>138</v>
      </c>
      <c r="D2837" s="36" t="s">
        <v>9</v>
      </c>
      <c r="E2837" s="250" t="s">
        <v>1626</v>
      </c>
      <c r="F2837" s="250"/>
      <c r="G2837" s="38" t="s">
        <v>139</v>
      </c>
      <c r="H2837" s="37" t="s">
        <v>140</v>
      </c>
      <c r="I2837" s="37" t="s">
        <v>141</v>
      </c>
      <c r="J2837" s="37" t="s">
        <v>10</v>
      </c>
      <c r="L2837" t="str">
        <f>_xlfn.XLOOKUP(B2837,Analítico!B:B,Analítico!I:I,0)</f>
        <v>Valor Unit</v>
      </c>
    </row>
    <row r="2838" spans="1:12" ht="24" customHeight="1" x14ac:dyDescent="0.25">
      <c r="A2838" s="39" t="s">
        <v>1636</v>
      </c>
      <c r="B2838" s="40" t="s">
        <v>1225</v>
      </c>
      <c r="C2838" s="39" t="s">
        <v>594</v>
      </c>
      <c r="D2838" s="39" t="s">
        <v>2909</v>
      </c>
      <c r="E2838" s="251" t="s">
        <v>2910</v>
      </c>
      <c r="F2838" s="251"/>
      <c r="G2838" s="41" t="s">
        <v>596</v>
      </c>
      <c r="H2838" s="42">
        <v>1</v>
      </c>
      <c r="I2838" s="43">
        <f t="shared" ref="I2838:I2839" si="591">L2838</f>
        <v>226.05941000000004</v>
      </c>
      <c r="J2838" s="43">
        <f t="shared" ref="J2838:J2839" si="592">H2838*I2838</f>
        <v>226.05941000000004</v>
      </c>
      <c r="L2838">
        <f>_xlfn.XLOOKUP(B2838,Analítico!B:B,Analítico!I:I,0)</f>
        <v>226.05941000000004</v>
      </c>
    </row>
    <row r="2839" spans="1:12" ht="24" customHeight="1" thickBot="1" x14ac:dyDescent="0.3">
      <c r="A2839" s="55" t="s">
        <v>1627</v>
      </c>
      <c r="B2839" s="56" t="s">
        <v>2911</v>
      </c>
      <c r="C2839" s="55" t="s">
        <v>594</v>
      </c>
      <c r="D2839" s="55" t="s">
        <v>2912</v>
      </c>
      <c r="E2839" s="249" t="s">
        <v>1648</v>
      </c>
      <c r="F2839" s="249"/>
      <c r="G2839" s="57" t="s">
        <v>488</v>
      </c>
      <c r="H2839" s="58">
        <v>1</v>
      </c>
      <c r="I2839" s="43">
        <f t="shared" si="591"/>
        <v>226.06</v>
      </c>
      <c r="J2839" s="43">
        <f t="shared" si="592"/>
        <v>226.06</v>
      </c>
      <c r="L2839">
        <f>_xlfn.XLOOKUP(B2839,Analítico!B:B,Analítico!I:I,0)</f>
        <v>226.06</v>
      </c>
    </row>
    <row r="2840" spans="1:12" ht="26.25" hidden="1" thickBot="1" x14ac:dyDescent="0.3">
      <c r="A2840" s="44"/>
      <c r="B2840" s="44"/>
      <c r="C2840" s="44"/>
      <c r="D2840" s="44"/>
      <c r="E2840" s="44" t="s">
        <v>1629</v>
      </c>
      <c r="F2840" s="45">
        <v>0</v>
      </c>
      <c r="G2840" s="44" t="s">
        <v>1630</v>
      </c>
      <c r="H2840" s="45">
        <v>0</v>
      </c>
      <c r="I2840" s="44" t="s">
        <v>1631</v>
      </c>
      <c r="J2840" s="45">
        <v>0</v>
      </c>
      <c r="L2840" t="str">
        <f>_xlfn.XLOOKUP(B2840,Analítico!B:B,Analítico!I:I,0)</f>
        <v>MO com LS =&gt;</v>
      </c>
    </row>
    <row r="2841" spans="1:12" ht="15" hidden="1" customHeight="1" thickBot="1" x14ac:dyDescent="0.3">
      <c r="A2841" s="44"/>
      <c r="B2841" s="44"/>
      <c r="C2841" s="44"/>
      <c r="D2841" s="44"/>
      <c r="E2841" s="44" t="s">
        <v>1632</v>
      </c>
      <c r="F2841" s="45">
        <v>50.6</v>
      </c>
      <c r="G2841" s="44"/>
      <c r="H2841" s="229" t="s">
        <v>1633</v>
      </c>
      <c r="I2841" s="229"/>
      <c r="J2841" s="45">
        <v>280.60000000000002</v>
      </c>
      <c r="L2841" t="str">
        <f>_xlfn.XLOOKUP(B2841,Analítico!B:B,Analítico!I:I,0)</f>
        <v>MO com LS =&gt;</v>
      </c>
    </row>
    <row r="2842" spans="1:12" ht="0.75" customHeight="1" thickTop="1" x14ac:dyDescent="0.25">
      <c r="A2842" s="49"/>
      <c r="B2842" s="49"/>
      <c r="C2842" s="49"/>
      <c r="D2842" s="49"/>
      <c r="E2842" s="49"/>
      <c r="F2842" s="49"/>
      <c r="G2842" s="49"/>
      <c r="H2842" s="49"/>
      <c r="I2842" s="49"/>
      <c r="J2842" s="49"/>
      <c r="L2842" t="str">
        <f>_xlfn.XLOOKUP(B2842,Analítico!B:B,Analítico!I:I,0)</f>
        <v>MO com LS =&gt;</v>
      </c>
    </row>
    <row r="2843" spans="1:12" ht="18" hidden="1" customHeight="1" x14ac:dyDescent="0.25">
      <c r="A2843" s="36" t="s">
        <v>1227</v>
      </c>
      <c r="B2843" s="37" t="s">
        <v>137</v>
      </c>
      <c r="C2843" s="36" t="s">
        <v>138</v>
      </c>
      <c r="D2843" s="36" t="s">
        <v>9</v>
      </c>
      <c r="E2843" s="250" t="s">
        <v>1626</v>
      </c>
      <c r="F2843" s="250"/>
      <c r="G2843" s="38" t="s">
        <v>139</v>
      </c>
      <c r="H2843" s="37" t="s">
        <v>140</v>
      </c>
      <c r="I2843" s="37" t="s">
        <v>141</v>
      </c>
      <c r="J2843" s="37" t="s">
        <v>10</v>
      </c>
      <c r="L2843" t="str">
        <f>_xlfn.XLOOKUP(B2843,Analítico!B:B,Analítico!I:I,0)</f>
        <v>Valor Unit</v>
      </c>
    </row>
    <row r="2844" spans="1:12" ht="25.5" customHeight="1" x14ac:dyDescent="0.25">
      <c r="A2844" s="39" t="s">
        <v>1636</v>
      </c>
      <c r="B2844" s="40" t="s">
        <v>1228</v>
      </c>
      <c r="C2844" s="39" t="s">
        <v>162</v>
      </c>
      <c r="D2844" s="39" t="s">
        <v>1229</v>
      </c>
      <c r="E2844" s="251" t="s">
        <v>2667</v>
      </c>
      <c r="F2844" s="251"/>
      <c r="G2844" s="41" t="s">
        <v>164</v>
      </c>
      <c r="H2844" s="42">
        <v>1</v>
      </c>
      <c r="I2844" s="43">
        <f t="shared" ref="I2844:I2847" si="593">L2844</f>
        <v>40.088083540983611</v>
      </c>
      <c r="J2844" s="43">
        <f t="shared" ref="J2844:J2847" si="594">H2844*I2844</f>
        <v>40.088083540983611</v>
      </c>
      <c r="L2844">
        <f>_xlfn.XLOOKUP(B2844,Analítico!B:B,Analítico!I:I,0)</f>
        <v>40.088083540983611</v>
      </c>
    </row>
    <row r="2845" spans="1:12" ht="25.5" customHeight="1" x14ac:dyDescent="0.25">
      <c r="A2845" s="50" t="s">
        <v>1638</v>
      </c>
      <c r="B2845" s="51" t="s">
        <v>1940</v>
      </c>
      <c r="C2845" s="50" t="s">
        <v>157</v>
      </c>
      <c r="D2845" s="50" t="s">
        <v>1941</v>
      </c>
      <c r="E2845" s="248" t="s">
        <v>1637</v>
      </c>
      <c r="F2845" s="248"/>
      <c r="G2845" s="52" t="s">
        <v>266</v>
      </c>
      <c r="H2845" s="53">
        <v>0.19400000000000001</v>
      </c>
      <c r="I2845" s="43">
        <f t="shared" si="593"/>
        <v>19.64</v>
      </c>
      <c r="J2845" s="43">
        <f t="shared" si="594"/>
        <v>3.8101600000000002</v>
      </c>
      <c r="L2845">
        <f>_xlfn.XLOOKUP(B2845,Analítico!B:B,Analítico!I:I,0)</f>
        <v>19.64</v>
      </c>
    </row>
    <row r="2846" spans="1:12" ht="24" customHeight="1" x14ac:dyDescent="0.25">
      <c r="A2846" s="50" t="s">
        <v>1638</v>
      </c>
      <c r="B2846" s="51" t="s">
        <v>1942</v>
      </c>
      <c r="C2846" s="50" t="s">
        <v>157</v>
      </c>
      <c r="D2846" s="50" t="s">
        <v>1943</v>
      </c>
      <c r="E2846" s="248" t="s">
        <v>1637</v>
      </c>
      <c r="F2846" s="248"/>
      <c r="G2846" s="52" t="s">
        <v>266</v>
      </c>
      <c r="H2846" s="53">
        <v>0.19400000000000001</v>
      </c>
      <c r="I2846" s="43">
        <f t="shared" si="593"/>
        <v>27.04</v>
      </c>
      <c r="J2846" s="43">
        <f t="shared" si="594"/>
        <v>5.2457599999999998</v>
      </c>
      <c r="L2846">
        <f>_xlfn.XLOOKUP(B2846,Analítico!B:B,Analítico!I:I,0)</f>
        <v>27.04</v>
      </c>
    </row>
    <row r="2847" spans="1:12" ht="24" customHeight="1" thickBot="1" x14ac:dyDescent="0.3">
      <c r="A2847" s="55" t="s">
        <v>1627</v>
      </c>
      <c r="B2847" s="56" t="s">
        <v>2913</v>
      </c>
      <c r="C2847" s="55" t="s">
        <v>162</v>
      </c>
      <c r="D2847" s="55" t="s">
        <v>2914</v>
      </c>
      <c r="E2847" s="249" t="s">
        <v>1648</v>
      </c>
      <c r="F2847" s="249"/>
      <c r="G2847" s="57" t="s">
        <v>164</v>
      </c>
      <c r="H2847" s="58">
        <v>1</v>
      </c>
      <c r="I2847" s="43">
        <f t="shared" si="593"/>
        <v>31.04</v>
      </c>
      <c r="J2847" s="43">
        <f t="shared" si="594"/>
        <v>31.04</v>
      </c>
      <c r="L2847">
        <f>_xlfn.XLOOKUP(B2847,Analítico!B:B,Analítico!I:I,0)</f>
        <v>31.04</v>
      </c>
    </row>
    <row r="2848" spans="1:12" ht="26.25" hidden="1" thickBot="1" x14ac:dyDescent="0.3">
      <c r="A2848" s="44"/>
      <c r="B2848" s="44"/>
      <c r="C2848" s="44"/>
      <c r="D2848" s="44"/>
      <c r="E2848" s="44" t="s">
        <v>1629</v>
      </c>
      <c r="F2848" s="45">
        <v>6.86</v>
      </c>
      <c r="G2848" s="44" t="s">
        <v>1630</v>
      </c>
      <c r="H2848" s="45">
        <v>0</v>
      </c>
      <c r="I2848" s="44" t="s">
        <v>1631</v>
      </c>
      <c r="J2848" s="45">
        <v>6.86</v>
      </c>
      <c r="L2848" t="str">
        <f>_xlfn.XLOOKUP(B2848,Analítico!B:B,Analítico!I:I,0)</f>
        <v>MO com LS =&gt;</v>
      </c>
    </row>
    <row r="2849" spans="1:12" ht="15" hidden="1" customHeight="1" thickBot="1" x14ac:dyDescent="0.3">
      <c r="A2849" s="44"/>
      <c r="B2849" s="44"/>
      <c r="C2849" s="44"/>
      <c r="D2849" s="44"/>
      <c r="E2849" s="44" t="s">
        <v>1632</v>
      </c>
      <c r="F2849" s="45">
        <v>8.9700000000000006</v>
      </c>
      <c r="G2849" s="44"/>
      <c r="H2849" s="229" t="s">
        <v>1633</v>
      </c>
      <c r="I2849" s="229"/>
      <c r="J2849" s="45">
        <v>49.76</v>
      </c>
      <c r="L2849" t="str">
        <f>_xlfn.XLOOKUP(B2849,Analítico!B:B,Analítico!I:I,0)</f>
        <v>MO com LS =&gt;</v>
      </c>
    </row>
    <row r="2850" spans="1:12" ht="0.75" customHeight="1" thickTop="1" x14ac:dyDescent="0.25">
      <c r="A2850" s="49"/>
      <c r="B2850" s="49"/>
      <c r="C2850" s="49"/>
      <c r="D2850" s="49"/>
      <c r="E2850" s="49"/>
      <c r="F2850" s="49"/>
      <c r="G2850" s="49"/>
      <c r="H2850" s="49"/>
      <c r="I2850" s="49"/>
      <c r="J2850" s="49"/>
      <c r="L2850" t="str">
        <f>_xlfn.XLOOKUP(B2850,Analítico!B:B,Analítico!I:I,0)</f>
        <v>MO com LS =&gt;</v>
      </c>
    </row>
    <row r="2851" spans="1:12" ht="18" hidden="1" customHeight="1" x14ac:dyDescent="0.25">
      <c r="A2851" s="36" t="s">
        <v>1244</v>
      </c>
      <c r="B2851" s="37" t="s">
        <v>137</v>
      </c>
      <c r="C2851" s="36" t="s">
        <v>138</v>
      </c>
      <c r="D2851" s="36" t="s">
        <v>9</v>
      </c>
      <c r="E2851" s="250" t="s">
        <v>1626</v>
      </c>
      <c r="F2851" s="250"/>
      <c r="G2851" s="38" t="s">
        <v>139</v>
      </c>
      <c r="H2851" s="37" t="s">
        <v>140</v>
      </c>
      <c r="I2851" s="37" t="s">
        <v>141</v>
      </c>
      <c r="J2851" s="37" t="s">
        <v>10</v>
      </c>
      <c r="L2851" t="str">
        <f>_xlfn.XLOOKUP(B2851,Analítico!B:B,Analítico!I:I,0)</f>
        <v>Valor Unit</v>
      </c>
    </row>
    <row r="2852" spans="1:12" ht="51.75" customHeight="1" x14ac:dyDescent="0.25">
      <c r="A2852" s="39" t="s">
        <v>1636</v>
      </c>
      <c r="B2852" s="40" t="s">
        <v>1245</v>
      </c>
      <c r="C2852" s="39" t="s">
        <v>594</v>
      </c>
      <c r="D2852" s="39" t="s">
        <v>2918</v>
      </c>
      <c r="E2852" s="251" t="s">
        <v>2919</v>
      </c>
      <c r="F2852" s="251"/>
      <c r="G2852" s="41" t="s">
        <v>596</v>
      </c>
      <c r="H2852" s="42">
        <v>1</v>
      </c>
      <c r="I2852" s="43">
        <f t="shared" ref="I2852:I2854" si="595">L2852</f>
        <v>6048.6360245819669</v>
      </c>
      <c r="J2852" s="43">
        <f t="shared" ref="J2852:J2854" si="596">H2852*I2852</f>
        <v>6048.6360245819669</v>
      </c>
      <c r="L2852">
        <f>_xlfn.XLOOKUP(B2852,Analítico!B:B,Analítico!I:I,0)</f>
        <v>6048.6360245819669</v>
      </c>
    </row>
    <row r="2853" spans="1:12" ht="24" customHeight="1" x14ac:dyDescent="0.25">
      <c r="A2853" s="55" t="s">
        <v>1627</v>
      </c>
      <c r="B2853" s="56" t="s">
        <v>2920</v>
      </c>
      <c r="C2853" s="55" t="s">
        <v>594</v>
      </c>
      <c r="D2853" s="55" t="s">
        <v>2921</v>
      </c>
      <c r="E2853" s="249" t="s">
        <v>1665</v>
      </c>
      <c r="F2853" s="249"/>
      <c r="G2853" s="57" t="s">
        <v>1787</v>
      </c>
      <c r="H2853" s="58">
        <v>8</v>
      </c>
      <c r="I2853" s="43">
        <f t="shared" si="595"/>
        <v>18.93</v>
      </c>
      <c r="J2853" s="43">
        <f t="shared" si="596"/>
        <v>151.44</v>
      </c>
      <c r="L2853">
        <f>_xlfn.XLOOKUP(B2853,Analítico!B:B,Analítico!I:I,0)</f>
        <v>18.93</v>
      </c>
    </row>
    <row r="2854" spans="1:12" ht="51.75" customHeight="1" thickBot="1" x14ac:dyDescent="0.3">
      <c r="A2854" s="55" t="s">
        <v>1627</v>
      </c>
      <c r="B2854" s="56" t="s">
        <v>2922</v>
      </c>
      <c r="C2854" s="55" t="s">
        <v>594</v>
      </c>
      <c r="D2854" s="55" t="s">
        <v>2923</v>
      </c>
      <c r="E2854" s="249" t="s">
        <v>1648</v>
      </c>
      <c r="F2854" s="249"/>
      <c r="G2854" s="57" t="s">
        <v>596</v>
      </c>
      <c r="H2854" s="58">
        <v>1</v>
      </c>
      <c r="I2854" s="43">
        <f t="shared" si="595"/>
        <v>5897.2</v>
      </c>
      <c r="J2854" s="43">
        <f t="shared" si="596"/>
        <v>5897.2</v>
      </c>
      <c r="L2854">
        <f>_xlfn.XLOOKUP(B2854,Analítico!B:B,Analítico!I:I,0)</f>
        <v>5897.2</v>
      </c>
    </row>
    <row r="2855" spans="1:12" ht="26.25" hidden="1" thickBot="1" x14ac:dyDescent="0.3">
      <c r="A2855" s="44"/>
      <c r="B2855" s="44"/>
      <c r="C2855" s="44"/>
      <c r="D2855" s="44"/>
      <c r="E2855" s="44" t="s">
        <v>1629</v>
      </c>
      <c r="F2855" s="45">
        <v>154.08000000000001</v>
      </c>
      <c r="G2855" s="44" t="s">
        <v>1630</v>
      </c>
      <c r="H2855" s="45">
        <v>0</v>
      </c>
      <c r="I2855" s="44" t="s">
        <v>1631</v>
      </c>
      <c r="J2855" s="45">
        <v>154.08000000000001</v>
      </c>
      <c r="L2855" t="str">
        <f>_xlfn.XLOOKUP(B2855,Analítico!B:B,Analítico!I:I,0)</f>
        <v>MO com LS =&gt;</v>
      </c>
    </row>
    <row r="2856" spans="1:12" ht="15" hidden="1" customHeight="1" thickBot="1" x14ac:dyDescent="0.3">
      <c r="A2856" s="44"/>
      <c r="B2856" s="44"/>
      <c r="C2856" s="44"/>
      <c r="D2856" s="44"/>
      <c r="E2856" s="44" t="s">
        <v>1632</v>
      </c>
      <c r="F2856" s="45">
        <v>1353.89</v>
      </c>
      <c r="G2856" s="44"/>
      <c r="H2856" s="229" t="s">
        <v>1633</v>
      </c>
      <c r="I2856" s="229"/>
      <c r="J2856" s="45">
        <v>7507.97</v>
      </c>
      <c r="L2856" t="str">
        <f>_xlfn.XLOOKUP(B2856,Analítico!B:B,Analítico!I:I,0)</f>
        <v>MO com LS =&gt;</v>
      </c>
    </row>
    <row r="2857" spans="1:12" ht="0.75" customHeight="1" thickTop="1" x14ac:dyDescent="0.25">
      <c r="A2857" s="49"/>
      <c r="B2857" s="49"/>
      <c r="C2857" s="49"/>
      <c r="D2857" s="49"/>
      <c r="E2857" s="49"/>
      <c r="F2857" s="49"/>
      <c r="G2857" s="49"/>
      <c r="H2857" s="49"/>
      <c r="I2857" s="49"/>
      <c r="J2857" s="49"/>
      <c r="L2857" t="str">
        <f>_xlfn.XLOOKUP(B2857,Analítico!B:B,Analítico!I:I,0)</f>
        <v>MO com LS =&gt;</v>
      </c>
    </row>
    <row r="2858" spans="1:12" ht="18" hidden="1" customHeight="1" x14ac:dyDescent="0.25">
      <c r="A2858" s="36" t="s">
        <v>1247</v>
      </c>
      <c r="B2858" s="37" t="s">
        <v>137</v>
      </c>
      <c r="C2858" s="36" t="s">
        <v>138</v>
      </c>
      <c r="D2858" s="36" t="s">
        <v>9</v>
      </c>
      <c r="E2858" s="250" t="s">
        <v>1626</v>
      </c>
      <c r="F2858" s="250"/>
      <c r="G2858" s="38" t="s">
        <v>139</v>
      </c>
      <c r="H2858" s="37" t="s">
        <v>140</v>
      </c>
      <c r="I2858" s="37" t="s">
        <v>141</v>
      </c>
      <c r="J2858" s="37" t="s">
        <v>10</v>
      </c>
      <c r="L2858" t="str">
        <f>_xlfn.XLOOKUP(B2858,Analítico!B:B,Analítico!I:I,0)</f>
        <v>Valor Unit</v>
      </c>
    </row>
    <row r="2859" spans="1:12" ht="25.5" customHeight="1" x14ac:dyDescent="0.25">
      <c r="A2859" s="39" t="s">
        <v>1636</v>
      </c>
      <c r="B2859" s="40" t="s">
        <v>1248</v>
      </c>
      <c r="C2859" s="39" t="s">
        <v>594</v>
      </c>
      <c r="D2859" s="39" t="s">
        <v>2924</v>
      </c>
      <c r="E2859" s="251" t="s">
        <v>2919</v>
      </c>
      <c r="F2859" s="251"/>
      <c r="G2859" s="41" t="s">
        <v>596</v>
      </c>
      <c r="H2859" s="42">
        <v>1</v>
      </c>
      <c r="I2859" s="43">
        <f t="shared" ref="I2859:I2862" si="597">L2859</f>
        <v>422.31055852459014</v>
      </c>
      <c r="J2859" s="43">
        <f t="shared" ref="J2859:J2862" si="598">H2859*I2859</f>
        <v>422.31055852459014</v>
      </c>
      <c r="L2859">
        <f>_xlfn.XLOOKUP(B2859,Analítico!B:B,Analítico!I:I,0)</f>
        <v>422.31055852459014</v>
      </c>
    </row>
    <row r="2860" spans="1:12" ht="24" customHeight="1" x14ac:dyDescent="0.25">
      <c r="A2860" s="55" t="s">
        <v>1627</v>
      </c>
      <c r="B2860" s="56" t="s">
        <v>2925</v>
      </c>
      <c r="C2860" s="55" t="s">
        <v>594</v>
      </c>
      <c r="D2860" s="55" t="s">
        <v>2926</v>
      </c>
      <c r="E2860" s="249" t="s">
        <v>1648</v>
      </c>
      <c r="F2860" s="249"/>
      <c r="G2860" s="57" t="s">
        <v>596</v>
      </c>
      <c r="H2860" s="58">
        <v>4</v>
      </c>
      <c r="I2860" s="43">
        <f t="shared" si="597"/>
        <v>0.28000000000000003</v>
      </c>
      <c r="J2860" s="43">
        <f t="shared" si="598"/>
        <v>1.1200000000000001</v>
      </c>
      <c r="L2860">
        <f>_xlfn.XLOOKUP(B2860,Analítico!B:B,Analítico!I:I,0)</f>
        <v>0.28000000000000003</v>
      </c>
    </row>
    <row r="2861" spans="1:12" ht="24" customHeight="1" x14ac:dyDescent="0.25">
      <c r="A2861" s="55" t="s">
        <v>1627</v>
      </c>
      <c r="B2861" s="56" t="s">
        <v>2920</v>
      </c>
      <c r="C2861" s="55" t="s">
        <v>594</v>
      </c>
      <c r="D2861" s="55" t="s">
        <v>2921</v>
      </c>
      <c r="E2861" s="249" t="s">
        <v>1665</v>
      </c>
      <c r="F2861" s="249"/>
      <c r="G2861" s="57" t="s">
        <v>1787</v>
      </c>
      <c r="H2861" s="58">
        <v>2</v>
      </c>
      <c r="I2861" s="43">
        <f t="shared" si="597"/>
        <v>18.93</v>
      </c>
      <c r="J2861" s="43">
        <f t="shared" si="598"/>
        <v>37.86</v>
      </c>
      <c r="L2861">
        <f>_xlfn.XLOOKUP(B2861,Analítico!B:B,Analítico!I:I,0)</f>
        <v>18.93</v>
      </c>
    </row>
    <row r="2862" spans="1:12" ht="25.5" customHeight="1" thickBot="1" x14ac:dyDescent="0.3">
      <c r="A2862" s="55" t="s">
        <v>1627</v>
      </c>
      <c r="B2862" s="56" t="s">
        <v>2927</v>
      </c>
      <c r="C2862" s="55" t="s">
        <v>594</v>
      </c>
      <c r="D2862" s="55" t="s">
        <v>2928</v>
      </c>
      <c r="E2862" s="249" t="s">
        <v>1648</v>
      </c>
      <c r="F2862" s="249"/>
      <c r="G2862" s="57" t="s">
        <v>596</v>
      </c>
      <c r="H2862" s="58">
        <v>1</v>
      </c>
      <c r="I2862" s="43">
        <f t="shared" si="597"/>
        <v>383.33</v>
      </c>
      <c r="J2862" s="43">
        <f t="shared" si="598"/>
        <v>383.33</v>
      </c>
      <c r="L2862">
        <f>_xlfn.XLOOKUP(B2862,Analítico!B:B,Analítico!I:I,0)</f>
        <v>383.33</v>
      </c>
    </row>
    <row r="2863" spans="1:12" ht="26.25" hidden="1" thickBot="1" x14ac:dyDescent="0.3">
      <c r="A2863" s="44"/>
      <c r="B2863" s="44"/>
      <c r="C2863" s="44"/>
      <c r="D2863" s="44"/>
      <c r="E2863" s="44" t="s">
        <v>1629</v>
      </c>
      <c r="F2863" s="45">
        <v>38.520000000000003</v>
      </c>
      <c r="G2863" s="44" t="s">
        <v>1630</v>
      </c>
      <c r="H2863" s="45">
        <v>0</v>
      </c>
      <c r="I2863" s="44" t="s">
        <v>1631</v>
      </c>
      <c r="J2863" s="45">
        <v>38.520000000000003</v>
      </c>
      <c r="L2863" t="str">
        <f>_xlfn.XLOOKUP(B2863,Analítico!B:B,Analítico!I:I,0)</f>
        <v>MO com LS =&gt;</v>
      </c>
    </row>
    <row r="2864" spans="1:12" ht="15" hidden="1" customHeight="1" thickBot="1" x14ac:dyDescent="0.3">
      <c r="A2864" s="44"/>
      <c r="B2864" s="44"/>
      <c r="C2864" s="44"/>
      <c r="D2864" s="44"/>
      <c r="E2864" s="44" t="s">
        <v>1632</v>
      </c>
      <c r="F2864" s="45">
        <v>94.52</v>
      </c>
      <c r="G2864" s="44"/>
      <c r="H2864" s="229" t="s">
        <v>1633</v>
      </c>
      <c r="I2864" s="229"/>
      <c r="J2864" s="45">
        <v>524.20000000000005</v>
      </c>
      <c r="L2864" t="str">
        <f>_xlfn.XLOOKUP(B2864,Analítico!B:B,Analítico!I:I,0)</f>
        <v>MO com LS =&gt;</v>
      </c>
    </row>
    <row r="2865" spans="1:12" ht="0.75" customHeight="1" thickTop="1" x14ac:dyDescent="0.25">
      <c r="A2865" s="49"/>
      <c r="B2865" s="49"/>
      <c r="C2865" s="49"/>
      <c r="D2865" s="49"/>
      <c r="E2865" s="49"/>
      <c r="F2865" s="49"/>
      <c r="G2865" s="49"/>
      <c r="H2865" s="49"/>
      <c r="I2865" s="49"/>
      <c r="J2865" s="49"/>
      <c r="L2865" t="str">
        <f>_xlfn.XLOOKUP(B2865,Analítico!B:B,Analítico!I:I,0)</f>
        <v>MO com LS =&gt;</v>
      </c>
    </row>
    <row r="2866" spans="1:12" ht="18" hidden="1" customHeight="1" x14ac:dyDescent="0.25">
      <c r="A2866" s="36" t="s">
        <v>1250</v>
      </c>
      <c r="B2866" s="37" t="s">
        <v>137</v>
      </c>
      <c r="C2866" s="36" t="s">
        <v>138</v>
      </c>
      <c r="D2866" s="36" t="s">
        <v>9</v>
      </c>
      <c r="E2866" s="250" t="s">
        <v>1626</v>
      </c>
      <c r="F2866" s="250"/>
      <c r="G2866" s="38" t="s">
        <v>139</v>
      </c>
      <c r="H2866" s="37" t="s">
        <v>140</v>
      </c>
      <c r="I2866" s="37" t="s">
        <v>141</v>
      </c>
      <c r="J2866" s="37" t="s">
        <v>10</v>
      </c>
      <c r="L2866" t="str">
        <f>_xlfn.XLOOKUP(B2866,Analítico!B:B,Analítico!I:I,0)</f>
        <v>Valor Unit</v>
      </c>
    </row>
    <row r="2867" spans="1:12" ht="25.5" customHeight="1" x14ac:dyDescent="0.25">
      <c r="A2867" s="39" t="s">
        <v>1636</v>
      </c>
      <c r="B2867" s="40" t="s">
        <v>1251</v>
      </c>
      <c r="C2867" s="39" t="s">
        <v>594</v>
      </c>
      <c r="D2867" s="39" t="s">
        <v>2929</v>
      </c>
      <c r="E2867" s="251" t="s">
        <v>2902</v>
      </c>
      <c r="F2867" s="251"/>
      <c r="G2867" s="41" t="s">
        <v>808</v>
      </c>
      <c r="H2867" s="42">
        <v>1</v>
      </c>
      <c r="I2867" s="43">
        <f t="shared" ref="I2867:I2870" si="599">L2867</f>
        <v>20.930233327868855</v>
      </c>
      <c r="J2867" s="43">
        <f t="shared" ref="J2867:J2870" si="600">H2867*I2867</f>
        <v>20.930233327868855</v>
      </c>
      <c r="L2867">
        <f>_xlfn.XLOOKUP(B2867,Analítico!B:B,Analítico!I:I,0)</f>
        <v>20.930233327868855</v>
      </c>
    </row>
    <row r="2868" spans="1:12" ht="24" customHeight="1" x14ac:dyDescent="0.25">
      <c r="A2868" s="50" t="s">
        <v>1638</v>
      </c>
      <c r="B2868" s="51" t="s">
        <v>2525</v>
      </c>
      <c r="C2868" s="50" t="s">
        <v>594</v>
      </c>
      <c r="D2868" s="50" t="s">
        <v>2526</v>
      </c>
      <c r="E2868" s="248" t="s">
        <v>2336</v>
      </c>
      <c r="F2868" s="248"/>
      <c r="G2868" s="52" t="s">
        <v>1787</v>
      </c>
      <c r="H2868" s="53">
        <v>0.25</v>
      </c>
      <c r="I2868" s="43">
        <f t="shared" si="599"/>
        <v>3.48</v>
      </c>
      <c r="J2868" s="43">
        <f t="shared" si="600"/>
        <v>0.87</v>
      </c>
      <c r="L2868">
        <f>_xlfn.XLOOKUP(B2868,Analítico!B:B,Analítico!I:I,0)</f>
        <v>3.48</v>
      </c>
    </row>
    <row r="2869" spans="1:12" ht="25.5" customHeight="1" x14ac:dyDescent="0.25">
      <c r="A2869" s="55" t="s">
        <v>1627</v>
      </c>
      <c r="B2869" s="56" t="s">
        <v>2930</v>
      </c>
      <c r="C2869" s="55" t="s">
        <v>594</v>
      </c>
      <c r="D2869" s="55" t="s">
        <v>2931</v>
      </c>
      <c r="E2869" s="249" t="s">
        <v>1648</v>
      </c>
      <c r="F2869" s="249"/>
      <c r="G2869" s="57" t="s">
        <v>596</v>
      </c>
      <c r="H2869" s="58">
        <v>1</v>
      </c>
      <c r="I2869" s="43">
        <f t="shared" si="599"/>
        <v>14.98</v>
      </c>
      <c r="J2869" s="43">
        <f t="shared" si="600"/>
        <v>14.98</v>
      </c>
      <c r="L2869">
        <f>_xlfn.XLOOKUP(B2869,Analítico!B:B,Analítico!I:I,0)</f>
        <v>14.98</v>
      </c>
    </row>
    <row r="2870" spans="1:12" ht="24" customHeight="1" thickBot="1" x14ac:dyDescent="0.3">
      <c r="A2870" s="55" t="s">
        <v>1627</v>
      </c>
      <c r="B2870" s="56" t="s">
        <v>2529</v>
      </c>
      <c r="C2870" s="55" t="s">
        <v>157</v>
      </c>
      <c r="D2870" s="55" t="s">
        <v>2530</v>
      </c>
      <c r="E2870" s="249" t="s">
        <v>1665</v>
      </c>
      <c r="F2870" s="249"/>
      <c r="G2870" s="57" t="s">
        <v>266</v>
      </c>
      <c r="H2870" s="58">
        <v>0.25</v>
      </c>
      <c r="I2870" s="43">
        <f t="shared" si="599"/>
        <v>20.32</v>
      </c>
      <c r="J2870" s="43">
        <f t="shared" si="600"/>
        <v>5.08</v>
      </c>
      <c r="L2870">
        <f>_xlfn.XLOOKUP(B2870,Analítico!B:B,Analítico!I:I,0)</f>
        <v>20.32</v>
      </c>
    </row>
    <row r="2871" spans="1:12" ht="26.25" hidden="1" thickBot="1" x14ac:dyDescent="0.3">
      <c r="A2871" s="44"/>
      <c r="B2871" s="44"/>
      <c r="C2871" s="44"/>
      <c r="D2871" s="44"/>
      <c r="E2871" s="44" t="s">
        <v>1629</v>
      </c>
      <c r="F2871" s="45">
        <v>5.17</v>
      </c>
      <c r="G2871" s="44" t="s">
        <v>1630</v>
      </c>
      <c r="H2871" s="45">
        <v>0</v>
      </c>
      <c r="I2871" s="44" t="s">
        <v>1631</v>
      </c>
      <c r="J2871" s="45">
        <v>5.17</v>
      </c>
      <c r="L2871" t="str">
        <f>_xlfn.XLOOKUP(B2871,Analítico!B:B,Analítico!I:I,0)</f>
        <v>MO com LS =&gt;</v>
      </c>
    </row>
    <row r="2872" spans="1:12" ht="15" hidden="1" customHeight="1" thickBot="1" x14ac:dyDescent="0.3">
      <c r="A2872" s="44"/>
      <c r="B2872" s="44"/>
      <c r="C2872" s="44"/>
      <c r="D2872" s="44"/>
      <c r="E2872" s="44" t="s">
        <v>1632</v>
      </c>
      <c r="F2872" s="45">
        <v>4.68</v>
      </c>
      <c r="G2872" s="44"/>
      <c r="H2872" s="229" t="s">
        <v>1633</v>
      </c>
      <c r="I2872" s="229"/>
      <c r="J2872" s="45">
        <v>25.98</v>
      </c>
      <c r="L2872" t="str">
        <f>_xlfn.XLOOKUP(B2872,Analítico!B:B,Analítico!I:I,0)</f>
        <v>MO com LS =&gt;</v>
      </c>
    </row>
    <row r="2873" spans="1:12" ht="0.75" customHeight="1" thickTop="1" x14ac:dyDescent="0.25">
      <c r="A2873" s="49"/>
      <c r="B2873" s="49"/>
      <c r="C2873" s="49"/>
      <c r="D2873" s="49"/>
      <c r="E2873" s="49"/>
      <c r="F2873" s="49"/>
      <c r="G2873" s="49"/>
      <c r="H2873" s="49"/>
      <c r="I2873" s="49"/>
      <c r="J2873" s="49"/>
      <c r="L2873" t="str">
        <f>_xlfn.XLOOKUP(B2873,Analítico!B:B,Analítico!I:I,0)</f>
        <v>MO com LS =&gt;</v>
      </c>
    </row>
    <row r="2874" spans="1:12" ht="18" hidden="1" customHeight="1" x14ac:dyDescent="0.25">
      <c r="A2874" s="36" t="s">
        <v>1253</v>
      </c>
      <c r="B2874" s="37" t="s">
        <v>137</v>
      </c>
      <c r="C2874" s="36" t="s">
        <v>138</v>
      </c>
      <c r="D2874" s="36" t="s">
        <v>9</v>
      </c>
      <c r="E2874" s="250" t="s">
        <v>1626</v>
      </c>
      <c r="F2874" s="250"/>
      <c r="G2874" s="38" t="s">
        <v>139</v>
      </c>
      <c r="H2874" s="37" t="s">
        <v>140</v>
      </c>
      <c r="I2874" s="37" t="s">
        <v>141</v>
      </c>
      <c r="J2874" s="37" t="s">
        <v>10</v>
      </c>
      <c r="L2874" t="str">
        <f>_xlfn.XLOOKUP(B2874,Analítico!B:B,Analítico!I:I,0)</f>
        <v>Valor Unit</v>
      </c>
    </row>
    <row r="2875" spans="1:12" ht="25.5" customHeight="1" x14ac:dyDescent="0.25">
      <c r="A2875" s="39" t="s">
        <v>1636</v>
      </c>
      <c r="B2875" s="40" t="s">
        <v>1254</v>
      </c>
      <c r="C2875" s="39" t="s">
        <v>162</v>
      </c>
      <c r="D2875" s="39" t="s">
        <v>1255</v>
      </c>
      <c r="E2875" s="251" t="s">
        <v>2932</v>
      </c>
      <c r="F2875" s="251"/>
      <c r="G2875" s="41" t="s">
        <v>164</v>
      </c>
      <c r="H2875" s="42">
        <v>1</v>
      </c>
      <c r="I2875" s="43">
        <f t="shared" ref="I2875:I2878" si="601">L2875</f>
        <v>3451.3938645081967</v>
      </c>
      <c r="J2875" s="43">
        <f t="shared" ref="J2875:J2878" si="602">H2875*I2875</f>
        <v>3451.3938645081967</v>
      </c>
      <c r="L2875">
        <f>_xlfn.XLOOKUP(B2875,Analítico!B:B,Analítico!I:I,0)</f>
        <v>3451.3938645081967</v>
      </c>
    </row>
    <row r="2876" spans="1:12" ht="25.5" customHeight="1" x14ac:dyDescent="0.25">
      <c r="A2876" s="50" t="s">
        <v>1638</v>
      </c>
      <c r="B2876" s="51" t="s">
        <v>2162</v>
      </c>
      <c r="C2876" s="50" t="s">
        <v>157</v>
      </c>
      <c r="D2876" s="50" t="s">
        <v>2163</v>
      </c>
      <c r="E2876" s="248" t="s">
        <v>1637</v>
      </c>
      <c r="F2876" s="248"/>
      <c r="G2876" s="52" t="s">
        <v>266</v>
      </c>
      <c r="H2876" s="53">
        <v>5.3849999999999998</v>
      </c>
      <c r="I2876" s="43">
        <f t="shared" si="601"/>
        <v>18.72</v>
      </c>
      <c r="J2876" s="43">
        <f t="shared" si="602"/>
        <v>100.80719999999999</v>
      </c>
      <c r="L2876">
        <f>_xlfn.XLOOKUP(B2876,Analítico!B:B,Analítico!I:I,0)</f>
        <v>18.72</v>
      </c>
    </row>
    <row r="2877" spans="1:12" ht="25.5" customHeight="1" x14ac:dyDescent="0.25">
      <c r="A2877" s="50" t="s">
        <v>1638</v>
      </c>
      <c r="B2877" s="51" t="s">
        <v>1658</v>
      </c>
      <c r="C2877" s="50" t="s">
        <v>157</v>
      </c>
      <c r="D2877" s="50" t="s">
        <v>1659</v>
      </c>
      <c r="E2877" s="248" t="s">
        <v>1637</v>
      </c>
      <c r="F2877" s="248"/>
      <c r="G2877" s="52" t="s">
        <v>266</v>
      </c>
      <c r="H2877" s="53">
        <v>8.0280000000000005</v>
      </c>
      <c r="I2877" s="43">
        <f t="shared" si="601"/>
        <v>25.97</v>
      </c>
      <c r="J2877" s="43">
        <f t="shared" si="602"/>
        <v>208.48716000000002</v>
      </c>
      <c r="L2877">
        <f>_xlfn.XLOOKUP(B2877,Analítico!B:B,Analítico!I:I,0)</f>
        <v>25.97</v>
      </c>
    </row>
    <row r="2878" spans="1:12" ht="25.5" customHeight="1" thickBot="1" x14ac:dyDescent="0.3">
      <c r="A2878" s="55" t="s">
        <v>1627</v>
      </c>
      <c r="B2878" s="56" t="s">
        <v>2933</v>
      </c>
      <c r="C2878" s="55" t="s">
        <v>162</v>
      </c>
      <c r="D2878" s="55" t="s">
        <v>1255</v>
      </c>
      <c r="E2878" s="249" t="s">
        <v>1648</v>
      </c>
      <c r="F2878" s="249"/>
      <c r="G2878" s="57" t="s">
        <v>164</v>
      </c>
      <c r="H2878" s="58">
        <v>1</v>
      </c>
      <c r="I2878" s="43">
        <f t="shared" si="601"/>
        <v>3142.11</v>
      </c>
      <c r="J2878" s="43">
        <f t="shared" si="602"/>
        <v>3142.11</v>
      </c>
      <c r="L2878">
        <f>_xlfn.XLOOKUP(B2878,Analítico!B:B,Analítico!I:I,0)</f>
        <v>3142.11</v>
      </c>
    </row>
    <row r="2879" spans="1:12" ht="26.25" hidden="1" thickBot="1" x14ac:dyDescent="0.3">
      <c r="A2879" s="44"/>
      <c r="B2879" s="44"/>
      <c r="C2879" s="44"/>
      <c r="D2879" s="44"/>
      <c r="E2879" s="44" t="s">
        <v>1629</v>
      </c>
      <c r="F2879" s="45">
        <v>242.86</v>
      </c>
      <c r="G2879" s="44" t="s">
        <v>1630</v>
      </c>
      <c r="H2879" s="45">
        <v>0</v>
      </c>
      <c r="I2879" s="44" t="s">
        <v>1631</v>
      </c>
      <c r="J2879" s="45">
        <v>242.86</v>
      </c>
      <c r="L2879" t="str">
        <f>_xlfn.XLOOKUP(B2879,Analítico!B:B,Analítico!I:I,0)</f>
        <v>MO com LS =&gt;</v>
      </c>
    </row>
    <row r="2880" spans="1:12" ht="15" hidden="1" customHeight="1" thickBot="1" x14ac:dyDescent="0.3">
      <c r="A2880" s="44"/>
      <c r="B2880" s="44"/>
      <c r="C2880" s="44"/>
      <c r="D2880" s="44"/>
      <c r="E2880" s="44" t="s">
        <v>1632</v>
      </c>
      <c r="F2880" s="45">
        <v>772.54</v>
      </c>
      <c r="G2880" s="44"/>
      <c r="H2880" s="229" t="s">
        <v>1633</v>
      </c>
      <c r="I2880" s="229"/>
      <c r="J2880" s="45">
        <v>4284.1000000000004</v>
      </c>
      <c r="L2880" t="str">
        <f>_xlfn.XLOOKUP(B2880,Analítico!B:B,Analítico!I:I,0)</f>
        <v>MO com LS =&gt;</v>
      </c>
    </row>
    <row r="2881" spans="1:12" ht="0.75" customHeight="1" thickTop="1" x14ac:dyDescent="0.25">
      <c r="A2881" s="49"/>
      <c r="B2881" s="49"/>
      <c r="C2881" s="49"/>
      <c r="D2881" s="49"/>
      <c r="E2881" s="49"/>
      <c r="F2881" s="49"/>
      <c r="G2881" s="49"/>
      <c r="H2881" s="49"/>
      <c r="I2881" s="49"/>
      <c r="J2881" s="49"/>
      <c r="L2881" t="str">
        <f>_xlfn.XLOOKUP(B2881,Analítico!B:B,Analítico!I:I,0)</f>
        <v>MO com LS =&gt;</v>
      </c>
    </row>
    <row r="2882" spans="1:12" ht="18" hidden="1" customHeight="1" x14ac:dyDescent="0.25">
      <c r="A2882" s="36" t="s">
        <v>1256</v>
      </c>
      <c r="B2882" s="37" t="s">
        <v>137</v>
      </c>
      <c r="C2882" s="36" t="s">
        <v>138</v>
      </c>
      <c r="D2882" s="36" t="s">
        <v>9</v>
      </c>
      <c r="E2882" s="250" t="s">
        <v>1626</v>
      </c>
      <c r="F2882" s="250"/>
      <c r="G2882" s="38" t="s">
        <v>139</v>
      </c>
      <c r="H2882" s="37" t="s">
        <v>140</v>
      </c>
      <c r="I2882" s="37" t="s">
        <v>141</v>
      </c>
      <c r="J2882" s="37" t="s">
        <v>10</v>
      </c>
      <c r="L2882" t="str">
        <f>_xlfn.XLOOKUP(B2882,Analítico!B:B,Analítico!I:I,0)</f>
        <v>Valor Unit</v>
      </c>
    </row>
    <row r="2883" spans="1:12" ht="39" customHeight="1" x14ac:dyDescent="0.25">
      <c r="A2883" s="39" t="s">
        <v>1636</v>
      </c>
      <c r="B2883" s="40" t="s">
        <v>1257</v>
      </c>
      <c r="C2883" s="39" t="s">
        <v>157</v>
      </c>
      <c r="D2883" s="39" t="s">
        <v>1258</v>
      </c>
      <c r="E2883" s="251" t="s">
        <v>2168</v>
      </c>
      <c r="F2883" s="251"/>
      <c r="G2883" s="41" t="s">
        <v>164</v>
      </c>
      <c r="H2883" s="42">
        <v>1</v>
      </c>
      <c r="I2883" s="43">
        <f t="shared" ref="I2883:I2888" si="603">L2883</f>
        <v>95.442830729508202</v>
      </c>
      <c r="J2883" s="43">
        <f t="shared" ref="J2883:J2888" si="604">H2883*I2883</f>
        <v>95.442830729508202</v>
      </c>
      <c r="L2883">
        <f>_xlfn.XLOOKUP(B2883,Analítico!B:B,Analítico!I:I,0)</f>
        <v>95.442830729508202</v>
      </c>
    </row>
    <row r="2884" spans="1:12" ht="25.5" customHeight="1" x14ac:dyDescent="0.25">
      <c r="A2884" s="50" t="s">
        <v>1638</v>
      </c>
      <c r="B2884" s="51" t="s">
        <v>2162</v>
      </c>
      <c r="C2884" s="50" t="s">
        <v>157</v>
      </c>
      <c r="D2884" s="50" t="s">
        <v>2163</v>
      </c>
      <c r="E2884" s="248" t="s">
        <v>1637</v>
      </c>
      <c r="F2884" s="248"/>
      <c r="G2884" s="52" t="s">
        <v>266</v>
      </c>
      <c r="H2884" s="53">
        <v>1.1639999999999999</v>
      </c>
      <c r="I2884" s="43">
        <f t="shared" si="603"/>
        <v>18.72</v>
      </c>
      <c r="J2884" s="43">
        <f t="shared" si="604"/>
        <v>21.790079999999996</v>
      </c>
      <c r="L2884">
        <f>_xlfn.XLOOKUP(B2884,Analítico!B:B,Analítico!I:I,0)</f>
        <v>18.72</v>
      </c>
    </row>
    <row r="2885" spans="1:12" ht="25.5" customHeight="1" x14ac:dyDescent="0.25">
      <c r="A2885" s="50" t="s">
        <v>1638</v>
      </c>
      <c r="B2885" s="51" t="s">
        <v>1658</v>
      </c>
      <c r="C2885" s="50" t="s">
        <v>157</v>
      </c>
      <c r="D2885" s="50" t="s">
        <v>1659</v>
      </c>
      <c r="E2885" s="248" t="s">
        <v>1637</v>
      </c>
      <c r="F2885" s="248"/>
      <c r="G2885" s="52" t="s">
        <v>266</v>
      </c>
      <c r="H2885" s="53">
        <v>1.1639999999999999</v>
      </c>
      <c r="I2885" s="43">
        <f t="shared" si="603"/>
        <v>25.97</v>
      </c>
      <c r="J2885" s="43">
        <f t="shared" si="604"/>
        <v>30.229079999999996</v>
      </c>
      <c r="L2885">
        <f>_xlfn.XLOOKUP(B2885,Analítico!B:B,Analítico!I:I,0)</f>
        <v>25.97</v>
      </c>
    </row>
    <row r="2886" spans="1:12" ht="24" customHeight="1" x14ac:dyDescent="0.25">
      <c r="A2886" s="55" t="s">
        <v>1627</v>
      </c>
      <c r="B2886" s="56" t="s">
        <v>2241</v>
      </c>
      <c r="C2886" s="55" t="s">
        <v>157</v>
      </c>
      <c r="D2886" s="55" t="s">
        <v>2242</v>
      </c>
      <c r="E2886" s="249" t="s">
        <v>1648</v>
      </c>
      <c r="F2886" s="249"/>
      <c r="G2886" s="57" t="s">
        <v>164</v>
      </c>
      <c r="H2886" s="58">
        <v>2.9000000000000001E-2</v>
      </c>
      <c r="I2886" s="43">
        <f t="shared" si="603"/>
        <v>13.81</v>
      </c>
      <c r="J2886" s="43">
        <f t="shared" si="604"/>
        <v>0.40049000000000001</v>
      </c>
      <c r="L2886">
        <f>_xlfn.XLOOKUP(B2886,Analítico!B:B,Analítico!I:I,0)</f>
        <v>13.81</v>
      </c>
    </row>
    <row r="2887" spans="1:12" ht="24" customHeight="1" x14ac:dyDescent="0.25">
      <c r="A2887" s="55" t="s">
        <v>1627</v>
      </c>
      <c r="B2887" s="56" t="s">
        <v>2934</v>
      </c>
      <c r="C2887" s="55" t="s">
        <v>157</v>
      </c>
      <c r="D2887" s="55" t="s">
        <v>2935</v>
      </c>
      <c r="E2887" s="249" t="s">
        <v>1648</v>
      </c>
      <c r="F2887" s="249"/>
      <c r="G2887" s="57" t="s">
        <v>164</v>
      </c>
      <c r="H2887" s="58">
        <v>1</v>
      </c>
      <c r="I2887" s="43">
        <f t="shared" si="603"/>
        <v>42.79</v>
      </c>
      <c r="J2887" s="43">
        <f t="shared" si="604"/>
        <v>42.79</v>
      </c>
      <c r="L2887">
        <f>_xlfn.XLOOKUP(B2887,Analítico!B:B,Analítico!I:I,0)</f>
        <v>42.79</v>
      </c>
    </row>
    <row r="2888" spans="1:12" ht="24" customHeight="1" thickBot="1" x14ac:dyDescent="0.3">
      <c r="A2888" s="55" t="s">
        <v>1627</v>
      </c>
      <c r="B2888" s="56" t="s">
        <v>2321</v>
      </c>
      <c r="C2888" s="55" t="s">
        <v>157</v>
      </c>
      <c r="D2888" s="55" t="s">
        <v>2322</v>
      </c>
      <c r="E2888" s="249" t="s">
        <v>1648</v>
      </c>
      <c r="F2888" s="249"/>
      <c r="G2888" s="57" t="s">
        <v>1724</v>
      </c>
      <c r="H2888" s="58">
        <v>7.0000000000000001E-3</v>
      </c>
      <c r="I2888" s="43">
        <f t="shared" si="603"/>
        <v>35.340000000000003</v>
      </c>
      <c r="J2888" s="43">
        <f t="shared" si="604"/>
        <v>0.24738000000000002</v>
      </c>
      <c r="L2888">
        <f>_xlfn.XLOOKUP(B2888,Analítico!B:B,Analítico!I:I,0)</f>
        <v>35.340000000000003</v>
      </c>
    </row>
    <row r="2889" spans="1:12" ht="26.25" hidden="1" thickBot="1" x14ac:dyDescent="0.3">
      <c r="A2889" s="44"/>
      <c r="B2889" s="44"/>
      <c r="C2889" s="44"/>
      <c r="D2889" s="44"/>
      <c r="E2889" s="44" t="s">
        <v>1629</v>
      </c>
      <c r="F2889" s="45">
        <v>40.450000000000003</v>
      </c>
      <c r="G2889" s="44" t="s">
        <v>1630</v>
      </c>
      <c r="H2889" s="45">
        <v>0</v>
      </c>
      <c r="I2889" s="44" t="s">
        <v>1631</v>
      </c>
      <c r="J2889" s="45">
        <v>40.450000000000003</v>
      </c>
      <c r="L2889" t="str">
        <f>_xlfn.XLOOKUP(B2889,Analítico!B:B,Analítico!I:I,0)</f>
        <v>MO com LS =&gt;</v>
      </c>
    </row>
    <row r="2890" spans="1:12" ht="15" hidden="1" customHeight="1" thickBot="1" x14ac:dyDescent="0.3">
      <c r="A2890" s="44"/>
      <c r="B2890" s="44"/>
      <c r="C2890" s="44"/>
      <c r="D2890" s="44"/>
      <c r="E2890" s="44" t="s">
        <v>1632</v>
      </c>
      <c r="F2890" s="45">
        <v>21.36</v>
      </c>
      <c r="G2890" s="44"/>
      <c r="H2890" s="229" t="s">
        <v>1633</v>
      </c>
      <c r="I2890" s="229"/>
      <c r="J2890" s="45">
        <v>118.47</v>
      </c>
      <c r="L2890" t="str">
        <f>_xlfn.XLOOKUP(B2890,Analítico!B:B,Analítico!I:I,0)</f>
        <v>MO com LS =&gt;</v>
      </c>
    </row>
    <row r="2891" spans="1:12" ht="0.75" customHeight="1" thickTop="1" x14ac:dyDescent="0.25">
      <c r="A2891" s="49"/>
      <c r="B2891" s="49"/>
      <c r="C2891" s="49"/>
      <c r="D2891" s="49"/>
      <c r="E2891" s="49"/>
      <c r="F2891" s="49"/>
      <c r="G2891" s="49"/>
      <c r="H2891" s="49"/>
      <c r="I2891" s="49"/>
      <c r="J2891" s="49"/>
      <c r="L2891" t="str">
        <f>_xlfn.XLOOKUP(B2891,Analítico!B:B,Analítico!I:I,0)</f>
        <v>MO com LS =&gt;</v>
      </c>
    </row>
    <row r="2892" spans="1:12" ht="18" hidden="1" customHeight="1" x14ac:dyDescent="0.25">
      <c r="A2892" s="36" t="s">
        <v>1259</v>
      </c>
      <c r="B2892" s="37" t="s">
        <v>137</v>
      </c>
      <c r="C2892" s="36" t="s">
        <v>138</v>
      </c>
      <c r="D2892" s="36" t="s">
        <v>9</v>
      </c>
      <c r="E2892" s="250" t="s">
        <v>1626</v>
      </c>
      <c r="F2892" s="250"/>
      <c r="G2892" s="38" t="s">
        <v>139</v>
      </c>
      <c r="H2892" s="37" t="s">
        <v>140</v>
      </c>
      <c r="I2892" s="37" t="s">
        <v>141</v>
      </c>
      <c r="J2892" s="37" t="s">
        <v>10</v>
      </c>
      <c r="L2892" t="str">
        <f>_xlfn.XLOOKUP(B2892,Analítico!B:B,Analítico!I:I,0)</f>
        <v>Valor Unit</v>
      </c>
    </row>
    <row r="2893" spans="1:12" ht="25.5" customHeight="1" x14ac:dyDescent="0.25">
      <c r="A2893" s="39" t="s">
        <v>1636</v>
      </c>
      <c r="B2893" s="40" t="s">
        <v>1260</v>
      </c>
      <c r="C2893" s="39" t="s">
        <v>157</v>
      </c>
      <c r="D2893" s="39" t="s">
        <v>1261</v>
      </c>
      <c r="E2893" s="251" t="s">
        <v>2168</v>
      </c>
      <c r="F2893" s="251"/>
      <c r="G2893" s="41" t="s">
        <v>164</v>
      </c>
      <c r="H2893" s="42">
        <v>1</v>
      </c>
      <c r="I2893" s="43">
        <f t="shared" ref="I2893:I2897" si="605">L2893</f>
        <v>259.90387120491806</v>
      </c>
      <c r="J2893" s="43">
        <f t="shared" ref="J2893:J2897" si="606">H2893*I2893</f>
        <v>259.90387120491806</v>
      </c>
      <c r="L2893">
        <f>_xlfn.XLOOKUP(B2893,Analítico!B:B,Analítico!I:I,0)</f>
        <v>259.90387120491806</v>
      </c>
    </row>
    <row r="2894" spans="1:12" ht="25.5" customHeight="1" x14ac:dyDescent="0.25">
      <c r="A2894" s="50" t="s">
        <v>1638</v>
      </c>
      <c r="B2894" s="51" t="s">
        <v>2162</v>
      </c>
      <c r="C2894" s="50" t="s">
        <v>157</v>
      </c>
      <c r="D2894" s="50" t="s">
        <v>2163</v>
      </c>
      <c r="E2894" s="248" t="s">
        <v>1637</v>
      </c>
      <c r="F2894" s="248"/>
      <c r="G2894" s="52" t="s">
        <v>266</v>
      </c>
      <c r="H2894" s="53">
        <v>0.4546</v>
      </c>
      <c r="I2894" s="43">
        <f t="shared" si="605"/>
        <v>18.72</v>
      </c>
      <c r="J2894" s="43">
        <f t="shared" si="606"/>
        <v>8.5101119999999995</v>
      </c>
      <c r="L2894">
        <f>_xlfn.XLOOKUP(B2894,Analítico!B:B,Analítico!I:I,0)</f>
        <v>18.72</v>
      </c>
    </row>
    <row r="2895" spans="1:12" ht="25.5" customHeight="1" x14ac:dyDescent="0.25">
      <c r="A2895" s="50" t="s">
        <v>1638</v>
      </c>
      <c r="B2895" s="51" t="s">
        <v>1658</v>
      </c>
      <c r="C2895" s="50" t="s">
        <v>157</v>
      </c>
      <c r="D2895" s="50" t="s">
        <v>1659</v>
      </c>
      <c r="E2895" s="248" t="s">
        <v>1637</v>
      </c>
      <c r="F2895" s="248"/>
      <c r="G2895" s="52" t="s">
        <v>266</v>
      </c>
      <c r="H2895" s="53">
        <v>0.4546</v>
      </c>
      <c r="I2895" s="43">
        <f t="shared" si="605"/>
        <v>25.97</v>
      </c>
      <c r="J2895" s="43">
        <f t="shared" si="606"/>
        <v>11.805961999999999</v>
      </c>
      <c r="L2895">
        <f>_xlfn.XLOOKUP(B2895,Analítico!B:B,Analítico!I:I,0)</f>
        <v>25.97</v>
      </c>
    </row>
    <row r="2896" spans="1:12" ht="24" customHeight="1" x14ac:dyDescent="0.25">
      <c r="A2896" s="55" t="s">
        <v>1627</v>
      </c>
      <c r="B2896" s="56" t="s">
        <v>2241</v>
      </c>
      <c r="C2896" s="55" t="s">
        <v>157</v>
      </c>
      <c r="D2896" s="55" t="s">
        <v>2242</v>
      </c>
      <c r="E2896" s="249" t="s">
        <v>1648</v>
      </c>
      <c r="F2896" s="249"/>
      <c r="G2896" s="57" t="s">
        <v>164</v>
      </c>
      <c r="H2896" s="58">
        <v>3.0200000000000001E-2</v>
      </c>
      <c r="I2896" s="43">
        <f t="shared" si="605"/>
        <v>13.81</v>
      </c>
      <c r="J2896" s="43">
        <f t="shared" si="606"/>
        <v>0.41706200000000004</v>
      </c>
      <c r="L2896">
        <f>_xlfn.XLOOKUP(B2896,Analítico!B:B,Analítico!I:I,0)</f>
        <v>13.81</v>
      </c>
    </row>
    <row r="2897" spans="1:12" ht="39" customHeight="1" thickBot="1" x14ac:dyDescent="0.3">
      <c r="A2897" s="55" t="s">
        <v>1627</v>
      </c>
      <c r="B2897" s="56" t="s">
        <v>2936</v>
      </c>
      <c r="C2897" s="55" t="s">
        <v>157</v>
      </c>
      <c r="D2897" s="55" t="s">
        <v>2937</v>
      </c>
      <c r="E2897" s="249" t="s">
        <v>1648</v>
      </c>
      <c r="F2897" s="249"/>
      <c r="G2897" s="57" t="s">
        <v>164</v>
      </c>
      <c r="H2897" s="58">
        <v>1</v>
      </c>
      <c r="I2897" s="43">
        <f t="shared" si="605"/>
        <v>239.18</v>
      </c>
      <c r="J2897" s="43">
        <f t="shared" si="606"/>
        <v>239.18</v>
      </c>
      <c r="L2897">
        <f>_xlfn.XLOOKUP(B2897,Analítico!B:B,Analítico!I:I,0)</f>
        <v>239.18</v>
      </c>
    </row>
    <row r="2898" spans="1:12" ht="26.25" hidden="1" thickBot="1" x14ac:dyDescent="0.3">
      <c r="A2898" s="44"/>
      <c r="B2898" s="44"/>
      <c r="C2898" s="44"/>
      <c r="D2898" s="44"/>
      <c r="E2898" s="44" t="s">
        <v>1629</v>
      </c>
      <c r="F2898" s="45">
        <v>15.79</v>
      </c>
      <c r="G2898" s="44" t="s">
        <v>1630</v>
      </c>
      <c r="H2898" s="45">
        <v>0</v>
      </c>
      <c r="I2898" s="44" t="s">
        <v>1631</v>
      </c>
      <c r="J2898" s="45">
        <v>15.79</v>
      </c>
      <c r="L2898" t="str">
        <f>_xlfn.XLOOKUP(B2898,Analítico!B:B,Analítico!I:I,0)</f>
        <v>MO com LS =&gt;</v>
      </c>
    </row>
    <row r="2899" spans="1:12" ht="15" hidden="1" customHeight="1" thickBot="1" x14ac:dyDescent="0.3">
      <c r="A2899" s="44"/>
      <c r="B2899" s="44"/>
      <c r="C2899" s="44"/>
      <c r="D2899" s="44"/>
      <c r="E2899" s="44" t="s">
        <v>1632</v>
      </c>
      <c r="F2899" s="45">
        <v>58.17</v>
      </c>
      <c r="G2899" s="44"/>
      <c r="H2899" s="229" t="s">
        <v>1633</v>
      </c>
      <c r="I2899" s="229"/>
      <c r="J2899" s="45">
        <v>322.61</v>
      </c>
      <c r="L2899" t="str">
        <f>_xlfn.XLOOKUP(B2899,Analítico!B:B,Analítico!I:I,0)</f>
        <v>MO com LS =&gt;</v>
      </c>
    </row>
    <row r="2900" spans="1:12" ht="0.75" customHeight="1" thickTop="1" x14ac:dyDescent="0.25">
      <c r="A2900" s="49"/>
      <c r="B2900" s="49"/>
      <c r="C2900" s="49"/>
      <c r="D2900" s="49"/>
      <c r="E2900" s="49"/>
      <c r="F2900" s="49"/>
      <c r="G2900" s="49"/>
      <c r="H2900" s="49"/>
      <c r="I2900" s="49"/>
      <c r="J2900" s="49"/>
      <c r="L2900" t="str">
        <f>_xlfn.XLOOKUP(B2900,Analítico!B:B,Analítico!I:I,0)</f>
        <v>MO com LS =&gt;</v>
      </c>
    </row>
    <row r="2901" spans="1:12" ht="18" hidden="1" customHeight="1" x14ac:dyDescent="0.25">
      <c r="A2901" s="36" t="s">
        <v>1262</v>
      </c>
      <c r="B2901" s="37" t="s">
        <v>137</v>
      </c>
      <c r="C2901" s="36" t="s">
        <v>138</v>
      </c>
      <c r="D2901" s="36" t="s">
        <v>9</v>
      </c>
      <c r="E2901" s="250" t="s">
        <v>1626</v>
      </c>
      <c r="F2901" s="250"/>
      <c r="G2901" s="38" t="s">
        <v>139</v>
      </c>
      <c r="H2901" s="37" t="s">
        <v>140</v>
      </c>
      <c r="I2901" s="37" t="s">
        <v>141</v>
      </c>
      <c r="J2901" s="37" t="s">
        <v>10</v>
      </c>
      <c r="L2901" t="str">
        <f>_xlfn.XLOOKUP(B2901,Analítico!B:B,Analítico!I:I,0)</f>
        <v>Valor Unit</v>
      </c>
    </row>
    <row r="2902" spans="1:12" ht="39" customHeight="1" x14ac:dyDescent="0.25">
      <c r="A2902" s="39" t="s">
        <v>1636</v>
      </c>
      <c r="B2902" s="40" t="s">
        <v>1263</v>
      </c>
      <c r="C2902" s="39" t="s">
        <v>157</v>
      </c>
      <c r="D2902" s="39" t="s">
        <v>1264</v>
      </c>
      <c r="E2902" s="251" t="s">
        <v>2168</v>
      </c>
      <c r="F2902" s="251"/>
      <c r="G2902" s="41" t="s">
        <v>164</v>
      </c>
      <c r="H2902" s="42">
        <v>1</v>
      </c>
      <c r="I2902" s="43">
        <f t="shared" ref="I2902:I2907" si="607">L2902</f>
        <v>99.011765819672135</v>
      </c>
      <c r="J2902" s="43">
        <f t="shared" ref="J2902:J2907" si="608">H2902*I2902</f>
        <v>99.011765819672135</v>
      </c>
      <c r="L2902">
        <f>_xlfn.XLOOKUP(B2902,Analítico!B:B,Analítico!I:I,0)</f>
        <v>99.011765819672135</v>
      </c>
    </row>
    <row r="2903" spans="1:12" ht="25.5" customHeight="1" x14ac:dyDescent="0.25">
      <c r="A2903" s="50" t="s">
        <v>1638</v>
      </c>
      <c r="B2903" s="51" t="s">
        <v>2162</v>
      </c>
      <c r="C2903" s="50" t="s">
        <v>157</v>
      </c>
      <c r="D2903" s="50" t="s">
        <v>2163</v>
      </c>
      <c r="E2903" s="248" t="s">
        <v>1637</v>
      </c>
      <c r="F2903" s="248"/>
      <c r="G2903" s="52" t="s">
        <v>266</v>
      </c>
      <c r="H2903" s="53">
        <v>0.73599999999999999</v>
      </c>
      <c r="I2903" s="43">
        <f t="shared" si="607"/>
        <v>18.72</v>
      </c>
      <c r="J2903" s="43">
        <f t="shared" si="608"/>
        <v>13.777919999999998</v>
      </c>
      <c r="L2903">
        <f>_xlfn.XLOOKUP(B2903,Analítico!B:B,Analítico!I:I,0)</f>
        <v>18.72</v>
      </c>
    </row>
    <row r="2904" spans="1:12" ht="25.5" customHeight="1" x14ac:dyDescent="0.25">
      <c r="A2904" s="50" t="s">
        <v>1638</v>
      </c>
      <c r="B2904" s="51" t="s">
        <v>1658</v>
      </c>
      <c r="C2904" s="50" t="s">
        <v>157</v>
      </c>
      <c r="D2904" s="50" t="s">
        <v>1659</v>
      </c>
      <c r="E2904" s="248" t="s">
        <v>1637</v>
      </c>
      <c r="F2904" s="248"/>
      <c r="G2904" s="52" t="s">
        <v>266</v>
      </c>
      <c r="H2904" s="53">
        <v>0.73599999999999999</v>
      </c>
      <c r="I2904" s="43">
        <f t="shared" si="607"/>
        <v>25.97</v>
      </c>
      <c r="J2904" s="43">
        <f t="shared" si="608"/>
        <v>19.11392</v>
      </c>
      <c r="L2904">
        <f>_xlfn.XLOOKUP(B2904,Analítico!B:B,Analítico!I:I,0)</f>
        <v>25.97</v>
      </c>
    </row>
    <row r="2905" spans="1:12" ht="24" customHeight="1" x14ac:dyDescent="0.25">
      <c r="A2905" s="55" t="s">
        <v>1627</v>
      </c>
      <c r="B2905" s="56" t="s">
        <v>2241</v>
      </c>
      <c r="C2905" s="55" t="s">
        <v>157</v>
      </c>
      <c r="D2905" s="55" t="s">
        <v>2242</v>
      </c>
      <c r="E2905" s="249" t="s">
        <v>1648</v>
      </c>
      <c r="F2905" s="249"/>
      <c r="G2905" s="57" t="s">
        <v>164</v>
      </c>
      <c r="H2905" s="58">
        <v>0.03</v>
      </c>
      <c r="I2905" s="43">
        <f t="shared" si="607"/>
        <v>13.81</v>
      </c>
      <c r="J2905" s="43">
        <f t="shared" si="608"/>
        <v>0.4143</v>
      </c>
      <c r="L2905">
        <f>_xlfn.XLOOKUP(B2905,Analítico!B:B,Analítico!I:I,0)</f>
        <v>13.81</v>
      </c>
    </row>
    <row r="2906" spans="1:12" ht="25.5" customHeight="1" x14ac:dyDescent="0.25">
      <c r="A2906" s="55" t="s">
        <v>1627</v>
      </c>
      <c r="B2906" s="56" t="s">
        <v>2938</v>
      </c>
      <c r="C2906" s="55" t="s">
        <v>157</v>
      </c>
      <c r="D2906" s="55" t="s">
        <v>2939</v>
      </c>
      <c r="E2906" s="249" t="s">
        <v>1648</v>
      </c>
      <c r="F2906" s="249"/>
      <c r="G2906" s="57" t="s">
        <v>164</v>
      </c>
      <c r="H2906" s="58">
        <v>1</v>
      </c>
      <c r="I2906" s="43">
        <f t="shared" si="607"/>
        <v>65.48</v>
      </c>
      <c r="J2906" s="43">
        <f t="shared" si="608"/>
        <v>65.48</v>
      </c>
      <c r="L2906">
        <f>_xlfn.XLOOKUP(B2906,Analítico!B:B,Analítico!I:I,0)</f>
        <v>65.48</v>
      </c>
    </row>
    <row r="2907" spans="1:12" ht="24" customHeight="1" thickBot="1" x14ac:dyDescent="0.3">
      <c r="A2907" s="55" t="s">
        <v>1627</v>
      </c>
      <c r="B2907" s="56" t="s">
        <v>2321</v>
      </c>
      <c r="C2907" s="55" t="s">
        <v>157</v>
      </c>
      <c r="D2907" s="55" t="s">
        <v>2322</v>
      </c>
      <c r="E2907" s="249" t="s">
        <v>1648</v>
      </c>
      <c r="F2907" s="249"/>
      <c r="G2907" s="57" t="s">
        <v>1724</v>
      </c>
      <c r="H2907" s="58">
        <v>7.0000000000000001E-3</v>
      </c>
      <c r="I2907" s="43">
        <f t="shared" si="607"/>
        <v>35.340000000000003</v>
      </c>
      <c r="J2907" s="43">
        <f t="shared" si="608"/>
        <v>0.24738000000000002</v>
      </c>
      <c r="L2907">
        <f>_xlfn.XLOOKUP(B2907,Analítico!B:B,Analítico!I:I,0)</f>
        <v>35.340000000000003</v>
      </c>
    </row>
    <row r="2908" spans="1:12" ht="26.25" hidden="1" thickBot="1" x14ac:dyDescent="0.3">
      <c r="A2908" s="44"/>
      <c r="B2908" s="44"/>
      <c r="C2908" s="44"/>
      <c r="D2908" s="44"/>
      <c r="E2908" s="44" t="s">
        <v>1629</v>
      </c>
      <c r="F2908" s="45">
        <v>25.57</v>
      </c>
      <c r="G2908" s="44" t="s">
        <v>1630</v>
      </c>
      <c r="H2908" s="45">
        <v>0</v>
      </c>
      <c r="I2908" s="44" t="s">
        <v>1631</v>
      </c>
      <c r="J2908" s="45">
        <v>25.57</v>
      </c>
      <c r="L2908" t="str">
        <f>_xlfn.XLOOKUP(B2908,Analítico!B:B,Analítico!I:I,0)</f>
        <v>MO com LS =&gt;</v>
      </c>
    </row>
    <row r="2909" spans="1:12" ht="15" hidden="1" customHeight="1" thickBot="1" x14ac:dyDescent="0.3">
      <c r="A2909" s="44"/>
      <c r="B2909" s="44"/>
      <c r="C2909" s="44"/>
      <c r="D2909" s="44"/>
      <c r="E2909" s="44" t="s">
        <v>1632</v>
      </c>
      <c r="F2909" s="45">
        <v>22.16</v>
      </c>
      <c r="G2909" s="44"/>
      <c r="H2909" s="229" t="s">
        <v>1633</v>
      </c>
      <c r="I2909" s="229"/>
      <c r="J2909" s="45">
        <v>122.9</v>
      </c>
      <c r="L2909" t="str">
        <f>_xlfn.XLOOKUP(B2909,Analítico!B:B,Analítico!I:I,0)</f>
        <v>MO com LS =&gt;</v>
      </c>
    </row>
    <row r="2910" spans="1:12" ht="0.75" customHeight="1" thickTop="1" x14ac:dyDescent="0.25">
      <c r="A2910" s="49"/>
      <c r="B2910" s="49"/>
      <c r="C2910" s="49"/>
      <c r="D2910" s="49"/>
      <c r="E2910" s="49"/>
      <c r="F2910" s="49"/>
      <c r="G2910" s="49"/>
      <c r="H2910" s="49"/>
      <c r="I2910" s="49"/>
      <c r="J2910" s="49"/>
      <c r="L2910" t="str">
        <f>_xlfn.XLOOKUP(B2910,Analítico!B:B,Analítico!I:I,0)</f>
        <v>MO com LS =&gt;</v>
      </c>
    </row>
    <row r="2911" spans="1:12" ht="18" hidden="1" customHeight="1" x14ac:dyDescent="0.25">
      <c r="A2911" s="36" t="s">
        <v>1265</v>
      </c>
      <c r="B2911" s="37" t="s">
        <v>137</v>
      </c>
      <c r="C2911" s="36" t="s">
        <v>138</v>
      </c>
      <c r="D2911" s="36" t="s">
        <v>9</v>
      </c>
      <c r="E2911" s="250" t="s">
        <v>1626</v>
      </c>
      <c r="F2911" s="250"/>
      <c r="G2911" s="38" t="s">
        <v>139</v>
      </c>
      <c r="H2911" s="37" t="s">
        <v>140</v>
      </c>
      <c r="I2911" s="37" t="s">
        <v>141</v>
      </c>
      <c r="J2911" s="37" t="s">
        <v>10</v>
      </c>
      <c r="L2911" t="str">
        <f>_xlfn.XLOOKUP(B2911,Analítico!B:B,Analítico!I:I,0)</f>
        <v>Valor Unit</v>
      </c>
    </row>
    <row r="2912" spans="1:12" ht="51.75" customHeight="1" x14ac:dyDescent="0.25">
      <c r="A2912" s="39" t="s">
        <v>1636</v>
      </c>
      <c r="B2912" s="40" t="s">
        <v>1266</v>
      </c>
      <c r="C2912" s="39" t="s">
        <v>157</v>
      </c>
      <c r="D2912" s="39" t="s">
        <v>1267</v>
      </c>
      <c r="E2912" s="251" t="s">
        <v>2168</v>
      </c>
      <c r="F2912" s="251"/>
      <c r="G2912" s="41" t="s">
        <v>164</v>
      </c>
      <c r="H2912" s="42">
        <v>1</v>
      </c>
      <c r="I2912" s="43">
        <f t="shared" ref="I2912:I2916" si="609">L2912</f>
        <v>310.66653486885252</v>
      </c>
      <c r="J2912" s="43">
        <f t="shared" ref="J2912:J2916" si="610">H2912*I2912</f>
        <v>310.66653486885252</v>
      </c>
      <c r="L2912">
        <f>_xlfn.XLOOKUP(B2912,Analítico!B:B,Analítico!I:I,0)</f>
        <v>310.66653486885252</v>
      </c>
    </row>
    <row r="2913" spans="1:12" ht="25.5" customHeight="1" x14ac:dyDescent="0.25">
      <c r="A2913" s="50" t="s">
        <v>1638</v>
      </c>
      <c r="B2913" s="51" t="s">
        <v>2162</v>
      </c>
      <c r="C2913" s="50" t="s">
        <v>157</v>
      </c>
      <c r="D2913" s="50" t="s">
        <v>2163</v>
      </c>
      <c r="E2913" s="248" t="s">
        <v>1637</v>
      </c>
      <c r="F2913" s="248"/>
      <c r="G2913" s="52" t="s">
        <v>266</v>
      </c>
      <c r="H2913" s="53">
        <v>0.4546</v>
      </c>
      <c r="I2913" s="43">
        <f t="shared" si="609"/>
        <v>18.72</v>
      </c>
      <c r="J2913" s="43">
        <f t="shared" si="610"/>
        <v>8.5101119999999995</v>
      </c>
      <c r="L2913">
        <f>_xlfn.XLOOKUP(B2913,Analítico!B:B,Analítico!I:I,0)</f>
        <v>18.72</v>
      </c>
    </row>
    <row r="2914" spans="1:12" ht="25.5" customHeight="1" x14ac:dyDescent="0.25">
      <c r="A2914" s="50" t="s">
        <v>1638</v>
      </c>
      <c r="B2914" s="51" t="s">
        <v>1658</v>
      </c>
      <c r="C2914" s="50" t="s">
        <v>157</v>
      </c>
      <c r="D2914" s="50" t="s">
        <v>1659</v>
      </c>
      <c r="E2914" s="248" t="s">
        <v>1637</v>
      </c>
      <c r="F2914" s="248"/>
      <c r="G2914" s="52" t="s">
        <v>266</v>
      </c>
      <c r="H2914" s="53">
        <v>0.4546</v>
      </c>
      <c r="I2914" s="43">
        <f t="shared" si="609"/>
        <v>25.97</v>
      </c>
      <c r="J2914" s="43">
        <f t="shared" si="610"/>
        <v>11.805961999999999</v>
      </c>
      <c r="L2914">
        <f>_xlfn.XLOOKUP(B2914,Analítico!B:B,Analítico!I:I,0)</f>
        <v>25.97</v>
      </c>
    </row>
    <row r="2915" spans="1:12" ht="24" customHeight="1" x14ac:dyDescent="0.25">
      <c r="A2915" s="55" t="s">
        <v>1627</v>
      </c>
      <c r="B2915" s="56" t="s">
        <v>2241</v>
      </c>
      <c r="C2915" s="55" t="s">
        <v>157</v>
      </c>
      <c r="D2915" s="55" t="s">
        <v>2242</v>
      </c>
      <c r="E2915" s="249" t="s">
        <v>1648</v>
      </c>
      <c r="F2915" s="249"/>
      <c r="G2915" s="57" t="s">
        <v>164</v>
      </c>
      <c r="H2915" s="58">
        <v>3.0200000000000001E-2</v>
      </c>
      <c r="I2915" s="43">
        <f t="shared" si="609"/>
        <v>13.81</v>
      </c>
      <c r="J2915" s="43">
        <f t="shared" si="610"/>
        <v>0.41706200000000004</v>
      </c>
      <c r="L2915">
        <f>_xlfn.XLOOKUP(B2915,Analítico!B:B,Analítico!I:I,0)</f>
        <v>13.81</v>
      </c>
    </row>
    <row r="2916" spans="1:12" ht="51.75" customHeight="1" thickBot="1" x14ac:dyDescent="0.3">
      <c r="A2916" s="55" t="s">
        <v>1627</v>
      </c>
      <c r="B2916" s="56" t="s">
        <v>2940</v>
      </c>
      <c r="C2916" s="55" t="s">
        <v>157</v>
      </c>
      <c r="D2916" s="55" t="s">
        <v>2941</v>
      </c>
      <c r="E2916" s="249" t="s">
        <v>1648</v>
      </c>
      <c r="F2916" s="249"/>
      <c r="G2916" s="57" t="s">
        <v>164</v>
      </c>
      <c r="H2916" s="58">
        <v>1</v>
      </c>
      <c r="I2916" s="43">
        <f t="shared" si="609"/>
        <v>289.95</v>
      </c>
      <c r="J2916" s="43">
        <f t="shared" si="610"/>
        <v>289.95</v>
      </c>
      <c r="L2916">
        <f>_xlfn.XLOOKUP(B2916,Analítico!B:B,Analítico!I:I,0)</f>
        <v>289.95</v>
      </c>
    </row>
    <row r="2917" spans="1:12" ht="26.25" hidden="1" thickBot="1" x14ac:dyDescent="0.3">
      <c r="A2917" s="44"/>
      <c r="B2917" s="44"/>
      <c r="C2917" s="44"/>
      <c r="D2917" s="44"/>
      <c r="E2917" s="44" t="s">
        <v>1629</v>
      </c>
      <c r="F2917" s="45">
        <v>15.79</v>
      </c>
      <c r="G2917" s="44" t="s">
        <v>1630</v>
      </c>
      <c r="H2917" s="45">
        <v>0</v>
      </c>
      <c r="I2917" s="44" t="s">
        <v>1631</v>
      </c>
      <c r="J2917" s="45">
        <v>15.79</v>
      </c>
      <c r="L2917" t="str">
        <f>_xlfn.XLOOKUP(B2917,Analítico!B:B,Analítico!I:I,0)</f>
        <v>MO com LS =&gt;</v>
      </c>
    </row>
    <row r="2918" spans="1:12" ht="15" hidden="1" customHeight="1" thickBot="1" x14ac:dyDescent="0.3">
      <c r="A2918" s="44"/>
      <c r="B2918" s="44"/>
      <c r="C2918" s="44"/>
      <c r="D2918" s="44"/>
      <c r="E2918" s="44" t="s">
        <v>1632</v>
      </c>
      <c r="F2918" s="45">
        <v>69.53</v>
      </c>
      <c r="G2918" s="44"/>
      <c r="H2918" s="229" t="s">
        <v>1633</v>
      </c>
      <c r="I2918" s="229"/>
      <c r="J2918" s="45">
        <v>385.62</v>
      </c>
      <c r="L2918" t="str">
        <f>_xlfn.XLOOKUP(B2918,Analítico!B:B,Analítico!I:I,0)</f>
        <v>MO com LS =&gt;</v>
      </c>
    </row>
    <row r="2919" spans="1:12" ht="0.75" customHeight="1" thickTop="1" x14ac:dyDescent="0.25">
      <c r="A2919" s="49"/>
      <c r="B2919" s="49"/>
      <c r="C2919" s="49"/>
      <c r="D2919" s="49"/>
      <c r="E2919" s="49"/>
      <c r="F2919" s="49"/>
      <c r="G2919" s="49"/>
      <c r="H2919" s="49"/>
      <c r="I2919" s="49"/>
      <c r="J2919" s="49"/>
      <c r="L2919" t="str">
        <f>_xlfn.XLOOKUP(B2919,Analítico!B:B,Analítico!I:I,0)</f>
        <v>MO com LS =&gt;</v>
      </c>
    </row>
    <row r="2920" spans="1:12" ht="18" hidden="1" customHeight="1" x14ac:dyDescent="0.25">
      <c r="A2920" s="36" t="s">
        <v>1268</v>
      </c>
      <c r="B2920" s="37" t="s">
        <v>137</v>
      </c>
      <c r="C2920" s="36" t="s">
        <v>138</v>
      </c>
      <c r="D2920" s="36" t="s">
        <v>9</v>
      </c>
      <c r="E2920" s="250" t="s">
        <v>1626</v>
      </c>
      <c r="F2920" s="250"/>
      <c r="G2920" s="38" t="s">
        <v>139</v>
      </c>
      <c r="H2920" s="37" t="s">
        <v>140</v>
      </c>
      <c r="I2920" s="37" t="s">
        <v>141</v>
      </c>
      <c r="J2920" s="37" t="s">
        <v>10</v>
      </c>
      <c r="L2920" t="str">
        <f>_xlfn.XLOOKUP(B2920,Analítico!B:B,Analítico!I:I,0)</f>
        <v>Valor Unit</v>
      </c>
    </row>
    <row r="2921" spans="1:12" ht="39" customHeight="1" x14ac:dyDescent="0.25">
      <c r="A2921" s="39" t="s">
        <v>1636</v>
      </c>
      <c r="B2921" s="40" t="s">
        <v>1269</v>
      </c>
      <c r="C2921" s="39" t="s">
        <v>157</v>
      </c>
      <c r="D2921" s="39" t="s">
        <v>1270</v>
      </c>
      <c r="E2921" s="251" t="s">
        <v>2168</v>
      </c>
      <c r="F2921" s="251"/>
      <c r="G2921" s="41" t="s">
        <v>164</v>
      </c>
      <c r="H2921" s="42">
        <v>1</v>
      </c>
      <c r="I2921" s="43">
        <f t="shared" ref="I2921:I2927" si="611">L2921</f>
        <v>5.4057685000000006</v>
      </c>
      <c r="J2921" s="43">
        <f t="shared" ref="J2921:J2927" si="612">H2921*I2921</f>
        <v>5.4057685000000006</v>
      </c>
      <c r="L2921">
        <f>_xlfn.XLOOKUP(B2921,Analítico!B:B,Analítico!I:I,0)</f>
        <v>5.4057685000000006</v>
      </c>
    </row>
    <row r="2922" spans="1:12" ht="25.5" customHeight="1" x14ac:dyDescent="0.25">
      <c r="A2922" s="50" t="s">
        <v>1638</v>
      </c>
      <c r="B2922" s="51" t="s">
        <v>2162</v>
      </c>
      <c r="C2922" s="50" t="s">
        <v>157</v>
      </c>
      <c r="D2922" s="50" t="s">
        <v>2163</v>
      </c>
      <c r="E2922" s="248" t="s">
        <v>1637</v>
      </c>
      <c r="F2922" s="248"/>
      <c r="G2922" s="52" t="s">
        <v>266</v>
      </c>
      <c r="H2922" s="53">
        <v>8.4400000000000003E-2</v>
      </c>
      <c r="I2922" s="43">
        <f t="shared" si="611"/>
        <v>18.72</v>
      </c>
      <c r="J2922" s="43">
        <f t="shared" si="612"/>
        <v>1.579968</v>
      </c>
      <c r="L2922">
        <f>_xlfn.XLOOKUP(B2922,Analítico!B:B,Analítico!I:I,0)</f>
        <v>18.72</v>
      </c>
    </row>
    <row r="2923" spans="1:12" ht="25.5" customHeight="1" x14ac:dyDescent="0.25">
      <c r="A2923" s="50" t="s">
        <v>1638</v>
      </c>
      <c r="B2923" s="51" t="s">
        <v>1658</v>
      </c>
      <c r="C2923" s="50" t="s">
        <v>157</v>
      </c>
      <c r="D2923" s="50" t="s">
        <v>1659</v>
      </c>
      <c r="E2923" s="248" t="s">
        <v>1637</v>
      </c>
      <c r="F2923" s="248"/>
      <c r="G2923" s="52" t="s">
        <v>266</v>
      </c>
      <c r="H2923" s="53">
        <v>8.4400000000000003E-2</v>
      </c>
      <c r="I2923" s="43">
        <f t="shared" si="611"/>
        <v>25.97</v>
      </c>
      <c r="J2923" s="43">
        <f t="shared" si="612"/>
        <v>2.1918679999999999</v>
      </c>
      <c r="L2923">
        <f>_xlfn.XLOOKUP(B2923,Analítico!B:B,Analítico!I:I,0)</f>
        <v>25.97</v>
      </c>
    </row>
    <row r="2924" spans="1:12" ht="24" customHeight="1" x14ac:dyDescent="0.25">
      <c r="A2924" s="55" t="s">
        <v>1627</v>
      </c>
      <c r="B2924" s="56" t="s">
        <v>2231</v>
      </c>
      <c r="C2924" s="55" t="s">
        <v>157</v>
      </c>
      <c r="D2924" s="55" t="s">
        <v>2232</v>
      </c>
      <c r="E2924" s="249" t="s">
        <v>1648</v>
      </c>
      <c r="F2924" s="249"/>
      <c r="G2924" s="57" t="s">
        <v>164</v>
      </c>
      <c r="H2924" s="58">
        <v>5.8999999999999999E-3</v>
      </c>
      <c r="I2924" s="43">
        <f t="shared" si="611"/>
        <v>60.5</v>
      </c>
      <c r="J2924" s="43">
        <f t="shared" si="612"/>
        <v>0.35694999999999999</v>
      </c>
      <c r="L2924">
        <f>_xlfn.XLOOKUP(B2924,Analítico!B:B,Analítico!I:I,0)</f>
        <v>60.5</v>
      </c>
    </row>
    <row r="2925" spans="1:12" ht="25.5" customHeight="1" x14ac:dyDescent="0.25">
      <c r="A2925" s="55" t="s">
        <v>1627</v>
      </c>
      <c r="B2925" s="56" t="s">
        <v>2942</v>
      </c>
      <c r="C2925" s="55" t="s">
        <v>157</v>
      </c>
      <c r="D2925" s="55" t="s">
        <v>2943</v>
      </c>
      <c r="E2925" s="249" t="s">
        <v>1648</v>
      </c>
      <c r="F2925" s="249"/>
      <c r="G2925" s="57" t="s">
        <v>164</v>
      </c>
      <c r="H2925" s="58">
        <v>1</v>
      </c>
      <c r="I2925" s="43">
        <f t="shared" si="611"/>
        <v>0.78</v>
      </c>
      <c r="J2925" s="43">
        <f t="shared" si="612"/>
        <v>0.78</v>
      </c>
      <c r="L2925">
        <f>_xlfn.XLOOKUP(B2925,Analítico!B:B,Analítico!I:I,0)</f>
        <v>0.78</v>
      </c>
    </row>
    <row r="2926" spans="1:12" ht="25.5" customHeight="1" x14ac:dyDescent="0.25">
      <c r="A2926" s="55" t="s">
        <v>1627</v>
      </c>
      <c r="B2926" s="56" t="s">
        <v>2235</v>
      </c>
      <c r="C2926" s="55" t="s">
        <v>157</v>
      </c>
      <c r="D2926" s="55" t="s">
        <v>2236</v>
      </c>
      <c r="E2926" s="249" t="s">
        <v>1648</v>
      </c>
      <c r="F2926" s="249"/>
      <c r="G2926" s="57" t="s">
        <v>164</v>
      </c>
      <c r="H2926" s="58">
        <v>7.0000000000000001E-3</v>
      </c>
      <c r="I2926" s="43">
        <f t="shared" si="611"/>
        <v>68.55</v>
      </c>
      <c r="J2926" s="43">
        <f t="shared" si="612"/>
        <v>0.47985</v>
      </c>
      <c r="L2926">
        <f>_xlfn.XLOOKUP(B2926,Analítico!B:B,Analítico!I:I,0)</f>
        <v>68.55</v>
      </c>
    </row>
    <row r="2927" spans="1:12" ht="24" customHeight="1" thickBot="1" x14ac:dyDescent="0.3">
      <c r="A2927" s="55" t="s">
        <v>1627</v>
      </c>
      <c r="B2927" s="56" t="s">
        <v>2237</v>
      </c>
      <c r="C2927" s="55" t="s">
        <v>157</v>
      </c>
      <c r="D2927" s="55" t="s">
        <v>2238</v>
      </c>
      <c r="E2927" s="249" t="s">
        <v>1648</v>
      </c>
      <c r="F2927" s="249"/>
      <c r="G2927" s="57" t="s">
        <v>164</v>
      </c>
      <c r="H2927" s="58">
        <v>2.81E-2</v>
      </c>
      <c r="I2927" s="43">
        <f t="shared" si="611"/>
        <v>1.94</v>
      </c>
      <c r="J2927" s="43">
        <f t="shared" si="612"/>
        <v>5.4514E-2</v>
      </c>
      <c r="L2927">
        <f>_xlfn.XLOOKUP(B2927,Analítico!B:B,Analítico!I:I,0)</f>
        <v>1.94</v>
      </c>
    </row>
    <row r="2928" spans="1:12" ht="26.25" hidden="1" thickBot="1" x14ac:dyDescent="0.3">
      <c r="A2928" s="44"/>
      <c r="B2928" s="44"/>
      <c r="C2928" s="44"/>
      <c r="D2928" s="44"/>
      <c r="E2928" s="44" t="s">
        <v>1629</v>
      </c>
      <c r="F2928" s="45">
        <v>2.92</v>
      </c>
      <c r="G2928" s="44" t="s">
        <v>1630</v>
      </c>
      <c r="H2928" s="45">
        <v>0</v>
      </c>
      <c r="I2928" s="44" t="s">
        <v>1631</v>
      </c>
      <c r="J2928" s="45">
        <v>2.92</v>
      </c>
      <c r="L2928" t="str">
        <f>_xlfn.XLOOKUP(B2928,Analítico!B:B,Analítico!I:I,0)</f>
        <v>MO com LS =&gt;</v>
      </c>
    </row>
    <row r="2929" spans="1:12" ht="15" hidden="1" customHeight="1" thickBot="1" x14ac:dyDescent="0.3">
      <c r="A2929" s="44"/>
      <c r="B2929" s="44"/>
      <c r="C2929" s="44"/>
      <c r="D2929" s="44"/>
      <c r="E2929" s="44" t="s">
        <v>1632</v>
      </c>
      <c r="F2929" s="45">
        <v>1.21</v>
      </c>
      <c r="G2929" s="44"/>
      <c r="H2929" s="229" t="s">
        <v>1633</v>
      </c>
      <c r="I2929" s="229"/>
      <c r="J2929" s="45">
        <v>6.71</v>
      </c>
      <c r="L2929" t="str">
        <f>_xlfn.XLOOKUP(B2929,Analítico!B:B,Analítico!I:I,0)</f>
        <v>MO com LS =&gt;</v>
      </c>
    </row>
    <row r="2930" spans="1:12" ht="0.75" customHeight="1" thickTop="1" x14ac:dyDescent="0.25">
      <c r="A2930" s="49"/>
      <c r="B2930" s="49"/>
      <c r="C2930" s="49"/>
      <c r="D2930" s="49"/>
      <c r="E2930" s="49"/>
      <c r="F2930" s="49"/>
      <c r="G2930" s="49"/>
      <c r="H2930" s="49"/>
      <c r="I2930" s="49"/>
      <c r="J2930" s="49"/>
      <c r="L2930" t="str">
        <f>_xlfn.XLOOKUP(B2930,Analítico!B:B,Analítico!I:I,0)</f>
        <v>MO com LS =&gt;</v>
      </c>
    </row>
    <row r="2931" spans="1:12" ht="18" hidden="1" customHeight="1" x14ac:dyDescent="0.25">
      <c r="A2931" s="36" t="s">
        <v>1271</v>
      </c>
      <c r="B2931" s="37" t="s">
        <v>137</v>
      </c>
      <c r="C2931" s="36" t="s">
        <v>138</v>
      </c>
      <c r="D2931" s="36" t="s">
        <v>9</v>
      </c>
      <c r="E2931" s="250" t="s">
        <v>1626</v>
      </c>
      <c r="F2931" s="250"/>
      <c r="G2931" s="38" t="s">
        <v>139</v>
      </c>
      <c r="H2931" s="37" t="s">
        <v>140</v>
      </c>
      <c r="I2931" s="37" t="s">
        <v>141</v>
      </c>
      <c r="J2931" s="37" t="s">
        <v>10</v>
      </c>
      <c r="L2931" t="str">
        <f>_xlfn.XLOOKUP(B2931,Analítico!B:B,Analítico!I:I,0)</f>
        <v>Valor Unit</v>
      </c>
    </row>
    <row r="2932" spans="1:12" ht="25.5" customHeight="1" x14ac:dyDescent="0.25">
      <c r="A2932" s="39" t="s">
        <v>1636</v>
      </c>
      <c r="B2932" s="40" t="s">
        <v>1272</v>
      </c>
      <c r="C2932" s="39" t="s">
        <v>157</v>
      </c>
      <c r="D2932" s="39" t="s">
        <v>1273</v>
      </c>
      <c r="E2932" s="251" t="s">
        <v>2168</v>
      </c>
      <c r="F2932" s="251"/>
      <c r="G2932" s="41" t="s">
        <v>164</v>
      </c>
      <c r="H2932" s="42">
        <v>1</v>
      </c>
      <c r="I2932" s="43">
        <f t="shared" ref="I2932:I2936" si="613">L2932</f>
        <v>271.15044769672136</v>
      </c>
      <c r="J2932" s="43">
        <f t="shared" ref="J2932:J2936" si="614">H2932*I2932</f>
        <v>271.15044769672136</v>
      </c>
      <c r="L2932">
        <f>_xlfn.XLOOKUP(B2932,Analítico!B:B,Analítico!I:I,0)</f>
        <v>271.15044769672136</v>
      </c>
    </row>
    <row r="2933" spans="1:12" ht="25.5" customHeight="1" x14ac:dyDescent="0.25">
      <c r="A2933" s="50" t="s">
        <v>1638</v>
      </c>
      <c r="B2933" s="51" t="s">
        <v>2162</v>
      </c>
      <c r="C2933" s="50" t="s">
        <v>157</v>
      </c>
      <c r="D2933" s="50" t="s">
        <v>2163</v>
      </c>
      <c r="E2933" s="248" t="s">
        <v>1637</v>
      </c>
      <c r="F2933" s="248"/>
      <c r="G2933" s="52" t="s">
        <v>266</v>
      </c>
      <c r="H2933" s="53">
        <v>0.4546</v>
      </c>
      <c r="I2933" s="43">
        <f t="shared" si="613"/>
        <v>18.72</v>
      </c>
      <c r="J2933" s="43">
        <f t="shared" si="614"/>
        <v>8.5101119999999995</v>
      </c>
      <c r="L2933">
        <f>_xlfn.XLOOKUP(B2933,Analítico!B:B,Analítico!I:I,0)</f>
        <v>18.72</v>
      </c>
    </row>
    <row r="2934" spans="1:12" ht="25.5" customHeight="1" x14ac:dyDescent="0.25">
      <c r="A2934" s="50" t="s">
        <v>1638</v>
      </c>
      <c r="B2934" s="51" t="s">
        <v>1658</v>
      </c>
      <c r="C2934" s="50" t="s">
        <v>157</v>
      </c>
      <c r="D2934" s="50" t="s">
        <v>1659</v>
      </c>
      <c r="E2934" s="248" t="s">
        <v>1637</v>
      </c>
      <c r="F2934" s="248"/>
      <c r="G2934" s="52" t="s">
        <v>266</v>
      </c>
      <c r="H2934" s="53">
        <v>0.4546</v>
      </c>
      <c r="I2934" s="43">
        <f t="shared" si="613"/>
        <v>25.97</v>
      </c>
      <c r="J2934" s="43">
        <f t="shared" si="614"/>
        <v>11.805961999999999</v>
      </c>
      <c r="L2934">
        <f>_xlfn.XLOOKUP(B2934,Analítico!B:B,Analítico!I:I,0)</f>
        <v>25.97</v>
      </c>
    </row>
    <row r="2935" spans="1:12" ht="24" customHeight="1" x14ac:dyDescent="0.25">
      <c r="A2935" s="55" t="s">
        <v>1627</v>
      </c>
      <c r="B2935" s="56" t="s">
        <v>2241</v>
      </c>
      <c r="C2935" s="55" t="s">
        <v>157</v>
      </c>
      <c r="D2935" s="55" t="s">
        <v>2242</v>
      </c>
      <c r="E2935" s="249" t="s">
        <v>1648</v>
      </c>
      <c r="F2935" s="249"/>
      <c r="G2935" s="57" t="s">
        <v>164</v>
      </c>
      <c r="H2935" s="58">
        <v>3.0200000000000001E-2</v>
      </c>
      <c r="I2935" s="43">
        <f t="shared" si="613"/>
        <v>13.81</v>
      </c>
      <c r="J2935" s="43">
        <f t="shared" si="614"/>
        <v>0.41706200000000004</v>
      </c>
      <c r="L2935">
        <f>_xlfn.XLOOKUP(B2935,Analítico!B:B,Analítico!I:I,0)</f>
        <v>13.81</v>
      </c>
    </row>
    <row r="2936" spans="1:12" ht="25.5" customHeight="1" thickBot="1" x14ac:dyDescent="0.3">
      <c r="A2936" s="55" t="s">
        <v>1627</v>
      </c>
      <c r="B2936" s="56" t="s">
        <v>2944</v>
      </c>
      <c r="C2936" s="55" t="s">
        <v>157</v>
      </c>
      <c r="D2936" s="55" t="s">
        <v>2945</v>
      </c>
      <c r="E2936" s="249" t="s">
        <v>1648</v>
      </c>
      <c r="F2936" s="249"/>
      <c r="G2936" s="57" t="s">
        <v>164</v>
      </c>
      <c r="H2936" s="58">
        <v>1</v>
      </c>
      <c r="I2936" s="43">
        <f t="shared" si="613"/>
        <v>250.43</v>
      </c>
      <c r="J2936" s="43">
        <f t="shared" si="614"/>
        <v>250.43</v>
      </c>
      <c r="L2936">
        <f>_xlfn.XLOOKUP(B2936,Analítico!B:B,Analítico!I:I,0)</f>
        <v>250.43</v>
      </c>
    </row>
    <row r="2937" spans="1:12" ht="26.25" hidden="1" thickBot="1" x14ac:dyDescent="0.3">
      <c r="A2937" s="44"/>
      <c r="B2937" s="44"/>
      <c r="C2937" s="44"/>
      <c r="D2937" s="44"/>
      <c r="E2937" s="44" t="s">
        <v>1629</v>
      </c>
      <c r="F2937" s="45">
        <v>15.79</v>
      </c>
      <c r="G2937" s="44" t="s">
        <v>1630</v>
      </c>
      <c r="H2937" s="45">
        <v>0</v>
      </c>
      <c r="I2937" s="44" t="s">
        <v>1631</v>
      </c>
      <c r="J2937" s="45">
        <v>15.79</v>
      </c>
      <c r="L2937" t="str">
        <f>_xlfn.XLOOKUP(B2937,Analítico!B:B,Analítico!I:I,0)</f>
        <v>MO com LS =&gt;</v>
      </c>
    </row>
    <row r="2938" spans="1:12" ht="15" hidden="1" customHeight="1" thickBot="1" x14ac:dyDescent="0.3">
      <c r="A2938" s="44"/>
      <c r="B2938" s="44"/>
      <c r="C2938" s="44"/>
      <c r="D2938" s="44"/>
      <c r="E2938" s="44" t="s">
        <v>1632</v>
      </c>
      <c r="F2938" s="45">
        <v>60.69</v>
      </c>
      <c r="G2938" s="44"/>
      <c r="H2938" s="229" t="s">
        <v>1633</v>
      </c>
      <c r="I2938" s="229"/>
      <c r="J2938" s="45">
        <v>336.57</v>
      </c>
      <c r="L2938" t="str">
        <f>_xlfn.XLOOKUP(B2938,Analítico!B:B,Analítico!I:I,0)</f>
        <v>MO com LS =&gt;</v>
      </c>
    </row>
    <row r="2939" spans="1:12" ht="0.75" customHeight="1" thickTop="1" x14ac:dyDescent="0.25">
      <c r="A2939" s="49"/>
      <c r="B2939" s="49"/>
      <c r="C2939" s="49"/>
      <c r="D2939" s="49"/>
      <c r="E2939" s="49"/>
      <c r="F2939" s="49"/>
      <c r="G2939" s="49"/>
      <c r="H2939" s="49"/>
      <c r="I2939" s="49"/>
      <c r="J2939" s="49"/>
      <c r="L2939" t="str">
        <f>_xlfn.XLOOKUP(B2939,Analítico!B:B,Analítico!I:I,0)</f>
        <v>MO com LS =&gt;</v>
      </c>
    </row>
    <row r="2940" spans="1:12" ht="18" hidden="1" customHeight="1" x14ac:dyDescent="0.25">
      <c r="A2940" s="36" t="s">
        <v>1274</v>
      </c>
      <c r="B2940" s="37" t="s">
        <v>137</v>
      </c>
      <c r="C2940" s="36" t="s">
        <v>138</v>
      </c>
      <c r="D2940" s="36" t="s">
        <v>9</v>
      </c>
      <c r="E2940" s="250" t="s">
        <v>1626</v>
      </c>
      <c r="F2940" s="250"/>
      <c r="G2940" s="38" t="s">
        <v>139</v>
      </c>
      <c r="H2940" s="37" t="s">
        <v>140</v>
      </c>
      <c r="I2940" s="37" t="s">
        <v>141</v>
      </c>
      <c r="J2940" s="37" t="s">
        <v>10</v>
      </c>
      <c r="L2940" t="str">
        <f>_xlfn.XLOOKUP(B2940,Analítico!B:B,Analítico!I:I,0)</f>
        <v>Valor Unit</v>
      </c>
    </row>
    <row r="2941" spans="1:12" ht="25.5" customHeight="1" x14ac:dyDescent="0.25">
      <c r="A2941" s="39" t="s">
        <v>1636</v>
      </c>
      <c r="B2941" s="40" t="s">
        <v>1275</v>
      </c>
      <c r="C2941" s="39" t="s">
        <v>157</v>
      </c>
      <c r="D2941" s="39" t="s">
        <v>1276</v>
      </c>
      <c r="E2941" s="251" t="s">
        <v>2168</v>
      </c>
      <c r="F2941" s="251"/>
      <c r="G2941" s="41" t="s">
        <v>164</v>
      </c>
      <c r="H2941" s="42">
        <v>1</v>
      </c>
      <c r="I2941" s="43">
        <f t="shared" ref="I2941:I2945" si="615">L2941</f>
        <v>57.175468024590167</v>
      </c>
      <c r="J2941" s="43">
        <f t="shared" ref="J2941:J2945" si="616">H2941*I2941</f>
        <v>57.175468024590167</v>
      </c>
      <c r="L2941">
        <f>_xlfn.XLOOKUP(B2941,Analítico!B:B,Analítico!I:I,0)</f>
        <v>57.175468024590167</v>
      </c>
    </row>
    <row r="2942" spans="1:12" ht="25.5" customHeight="1" x14ac:dyDescent="0.25">
      <c r="A2942" s="50" t="s">
        <v>1638</v>
      </c>
      <c r="B2942" s="51" t="s">
        <v>2162</v>
      </c>
      <c r="C2942" s="50" t="s">
        <v>157</v>
      </c>
      <c r="D2942" s="50" t="s">
        <v>2163</v>
      </c>
      <c r="E2942" s="248" t="s">
        <v>1637</v>
      </c>
      <c r="F2942" s="248"/>
      <c r="G2942" s="52" t="s">
        <v>266</v>
      </c>
      <c r="H2942" s="53">
        <v>0.14849999999999999</v>
      </c>
      <c r="I2942" s="43">
        <f t="shared" si="615"/>
        <v>18.72</v>
      </c>
      <c r="J2942" s="43">
        <f t="shared" si="616"/>
        <v>2.7799199999999997</v>
      </c>
      <c r="L2942">
        <f>_xlfn.XLOOKUP(B2942,Analítico!B:B,Analítico!I:I,0)</f>
        <v>18.72</v>
      </c>
    </row>
    <row r="2943" spans="1:12" ht="25.5" customHeight="1" x14ac:dyDescent="0.25">
      <c r="A2943" s="50" t="s">
        <v>1638</v>
      </c>
      <c r="B2943" s="51" t="s">
        <v>1658</v>
      </c>
      <c r="C2943" s="50" t="s">
        <v>157</v>
      </c>
      <c r="D2943" s="50" t="s">
        <v>1659</v>
      </c>
      <c r="E2943" s="248" t="s">
        <v>1637</v>
      </c>
      <c r="F2943" s="248"/>
      <c r="G2943" s="52" t="s">
        <v>266</v>
      </c>
      <c r="H2943" s="53">
        <v>0.14849999999999999</v>
      </c>
      <c r="I2943" s="43">
        <f t="shared" si="615"/>
        <v>25.97</v>
      </c>
      <c r="J2943" s="43">
        <f t="shared" si="616"/>
        <v>3.8565449999999997</v>
      </c>
      <c r="L2943">
        <f>_xlfn.XLOOKUP(B2943,Analítico!B:B,Analítico!I:I,0)</f>
        <v>25.97</v>
      </c>
    </row>
    <row r="2944" spans="1:12" ht="24" customHeight="1" x14ac:dyDescent="0.25">
      <c r="A2944" s="55" t="s">
        <v>1627</v>
      </c>
      <c r="B2944" s="56" t="s">
        <v>2241</v>
      </c>
      <c r="C2944" s="55" t="s">
        <v>157</v>
      </c>
      <c r="D2944" s="55" t="s">
        <v>2242</v>
      </c>
      <c r="E2944" s="249" t="s">
        <v>1648</v>
      </c>
      <c r="F2944" s="249"/>
      <c r="G2944" s="57" t="s">
        <v>164</v>
      </c>
      <c r="H2944" s="58">
        <v>1.32E-2</v>
      </c>
      <c r="I2944" s="43">
        <f t="shared" si="615"/>
        <v>13.81</v>
      </c>
      <c r="J2944" s="43">
        <f t="shared" si="616"/>
        <v>0.18229200000000001</v>
      </c>
      <c r="L2944">
        <f>_xlfn.XLOOKUP(B2944,Analítico!B:B,Analítico!I:I,0)</f>
        <v>13.81</v>
      </c>
    </row>
    <row r="2945" spans="1:12" ht="25.5" customHeight="1" thickBot="1" x14ac:dyDescent="0.3">
      <c r="A2945" s="55" t="s">
        <v>1627</v>
      </c>
      <c r="B2945" s="56" t="s">
        <v>2946</v>
      </c>
      <c r="C2945" s="55" t="s">
        <v>157</v>
      </c>
      <c r="D2945" s="55" t="s">
        <v>2947</v>
      </c>
      <c r="E2945" s="249" t="s">
        <v>1648</v>
      </c>
      <c r="F2945" s="249"/>
      <c r="G2945" s="57" t="s">
        <v>164</v>
      </c>
      <c r="H2945" s="58">
        <v>1</v>
      </c>
      <c r="I2945" s="43">
        <f t="shared" si="615"/>
        <v>50.38</v>
      </c>
      <c r="J2945" s="43">
        <f t="shared" si="616"/>
        <v>50.38</v>
      </c>
      <c r="L2945">
        <f>_xlfn.XLOOKUP(B2945,Analítico!B:B,Analítico!I:I,0)</f>
        <v>50.38</v>
      </c>
    </row>
    <row r="2946" spans="1:12" ht="26.25" hidden="1" thickBot="1" x14ac:dyDescent="0.3">
      <c r="A2946" s="44"/>
      <c r="B2946" s="44"/>
      <c r="C2946" s="44"/>
      <c r="D2946" s="44"/>
      <c r="E2946" s="44" t="s">
        <v>1629</v>
      </c>
      <c r="F2946" s="45">
        <v>5.15</v>
      </c>
      <c r="G2946" s="44" t="s">
        <v>1630</v>
      </c>
      <c r="H2946" s="45">
        <v>0</v>
      </c>
      <c r="I2946" s="44" t="s">
        <v>1631</v>
      </c>
      <c r="J2946" s="45">
        <v>5.15</v>
      </c>
      <c r="L2946" t="str">
        <f>_xlfn.XLOOKUP(B2946,Analítico!B:B,Analítico!I:I,0)</f>
        <v>MO com LS =&gt;</v>
      </c>
    </row>
    <row r="2947" spans="1:12" ht="15" hidden="1" customHeight="1" thickBot="1" x14ac:dyDescent="0.3">
      <c r="A2947" s="44"/>
      <c r="B2947" s="44"/>
      <c r="C2947" s="44"/>
      <c r="D2947" s="44"/>
      <c r="E2947" s="44" t="s">
        <v>1632</v>
      </c>
      <c r="F2947" s="45">
        <v>12.79</v>
      </c>
      <c r="G2947" s="44"/>
      <c r="H2947" s="229" t="s">
        <v>1633</v>
      </c>
      <c r="I2947" s="229"/>
      <c r="J2947" s="45">
        <v>70.97</v>
      </c>
      <c r="L2947" t="str">
        <f>_xlfn.XLOOKUP(B2947,Analítico!B:B,Analítico!I:I,0)</f>
        <v>MO com LS =&gt;</v>
      </c>
    </row>
    <row r="2948" spans="1:12" ht="0.75" customHeight="1" thickTop="1" x14ac:dyDescent="0.25">
      <c r="A2948" s="49"/>
      <c r="B2948" s="49"/>
      <c r="C2948" s="49"/>
      <c r="D2948" s="49"/>
      <c r="E2948" s="49"/>
      <c r="F2948" s="49"/>
      <c r="G2948" s="49"/>
      <c r="H2948" s="49"/>
      <c r="I2948" s="49"/>
      <c r="J2948" s="49"/>
      <c r="L2948" t="str">
        <f>_xlfn.XLOOKUP(B2948,Analítico!B:B,Analítico!I:I,0)</f>
        <v>MO com LS =&gt;</v>
      </c>
    </row>
    <row r="2949" spans="1:12" ht="18" hidden="1" customHeight="1" x14ac:dyDescent="0.25">
      <c r="A2949" s="36" t="s">
        <v>1277</v>
      </c>
      <c r="B2949" s="37" t="s">
        <v>137</v>
      </c>
      <c r="C2949" s="36" t="s">
        <v>138</v>
      </c>
      <c r="D2949" s="36" t="s">
        <v>9</v>
      </c>
      <c r="E2949" s="250" t="s">
        <v>1626</v>
      </c>
      <c r="F2949" s="250"/>
      <c r="G2949" s="38" t="s">
        <v>139</v>
      </c>
      <c r="H2949" s="37" t="s">
        <v>140</v>
      </c>
      <c r="I2949" s="37" t="s">
        <v>141</v>
      </c>
      <c r="J2949" s="37" t="s">
        <v>10</v>
      </c>
      <c r="L2949" t="str">
        <f>_xlfn.XLOOKUP(B2949,Analítico!B:B,Analítico!I:I,0)</f>
        <v>Valor Unit</v>
      </c>
    </row>
    <row r="2950" spans="1:12" ht="25.5" customHeight="1" x14ac:dyDescent="0.25">
      <c r="A2950" s="39" t="s">
        <v>1636</v>
      </c>
      <c r="B2950" s="40" t="s">
        <v>1278</v>
      </c>
      <c r="C2950" s="39" t="s">
        <v>157</v>
      </c>
      <c r="D2950" s="39" t="s">
        <v>1279</v>
      </c>
      <c r="E2950" s="251" t="s">
        <v>2550</v>
      </c>
      <c r="F2950" s="251"/>
      <c r="G2950" s="41" t="s">
        <v>164</v>
      </c>
      <c r="H2950" s="42">
        <v>1</v>
      </c>
      <c r="I2950" s="43">
        <f t="shared" ref="I2950:I2954" si="617">L2950</f>
        <v>151.0150976639344</v>
      </c>
      <c r="J2950" s="43">
        <f t="shared" ref="J2950:J2954" si="618">H2950*I2950</f>
        <v>151.0150976639344</v>
      </c>
      <c r="L2950">
        <f>_xlfn.XLOOKUP(B2950,Analítico!B:B,Analítico!I:I,0)</f>
        <v>151.0150976639344</v>
      </c>
    </row>
    <row r="2951" spans="1:12" ht="25.5" customHeight="1" x14ac:dyDescent="0.25">
      <c r="A2951" s="50" t="s">
        <v>1638</v>
      </c>
      <c r="B2951" s="51" t="s">
        <v>2162</v>
      </c>
      <c r="C2951" s="50" t="s">
        <v>157</v>
      </c>
      <c r="D2951" s="50" t="s">
        <v>2163</v>
      </c>
      <c r="E2951" s="248" t="s">
        <v>1637</v>
      </c>
      <c r="F2951" s="248"/>
      <c r="G2951" s="52" t="s">
        <v>266</v>
      </c>
      <c r="H2951" s="53">
        <v>0.84299999999999997</v>
      </c>
      <c r="I2951" s="43">
        <f t="shared" si="617"/>
        <v>18.72</v>
      </c>
      <c r="J2951" s="43">
        <f t="shared" si="618"/>
        <v>15.780959999999999</v>
      </c>
      <c r="L2951">
        <f>_xlfn.XLOOKUP(B2951,Analítico!B:B,Analítico!I:I,0)</f>
        <v>18.72</v>
      </c>
    </row>
    <row r="2952" spans="1:12" ht="25.5" customHeight="1" x14ac:dyDescent="0.25">
      <c r="A2952" s="50" t="s">
        <v>1638</v>
      </c>
      <c r="B2952" s="51" t="s">
        <v>1658</v>
      </c>
      <c r="C2952" s="50" t="s">
        <v>157</v>
      </c>
      <c r="D2952" s="50" t="s">
        <v>1659</v>
      </c>
      <c r="E2952" s="248" t="s">
        <v>1637</v>
      </c>
      <c r="F2952" s="248"/>
      <c r="G2952" s="52" t="s">
        <v>266</v>
      </c>
      <c r="H2952" s="53">
        <v>0.84299999999999997</v>
      </c>
      <c r="I2952" s="43">
        <f t="shared" si="617"/>
        <v>25.97</v>
      </c>
      <c r="J2952" s="43">
        <f t="shared" si="618"/>
        <v>21.892709999999997</v>
      </c>
      <c r="L2952">
        <f>_xlfn.XLOOKUP(B2952,Analítico!B:B,Analítico!I:I,0)</f>
        <v>25.97</v>
      </c>
    </row>
    <row r="2953" spans="1:12" ht="24" customHeight="1" x14ac:dyDescent="0.25">
      <c r="A2953" s="55" t="s">
        <v>1627</v>
      </c>
      <c r="B2953" s="56" t="s">
        <v>2199</v>
      </c>
      <c r="C2953" s="55" t="s">
        <v>157</v>
      </c>
      <c r="D2953" s="55" t="s">
        <v>2200</v>
      </c>
      <c r="E2953" s="249" t="s">
        <v>1648</v>
      </c>
      <c r="F2953" s="249"/>
      <c r="G2953" s="57" t="s">
        <v>164</v>
      </c>
      <c r="H2953" s="58">
        <v>1.2E-2</v>
      </c>
      <c r="I2953" s="43">
        <f t="shared" si="617"/>
        <v>3.74</v>
      </c>
      <c r="J2953" s="43">
        <f t="shared" si="618"/>
        <v>4.4880000000000003E-2</v>
      </c>
      <c r="L2953">
        <f>_xlfn.XLOOKUP(B2953,Analítico!B:B,Analítico!I:I,0)</f>
        <v>3.74</v>
      </c>
    </row>
    <row r="2954" spans="1:12" ht="39" customHeight="1" thickBot="1" x14ac:dyDescent="0.3">
      <c r="A2954" s="55" t="s">
        <v>1627</v>
      </c>
      <c r="B2954" s="56" t="s">
        <v>2948</v>
      </c>
      <c r="C2954" s="55" t="s">
        <v>157</v>
      </c>
      <c r="D2954" s="55" t="s">
        <v>2949</v>
      </c>
      <c r="E2954" s="249" t="s">
        <v>1648</v>
      </c>
      <c r="F2954" s="249"/>
      <c r="G2954" s="57" t="s">
        <v>164</v>
      </c>
      <c r="H2954" s="58">
        <v>1</v>
      </c>
      <c r="I2954" s="43">
        <f t="shared" si="617"/>
        <v>113.31</v>
      </c>
      <c r="J2954" s="43">
        <f t="shared" si="618"/>
        <v>113.31</v>
      </c>
      <c r="L2954">
        <f>_xlfn.XLOOKUP(B2954,Analítico!B:B,Analítico!I:I,0)</f>
        <v>113.31</v>
      </c>
    </row>
    <row r="2955" spans="1:12" ht="26.25" hidden="1" thickBot="1" x14ac:dyDescent="0.3">
      <c r="A2955" s="44"/>
      <c r="B2955" s="44"/>
      <c r="C2955" s="44"/>
      <c r="D2955" s="44"/>
      <c r="E2955" s="44" t="s">
        <v>1629</v>
      </c>
      <c r="F2955" s="45">
        <v>29.3</v>
      </c>
      <c r="G2955" s="44" t="s">
        <v>1630</v>
      </c>
      <c r="H2955" s="45">
        <v>0</v>
      </c>
      <c r="I2955" s="44" t="s">
        <v>1631</v>
      </c>
      <c r="J2955" s="45">
        <v>29.3</v>
      </c>
      <c r="L2955" t="str">
        <f>_xlfn.XLOOKUP(B2955,Analítico!B:B,Analítico!I:I,0)</f>
        <v>MO com LS =&gt;</v>
      </c>
    </row>
    <row r="2956" spans="1:12" ht="15" hidden="1" customHeight="1" thickBot="1" x14ac:dyDescent="0.3">
      <c r="A2956" s="44"/>
      <c r="B2956" s="44"/>
      <c r="C2956" s="44"/>
      <c r="D2956" s="44"/>
      <c r="E2956" s="44" t="s">
        <v>1632</v>
      </c>
      <c r="F2956" s="45">
        <v>33.799999999999997</v>
      </c>
      <c r="G2956" s="44"/>
      <c r="H2956" s="229" t="s">
        <v>1633</v>
      </c>
      <c r="I2956" s="229"/>
      <c r="J2956" s="45">
        <v>187.45</v>
      </c>
      <c r="L2956" t="str">
        <f>_xlfn.XLOOKUP(B2956,Analítico!B:B,Analítico!I:I,0)</f>
        <v>MO com LS =&gt;</v>
      </c>
    </row>
    <row r="2957" spans="1:12" ht="0.75" customHeight="1" thickTop="1" x14ac:dyDescent="0.25">
      <c r="A2957" s="49"/>
      <c r="B2957" s="49"/>
      <c r="C2957" s="49"/>
      <c r="D2957" s="49"/>
      <c r="E2957" s="49"/>
      <c r="F2957" s="49"/>
      <c r="G2957" s="49"/>
      <c r="H2957" s="49"/>
      <c r="I2957" s="49"/>
      <c r="J2957" s="49"/>
      <c r="L2957" t="str">
        <f>_xlfn.XLOOKUP(B2957,Analítico!B:B,Analítico!I:I,0)</f>
        <v>MO com LS =&gt;</v>
      </c>
    </row>
    <row r="2958" spans="1:12" ht="18" hidden="1" customHeight="1" x14ac:dyDescent="0.25">
      <c r="A2958" s="36" t="s">
        <v>1280</v>
      </c>
      <c r="B2958" s="37" t="s">
        <v>137</v>
      </c>
      <c r="C2958" s="36" t="s">
        <v>138</v>
      </c>
      <c r="D2958" s="36" t="s">
        <v>9</v>
      </c>
      <c r="E2958" s="250" t="s">
        <v>1626</v>
      </c>
      <c r="F2958" s="250"/>
      <c r="G2958" s="38" t="s">
        <v>139</v>
      </c>
      <c r="H2958" s="37" t="s">
        <v>140</v>
      </c>
      <c r="I2958" s="37" t="s">
        <v>141</v>
      </c>
      <c r="J2958" s="37" t="s">
        <v>10</v>
      </c>
      <c r="L2958" t="str">
        <f>_xlfn.XLOOKUP(B2958,Analítico!B:B,Analítico!I:I,0)</f>
        <v>Valor Unit</v>
      </c>
    </row>
    <row r="2959" spans="1:12" ht="25.5" customHeight="1" x14ac:dyDescent="0.25">
      <c r="A2959" s="39" t="s">
        <v>1636</v>
      </c>
      <c r="B2959" s="40" t="s">
        <v>1281</v>
      </c>
      <c r="C2959" s="39" t="s">
        <v>162</v>
      </c>
      <c r="D2959" s="39" t="s">
        <v>1282</v>
      </c>
      <c r="E2959" s="251" t="s">
        <v>2932</v>
      </c>
      <c r="F2959" s="251"/>
      <c r="G2959" s="41" t="s">
        <v>164</v>
      </c>
      <c r="H2959" s="42">
        <v>1</v>
      </c>
      <c r="I2959" s="43">
        <f t="shared" ref="I2959:I2962" si="619">L2959</f>
        <v>542.08337564754106</v>
      </c>
      <c r="J2959" s="43">
        <f t="shared" ref="J2959:J2962" si="620">H2959*I2959</f>
        <v>542.08337564754106</v>
      </c>
      <c r="L2959">
        <f>_xlfn.XLOOKUP(B2959,Analítico!B:B,Analítico!I:I,0)</f>
        <v>542.08337564754106</v>
      </c>
    </row>
    <row r="2960" spans="1:12" ht="25.5" customHeight="1" x14ac:dyDescent="0.25">
      <c r="A2960" s="50" t="s">
        <v>1638</v>
      </c>
      <c r="B2960" s="51" t="s">
        <v>2162</v>
      </c>
      <c r="C2960" s="50" t="s">
        <v>157</v>
      </c>
      <c r="D2960" s="50" t="s">
        <v>2163</v>
      </c>
      <c r="E2960" s="248" t="s">
        <v>1637</v>
      </c>
      <c r="F2960" s="248"/>
      <c r="G2960" s="52" t="s">
        <v>266</v>
      </c>
      <c r="H2960" s="53">
        <v>1.665</v>
      </c>
      <c r="I2960" s="43">
        <f t="shared" si="619"/>
        <v>18.72</v>
      </c>
      <c r="J2960" s="43">
        <f t="shared" si="620"/>
        <v>31.168799999999997</v>
      </c>
      <c r="L2960">
        <f>_xlfn.XLOOKUP(B2960,Analítico!B:B,Analítico!I:I,0)</f>
        <v>18.72</v>
      </c>
    </row>
    <row r="2961" spans="1:12" ht="25.5" customHeight="1" x14ac:dyDescent="0.25">
      <c r="A2961" s="50" t="s">
        <v>1638</v>
      </c>
      <c r="B2961" s="51" t="s">
        <v>1658</v>
      </c>
      <c r="C2961" s="50" t="s">
        <v>157</v>
      </c>
      <c r="D2961" s="50" t="s">
        <v>1659</v>
      </c>
      <c r="E2961" s="248" t="s">
        <v>1637</v>
      </c>
      <c r="F2961" s="248"/>
      <c r="G2961" s="52" t="s">
        <v>266</v>
      </c>
      <c r="H2961" s="53">
        <v>1.665</v>
      </c>
      <c r="I2961" s="43">
        <f t="shared" si="619"/>
        <v>25.97</v>
      </c>
      <c r="J2961" s="43">
        <f t="shared" si="620"/>
        <v>43.240049999999997</v>
      </c>
      <c r="L2961">
        <f>_xlfn.XLOOKUP(B2961,Analítico!B:B,Analítico!I:I,0)</f>
        <v>25.97</v>
      </c>
    </row>
    <row r="2962" spans="1:12" ht="25.5" customHeight="1" thickBot="1" x14ac:dyDescent="0.3">
      <c r="A2962" s="55" t="s">
        <v>1627</v>
      </c>
      <c r="B2962" s="56" t="s">
        <v>2950</v>
      </c>
      <c r="C2962" s="55" t="s">
        <v>162</v>
      </c>
      <c r="D2962" s="55" t="s">
        <v>1282</v>
      </c>
      <c r="E2962" s="249" t="s">
        <v>1648</v>
      </c>
      <c r="F2962" s="249"/>
      <c r="G2962" s="57" t="s">
        <v>164</v>
      </c>
      <c r="H2962" s="58">
        <v>1</v>
      </c>
      <c r="I2962" s="43">
        <f t="shared" si="619"/>
        <v>467.68</v>
      </c>
      <c r="J2962" s="43">
        <f t="shared" si="620"/>
        <v>467.68</v>
      </c>
      <c r="L2962">
        <f>_xlfn.XLOOKUP(B2962,Analítico!B:B,Analítico!I:I,0)</f>
        <v>467.68</v>
      </c>
    </row>
    <row r="2963" spans="1:12" ht="26.25" hidden="1" thickBot="1" x14ac:dyDescent="0.3">
      <c r="A2963" s="44"/>
      <c r="B2963" s="44"/>
      <c r="C2963" s="44"/>
      <c r="D2963" s="44"/>
      <c r="E2963" s="44" t="s">
        <v>1629</v>
      </c>
      <c r="F2963" s="45">
        <v>57.87</v>
      </c>
      <c r="G2963" s="44" t="s">
        <v>1630</v>
      </c>
      <c r="H2963" s="45">
        <v>0</v>
      </c>
      <c r="I2963" s="44" t="s">
        <v>1631</v>
      </c>
      <c r="J2963" s="45">
        <v>57.87</v>
      </c>
      <c r="L2963" t="str">
        <f>_xlfn.XLOOKUP(B2963,Analítico!B:B,Analítico!I:I,0)</f>
        <v>MO com LS =&gt;</v>
      </c>
    </row>
    <row r="2964" spans="1:12" ht="15" hidden="1" customHeight="1" thickBot="1" x14ac:dyDescent="0.3">
      <c r="A2964" s="44"/>
      <c r="B2964" s="44"/>
      <c r="C2964" s="44"/>
      <c r="D2964" s="44"/>
      <c r="E2964" s="44" t="s">
        <v>1632</v>
      </c>
      <c r="F2964" s="45">
        <v>121.33</v>
      </c>
      <c r="G2964" s="44"/>
      <c r="H2964" s="229" t="s">
        <v>1633</v>
      </c>
      <c r="I2964" s="229"/>
      <c r="J2964" s="45">
        <v>672.87</v>
      </c>
      <c r="L2964" t="str">
        <f>_xlfn.XLOOKUP(B2964,Analítico!B:B,Analítico!I:I,0)</f>
        <v>MO com LS =&gt;</v>
      </c>
    </row>
    <row r="2965" spans="1:12" ht="0.75" customHeight="1" thickTop="1" x14ac:dyDescent="0.25">
      <c r="A2965" s="49"/>
      <c r="B2965" s="49"/>
      <c r="C2965" s="49"/>
      <c r="D2965" s="49"/>
      <c r="E2965" s="49"/>
      <c r="F2965" s="49"/>
      <c r="G2965" s="49"/>
      <c r="H2965" s="49"/>
      <c r="I2965" s="49"/>
      <c r="J2965" s="49"/>
      <c r="L2965" t="str">
        <f>_xlfn.XLOOKUP(B2965,Analítico!B:B,Analítico!I:I,0)</f>
        <v>MO com LS =&gt;</v>
      </c>
    </row>
    <row r="2966" spans="1:12" ht="18" hidden="1" customHeight="1" x14ac:dyDescent="0.25">
      <c r="A2966" s="36" t="s">
        <v>1283</v>
      </c>
      <c r="B2966" s="37" t="s">
        <v>137</v>
      </c>
      <c r="C2966" s="36" t="s">
        <v>138</v>
      </c>
      <c r="D2966" s="36" t="s">
        <v>9</v>
      </c>
      <c r="E2966" s="250" t="s">
        <v>1626</v>
      </c>
      <c r="F2966" s="250"/>
      <c r="G2966" s="38" t="s">
        <v>139</v>
      </c>
      <c r="H2966" s="37" t="s">
        <v>140</v>
      </c>
      <c r="I2966" s="37" t="s">
        <v>141</v>
      </c>
      <c r="J2966" s="37" t="s">
        <v>10</v>
      </c>
      <c r="L2966" t="str">
        <f>_xlfn.XLOOKUP(B2966,Analítico!B:B,Analítico!I:I,0)</f>
        <v>Valor Unit</v>
      </c>
    </row>
    <row r="2967" spans="1:12" ht="24" customHeight="1" x14ac:dyDescent="0.25">
      <c r="A2967" s="39" t="s">
        <v>1636</v>
      </c>
      <c r="B2967" s="40" t="s">
        <v>1284</v>
      </c>
      <c r="C2967" s="39" t="s">
        <v>204</v>
      </c>
      <c r="D2967" s="39" t="s">
        <v>1285</v>
      </c>
      <c r="E2967" s="251">
        <v>8</v>
      </c>
      <c r="F2967" s="251"/>
      <c r="G2967" s="41" t="s">
        <v>488</v>
      </c>
      <c r="H2967" s="42">
        <v>1</v>
      </c>
      <c r="I2967" s="43">
        <f t="shared" ref="I2967:I2971" si="621">L2967</f>
        <v>158.39465645081967</v>
      </c>
      <c r="J2967" s="43">
        <f t="shared" ref="J2967:J2971" si="622">H2967*I2967</f>
        <v>158.39465645081967</v>
      </c>
      <c r="L2967">
        <f>_xlfn.XLOOKUP(B2967,Analítico!B:B,Analítico!I:I,0)</f>
        <v>158.39465645081967</v>
      </c>
    </row>
    <row r="2968" spans="1:12" ht="24" customHeight="1" x14ac:dyDescent="0.25">
      <c r="A2968" s="55" t="s">
        <v>1627</v>
      </c>
      <c r="B2968" s="56" t="s">
        <v>2074</v>
      </c>
      <c r="C2968" s="55" t="s">
        <v>204</v>
      </c>
      <c r="D2968" s="55" t="s">
        <v>2075</v>
      </c>
      <c r="E2968" s="249" t="s">
        <v>1665</v>
      </c>
      <c r="F2968" s="249"/>
      <c r="G2968" s="57" t="s">
        <v>1787</v>
      </c>
      <c r="H2968" s="58">
        <v>0.54</v>
      </c>
      <c r="I2968" s="43">
        <f t="shared" si="621"/>
        <v>14.45</v>
      </c>
      <c r="J2968" s="43">
        <f t="shared" si="622"/>
        <v>7.8029999999999999</v>
      </c>
      <c r="L2968">
        <f>_xlfn.XLOOKUP(B2968,Analítico!B:B,Analítico!I:I,0)</f>
        <v>14.45</v>
      </c>
    </row>
    <row r="2969" spans="1:12" ht="24" customHeight="1" x14ac:dyDescent="0.25">
      <c r="A2969" s="55" t="s">
        <v>1627</v>
      </c>
      <c r="B2969" s="56" t="s">
        <v>2225</v>
      </c>
      <c r="C2969" s="55" t="s">
        <v>204</v>
      </c>
      <c r="D2969" s="55" t="s">
        <v>2226</v>
      </c>
      <c r="E2969" s="249" t="s">
        <v>1665</v>
      </c>
      <c r="F2969" s="249"/>
      <c r="G2969" s="57" t="s">
        <v>1787</v>
      </c>
      <c r="H2969" s="58">
        <v>0.54</v>
      </c>
      <c r="I2969" s="43">
        <f t="shared" si="621"/>
        <v>21.92</v>
      </c>
      <c r="J2969" s="43">
        <f t="shared" si="622"/>
        <v>11.836800000000002</v>
      </c>
      <c r="L2969">
        <f>_xlfn.XLOOKUP(B2969,Analítico!B:B,Analítico!I:I,0)</f>
        <v>21.92</v>
      </c>
    </row>
    <row r="2970" spans="1:12" ht="24" customHeight="1" x14ac:dyDescent="0.25">
      <c r="A2970" s="55" t="s">
        <v>1627</v>
      </c>
      <c r="B2970" s="56" t="s">
        <v>2951</v>
      </c>
      <c r="C2970" s="55" t="s">
        <v>204</v>
      </c>
      <c r="D2970" s="55" t="s">
        <v>1285</v>
      </c>
      <c r="E2970" s="249" t="s">
        <v>1648</v>
      </c>
      <c r="F2970" s="249"/>
      <c r="G2970" s="57" t="s">
        <v>596</v>
      </c>
      <c r="H2970" s="58">
        <v>1</v>
      </c>
      <c r="I2970" s="43">
        <f t="shared" si="621"/>
        <v>138.58000000000001</v>
      </c>
      <c r="J2970" s="43">
        <f t="shared" si="622"/>
        <v>138.58000000000001</v>
      </c>
      <c r="L2970">
        <f>_xlfn.XLOOKUP(B2970,Analítico!B:B,Analítico!I:I,0)</f>
        <v>138.58000000000001</v>
      </c>
    </row>
    <row r="2971" spans="1:12" ht="24" customHeight="1" thickBot="1" x14ac:dyDescent="0.3">
      <c r="A2971" s="55" t="s">
        <v>1627</v>
      </c>
      <c r="B2971" s="56" t="s">
        <v>2952</v>
      </c>
      <c r="C2971" s="55" t="s">
        <v>204</v>
      </c>
      <c r="D2971" s="55" t="s">
        <v>2953</v>
      </c>
      <c r="E2971" s="249" t="s">
        <v>1648</v>
      </c>
      <c r="F2971" s="249"/>
      <c r="G2971" s="57" t="s">
        <v>808</v>
      </c>
      <c r="H2971" s="58">
        <v>0.4</v>
      </c>
      <c r="I2971" s="43">
        <f t="shared" si="621"/>
        <v>0.45</v>
      </c>
      <c r="J2971" s="43">
        <f t="shared" si="622"/>
        <v>0.18000000000000002</v>
      </c>
      <c r="L2971">
        <f>_xlfn.XLOOKUP(B2971,Analítico!B:B,Analítico!I:I,0)</f>
        <v>0.45</v>
      </c>
    </row>
    <row r="2972" spans="1:12" ht="26.25" hidden="1" thickBot="1" x14ac:dyDescent="0.3">
      <c r="A2972" s="44"/>
      <c r="B2972" s="44"/>
      <c r="C2972" s="44"/>
      <c r="D2972" s="44"/>
      <c r="E2972" s="44" t="s">
        <v>1629</v>
      </c>
      <c r="F2972" s="45">
        <v>19.98</v>
      </c>
      <c r="G2972" s="44" t="s">
        <v>1630</v>
      </c>
      <c r="H2972" s="45">
        <v>0</v>
      </c>
      <c r="I2972" s="44" t="s">
        <v>1631</v>
      </c>
      <c r="J2972" s="45">
        <v>19.98</v>
      </c>
      <c r="L2972" t="str">
        <f>_xlfn.XLOOKUP(B2972,Analítico!B:B,Analítico!I:I,0)</f>
        <v>MO com LS =&gt;</v>
      </c>
    </row>
    <row r="2973" spans="1:12" ht="15" hidden="1" customHeight="1" thickBot="1" x14ac:dyDescent="0.3">
      <c r="A2973" s="44"/>
      <c r="B2973" s="44"/>
      <c r="C2973" s="44"/>
      <c r="D2973" s="44"/>
      <c r="E2973" s="44" t="s">
        <v>1632</v>
      </c>
      <c r="F2973" s="45">
        <v>35.450000000000003</v>
      </c>
      <c r="G2973" s="44"/>
      <c r="H2973" s="229" t="s">
        <v>1633</v>
      </c>
      <c r="I2973" s="229"/>
      <c r="J2973" s="45">
        <v>196.61</v>
      </c>
      <c r="L2973" t="str">
        <f>_xlfn.XLOOKUP(B2973,Analítico!B:B,Analítico!I:I,0)</f>
        <v>MO com LS =&gt;</v>
      </c>
    </row>
    <row r="2974" spans="1:12" ht="0.75" customHeight="1" thickTop="1" x14ac:dyDescent="0.25">
      <c r="A2974" s="49"/>
      <c r="B2974" s="49"/>
      <c r="C2974" s="49"/>
      <c r="D2974" s="49"/>
      <c r="E2974" s="49"/>
      <c r="F2974" s="49"/>
      <c r="G2974" s="49"/>
      <c r="H2974" s="49"/>
      <c r="I2974" s="49"/>
      <c r="J2974" s="49"/>
      <c r="L2974" t="str">
        <f>_xlfn.XLOOKUP(B2974,Analítico!B:B,Analítico!I:I,0)</f>
        <v>MO com LS =&gt;</v>
      </c>
    </row>
    <row r="2975" spans="1:12" ht="18" hidden="1" customHeight="1" x14ac:dyDescent="0.25">
      <c r="A2975" s="36" t="s">
        <v>1286</v>
      </c>
      <c r="B2975" s="37" t="s">
        <v>137</v>
      </c>
      <c r="C2975" s="36" t="s">
        <v>138</v>
      </c>
      <c r="D2975" s="36" t="s">
        <v>9</v>
      </c>
      <c r="E2975" s="250" t="s">
        <v>1626</v>
      </c>
      <c r="F2975" s="250"/>
      <c r="G2975" s="38" t="s">
        <v>139</v>
      </c>
      <c r="H2975" s="37" t="s">
        <v>140</v>
      </c>
      <c r="I2975" s="37" t="s">
        <v>141</v>
      </c>
      <c r="J2975" s="37" t="s">
        <v>10</v>
      </c>
      <c r="L2975" t="str">
        <f>_xlfn.XLOOKUP(B2975,Analítico!B:B,Analítico!I:I,0)</f>
        <v>Valor Unit</v>
      </c>
    </row>
    <row r="2976" spans="1:12" ht="39" customHeight="1" x14ac:dyDescent="0.25">
      <c r="A2976" s="39" t="s">
        <v>1636</v>
      </c>
      <c r="B2976" s="40" t="s">
        <v>1287</v>
      </c>
      <c r="C2976" s="39" t="s">
        <v>157</v>
      </c>
      <c r="D2976" s="39" t="s">
        <v>1288</v>
      </c>
      <c r="E2976" s="251" t="s">
        <v>2168</v>
      </c>
      <c r="F2976" s="251"/>
      <c r="G2976" s="41" t="s">
        <v>164</v>
      </c>
      <c r="H2976" s="42">
        <v>1</v>
      </c>
      <c r="I2976" s="43">
        <f t="shared" ref="I2976:I2981" si="623">L2976</f>
        <v>43.310598295081967</v>
      </c>
      <c r="J2976" s="43">
        <f t="shared" ref="J2976:J2981" si="624">H2976*I2976</f>
        <v>43.310598295081967</v>
      </c>
      <c r="L2976">
        <f>_xlfn.XLOOKUP(B2976,Analítico!B:B,Analítico!I:I,0)</f>
        <v>43.310598295081967</v>
      </c>
    </row>
    <row r="2977" spans="1:12" ht="25.5" customHeight="1" x14ac:dyDescent="0.25">
      <c r="A2977" s="50" t="s">
        <v>1638</v>
      </c>
      <c r="B2977" s="51" t="s">
        <v>2162</v>
      </c>
      <c r="C2977" s="50" t="s">
        <v>157</v>
      </c>
      <c r="D2977" s="50" t="s">
        <v>2163</v>
      </c>
      <c r="E2977" s="248" t="s">
        <v>1637</v>
      </c>
      <c r="F2977" s="248"/>
      <c r="G2977" s="52" t="s">
        <v>266</v>
      </c>
      <c r="H2977" s="53">
        <v>0.53300000000000003</v>
      </c>
      <c r="I2977" s="43">
        <f t="shared" si="623"/>
        <v>18.72</v>
      </c>
      <c r="J2977" s="43">
        <f t="shared" si="624"/>
        <v>9.97776</v>
      </c>
      <c r="L2977">
        <f>_xlfn.XLOOKUP(B2977,Analítico!B:B,Analítico!I:I,0)</f>
        <v>18.72</v>
      </c>
    </row>
    <row r="2978" spans="1:12" ht="25.5" customHeight="1" x14ac:dyDescent="0.25">
      <c r="A2978" s="50" t="s">
        <v>1638</v>
      </c>
      <c r="B2978" s="51" t="s">
        <v>1658</v>
      </c>
      <c r="C2978" s="50" t="s">
        <v>157</v>
      </c>
      <c r="D2978" s="50" t="s">
        <v>1659</v>
      </c>
      <c r="E2978" s="248" t="s">
        <v>1637</v>
      </c>
      <c r="F2978" s="248"/>
      <c r="G2978" s="52" t="s">
        <v>266</v>
      </c>
      <c r="H2978" s="53">
        <v>0.53300000000000003</v>
      </c>
      <c r="I2978" s="43">
        <f t="shared" si="623"/>
        <v>25.97</v>
      </c>
      <c r="J2978" s="43">
        <f t="shared" si="624"/>
        <v>13.84201</v>
      </c>
      <c r="L2978">
        <f>_xlfn.XLOOKUP(B2978,Analítico!B:B,Analítico!I:I,0)</f>
        <v>25.97</v>
      </c>
    </row>
    <row r="2979" spans="1:12" ht="24" customHeight="1" x14ac:dyDescent="0.25">
      <c r="A2979" s="55" t="s">
        <v>1627</v>
      </c>
      <c r="B2979" s="56" t="s">
        <v>2241</v>
      </c>
      <c r="C2979" s="55" t="s">
        <v>157</v>
      </c>
      <c r="D2979" s="55" t="s">
        <v>2242</v>
      </c>
      <c r="E2979" s="249" t="s">
        <v>1648</v>
      </c>
      <c r="F2979" s="249"/>
      <c r="G2979" s="57" t="s">
        <v>164</v>
      </c>
      <c r="H2979" s="58">
        <v>1.7000000000000001E-2</v>
      </c>
      <c r="I2979" s="43">
        <f t="shared" si="623"/>
        <v>13.81</v>
      </c>
      <c r="J2979" s="43">
        <f t="shared" si="624"/>
        <v>0.23477000000000003</v>
      </c>
      <c r="L2979">
        <f>_xlfn.XLOOKUP(B2979,Analítico!B:B,Analítico!I:I,0)</f>
        <v>13.81</v>
      </c>
    </row>
    <row r="2980" spans="1:12" ht="25.5" customHeight="1" x14ac:dyDescent="0.25">
      <c r="A2980" s="55" t="s">
        <v>1627</v>
      </c>
      <c r="B2980" s="56" t="s">
        <v>2954</v>
      </c>
      <c r="C2980" s="55" t="s">
        <v>157</v>
      </c>
      <c r="D2980" s="55" t="s">
        <v>2955</v>
      </c>
      <c r="E2980" s="249" t="s">
        <v>1648</v>
      </c>
      <c r="F2980" s="249"/>
      <c r="G2980" s="57" t="s">
        <v>164</v>
      </c>
      <c r="H2980" s="58">
        <v>1</v>
      </c>
      <c r="I2980" s="43">
        <f t="shared" si="623"/>
        <v>19.13</v>
      </c>
      <c r="J2980" s="43">
        <f t="shared" si="624"/>
        <v>19.13</v>
      </c>
      <c r="L2980">
        <f>_xlfn.XLOOKUP(B2980,Analítico!B:B,Analítico!I:I,0)</f>
        <v>19.13</v>
      </c>
    </row>
    <row r="2981" spans="1:12" ht="24" customHeight="1" thickBot="1" x14ac:dyDescent="0.3">
      <c r="A2981" s="55" t="s">
        <v>1627</v>
      </c>
      <c r="B2981" s="56" t="s">
        <v>2321</v>
      </c>
      <c r="C2981" s="55" t="s">
        <v>157</v>
      </c>
      <c r="D2981" s="55" t="s">
        <v>2322</v>
      </c>
      <c r="E2981" s="249" t="s">
        <v>1648</v>
      </c>
      <c r="F2981" s="249"/>
      <c r="G2981" s="57" t="s">
        <v>1724</v>
      </c>
      <c r="H2981" s="58">
        <v>4.0000000000000001E-3</v>
      </c>
      <c r="I2981" s="43">
        <f t="shared" si="623"/>
        <v>35.340000000000003</v>
      </c>
      <c r="J2981" s="43">
        <f t="shared" si="624"/>
        <v>0.14136000000000001</v>
      </c>
      <c r="L2981">
        <f>_xlfn.XLOOKUP(B2981,Analítico!B:B,Analítico!I:I,0)</f>
        <v>35.340000000000003</v>
      </c>
    </row>
    <row r="2982" spans="1:12" ht="26.25" hidden="1" thickBot="1" x14ac:dyDescent="0.3">
      <c r="A2982" s="44"/>
      <c r="B2982" s="44"/>
      <c r="C2982" s="44"/>
      <c r="D2982" s="44"/>
      <c r="E2982" s="44" t="s">
        <v>1629</v>
      </c>
      <c r="F2982" s="45">
        <v>18.52</v>
      </c>
      <c r="G2982" s="44" t="s">
        <v>1630</v>
      </c>
      <c r="H2982" s="45">
        <v>0</v>
      </c>
      <c r="I2982" s="44" t="s">
        <v>1631</v>
      </c>
      <c r="J2982" s="45">
        <v>18.52</v>
      </c>
      <c r="L2982" t="str">
        <f>_xlfn.XLOOKUP(B2982,Analítico!B:B,Analítico!I:I,0)</f>
        <v>MO com LS =&gt;</v>
      </c>
    </row>
    <row r="2983" spans="1:12" ht="15" hidden="1" customHeight="1" thickBot="1" x14ac:dyDescent="0.3">
      <c r="A2983" s="44"/>
      <c r="B2983" s="44"/>
      <c r="C2983" s="44"/>
      <c r="D2983" s="44"/>
      <c r="E2983" s="44" t="s">
        <v>1632</v>
      </c>
      <c r="F2983" s="45">
        <v>9.69</v>
      </c>
      <c r="G2983" s="44"/>
      <c r="H2983" s="229" t="s">
        <v>1633</v>
      </c>
      <c r="I2983" s="229"/>
      <c r="J2983" s="45">
        <v>53.76</v>
      </c>
      <c r="L2983" t="str">
        <f>_xlfn.XLOOKUP(B2983,Analítico!B:B,Analítico!I:I,0)</f>
        <v>MO com LS =&gt;</v>
      </c>
    </row>
    <row r="2984" spans="1:12" ht="0.75" customHeight="1" thickTop="1" x14ac:dyDescent="0.25">
      <c r="A2984" s="49"/>
      <c r="B2984" s="49"/>
      <c r="C2984" s="49"/>
      <c r="D2984" s="49"/>
      <c r="E2984" s="49"/>
      <c r="F2984" s="49"/>
      <c r="G2984" s="49"/>
      <c r="H2984" s="49"/>
      <c r="I2984" s="49"/>
      <c r="J2984" s="49"/>
      <c r="L2984" t="str">
        <f>_xlfn.XLOOKUP(B2984,Analítico!B:B,Analítico!I:I,0)</f>
        <v>MO com LS =&gt;</v>
      </c>
    </row>
    <row r="2985" spans="1:12" ht="18" hidden="1" customHeight="1" x14ac:dyDescent="0.25">
      <c r="A2985" s="36" t="s">
        <v>1289</v>
      </c>
      <c r="B2985" s="37" t="s">
        <v>137</v>
      </c>
      <c r="C2985" s="36" t="s">
        <v>138</v>
      </c>
      <c r="D2985" s="36" t="s">
        <v>9</v>
      </c>
      <c r="E2985" s="250" t="s">
        <v>1626</v>
      </c>
      <c r="F2985" s="250"/>
      <c r="G2985" s="38" t="s">
        <v>139</v>
      </c>
      <c r="H2985" s="37" t="s">
        <v>140</v>
      </c>
      <c r="I2985" s="37" t="s">
        <v>141</v>
      </c>
      <c r="J2985" s="37" t="s">
        <v>10</v>
      </c>
      <c r="L2985" t="str">
        <f>_xlfn.XLOOKUP(B2985,Analítico!B:B,Analítico!I:I,0)</f>
        <v>Valor Unit</v>
      </c>
    </row>
    <row r="2986" spans="1:12" ht="64.5" customHeight="1" x14ac:dyDescent="0.25">
      <c r="A2986" s="39" t="s">
        <v>1636</v>
      </c>
      <c r="B2986" s="40" t="s">
        <v>1290</v>
      </c>
      <c r="C2986" s="39" t="s">
        <v>157</v>
      </c>
      <c r="D2986" s="39" t="s">
        <v>1291</v>
      </c>
      <c r="E2986" s="251" t="s">
        <v>2550</v>
      </c>
      <c r="F2986" s="251"/>
      <c r="G2986" s="41" t="s">
        <v>164</v>
      </c>
      <c r="H2986" s="42">
        <v>1</v>
      </c>
      <c r="I2986" s="43">
        <f t="shared" ref="I2986:I2994" si="625">L2986</f>
        <v>1259.3426533278691</v>
      </c>
      <c r="J2986" s="43">
        <f t="shared" ref="J2986:J2994" si="626">H2986*I2986</f>
        <v>1259.3426533278691</v>
      </c>
      <c r="L2986">
        <f>_xlfn.XLOOKUP(B2986,Analítico!B:B,Analítico!I:I,0)</f>
        <v>1259.3426533278691</v>
      </c>
    </row>
    <row r="2987" spans="1:12" ht="25.5" customHeight="1" x14ac:dyDescent="0.25">
      <c r="A2987" s="50" t="s">
        <v>1638</v>
      </c>
      <c r="B2987" s="51" t="s">
        <v>2162</v>
      </c>
      <c r="C2987" s="50" t="s">
        <v>157</v>
      </c>
      <c r="D2987" s="50" t="s">
        <v>2163</v>
      </c>
      <c r="E2987" s="248" t="s">
        <v>1637</v>
      </c>
      <c r="F2987" s="248"/>
      <c r="G2987" s="52" t="s">
        <v>266</v>
      </c>
      <c r="H2987" s="53">
        <v>3.0369999999999999</v>
      </c>
      <c r="I2987" s="43">
        <f t="shared" si="625"/>
        <v>18.72</v>
      </c>
      <c r="J2987" s="43">
        <f t="shared" si="626"/>
        <v>56.852639999999994</v>
      </c>
      <c r="L2987">
        <f>_xlfn.XLOOKUP(B2987,Analítico!B:B,Analítico!I:I,0)</f>
        <v>18.72</v>
      </c>
    </row>
    <row r="2988" spans="1:12" ht="25.5" customHeight="1" x14ac:dyDescent="0.25">
      <c r="A2988" s="50" t="s">
        <v>1638</v>
      </c>
      <c r="B2988" s="51" t="s">
        <v>1658</v>
      </c>
      <c r="C2988" s="50" t="s">
        <v>157</v>
      </c>
      <c r="D2988" s="50" t="s">
        <v>1659</v>
      </c>
      <c r="E2988" s="248" t="s">
        <v>1637</v>
      </c>
      <c r="F2988" s="248"/>
      <c r="G2988" s="52" t="s">
        <v>266</v>
      </c>
      <c r="H2988" s="53">
        <v>3.0369999999999999</v>
      </c>
      <c r="I2988" s="43">
        <f t="shared" si="625"/>
        <v>25.97</v>
      </c>
      <c r="J2988" s="43">
        <f t="shared" si="626"/>
        <v>78.870889999999989</v>
      </c>
      <c r="L2988">
        <f>_xlfn.XLOOKUP(B2988,Analítico!B:B,Analítico!I:I,0)</f>
        <v>25.97</v>
      </c>
    </row>
    <row r="2989" spans="1:12" ht="39" customHeight="1" x14ac:dyDescent="0.25">
      <c r="A2989" s="55" t="s">
        <v>1627</v>
      </c>
      <c r="B2989" s="56" t="s">
        <v>2956</v>
      </c>
      <c r="C2989" s="55" t="s">
        <v>157</v>
      </c>
      <c r="D2989" s="55" t="s">
        <v>2957</v>
      </c>
      <c r="E2989" s="249" t="s">
        <v>1648</v>
      </c>
      <c r="F2989" s="249"/>
      <c r="G2989" s="57" t="s">
        <v>164</v>
      </c>
      <c r="H2989" s="58">
        <v>4</v>
      </c>
      <c r="I2989" s="43">
        <f t="shared" si="625"/>
        <v>0.66</v>
      </c>
      <c r="J2989" s="43">
        <f t="shared" si="626"/>
        <v>2.64</v>
      </c>
      <c r="L2989">
        <f>_xlfn.XLOOKUP(B2989,Analítico!B:B,Analítico!I:I,0)</f>
        <v>0.66</v>
      </c>
    </row>
    <row r="2990" spans="1:12" ht="39" customHeight="1" x14ac:dyDescent="0.25">
      <c r="A2990" s="55" t="s">
        <v>1627</v>
      </c>
      <c r="B2990" s="56" t="s">
        <v>2958</v>
      </c>
      <c r="C2990" s="55" t="s">
        <v>157</v>
      </c>
      <c r="D2990" s="55" t="s">
        <v>2959</v>
      </c>
      <c r="E2990" s="249" t="s">
        <v>1648</v>
      </c>
      <c r="F2990" s="249"/>
      <c r="G2990" s="57" t="s">
        <v>164</v>
      </c>
      <c r="H2990" s="58">
        <v>1</v>
      </c>
      <c r="I2990" s="43">
        <f t="shared" si="625"/>
        <v>99.41</v>
      </c>
      <c r="J2990" s="43">
        <f t="shared" si="626"/>
        <v>99.41</v>
      </c>
      <c r="L2990">
        <f>_xlfn.XLOOKUP(B2990,Analítico!B:B,Analítico!I:I,0)</f>
        <v>99.41</v>
      </c>
    </row>
    <row r="2991" spans="1:12" ht="51.75" customHeight="1" x14ac:dyDescent="0.25">
      <c r="A2991" s="55" t="s">
        <v>1627</v>
      </c>
      <c r="B2991" s="56" t="s">
        <v>2940</v>
      </c>
      <c r="C2991" s="55" t="s">
        <v>157</v>
      </c>
      <c r="D2991" s="55" t="s">
        <v>2941</v>
      </c>
      <c r="E2991" s="249" t="s">
        <v>1648</v>
      </c>
      <c r="F2991" s="249"/>
      <c r="G2991" s="57" t="s">
        <v>164</v>
      </c>
      <c r="H2991" s="58">
        <v>1</v>
      </c>
      <c r="I2991" s="43">
        <f t="shared" si="625"/>
        <v>289.95</v>
      </c>
      <c r="J2991" s="43">
        <f t="shared" si="626"/>
        <v>289.95</v>
      </c>
      <c r="L2991">
        <f>_xlfn.XLOOKUP(B2991,Analítico!B:B,Analítico!I:I,0)</f>
        <v>289.95</v>
      </c>
    </row>
    <row r="2992" spans="1:12" ht="39" customHeight="1" x14ac:dyDescent="0.25">
      <c r="A2992" s="55" t="s">
        <v>1627</v>
      </c>
      <c r="B2992" s="56" t="s">
        <v>2960</v>
      </c>
      <c r="C2992" s="55" t="s">
        <v>157</v>
      </c>
      <c r="D2992" s="55" t="s">
        <v>2961</v>
      </c>
      <c r="E2992" s="249" t="s">
        <v>1648</v>
      </c>
      <c r="F2992" s="249"/>
      <c r="G2992" s="57" t="s">
        <v>164</v>
      </c>
      <c r="H2992" s="58">
        <v>1</v>
      </c>
      <c r="I2992" s="43">
        <f t="shared" si="625"/>
        <v>27.61</v>
      </c>
      <c r="J2992" s="43">
        <f t="shared" si="626"/>
        <v>27.61</v>
      </c>
      <c r="L2992">
        <f>_xlfn.XLOOKUP(B2992,Analítico!B:B,Analítico!I:I,0)</f>
        <v>27.61</v>
      </c>
    </row>
    <row r="2993" spans="1:12" ht="51.75" customHeight="1" x14ac:dyDescent="0.25">
      <c r="A2993" s="55" t="s">
        <v>1627</v>
      </c>
      <c r="B2993" s="56" t="s">
        <v>2962</v>
      </c>
      <c r="C2993" s="55" t="s">
        <v>157</v>
      </c>
      <c r="D2993" s="55" t="s">
        <v>2963</v>
      </c>
      <c r="E2993" s="249" t="s">
        <v>1648</v>
      </c>
      <c r="F2993" s="249"/>
      <c r="G2993" s="57" t="s">
        <v>164</v>
      </c>
      <c r="H2993" s="58">
        <v>1</v>
      </c>
      <c r="I2993" s="43">
        <f t="shared" si="625"/>
        <v>363.5</v>
      </c>
      <c r="J2993" s="43">
        <f t="shared" si="626"/>
        <v>363.5</v>
      </c>
      <c r="L2993">
        <f>_xlfn.XLOOKUP(B2993,Analítico!B:B,Analítico!I:I,0)</f>
        <v>363.5</v>
      </c>
    </row>
    <row r="2994" spans="1:12" ht="25.5" customHeight="1" thickBot="1" x14ac:dyDescent="0.3">
      <c r="A2994" s="55" t="s">
        <v>1627</v>
      </c>
      <c r="B2994" s="56" t="s">
        <v>2964</v>
      </c>
      <c r="C2994" s="55" t="s">
        <v>157</v>
      </c>
      <c r="D2994" s="55" t="s">
        <v>2965</v>
      </c>
      <c r="E2994" s="249" t="s">
        <v>1648</v>
      </c>
      <c r="F2994" s="249"/>
      <c r="G2994" s="57" t="s">
        <v>164</v>
      </c>
      <c r="H2994" s="58">
        <v>1</v>
      </c>
      <c r="I2994" s="43">
        <f t="shared" si="625"/>
        <v>340.49</v>
      </c>
      <c r="J2994" s="43">
        <f t="shared" si="626"/>
        <v>340.49</v>
      </c>
      <c r="L2994">
        <f>_xlfn.XLOOKUP(B2994,Analítico!B:B,Analítico!I:I,0)</f>
        <v>340.49</v>
      </c>
    </row>
    <row r="2995" spans="1:12" ht="26.25" hidden="1" thickBot="1" x14ac:dyDescent="0.3">
      <c r="A2995" s="44"/>
      <c r="B2995" s="44"/>
      <c r="C2995" s="44"/>
      <c r="D2995" s="44"/>
      <c r="E2995" s="44" t="s">
        <v>1629</v>
      </c>
      <c r="F2995" s="45">
        <v>105.55</v>
      </c>
      <c r="G2995" s="44" t="s">
        <v>1630</v>
      </c>
      <c r="H2995" s="45">
        <v>0</v>
      </c>
      <c r="I2995" s="44" t="s">
        <v>1631</v>
      </c>
      <c r="J2995" s="45">
        <v>105.55</v>
      </c>
      <c r="L2995" t="str">
        <f>_xlfn.XLOOKUP(B2995,Analítico!B:B,Analítico!I:I,0)</f>
        <v>MO com LS =&gt;</v>
      </c>
    </row>
    <row r="2996" spans="1:12" ht="15" hidden="1" customHeight="1" thickBot="1" x14ac:dyDescent="0.3">
      <c r="A2996" s="44"/>
      <c r="B2996" s="44"/>
      <c r="C2996" s="44"/>
      <c r="D2996" s="44"/>
      <c r="E2996" s="44" t="s">
        <v>1632</v>
      </c>
      <c r="F2996" s="45">
        <v>281.88</v>
      </c>
      <c r="G2996" s="44"/>
      <c r="H2996" s="229" t="s">
        <v>1633</v>
      </c>
      <c r="I2996" s="229"/>
      <c r="J2996" s="45">
        <v>1563.18</v>
      </c>
      <c r="L2996" t="str">
        <f>_xlfn.XLOOKUP(B2996,Analítico!B:B,Analítico!I:I,0)</f>
        <v>MO com LS =&gt;</v>
      </c>
    </row>
    <row r="2997" spans="1:12" ht="0.75" customHeight="1" thickTop="1" x14ac:dyDescent="0.25">
      <c r="A2997" s="49"/>
      <c r="B2997" s="49"/>
      <c r="C2997" s="49"/>
      <c r="D2997" s="49"/>
      <c r="E2997" s="49"/>
      <c r="F2997" s="49"/>
      <c r="G2997" s="49"/>
      <c r="H2997" s="49"/>
      <c r="I2997" s="49"/>
      <c r="J2997" s="49"/>
      <c r="L2997" t="str">
        <f>_xlfn.XLOOKUP(B2997,Analítico!B:B,Analítico!I:I,0)</f>
        <v>MO com LS =&gt;</v>
      </c>
    </row>
    <row r="2998" spans="1:12" ht="18" hidden="1" customHeight="1" x14ac:dyDescent="0.25">
      <c r="A2998" s="36" t="s">
        <v>1293</v>
      </c>
      <c r="B2998" s="37" t="s">
        <v>137</v>
      </c>
      <c r="C2998" s="36" t="s">
        <v>138</v>
      </c>
      <c r="D2998" s="36" t="s">
        <v>9</v>
      </c>
      <c r="E2998" s="250" t="s">
        <v>1626</v>
      </c>
      <c r="F2998" s="250"/>
      <c r="G2998" s="38" t="s">
        <v>139</v>
      </c>
      <c r="H2998" s="37" t="s">
        <v>140</v>
      </c>
      <c r="I2998" s="37" t="s">
        <v>141</v>
      </c>
      <c r="J2998" s="37" t="s">
        <v>10</v>
      </c>
      <c r="L2998" t="str">
        <f>_xlfn.XLOOKUP(B2998,Analítico!B:B,Analítico!I:I,0)</f>
        <v>Valor Unit</v>
      </c>
    </row>
    <row r="2999" spans="1:12" ht="39" customHeight="1" x14ac:dyDescent="0.25">
      <c r="A2999" s="39" t="s">
        <v>1636</v>
      </c>
      <c r="B2999" s="40" t="s">
        <v>1294</v>
      </c>
      <c r="C2999" s="39" t="s">
        <v>157</v>
      </c>
      <c r="D2999" s="39" t="s">
        <v>1295</v>
      </c>
      <c r="E2999" s="251" t="s">
        <v>2578</v>
      </c>
      <c r="F2999" s="251"/>
      <c r="G2999" s="41" t="s">
        <v>164</v>
      </c>
      <c r="H2999" s="42">
        <v>1</v>
      </c>
      <c r="I2999" s="43">
        <f t="shared" ref="I2999:I3002" si="627">L2999</f>
        <v>24.773082172131151</v>
      </c>
      <c r="J2999" s="43">
        <f t="shared" ref="J2999:J3002" si="628">H2999*I2999</f>
        <v>24.773082172131151</v>
      </c>
      <c r="L2999">
        <f>_xlfn.XLOOKUP(B2999,Analítico!B:B,Analítico!I:I,0)</f>
        <v>24.773082172131151</v>
      </c>
    </row>
    <row r="3000" spans="1:12" ht="25.5" customHeight="1" x14ac:dyDescent="0.25">
      <c r="A3000" s="50" t="s">
        <v>1638</v>
      </c>
      <c r="B3000" s="51" t="s">
        <v>1940</v>
      </c>
      <c r="C3000" s="50" t="s">
        <v>157</v>
      </c>
      <c r="D3000" s="50" t="s">
        <v>1941</v>
      </c>
      <c r="E3000" s="248" t="s">
        <v>1637</v>
      </c>
      <c r="F3000" s="248"/>
      <c r="G3000" s="52" t="s">
        <v>266</v>
      </c>
      <c r="H3000" s="53">
        <v>7.4800000000000005E-2</v>
      </c>
      <c r="I3000" s="43">
        <f t="shared" si="627"/>
        <v>19.64</v>
      </c>
      <c r="J3000" s="43">
        <f t="shared" si="628"/>
        <v>1.4690720000000002</v>
      </c>
      <c r="L3000">
        <f>_xlfn.XLOOKUP(B3000,Analítico!B:B,Analítico!I:I,0)</f>
        <v>19.64</v>
      </c>
    </row>
    <row r="3001" spans="1:12" ht="24" customHeight="1" x14ac:dyDescent="0.25">
      <c r="A3001" s="50" t="s">
        <v>1638</v>
      </c>
      <c r="B3001" s="51" t="s">
        <v>1942</v>
      </c>
      <c r="C3001" s="50" t="s">
        <v>157</v>
      </c>
      <c r="D3001" s="50" t="s">
        <v>1943</v>
      </c>
      <c r="E3001" s="248" t="s">
        <v>1637</v>
      </c>
      <c r="F3001" s="248"/>
      <c r="G3001" s="52" t="s">
        <v>266</v>
      </c>
      <c r="H3001" s="53">
        <v>0.17949999999999999</v>
      </c>
      <c r="I3001" s="43">
        <f t="shared" si="627"/>
        <v>27.04</v>
      </c>
      <c r="J3001" s="43">
        <f t="shared" si="628"/>
        <v>4.8536799999999998</v>
      </c>
      <c r="L3001">
        <f>_xlfn.XLOOKUP(B3001,Analítico!B:B,Analítico!I:I,0)</f>
        <v>27.04</v>
      </c>
    </row>
    <row r="3002" spans="1:12" ht="25.5" customHeight="1" thickBot="1" x14ac:dyDescent="0.3">
      <c r="A3002" s="55" t="s">
        <v>1627</v>
      </c>
      <c r="B3002" s="56" t="s">
        <v>2966</v>
      </c>
      <c r="C3002" s="55" t="s">
        <v>157</v>
      </c>
      <c r="D3002" s="55" t="s">
        <v>2967</v>
      </c>
      <c r="E3002" s="249" t="s">
        <v>1648</v>
      </c>
      <c r="F3002" s="249"/>
      <c r="G3002" s="57" t="s">
        <v>164</v>
      </c>
      <c r="H3002" s="58">
        <v>1</v>
      </c>
      <c r="I3002" s="43">
        <f t="shared" si="627"/>
        <v>18.46</v>
      </c>
      <c r="J3002" s="43">
        <f t="shared" si="628"/>
        <v>18.46</v>
      </c>
      <c r="L3002">
        <f>_xlfn.XLOOKUP(B3002,Analítico!B:B,Analítico!I:I,0)</f>
        <v>18.46</v>
      </c>
    </row>
    <row r="3003" spans="1:12" ht="26.25" hidden="1" thickBot="1" x14ac:dyDescent="0.3">
      <c r="A3003" s="44"/>
      <c r="B3003" s="44"/>
      <c r="C3003" s="44"/>
      <c r="D3003" s="44"/>
      <c r="E3003" s="44" t="s">
        <v>1629</v>
      </c>
      <c r="F3003" s="45">
        <v>4.8899999999999997</v>
      </c>
      <c r="G3003" s="44" t="s">
        <v>1630</v>
      </c>
      <c r="H3003" s="45">
        <v>0</v>
      </c>
      <c r="I3003" s="44" t="s">
        <v>1631</v>
      </c>
      <c r="J3003" s="45">
        <v>4.8899999999999997</v>
      </c>
      <c r="L3003" t="str">
        <f>_xlfn.XLOOKUP(B3003,Analítico!B:B,Analítico!I:I,0)</f>
        <v>MO com LS =&gt;</v>
      </c>
    </row>
    <row r="3004" spans="1:12" ht="15" hidden="1" customHeight="1" thickBot="1" x14ac:dyDescent="0.3">
      <c r="A3004" s="44"/>
      <c r="B3004" s="44"/>
      <c r="C3004" s="44"/>
      <c r="D3004" s="44"/>
      <c r="E3004" s="44" t="s">
        <v>1632</v>
      </c>
      <c r="F3004" s="45">
        <v>5.54</v>
      </c>
      <c r="G3004" s="44"/>
      <c r="H3004" s="229" t="s">
        <v>1633</v>
      </c>
      <c r="I3004" s="229"/>
      <c r="J3004" s="45">
        <v>30.75</v>
      </c>
      <c r="L3004" t="str">
        <f>_xlfn.XLOOKUP(B3004,Analítico!B:B,Analítico!I:I,0)</f>
        <v>MO com LS =&gt;</v>
      </c>
    </row>
    <row r="3005" spans="1:12" ht="0.75" customHeight="1" thickTop="1" x14ac:dyDescent="0.25">
      <c r="A3005" s="49"/>
      <c r="B3005" s="49"/>
      <c r="C3005" s="49"/>
      <c r="D3005" s="49"/>
      <c r="E3005" s="49"/>
      <c r="F3005" s="49"/>
      <c r="G3005" s="49"/>
      <c r="H3005" s="49"/>
      <c r="I3005" s="49"/>
      <c r="J3005" s="49"/>
      <c r="L3005" t="str">
        <f>_xlfn.XLOOKUP(B3005,Analítico!B:B,Analítico!I:I,0)</f>
        <v>MO com LS =&gt;</v>
      </c>
    </row>
    <row r="3006" spans="1:12" ht="18" hidden="1" customHeight="1" x14ac:dyDescent="0.25">
      <c r="A3006" s="36" t="s">
        <v>1296</v>
      </c>
      <c r="B3006" s="37" t="s">
        <v>137</v>
      </c>
      <c r="C3006" s="36" t="s">
        <v>138</v>
      </c>
      <c r="D3006" s="36" t="s">
        <v>9</v>
      </c>
      <c r="E3006" s="250" t="s">
        <v>1626</v>
      </c>
      <c r="F3006" s="250"/>
      <c r="G3006" s="38" t="s">
        <v>139</v>
      </c>
      <c r="H3006" s="37" t="s">
        <v>140</v>
      </c>
      <c r="I3006" s="37" t="s">
        <v>141</v>
      </c>
      <c r="J3006" s="37" t="s">
        <v>10</v>
      </c>
      <c r="L3006" t="str">
        <f>_xlfn.XLOOKUP(B3006,Analítico!B:B,Analítico!I:I,0)</f>
        <v>Valor Unit</v>
      </c>
    </row>
    <row r="3007" spans="1:12" ht="51.75" customHeight="1" x14ac:dyDescent="0.25">
      <c r="A3007" s="39" t="s">
        <v>1636</v>
      </c>
      <c r="B3007" s="40" t="s">
        <v>1297</v>
      </c>
      <c r="C3007" s="39" t="s">
        <v>157</v>
      </c>
      <c r="D3007" s="39" t="s">
        <v>1298</v>
      </c>
      <c r="E3007" s="251" t="s">
        <v>1955</v>
      </c>
      <c r="F3007" s="251"/>
      <c r="G3007" s="41" t="s">
        <v>159</v>
      </c>
      <c r="H3007" s="42">
        <v>1</v>
      </c>
      <c r="I3007" s="43">
        <f t="shared" ref="I3007:I3010" si="629">L3007</f>
        <v>45.332726303278697</v>
      </c>
      <c r="J3007" s="43">
        <f t="shared" ref="J3007:J3010" si="630">H3007*I3007</f>
        <v>45.332726303278697</v>
      </c>
      <c r="L3007">
        <f>_xlfn.XLOOKUP(B3007,Analítico!B:B,Analítico!I:I,0)</f>
        <v>45.332726303278697</v>
      </c>
    </row>
    <row r="3008" spans="1:12" ht="24" customHeight="1" x14ac:dyDescent="0.25">
      <c r="A3008" s="50" t="s">
        <v>1638</v>
      </c>
      <c r="B3008" s="51" t="s">
        <v>1956</v>
      </c>
      <c r="C3008" s="50" t="s">
        <v>157</v>
      </c>
      <c r="D3008" s="50" t="s">
        <v>1957</v>
      </c>
      <c r="E3008" s="248" t="s">
        <v>1637</v>
      </c>
      <c r="F3008" s="248"/>
      <c r="G3008" s="52" t="s">
        <v>266</v>
      </c>
      <c r="H3008" s="53">
        <v>1.0530999999999999</v>
      </c>
      <c r="I3008" s="43">
        <f t="shared" si="629"/>
        <v>27.9</v>
      </c>
      <c r="J3008" s="43">
        <f t="shared" si="630"/>
        <v>29.381489999999996</v>
      </c>
      <c r="L3008">
        <f>_xlfn.XLOOKUP(B3008,Analítico!B:B,Analítico!I:I,0)</f>
        <v>27.9</v>
      </c>
    </row>
    <row r="3009" spans="1:12" ht="24" customHeight="1" x14ac:dyDescent="0.25">
      <c r="A3009" s="55" t="s">
        <v>1627</v>
      </c>
      <c r="B3009" s="56" t="s">
        <v>2497</v>
      </c>
      <c r="C3009" s="55" t="s">
        <v>157</v>
      </c>
      <c r="D3009" s="55" t="s">
        <v>2498</v>
      </c>
      <c r="E3009" s="249" t="s">
        <v>1648</v>
      </c>
      <c r="F3009" s="249"/>
      <c r="G3009" s="57" t="s">
        <v>1724</v>
      </c>
      <c r="H3009" s="58">
        <v>0.124</v>
      </c>
      <c r="I3009" s="43">
        <f t="shared" si="629"/>
        <v>19.559999999999999</v>
      </c>
      <c r="J3009" s="43">
        <f t="shared" si="630"/>
        <v>2.42544</v>
      </c>
      <c r="L3009">
        <f>_xlfn.XLOOKUP(B3009,Analítico!B:B,Analítico!I:I,0)</f>
        <v>19.559999999999999</v>
      </c>
    </row>
    <row r="3010" spans="1:12" ht="24" customHeight="1" thickBot="1" x14ac:dyDescent="0.3">
      <c r="A3010" s="55" t="s">
        <v>1627</v>
      </c>
      <c r="B3010" s="56" t="s">
        <v>2968</v>
      </c>
      <c r="C3010" s="55" t="s">
        <v>157</v>
      </c>
      <c r="D3010" s="55" t="s">
        <v>2969</v>
      </c>
      <c r="E3010" s="249" t="s">
        <v>1648</v>
      </c>
      <c r="F3010" s="249"/>
      <c r="G3010" s="57" t="s">
        <v>1724</v>
      </c>
      <c r="H3010" s="58">
        <v>0.41339999999999999</v>
      </c>
      <c r="I3010" s="43">
        <f t="shared" si="629"/>
        <v>32.75</v>
      </c>
      <c r="J3010" s="43">
        <f t="shared" si="630"/>
        <v>13.53885</v>
      </c>
      <c r="L3010">
        <f>_xlfn.XLOOKUP(B3010,Analítico!B:B,Analítico!I:I,0)</f>
        <v>32.75</v>
      </c>
    </row>
    <row r="3011" spans="1:12" ht="26.25" hidden="1" thickBot="1" x14ac:dyDescent="0.3">
      <c r="A3011" s="44"/>
      <c r="B3011" s="44"/>
      <c r="C3011" s="44"/>
      <c r="D3011" s="44"/>
      <c r="E3011" s="44" t="s">
        <v>1629</v>
      </c>
      <c r="F3011" s="45">
        <v>22.11</v>
      </c>
      <c r="G3011" s="44" t="s">
        <v>1630</v>
      </c>
      <c r="H3011" s="45">
        <v>0</v>
      </c>
      <c r="I3011" s="44" t="s">
        <v>1631</v>
      </c>
      <c r="J3011" s="45">
        <v>22.11</v>
      </c>
      <c r="L3011" t="str">
        <f>_xlfn.XLOOKUP(B3011,Analítico!B:B,Analítico!I:I,0)</f>
        <v>MO com LS =&gt;</v>
      </c>
    </row>
    <row r="3012" spans="1:12" ht="15" hidden="1" customHeight="1" thickBot="1" x14ac:dyDescent="0.3">
      <c r="A3012" s="44"/>
      <c r="B3012" s="44"/>
      <c r="C3012" s="44"/>
      <c r="D3012" s="44"/>
      <c r="E3012" s="44" t="s">
        <v>1632</v>
      </c>
      <c r="F3012" s="45">
        <v>10.14</v>
      </c>
      <c r="G3012" s="44"/>
      <c r="H3012" s="229" t="s">
        <v>1633</v>
      </c>
      <c r="I3012" s="229"/>
      <c r="J3012" s="45">
        <v>56.27</v>
      </c>
      <c r="L3012" t="str">
        <f>_xlfn.XLOOKUP(B3012,Analítico!B:B,Analítico!I:I,0)</f>
        <v>MO com LS =&gt;</v>
      </c>
    </row>
    <row r="3013" spans="1:12" ht="0.75" customHeight="1" thickTop="1" x14ac:dyDescent="0.25">
      <c r="A3013" s="49"/>
      <c r="B3013" s="49"/>
      <c r="C3013" s="49"/>
      <c r="D3013" s="49"/>
      <c r="E3013" s="49"/>
      <c r="F3013" s="49"/>
      <c r="G3013" s="49"/>
      <c r="H3013" s="49"/>
      <c r="I3013" s="49"/>
      <c r="J3013" s="49"/>
      <c r="L3013" t="str">
        <f>_xlfn.XLOOKUP(B3013,Analítico!B:B,Analítico!I:I,0)</f>
        <v>MO com LS =&gt;</v>
      </c>
    </row>
    <row r="3014" spans="1:12" ht="18" hidden="1" customHeight="1" x14ac:dyDescent="0.25">
      <c r="A3014" s="36" t="s">
        <v>1299</v>
      </c>
      <c r="B3014" s="37" t="s">
        <v>137</v>
      </c>
      <c r="C3014" s="36" t="s">
        <v>138</v>
      </c>
      <c r="D3014" s="36" t="s">
        <v>9</v>
      </c>
      <c r="E3014" s="250" t="s">
        <v>1626</v>
      </c>
      <c r="F3014" s="250"/>
      <c r="G3014" s="38" t="s">
        <v>139</v>
      </c>
      <c r="H3014" s="37" t="s">
        <v>140</v>
      </c>
      <c r="I3014" s="37" t="s">
        <v>141</v>
      </c>
      <c r="J3014" s="37" t="s">
        <v>10</v>
      </c>
      <c r="L3014" t="str">
        <f>_xlfn.XLOOKUP(B3014,Analítico!B:B,Analítico!I:I,0)</f>
        <v>Valor Unit</v>
      </c>
    </row>
    <row r="3015" spans="1:12" ht="39" customHeight="1" x14ac:dyDescent="0.25">
      <c r="A3015" s="39" t="s">
        <v>1636</v>
      </c>
      <c r="B3015" s="40" t="s">
        <v>1300</v>
      </c>
      <c r="C3015" s="39" t="s">
        <v>157</v>
      </c>
      <c r="D3015" s="39" t="s">
        <v>1301</v>
      </c>
      <c r="E3015" s="251" t="s">
        <v>2550</v>
      </c>
      <c r="F3015" s="251"/>
      <c r="G3015" s="41" t="s">
        <v>164</v>
      </c>
      <c r="H3015" s="42">
        <v>1</v>
      </c>
      <c r="I3015" s="43">
        <f t="shared" ref="I3015:I3019" si="631">L3015</f>
        <v>208.88340636065573</v>
      </c>
      <c r="J3015" s="43">
        <f t="shared" ref="J3015:J3019" si="632">H3015*I3015</f>
        <v>208.88340636065573</v>
      </c>
      <c r="L3015">
        <f>_xlfn.XLOOKUP(B3015,Analítico!B:B,Analítico!I:I,0)</f>
        <v>208.88340636065573</v>
      </c>
    </row>
    <row r="3016" spans="1:12" ht="25.5" customHeight="1" x14ac:dyDescent="0.25">
      <c r="A3016" s="50" t="s">
        <v>1638</v>
      </c>
      <c r="B3016" s="51" t="s">
        <v>2162</v>
      </c>
      <c r="C3016" s="50" t="s">
        <v>157</v>
      </c>
      <c r="D3016" s="50" t="s">
        <v>2163</v>
      </c>
      <c r="E3016" s="248" t="s">
        <v>1637</v>
      </c>
      <c r="F3016" s="248"/>
      <c r="G3016" s="52" t="s">
        <v>266</v>
      </c>
      <c r="H3016" s="53">
        <v>0.45739999999999997</v>
      </c>
      <c r="I3016" s="43">
        <f t="shared" si="631"/>
        <v>18.72</v>
      </c>
      <c r="J3016" s="43">
        <f t="shared" si="632"/>
        <v>8.5625279999999986</v>
      </c>
      <c r="L3016">
        <f>_xlfn.XLOOKUP(B3016,Analítico!B:B,Analítico!I:I,0)</f>
        <v>18.72</v>
      </c>
    </row>
    <row r="3017" spans="1:12" ht="25.5" customHeight="1" x14ac:dyDescent="0.25">
      <c r="A3017" s="50" t="s">
        <v>1638</v>
      </c>
      <c r="B3017" s="51" t="s">
        <v>1658</v>
      </c>
      <c r="C3017" s="50" t="s">
        <v>157</v>
      </c>
      <c r="D3017" s="50" t="s">
        <v>1659</v>
      </c>
      <c r="E3017" s="248" t="s">
        <v>1637</v>
      </c>
      <c r="F3017" s="248"/>
      <c r="G3017" s="52" t="s">
        <v>266</v>
      </c>
      <c r="H3017" s="53">
        <v>0.45739999999999997</v>
      </c>
      <c r="I3017" s="43">
        <f t="shared" si="631"/>
        <v>25.97</v>
      </c>
      <c r="J3017" s="43">
        <f t="shared" si="632"/>
        <v>11.878677999999999</v>
      </c>
      <c r="L3017">
        <f>_xlfn.XLOOKUP(B3017,Analítico!B:B,Analítico!I:I,0)</f>
        <v>25.97</v>
      </c>
    </row>
    <row r="3018" spans="1:12" ht="39" customHeight="1" x14ac:dyDescent="0.25">
      <c r="A3018" s="55" t="s">
        <v>1627</v>
      </c>
      <c r="B3018" s="56" t="s">
        <v>2956</v>
      </c>
      <c r="C3018" s="55" t="s">
        <v>157</v>
      </c>
      <c r="D3018" s="55" t="s">
        <v>2957</v>
      </c>
      <c r="E3018" s="249" t="s">
        <v>1648</v>
      </c>
      <c r="F3018" s="249"/>
      <c r="G3018" s="57" t="s">
        <v>164</v>
      </c>
      <c r="H3018" s="58">
        <v>2</v>
      </c>
      <c r="I3018" s="43">
        <f t="shared" si="631"/>
        <v>0.66</v>
      </c>
      <c r="J3018" s="43">
        <f t="shared" si="632"/>
        <v>1.32</v>
      </c>
      <c r="L3018">
        <f>_xlfn.XLOOKUP(B3018,Analítico!B:B,Analítico!I:I,0)</f>
        <v>0.66</v>
      </c>
    </row>
    <row r="3019" spans="1:12" ht="25.5" customHeight="1" thickBot="1" x14ac:dyDescent="0.3">
      <c r="A3019" s="55" t="s">
        <v>1627</v>
      </c>
      <c r="B3019" s="56" t="s">
        <v>2970</v>
      </c>
      <c r="C3019" s="55" t="s">
        <v>157</v>
      </c>
      <c r="D3019" s="55" t="s">
        <v>2971</v>
      </c>
      <c r="E3019" s="249" t="s">
        <v>1648</v>
      </c>
      <c r="F3019" s="249"/>
      <c r="G3019" s="57" t="s">
        <v>164</v>
      </c>
      <c r="H3019" s="58">
        <v>1</v>
      </c>
      <c r="I3019" s="43">
        <f t="shared" si="631"/>
        <v>187.13</v>
      </c>
      <c r="J3019" s="43">
        <f t="shared" si="632"/>
        <v>187.13</v>
      </c>
      <c r="L3019">
        <f>_xlfn.XLOOKUP(B3019,Analítico!B:B,Analítico!I:I,0)</f>
        <v>187.13</v>
      </c>
    </row>
    <row r="3020" spans="1:12" ht="26.25" hidden="1" thickBot="1" x14ac:dyDescent="0.3">
      <c r="A3020" s="44"/>
      <c r="B3020" s="44"/>
      <c r="C3020" s="44"/>
      <c r="D3020" s="44"/>
      <c r="E3020" s="44" t="s">
        <v>1629</v>
      </c>
      <c r="F3020" s="45">
        <v>15.89</v>
      </c>
      <c r="G3020" s="44" t="s">
        <v>1630</v>
      </c>
      <c r="H3020" s="45">
        <v>0</v>
      </c>
      <c r="I3020" s="44" t="s">
        <v>1631</v>
      </c>
      <c r="J3020" s="45">
        <v>15.89</v>
      </c>
      <c r="L3020" t="str">
        <f>_xlfn.XLOOKUP(B3020,Analítico!B:B,Analítico!I:I,0)</f>
        <v>MO com LS =&gt;</v>
      </c>
    </row>
    <row r="3021" spans="1:12" ht="15" hidden="1" customHeight="1" thickBot="1" x14ac:dyDescent="0.3">
      <c r="A3021" s="44"/>
      <c r="B3021" s="44"/>
      <c r="C3021" s="44"/>
      <c r="D3021" s="44"/>
      <c r="E3021" s="44" t="s">
        <v>1632</v>
      </c>
      <c r="F3021" s="45">
        <v>46.75</v>
      </c>
      <c r="G3021" s="44"/>
      <c r="H3021" s="229" t="s">
        <v>1633</v>
      </c>
      <c r="I3021" s="229"/>
      <c r="J3021" s="45">
        <v>259.27999999999997</v>
      </c>
      <c r="L3021" t="str">
        <f>_xlfn.XLOOKUP(B3021,Analítico!B:B,Analítico!I:I,0)</f>
        <v>MO com LS =&gt;</v>
      </c>
    </row>
    <row r="3022" spans="1:12" ht="0.75" customHeight="1" thickTop="1" x14ac:dyDescent="0.25">
      <c r="A3022" s="49"/>
      <c r="B3022" s="49"/>
      <c r="C3022" s="49"/>
      <c r="D3022" s="49"/>
      <c r="E3022" s="49"/>
      <c r="F3022" s="49"/>
      <c r="G3022" s="49"/>
      <c r="H3022" s="49"/>
      <c r="I3022" s="49"/>
      <c r="J3022" s="49"/>
      <c r="L3022" t="str">
        <f>_xlfn.XLOOKUP(B3022,Analítico!B:B,Analítico!I:I,0)</f>
        <v>MO com LS =&gt;</v>
      </c>
    </row>
    <row r="3023" spans="1:12" ht="18" hidden="1" customHeight="1" x14ac:dyDescent="0.25">
      <c r="A3023" s="36" t="s">
        <v>1302</v>
      </c>
      <c r="B3023" s="37" t="s">
        <v>137</v>
      </c>
      <c r="C3023" s="36" t="s">
        <v>138</v>
      </c>
      <c r="D3023" s="36" t="s">
        <v>9</v>
      </c>
      <c r="E3023" s="250" t="s">
        <v>1626</v>
      </c>
      <c r="F3023" s="250"/>
      <c r="G3023" s="38" t="s">
        <v>139</v>
      </c>
      <c r="H3023" s="37" t="s">
        <v>140</v>
      </c>
      <c r="I3023" s="37" t="s">
        <v>141</v>
      </c>
      <c r="J3023" s="37" t="s">
        <v>10</v>
      </c>
      <c r="L3023" t="str">
        <f>_xlfn.XLOOKUP(B3023,Analítico!B:B,Analítico!I:I,0)</f>
        <v>Valor Unit</v>
      </c>
    </row>
    <row r="3024" spans="1:12" ht="39" customHeight="1" x14ac:dyDescent="0.25">
      <c r="A3024" s="39" t="s">
        <v>1636</v>
      </c>
      <c r="B3024" s="40" t="s">
        <v>1303</v>
      </c>
      <c r="C3024" s="39" t="s">
        <v>157</v>
      </c>
      <c r="D3024" s="39" t="s">
        <v>1304</v>
      </c>
      <c r="E3024" s="251" t="s">
        <v>2550</v>
      </c>
      <c r="F3024" s="251"/>
      <c r="G3024" s="41" t="s">
        <v>164</v>
      </c>
      <c r="H3024" s="42">
        <v>1</v>
      </c>
      <c r="I3024" s="43">
        <f t="shared" ref="I3024:I3028" si="633">L3024</f>
        <v>685.20331216393447</v>
      </c>
      <c r="J3024" s="43">
        <f t="shared" ref="J3024:J3028" si="634">H3024*I3024</f>
        <v>685.20331216393447</v>
      </c>
      <c r="L3024">
        <f>_xlfn.XLOOKUP(B3024,Analítico!B:B,Analítico!I:I,0)</f>
        <v>685.20331216393447</v>
      </c>
    </row>
    <row r="3025" spans="1:12" ht="25.5" customHeight="1" x14ac:dyDescent="0.25">
      <c r="A3025" s="50" t="s">
        <v>1638</v>
      </c>
      <c r="B3025" s="51" t="s">
        <v>2162</v>
      </c>
      <c r="C3025" s="50" t="s">
        <v>157</v>
      </c>
      <c r="D3025" s="50" t="s">
        <v>2163</v>
      </c>
      <c r="E3025" s="248" t="s">
        <v>1637</v>
      </c>
      <c r="F3025" s="248"/>
      <c r="G3025" s="52" t="s">
        <v>266</v>
      </c>
      <c r="H3025" s="53">
        <v>0.45739999999999997</v>
      </c>
      <c r="I3025" s="43">
        <f t="shared" si="633"/>
        <v>18.72</v>
      </c>
      <c r="J3025" s="43">
        <f t="shared" si="634"/>
        <v>8.5625279999999986</v>
      </c>
      <c r="L3025">
        <f>_xlfn.XLOOKUP(B3025,Analítico!B:B,Analítico!I:I,0)</f>
        <v>18.72</v>
      </c>
    </row>
    <row r="3026" spans="1:12" ht="25.5" customHeight="1" x14ac:dyDescent="0.25">
      <c r="A3026" s="50" t="s">
        <v>1638</v>
      </c>
      <c r="B3026" s="51" t="s">
        <v>1658</v>
      </c>
      <c r="C3026" s="50" t="s">
        <v>157</v>
      </c>
      <c r="D3026" s="50" t="s">
        <v>1659</v>
      </c>
      <c r="E3026" s="248" t="s">
        <v>1637</v>
      </c>
      <c r="F3026" s="248"/>
      <c r="G3026" s="52" t="s">
        <v>266</v>
      </c>
      <c r="H3026" s="53">
        <v>0.45739999999999997</v>
      </c>
      <c r="I3026" s="43">
        <f t="shared" si="633"/>
        <v>25.97</v>
      </c>
      <c r="J3026" s="43">
        <f t="shared" si="634"/>
        <v>11.878677999999999</v>
      </c>
      <c r="L3026">
        <f>_xlfn.XLOOKUP(B3026,Analítico!B:B,Analítico!I:I,0)</f>
        <v>25.97</v>
      </c>
    </row>
    <row r="3027" spans="1:12" ht="39" customHeight="1" x14ac:dyDescent="0.25">
      <c r="A3027" s="55" t="s">
        <v>1627</v>
      </c>
      <c r="B3027" s="56" t="s">
        <v>2956</v>
      </c>
      <c r="C3027" s="55" t="s">
        <v>157</v>
      </c>
      <c r="D3027" s="55" t="s">
        <v>2957</v>
      </c>
      <c r="E3027" s="249" t="s">
        <v>1648</v>
      </c>
      <c r="F3027" s="249"/>
      <c r="G3027" s="57" t="s">
        <v>164</v>
      </c>
      <c r="H3027" s="58">
        <v>2</v>
      </c>
      <c r="I3027" s="43">
        <f t="shared" si="633"/>
        <v>0.66</v>
      </c>
      <c r="J3027" s="43">
        <f t="shared" si="634"/>
        <v>1.32</v>
      </c>
      <c r="L3027">
        <f>_xlfn.XLOOKUP(B3027,Analítico!B:B,Analítico!I:I,0)</f>
        <v>0.66</v>
      </c>
    </row>
    <row r="3028" spans="1:12" ht="25.5" customHeight="1" thickBot="1" x14ac:dyDescent="0.3">
      <c r="A3028" s="55" t="s">
        <v>1627</v>
      </c>
      <c r="B3028" s="56" t="s">
        <v>2972</v>
      </c>
      <c r="C3028" s="55" t="s">
        <v>157</v>
      </c>
      <c r="D3028" s="55" t="s">
        <v>2973</v>
      </c>
      <c r="E3028" s="249" t="s">
        <v>1648</v>
      </c>
      <c r="F3028" s="249"/>
      <c r="G3028" s="57" t="s">
        <v>164</v>
      </c>
      <c r="H3028" s="58">
        <v>1</v>
      </c>
      <c r="I3028" s="43">
        <f t="shared" si="633"/>
        <v>663.45</v>
      </c>
      <c r="J3028" s="43">
        <f t="shared" si="634"/>
        <v>663.45</v>
      </c>
      <c r="L3028">
        <f>_xlfn.XLOOKUP(B3028,Analítico!B:B,Analítico!I:I,0)</f>
        <v>663.45</v>
      </c>
    </row>
    <row r="3029" spans="1:12" ht="26.25" hidden="1" thickBot="1" x14ac:dyDescent="0.3">
      <c r="A3029" s="44"/>
      <c r="B3029" s="44"/>
      <c r="C3029" s="44"/>
      <c r="D3029" s="44"/>
      <c r="E3029" s="44" t="s">
        <v>1629</v>
      </c>
      <c r="F3029" s="45">
        <v>15.89</v>
      </c>
      <c r="G3029" s="44" t="s">
        <v>1630</v>
      </c>
      <c r="H3029" s="45">
        <v>0</v>
      </c>
      <c r="I3029" s="44" t="s">
        <v>1631</v>
      </c>
      <c r="J3029" s="45">
        <v>15.89</v>
      </c>
      <c r="L3029" t="str">
        <f>_xlfn.XLOOKUP(B3029,Analítico!B:B,Analítico!I:I,0)</f>
        <v>MO com LS =&gt;</v>
      </c>
    </row>
    <row r="3030" spans="1:12" ht="15" hidden="1" customHeight="1" thickBot="1" x14ac:dyDescent="0.3">
      <c r="A3030" s="44"/>
      <c r="B3030" s="44"/>
      <c r="C3030" s="44"/>
      <c r="D3030" s="44"/>
      <c r="E3030" s="44" t="s">
        <v>1632</v>
      </c>
      <c r="F3030" s="45">
        <v>153.37</v>
      </c>
      <c r="G3030" s="44"/>
      <c r="H3030" s="229" t="s">
        <v>1633</v>
      </c>
      <c r="I3030" s="229"/>
      <c r="J3030" s="45">
        <v>850.52</v>
      </c>
      <c r="L3030" t="str">
        <f>_xlfn.XLOOKUP(B3030,Analítico!B:B,Analítico!I:I,0)</f>
        <v>MO com LS =&gt;</v>
      </c>
    </row>
    <row r="3031" spans="1:12" ht="0.75" customHeight="1" thickTop="1" x14ac:dyDescent="0.25">
      <c r="A3031" s="49"/>
      <c r="B3031" s="49"/>
      <c r="C3031" s="49"/>
      <c r="D3031" s="49"/>
      <c r="E3031" s="49"/>
      <c r="F3031" s="49"/>
      <c r="G3031" s="49"/>
      <c r="H3031" s="49"/>
      <c r="I3031" s="49"/>
      <c r="J3031" s="49"/>
      <c r="L3031" t="str">
        <f>_xlfn.XLOOKUP(B3031,Analítico!B:B,Analítico!I:I,0)</f>
        <v>MO com LS =&gt;</v>
      </c>
    </row>
    <row r="3032" spans="1:12" ht="18" hidden="1" customHeight="1" x14ac:dyDescent="0.25">
      <c r="A3032" s="36" t="s">
        <v>1305</v>
      </c>
      <c r="B3032" s="37" t="s">
        <v>137</v>
      </c>
      <c r="C3032" s="36" t="s">
        <v>138</v>
      </c>
      <c r="D3032" s="36" t="s">
        <v>9</v>
      </c>
      <c r="E3032" s="250" t="s">
        <v>1626</v>
      </c>
      <c r="F3032" s="250"/>
      <c r="G3032" s="38" t="s">
        <v>139</v>
      </c>
      <c r="H3032" s="37" t="s">
        <v>140</v>
      </c>
      <c r="I3032" s="37" t="s">
        <v>141</v>
      </c>
      <c r="J3032" s="37" t="s">
        <v>10</v>
      </c>
      <c r="L3032" t="str">
        <f>_xlfn.XLOOKUP(B3032,Analítico!B:B,Analítico!I:I,0)</f>
        <v>Valor Unit</v>
      </c>
    </row>
    <row r="3033" spans="1:12" ht="24" customHeight="1" x14ac:dyDescent="0.25">
      <c r="A3033" s="39" t="s">
        <v>1636</v>
      </c>
      <c r="B3033" s="40" t="s">
        <v>1306</v>
      </c>
      <c r="C3033" s="39" t="s">
        <v>162</v>
      </c>
      <c r="D3033" s="39" t="s">
        <v>1307</v>
      </c>
      <c r="E3033" s="251" t="s">
        <v>2974</v>
      </c>
      <c r="F3033" s="251"/>
      <c r="G3033" s="41" t="s">
        <v>164</v>
      </c>
      <c r="H3033" s="42">
        <v>1</v>
      </c>
      <c r="I3033" s="43">
        <f t="shared" ref="I3033:I3035" si="635">L3033</f>
        <v>36.196896975409842</v>
      </c>
      <c r="J3033" s="43">
        <f t="shared" ref="J3033:J3035" si="636">H3033*I3033</f>
        <v>36.196896975409842</v>
      </c>
      <c r="L3033">
        <f>_xlfn.XLOOKUP(B3033,Analítico!B:B,Analítico!I:I,0)</f>
        <v>36.196896975409842</v>
      </c>
    </row>
    <row r="3034" spans="1:12" ht="24" customHeight="1" x14ac:dyDescent="0.25">
      <c r="A3034" s="50" t="s">
        <v>1638</v>
      </c>
      <c r="B3034" s="51" t="s">
        <v>1186</v>
      </c>
      <c r="C3034" s="50" t="s">
        <v>157</v>
      </c>
      <c r="D3034" s="50" t="s">
        <v>1187</v>
      </c>
      <c r="E3034" s="248" t="s">
        <v>1637</v>
      </c>
      <c r="F3034" s="248"/>
      <c r="G3034" s="52" t="s">
        <v>266</v>
      </c>
      <c r="H3034" s="53">
        <v>9.8000000000000004E-2</v>
      </c>
      <c r="I3034" s="43">
        <f t="shared" si="635"/>
        <v>18.82</v>
      </c>
      <c r="J3034" s="43">
        <f t="shared" si="636"/>
        <v>1.84436</v>
      </c>
      <c r="L3034">
        <f>_xlfn.XLOOKUP(B3034,Analítico!B:B,Analítico!I:I,0)</f>
        <v>18.82</v>
      </c>
    </row>
    <row r="3035" spans="1:12" ht="24" customHeight="1" thickBot="1" x14ac:dyDescent="0.3">
      <c r="A3035" s="55" t="s">
        <v>1627</v>
      </c>
      <c r="B3035" s="56" t="s">
        <v>2975</v>
      </c>
      <c r="C3035" s="55" t="s">
        <v>162</v>
      </c>
      <c r="D3035" s="55" t="s">
        <v>2976</v>
      </c>
      <c r="E3035" s="249" t="s">
        <v>1648</v>
      </c>
      <c r="F3035" s="249"/>
      <c r="G3035" s="57" t="s">
        <v>164</v>
      </c>
      <c r="H3035" s="58">
        <v>1</v>
      </c>
      <c r="I3035" s="43">
        <f t="shared" si="635"/>
        <v>34.36</v>
      </c>
      <c r="J3035" s="43">
        <f t="shared" si="636"/>
        <v>34.36</v>
      </c>
      <c r="L3035">
        <f>_xlfn.XLOOKUP(B3035,Analítico!B:B,Analítico!I:I,0)</f>
        <v>34.36</v>
      </c>
    </row>
    <row r="3036" spans="1:12" ht="26.25" hidden="1" thickBot="1" x14ac:dyDescent="0.3">
      <c r="A3036" s="44"/>
      <c r="B3036" s="44"/>
      <c r="C3036" s="44"/>
      <c r="D3036" s="44"/>
      <c r="E3036" s="44" t="s">
        <v>1629</v>
      </c>
      <c r="F3036" s="45">
        <v>1.3</v>
      </c>
      <c r="G3036" s="44" t="s">
        <v>1630</v>
      </c>
      <c r="H3036" s="45">
        <v>0</v>
      </c>
      <c r="I3036" s="44" t="s">
        <v>1631</v>
      </c>
      <c r="J3036" s="45">
        <v>1.3</v>
      </c>
      <c r="L3036" t="str">
        <f>_xlfn.XLOOKUP(B3036,Analítico!B:B,Analítico!I:I,0)</f>
        <v>MO com LS =&gt;</v>
      </c>
    </row>
    <row r="3037" spans="1:12" ht="15" hidden="1" customHeight="1" thickBot="1" x14ac:dyDescent="0.3">
      <c r="A3037" s="44"/>
      <c r="B3037" s="44"/>
      <c r="C3037" s="44"/>
      <c r="D3037" s="44"/>
      <c r="E3037" s="44" t="s">
        <v>1632</v>
      </c>
      <c r="F3037" s="45">
        <v>8.1</v>
      </c>
      <c r="G3037" s="44"/>
      <c r="H3037" s="229" t="s">
        <v>1633</v>
      </c>
      <c r="I3037" s="229"/>
      <c r="J3037" s="45">
        <v>44.93</v>
      </c>
      <c r="L3037" t="str">
        <f>_xlfn.XLOOKUP(B3037,Analítico!B:B,Analítico!I:I,0)</f>
        <v>MO com LS =&gt;</v>
      </c>
    </row>
    <row r="3038" spans="1:12" ht="0.75" customHeight="1" thickTop="1" x14ac:dyDescent="0.25">
      <c r="A3038" s="49"/>
      <c r="B3038" s="49"/>
      <c r="C3038" s="49"/>
      <c r="D3038" s="49"/>
      <c r="E3038" s="49"/>
      <c r="F3038" s="49"/>
      <c r="G3038" s="49"/>
      <c r="H3038" s="49"/>
      <c r="I3038" s="49"/>
      <c r="J3038" s="49"/>
      <c r="L3038" t="str">
        <f>_xlfn.XLOOKUP(B3038,Analítico!B:B,Analítico!I:I,0)</f>
        <v>MO com LS =&gt;</v>
      </c>
    </row>
    <row r="3039" spans="1:12" ht="18" hidden="1" customHeight="1" x14ac:dyDescent="0.25">
      <c r="A3039" s="36" t="s">
        <v>1308</v>
      </c>
      <c r="B3039" s="37" t="s">
        <v>137</v>
      </c>
      <c r="C3039" s="36" t="s">
        <v>138</v>
      </c>
      <c r="D3039" s="36" t="s">
        <v>9</v>
      </c>
      <c r="E3039" s="250" t="s">
        <v>1626</v>
      </c>
      <c r="F3039" s="250"/>
      <c r="G3039" s="38" t="s">
        <v>139</v>
      </c>
      <c r="H3039" s="37" t="s">
        <v>140</v>
      </c>
      <c r="I3039" s="37" t="s">
        <v>141</v>
      </c>
      <c r="J3039" s="37" t="s">
        <v>10</v>
      </c>
      <c r="L3039" t="str">
        <f>_xlfn.XLOOKUP(B3039,Analítico!B:B,Analítico!I:I,0)</f>
        <v>Valor Unit</v>
      </c>
    </row>
    <row r="3040" spans="1:12" ht="39" customHeight="1" x14ac:dyDescent="0.25">
      <c r="A3040" s="39" t="s">
        <v>1636</v>
      </c>
      <c r="B3040" s="40" t="s">
        <v>1309</v>
      </c>
      <c r="C3040" s="39" t="s">
        <v>196</v>
      </c>
      <c r="D3040" s="39" t="s">
        <v>2977</v>
      </c>
      <c r="E3040" s="251">
        <v>97.02</v>
      </c>
      <c r="F3040" s="251"/>
      <c r="G3040" s="41" t="s">
        <v>164</v>
      </c>
      <c r="H3040" s="42">
        <v>1</v>
      </c>
      <c r="I3040" s="43">
        <f t="shared" ref="I3040:I3043" si="637">L3040</f>
        <v>13.558730827868855</v>
      </c>
      <c r="J3040" s="43">
        <f t="shared" ref="J3040:J3043" si="638">H3040*I3040</f>
        <v>13.558730827868855</v>
      </c>
      <c r="L3040">
        <f>_xlfn.XLOOKUP(B3040,Analítico!B:B,Analítico!I:I,0)</f>
        <v>13.558730827868855</v>
      </c>
    </row>
    <row r="3041" spans="1:12" ht="24" customHeight="1" x14ac:dyDescent="0.25">
      <c r="A3041" s="55" t="s">
        <v>1627</v>
      </c>
      <c r="B3041" s="56" t="s">
        <v>1663</v>
      </c>
      <c r="C3041" s="55" t="s">
        <v>196</v>
      </c>
      <c r="D3041" s="55" t="s">
        <v>1664</v>
      </c>
      <c r="E3041" s="249" t="s">
        <v>1665</v>
      </c>
      <c r="F3041" s="249"/>
      <c r="G3041" s="57" t="s">
        <v>266</v>
      </c>
      <c r="H3041" s="58">
        <v>0.2</v>
      </c>
      <c r="I3041" s="43">
        <f t="shared" si="637"/>
        <v>20.010000000000002</v>
      </c>
      <c r="J3041" s="43">
        <f t="shared" si="638"/>
        <v>4.0020000000000007</v>
      </c>
      <c r="L3041">
        <f>_xlfn.XLOOKUP(B3041,Analítico!B:B,Analítico!I:I,0)</f>
        <v>20.010000000000002</v>
      </c>
    </row>
    <row r="3042" spans="1:12" ht="24" customHeight="1" x14ac:dyDescent="0.25">
      <c r="A3042" s="55" t="s">
        <v>1627</v>
      </c>
      <c r="B3042" s="56" t="s">
        <v>1725</v>
      </c>
      <c r="C3042" s="55" t="s">
        <v>196</v>
      </c>
      <c r="D3042" s="55" t="s">
        <v>1726</v>
      </c>
      <c r="E3042" s="249" t="s">
        <v>1665</v>
      </c>
      <c r="F3042" s="249"/>
      <c r="G3042" s="57" t="s">
        <v>266</v>
      </c>
      <c r="H3042" s="58">
        <v>0.1</v>
      </c>
      <c r="I3042" s="43">
        <f t="shared" si="637"/>
        <v>24.36</v>
      </c>
      <c r="J3042" s="43">
        <f t="shared" si="638"/>
        <v>2.4359999999999999</v>
      </c>
      <c r="L3042">
        <f>_xlfn.XLOOKUP(B3042,Analítico!B:B,Analítico!I:I,0)</f>
        <v>24.36</v>
      </c>
    </row>
    <row r="3043" spans="1:12" ht="51.75" customHeight="1" thickBot="1" x14ac:dyDescent="0.3">
      <c r="A3043" s="55" t="s">
        <v>1627</v>
      </c>
      <c r="B3043" s="56" t="s">
        <v>2978</v>
      </c>
      <c r="C3043" s="55" t="s">
        <v>196</v>
      </c>
      <c r="D3043" s="55" t="s">
        <v>2979</v>
      </c>
      <c r="E3043" s="249" t="s">
        <v>1648</v>
      </c>
      <c r="F3043" s="249"/>
      <c r="G3043" s="57" t="s">
        <v>164</v>
      </c>
      <c r="H3043" s="58">
        <v>1</v>
      </c>
      <c r="I3043" s="43">
        <f t="shared" si="637"/>
        <v>7.13</v>
      </c>
      <c r="J3043" s="43">
        <f t="shared" si="638"/>
        <v>7.13</v>
      </c>
      <c r="L3043">
        <f>_xlfn.XLOOKUP(B3043,Analítico!B:B,Analítico!I:I,0)</f>
        <v>7.13</v>
      </c>
    </row>
    <row r="3044" spans="1:12" ht="26.25" hidden="1" thickBot="1" x14ac:dyDescent="0.3">
      <c r="A3044" s="44"/>
      <c r="B3044" s="44"/>
      <c r="C3044" s="44"/>
      <c r="D3044" s="44"/>
      <c r="E3044" s="44" t="s">
        <v>1629</v>
      </c>
      <c r="F3044" s="45">
        <v>6.54</v>
      </c>
      <c r="G3044" s="44" t="s">
        <v>1630</v>
      </c>
      <c r="H3044" s="45">
        <v>0</v>
      </c>
      <c r="I3044" s="44" t="s">
        <v>1631</v>
      </c>
      <c r="J3044" s="45">
        <v>6.54</v>
      </c>
      <c r="L3044" t="str">
        <f>_xlfn.XLOOKUP(B3044,Analítico!B:B,Analítico!I:I,0)</f>
        <v>MO com LS =&gt;</v>
      </c>
    </row>
    <row r="3045" spans="1:12" ht="15" hidden="1" customHeight="1" thickBot="1" x14ac:dyDescent="0.3">
      <c r="A3045" s="44"/>
      <c r="B3045" s="44"/>
      <c r="C3045" s="44"/>
      <c r="D3045" s="44"/>
      <c r="E3045" s="44" t="s">
        <v>1632</v>
      </c>
      <c r="F3045" s="45">
        <v>3.03</v>
      </c>
      <c r="G3045" s="44"/>
      <c r="H3045" s="229" t="s">
        <v>1633</v>
      </c>
      <c r="I3045" s="229"/>
      <c r="J3045" s="45">
        <v>16.829999999999998</v>
      </c>
      <c r="L3045" t="str">
        <f>_xlfn.XLOOKUP(B3045,Analítico!B:B,Analítico!I:I,0)</f>
        <v>MO com LS =&gt;</v>
      </c>
    </row>
    <row r="3046" spans="1:12" ht="0.75" customHeight="1" thickTop="1" x14ac:dyDescent="0.25">
      <c r="A3046" s="49"/>
      <c r="B3046" s="49"/>
      <c r="C3046" s="49"/>
      <c r="D3046" s="49"/>
      <c r="E3046" s="49"/>
      <c r="F3046" s="49"/>
      <c r="G3046" s="49"/>
      <c r="H3046" s="49"/>
      <c r="I3046" s="49"/>
      <c r="J3046" s="49"/>
      <c r="L3046" t="str">
        <f>_xlfn.XLOOKUP(B3046,Analítico!B:B,Analítico!I:I,0)</f>
        <v>MO com LS =&gt;</v>
      </c>
    </row>
    <row r="3047" spans="1:12" ht="18" hidden="1" customHeight="1" x14ac:dyDescent="0.25">
      <c r="A3047" s="36" t="s">
        <v>1311</v>
      </c>
      <c r="B3047" s="37" t="s">
        <v>137</v>
      </c>
      <c r="C3047" s="36" t="s">
        <v>138</v>
      </c>
      <c r="D3047" s="36" t="s">
        <v>9</v>
      </c>
      <c r="E3047" s="250" t="s">
        <v>1626</v>
      </c>
      <c r="F3047" s="250"/>
      <c r="G3047" s="38" t="s">
        <v>139</v>
      </c>
      <c r="H3047" s="37" t="s">
        <v>140</v>
      </c>
      <c r="I3047" s="37" t="s">
        <v>141</v>
      </c>
      <c r="J3047" s="37" t="s">
        <v>10</v>
      </c>
      <c r="L3047" t="str">
        <f>_xlfn.XLOOKUP(B3047,Analítico!B:B,Analítico!I:I,0)</f>
        <v>Valor Unit</v>
      </c>
    </row>
    <row r="3048" spans="1:12" ht="39" customHeight="1" x14ac:dyDescent="0.25">
      <c r="A3048" s="39" t="s">
        <v>1636</v>
      </c>
      <c r="B3048" s="40" t="s">
        <v>1312</v>
      </c>
      <c r="C3048" s="39" t="s">
        <v>594</v>
      </c>
      <c r="D3048" s="39" t="s">
        <v>2980</v>
      </c>
      <c r="E3048" s="251" t="s">
        <v>2981</v>
      </c>
      <c r="F3048" s="251"/>
      <c r="G3048" s="41" t="s">
        <v>596</v>
      </c>
      <c r="H3048" s="42">
        <v>1</v>
      </c>
      <c r="I3048" s="43">
        <f t="shared" ref="I3048:I3051" si="639">L3048</f>
        <v>23.121543360655739</v>
      </c>
      <c r="J3048" s="43">
        <f t="shared" ref="J3048:J3051" si="640">H3048*I3048</f>
        <v>23.121543360655739</v>
      </c>
      <c r="L3048">
        <f>_xlfn.XLOOKUP(B3048,Analítico!B:B,Analítico!I:I,0)</f>
        <v>23.121543360655739</v>
      </c>
    </row>
    <row r="3049" spans="1:12" ht="24" customHeight="1" x14ac:dyDescent="0.25">
      <c r="A3049" s="50" t="s">
        <v>1638</v>
      </c>
      <c r="B3049" s="51" t="s">
        <v>2532</v>
      </c>
      <c r="C3049" s="50" t="s">
        <v>594</v>
      </c>
      <c r="D3049" s="50" t="s">
        <v>2533</v>
      </c>
      <c r="E3049" s="248" t="s">
        <v>2336</v>
      </c>
      <c r="F3049" s="248"/>
      <c r="G3049" s="52" t="s">
        <v>1787</v>
      </c>
      <c r="H3049" s="53">
        <v>0.2</v>
      </c>
      <c r="I3049" s="43">
        <f t="shared" si="639"/>
        <v>3.64</v>
      </c>
      <c r="J3049" s="43">
        <f t="shared" si="640"/>
        <v>0.72800000000000009</v>
      </c>
      <c r="L3049">
        <f>_xlfn.XLOOKUP(B3049,Analítico!B:B,Analítico!I:I,0)</f>
        <v>3.64</v>
      </c>
    </row>
    <row r="3050" spans="1:12" ht="78" customHeight="1" x14ac:dyDescent="0.25">
      <c r="A3050" s="55" t="s">
        <v>1627</v>
      </c>
      <c r="B3050" s="56" t="s">
        <v>2982</v>
      </c>
      <c r="C3050" s="55" t="s">
        <v>594</v>
      </c>
      <c r="D3050" s="55" t="s">
        <v>2983</v>
      </c>
      <c r="E3050" s="249" t="s">
        <v>1648</v>
      </c>
      <c r="F3050" s="249"/>
      <c r="G3050" s="57" t="s">
        <v>596</v>
      </c>
      <c r="H3050" s="58">
        <v>1</v>
      </c>
      <c r="I3050" s="43">
        <f t="shared" si="639"/>
        <v>19.850000000000001</v>
      </c>
      <c r="J3050" s="43">
        <f t="shared" si="640"/>
        <v>19.850000000000001</v>
      </c>
      <c r="L3050">
        <f>_xlfn.XLOOKUP(B3050,Analítico!B:B,Analítico!I:I,0)</f>
        <v>19.850000000000001</v>
      </c>
    </row>
    <row r="3051" spans="1:12" ht="24" customHeight="1" thickBot="1" x14ac:dyDescent="0.3">
      <c r="A3051" s="55" t="s">
        <v>1627</v>
      </c>
      <c r="B3051" s="56" t="s">
        <v>264</v>
      </c>
      <c r="C3051" s="55" t="s">
        <v>157</v>
      </c>
      <c r="D3051" s="55" t="s">
        <v>265</v>
      </c>
      <c r="E3051" s="249" t="s">
        <v>1665</v>
      </c>
      <c r="F3051" s="249"/>
      <c r="G3051" s="57" t="s">
        <v>266</v>
      </c>
      <c r="H3051" s="58">
        <v>0.2</v>
      </c>
      <c r="I3051" s="43">
        <f t="shared" si="639"/>
        <v>12.777270999999999</v>
      </c>
      <c r="J3051" s="43">
        <f t="shared" si="640"/>
        <v>2.5554541999999998</v>
      </c>
      <c r="L3051">
        <f>_xlfn.XLOOKUP(B3051,Analítico!B:B,Analítico!I:I,0)</f>
        <v>12.777270999999999</v>
      </c>
    </row>
    <row r="3052" spans="1:12" ht="26.25" hidden="1" thickBot="1" x14ac:dyDescent="0.3">
      <c r="A3052" s="44"/>
      <c r="B3052" s="44"/>
      <c r="C3052" s="44"/>
      <c r="D3052" s="44"/>
      <c r="E3052" s="44" t="s">
        <v>1629</v>
      </c>
      <c r="F3052" s="45">
        <v>2.6</v>
      </c>
      <c r="G3052" s="44" t="s">
        <v>1630</v>
      </c>
      <c r="H3052" s="45">
        <v>0</v>
      </c>
      <c r="I3052" s="44" t="s">
        <v>1631</v>
      </c>
      <c r="J3052" s="45">
        <v>2.6</v>
      </c>
      <c r="L3052" t="str">
        <f>_xlfn.XLOOKUP(B3052,Analítico!B:B,Analítico!I:I,0)</f>
        <v>MO com LS =&gt;</v>
      </c>
    </row>
    <row r="3053" spans="1:12" ht="15" hidden="1" customHeight="1" thickBot="1" x14ac:dyDescent="0.3">
      <c r="A3053" s="44"/>
      <c r="B3053" s="44"/>
      <c r="C3053" s="44"/>
      <c r="D3053" s="44"/>
      <c r="E3053" s="44" t="s">
        <v>1632</v>
      </c>
      <c r="F3053" s="45">
        <v>5.17</v>
      </c>
      <c r="G3053" s="44"/>
      <c r="H3053" s="229" t="s">
        <v>1633</v>
      </c>
      <c r="I3053" s="229"/>
      <c r="J3053" s="45">
        <v>28.7</v>
      </c>
      <c r="L3053" t="str">
        <f>_xlfn.XLOOKUP(B3053,Analítico!B:B,Analítico!I:I,0)</f>
        <v>MO com LS =&gt;</v>
      </c>
    </row>
    <row r="3054" spans="1:12" ht="0.75" customHeight="1" thickTop="1" x14ac:dyDescent="0.25">
      <c r="A3054" s="49"/>
      <c r="B3054" s="49"/>
      <c r="C3054" s="49"/>
      <c r="D3054" s="49"/>
      <c r="E3054" s="49"/>
      <c r="F3054" s="49"/>
      <c r="G3054" s="49"/>
      <c r="H3054" s="49"/>
      <c r="I3054" s="49"/>
      <c r="J3054" s="49"/>
      <c r="L3054" t="str">
        <f>_xlfn.XLOOKUP(B3054,Analítico!B:B,Analítico!I:I,0)</f>
        <v>MO com LS =&gt;</v>
      </c>
    </row>
    <row r="3055" spans="1:12" ht="18" hidden="1" customHeight="1" x14ac:dyDescent="0.25">
      <c r="A3055" s="36" t="s">
        <v>1314</v>
      </c>
      <c r="B3055" s="37" t="s">
        <v>137</v>
      </c>
      <c r="C3055" s="36" t="s">
        <v>138</v>
      </c>
      <c r="D3055" s="36" t="s">
        <v>9</v>
      </c>
      <c r="E3055" s="250" t="s">
        <v>1626</v>
      </c>
      <c r="F3055" s="250"/>
      <c r="G3055" s="38" t="s">
        <v>139</v>
      </c>
      <c r="H3055" s="37" t="s">
        <v>140</v>
      </c>
      <c r="I3055" s="37" t="s">
        <v>141</v>
      </c>
      <c r="J3055" s="37" t="s">
        <v>10</v>
      </c>
      <c r="L3055" t="str">
        <f>_xlfn.XLOOKUP(B3055,Analítico!B:B,Analítico!I:I,0)</f>
        <v>Valor Unit</v>
      </c>
    </row>
    <row r="3056" spans="1:12" ht="39" customHeight="1" x14ac:dyDescent="0.25">
      <c r="A3056" s="39" t="s">
        <v>1636</v>
      </c>
      <c r="B3056" s="40" t="s">
        <v>1315</v>
      </c>
      <c r="C3056" s="39" t="s">
        <v>594</v>
      </c>
      <c r="D3056" s="39" t="s">
        <v>2984</v>
      </c>
      <c r="E3056" s="251" t="s">
        <v>2981</v>
      </c>
      <c r="F3056" s="251"/>
      <c r="G3056" s="41" t="s">
        <v>596</v>
      </c>
      <c r="H3056" s="42">
        <v>1</v>
      </c>
      <c r="I3056" s="43">
        <f t="shared" ref="I3056:I3059" si="641">L3056</f>
        <v>23.121543360655739</v>
      </c>
      <c r="J3056" s="43">
        <f t="shared" ref="J3056:J3059" si="642">H3056*I3056</f>
        <v>23.121543360655739</v>
      </c>
      <c r="L3056">
        <f>_xlfn.XLOOKUP(B3056,Analítico!B:B,Analítico!I:I,0)</f>
        <v>23.121543360655739</v>
      </c>
    </row>
    <row r="3057" spans="1:12" ht="24" customHeight="1" x14ac:dyDescent="0.25">
      <c r="A3057" s="50" t="s">
        <v>1638</v>
      </c>
      <c r="B3057" s="51" t="s">
        <v>2532</v>
      </c>
      <c r="C3057" s="50" t="s">
        <v>594</v>
      </c>
      <c r="D3057" s="50" t="s">
        <v>2533</v>
      </c>
      <c r="E3057" s="248" t="s">
        <v>2336</v>
      </c>
      <c r="F3057" s="248"/>
      <c r="G3057" s="52" t="s">
        <v>1787</v>
      </c>
      <c r="H3057" s="53">
        <v>0.2</v>
      </c>
      <c r="I3057" s="43">
        <f t="shared" si="641"/>
        <v>3.64</v>
      </c>
      <c r="J3057" s="43">
        <f t="shared" si="642"/>
        <v>0.72800000000000009</v>
      </c>
      <c r="L3057">
        <f>_xlfn.XLOOKUP(B3057,Analítico!B:B,Analítico!I:I,0)</f>
        <v>3.64</v>
      </c>
    </row>
    <row r="3058" spans="1:12" ht="39" customHeight="1" x14ac:dyDescent="0.25">
      <c r="A3058" s="55" t="s">
        <v>1627</v>
      </c>
      <c r="B3058" s="56" t="s">
        <v>2985</v>
      </c>
      <c r="C3058" s="55" t="s">
        <v>594</v>
      </c>
      <c r="D3058" s="55" t="s">
        <v>2986</v>
      </c>
      <c r="E3058" s="249" t="s">
        <v>1648</v>
      </c>
      <c r="F3058" s="249"/>
      <c r="G3058" s="57" t="s">
        <v>596</v>
      </c>
      <c r="H3058" s="58">
        <v>1</v>
      </c>
      <c r="I3058" s="43">
        <f t="shared" si="641"/>
        <v>19.850000000000001</v>
      </c>
      <c r="J3058" s="43">
        <f t="shared" si="642"/>
        <v>19.850000000000001</v>
      </c>
      <c r="L3058">
        <f>_xlfn.XLOOKUP(B3058,Analítico!B:B,Analítico!I:I,0)</f>
        <v>19.850000000000001</v>
      </c>
    </row>
    <row r="3059" spans="1:12" ht="24" customHeight="1" thickBot="1" x14ac:dyDescent="0.3">
      <c r="A3059" s="55" t="s">
        <v>1627</v>
      </c>
      <c r="B3059" s="56" t="s">
        <v>264</v>
      </c>
      <c r="C3059" s="55" t="s">
        <v>157</v>
      </c>
      <c r="D3059" s="55" t="s">
        <v>265</v>
      </c>
      <c r="E3059" s="249" t="s">
        <v>1665</v>
      </c>
      <c r="F3059" s="249"/>
      <c r="G3059" s="57" t="s">
        <v>266</v>
      </c>
      <c r="H3059" s="58">
        <v>0.2</v>
      </c>
      <c r="I3059" s="43">
        <f t="shared" si="641"/>
        <v>12.777270999999999</v>
      </c>
      <c r="J3059" s="43">
        <f t="shared" si="642"/>
        <v>2.5554541999999998</v>
      </c>
      <c r="L3059">
        <f>_xlfn.XLOOKUP(B3059,Analítico!B:B,Analítico!I:I,0)</f>
        <v>12.777270999999999</v>
      </c>
    </row>
    <row r="3060" spans="1:12" ht="26.25" hidden="1" thickBot="1" x14ac:dyDescent="0.3">
      <c r="A3060" s="44"/>
      <c r="B3060" s="44"/>
      <c r="C3060" s="44"/>
      <c r="D3060" s="44"/>
      <c r="E3060" s="44" t="s">
        <v>1629</v>
      </c>
      <c r="F3060" s="45">
        <v>2.6</v>
      </c>
      <c r="G3060" s="44" t="s">
        <v>1630</v>
      </c>
      <c r="H3060" s="45">
        <v>0</v>
      </c>
      <c r="I3060" s="44" t="s">
        <v>1631</v>
      </c>
      <c r="J3060" s="45">
        <v>2.6</v>
      </c>
      <c r="L3060" t="str">
        <f>_xlfn.XLOOKUP(B3060,Analítico!B:B,Analítico!I:I,0)</f>
        <v>MO com LS =&gt;</v>
      </c>
    </row>
    <row r="3061" spans="1:12" ht="15" hidden="1" customHeight="1" thickBot="1" x14ac:dyDescent="0.3">
      <c r="A3061" s="44"/>
      <c r="B3061" s="44"/>
      <c r="C3061" s="44"/>
      <c r="D3061" s="44"/>
      <c r="E3061" s="44" t="s">
        <v>1632</v>
      </c>
      <c r="F3061" s="45">
        <v>5.17</v>
      </c>
      <c r="G3061" s="44"/>
      <c r="H3061" s="229" t="s">
        <v>1633</v>
      </c>
      <c r="I3061" s="229"/>
      <c r="J3061" s="45">
        <v>28.7</v>
      </c>
      <c r="L3061" t="str">
        <f>_xlfn.XLOOKUP(B3061,Analítico!B:B,Analítico!I:I,0)</f>
        <v>MO com LS =&gt;</v>
      </c>
    </row>
    <row r="3062" spans="1:12" ht="0.75" customHeight="1" thickTop="1" x14ac:dyDescent="0.25">
      <c r="A3062" s="49"/>
      <c r="B3062" s="49"/>
      <c r="C3062" s="49"/>
      <c r="D3062" s="49"/>
      <c r="E3062" s="49"/>
      <c r="F3062" s="49"/>
      <c r="G3062" s="49"/>
      <c r="H3062" s="49"/>
      <c r="I3062" s="49"/>
      <c r="J3062" s="49"/>
      <c r="L3062" t="str">
        <f>_xlfn.XLOOKUP(B3062,Analítico!B:B,Analítico!I:I,0)</f>
        <v>MO com LS =&gt;</v>
      </c>
    </row>
    <row r="3063" spans="1:12" ht="18" hidden="1" customHeight="1" x14ac:dyDescent="0.25">
      <c r="A3063" s="36" t="s">
        <v>1317</v>
      </c>
      <c r="B3063" s="37" t="s">
        <v>137</v>
      </c>
      <c r="C3063" s="36" t="s">
        <v>138</v>
      </c>
      <c r="D3063" s="36" t="s">
        <v>9</v>
      </c>
      <c r="E3063" s="250" t="s">
        <v>1626</v>
      </c>
      <c r="F3063" s="250"/>
      <c r="G3063" s="38" t="s">
        <v>139</v>
      </c>
      <c r="H3063" s="37" t="s">
        <v>140</v>
      </c>
      <c r="I3063" s="37" t="s">
        <v>141</v>
      </c>
      <c r="J3063" s="37" t="s">
        <v>10</v>
      </c>
      <c r="L3063" t="str">
        <f>_xlfn.XLOOKUP(B3063,Analítico!B:B,Analítico!I:I,0)</f>
        <v>Valor Unit</v>
      </c>
    </row>
    <row r="3064" spans="1:12" ht="39" customHeight="1" x14ac:dyDescent="0.25">
      <c r="A3064" s="39" t="s">
        <v>1636</v>
      </c>
      <c r="B3064" s="40" t="s">
        <v>1318</v>
      </c>
      <c r="C3064" s="39" t="s">
        <v>594</v>
      </c>
      <c r="D3064" s="39" t="s">
        <v>2987</v>
      </c>
      <c r="E3064" s="251" t="s">
        <v>2981</v>
      </c>
      <c r="F3064" s="251"/>
      <c r="G3064" s="41" t="s">
        <v>596</v>
      </c>
      <c r="H3064" s="42">
        <v>1</v>
      </c>
      <c r="I3064" s="43">
        <f t="shared" ref="I3064:I3067" si="643">L3064</f>
        <v>20.720769868852457</v>
      </c>
      <c r="J3064" s="43">
        <f t="shared" ref="J3064:J3067" si="644">H3064*I3064</f>
        <v>20.720769868852457</v>
      </c>
      <c r="L3064">
        <f>_xlfn.XLOOKUP(B3064,Analítico!B:B,Analítico!I:I,0)</f>
        <v>20.720769868852457</v>
      </c>
    </row>
    <row r="3065" spans="1:12" ht="24" customHeight="1" x14ac:dyDescent="0.25">
      <c r="A3065" s="50" t="s">
        <v>1638</v>
      </c>
      <c r="B3065" s="51" t="s">
        <v>2532</v>
      </c>
      <c r="C3065" s="50" t="s">
        <v>594</v>
      </c>
      <c r="D3065" s="50" t="s">
        <v>2533</v>
      </c>
      <c r="E3065" s="248" t="s">
        <v>2336</v>
      </c>
      <c r="F3065" s="248"/>
      <c r="G3065" s="52" t="s">
        <v>1787</v>
      </c>
      <c r="H3065" s="53">
        <v>0.2</v>
      </c>
      <c r="I3065" s="43">
        <f t="shared" si="643"/>
        <v>3.64</v>
      </c>
      <c r="J3065" s="43">
        <f t="shared" si="644"/>
        <v>0.72800000000000009</v>
      </c>
      <c r="L3065">
        <f>_xlfn.XLOOKUP(B3065,Analítico!B:B,Analítico!I:I,0)</f>
        <v>3.64</v>
      </c>
    </row>
    <row r="3066" spans="1:12" ht="39" customHeight="1" x14ac:dyDescent="0.25">
      <c r="A3066" s="55" t="s">
        <v>1627</v>
      </c>
      <c r="B3066" s="56" t="s">
        <v>2988</v>
      </c>
      <c r="C3066" s="55" t="s">
        <v>594</v>
      </c>
      <c r="D3066" s="55" t="s">
        <v>2989</v>
      </c>
      <c r="E3066" s="249" t="s">
        <v>1648</v>
      </c>
      <c r="F3066" s="249"/>
      <c r="G3066" s="57" t="s">
        <v>596</v>
      </c>
      <c r="H3066" s="58">
        <v>1</v>
      </c>
      <c r="I3066" s="43">
        <f t="shared" si="643"/>
        <v>17.45</v>
      </c>
      <c r="J3066" s="43">
        <f t="shared" si="644"/>
        <v>17.45</v>
      </c>
      <c r="L3066">
        <f>_xlfn.XLOOKUP(B3066,Analítico!B:B,Analítico!I:I,0)</f>
        <v>17.45</v>
      </c>
    </row>
    <row r="3067" spans="1:12" ht="24" customHeight="1" thickBot="1" x14ac:dyDescent="0.3">
      <c r="A3067" s="55" t="s">
        <v>1627</v>
      </c>
      <c r="B3067" s="56" t="s">
        <v>264</v>
      </c>
      <c r="C3067" s="55" t="s">
        <v>157</v>
      </c>
      <c r="D3067" s="55" t="s">
        <v>265</v>
      </c>
      <c r="E3067" s="249" t="s">
        <v>1665</v>
      </c>
      <c r="F3067" s="249"/>
      <c r="G3067" s="57" t="s">
        <v>266</v>
      </c>
      <c r="H3067" s="58">
        <v>0.2</v>
      </c>
      <c r="I3067" s="43">
        <f t="shared" si="643"/>
        <v>12.777270999999999</v>
      </c>
      <c r="J3067" s="43">
        <f t="shared" si="644"/>
        <v>2.5554541999999998</v>
      </c>
      <c r="L3067">
        <f>_xlfn.XLOOKUP(B3067,Analítico!B:B,Analítico!I:I,0)</f>
        <v>12.777270999999999</v>
      </c>
    </row>
    <row r="3068" spans="1:12" ht="26.25" hidden="1" thickBot="1" x14ac:dyDescent="0.3">
      <c r="A3068" s="44"/>
      <c r="B3068" s="44"/>
      <c r="C3068" s="44"/>
      <c r="D3068" s="44"/>
      <c r="E3068" s="44" t="s">
        <v>1629</v>
      </c>
      <c r="F3068" s="45">
        <v>2.6</v>
      </c>
      <c r="G3068" s="44" t="s">
        <v>1630</v>
      </c>
      <c r="H3068" s="45">
        <v>0</v>
      </c>
      <c r="I3068" s="44" t="s">
        <v>1631</v>
      </c>
      <c r="J3068" s="45">
        <v>2.6</v>
      </c>
      <c r="L3068" t="str">
        <f>_xlfn.XLOOKUP(B3068,Analítico!B:B,Analítico!I:I,0)</f>
        <v>MO com LS =&gt;</v>
      </c>
    </row>
    <row r="3069" spans="1:12" ht="15" hidden="1" customHeight="1" thickBot="1" x14ac:dyDescent="0.3">
      <c r="A3069" s="44"/>
      <c r="B3069" s="44"/>
      <c r="C3069" s="44"/>
      <c r="D3069" s="44"/>
      <c r="E3069" s="44" t="s">
        <v>1632</v>
      </c>
      <c r="F3069" s="45">
        <v>4.63</v>
      </c>
      <c r="G3069" s="44"/>
      <c r="H3069" s="229" t="s">
        <v>1633</v>
      </c>
      <c r="I3069" s="229"/>
      <c r="J3069" s="45">
        <v>25.72</v>
      </c>
      <c r="L3069" t="str">
        <f>_xlfn.XLOOKUP(B3069,Analítico!B:B,Analítico!I:I,0)</f>
        <v>MO com LS =&gt;</v>
      </c>
    </row>
    <row r="3070" spans="1:12" ht="0.75" customHeight="1" thickTop="1" x14ac:dyDescent="0.25">
      <c r="A3070" s="49"/>
      <c r="B3070" s="49"/>
      <c r="C3070" s="49"/>
      <c r="D3070" s="49"/>
      <c r="E3070" s="49"/>
      <c r="F3070" s="49"/>
      <c r="G3070" s="49"/>
      <c r="H3070" s="49"/>
      <c r="I3070" s="49"/>
      <c r="J3070" s="49"/>
      <c r="L3070" t="str">
        <f>_xlfn.XLOOKUP(B3070,Analítico!B:B,Analítico!I:I,0)</f>
        <v>MO com LS =&gt;</v>
      </c>
    </row>
    <row r="3071" spans="1:12" ht="18" hidden="1" customHeight="1" x14ac:dyDescent="0.25">
      <c r="A3071" s="36" t="s">
        <v>1320</v>
      </c>
      <c r="B3071" s="37" t="s">
        <v>137</v>
      </c>
      <c r="C3071" s="36" t="s">
        <v>138</v>
      </c>
      <c r="D3071" s="36" t="s">
        <v>9</v>
      </c>
      <c r="E3071" s="250" t="s">
        <v>1626</v>
      </c>
      <c r="F3071" s="250"/>
      <c r="G3071" s="38" t="s">
        <v>139</v>
      </c>
      <c r="H3071" s="37" t="s">
        <v>140</v>
      </c>
      <c r="I3071" s="37" t="s">
        <v>141</v>
      </c>
      <c r="J3071" s="37" t="s">
        <v>10</v>
      </c>
      <c r="L3071" t="str">
        <f>_xlfn.XLOOKUP(B3071,Analítico!B:B,Analítico!I:I,0)</f>
        <v>Valor Unit</v>
      </c>
    </row>
    <row r="3072" spans="1:12" ht="25.5" customHeight="1" x14ac:dyDescent="0.25">
      <c r="A3072" s="39" t="s">
        <v>1636</v>
      </c>
      <c r="B3072" s="40" t="s">
        <v>1321</v>
      </c>
      <c r="C3072" s="39" t="s">
        <v>594</v>
      </c>
      <c r="D3072" s="39" t="s">
        <v>2990</v>
      </c>
      <c r="E3072" s="251" t="s">
        <v>2981</v>
      </c>
      <c r="F3072" s="251"/>
      <c r="G3072" s="41" t="s">
        <v>596</v>
      </c>
      <c r="H3072" s="42">
        <v>1</v>
      </c>
      <c r="I3072" s="43">
        <f t="shared" ref="I3072:I3075" si="645">L3072</f>
        <v>20.720769868852457</v>
      </c>
      <c r="J3072" s="43">
        <f t="shared" ref="J3072:J3075" si="646">H3072*I3072</f>
        <v>20.720769868852457</v>
      </c>
      <c r="L3072">
        <f>_xlfn.XLOOKUP(B3072,Analítico!B:B,Analítico!I:I,0)</f>
        <v>20.720769868852457</v>
      </c>
    </row>
    <row r="3073" spans="1:12" ht="24" customHeight="1" x14ac:dyDescent="0.25">
      <c r="A3073" s="50" t="s">
        <v>1638</v>
      </c>
      <c r="B3073" s="51" t="s">
        <v>2532</v>
      </c>
      <c r="C3073" s="50" t="s">
        <v>594</v>
      </c>
      <c r="D3073" s="50" t="s">
        <v>2533</v>
      </c>
      <c r="E3073" s="248" t="s">
        <v>2336</v>
      </c>
      <c r="F3073" s="248"/>
      <c r="G3073" s="52" t="s">
        <v>1787</v>
      </c>
      <c r="H3073" s="53">
        <v>0.2</v>
      </c>
      <c r="I3073" s="43">
        <f t="shared" si="645"/>
        <v>3.64</v>
      </c>
      <c r="J3073" s="43">
        <f t="shared" si="646"/>
        <v>0.72800000000000009</v>
      </c>
      <c r="L3073">
        <f>_xlfn.XLOOKUP(B3073,Analítico!B:B,Analítico!I:I,0)</f>
        <v>3.64</v>
      </c>
    </row>
    <row r="3074" spans="1:12" ht="39" customHeight="1" x14ac:dyDescent="0.25">
      <c r="A3074" s="55" t="s">
        <v>1627</v>
      </c>
      <c r="B3074" s="56" t="s">
        <v>2991</v>
      </c>
      <c r="C3074" s="55" t="s">
        <v>594</v>
      </c>
      <c r="D3074" s="55" t="s">
        <v>2992</v>
      </c>
      <c r="E3074" s="249" t="s">
        <v>1648</v>
      </c>
      <c r="F3074" s="249"/>
      <c r="G3074" s="57" t="s">
        <v>596</v>
      </c>
      <c r="H3074" s="58">
        <v>1</v>
      </c>
      <c r="I3074" s="43">
        <f t="shared" si="645"/>
        <v>17.45</v>
      </c>
      <c r="J3074" s="43">
        <f t="shared" si="646"/>
        <v>17.45</v>
      </c>
      <c r="L3074">
        <f>_xlfn.XLOOKUP(B3074,Analítico!B:B,Analítico!I:I,0)</f>
        <v>17.45</v>
      </c>
    </row>
    <row r="3075" spans="1:12" ht="24" customHeight="1" thickBot="1" x14ac:dyDescent="0.3">
      <c r="A3075" s="55" t="s">
        <v>1627</v>
      </c>
      <c r="B3075" s="56" t="s">
        <v>264</v>
      </c>
      <c r="C3075" s="55" t="s">
        <v>157</v>
      </c>
      <c r="D3075" s="55" t="s">
        <v>265</v>
      </c>
      <c r="E3075" s="249" t="s">
        <v>1665</v>
      </c>
      <c r="F3075" s="249"/>
      <c r="G3075" s="57" t="s">
        <v>266</v>
      </c>
      <c r="H3075" s="58">
        <v>0.2</v>
      </c>
      <c r="I3075" s="43">
        <f t="shared" si="645"/>
        <v>12.777270999999999</v>
      </c>
      <c r="J3075" s="43">
        <f t="shared" si="646"/>
        <v>2.5554541999999998</v>
      </c>
      <c r="L3075">
        <f>_xlfn.XLOOKUP(B3075,Analítico!B:B,Analítico!I:I,0)</f>
        <v>12.777270999999999</v>
      </c>
    </row>
    <row r="3076" spans="1:12" ht="26.25" hidden="1" thickBot="1" x14ac:dyDescent="0.3">
      <c r="A3076" s="44"/>
      <c r="B3076" s="44"/>
      <c r="C3076" s="44"/>
      <c r="D3076" s="44"/>
      <c r="E3076" s="44" t="s">
        <v>1629</v>
      </c>
      <c r="F3076" s="45">
        <v>2.6</v>
      </c>
      <c r="G3076" s="44" t="s">
        <v>1630</v>
      </c>
      <c r="H3076" s="45">
        <v>0</v>
      </c>
      <c r="I3076" s="44" t="s">
        <v>1631</v>
      </c>
      <c r="J3076" s="45">
        <v>2.6</v>
      </c>
      <c r="L3076" t="str">
        <f>_xlfn.XLOOKUP(B3076,Analítico!B:B,Analítico!I:I,0)</f>
        <v>MO com LS =&gt;</v>
      </c>
    </row>
    <row r="3077" spans="1:12" ht="15" hidden="1" customHeight="1" thickBot="1" x14ac:dyDescent="0.3">
      <c r="A3077" s="44"/>
      <c r="B3077" s="44"/>
      <c r="C3077" s="44"/>
      <c r="D3077" s="44"/>
      <c r="E3077" s="44" t="s">
        <v>1632</v>
      </c>
      <c r="F3077" s="45">
        <v>4.63</v>
      </c>
      <c r="G3077" s="44"/>
      <c r="H3077" s="229" t="s">
        <v>1633</v>
      </c>
      <c r="I3077" s="229"/>
      <c r="J3077" s="45">
        <v>25.72</v>
      </c>
      <c r="L3077" t="str">
        <f>_xlfn.XLOOKUP(B3077,Analítico!B:B,Analítico!I:I,0)</f>
        <v>MO com LS =&gt;</v>
      </c>
    </row>
    <row r="3078" spans="1:12" ht="0.75" customHeight="1" thickTop="1" x14ac:dyDescent="0.25">
      <c r="A3078" s="49"/>
      <c r="B3078" s="49"/>
      <c r="C3078" s="49"/>
      <c r="D3078" s="49"/>
      <c r="E3078" s="49"/>
      <c r="F3078" s="49"/>
      <c r="G3078" s="49"/>
      <c r="H3078" s="49"/>
      <c r="I3078" s="49"/>
      <c r="J3078" s="49"/>
      <c r="L3078" t="str">
        <f>_xlfn.XLOOKUP(B3078,Analítico!B:B,Analítico!I:I,0)</f>
        <v>MO com LS =&gt;</v>
      </c>
    </row>
    <row r="3079" spans="1:12" ht="18" hidden="1" customHeight="1" x14ac:dyDescent="0.25">
      <c r="A3079" s="36" t="s">
        <v>1323</v>
      </c>
      <c r="B3079" s="37" t="s">
        <v>137</v>
      </c>
      <c r="C3079" s="36" t="s">
        <v>138</v>
      </c>
      <c r="D3079" s="36" t="s">
        <v>9</v>
      </c>
      <c r="E3079" s="250" t="s">
        <v>1626</v>
      </c>
      <c r="F3079" s="250"/>
      <c r="G3079" s="38" t="s">
        <v>139</v>
      </c>
      <c r="H3079" s="37" t="s">
        <v>140</v>
      </c>
      <c r="I3079" s="37" t="s">
        <v>141</v>
      </c>
      <c r="J3079" s="37" t="s">
        <v>10</v>
      </c>
      <c r="L3079" t="str">
        <f>_xlfn.XLOOKUP(B3079,Analítico!B:B,Analítico!I:I,0)</f>
        <v>Valor Unit</v>
      </c>
    </row>
    <row r="3080" spans="1:12" ht="24" customHeight="1" x14ac:dyDescent="0.25">
      <c r="A3080" s="39" t="s">
        <v>1636</v>
      </c>
      <c r="B3080" s="40" t="s">
        <v>1324</v>
      </c>
      <c r="C3080" s="39" t="s">
        <v>162</v>
      </c>
      <c r="D3080" s="39" t="s">
        <v>2993</v>
      </c>
      <c r="E3080" s="251" t="s">
        <v>1884</v>
      </c>
      <c r="F3080" s="251"/>
      <c r="G3080" s="41" t="s">
        <v>164</v>
      </c>
      <c r="H3080" s="42">
        <v>1</v>
      </c>
      <c r="I3080" s="43">
        <f t="shared" ref="I3080:I3083" si="647">L3080</f>
        <v>451.8610188196721</v>
      </c>
      <c r="J3080" s="43">
        <f t="shared" ref="J3080:J3083" si="648">H3080*I3080</f>
        <v>451.8610188196721</v>
      </c>
      <c r="L3080">
        <f>_xlfn.XLOOKUP(B3080,Analítico!B:B,Analítico!I:I,0)</f>
        <v>451.8610188196721</v>
      </c>
    </row>
    <row r="3081" spans="1:12" ht="25.5" customHeight="1" x14ac:dyDescent="0.25">
      <c r="A3081" s="50" t="s">
        <v>1638</v>
      </c>
      <c r="B3081" s="51" t="s">
        <v>1885</v>
      </c>
      <c r="C3081" s="50" t="s">
        <v>157</v>
      </c>
      <c r="D3081" s="50" t="s">
        <v>1886</v>
      </c>
      <c r="E3081" s="248" t="s">
        <v>1637</v>
      </c>
      <c r="F3081" s="248"/>
      <c r="G3081" s="52" t="s">
        <v>266</v>
      </c>
      <c r="H3081" s="53">
        <v>1.3120000000000001</v>
      </c>
      <c r="I3081" s="43">
        <f t="shared" si="647"/>
        <v>19.3</v>
      </c>
      <c r="J3081" s="43">
        <f t="shared" si="648"/>
        <v>25.321600000000004</v>
      </c>
      <c r="L3081">
        <f>_xlfn.XLOOKUP(B3081,Analítico!B:B,Analítico!I:I,0)</f>
        <v>19.3</v>
      </c>
    </row>
    <row r="3082" spans="1:12" ht="24" customHeight="1" x14ac:dyDescent="0.25">
      <c r="A3082" s="50" t="s">
        <v>1638</v>
      </c>
      <c r="B3082" s="51" t="s">
        <v>1858</v>
      </c>
      <c r="C3082" s="50" t="s">
        <v>157</v>
      </c>
      <c r="D3082" s="50" t="s">
        <v>1859</v>
      </c>
      <c r="E3082" s="248" t="s">
        <v>1637</v>
      </c>
      <c r="F3082" s="248"/>
      <c r="G3082" s="52" t="s">
        <v>266</v>
      </c>
      <c r="H3082" s="53">
        <v>1.3120000000000001</v>
      </c>
      <c r="I3082" s="43">
        <f t="shared" si="647"/>
        <v>26.51</v>
      </c>
      <c r="J3082" s="43">
        <f t="shared" si="648"/>
        <v>34.781120000000001</v>
      </c>
      <c r="L3082">
        <f>_xlfn.XLOOKUP(B3082,Analítico!B:B,Analítico!I:I,0)</f>
        <v>26.51</v>
      </c>
    </row>
    <row r="3083" spans="1:12" ht="24" customHeight="1" thickBot="1" x14ac:dyDescent="0.3">
      <c r="A3083" s="55" t="s">
        <v>1627</v>
      </c>
      <c r="B3083" s="56" t="s">
        <v>2994</v>
      </c>
      <c r="C3083" s="55" t="s">
        <v>162</v>
      </c>
      <c r="D3083" s="55" t="s">
        <v>2995</v>
      </c>
      <c r="E3083" s="249" t="s">
        <v>1648</v>
      </c>
      <c r="F3083" s="249"/>
      <c r="G3083" s="57" t="s">
        <v>164</v>
      </c>
      <c r="H3083" s="58">
        <v>1</v>
      </c>
      <c r="I3083" s="43">
        <f t="shared" si="647"/>
        <v>391.76</v>
      </c>
      <c r="J3083" s="43">
        <f t="shared" si="648"/>
        <v>391.76</v>
      </c>
      <c r="L3083">
        <f>_xlfn.XLOOKUP(B3083,Analítico!B:B,Analítico!I:I,0)</f>
        <v>391.76</v>
      </c>
    </row>
    <row r="3084" spans="1:12" ht="26.25" hidden="1" thickBot="1" x14ac:dyDescent="0.3">
      <c r="A3084" s="44"/>
      <c r="B3084" s="44"/>
      <c r="C3084" s="44"/>
      <c r="D3084" s="44"/>
      <c r="E3084" s="44" t="s">
        <v>1629</v>
      </c>
      <c r="F3084" s="45">
        <v>45.3</v>
      </c>
      <c r="G3084" s="44" t="s">
        <v>1630</v>
      </c>
      <c r="H3084" s="45">
        <v>0</v>
      </c>
      <c r="I3084" s="44" t="s">
        <v>1631</v>
      </c>
      <c r="J3084" s="45">
        <v>45.3</v>
      </c>
      <c r="L3084" t="str">
        <f>_xlfn.XLOOKUP(B3084,Analítico!B:B,Analítico!I:I,0)</f>
        <v>MO com LS =&gt;</v>
      </c>
    </row>
    <row r="3085" spans="1:12" ht="15" hidden="1" customHeight="1" thickBot="1" x14ac:dyDescent="0.3">
      <c r="A3085" s="44"/>
      <c r="B3085" s="44"/>
      <c r="C3085" s="44"/>
      <c r="D3085" s="44"/>
      <c r="E3085" s="44" t="s">
        <v>1632</v>
      </c>
      <c r="F3085" s="45">
        <v>101.14</v>
      </c>
      <c r="G3085" s="44"/>
      <c r="H3085" s="229" t="s">
        <v>1633</v>
      </c>
      <c r="I3085" s="229"/>
      <c r="J3085" s="45">
        <v>560.88</v>
      </c>
      <c r="L3085" t="str">
        <f>_xlfn.XLOOKUP(B3085,Analítico!B:B,Analítico!I:I,0)</f>
        <v>MO com LS =&gt;</v>
      </c>
    </row>
    <row r="3086" spans="1:12" ht="0.75" customHeight="1" thickTop="1" x14ac:dyDescent="0.25">
      <c r="A3086" s="49"/>
      <c r="B3086" s="49"/>
      <c r="C3086" s="49"/>
      <c r="D3086" s="49"/>
      <c r="E3086" s="49"/>
      <c r="F3086" s="49"/>
      <c r="G3086" s="49"/>
      <c r="H3086" s="49"/>
      <c r="I3086" s="49"/>
      <c r="J3086" s="49"/>
      <c r="L3086" t="str">
        <f>_xlfn.XLOOKUP(B3086,Analítico!B:B,Analítico!I:I,0)</f>
        <v>MO com LS =&gt;</v>
      </c>
    </row>
    <row r="3087" spans="1:12" ht="18" hidden="1" customHeight="1" x14ac:dyDescent="0.25">
      <c r="A3087" s="36" t="s">
        <v>1326</v>
      </c>
      <c r="B3087" s="37" t="s">
        <v>137</v>
      </c>
      <c r="C3087" s="36" t="s">
        <v>138</v>
      </c>
      <c r="D3087" s="36" t="s">
        <v>9</v>
      </c>
      <c r="E3087" s="250" t="s">
        <v>1626</v>
      </c>
      <c r="F3087" s="250"/>
      <c r="G3087" s="38" t="s">
        <v>139</v>
      </c>
      <c r="H3087" s="37" t="s">
        <v>140</v>
      </c>
      <c r="I3087" s="37" t="s">
        <v>141</v>
      </c>
      <c r="J3087" s="37" t="s">
        <v>10</v>
      </c>
      <c r="L3087" t="str">
        <f>_xlfn.XLOOKUP(B3087,Analítico!B:B,Analítico!I:I,0)</f>
        <v>Valor Unit</v>
      </c>
    </row>
    <row r="3088" spans="1:12" ht="25.5" customHeight="1" x14ac:dyDescent="0.25">
      <c r="A3088" s="39" t="s">
        <v>1636</v>
      </c>
      <c r="B3088" s="40" t="s">
        <v>1327</v>
      </c>
      <c r="C3088" s="39" t="s">
        <v>162</v>
      </c>
      <c r="D3088" s="39" t="s">
        <v>1328</v>
      </c>
      <c r="E3088" s="251" t="s">
        <v>2996</v>
      </c>
      <c r="F3088" s="251"/>
      <c r="G3088" s="41" t="s">
        <v>164</v>
      </c>
      <c r="H3088" s="42">
        <v>1</v>
      </c>
      <c r="I3088" s="43">
        <f t="shared" ref="I3088:I3093" si="649">L3088</f>
        <v>101.25141357377049</v>
      </c>
      <c r="J3088" s="43">
        <f t="shared" ref="J3088:J3093" si="650">H3088*I3088</f>
        <v>101.25141357377049</v>
      </c>
      <c r="L3088">
        <f>_xlfn.XLOOKUP(B3088,Analítico!B:B,Analítico!I:I,0)</f>
        <v>101.25141357377049</v>
      </c>
    </row>
    <row r="3089" spans="1:12" ht="25.5" customHeight="1" x14ac:dyDescent="0.25">
      <c r="A3089" s="50" t="s">
        <v>1638</v>
      </c>
      <c r="B3089" s="51" t="s">
        <v>1940</v>
      </c>
      <c r="C3089" s="50" t="s">
        <v>157</v>
      </c>
      <c r="D3089" s="50" t="s">
        <v>1941</v>
      </c>
      <c r="E3089" s="248" t="s">
        <v>1637</v>
      </c>
      <c r="F3089" s="248"/>
      <c r="G3089" s="52" t="s">
        <v>266</v>
      </c>
      <c r="H3089" s="53">
        <v>0.97899999999999998</v>
      </c>
      <c r="I3089" s="43">
        <f t="shared" si="649"/>
        <v>19.64</v>
      </c>
      <c r="J3089" s="43">
        <f t="shared" si="650"/>
        <v>19.22756</v>
      </c>
      <c r="L3089">
        <f>_xlfn.XLOOKUP(B3089,Analítico!B:B,Analítico!I:I,0)</f>
        <v>19.64</v>
      </c>
    </row>
    <row r="3090" spans="1:12" ht="24" customHeight="1" x14ac:dyDescent="0.25">
      <c r="A3090" s="50" t="s">
        <v>1638</v>
      </c>
      <c r="B3090" s="51" t="s">
        <v>1942</v>
      </c>
      <c r="C3090" s="50" t="s">
        <v>157</v>
      </c>
      <c r="D3090" s="50" t="s">
        <v>1943</v>
      </c>
      <c r="E3090" s="248" t="s">
        <v>1637</v>
      </c>
      <c r="F3090" s="248"/>
      <c r="G3090" s="52" t="s">
        <v>266</v>
      </c>
      <c r="H3090" s="53">
        <v>0.97899999999999998</v>
      </c>
      <c r="I3090" s="43">
        <f t="shared" si="649"/>
        <v>27.04</v>
      </c>
      <c r="J3090" s="43">
        <f t="shared" si="650"/>
        <v>26.472159999999999</v>
      </c>
      <c r="L3090">
        <f>_xlfn.XLOOKUP(B3090,Analítico!B:B,Analítico!I:I,0)</f>
        <v>27.04</v>
      </c>
    </row>
    <row r="3091" spans="1:12" ht="24" customHeight="1" x14ac:dyDescent="0.25">
      <c r="A3091" s="55" t="s">
        <v>1627</v>
      </c>
      <c r="B3091" s="56" t="s">
        <v>2888</v>
      </c>
      <c r="C3091" s="55" t="s">
        <v>162</v>
      </c>
      <c r="D3091" s="55" t="s">
        <v>2889</v>
      </c>
      <c r="E3091" s="249" t="s">
        <v>1648</v>
      </c>
      <c r="F3091" s="249"/>
      <c r="G3091" s="57" t="s">
        <v>255</v>
      </c>
      <c r="H3091" s="58">
        <v>0.15</v>
      </c>
      <c r="I3091" s="43">
        <f t="shared" si="649"/>
        <v>0.88</v>
      </c>
      <c r="J3091" s="43">
        <f t="shared" si="650"/>
        <v>0.13200000000000001</v>
      </c>
      <c r="L3091">
        <f>_xlfn.XLOOKUP(B3091,Analítico!B:B,Analítico!I:I,0)</f>
        <v>0.88</v>
      </c>
    </row>
    <row r="3092" spans="1:12" ht="24" customHeight="1" x14ac:dyDescent="0.25">
      <c r="A3092" s="55" t="s">
        <v>1627</v>
      </c>
      <c r="B3092" s="56" t="s">
        <v>2997</v>
      </c>
      <c r="C3092" s="55" t="s">
        <v>162</v>
      </c>
      <c r="D3092" s="55" t="s">
        <v>2998</v>
      </c>
      <c r="E3092" s="249" t="s">
        <v>1648</v>
      </c>
      <c r="F3092" s="249"/>
      <c r="G3092" s="57" t="s">
        <v>164</v>
      </c>
      <c r="H3092" s="58">
        <v>2</v>
      </c>
      <c r="I3092" s="43">
        <f t="shared" si="649"/>
        <v>8.9700000000000006</v>
      </c>
      <c r="J3092" s="43">
        <f t="shared" si="650"/>
        <v>17.940000000000001</v>
      </c>
      <c r="L3092">
        <f>_xlfn.XLOOKUP(B3092,Analítico!B:B,Analítico!I:I,0)</f>
        <v>8.9700000000000006</v>
      </c>
    </row>
    <row r="3093" spans="1:12" ht="25.5" customHeight="1" thickBot="1" x14ac:dyDescent="0.3">
      <c r="A3093" s="55" t="s">
        <v>1627</v>
      </c>
      <c r="B3093" s="56" t="s">
        <v>2999</v>
      </c>
      <c r="C3093" s="55" t="s">
        <v>162</v>
      </c>
      <c r="D3093" s="55" t="s">
        <v>3000</v>
      </c>
      <c r="E3093" s="249" t="s">
        <v>1648</v>
      </c>
      <c r="F3093" s="249"/>
      <c r="G3093" s="57" t="s">
        <v>164</v>
      </c>
      <c r="H3093" s="58">
        <v>1</v>
      </c>
      <c r="I3093" s="43">
        <f t="shared" si="649"/>
        <v>37.49</v>
      </c>
      <c r="J3093" s="43">
        <f t="shared" si="650"/>
        <v>37.49</v>
      </c>
      <c r="L3093">
        <f>_xlfn.XLOOKUP(B3093,Analítico!B:B,Analítico!I:I,0)</f>
        <v>37.49</v>
      </c>
    </row>
    <row r="3094" spans="1:12" ht="26.25" hidden="1" thickBot="1" x14ac:dyDescent="0.3">
      <c r="A3094" s="44"/>
      <c r="B3094" s="44"/>
      <c r="C3094" s="44"/>
      <c r="D3094" s="44"/>
      <c r="E3094" s="44" t="s">
        <v>1629</v>
      </c>
      <c r="F3094" s="45">
        <v>34.68</v>
      </c>
      <c r="G3094" s="44" t="s">
        <v>1630</v>
      </c>
      <c r="H3094" s="45">
        <v>0</v>
      </c>
      <c r="I3094" s="44" t="s">
        <v>1631</v>
      </c>
      <c r="J3094" s="45">
        <v>34.68</v>
      </c>
      <c r="L3094" t="str">
        <f>_xlfn.XLOOKUP(B3094,Analítico!B:B,Analítico!I:I,0)</f>
        <v>MO com LS =&gt;</v>
      </c>
    </row>
    <row r="3095" spans="1:12" ht="15" hidden="1" customHeight="1" thickBot="1" x14ac:dyDescent="0.3">
      <c r="A3095" s="44"/>
      <c r="B3095" s="44"/>
      <c r="C3095" s="44"/>
      <c r="D3095" s="44"/>
      <c r="E3095" s="44" t="s">
        <v>1632</v>
      </c>
      <c r="F3095" s="45">
        <v>22.66</v>
      </c>
      <c r="G3095" s="44"/>
      <c r="H3095" s="229" t="s">
        <v>1633</v>
      </c>
      <c r="I3095" s="229"/>
      <c r="J3095" s="45">
        <v>125.68</v>
      </c>
      <c r="L3095" t="str">
        <f>_xlfn.XLOOKUP(B3095,Analítico!B:B,Analítico!I:I,0)</f>
        <v>MO com LS =&gt;</v>
      </c>
    </row>
    <row r="3096" spans="1:12" ht="0.75" customHeight="1" thickTop="1" x14ac:dyDescent="0.25">
      <c r="A3096" s="49"/>
      <c r="B3096" s="49"/>
      <c r="C3096" s="49"/>
      <c r="D3096" s="49"/>
      <c r="E3096" s="49"/>
      <c r="F3096" s="49"/>
      <c r="G3096" s="49"/>
      <c r="H3096" s="49"/>
      <c r="I3096" s="49"/>
      <c r="J3096" s="49"/>
      <c r="L3096" t="str">
        <f>_xlfn.XLOOKUP(B3096,Analítico!B:B,Analítico!I:I,0)</f>
        <v>MO com LS =&gt;</v>
      </c>
    </row>
    <row r="3097" spans="1:12" ht="18" hidden="1" customHeight="1" x14ac:dyDescent="0.25">
      <c r="A3097" s="36" t="s">
        <v>1329</v>
      </c>
      <c r="B3097" s="37" t="s">
        <v>137</v>
      </c>
      <c r="C3097" s="36" t="s">
        <v>138</v>
      </c>
      <c r="D3097" s="36" t="s">
        <v>9</v>
      </c>
      <c r="E3097" s="250" t="s">
        <v>1626</v>
      </c>
      <c r="F3097" s="250"/>
      <c r="G3097" s="38" t="s">
        <v>139</v>
      </c>
      <c r="H3097" s="37" t="s">
        <v>140</v>
      </c>
      <c r="I3097" s="37" t="s">
        <v>141</v>
      </c>
      <c r="J3097" s="37" t="s">
        <v>10</v>
      </c>
      <c r="L3097" t="str">
        <f>_xlfn.XLOOKUP(B3097,Analítico!B:B,Analítico!I:I,0)</f>
        <v>Valor Unit</v>
      </c>
    </row>
    <row r="3098" spans="1:12" ht="25.5" customHeight="1" x14ac:dyDescent="0.25">
      <c r="A3098" s="39" t="s">
        <v>1636</v>
      </c>
      <c r="B3098" s="40" t="s">
        <v>1330</v>
      </c>
      <c r="C3098" s="39" t="s">
        <v>162</v>
      </c>
      <c r="D3098" s="39" t="s">
        <v>1331</v>
      </c>
      <c r="E3098" s="251" t="s">
        <v>2996</v>
      </c>
      <c r="F3098" s="251"/>
      <c r="G3098" s="41" t="s">
        <v>164</v>
      </c>
      <c r="H3098" s="42">
        <v>1</v>
      </c>
      <c r="I3098" s="43">
        <f t="shared" ref="I3098:I3101" si="651">L3098</f>
        <v>81.287934672131158</v>
      </c>
      <c r="J3098" s="43">
        <f t="shared" ref="J3098:J3101" si="652">H3098*I3098</f>
        <v>81.287934672131158</v>
      </c>
      <c r="L3098">
        <f>_xlfn.XLOOKUP(B3098,Analítico!B:B,Analítico!I:I,0)</f>
        <v>81.287934672131158</v>
      </c>
    </row>
    <row r="3099" spans="1:12" ht="25.5" customHeight="1" x14ac:dyDescent="0.25">
      <c r="A3099" s="50" t="s">
        <v>1638</v>
      </c>
      <c r="B3099" s="51" t="s">
        <v>1940</v>
      </c>
      <c r="C3099" s="50" t="s">
        <v>157</v>
      </c>
      <c r="D3099" s="50" t="s">
        <v>1941</v>
      </c>
      <c r="E3099" s="248" t="s">
        <v>1637</v>
      </c>
      <c r="F3099" s="248"/>
      <c r="G3099" s="52" t="s">
        <v>266</v>
      </c>
      <c r="H3099" s="53">
        <v>0.97899999999999998</v>
      </c>
      <c r="I3099" s="43">
        <f t="shared" si="651"/>
        <v>19.64</v>
      </c>
      <c r="J3099" s="43">
        <f t="shared" si="652"/>
        <v>19.22756</v>
      </c>
      <c r="L3099">
        <f>_xlfn.XLOOKUP(B3099,Analítico!B:B,Analítico!I:I,0)</f>
        <v>19.64</v>
      </c>
    </row>
    <row r="3100" spans="1:12" ht="24" customHeight="1" x14ac:dyDescent="0.25">
      <c r="A3100" s="50" t="s">
        <v>1638</v>
      </c>
      <c r="B3100" s="51" t="s">
        <v>1942</v>
      </c>
      <c r="C3100" s="50" t="s">
        <v>157</v>
      </c>
      <c r="D3100" s="50" t="s">
        <v>1943</v>
      </c>
      <c r="E3100" s="248" t="s">
        <v>1637</v>
      </c>
      <c r="F3100" s="248"/>
      <c r="G3100" s="52" t="s">
        <v>266</v>
      </c>
      <c r="H3100" s="53">
        <v>0.97899999999999998</v>
      </c>
      <c r="I3100" s="43">
        <f t="shared" si="651"/>
        <v>27.04</v>
      </c>
      <c r="J3100" s="43">
        <f t="shared" si="652"/>
        <v>26.472159999999999</v>
      </c>
      <c r="L3100">
        <f>_xlfn.XLOOKUP(B3100,Analítico!B:B,Analítico!I:I,0)</f>
        <v>27.04</v>
      </c>
    </row>
    <row r="3101" spans="1:12" ht="25.5" customHeight="1" thickBot="1" x14ac:dyDescent="0.3">
      <c r="A3101" s="55" t="s">
        <v>1627</v>
      </c>
      <c r="B3101" s="56" t="s">
        <v>3001</v>
      </c>
      <c r="C3101" s="55" t="s">
        <v>162</v>
      </c>
      <c r="D3101" s="55" t="s">
        <v>1331</v>
      </c>
      <c r="E3101" s="249" t="s">
        <v>1648</v>
      </c>
      <c r="F3101" s="249"/>
      <c r="G3101" s="57" t="s">
        <v>164</v>
      </c>
      <c r="H3101" s="58">
        <v>1</v>
      </c>
      <c r="I3101" s="43">
        <f t="shared" si="651"/>
        <v>35.6</v>
      </c>
      <c r="J3101" s="43">
        <f t="shared" si="652"/>
        <v>35.6</v>
      </c>
      <c r="L3101">
        <f>_xlfn.XLOOKUP(B3101,Analítico!B:B,Analítico!I:I,0)</f>
        <v>35.6</v>
      </c>
    </row>
    <row r="3102" spans="1:12" ht="26.25" hidden="1" thickBot="1" x14ac:dyDescent="0.3">
      <c r="A3102" s="44"/>
      <c r="B3102" s="44"/>
      <c r="C3102" s="44"/>
      <c r="D3102" s="44"/>
      <c r="E3102" s="44" t="s">
        <v>1629</v>
      </c>
      <c r="F3102" s="45">
        <v>34.68</v>
      </c>
      <c r="G3102" s="44" t="s">
        <v>1630</v>
      </c>
      <c r="H3102" s="45">
        <v>0</v>
      </c>
      <c r="I3102" s="44" t="s">
        <v>1631</v>
      </c>
      <c r="J3102" s="45">
        <v>34.68</v>
      </c>
      <c r="L3102" t="str">
        <f>_xlfn.XLOOKUP(B3102,Analítico!B:B,Analítico!I:I,0)</f>
        <v>MO com LS =&gt;</v>
      </c>
    </row>
    <row r="3103" spans="1:12" ht="15" hidden="1" customHeight="1" thickBot="1" x14ac:dyDescent="0.3">
      <c r="A3103" s="44"/>
      <c r="B3103" s="44"/>
      <c r="C3103" s="44"/>
      <c r="D3103" s="44"/>
      <c r="E3103" s="44" t="s">
        <v>1632</v>
      </c>
      <c r="F3103" s="45">
        <v>18.190000000000001</v>
      </c>
      <c r="G3103" s="44"/>
      <c r="H3103" s="229" t="s">
        <v>1633</v>
      </c>
      <c r="I3103" s="229"/>
      <c r="J3103" s="45">
        <v>100.9</v>
      </c>
      <c r="L3103" t="str">
        <f>_xlfn.XLOOKUP(B3103,Analítico!B:B,Analítico!I:I,0)</f>
        <v>MO com LS =&gt;</v>
      </c>
    </row>
    <row r="3104" spans="1:12" ht="0.75" customHeight="1" thickTop="1" x14ac:dyDescent="0.25">
      <c r="A3104" s="49"/>
      <c r="B3104" s="49"/>
      <c r="C3104" s="49"/>
      <c r="D3104" s="49"/>
      <c r="E3104" s="49"/>
      <c r="F3104" s="49"/>
      <c r="G3104" s="49"/>
      <c r="H3104" s="49"/>
      <c r="I3104" s="49"/>
      <c r="J3104" s="49"/>
      <c r="L3104" t="str">
        <f>_xlfn.XLOOKUP(B3104,Analítico!B:B,Analítico!I:I,0)</f>
        <v>MO com LS =&gt;</v>
      </c>
    </row>
    <row r="3105" spans="1:12" ht="18" hidden="1" customHeight="1" x14ac:dyDescent="0.25">
      <c r="A3105" s="36" t="s">
        <v>1332</v>
      </c>
      <c r="B3105" s="37" t="s">
        <v>137</v>
      </c>
      <c r="C3105" s="36" t="s">
        <v>138</v>
      </c>
      <c r="D3105" s="36" t="s">
        <v>9</v>
      </c>
      <c r="E3105" s="250" t="s">
        <v>1626</v>
      </c>
      <c r="F3105" s="250"/>
      <c r="G3105" s="38" t="s">
        <v>139</v>
      </c>
      <c r="H3105" s="37" t="s">
        <v>140</v>
      </c>
      <c r="I3105" s="37" t="s">
        <v>141</v>
      </c>
      <c r="J3105" s="37" t="s">
        <v>10</v>
      </c>
      <c r="L3105" t="str">
        <f>_xlfn.XLOOKUP(B3105,Analítico!B:B,Analítico!I:I,0)</f>
        <v>Valor Unit</v>
      </c>
    </row>
    <row r="3106" spans="1:12" ht="24" customHeight="1" x14ac:dyDescent="0.25">
      <c r="A3106" s="39" t="s">
        <v>1636</v>
      </c>
      <c r="B3106" s="40" t="s">
        <v>1333</v>
      </c>
      <c r="C3106" s="39" t="s">
        <v>162</v>
      </c>
      <c r="D3106" s="39" t="s">
        <v>1334</v>
      </c>
      <c r="E3106" s="251" t="s">
        <v>2996</v>
      </c>
      <c r="F3106" s="251"/>
      <c r="G3106" s="41" t="s">
        <v>164</v>
      </c>
      <c r="H3106" s="42">
        <v>1</v>
      </c>
      <c r="I3106" s="43">
        <f t="shared" ref="I3106:I3108" si="653">L3106</f>
        <v>20.583812991803281</v>
      </c>
      <c r="J3106" s="43">
        <f t="shared" ref="J3106:J3108" si="654">H3106*I3106</f>
        <v>20.583812991803281</v>
      </c>
      <c r="L3106">
        <f>_xlfn.XLOOKUP(B3106,Analítico!B:B,Analítico!I:I,0)</f>
        <v>20.583812991803281</v>
      </c>
    </row>
    <row r="3107" spans="1:12" ht="25.5" customHeight="1" x14ac:dyDescent="0.25">
      <c r="A3107" s="50" t="s">
        <v>1638</v>
      </c>
      <c r="B3107" s="51" t="s">
        <v>1940</v>
      </c>
      <c r="C3107" s="50" t="s">
        <v>157</v>
      </c>
      <c r="D3107" s="50" t="s">
        <v>1941</v>
      </c>
      <c r="E3107" s="248" t="s">
        <v>1637</v>
      </c>
      <c r="F3107" s="248"/>
      <c r="G3107" s="52" t="s">
        <v>266</v>
      </c>
      <c r="H3107" s="53">
        <v>9.8000000000000004E-2</v>
      </c>
      <c r="I3107" s="43">
        <f t="shared" si="653"/>
        <v>19.64</v>
      </c>
      <c r="J3107" s="43">
        <f t="shared" si="654"/>
        <v>1.9247200000000002</v>
      </c>
      <c r="L3107">
        <f>_xlfn.XLOOKUP(B3107,Analítico!B:B,Analítico!I:I,0)</f>
        <v>19.64</v>
      </c>
    </row>
    <row r="3108" spans="1:12" ht="24" customHeight="1" thickBot="1" x14ac:dyDescent="0.3">
      <c r="A3108" s="55" t="s">
        <v>1627</v>
      </c>
      <c r="B3108" s="56" t="s">
        <v>3002</v>
      </c>
      <c r="C3108" s="55" t="s">
        <v>162</v>
      </c>
      <c r="D3108" s="55" t="s">
        <v>1334</v>
      </c>
      <c r="E3108" s="249" t="s">
        <v>1648</v>
      </c>
      <c r="F3108" s="249"/>
      <c r="G3108" s="57" t="s">
        <v>164</v>
      </c>
      <c r="H3108" s="58">
        <v>1</v>
      </c>
      <c r="I3108" s="43">
        <f t="shared" si="653"/>
        <v>18.66</v>
      </c>
      <c r="J3108" s="43">
        <f t="shared" si="654"/>
        <v>18.66</v>
      </c>
      <c r="L3108">
        <f>_xlfn.XLOOKUP(B3108,Analítico!B:B,Analítico!I:I,0)</f>
        <v>18.66</v>
      </c>
    </row>
    <row r="3109" spans="1:12" ht="26.25" hidden="1" thickBot="1" x14ac:dyDescent="0.3">
      <c r="A3109" s="44"/>
      <c r="B3109" s="44"/>
      <c r="C3109" s="44"/>
      <c r="D3109" s="44"/>
      <c r="E3109" s="44" t="s">
        <v>1629</v>
      </c>
      <c r="F3109" s="45">
        <v>1.36</v>
      </c>
      <c r="G3109" s="44" t="s">
        <v>1630</v>
      </c>
      <c r="H3109" s="45">
        <v>0</v>
      </c>
      <c r="I3109" s="44" t="s">
        <v>1631</v>
      </c>
      <c r="J3109" s="45">
        <v>1.36</v>
      </c>
      <c r="L3109" t="str">
        <f>_xlfn.XLOOKUP(B3109,Analítico!B:B,Analítico!I:I,0)</f>
        <v>MO com LS =&gt;</v>
      </c>
    </row>
    <row r="3110" spans="1:12" ht="15" hidden="1" customHeight="1" thickBot="1" x14ac:dyDescent="0.3">
      <c r="A3110" s="44"/>
      <c r="B3110" s="44"/>
      <c r="C3110" s="44"/>
      <c r="D3110" s="44"/>
      <c r="E3110" s="44" t="s">
        <v>1632</v>
      </c>
      <c r="F3110" s="45">
        <v>4.5999999999999996</v>
      </c>
      <c r="G3110" s="44"/>
      <c r="H3110" s="229" t="s">
        <v>1633</v>
      </c>
      <c r="I3110" s="229"/>
      <c r="J3110" s="45">
        <v>25.55</v>
      </c>
      <c r="L3110" t="str">
        <f>_xlfn.XLOOKUP(B3110,Analítico!B:B,Analítico!I:I,0)</f>
        <v>MO com LS =&gt;</v>
      </c>
    </row>
    <row r="3111" spans="1:12" ht="0.75" customHeight="1" thickTop="1" x14ac:dyDescent="0.25">
      <c r="A3111" s="49"/>
      <c r="B3111" s="49"/>
      <c r="C3111" s="49"/>
      <c r="D3111" s="49"/>
      <c r="E3111" s="49"/>
      <c r="F3111" s="49"/>
      <c r="G3111" s="49"/>
      <c r="H3111" s="49"/>
      <c r="I3111" s="49"/>
      <c r="J3111" s="49"/>
      <c r="L3111" t="str">
        <f>_xlfn.XLOOKUP(B3111,Analítico!B:B,Analítico!I:I,0)</f>
        <v>MO com LS =&gt;</v>
      </c>
    </row>
    <row r="3112" spans="1:12" ht="18" hidden="1" customHeight="1" x14ac:dyDescent="0.25">
      <c r="A3112" s="36" t="s">
        <v>1335</v>
      </c>
      <c r="B3112" s="37" t="s">
        <v>137</v>
      </c>
      <c r="C3112" s="36" t="s">
        <v>138</v>
      </c>
      <c r="D3112" s="36" t="s">
        <v>9</v>
      </c>
      <c r="E3112" s="250" t="s">
        <v>1626</v>
      </c>
      <c r="F3112" s="250"/>
      <c r="G3112" s="38" t="s">
        <v>139</v>
      </c>
      <c r="H3112" s="37" t="s">
        <v>140</v>
      </c>
      <c r="I3112" s="37" t="s">
        <v>141</v>
      </c>
      <c r="J3112" s="37" t="s">
        <v>10</v>
      </c>
      <c r="L3112" t="str">
        <f>_xlfn.XLOOKUP(B3112,Analítico!B:B,Analítico!I:I,0)</f>
        <v>Valor Unit</v>
      </c>
    </row>
    <row r="3113" spans="1:12" ht="24" customHeight="1" x14ac:dyDescent="0.25">
      <c r="A3113" s="39" t="s">
        <v>1636</v>
      </c>
      <c r="B3113" s="40" t="s">
        <v>1336</v>
      </c>
      <c r="C3113" s="39" t="s">
        <v>162</v>
      </c>
      <c r="D3113" s="39" t="s">
        <v>1337</v>
      </c>
      <c r="E3113" s="251" t="s">
        <v>2996</v>
      </c>
      <c r="F3113" s="251"/>
      <c r="G3113" s="41" t="s">
        <v>164</v>
      </c>
      <c r="H3113" s="42">
        <v>1</v>
      </c>
      <c r="I3113" s="43">
        <f t="shared" ref="I3113:I3115" si="655">L3113</f>
        <v>41.215963704918039</v>
      </c>
      <c r="J3113" s="43">
        <f t="shared" ref="J3113:J3115" si="656">H3113*I3113</f>
        <v>41.215963704918039</v>
      </c>
      <c r="L3113">
        <f>_xlfn.XLOOKUP(B3113,Analítico!B:B,Analítico!I:I,0)</f>
        <v>41.215963704918039</v>
      </c>
    </row>
    <row r="3114" spans="1:12" ht="25.5" customHeight="1" x14ac:dyDescent="0.25">
      <c r="A3114" s="50" t="s">
        <v>1638</v>
      </c>
      <c r="B3114" s="51" t="s">
        <v>1940</v>
      </c>
      <c r="C3114" s="50" t="s">
        <v>157</v>
      </c>
      <c r="D3114" s="50" t="s">
        <v>1941</v>
      </c>
      <c r="E3114" s="248" t="s">
        <v>1637</v>
      </c>
      <c r="F3114" s="248"/>
      <c r="G3114" s="52" t="s">
        <v>266</v>
      </c>
      <c r="H3114" s="53">
        <v>9.8000000000000004E-2</v>
      </c>
      <c r="I3114" s="43">
        <f t="shared" si="655"/>
        <v>19.64</v>
      </c>
      <c r="J3114" s="43">
        <f t="shared" si="656"/>
        <v>1.9247200000000002</v>
      </c>
      <c r="L3114">
        <f>_xlfn.XLOOKUP(B3114,Analítico!B:B,Analítico!I:I,0)</f>
        <v>19.64</v>
      </c>
    </row>
    <row r="3115" spans="1:12" ht="25.5" customHeight="1" thickBot="1" x14ac:dyDescent="0.3">
      <c r="A3115" s="55" t="s">
        <v>1627</v>
      </c>
      <c r="B3115" s="56" t="s">
        <v>3003</v>
      </c>
      <c r="C3115" s="55" t="s">
        <v>162</v>
      </c>
      <c r="D3115" s="55" t="s">
        <v>3004</v>
      </c>
      <c r="E3115" s="249" t="s">
        <v>1648</v>
      </c>
      <c r="F3115" s="249"/>
      <c r="G3115" s="57" t="s">
        <v>164</v>
      </c>
      <c r="H3115" s="58">
        <v>1</v>
      </c>
      <c r="I3115" s="43">
        <f t="shared" si="655"/>
        <v>39.299999999999997</v>
      </c>
      <c r="J3115" s="43">
        <f t="shared" si="656"/>
        <v>39.299999999999997</v>
      </c>
      <c r="L3115">
        <f>_xlfn.XLOOKUP(B3115,Analítico!B:B,Analítico!I:I,0)</f>
        <v>39.299999999999997</v>
      </c>
    </row>
    <row r="3116" spans="1:12" ht="26.25" hidden="1" thickBot="1" x14ac:dyDescent="0.3">
      <c r="A3116" s="44"/>
      <c r="B3116" s="44"/>
      <c r="C3116" s="44"/>
      <c r="D3116" s="44"/>
      <c r="E3116" s="44" t="s">
        <v>1629</v>
      </c>
      <c r="F3116" s="45">
        <v>1.36</v>
      </c>
      <c r="G3116" s="44" t="s">
        <v>1630</v>
      </c>
      <c r="H3116" s="45">
        <v>0</v>
      </c>
      <c r="I3116" s="44" t="s">
        <v>1631</v>
      </c>
      <c r="J3116" s="45">
        <v>1.36</v>
      </c>
      <c r="L3116" t="str">
        <f>_xlfn.XLOOKUP(B3116,Analítico!B:B,Analítico!I:I,0)</f>
        <v>MO com LS =&gt;</v>
      </c>
    </row>
    <row r="3117" spans="1:12" ht="15" hidden="1" customHeight="1" thickBot="1" x14ac:dyDescent="0.3">
      <c r="A3117" s="44"/>
      <c r="B3117" s="44"/>
      <c r="C3117" s="44"/>
      <c r="D3117" s="44"/>
      <c r="E3117" s="44" t="s">
        <v>1632</v>
      </c>
      <c r="F3117" s="45">
        <v>9.2200000000000006</v>
      </c>
      <c r="G3117" s="44"/>
      <c r="H3117" s="229" t="s">
        <v>1633</v>
      </c>
      <c r="I3117" s="229"/>
      <c r="J3117" s="45">
        <v>51.16</v>
      </c>
      <c r="L3117" t="str">
        <f>_xlfn.XLOOKUP(B3117,Analítico!B:B,Analítico!I:I,0)</f>
        <v>MO com LS =&gt;</v>
      </c>
    </row>
    <row r="3118" spans="1:12" ht="0.75" customHeight="1" thickTop="1" x14ac:dyDescent="0.25">
      <c r="A3118" s="49"/>
      <c r="B3118" s="49"/>
      <c r="C3118" s="49"/>
      <c r="D3118" s="49"/>
      <c r="E3118" s="49"/>
      <c r="F3118" s="49"/>
      <c r="G3118" s="49"/>
      <c r="H3118" s="49"/>
      <c r="I3118" s="49"/>
      <c r="J3118" s="49"/>
      <c r="L3118" t="str">
        <f>_xlfn.XLOOKUP(B3118,Analítico!B:B,Analítico!I:I,0)</f>
        <v>MO com LS =&gt;</v>
      </c>
    </row>
    <row r="3119" spans="1:12" ht="18" hidden="1" customHeight="1" x14ac:dyDescent="0.25">
      <c r="A3119" s="36" t="s">
        <v>1338</v>
      </c>
      <c r="B3119" s="37" t="s">
        <v>137</v>
      </c>
      <c r="C3119" s="36" t="s">
        <v>138</v>
      </c>
      <c r="D3119" s="36" t="s">
        <v>9</v>
      </c>
      <c r="E3119" s="250" t="s">
        <v>1626</v>
      </c>
      <c r="F3119" s="250"/>
      <c r="G3119" s="38" t="s">
        <v>139</v>
      </c>
      <c r="H3119" s="37" t="s">
        <v>140</v>
      </c>
      <c r="I3119" s="37" t="s">
        <v>141</v>
      </c>
      <c r="J3119" s="37" t="s">
        <v>10</v>
      </c>
      <c r="L3119" t="str">
        <f>_xlfn.XLOOKUP(B3119,Analítico!B:B,Analítico!I:I,0)</f>
        <v>Valor Unit</v>
      </c>
    </row>
    <row r="3120" spans="1:12" ht="24" customHeight="1" x14ac:dyDescent="0.25">
      <c r="A3120" s="39" t="s">
        <v>1636</v>
      </c>
      <c r="B3120" s="40" t="s">
        <v>1339</v>
      </c>
      <c r="C3120" s="39" t="s">
        <v>162</v>
      </c>
      <c r="D3120" s="39" t="s">
        <v>1340</v>
      </c>
      <c r="E3120" s="251" t="s">
        <v>2996</v>
      </c>
      <c r="F3120" s="251"/>
      <c r="G3120" s="41" t="s">
        <v>164</v>
      </c>
      <c r="H3120" s="42">
        <v>1</v>
      </c>
      <c r="I3120" s="43">
        <f t="shared" ref="I3120:I3124" si="657">L3120</f>
        <v>107.60782392622954</v>
      </c>
      <c r="J3120" s="43">
        <f t="shared" ref="J3120:J3124" si="658">H3120*I3120</f>
        <v>107.60782392622954</v>
      </c>
      <c r="L3120">
        <f>_xlfn.XLOOKUP(B3120,Analítico!B:B,Analítico!I:I,0)</f>
        <v>107.60782392622954</v>
      </c>
    </row>
    <row r="3121" spans="1:12" ht="25.5" customHeight="1" x14ac:dyDescent="0.25">
      <c r="A3121" s="50" t="s">
        <v>1638</v>
      </c>
      <c r="B3121" s="51" t="s">
        <v>1940</v>
      </c>
      <c r="C3121" s="50" t="s">
        <v>157</v>
      </c>
      <c r="D3121" s="50" t="s">
        <v>1941</v>
      </c>
      <c r="E3121" s="248" t="s">
        <v>1637</v>
      </c>
      <c r="F3121" s="248"/>
      <c r="G3121" s="52" t="s">
        <v>266</v>
      </c>
      <c r="H3121" s="53">
        <v>0.97899999999999998</v>
      </c>
      <c r="I3121" s="43">
        <f t="shared" si="657"/>
        <v>19.64</v>
      </c>
      <c r="J3121" s="43">
        <f t="shared" si="658"/>
        <v>19.22756</v>
      </c>
      <c r="L3121">
        <f>_xlfn.XLOOKUP(B3121,Analítico!B:B,Analítico!I:I,0)</f>
        <v>19.64</v>
      </c>
    </row>
    <row r="3122" spans="1:12" ht="24" customHeight="1" x14ac:dyDescent="0.25">
      <c r="A3122" s="50" t="s">
        <v>1638</v>
      </c>
      <c r="B3122" s="51" t="s">
        <v>1942</v>
      </c>
      <c r="C3122" s="50" t="s">
        <v>157</v>
      </c>
      <c r="D3122" s="50" t="s">
        <v>1943</v>
      </c>
      <c r="E3122" s="248" t="s">
        <v>1637</v>
      </c>
      <c r="F3122" s="248"/>
      <c r="G3122" s="52" t="s">
        <v>266</v>
      </c>
      <c r="H3122" s="53">
        <v>0.97899999999999998</v>
      </c>
      <c r="I3122" s="43">
        <f t="shared" si="657"/>
        <v>27.04</v>
      </c>
      <c r="J3122" s="43">
        <f t="shared" si="658"/>
        <v>26.472159999999999</v>
      </c>
      <c r="L3122">
        <f>_xlfn.XLOOKUP(B3122,Analítico!B:B,Analítico!I:I,0)</f>
        <v>27.04</v>
      </c>
    </row>
    <row r="3123" spans="1:12" ht="24" customHeight="1" x14ac:dyDescent="0.25">
      <c r="A3123" s="55" t="s">
        <v>1627</v>
      </c>
      <c r="B3123" s="56" t="s">
        <v>2888</v>
      </c>
      <c r="C3123" s="55" t="s">
        <v>162</v>
      </c>
      <c r="D3123" s="55" t="s">
        <v>2889</v>
      </c>
      <c r="E3123" s="249" t="s">
        <v>1648</v>
      </c>
      <c r="F3123" s="249"/>
      <c r="G3123" s="57" t="s">
        <v>255</v>
      </c>
      <c r="H3123" s="58">
        <v>0.1</v>
      </c>
      <c r="I3123" s="43">
        <f t="shared" si="657"/>
        <v>0.88</v>
      </c>
      <c r="J3123" s="43">
        <f t="shared" si="658"/>
        <v>8.8000000000000009E-2</v>
      </c>
      <c r="L3123">
        <f>_xlfn.XLOOKUP(B3123,Analítico!B:B,Analítico!I:I,0)</f>
        <v>0.88</v>
      </c>
    </row>
    <row r="3124" spans="1:12" ht="24" customHeight="1" thickBot="1" x14ac:dyDescent="0.3">
      <c r="A3124" s="55" t="s">
        <v>1627</v>
      </c>
      <c r="B3124" s="56" t="s">
        <v>3005</v>
      </c>
      <c r="C3124" s="55" t="s">
        <v>162</v>
      </c>
      <c r="D3124" s="55" t="s">
        <v>3006</v>
      </c>
      <c r="E3124" s="249" t="s">
        <v>1648</v>
      </c>
      <c r="F3124" s="249"/>
      <c r="G3124" s="57" t="s">
        <v>164</v>
      </c>
      <c r="H3124" s="58">
        <v>1</v>
      </c>
      <c r="I3124" s="43">
        <f t="shared" si="657"/>
        <v>61.84</v>
      </c>
      <c r="J3124" s="43">
        <f t="shared" si="658"/>
        <v>61.84</v>
      </c>
      <c r="L3124">
        <f>_xlfn.XLOOKUP(B3124,Analítico!B:B,Analítico!I:I,0)</f>
        <v>61.84</v>
      </c>
    </row>
    <row r="3125" spans="1:12" ht="26.25" hidden="1" thickBot="1" x14ac:dyDescent="0.3">
      <c r="A3125" s="44"/>
      <c r="B3125" s="44"/>
      <c r="C3125" s="44"/>
      <c r="D3125" s="44"/>
      <c r="E3125" s="44" t="s">
        <v>1629</v>
      </c>
      <c r="F3125" s="45">
        <v>34.68</v>
      </c>
      <c r="G3125" s="44" t="s">
        <v>1630</v>
      </c>
      <c r="H3125" s="45">
        <v>0</v>
      </c>
      <c r="I3125" s="44" t="s">
        <v>1631</v>
      </c>
      <c r="J3125" s="45">
        <v>34.68</v>
      </c>
      <c r="L3125" t="str">
        <f>_xlfn.XLOOKUP(B3125,Analítico!B:B,Analítico!I:I,0)</f>
        <v>MO com LS =&gt;</v>
      </c>
    </row>
    <row r="3126" spans="1:12" ht="15" hidden="1" customHeight="1" thickBot="1" x14ac:dyDescent="0.3">
      <c r="A3126" s="44"/>
      <c r="B3126" s="44"/>
      <c r="C3126" s="44"/>
      <c r="D3126" s="44"/>
      <c r="E3126" s="44" t="s">
        <v>1632</v>
      </c>
      <c r="F3126" s="45">
        <v>24.08</v>
      </c>
      <c r="G3126" s="44"/>
      <c r="H3126" s="229" t="s">
        <v>1633</v>
      </c>
      <c r="I3126" s="229"/>
      <c r="J3126" s="45">
        <v>133.57</v>
      </c>
      <c r="L3126" t="str">
        <f>_xlfn.XLOOKUP(B3126,Analítico!B:B,Analítico!I:I,0)</f>
        <v>MO com LS =&gt;</v>
      </c>
    </row>
    <row r="3127" spans="1:12" ht="0.75" customHeight="1" thickTop="1" x14ac:dyDescent="0.25">
      <c r="A3127" s="49"/>
      <c r="B3127" s="49"/>
      <c r="C3127" s="49"/>
      <c r="D3127" s="49"/>
      <c r="E3127" s="49"/>
      <c r="F3127" s="49"/>
      <c r="G3127" s="49"/>
      <c r="H3127" s="49"/>
      <c r="I3127" s="49"/>
      <c r="J3127" s="49"/>
      <c r="L3127" t="str">
        <f>_xlfn.XLOOKUP(B3127,Analítico!B:B,Analítico!I:I,0)</f>
        <v>MO com LS =&gt;</v>
      </c>
    </row>
    <row r="3128" spans="1:12" ht="18" hidden="1" customHeight="1" x14ac:dyDescent="0.25">
      <c r="A3128" s="36" t="s">
        <v>1341</v>
      </c>
      <c r="B3128" s="37" t="s">
        <v>137</v>
      </c>
      <c r="C3128" s="36" t="s">
        <v>138</v>
      </c>
      <c r="D3128" s="36" t="s">
        <v>9</v>
      </c>
      <c r="E3128" s="250" t="s">
        <v>1626</v>
      </c>
      <c r="F3128" s="250"/>
      <c r="G3128" s="38" t="s">
        <v>139</v>
      </c>
      <c r="H3128" s="37" t="s">
        <v>140</v>
      </c>
      <c r="I3128" s="37" t="s">
        <v>141</v>
      </c>
      <c r="J3128" s="37" t="s">
        <v>10</v>
      </c>
      <c r="L3128" t="str">
        <f>_xlfn.XLOOKUP(B3128,Analítico!B:B,Analítico!I:I,0)</f>
        <v>Valor Unit</v>
      </c>
    </row>
    <row r="3129" spans="1:12" ht="25.5" customHeight="1" x14ac:dyDescent="0.25">
      <c r="A3129" s="39" t="s">
        <v>1636</v>
      </c>
      <c r="B3129" s="40" t="s">
        <v>1342</v>
      </c>
      <c r="C3129" s="39" t="s">
        <v>162</v>
      </c>
      <c r="D3129" s="39" t="s">
        <v>3007</v>
      </c>
      <c r="E3129" s="251" t="s">
        <v>2996</v>
      </c>
      <c r="F3129" s="251"/>
      <c r="G3129" s="41" t="s">
        <v>164</v>
      </c>
      <c r="H3129" s="42">
        <v>1</v>
      </c>
      <c r="I3129" s="43">
        <f t="shared" ref="I3129:I3133" si="659">L3129</f>
        <v>74.190345926229512</v>
      </c>
      <c r="J3129" s="43">
        <f t="shared" ref="J3129:J3133" si="660">H3129*I3129</f>
        <v>74.190345926229512</v>
      </c>
      <c r="L3129">
        <f>_xlfn.XLOOKUP(B3129,Analítico!B:B,Analítico!I:I,0)</f>
        <v>74.190345926229512</v>
      </c>
    </row>
    <row r="3130" spans="1:12" ht="25.5" customHeight="1" x14ac:dyDescent="0.25">
      <c r="A3130" s="50" t="s">
        <v>1638</v>
      </c>
      <c r="B3130" s="51" t="s">
        <v>1940</v>
      </c>
      <c r="C3130" s="50" t="s">
        <v>157</v>
      </c>
      <c r="D3130" s="50" t="s">
        <v>1941</v>
      </c>
      <c r="E3130" s="248" t="s">
        <v>1637</v>
      </c>
      <c r="F3130" s="248"/>
      <c r="G3130" s="52" t="s">
        <v>266</v>
      </c>
      <c r="H3130" s="53">
        <v>0.97899999999999998</v>
      </c>
      <c r="I3130" s="43">
        <f t="shared" si="659"/>
        <v>19.64</v>
      </c>
      <c r="J3130" s="43">
        <f t="shared" si="660"/>
        <v>19.22756</v>
      </c>
      <c r="L3130">
        <f>_xlfn.XLOOKUP(B3130,Analítico!B:B,Analítico!I:I,0)</f>
        <v>19.64</v>
      </c>
    </row>
    <row r="3131" spans="1:12" ht="24" customHeight="1" x14ac:dyDescent="0.25">
      <c r="A3131" s="50" t="s">
        <v>1638</v>
      </c>
      <c r="B3131" s="51" t="s">
        <v>1942</v>
      </c>
      <c r="C3131" s="50" t="s">
        <v>157</v>
      </c>
      <c r="D3131" s="50" t="s">
        <v>1943</v>
      </c>
      <c r="E3131" s="248" t="s">
        <v>1637</v>
      </c>
      <c r="F3131" s="248"/>
      <c r="G3131" s="52" t="s">
        <v>266</v>
      </c>
      <c r="H3131" s="53">
        <v>0.97899999999999998</v>
      </c>
      <c r="I3131" s="43">
        <f t="shared" si="659"/>
        <v>27.04</v>
      </c>
      <c r="J3131" s="43">
        <f t="shared" si="660"/>
        <v>26.472159999999999</v>
      </c>
      <c r="L3131">
        <f>_xlfn.XLOOKUP(B3131,Analítico!B:B,Analítico!I:I,0)</f>
        <v>27.04</v>
      </c>
    </row>
    <row r="3132" spans="1:12" ht="24" customHeight="1" x14ac:dyDescent="0.25">
      <c r="A3132" s="55" t="s">
        <v>1627</v>
      </c>
      <c r="B3132" s="56" t="s">
        <v>2888</v>
      </c>
      <c r="C3132" s="55" t="s">
        <v>162</v>
      </c>
      <c r="D3132" s="55" t="s">
        <v>2889</v>
      </c>
      <c r="E3132" s="249" t="s">
        <v>1648</v>
      </c>
      <c r="F3132" s="249"/>
      <c r="G3132" s="57" t="s">
        <v>255</v>
      </c>
      <c r="H3132" s="58">
        <v>0.1</v>
      </c>
      <c r="I3132" s="43">
        <f t="shared" si="659"/>
        <v>0.88</v>
      </c>
      <c r="J3132" s="43">
        <f t="shared" si="660"/>
        <v>8.8000000000000009E-2</v>
      </c>
      <c r="L3132">
        <f>_xlfn.XLOOKUP(B3132,Analítico!B:B,Analítico!I:I,0)</f>
        <v>0.88</v>
      </c>
    </row>
    <row r="3133" spans="1:12" ht="25.5" customHeight="1" thickBot="1" x14ac:dyDescent="0.3">
      <c r="A3133" s="55" t="s">
        <v>1627</v>
      </c>
      <c r="B3133" s="56" t="s">
        <v>3008</v>
      </c>
      <c r="C3133" s="55" t="s">
        <v>162</v>
      </c>
      <c r="D3133" s="55" t="s">
        <v>3007</v>
      </c>
      <c r="E3133" s="249" t="s">
        <v>1648</v>
      </c>
      <c r="F3133" s="249"/>
      <c r="G3133" s="57" t="s">
        <v>164</v>
      </c>
      <c r="H3133" s="58">
        <v>1</v>
      </c>
      <c r="I3133" s="43">
        <f t="shared" si="659"/>
        <v>28.42</v>
      </c>
      <c r="J3133" s="43">
        <f t="shared" si="660"/>
        <v>28.42</v>
      </c>
      <c r="L3133">
        <f>_xlfn.XLOOKUP(B3133,Analítico!B:B,Analítico!I:I,0)</f>
        <v>28.42</v>
      </c>
    </row>
    <row r="3134" spans="1:12" ht="26.25" hidden="1" thickBot="1" x14ac:dyDescent="0.3">
      <c r="A3134" s="44"/>
      <c r="B3134" s="44"/>
      <c r="C3134" s="44"/>
      <c r="D3134" s="44"/>
      <c r="E3134" s="44" t="s">
        <v>1629</v>
      </c>
      <c r="F3134" s="45">
        <v>34.68</v>
      </c>
      <c r="G3134" s="44" t="s">
        <v>1630</v>
      </c>
      <c r="H3134" s="45">
        <v>0</v>
      </c>
      <c r="I3134" s="44" t="s">
        <v>1631</v>
      </c>
      <c r="J3134" s="45">
        <v>34.68</v>
      </c>
      <c r="L3134" t="str">
        <f>_xlfn.XLOOKUP(B3134,Analítico!B:B,Analítico!I:I,0)</f>
        <v>MO com LS =&gt;</v>
      </c>
    </row>
    <row r="3135" spans="1:12" ht="15" hidden="1" customHeight="1" thickBot="1" x14ac:dyDescent="0.3">
      <c r="A3135" s="44"/>
      <c r="B3135" s="44"/>
      <c r="C3135" s="44"/>
      <c r="D3135" s="44"/>
      <c r="E3135" s="44" t="s">
        <v>1632</v>
      </c>
      <c r="F3135" s="45">
        <v>16.600000000000001</v>
      </c>
      <c r="G3135" s="44"/>
      <c r="H3135" s="229" t="s">
        <v>1633</v>
      </c>
      <c r="I3135" s="229"/>
      <c r="J3135" s="45">
        <v>92.09</v>
      </c>
      <c r="L3135" t="str">
        <f>_xlfn.XLOOKUP(B3135,Analítico!B:B,Analítico!I:I,0)</f>
        <v>MO com LS =&gt;</v>
      </c>
    </row>
    <row r="3136" spans="1:12" ht="0.75" customHeight="1" thickTop="1" x14ac:dyDescent="0.25">
      <c r="A3136" s="49"/>
      <c r="B3136" s="49"/>
      <c r="C3136" s="49"/>
      <c r="D3136" s="49"/>
      <c r="E3136" s="49"/>
      <c r="F3136" s="49"/>
      <c r="G3136" s="49"/>
      <c r="H3136" s="49"/>
      <c r="I3136" s="49"/>
      <c r="J3136" s="49"/>
      <c r="L3136" t="str">
        <f>_xlfn.XLOOKUP(B3136,Analítico!B:B,Analítico!I:I,0)</f>
        <v>MO com LS =&gt;</v>
      </c>
    </row>
    <row r="3137" spans="1:12" ht="18" hidden="1" customHeight="1" x14ac:dyDescent="0.25">
      <c r="A3137" s="36" t="s">
        <v>1344</v>
      </c>
      <c r="B3137" s="37" t="s">
        <v>137</v>
      </c>
      <c r="C3137" s="36" t="s">
        <v>138</v>
      </c>
      <c r="D3137" s="36" t="s">
        <v>9</v>
      </c>
      <c r="E3137" s="250" t="s">
        <v>1626</v>
      </c>
      <c r="F3137" s="250"/>
      <c r="G3137" s="38" t="s">
        <v>139</v>
      </c>
      <c r="H3137" s="37" t="s">
        <v>140</v>
      </c>
      <c r="I3137" s="37" t="s">
        <v>141</v>
      </c>
      <c r="J3137" s="37" t="s">
        <v>10</v>
      </c>
      <c r="L3137" t="str">
        <f>_xlfn.XLOOKUP(B3137,Analítico!B:B,Analítico!I:I,0)</f>
        <v>Valor Unit</v>
      </c>
    </row>
    <row r="3138" spans="1:12" ht="25.5" customHeight="1" x14ac:dyDescent="0.25">
      <c r="A3138" s="39" t="s">
        <v>1636</v>
      </c>
      <c r="B3138" s="40" t="s">
        <v>1345</v>
      </c>
      <c r="C3138" s="39" t="s">
        <v>162</v>
      </c>
      <c r="D3138" s="39" t="s">
        <v>1346</v>
      </c>
      <c r="E3138" s="251" t="s">
        <v>2996</v>
      </c>
      <c r="F3138" s="251"/>
      <c r="G3138" s="41" t="s">
        <v>164</v>
      </c>
      <c r="H3138" s="42">
        <v>1</v>
      </c>
      <c r="I3138" s="43">
        <f t="shared" ref="I3138:I3141" si="661">L3138</f>
        <v>51.342716319672135</v>
      </c>
      <c r="J3138" s="43">
        <f t="shared" ref="J3138:J3141" si="662">H3138*I3138</f>
        <v>51.342716319672135</v>
      </c>
      <c r="L3138">
        <f>_xlfn.XLOOKUP(B3138,Analítico!B:B,Analítico!I:I,0)</f>
        <v>51.342716319672135</v>
      </c>
    </row>
    <row r="3139" spans="1:12" ht="25.5" customHeight="1" x14ac:dyDescent="0.25">
      <c r="A3139" s="50" t="s">
        <v>1638</v>
      </c>
      <c r="B3139" s="51" t="s">
        <v>1940</v>
      </c>
      <c r="C3139" s="50" t="s">
        <v>157</v>
      </c>
      <c r="D3139" s="50" t="s">
        <v>1941</v>
      </c>
      <c r="E3139" s="248" t="s">
        <v>1637</v>
      </c>
      <c r="F3139" s="248"/>
      <c r="G3139" s="52" t="s">
        <v>266</v>
      </c>
      <c r="H3139" s="53">
        <v>0.49</v>
      </c>
      <c r="I3139" s="43">
        <f t="shared" si="661"/>
        <v>19.64</v>
      </c>
      <c r="J3139" s="43">
        <f t="shared" si="662"/>
        <v>9.6235999999999997</v>
      </c>
      <c r="L3139">
        <f>_xlfn.XLOOKUP(B3139,Analítico!B:B,Analítico!I:I,0)</f>
        <v>19.64</v>
      </c>
    </row>
    <row r="3140" spans="1:12" ht="24" customHeight="1" x14ac:dyDescent="0.25">
      <c r="A3140" s="50" t="s">
        <v>1638</v>
      </c>
      <c r="B3140" s="51" t="s">
        <v>1942</v>
      </c>
      <c r="C3140" s="50" t="s">
        <v>157</v>
      </c>
      <c r="D3140" s="50" t="s">
        <v>1943</v>
      </c>
      <c r="E3140" s="248" t="s">
        <v>1637</v>
      </c>
      <c r="F3140" s="248"/>
      <c r="G3140" s="52" t="s">
        <v>266</v>
      </c>
      <c r="H3140" s="53">
        <v>0.49</v>
      </c>
      <c r="I3140" s="43">
        <f t="shared" si="661"/>
        <v>27.04</v>
      </c>
      <c r="J3140" s="43">
        <f t="shared" si="662"/>
        <v>13.249599999999999</v>
      </c>
      <c r="L3140">
        <f>_xlfn.XLOOKUP(B3140,Analítico!B:B,Analítico!I:I,0)</f>
        <v>27.04</v>
      </c>
    </row>
    <row r="3141" spans="1:12" ht="25.5" customHeight="1" thickBot="1" x14ac:dyDescent="0.3">
      <c r="A3141" s="55" t="s">
        <v>1627</v>
      </c>
      <c r="B3141" s="56" t="s">
        <v>3009</v>
      </c>
      <c r="C3141" s="55" t="s">
        <v>162</v>
      </c>
      <c r="D3141" s="55" t="s">
        <v>3010</v>
      </c>
      <c r="E3141" s="249" t="s">
        <v>1648</v>
      </c>
      <c r="F3141" s="249"/>
      <c r="G3141" s="57" t="s">
        <v>164</v>
      </c>
      <c r="H3141" s="58">
        <v>1</v>
      </c>
      <c r="I3141" s="43">
        <f t="shared" si="661"/>
        <v>28.48</v>
      </c>
      <c r="J3141" s="43">
        <f t="shared" si="662"/>
        <v>28.48</v>
      </c>
      <c r="L3141">
        <f>_xlfn.XLOOKUP(B3141,Analítico!B:B,Analítico!I:I,0)</f>
        <v>28.48</v>
      </c>
    </row>
    <row r="3142" spans="1:12" ht="26.25" hidden="1" thickBot="1" x14ac:dyDescent="0.3">
      <c r="A3142" s="44"/>
      <c r="B3142" s="44"/>
      <c r="C3142" s="44"/>
      <c r="D3142" s="44"/>
      <c r="E3142" s="44" t="s">
        <v>1629</v>
      </c>
      <c r="F3142" s="45">
        <v>17.36</v>
      </c>
      <c r="G3142" s="44" t="s">
        <v>1630</v>
      </c>
      <c r="H3142" s="45">
        <v>0</v>
      </c>
      <c r="I3142" s="44" t="s">
        <v>1631</v>
      </c>
      <c r="J3142" s="45">
        <v>17.36</v>
      </c>
      <c r="L3142" t="str">
        <f>_xlfn.XLOOKUP(B3142,Analítico!B:B,Analítico!I:I,0)</f>
        <v>MO com LS =&gt;</v>
      </c>
    </row>
    <row r="3143" spans="1:12" ht="15" hidden="1" customHeight="1" thickBot="1" x14ac:dyDescent="0.3">
      <c r="A3143" s="44"/>
      <c r="B3143" s="44"/>
      <c r="C3143" s="44"/>
      <c r="D3143" s="44"/>
      <c r="E3143" s="44" t="s">
        <v>1632</v>
      </c>
      <c r="F3143" s="45">
        <v>11.49</v>
      </c>
      <c r="G3143" s="44"/>
      <c r="H3143" s="229" t="s">
        <v>1633</v>
      </c>
      <c r="I3143" s="229"/>
      <c r="J3143" s="45">
        <v>63.73</v>
      </c>
      <c r="L3143" t="str">
        <f>_xlfn.XLOOKUP(B3143,Analítico!B:B,Analítico!I:I,0)</f>
        <v>MO com LS =&gt;</v>
      </c>
    </row>
    <row r="3144" spans="1:12" ht="0.75" customHeight="1" thickTop="1" x14ac:dyDescent="0.25">
      <c r="A3144" s="49"/>
      <c r="B3144" s="49"/>
      <c r="C3144" s="49"/>
      <c r="D3144" s="49"/>
      <c r="E3144" s="49"/>
      <c r="F3144" s="49"/>
      <c r="G3144" s="49"/>
      <c r="H3144" s="49"/>
      <c r="I3144" s="49"/>
      <c r="J3144" s="49"/>
      <c r="L3144" t="str">
        <f>_xlfn.XLOOKUP(B3144,Analítico!B:B,Analítico!I:I,0)</f>
        <v>MO com LS =&gt;</v>
      </c>
    </row>
    <row r="3145" spans="1:12" ht="18" hidden="1" customHeight="1" x14ac:dyDescent="0.25">
      <c r="A3145" s="36" t="s">
        <v>1347</v>
      </c>
      <c r="B3145" s="37" t="s">
        <v>137</v>
      </c>
      <c r="C3145" s="36" t="s">
        <v>138</v>
      </c>
      <c r="D3145" s="36" t="s">
        <v>9</v>
      </c>
      <c r="E3145" s="250" t="s">
        <v>1626</v>
      </c>
      <c r="F3145" s="250"/>
      <c r="G3145" s="38" t="s">
        <v>139</v>
      </c>
      <c r="H3145" s="37" t="s">
        <v>140</v>
      </c>
      <c r="I3145" s="37" t="s">
        <v>141</v>
      </c>
      <c r="J3145" s="37" t="s">
        <v>10</v>
      </c>
      <c r="L3145" t="str">
        <f>_xlfn.XLOOKUP(B3145,Analítico!B:B,Analítico!I:I,0)</f>
        <v>Valor Unit</v>
      </c>
    </row>
    <row r="3146" spans="1:12" ht="25.5" customHeight="1" x14ac:dyDescent="0.25">
      <c r="A3146" s="39" t="s">
        <v>1636</v>
      </c>
      <c r="B3146" s="40" t="s">
        <v>1348</v>
      </c>
      <c r="C3146" s="39" t="s">
        <v>162</v>
      </c>
      <c r="D3146" s="39" t="s">
        <v>1349</v>
      </c>
      <c r="E3146" s="251" t="s">
        <v>2996</v>
      </c>
      <c r="F3146" s="251"/>
      <c r="G3146" s="41" t="s">
        <v>164</v>
      </c>
      <c r="H3146" s="42">
        <v>1</v>
      </c>
      <c r="I3146" s="43">
        <f t="shared" ref="I3146:I3151" si="663">L3146</f>
        <v>266.41335100819674</v>
      </c>
      <c r="J3146" s="43">
        <f t="shared" ref="J3146:J3151" si="664">H3146*I3146</f>
        <v>266.41335100819674</v>
      </c>
      <c r="L3146">
        <f>_xlfn.XLOOKUP(B3146,Analítico!B:B,Analítico!I:I,0)</f>
        <v>266.41335100819674</v>
      </c>
    </row>
    <row r="3147" spans="1:12" ht="25.5" customHeight="1" x14ac:dyDescent="0.25">
      <c r="A3147" s="50" t="s">
        <v>1638</v>
      </c>
      <c r="B3147" s="51" t="s">
        <v>1940</v>
      </c>
      <c r="C3147" s="50" t="s">
        <v>157</v>
      </c>
      <c r="D3147" s="50" t="s">
        <v>1941</v>
      </c>
      <c r="E3147" s="248" t="s">
        <v>1637</v>
      </c>
      <c r="F3147" s="248"/>
      <c r="G3147" s="52" t="s">
        <v>266</v>
      </c>
      <c r="H3147" s="53">
        <v>1.028</v>
      </c>
      <c r="I3147" s="43">
        <f t="shared" si="663"/>
        <v>19.64</v>
      </c>
      <c r="J3147" s="43">
        <f t="shared" si="664"/>
        <v>20.189920000000001</v>
      </c>
      <c r="L3147">
        <f>_xlfn.XLOOKUP(B3147,Analítico!B:B,Analítico!I:I,0)</f>
        <v>19.64</v>
      </c>
    </row>
    <row r="3148" spans="1:12" ht="24" customHeight="1" x14ac:dyDescent="0.25">
      <c r="A3148" s="50" t="s">
        <v>1638</v>
      </c>
      <c r="B3148" s="51" t="s">
        <v>1942</v>
      </c>
      <c r="C3148" s="50" t="s">
        <v>157</v>
      </c>
      <c r="D3148" s="50" t="s">
        <v>1943</v>
      </c>
      <c r="E3148" s="248" t="s">
        <v>1637</v>
      </c>
      <c r="F3148" s="248"/>
      <c r="G3148" s="52" t="s">
        <v>266</v>
      </c>
      <c r="H3148" s="53">
        <v>1.028</v>
      </c>
      <c r="I3148" s="43">
        <f t="shared" si="663"/>
        <v>27.04</v>
      </c>
      <c r="J3148" s="43">
        <f t="shared" si="664"/>
        <v>27.79712</v>
      </c>
      <c r="L3148">
        <f>_xlfn.XLOOKUP(B3148,Analítico!B:B,Analítico!I:I,0)</f>
        <v>27.04</v>
      </c>
    </row>
    <row r="3149" spans="1:12" ht="24" customHeight="1" x14ac:dyDescent="0.25">
      <c r="A3149" s="55" t="s">
        <v>1627</v>
      </c>
      <c r="B3149" s="56" t="s">
        <v>2888</v>
      </c>
      <c r="C3149" s="55" t="s">
        <v>162</v>
      </c>
      <c r="D3149" s="55" t="s">
        <v>2889</v>
      </c>
      <c r="E3149" s="249" t="s">
        <v>1648</v>
      </c>
      <c r="F3149" s="249"/>
      <c r="G3149" s="57" t="s">
        <v>255</v>
      </c>
      <c r="H3149" s="58">
        <v>0.3</v>
      </c>
      <c r="I3149" s="43">
        <f t="shared" si="663"/>
        <v>0.88</v>
      </c>
      <c r="J3149" s="43">
        <f t="shared" si="664"/>
        <v>0.26400000000000001</v>
      </c>
      <c r="L3149">
        <f>_xlfn.XLOOKUP(B3149,Analítico!B:B,Analítico!I:I,0)</f>
        <v>0.88</v>
      </c>
    </row>
    <row r="3150" spans="1:12" ht="25.5" customHeight="1" x14ac:dyDescent="0.25">
      <c r="A3150" s="55" t="s">
        <v>1627</v>
      </c>
      <c r="B3150" s="56" t="s">
        <v>3011</v>
      </c>
      <c r="C3150" s="55" t="s">
        <v>162</v>
      </c>
      <c r="D3150" s="55" t="s">
        <v>3012</v>
      </c>
      <c r="E3150" s="249" t="s">
        <v>1648</v>
      </c>
      <c r="F3150" s="249"/>
      <c r="G3150" s="57" t="s">
        <v>164</v>
      </c>
      <c r="H3150" s="58">
        <v>1</v>
      </c>
      <c r="I3150" s="43">
        <f t="shared" si="663"/>
        <v>167.31</v>
      </c>
      <c r="J3150" s="43">
        <f t="shared" si="664"/>
        <v>167.31</v>
      </c>
      <c r="L3150">
        <f>_xlfn.XLOOKUP(B3150,Analítico!B:B,Analítico!I:I,0)</f>
        <v>167.31</v>
      </c>
    </row>
    <row r="3151" spans="1:12" ht="24" customHeight="1" thickBot="1" x14ac:dyDescent="0.3">
      <c r="A3151" s="55" t="s">
        <v>1627</v>
      </c>
      <c r="B3151" s="56" t="s">
        <v>3013</v>
      </c>
      <c r="C3151" s="55" t="s">
        <v>162</v>
      </c>
      <c r="D3151" s="55" t="s">
        <v>3014</v>
      </c>
      <c r="E3151" s="249" t="s">
        <v>1648</v>
      </c>
      <c r="F3151" s="249"/>
      <c r="G3151" s="57" t="s">
        <v>164</v>
      </c>
      <c r="H3151" s="58">
        <v>3</v>
      </c>
      <c r="I3151" s="43">
        <f t="shared" si="663"/>
        <v>16.95</v>
      </c>
      <c r="J3151" s="43">
        <f t="shared" si="664"/>
        <v>50.849999999999994</v>
      </c>
      <c r="L3151">
        <f>_xlfn.XLOOKUP(B3151,Analítico!B:B,Analítico!I:I,0)</f>
        <v>16.95</v>
      </c>
    </row>
    <row r="3152" spans="1:12" ht="26.25" hidden="1" thickBot="1" x14ac:dyDescent="0.3">
      <c r="A3152" s="44"/>
      <c r="B3152" s="44"/>
      <c r="C3152" s="44"/>
      <c r="D3152" s="44"/>
      <c r="E3152" s="44" t="s">
        <v>1629</v>
      </c>
      <c r="F3152" s="45">
        <v>36.43</v>
      </c>
      <c r="G3152" s="44" t="s">
        <v>1630</v>
      </c>
      <c r="H3152" s="45">
        <v>0</v>
      </c>
      <c r="I3152" s="44" t="s">
        <v>1631</v>
      </c>
      <c r="J3152" s="45">
        <v>36.43</v>
      </c>
      <c r="L3152" t="str">
        <f>_xlfn.XLOOKUP(B3152,Analítico!B:B,Analítico!I:I,0)</f>
        <v>MO com LS =&gt;</v>
      </c>
    </row>
    <row r="3153" spans="1:12" ht="15" hidden="1" customHeight="1" thickBot="1" x14ac:dyDescent="0.3">
      <c r="A3153" s="44"/>
      <c r="B3153" s="44"/>
      <c r="C3153" s="44"/>
      <c r="D3153" s="44"/>
      <c r="E3153" s="44" t="s">
        <v>1632</v>
      </c>
      <c r="F3153" s="45">
        <v>59.63</v>
      </c>
      <c r="G3153" s="44"/>
      <c r="H3153" s="229" t="s">
        <v>1633</v>
      </c>
      <c r="I3153" s="229"/>
      <c r="J3153" s="45">
        <v>330.69</v>
      </c>
      <c r="L3153" t="str">
        <f>_xlfn.XLOOKUP(B3153,Analítico!B:B,Analítico!I:I,0)</f>
        <v>MO com LS =&gt;</v>
      </c>
    </row>
    <row r="3154" spans="1:12" ht="0.75" customHeight="1" thickTop="1" x14ac:dyDescent="0.25">
      <c r="A3154" s="49"/>
      <c r="B3154" s="49"/>
      <c r="C3154" s="49"/>
      <c r="D3154" s="49"/>
      <c r="E3154" s="49"/>
      <c r="F3154" s="49"/>
      <c r="G3154" s="49"/>
      <c r="H3154" s="49"/>
      <c r="I3154" s="49"/>
      <c r="J3154" s="49"/>
      <c r="L3154" t="str">
        <f>_xlfn.XLOOKUP(B3154,Analítico!B:B,Analítico!I:I,0)</f>
        <v>MO com LS =&gt;</v>
      </c>
    </row>
    <row r="3155" spans="1:12" ht="18" hidden="1" customHeight="1" x14ac:dyDescent="0.25">
      <c r="A3155" s="36" t="s">
        <v>1350</v>
      </c>
      <c r="B3155" s="37" t="s">
        <v>137</v>
      </c>
      <c r="C3155" s="36" t="s">
        <v>138</v>
      </c>
      <c r="D3155" s="36" t="s">
        <v>9</v>
      </c>
      <c r="E3155" s="250" t="s">
        <v>1626</v>
      </c>
      <c r="F3155" s="250"/>
      <c r="G3155" s="38" t="s">
        <v>139</v>
      </c>
      <c r="H3155" s="37" t="s">
        <v>140</v>
      </c>
      <c r="I3155" s="37" t="s">
        <v>141</v>
      </c>
      <c r="J3155" s="37" t="s">
        <v>10</v>
      </c>
      <c r="L3155" t="str">
        <f>_xlfn.XLOOKUP(B3155,Analítico!B:B,Analítico!I:I,0)</f>
        <v>Valor Unit</v>
      </c>
    </row>
    <row r="3156" spans="1:12" ht="25.5" customHeight="1" x14ac:dyDescent="0.25">
      <c r="A3156" s="39" t="s">
        <v>1636</v>
      </c>
      <c r="B3156" s="40" t="s">
        <v>1351</v>
      </c>
      <c r="C3156" s="39" t="s">
        <v>162</v>
      </c>
      <c r="D3156" s="39" t="s">
        <v>3015</v>
      </c>
      <c r="E3156" s="251" t="s">
        <v>2996</v>
      </c>
      <c r="F3156" s="251"/>
      <c r="G3156" s="41" t="s">
        <v>164</v>
      </c>
      <c r="H3156" s="42">
        <v>1</v>
      </c>
      <c r="I3156" s="43">
        <f t="shared" ref="I3156:I3161" si="665">L3156</f>
        <v>721.77079833606558</v>
      </c>
      <c r="J3156" s="43">
        <f t="shared" ref="J3156:J3161" si="666">H3156*I3156</f>
        <v>721.77079833606558</v>
      </c>
      <c r="L3156">
        <f>_xlfn.XLOOKUP(B3156,Analítico!B:B,Analítico!I:I,0)</f>
        <v>721.77079833606558</v>
      </c>
    </row>
    <row r="3157" spans="1:12" ht="25.5" customHeight="1" x14ac:dyDescent="0.25">
      <c r="A3157" s="50" t="s">
        <v>1638</v>
      </c>
      <c r="B3157" s="51" t="s">
        <v>1940</v>
      </c>
      <c r="C3157" s="50" t="s">
        <v>157</v>
      </c>
      <c r="D3157" s="50" t="s">
        <v>1941</v>
      </c>
      <c r="E3157" s="248" t="s">
        <v>1637</v>
      </c>
      <c r="F3157" s="248"/>
      <c r="G3157" s="52" t="s">
        <v>266</v>
      </c>
      <c r="H3157" s="53">
        <v>1.077</v>
      </c>
      <c r="I3157" s="43">
        <f t="shared" si="665"/>
        <v>19.64</v>
      </c>
      <c r="J3157" s="43">
        <f t="shared" si="666"/>
        <v>21.152280000000001</v>
      </c>
      <c r="L3157">
        <f>_xlfn.XLOOKUP(B3157,Analítico!B:B,Analítico!I:I,0)</f>
        <v>19.64</v>
      </c>
    </row>
    <row r="3158" spans="1:12" ht="24" customHeight="1" x14ac:dyDescent="0.25">
      <c r="A3158" s="50" t="s">
        <v>1638</v>
      </c>
      <c r="B3158" s="51" t="s">
        <v>1942</v>
      </c>
      <c r="C3158" s="50" t="s">
        <v>157</v>
      </c>
      <c r="D3158" s="50" t="s">
        <v>1943</v>
      </c>
      <c r="E3158" s="248" t="s">
        <v>1637</v>
      </c>
      <c r="F3158" s="248"/>
      <c r="G3158" s="52" t="s">
        <v>266</v>
      </c>
      <c r="H3158" s="53">
        <v>1.077</v>
      </c>
      <c r="I3158" s="43">
        <f t="shared" si="665"/>
        <v>27.04</v>
      </c>
      <c r="J3158" s="43">
        <f t="shared" si="666"/>
        <v>29.122079999999997</v>
      </c>
      <c r="L3158">
        <f>_xlfn.XLOOKUP(B3158,Analítico!B:B,Analítico!I:I,0)</f>
        <v>27.04</v>
      </c>
    </row>
    <row r="3159" spans="1:12" ht="25.5" customHeight="1" x14ac:dyDescent="0.25">
      <c r="A3159" s="55" t="s">
        <v>1627</v>
      </c>
      <c r="B3159" s="56" t="s">
        <v>3016</v>
      </c>
      <c r="C3159" s="55" t="s">
        <v>162</v>
      </c>
      <c r="D3159" s="55" t="s">
        <v>3017</v>
      </c>
      <c r="E3159" s="249" t="s">
        <v>1648</v>
      </c>
      <c r="F3159" s="249"/>
      <c r="G3159" s="57" t="s">
        <v>164</v>
      </c>
      <c r="H3159" s="58">
        <v>1</v>
      </c>
      <c r="I3159" s="43">
        <f t="shared" si="665"/>
        <v>641.38</v>
      </c>
      <c r="J3159" s="43">
        <f t="shared" si="666"/>
        <v>641.38</v>
      </c>
      <c r="L3159">
        <f>_xlfn.XLOOKUP(B3159,Analítico!B:B,Analítico!I:I,0)</f>
        <v>641.38</v>
      </c>
    </row>
    <row r="3160" spans="1:12" ht="24" customHeight="1" x14ac:dyDescent="0.25">
      <c r="A3160" s="55" t="s">
        <v>1627</v>
      </c>
      <c r="B3160" s="56" t="s">
        <v>2888</v>
      </c>
      <c r="C3160" s="55" t="s">
        <v>162</v>
      </c>
      <c r="D3160" s="55" t="s">
        <v>2889</v>
      </c>
      <c r="E3160" s="249" t="s">
        <v>1648</v>
      </c>
      <c r="F3160" s="249"/>
      <c r="G3160" s="57" t="s">
        <v>255</v>
      </c>
      <c r="H3160" s="58">
        <v>0.1</v>
      </c>
      <c r="I3160" s="43">
        <f t="shared" si="665"/>
        <v>0.88</v>
      </c>
      <c r="J3160" s="43">
        <f t="shared" si="666"/>
        <v>8.8000000000000009E-2</v>
      </c>
      <c r="L3160">
        <f>_xlfn.XLOOKUP(B3160,Analítico!B:B,Analítico!I:I,0)</f>
        <v>0.88</v>
      </c>
    </row>
    <row r="3161" spans="1:12" ht="24" customHeight="1" thickBot="1" x14ac:dyDescent="0.3">
      <c r="A3161" s="55" t="s">
        <v>1627</v>
      </c>
      <c r="B3161" s="56" t="s">
        <v>3018</v>
      </c>
      <c r="C3161" s="55" t="s">
        <v>162</v>
      </c>
      <c r="D3161" s="55" t="s">
        <v>3019</v>
      </c>
      <c r="E3161" s="249" t="s">
        <v>1648</v>
      </c>
      <c r="F3161" s="249"/>
      <c r="G3161" s="57" t="s">
        <v>164</v>
      </c>
      <c r="H3161" s="58">
        <v>4</v>
      </c>
      <c r="I3161" s="43">
        <f t="shared" si="665"/>
        <v>7.51</v>
      </c>
      <c r="J3161" s="43">
        <f t="shared" si="666"/>
        <v>30.04</v>
      </c>
      <c r="L3161">
        <f>_xlfn.XLOOKUP(B3161,Analítico!B:B,Analítico!I:I,0)</f>
        <v>7.51</v>
      </c>
    </row>
    <row r="3162" spans="1:12" ht="26.25" hidden="1" thickBot="1" x14ac:dyDescent="0.3">
      <c r="A3162" s="44"/>
      <c r="B3162" s="44"/>
      <c r="C3162" s="44"/>
      <c r="D3162" s="44"/>
      <c r="E3162" s="44" t="s">
        <v>1629</v>
      </c>
      <c r="F3162" s="45">
        <v>38.159999999999997</v>
      </c>
      <c r="G3162" s="44" t="s">
        <v>1630</v>
      </c>
      <c r="H3162" s="45">
        <v>0</v>
      </c>
      <c r="I3162" s="44" t="s">
        <v>1631</v>
      </c>
      <c r="J3162" s="45">
        <v>38.159999999999997</v>
      </c>
      <c r="L3162" t="str">
        <f>_xlfn.XLOOKUP(B3162,Analítico!B:B,Analítico!I:I,0)</f>
        <v>MO com LS =&gt;</v>
      </c>
    </row>
    <row r="3163" spans="1:12" ht="15" hidden="1" customHeight="1" thickBot="1" x14ac:dyDescent="0.3">
      <c r="A3163" s="44"/>
      <c r="B3163" s="44"/>
      <c r="C3163" s="44"/>
      <c r="D3163" s="44"/>
      <c r="E3163" s="44" t="s">
        <v>1632</v>
      </c>
      <c r="F3163" s="45">
        <v>161.55000000000001</v>
      </c>
      <c r="G3163" s="44"/>
      <c r="H3163" s="229" t="s">
        <v>1633</v>
      </c>
      <c r="I3163" s="229"/>
      <c r="J3163" s="45">
        <v>895.91</v>
      </c>
      <c r="L3163" t="str">
        <f>_xlfn.XLOOKUP(B3163,Analítico!B:B,Analítico!I:I,0)</f>
        <v>MO com LS =&gt;</v>
      </c>
    </row>
    <row r="3164" spans="1:12" ht="0.75" customHeight="1" thickTop="1" x14ac:dyDescent="0.25">
      <c r="A3164" s="49"/>
      <c r="B3164" s="49"/>
      <c r="C3164" s="49"/>
      <c r="D3164" s="49"/>
      <c r="E3164" s="49"/>
      <c r="F3164" s="49"/>
      <c r="G3164" s="49"/>
      <c r="H3164" s="49"/>
      <c r="I3164" s="49"/>
      <c r="J3164" s="49"/>
      <c r="L3164" t="str">
        <f>_xlfn.XLOOKUP(B3164,Analítico!B:B,Analítico!I:I,0)</f>
        <v>MO com LS =&gt;</v>
      </c>
    </row>
    <row r="3165" spans="1:12" ht="18" hidden="1" customHeight="1" x14ac:dyDescent="0.25">
      <c r="A3165" s="36" t="s">
        <v>1353</v>
      </c>
      <c r="B3165" s="37" t="s">
        <v>137</v>
      </c>
      <c r="C3165" s="36" t="s">
        <v>138</v>
      </c>
      <c r="D3165" s="36" t="s">
        <v>9</v>
      </c>
      <c r="E3165" s="250" t="s">
        <v>1626</v>
      </c>
      <c r="F3165" s="250"/>
      <c r="G3165" s="38" t="s">
        <v>139</v>
      </c>
      <c r="H3165" s="37" t="s">
        <v>140</v>
      </c>
      <c r="I3165" s="37" t="s">
        <v>141</v>
      </c>
      <c r="J3165" s="37" t="s">
        <v>10</v>
      </c>
      <c r="L3165" t="str">
        <f>_xlfn.XLOOKUP(B3165,Analítico!B:B,Analítico!I:I,0)</f>
        <v>Valor Unit</v>
      </c>
    </row>
    <row r="3166" spans="1:12" ht="25.5" customHeight="1" x14ac:dyDescent="0.25">
      <c r="A3166" s="39" t="s">
        <v>1636</v>
      </c>
      <c r="B3166" s="40" t="s">
        <v>1354</v>
      </c>
      <c r="C3166" s="39" t="s">
        <v>162</v>
      </c>
      <c r="D3166" s="39" t="s">
        <v>1355</v>
      </c>
      <c r="E3166" s="251" t="s">
        <v>2996</v>
      </c>
      <c r="F3166" s="251"/>
      <c r="G3166" s="41" t="s">
        <v>164</v>
      </c>
      <c r="H3166" s="42">
        <v>1</v>
      </c>
      <c r="I3166" s="43">
        <f t="shared" ref="I3166:I3172" si="667">L3166</f>
        <v>309.25668466393449</v>
      </c>
      <c r="J3166" s="43">
        <f t="shared" ref="J3166:J3172" si="668">H3166*I3166</f>
        <v>309.25668466393449</v>
      </c>
      <c r="L3166">
        <f>_xlfn.XLOOKUP(B3166,Analítico!B:B,Analítico!I:I,0)</f>
        <v>309.25668466393449</v>
      </c>
    </row>
    <row r="3167" spans="1:12" ht="25.5" customHeight="1" x14ac:dyDescent="0.25">
      <c r="A3167" s="50" t="s">
        <v>1638</v>
      </c>
      <c r="B3167" s="51" t="s">
        <v>1940</v>
      </c>
      <c r="C3167" s="50" t="s">
        <v>157</v>
      </c>
      <c r="D3167" s="50" t="s">
        <v>1941</v>
      </c>
      <c r="E3167" s="248" t="s">
        <v>1637</v>
      </c>
      <c r="F3167" s="248"/>
      <c r="G3167" s="52" t="s">
        <v>266</v>
      </c>
      <c r="H3167" s="53">
        <v>0.97899999999999998</v>
      </c>
      <c r="I3167" s="43">
        <f t="shared" si="667"/>
        <v>19.64</v>
      </c>
      <c r="J3167" s="43">
        <f t="shared" si="668"/>
        <v>19.22756</v>
      </c>
      <c r="L3167">
        <f>_xlfn.XLOOKUP(B3167,Analítico!B:B,Analítico!I:I,0)</f>
        <v>19.64</v>
      </c>
    </row>
    <row r="3168" spans="1:12" ht="24" customHeight="1" x14ac:dyDescent="0.25">
      <c r="A3168" s="50" t="s">
        <v>1638</v>
      </c>
      <c r="B3168" s="51" t="s">
        <v>1942</v>
      </c>
      <c r="C3168" s="50" t="s">
        <v>157</v>
      </c>
      <c r="D3168" s="50" t="s">
        <v>1943</v>
      </c>
      <c r="E3168" s="248" t="s">
        <v>1637</v>
      </c>
      <c r="F3168" s="248"/>
      <c r="G3168" s="52" t="s">
        <v>266</v>
      </c>
      <c r="H3168" s="53">
        <v>0.97899999999999998</v>
      </c>
      <c r="I3168" s="43">
        <f t="shared" si="667"/>
        <v>27.04</v>
      </c>
      <c r="J3168" s="43">
        <f t="shared" si="668"/>
        <v>26.472159999999999</v>
      </c>
      <c r="L3168">
        <f>_xlfn.XLOOKUP(B3168,Analítico!B:B,Analítico!I:I,0)</f>
        <v>27.04</v>
      </c>
    </row>
    <row r="3169" spans="1:12" ht="25.5" customHeight="1" x14ac:dyDescent="0.25">
      <c r="A3169" s="55" t="s">
        <v>1627</v>
      </c>
      <c r="B3169" s="56" t="s">
        <v>3020</v>
      </c>
      <c r="C3169" s="55" t="s">
        <v>162</v>
      </c>
      <c r="D3169" s="55" t="s">
        <v>3021</v>
      </c>
      <c r="E3169" s="249" t="s">
        <v>1648</v>
      </c>
      <c r="F3169" s="249"/>
      <c r="G3169" s="57" t="s">
        <v>164</v>
      </c>
      <c r="H3169" s="58">
        <v>1</v>
      </c>
      <c r="I3169" s="43">
        <f t="shared" si="667"/>
        <v>68.709999999999994</v>
      </c>
      <c r="J3169" s="43">
        <f t="shared" si="668"/>
        <v>68.709999999999994</v>
      </c>
      <c r="L3169">
        <f>_xlfn.XLOOKUP(B3169,Analítico!B:B,Analítico!I:I,0)</f>
        <v>68.709999999999994</v>
      </c>
    </row>
    <row r="3170" spans="1:12" ht="24" customHeight="1" x14ac:dyDescent="0.25">
      <c r="A3170" s="55" t="s">
        <v>1627</v>
      </c>
      <c r="B3170" s="56" t="s">
        <v>2888</v>
      </c>
      <c r="C3170" s="55" t="s">
        <v>162</v>
      </c>
      <c r="D3170" s="55" t="s">
        <v>2889</v>
      </c>
      <c r="E3170" s="249" t="s">
        <v>1648</v>
      </c>
      <c r="F3170" s="249"/>
      <c r="G3170" s="57" t="s">
        <v>255</v>
      </c>
      <c r="H3170" s="58">
        <v>0.3</v>
      </c>
      <c r="I3170" s="43">
        <f t="shared" si="667"/>
        <v>0.88</v>
      </c>
      <c r="J3170" s="43">
        <f t="shared" si="668"/>
        <v>0.26400000000000001</v>
      </c>
      <c r="L3170">
        <f>_xlfn.XLOOKUP(B3170,Analítico!B:B,Analítico!I:I,0)</f>
        <v>0.88</v>
      </c>
    </row>
    <row r="3171" spans="1:12" ht="24" customHeight="1" x14ac:dyDescent="0.25">
      <c r="A3171" s="55" t="s">
        <v>1627</v>
      </c>
      <c r="B3171" s="56" t="s">
        <v>3022</v>
      </c>
      <c r="C3171" s="55" t="s">
        <v>162</v>
      </c>
      <c r="D3171" s="55" t="s">
        <v>3023</v>
      </c>
      <c r="E3171" s="249" t="s">
        <v>1648</v>
      </c>
      <c r="F3171" s="249"/>
      <c r="G3171" s="57" t="s">
        <v>164</v>
      </c>
      <c r="H3171" s="58">
        <v>2</v>
      </c>
      <c r="I3171" s="43">
        <f t="shared" si="667"/>
        <v>4.01</v>
      </c>
      <c r="J3171" s="43">
        <f t="shared" si="668"/>
        <v>8.02</v>
      </c>
      <c r="L3171">
        <f>_xlfn.XLOOKUP(B3171,Analítico!B:B,Analítico!I:I,0)</f>
        <v>4.01</v>
      </c>
    </row>
    <row r="3172" spans="1:12" ht="24" customHeight="1" thickBot="1" x14ac:dyDescent="0.3">
      <c r="A3172" s="55" t="s">
        <v>1627</v>
      </c>
      <c r="B3172" s="56" t="s">
        <v>3024</v>
      </c>
      <c r="C3172" s="55" t="s">
        <v>162</v>
      </c>
      <c r="D3172" s="55" t="s">
        <v>3025</v>
      </c>
      <c r="E3172" s="249" t="s">
        <v>1648</v>
      </c>
      <c r="F3172" s="249"/>
      <c r="G3172" s="57" t="s">
        <v>255</v>
      </c>
      <c r="H3172" s="58">
        <v>2</v>
      </c>
      <c r="I3172" s="43">
        <f t="shared" si="667"/>
        <v>93.29</v>
      </c>
      <c r="J3172" s="43">
        <f t="shared" si="668"/>
        <v>186.58</v>
      </c>
      <c r="L3172">
        <f>_xlfn.XLOOKUP(B3172,Analítico!B:B,Analítico!I:I,0)</f>
        <v>93.29</v>
      </c>
    </row>
    <row r="3173" spans="1:12" ht="26.25" hidden="1" thickBot="1" x14ac:dyDescent="0.3">
      <c r="A3173" s="44"/>
      <c r="B3173" s="44"/>
      <c r="C3173" s="44"/>
      <c r="D3173" s="44"/>
      <c r="E3173" s="44" t="s">
        <v>1629</v>
      </c>
      <c r="F3173" s="45">
        <v>34.68</v>
      </c>
      <c r="G3173" s="44" t="s">
        <v>1630</v>
      </c>
      <c r="H3173" s="45">
        <v>0</v>
      </c>
      <c r="I3173" s="44" t="s">
        <v>1631</v>
      </c>
      <c r="J3173" s="45">
        <v>34.68</v>
      </c>
      <c r="L3173" t="str">
        <f>_xlfn.XLOOKUP(B3173,Analítico!B:B,Analítico!I:I,0)</f>
        <v>MO com LS =&gt;</v>
      </c>
    </row>
    <row r="3174" spans="1:12" ht="15" hidden="1" customHeight="1" thickBot="1" x14ac:dyDescent="0.3">
      <c r="A3174" s="44"/>
      <c r="B3174" s="44"/>
      <c r="C3174" s="44"/>
      <c r="D3174" s="44"/>
      <c r="E3174" s="44" t="s">
        <v>1632</v>
      </c>
      <c r="F3174" s="45">
        <v>69.22</v>
      </c>
      <c r="G3174" s="44"/>
      <c r="H3174" s="229" t="s">
        <v>1633</v>
      </c>
      <c r="I3174" s="229"/>
      <c r="J3174" s="45">
        <v>383.87</v>
      </c>
      <c r="L3174" t="str">
        <f>_xlfn.XLOOKUP(B3174,Analítico!B:B,Analítico!I:I,0)</f>
        <v>MO com LS =&gt;</v>
      </c>
    </row>
    <row r="3175" spans="1:12" ht="0.75" customHeight="1" thickTop="1" x14ac:dyDescent="0.25">
      <c r="A3175" s="49"/>
      <c r="B3175" s="49"/>
      <c r="C3175" s="49"/>
      <c r="D3175" s="49"/>
      <c r="E3175" s="49"/>
      <c r="F3175" s="49"/>
      <c r="G3175" s="49"/>
      <c r="H3175" s="49"/>
      <c r="I3175" s="49"/>
      <c r="J3175" s="49"/>
      <c r="L3175" t="str">
        <f>_xlfn.XLOOKUP(B3175,Analítico!B:B,Analítico!I:I,0)</f>
        <v>MO com LS =&gt;</v>
      </c>
    </row>
    <row r="3176" spans="1:12" ht="18" hidden="1" customHeight="1" x14ac:dyDescent="0.25">
      <c r="A3176" s="36" t="s">
        <v>1356</v>
      </c>
      <c r="B3176" s="37" t="s">
        <v>137</v>
      </c>
      <c r="C3176" s="36" t="s">
        <v>138</v>
      </c>
      <c r="D3176" s="36" t="s">
        <v>9</v>
      </c>
      <c r="E3176" s="250" t="s">
        <v>1626</v>
      </c>
      <c r="F3176" s="250"/>
      <c r="G3176" s="38" t="s">
        <v>139</v>
      </c>
      <c r="H3176" s="37" t="s">
        <v>140</v>
      </c>
      <c r="I3176" s="37" t="s">
        <v>141</v>
      </c>
      <c r="J3176" s="37" t="s">
        <v>10</v>
      </c>
      <c r="L3176" t="str">
        <f>_xlfn.XLOOKUP(B3176,Analítico!B:B,Analítico!I:I,0)</f>
        <v>Valor Unit</v>
      </c>
    </row>
    <row r="3177" spans="1:12" ht="25.5" customHeight="1" x14ac:dyDescent="0.25">
      <c r="A3177" s="39" t="s">
        <v>1636</v>
      </c>
      <c r="B3177" s="40" t="s">
        <v>1357</v>
      </c>
      <c r="C3177" s="39" t="s">
        <v>162</v>
      </c>
      <c r="D3177" s="39" t="s">
        <v>1358</v>
      </c>
      <c r="E3177" s="251" t="s">
        <v>2996</v>
      </c>
      <c r="F3177" s="251"/>
      <c r="G3177" s="41" t="s">
        <v>164</v>
      </c>
      <c r="H3177" s="42">
        <v>1</v>
      </c>
      <c r="I3177" s="43">
        <f t="shared" ref="I3177:I3180" si="669">L3177</f>
        <v>79.394707254098364</v>
      </c>
      <c r="J3177" s="43">
        <f t="shared" ref="J3177:J3180" si="670">H3177*I3177</f>
        <v>79.394707254098364</v>
      </c>
      <c r="L3177">
        <f>_xlfn.XLOOKUP(B3177,Analítico!B:B,Analítico!I:I,0)</f>
        <v>79.394707254098364</v>
      </c>
    </row>
    <row r="3178" spans="1:12" ht="25.5" customHeight="1" x14ac:dyDescent="0.25">
      <c r="A3178" s="50" t="s">
        <v>1638</v>
      </c>
      <c r="B3178" s="51" t="s">
        <v>1940</v>
      </c>
      <c r="C3178" s="50" t="s">
        <v>157</v>
      </c>
      <c r="D3178" s="50" t="s">
        <v>1941</v>
      </c>
      <c r="E3178" s="248" t="s">
        <v>1637</v>
      </c>
      <c r="F3178" s="248"/>
      <c r="G3178" s="52" t="s">
        <v>266</v>
      </c>
      <c r="H3178" s="53">
        <v>0.97899999999999998</v>
      </c>
      <c r="I3178" s="43">
        <f t="shared" si="669"/>
        <v>19.64</v>
      </c>
      <c r="J3178" s="43">
        <f t="shared" si="670"/>
        <v>19.22756</v>
      </c>
      <c r="L3178">
        <f>_xlfn.XLOOKUP(B3178,Analítico!B:B,Analítico!I:I,0)</f>
        <v>19.64</v>
      </c>
    </row>
    <row r="3179" spans="1:12" ht="24" customHeight="1" x14ac:dyDescent="0.25">
      <c r="A3179" s="50" t="s">
        <v>1638</v>
      </c>
      <c r="B3179" s="51" t="s">
        <v>1942</v>
      </c>
      <c r="C3179" s="50" t="s">
        <v>157</v>
      </c>
      <c r="D3179" s="50" t="s">
        <v>1943</v>
      </c>
      <c r="E3179" s="248" t="s">
        <v>1637</v>
      </c>
      <c r="F3179" s="248"/>
      <c r="G3179" s="52" t="s">
        <v>266</v>
      </c>
      <c r="H3179" s="53">
        <v>0.97899999999999998</v>
      </c>
      <c r="I3179" s="43">
        <f t="shared" si="669"/>
        <v>27.04</v>
      </c>
      <c r="J3179" s="43">
        <f t="shared" si="670"/>
        <v>26.472159999999999</v>
      </c>
      <c r="L3179">
        <f>_xlfn.XLOOKUP(B3179,Analítico!B:B,Analítico!I:I,0)</f>
        <v>27.04</v>
      </c>
    </row>
    <row r="3180" spans="1:12" ht="25.5" customHeight="1" thickBot="1" x14ac:dyDescent="0.3">
      <c r="A3180" s="55" t="s">
        <v>1627</v>
      </c>
      <c r="B3180" s="56" t="s">
        <v>3026</v>
      </c>
      <c r="C3180" s="55" t="s">
        <v>162</v>
      </c>
      <c r="D3180" s="55" t="s">
        <v>1358</v>
      </c>
      <c r="E3180" s="249" t="s">
        <v>1648</v>
      </c>
      <c r="F3180" s="249"/>
      <c r="G3180" s="57" t="s">
        <v>164</v>
      </c>
      <c r="H3180" s="58">
        <v>1</v>
      </c>
      <c r="I3180" s="43">
        <f t="shared" si="669"/>
        <v>33.700000000000003</v>
      </c>
      <c r="J3180" s="43">
        <f t="shared" si="670"/>
        <v>33.700000000000003</v>
      </c>
      <c r="L3180">
        <f>_xlfn.XLOOKUP(B3180,Analítico!B:B,Analítico!I:I,0)</f>
        <v>33.700000000000003</v>
      </c>
    </row>
    <row r="3181" spans="1:12" ht="26.25" hidden="1" thickBot="1" x14ac:dyDescent="0.3">
      <c r="A3181" s="44"/>
      <c r="B3181" s="44"/>
      <c r="C3181" s="44"/>
      <c r="D3181" s="44"/>
      <c r="E3181" s="44" t="s">
        <v>1629</v>
      </c>
      <c r="F3181" s="45">
        <v>34.68</v>
      </c>
      <c r="G3181" s="44" t="s">
        <v>1630</v>
      </c>
      <c r="H3181" s="45">
        <v>0</v>
      </c>
      <c r="I3181" s="44" t="s">
        <v>1631</v>
      </c>
      <c r="J3181" s="45">
        <v>34.68</v>
      </c>
      <c r="L3181" t="str">
        <f>_xlfn.XLOOKUP(B3181,Analítico!B:B,Analítico!I:I,0)</f>
        <v>MO com LS =&gt;</v>
      </c>
    </row>
    <row r="3182" spans="1:12" ht="15" hidden="1" customHeight="1" thickBot="1" x14ac:dyDescent="0.3">
      <c r="A3182" s="44"/>
      <c r="B3182" s="44"/>
      <c r="C3182" s="44"/>
      <c r="D3182" s="44"/>
      <c r="E3182" s="44" t="s">
        <v>1632</v>
      </c>
      <c r="F3182" s="45">
        <v>17.77</v>
      </c>
      <c r="G3182" s="44"/>
      <c r="H3182" s="229" t="s">
        <v>1633</v>
      </c>
      <c r="I3182" s="229"/>
      <c r="J3182" s="45">
        <v>98.55</v>
      </c>
      <c r="L3182" t="str">
        <f>_xlfn.XLOOKUP(B3182,Analítico!B:B,Analítico!I:I,0)</f>
        <v>MO com LS =&gt;</v>
      </c>
    </row>
    <row r="3183" spans="1:12" ht="0.75" customHeight="1" thickTop="1" x14ac:dyDescent="0.25">
      <c r="A3183" s="49"/>
      <c r="B3183" s="49"/>
      <c r="C3183" s="49"/>
      <c r="D3183" s="49"/>
      <c r="E3183" s="49"/>
      <c r="F3183" s="49"/>
      <c r="G3183" s="49"/>
      <c r="H3183" s="49"/>
      <c r="I3183" s="49"/>
      <c r="J3183" s="49"/>
      <c r="L3183" t="str">
        <f>_xlfn.XLOOKUP(B3183,Analítico!B:B,Analítico!I:I,0)</f>
        <v>MO com LS =&gt;</v>
      </c>
    </row>
    <row r="3184" spans="1:12" ht="18" hidden="1" customHeight="1" x14ac:dyDescent="0.25">
      <c r="A3184" s="36" t="s">
        <v>1359</v>
      </c>
      <c r="B3184" s="37" t="s">
        <v>137</v>
      </c>
      <c r="C3184" s="36" t="s">
        <v>138</v>
      </c>
      <c r="D3184" s="36" t="s">
        <v>9</v>
      </c>
      <c r="E3184" s="250" t="s">
        <v>1626</v>
      </c>
      <c r="F3184" s="250"/>
      <c r="G3184" s="38" t="s">
        <v>139</v>
      </c>
      <c r="H3184" s="37" t="s">
        <v>140</v>
      </c>
      <c r="I3184" s="37" t="s">
        <v>141</v>
      </c>
      <c r="J3184" s="37" t="s">
        <v>10</v>
      </c>
      <c r="L3184" t="str">
        <f>_xlfn.XLOOKUP(B3184,Analítico!B:B,Analítico!I:I,0)</f>
        <v>Valor Unit</v>
      </c>
    </row>
    <row r="3185" spans="1:12" ht="25.5" customHeight="1" x14ac:dyDescent="0.25">
      <c r="A3185" s="39" t="s">
        <v>1636</v>
      </c>
      <c r="B3185" s="40" t="s">
        <v>1360</v>
      </c>
      <c r="C3185" s="39" t="s">
        <v>162</v>
      </c>
      <c r="D3185" s="39" t="s">
        <v>1361</v>
      </c>
      <c r="E3185" s="251" t="s">
        <v>2996</v>
      </c>
      <c r="F3185" s="251"/>
      <c r="G3185" s="41" t="s">
        <v>164</v>
      </c>
      <c r="H3185" s="42">
        <v>1</v>
      </c>
      <c r="I3185" s="43">
        <f t="shared" ref="I3185:I3189" si="671">L3185</f>
        <v>438.83400292622952</v>
      </c>
      <c r="J3185" s="43">
        <f t="shared" ref="J3185:J3189" si="672">H3185*I3185</f>
        <v>438.83400292622952</v>
      </c>
      <c r="L3185">
        <f>_xlfn.XLOOKUP(B3185,Analítico!B:B,Analítico!I:I,0)</f>
        <v>438.83400292622952</v>
      </c>
    </row>
    <row r="3186" spans="1:12" ht="25.5" customHeight="1" x14ac:dyDescent="0.25">
      <c r="A3186" s="50" t="s">
        <v>1638</v>
      </c>
      <c r="B3186" s="51" t="s">
        <v>1940</v>
      </c>
      <c r="C3186" s="50" t="s">
        <v>157</v>
      </c>
      <c r="D3186" s="50" t="s">
        <v>1941</v>
      </c>
      <c r="E3186" s="248" t="s">
        <v>1637</v>
      </c>
      <c r="F3186" s="248"/>
      <c r="G3186" s="52" t="s">
        <v>266</v>
      </c>
      <c r="H3186" s="53">
        <v>0.97899999999999998</v>
      </c>
      <c r="I3186" s="43">
        <f t="shared" si="671"/>
        <v>19.64</v>
      </c>
      <c r="J3186" s="43">
        <f t="shared" si="672"/>
        <v>19.22756</v>
      </c>
      <c r="L3186">
        <f>_xlfn.XLOOKUP(B3186,Analítico!B:B,Analítico!I:I,0)</f>
        <v>19.64</v>
      </c>
    </row>
    <row r="3187" spans="1:12" ht="24" customHeight="1" x14ac:dyDescent="0.25">
      <c r="A3187" s="50" t="s">
        <v>1638</v>
      </c>
      <c r="B3187" s="51" t="s">
        <v>1942</v>
      </c>
      <c r="C3187" s="50" t="s">
        <v>157</v>
      </c>
      <c r="D3187" s="50" t="s">
        <v>1943</v>
      </c>
      <c r="E3187" s="248" t="s">
        <v>1637</v>
      </c>
      <c r="F3187" s="248"/>
      <c r="G3187" s="52" t="s">
        <v>266</v>
      </c>
      <c r="H3187" s="53">
        <v>0.97899999999999998</v>
      </c>
      <c r="I3187" s="43">
        <f t="shared" si="671"/>
        <v>27.04</v>
      </c>
      <c r="J3187" s="43">
        <f t="shared" si="672"/>
        <v>26.472159999999999</v>
      </c>
      <c r="L3187">
        <f>_xlfn.XLOOKUP(B3187,Analítico!B:B,Analítico!I:I,0)</f>
        <v>27.04</v>
      </c>
    </row>
    <row r="3188" spans="1:12" ht="24" customHeight="1" x14ac:dyDescent="0.25">
      <c r="A3188" s="55" t="s">
        <v>1627</v>
      </c>
      <c r="B3188" s="56" t="s">
        <v>2888</v>
      </c>
      <c r="C3188" s="55" t="s">
        <v>162</v>
      </c>
      <c r="D3188" s="55" t="s">
        <v>2889</v>
      </c>
      <c r="E3188" s="249" t="s">
        <v>1648</v>
      </c>
      <c r="F3188" s="249"/>
      <c r="G3188" s="57" t="s">
        <v>255</v>
      </c>
      <c r="H3188" s="58">
        <v>0.1</v>
      </c>
      <c r="I3188" s="43">
        <f t="shared" si="671"/>
        <v>0.88</v>
      </c>
      <c r="J3188" s="43">
        <f t="shared" si="672"/>
        <v>8.8000000000000009E-2</v>
      </c>
      <c r="L3188">
        <f>_xlfn.XLOOKUP(B3188,Analítico!B:B,Analítico!I:I,0)</f>
        <v>0.88</v>
      </c>
    </row>
    <row r="3189" spans="1:12" ht="25.5" customHeight="1" thickBot="1" x14ac:dyDescent="0.3">
      <c r="A3189" s="55" t="s">
        <v>1627</v>
      </c>
      <c r="B3189" s="56" t="s">
        <v>3027</v>
      </c>
      <c r="C3189" s="55" t="s">
        <v>162</v>
      </c>
      <c r="D3189" s="55" t="s">
        <v>1361</v>
      </c>
      <c r="E3189" s="249" t="s">
        <v>1648</v>
      </c>
      <c r="F3189" s="249"/>
      <c r="G3189" s="57" t="s">
        <v>164</v>
      </c>
      <c r="H3189" s="58">
        <v>1</v>
      </c>
      <c r="I3189" s="43">
        <f t="shared" si="671"/>
        <v>393.06</v>
      </c>
      <c r="J3189" s="43">
        <f t="shared" si="672"/>
        <v>393.06</v>
      </c>
      <c r="L3189">
        <f>_xlfn.XLOOKUP(B3189,Analítico!B:B,Analítico!I:I,0)</f>
        <v>393.06</v>
      </c>
    </row>
    <row r="3190" spans="1:12" ht="26.25" hidden="1" thickBot="1" x14ac:dyDescent="0.3">
      <c r="A3190" s="44"/>
      <c r="B3190" s="44"/>
      <c r="C3190" s="44"/>
      <c r="D3190" s="44"/>
      <c r="E3190" s="44" t="s">
        <v>1629</v>
      </c>
      <c r="F3190" s="45">
        <v>34.68</v>
      </c>
      <c r="G3190" s="44" t="s">
        <v>1630</v>
      </c>
      <c r="H3190" s="45">
        <v>0</v>
      </c>
      <c r="I3190" s="44" t="s">
        <v>1631</v>
      </c>
      <c r="J3190" s="45">
        <v>34.68</v>
      </c>
      <c r="L3190" t="str">
        <f>_xlfn.XLOOKUP(B3190,Analítico!B:B,Analítico!I:I,0)</f>
        <v>MO com LS =&gt;</v>
      </c>
    </row>
    <row r="3191" spans="1:12" ht="15" hidden="1" customHeight="1" thickBot="1" x14ac:dyDescent="0.3">
      <c r="A3191" s="44"/>
      <c r="B3191" s="44"/>
      <c r="C3191" s="44"/>
      <c r="D3191" s="44"/>
      <c r="E3191" s="44" t="s">
        <v>1632</v>
      </c>
      <c r="F3191" s="45">
        <v>98.22</v>
      </c>
      <c r="G3191" s="44"/>
      <c r="H3191" s="229" t="s">
        <v>1633</v>
      </c>
      <c r="I3191" s="229"/>
      <c r="J3191" s="45">
        <v>544.71</v>
      </c>
      <c r="L3191" t="str">
        <f>_xlfn.XLOOKUP(B3191,Analítico!B:B,Analítico!I:I,0)</f>
        <v>MO com LS =&gt;</v>
      </c>
    </row>
    <row r="3192" spans="1:12" ht="0.75" customHeight="1" thickTop="1" x14ac:dyDescent="0.25">
      <c r="A3192" s="49"/>
      <c r="B3192" s="49"/>
      <c r="C3192" s="49"/>
      <c r="D3192" s="49"/>
      <c r="E3192" s="49"/>
      <c r="F3192" s="49"/>
      <c r="G3192" s="49"/>
      <c r="H3192" s="49"/>
      <c r="I3192" s="49"/>
      <c r="J3192" s="49"/>
      <c r="L3192" t="str">
        <f>_xlfn.XLOOKUP(B3192,Analítico!B:B,Analítico!I:I,0)</f>
        <v>MO com LS =&gt;</v>
      </c>
    </row>
    <row r="3193" spans="1:12" ht="18" hidden="1" customHeight="1" x14ac:dyDescent="0.25">
      <c r="A3193" s="36" t="s">
        <v>1362</v>
      </c>
      <c r="B3193" s="37" t="s">
        <v>137</v>
      </c>
      <c r="C3193" s="36" t="s">
        <v>138</v>
      </c>
      <c r="D3193" s="36" t="s">
        <v>9</v>
      </c>
      <c r="E3193" s="250" t="s">
        <v>1626</v>
      </c>
      <c r="F3193" s="250"/>
      <c r="G3193" s="38" t="s">
        <v>139</v>
      </c>
      <c r="H3193" s="37" t="s">
        <v>140</v>
      </c>
      <c r="I3193" s="37" t="s">
        <v>141</v>
      </c>
      <c r="J3193" s="37" t="s">
        <v>10</v>
      </c>
      <c r="L3193" t="str">
        <f>_xlfn.XLOOKUP(B3193,Analítico!B:B,Analítico!I:I,0)</f>
        <v>Valor Unit</v>
      </c>
    </row>
    <row r="3194" spans="1:12" ht="25.5" customHeight="1" x14ac:dyDescent="0.25">
      <c r="A3194" s="39" t="s">
        <v>1636</v>
      </c>
      <c r="B3194" s="40" t="s">
        <v>1363</v>
      </c>
      <c r="C3194" s="39" t="s">
        <v>162</v>
      </c>
      <c r="D3194" s="39" t="s">
        <v>1364</v>
      </c>
      <c r="E3194" s="251" t="s">
        <v>2996</v>
      </c>
      <c r="F3194" s="251"/>
      <c r="G3194" s="41" t="s">
        <v>164</v>
      </c>
      <c r="H3194" s="42">
        <v>1</v>
      </c>
      <c r="I3194" s="43">
        <f t="shared" ref="I3194:I3198" si="673">L3194</f>
        <v>101.25946986065574</v>
      </c>
      <c r="J3194" s="43">
        <f t="shared" ref="J3194:J3198" si="674">H3194*I3194</f>
        <v>101.25946986065574</v>
      </c>
      <c r="L3194">
        <f>_xlfn.XLOOKUP(B3194,Analítico!B:B,Analítico!I:I,0)</f>
        <v>101.25946986065574</v>
      </c>
    </row>
    <row r="3195" spans="1:12" ht="25.5" customHeight="1" x14ac:dyDescent="0.25">
      <c r="A3195" s="50" t="s">
        <v>1638</v>
      </c>
      <c r="B3195" s="51" t="s">
        <v>1940</v>
      </c>
      <c r="C3195" s="50" t="s">
        <v>157</v>
      </c>
      <c r="D3195" s="50" t="s">
        <v>1941</v>
      </c>
      <c r="E3195" s="248" t="s">
        <v>1637</v>
      </c>
      <c r="F3195" s="248"/>
      <c r="G3195" s="52" t="s">
        <v>266</v>
      </c>
      <c r="H3195" s="53">
        <v>0.97899999999999998</v>
      </c>
      <c r="I3195" s="43">
        <f t="shared" si="673"/>
        <v>19.64</v>
      </c>
      <c r="J3195" s="43">
        <f t="shared" si="674"/>
        <v>19.22756</v>
      </c>
      <c r="L3195">
        <f>_xlfn.XLOOKUP(B3195,Analítico!B:B,Analítico!I:I,0)</f>
        <v>19.64</v>
      </c>
    </row>
    <row r="3196" spans="1:12" ht="24" customHeight="1" x14ac:dyDescent="0.25">
      <c r="A3196" s="50" t="s">
        <v>1638</v>
      </c>
      <c r="B3196" s="51" t="s">
        <v>1942</v>
      </c>
      <c r="C3196" s="50" t="s">
        <v>157</v>
      </c>
      <c r="D3196" s="50" t="s">
        <v>1943</v>
      </c>
      <c r="E3196" s="248" t="s">
        <v>1637</v>
      </c>
      <c r="F3196" s="248"/>
      <c r="G3196" s="52" t="s">
        <v>266</v>
      </c>
      <c r="H3196" s="53">
        <v>0.97899999999999998</v>
      </c>
      <c r="I3196" s="43">
        <f t="shared" si="673"/>
        <v>27.04</v>
      </c>
      <c r="J3196" s="43">
        <f t="shared" si="674"/>
        <v>26.472159999999999</v>
      </c>
      <c r="L3196">
        <f>_xlfn.XLOOKUP(B3196,Analítico!B:B,Analítico!I:I,0)</f>
        <v>27.04</v>
      </c>
    </row>
    <row r="3197" spans="1:12" ht="25.5" customHeight="1" x14ac:dyDescent="0.25">
      <c r="A3197" s="55" t="s">
        <v>1627</v>
      </c>
      <c r="B3197" s="56" t="s">
        <v>3028</v>
      </c>
      <c r="C3197" s="55" t="s">
        <v>162</v>
      </c>
      <c r="D3197" s="55" t="s">
        <v>3029</v>
      </c>
      <c r="E3197" s="249" t="s">
        <v>1648</v>
      </c>
      <c r="F3197" s="249"/>
      <c r="G3197" s="57" t="s">
        <v>164</v>
      </c>
      <c r="H3197" s="58">
        <v>1</v>
      </c>
      <c r="I3197" s="43">
        <f t="shared" si="673"/>
        <v>55.45</v>
      </c>
      <c r="J3197" s="43">
        <f t="shared" si="674"/>
        <v>55.45</v>
      </c>
      <c r="L3197">
        <f>_xlfn.XLOOKUP(B3197,Analítico!B:B,Analítico!I:I,0)</f>
        <v>55.45</v>
      </c>
    </row>
    <row r="3198" spans="1:12" ht="24" customHeight="1" thickBot="1" x14ac:dyDescent="0.3">
      <c r="A3198" s="55" t="s">
        <v>1627</v>
      </c>
      <c r="B3198" s="56" t="s">
        <v>3030</v>
      </c>
      <c r="C3198" s="55" t="s">
        <v>162</v>
      </c>
      <c r="D3198" s="55" t="s">
        <v>3031</v>
      </c>
      <c r="E3198" s="249" t="s">
        <v>1648</v>
      </c>
      <c r="F3198" s="249"/>
      <c r="G3198" s="57" t="s">
        <v>255</v>
      </c>
      <c r="H3198" s="58">
        <v>0.1</v>
      </c>
      <c r="I3198" s="43">
        <f t="shared" si="673"/>
        <v>1.28</v>
      </c>
      <c r="J3198" s="43">
        <f t="shared" si="674"/>
        <v>0.128</v>
      </c>
      <c r="L3198">
        <f>_xlfn.XLOOKUP(B3198,Analítico!B:B,Analítico!I:I,0)</f>
        <v>1.28</v>
      </c>
    </row>
    <row r="3199" spans="1:12" ht="26.25" hidden="1" thickBot="1" x14ac:dyDescent="0.3">
      <c r="A3199" s="44"/>
      <c r="B3199" s="44"/>
      <c r="C3199" s="44"/>
      <c r="D3199" s="44"/>
      <c r="E3199" s="44" t="s">
        <v>1629</v>
      </c>
      <c r="F3199" s="45">
        <v>34.68</v>
      </c>
      <c r="G3199" s="44" t="s">
        <v>1630</v>
      </c>
      <c r="H3199" s="45">
        <v>0</v>
      </c>
      <c r="I3199" s="44" t="s">
        <v>1631</v>
      </c>
      <c r="J3199" s="45">
        <v>34.68</v>
      </c>
      <c r="L3199" t="str">
        <f>_xlfn.XLOOKUP(B3199,Analítico!B:B,Analítico!I:I,0)</f>
        <v>MO com LS =&gt;</v>
      </c>
    </row>
    <row r="3200" spans="1:12" ht="15" hidden="1" customHeight="1" thickBot="1" x14ac:dyDescent="0.3">
      <c r="A3200" s="44"/>
      <c r="B3200" s="44"/>
      <c r="C3200" s="44"/>
      <c r="D3200" s="44"/>
      <c r="E3200" s="44" t="s">
        <v>1632</v>
      </c>
      <c r="F3200" s="45">
        <v>22.66</v>
      </c>
      <c r="G3200" s="44"/>
      <c r="H3200" s="229" t="s">
        <v>1633</v>
      </c>
      <c r="I3200" s="229"/>
      <c r="J3200" s="45">
        <v>125.69</v>
      </c>
      <c r="L3200" t="str">
        <f>_xlfn.XLOOKUP(B3200,Analítico!B:B,Analítico!I:I,0)</f>
        <v>MO com LS =&gt;</v>
      </c>
    </row>
    <row r="3201" spans="1:12" ht="0.75" customHeight="1" thickTop="1" x14ac:dyDescent="0.25">
      <c r="A3201" s="49"/>
      <c r="B3201" s="49"/>
      <c r="C3201" s="49"/>
      <c r="D3201" s="49"/>
      <c r="E3201" s="49"/>
      <c r="F3201" s="49"/>
      <c r="G3201" s="49"/>
      <c r="H3201" s="49"/>
      <c r="I3201" s="49"/>
      <c r="J3201" s="49"/>
      <c r="L3201" t="str">
        <f>_xlfn.XLOOKUP(B3201,Analítico!B:B,Analítico!I:I,0)</f>
        <v>MO com LS =&gt;</v>
      </c>
    </row>
    <row r="3202" spans="1:12" ht="18" hidden="1" customHeight="1" x14ac:dyDescent="0.25">
      <c r="A3202" s="36" t="s">
        <v>1365</v>
      </c>
      <c r="B3202" s="37" t="s">
        <v>137</v>
      </c>
      <c r="C3202" s="36" t="s">
        <v>138</v>
      </c>
      <c r="D3202" s="36" t="s">
        <v>9</v>
      </c>
      <c r="E3202" s="250" t="s">
        <v>1626</v>
      </c>
      <c r="F3202" s="250"/>
      <c r="G3202" s="38" t="s">
        <v>139</v>
      </c>
      <c r="H3202" s="37" t="s">
        <v>140</v>
      </c>
      <c r="I3202" s="37" t="s">
        <v>141</v>
      </c>
      <c r="J3202" s="37" t="s">
        <v>10</v>
      </c>
      <c r="L3202" t="str">
        <f>_xlfn.XLOOKUP(B3202,Analítico!B:B,Analítico!I:I,0)</f>
        <v>Valor Unit</v>
      </c>
    </row>
    <row r="3203" spans="1:12" ht="25.5" customHeight="1" x14ac:dyDescent="0.25">
      <c r="A3203" s="39" t="s">
        <v>1636</v>
      </c>
      <c r="B3203" s="40" t="s">
        <v>1366</v>
      </c>
      <c r="C3203" s="39" t="s">
        <v>162</v>
      </c>
      <c r="D3203" s="39" t="s">
        <v>3032</v>
      </c>
      <c r="E3203" s="251" t="s">
        <v>2996</v>
      </c>
      <c r="F3203" s="251"/>
      <c r="G3203" s="41" t="s">
        <v>164</v>
      </c>
      <c r="H3203" s="42">
        <v>1</v>
      </c>
      <c r="I3203" s="43">
        <f t="shared" ref="I3203:I3207" si="675">L3203</f>
        <v>240.5043323852459</v>
      </c>
      <c r="J3203" s="43">
        <f t="shared" ref="J3203:J3207" si="676">H3203*I3203</f>
        <v>240.5043323852459</v>
      </c>
      <c r="L3203">
        <f>_xlfn.XLOOKUP(B3203,Analítico!B:B,Analítico!I:I,0)</f>
        <v>240.5043323852459</v>
      </c>
    </row>
    <row r="3204" spans="1:12" ht="25.5" customHeight="1" x14ac:dyDescent="0.25">
      <c r="A3204" s="50" t="s">
        <v>1638</v>
      </c>
      <c r="B3204" s="51" t="s">
        <v>1940</v>
      </c>
      <c r="C3204" s="50" t="s">
        <v>157</v>
      </c>
      <c r="D3204" s="50" t="s">
        <v>1941</v>
      </c>
      <c r="E3204" s="248" t="s">
        <v>1637</v>
      </c>
      <c r="F3204" s="248"/>
      <c r="G3204" s="52" t="s">
        <v>266</v>
      </c>
      <c r="H3204" s="53">
        <v>0.97899999999999998</v>
      </c>
      <c r="I3204" s="43">
        <f t="shared" si="675"/>
        <v>19.64</v>
      </c>
      <c r="J3204" s="43">
        <f t="shared" si="676"/>
        <v>19.22756</v>
      </c>
      <c r="L3204">
        <f>_xlfn.XLOOKUP(B3204,Analítico!B:B,Analítico!I:I,0)</f>
        <v>19.64</v>
      </c>
    </row>
    <row r="3205" spans="1:12" ht="24" customHeight="1" x14ac:dyDescent="0.25">
      <c r="A3205" s="50" t="s">
        <v>1638</v>
      </c>
      <c r="B3205" s="51" t="s">
        <v>1942</v>
      </c>
      <c r="C3205" s="50" t="s">
        <v>157</v>
      </c>
      <c r="D3205" s="50" t="s">
        <v>1943</v>
      </c>
      <c r="E3205" s="248" t="s">
        <v>1637</v>
      </c>
      <c r="F3205" s="248"/>
      <c r="G3205" s="52" t="s">
        <v>266</v>
      </c>
      <c r="H3205" s="53">
        <v>0.97899999999999998</v>
      </c>
      <c r="I3205" s="43">
        <f t="shared" si="675"/>
        <v>27.04</v>
      </c>
      <c r="J3205" s="43">
        <f t="shared" si="676"/>
        <v>26.472159999999999</v>
      </c>
      <c r="L3205">
        <f>_xlfn.XLOOKUP(B3205,Analítico!B:B,Analítico!I:I,0)</f>
        <v>27.04</v>
      </c>
    </row>
    <row r="3206" spans="1:12" ht="24" customHeight="1" x14ac:dyDescent="0.25">
      <c r="A3206" s="55" t="s">
        <v>1627</v>
      </c>
      <c r="B3206" s="56" t="s">
        <v>2888</v>
      </c>
      <c r="C3206" s="55" t="s">
        <v>162</v>
      </c>
      <c r="D3206" s="55" t="s">
        <v>2889</v>
      </c>
      <c r="E3206" s="249" t="s">
        <v>1648</v>
      </c>
      <c r="F3206" s="249"/>
      <c r="G3206" s="57" t="s">
        <v>255</v>
      </c>
      <c r="H3206" s="58">
        <v>0.15</v>
      </c>
      <c r="I3206" s="43">
        <f t="shared" si="675"/>
        <v>0.88</v>
      </c>
      <c r="J3206" s="43">
        <f t="shared" si="676"/>
        <v>0.13200000000000001</v>
      </c>
      <c r="L3206">
        <f>_xlfn.XLOOKUP(B3206,Analítico!B:B,Analítico!I:I,0)</f>
        <v>0.88</v>
      </c>
    </row>
    <row r="3207" spans="1:12" ht="25.5" customHeight="1" thickBot="1" x14ac:dyDescent="0.3">
      <c r="A3207" s="55" t="s">
        <v>1627</v>
      </c>
      <c r="B3207" s="56" t="s">
        <v>3033</v>
      </c>
      <c r="C3207" s="55" t="s">
        <v>162</v>
      </c>
      <c r="D3207" s="55" t="s">
        <v>3034</v>
      </c>
      <c r="E3207" s="249" t="s">
        <v>1648</v>
      </c>
      <c r="F3207" s="249"/>
      <c r="G3207" s="57" t="s">
        <v>164</v>
      </c>
      <c r="H3207" s="58">
        <v>1</v>
      </c>
      <c r="I3207" s="43">
        <f t="shared" si="675"/>
        <v>194.68</v>
      </c>
      <c r="J3207" s="43">
        <f t="shared" si="676"/>
        <v>194.68</v>
      </c>
      <c r="L3207">
        <f>_xlfn.XLOOKUP(B3207,Analítico!B:B,Analítico!I:I,0)</f>
        <v>194.68</v>
      </c>
    </row>
    <row r="3208" spans="1:12" ht="26.25" hidden="1" thickBot="1" x14ac:dyDescent="0.3">
      <c r="A3208" s="44"/>
      <c r="B3208" s="44"/>
      <c r="C3208" s="44"/>
      <c r="D3208" s="44"/>
      <c r="E3208" s="44" t="s">
        <v>1629</v>
      </c>
      <c r="F3208" s="45">
        <v>34.68</v>
      </c>
      <c r="G3208" s="44" t="s">
        <v>1630</v>
      </c>
      <c r="H3208" s="45">
        <v>0</v>
      </c>
      <c r="I3208" s="44" t="s">
        <v>1631</v>
      </c>
      <c r="J3208" s="45">
        <v>34.68</v>
      </c>
      <c r="L3208" t="str">
        <f>_xlfn.XLOOKUP(B3208,Analítico!B:B,Analítico!I:I,0)</f>
        <v>MO com LS =&gt;</v>
      </c>
    </row>
    <row r="3209" spans="1:12" ht="15" hidden="1" customHeight="1" thickBot="1" x14ac:dyDescent="0.3">
      <c r="A3209" s="44"/>
      <c r="B3209" s="44"/>
      <c r="C3209" s="44"/>
      <c r="D3209" s="44"/>
      <c r="E3209" s="44" t="s">
        <v>1632</v>
      </c>
      <c r="F3209" s="45">
        <v>53.83</v>
      </c>
      <c r="G3209" s="44"/>
      <c r="H3209" s="229" t="s">
        <v>1633</v>
      </c>
      <c r="I3209" s="229"/>
      <c r="J3209" s="45">
        <v>298.52999999999997</v>
      </c>
      <c r="L3209" t="str">
        <f>_xlfn.XLOOKUP(B3209,Analítico!B:B,Analítico!I:I,0)</f>
        <v>MO com LS =&gt;</v>
      </c>
    </row>
    <row r="3210" spans="1:12" ht="0.75" customHeight="1" thickTop="1" x14ac:dyDescent="0.25">
      <c r="A3210" s="49"/>
      <c r="B3210" s="49"/>
      <c r="C3210" s="49"/>
      <c r="D3210" s="49"/>
      <c r="E3210" s="49"/>
      <c r="F3210" s="49"/>
      <c r="G3210" s="49"/>
      <c r="H3210" s="49"/>
      <c r="I3210" s="49"/>
      <c r="J3210" s="49"/>
      <c r="L3210" t="str">
        <f>_xlfn.XLOOKUP(B3210,Analítico!B:B,Analítico!I:I,0)</f>
        <v>MO com LS =&gt;</v>
      </c>
    </row>
    <row r="3211" spans="1:12" ht="18" hidden="1" customHeight="1" x14ac:dyDescent="0.25">
      <c r="A3211" s="36" t="s">
        <v>1368</v>
      </c>
      <c r="B3211" s="37" t="s">
        <v>137</v>
      </c>
      <c r="C3211" s="36" t="s">
        <v>138</v>
      </c>
      <c r="D3211" s="36" t="s">
        <v>9</v>
      </c>
      <c r="E3211" s="250" t="s">
        <v>1626</v>
      </c>
      <c r="F3211" s="250"/>
      <c r="G3211" s="38" t="s">
        <v>139</v>
      </c>
      <c r="H3211" s="37" t="s">
        <v>140</v>
      </c>
      <c r="I3211" s="37" t="s">
        <v>141</v>
      </c>
      <c r="J3211" s="37" t="s">
        <v>10</v>
      </c>
      <c r="L3211" t="str">
        <f>_xlfn.XLOOKUP(B3211,Analítico!B:B,Analítico!I:I,0)</f>
        <v>Valor Unit</v>
      </c>
    </row>
    <row r="3212" spans="1:12" ht="24" customHeight="1" x14ac:dyDescent="0.25">
      <c r="A3212" s="39" t="s">
        <v>1636</v>
      </c>
      <c r="B3212" s="40" t="s">
        <v>1369</v>
      </c>
      <c r="C3212" s="39" t="s">
        <v>162</v>
      </c>
      <c r="D3212" s="39" t="s">
        <v>1370</v>
      </c>
      <c r="E3212" s="251" t="s">
        <v>3035</v>
      </c>
      <c r="F3212" s="251"/>
      <c r="G3212" s="41" t="s">
        <v>164</v>
      </c>
      <c r="H3212" s="42">
        <v>1</v>
      </c>
      <c r="I3212" s="43">
        <f t="shared" ref="I3212:I3232" si="677">L3212</f>
        <v>70509.309441456149</v>
      </c>
      <c r="J3212" s="43">
        <f t="shared" ref="J3212:J3232" si="678">H3212*I3212</f>
        <v>70509.309441456149</v>
      </c>
      <c r="L3212">
        <f>_xlfn.XLOOKUP(B3212,Analítico!B:B,Analítico!I:I,0)</f>
        <v>70509.309441456149</v>
      </c>
    </row>
    <row r="3213" spans="1:12" ht="25.5" customHeight="1" x14ac:dyDescent="0.25">
      <c r="A3213" s="50" t="s">
        <v>1638</v>
      </c>
      <c r="B3213" s="51" t="s">
        <v>1940</v>
      </c>
      <c r="C3213" s="50" t="s">
        <v>157</v>
      </c>
      <c r="D3213" s="50" t="s">
        <v>1941</v>
      </c>
      <c r="E3213" s="248" t="s">
        <v>1637</v>
      </c>
      <c r="F3213" s="248"/>
      <c r="G3213" s="52" t="s">
        <v>266</v>
      </c>
      <c r="H3213" s="53">
        <v>164.524</v>
      </c>
      <c r="I3213" s="43">
        <f t="shared" si="677"/>
        <v>19.64</v>
      </c>
      <c r="J3213" s="43">
        <f t="shared" si="678"/>
        <v>3231.2513600000002</v>
      </c>
      <c r="L3213">
        <f>_xlfn.XLOOKUP(B3213,Analítico!B:B,Analítico!I:I,0)</f>
        <v>19.64</v>
      </c>
    </row>
    <row r="3214" spans="1:12" ht="24" customHeight="1" x14ac:dyDescent="0.25">
      <c r="A3214" s="50" t="s">
        <v>1638</v>
      </c>
      <c r="B3214" s="51" t="s">
        <v>1942</v>
      </c>
      <c r="C3214" s="50" t="s">
        <v>157</v>
      </c>
      <c r="D3214" s="50" t="s">
        <v>1943</v>
      </c>
      <c r="E3214" s="248" t="s">
        <v>1637</v>
      </c>
      <c r="F3214" s="248"/>
      <c r="G3214" s="52" t="s">
        <v>266</v>
      </c>
      <c r="H3214" s="53">
        <v>164.524</v>
      </c>
      <c r="I3214" s="43">
        <f t="shared" si="677"/>
        <v>27.04</v>
      </c>
      <c r="J3214" s="43">
        <f t="shared" si="678"/>
        <v>4448.7289599999995</v>
      </c>
      <c r="L3214">
        <f>_xlfn.XLOOKUP(B3214,Analítico!B:B,Analítico!I:I,0)</f>
        <v>27.04</v>
      </c>
    </row>
    <row r="3215" spans="1:12" ht="24" customHeight="1" x14ac:dyDescent="0.25">
      <c r="A3215" s="55" t="s">
        <v>1627</v>
      </c>
      <c r="B3215" s="56" t="s">
        <v>3036</v>
      </c>
      <c r="C3215" s="55" t="s">
        <v>162</v>
      </c>
      <c r="D3215" s="55" t="s">
        <v>3037</v>
      </c>
      <c r="E3215" s="249" t="s">
        <v>1648</v>
      </c>
      <c r="F3215" s="249"/>
      <c r="G3215" s="57" t="s">
        <v>255</v>
      </c>
      <c r="H3215" s="58">
        <v>12</v>
      </c>
      <c r="I3215" s="43">
        <f t="shared" si="677"/>
        <v>104.18</v>
      </c>
      <c r="J3215" s="43">
        <f t="shared" si="678"/>
        <v>1250.1600000000001</v>
      </c>
      <c r="L3215">
        <f>_xlfn.XLOOKUP(B3215,Analítico!B:B,Analítico!I:I,0)</f>
        <v>104.18</v>
      </c>
    </row>
    <row r="3216" spans="1:12" ht="24" customHeight="1" x14ac:dyDescent="0.25">
      <c r="A3216" s="55" t="s">
        <v>1627</v>
      </c>
      <c r="B3216" s="56" t="s">
        <v>3038</v>
      </c>
      <c r="C3216" s="55" t="s">
        <v>162</v>
      </c>
      <c r="D3216" s="55" t="s">
        <v>3039</v>
      </c>
      <c r="E3216" s="249" t="s">
        <v>1648</v>
      </c>
      <c r="F3216" s="249"/>
      <c r="G3216" s="57" t="s">
        <v>164</v>
      </c>
      <c r="H3216" s="58">
        <v>12</v>
      </c>
      <c r="I3216" s="43">
        <f t="shared" si="677"/>
        <v>0.1</v>
      </c>
      <c r="J3216" s="43">
        <f t="shared" si="678"/>
        <v>1.2000000000000002</v>
      </c>
      <c r="L3216">
        <f>_xlfn.XLOOKUP(B3216,Analítico!B:B,Analítico!I:I,0)</f>
        <v>0.1</v>
      </c>
    </row>
    <row r="3217" spans="1:12" ht="24" customHeight="1" x14ac:dyDescent="0.25">
      <c r="A3217" s="55" t="s">
        <v>1627</v>
      </c>
      <c r="B3217" s="56" t="s">
        <v>3040</v>
      </c>
      <c r="C3217" s="55" t="s">
        <v>162</v>
      </c>
      <c r="D3217" s="55" t="s">
        <v>3041</v>
      </c>
      <c r="E3217" s="249" t="s">
        <v>1648</v>
      </c>
      <c r="F3217" s="249"/>
      <c r="G3217" s="57" t="s">
        <v>259</v>
      </c>
      <c r="H3217" s="58">
        <v>20</v>
      </c>
      <c r="I3217" s="43">
        <f t="shared" si="677"/>
        <v>9.39</v>
      </c>
      <c r="J3217" s="43">
        <f t="shared" si="678"/>
        <v>187.8</v>
      </c>
      <c r="L3217">
        <f>_xlfn.XLOOKUP(B3217,Analítico!B:B,Analítico!I:I,0)</f>
        <v>9.39</v>
      </c>
    </row>
    <row r="3218" spans="1:12" ht="25.5" customHeight="1" x14ac:dyDescent="0.25">
      <c r="A3218" s="55" t="s">
        <v>1627</v>
      </c>
      <c r="B3218" s="56" t="s">
        <v>3042</v>
      </c>
      <c r="C3218" s="55" t="s">
        <v>162</v>
      </c>
      <c r="D3218" s="55" t="s">
        <v>3043</v>
      </c>
      <c r="E3218" s="249" t="s">
        <v>1648</v>
      </c>
      <c r="F3218" s="249"/>
      <c r="G3218" s="57" t="s">
        <v>255</v>
      </c>
      <c r="H3218" s="58">
        <v>6</v>
      </c>
      <c r="I3218" s="43">
        <f t="shared" si="677"/>
        <v>7</v>
      </c>
      <c r="J3218" s="43">
        <f t="shared" si="678"/>
        <v>42</v>
      </c>
      <c r="L3218">
        <f>_xlfn.XLOOKUP(B3218,Analítico!B:B,Analítico!I:I,0)</f>
        <v>7</v>
      </c>
    </row>
    <row r="3219" spans="1:12" ht="24" customHeight="1" x14ac:dyDescent="0.25">
      <c r="A3219" s="55" t="s">
        <v>1627</v>
      </c>
      <c r="B3219" s="56" t="s">
        <v>3044</v>
      </c>
      <c r="C3219" s="55" t="s">
        <v>162</v>
      </c>
      <c r="D3219" s="55" t="s">
        <v>3045</v>
      </c>
      <c r="E3219" s="249" t="s">
        <v>1648</v>
      </c>
      <c r="F3219" s="249"/>
      <c r="G3219" s="57" t="s">
        <v>255</v>
      </c>
      <c r="H3219" s="58">
        <v>170</v>
      </c>
      <c r="I3219" s="43">
        <f t="shared" si="677"/>
        <v>37.5</v>
      </c>
      <c r="J3219" s="43">
        <f t="shared" si="678"/>
        <v>6375</v>
      </c>
      <c r="L3219">
        <f>_xlfn.XLOOKUP(B3219,Analítico!B:B,Analítico!I:I,0)</f>
        <v>37.5</v>
      </c>
    </row>
    <row r="3220" spans="1:12" ht="25.5" customHeight="1" x14ac:dyDescent="0.25">
      <c r="A3220" s="55" t="s">
        <v>1627</v>
      </c>
      <c r="B3220" s="56" t="s">
        <v>3046</v>
      </c>
      <c r="C3220" s="55" t="s">
        <v>162</v>
      </c>
      <c r="D3220" s="55" t="s">
        <v>3047</v>
      </c>
      <c r="E3220" s="249" t="s">
        <v>1648</v>
      </c>
      <c r="F3220" s="249"/>
      <c r="G3220" s="57" t="s">
        <v>164</v>
      </c>
      <c r="H3220" s="58">
        <v>2</v>
      </c>
      <c r="I3220" s="43">
        <f t="shared" si="677"/>
        <v>3412.54</v>
      </c>
      <c r="J3220" s="43">
        <f t="shared" si="678"/>
        <v>6825.08</v>
      </c>
      <c r="L3220">
        <f>_xlfn.XLOOKUP(B3220,Analítico!B:B,Analítico!I:I,0)</f>
        <v>3412.54</v>
      </c>
    </row>
    <row r="3221" spans="1:12" ht="24" customHeight="1" x14ac:dyDescent="0.25">
      <c r="A3221" s="55" t="s">
        <v>1627</v>
      </c>
      <c r="B3221" s="56" t="s">
        <v>3048</v>
      </c>
      <c r="C3221" s="55" t="s">
        <v>162</v>
      </c>
      <c r="D3221" s="55" t="s">
        <v>3049</v>
      </c>
      <c r="E3221" s="249" t="s">
        <v>1648</v>
      </c>
      <c r="F3221" s="249"/>
      <c r="G3221" s="57" t="s">
        <v>164</v>
      </c>
      <c r="H3221" s="58">
        <v>2</v>
      </c>
      <c r="I3221" s="43">
        <f t="shared" si="677"/>
        <v>5.1100000000000003</v>
      </c>
      <c r="J3221" s="43">
        <f t="shared" si="678"/>
        <v>10.220000000000001</v>
      </c>
      <c r="L3221">
        <f>_xlfn.XLOOKUP(B3221,Analítico!B:B,Analítico!I:I,0)</f>
        <v>5.1100000000000003</v>
      </c>
    </row>
    <row r="3222" spans="1:12" ht="24" customHeight="1" x14ac:dyDescent="0.25">
      <c r="A3222" s="55" t="s">
        <v>1627</v>
      </c>
      <c r="B3222" s="56" t="s">
        <v>3050</v>
      </c>
      <c r="C3222" s="55" t="s">
        <v>162</v>
      </c>
      <c r="D3222" s="55" t="s">
        <v>3051</v>
      </c>
      <c r="E3222" s="249" t="s">
        <v>1648</v>
      </c>
      <c r="F3222" s="249"/>
      <c r="G3222" s="57" t="s">
        <v>164</v>
      </c>
      <c r="H3222" s="58">
        <v>1</v>
      </c>
      <c r="I3222" s="43">
        <f t="shared" si="677"/>
        <v>1477.65</v>
      </c>
      <c r="J3222" s="43">
        <f t="shared" si="678"/>
        <v>1477.65</v>
      </c>
      <c r="L3222">
        <f>_xlfn.XLOOKUP(B3222,Analítico!B:B,Analítico!I:I,0)</f>
        <v>1477.65</v>
      </c>
    </row>
    <row r="3223" spans="1:12" ht="24" customHeight="1" x14ac:dyDescent="0.25">
      <c r="A3223" s="55" t="s">
        <v>1627</v>
      </c>
      <c r="B3223" s="56" t="s">
        <v>3052</v>
      </c>
      <c r="C3223" s="55" t="s">
        <v>162</v>
      </c>
      <c r="D3223" s="55" t="s">
        <v>3053</v>
      </c>
      <c r="E3223" s="249" t="s">
        <v>1648</v>
      </c>
      <c r="F3223" s="249"/>
      <c r="G3223" s="57" t="s">
        <v>255</v>
      </c>
      <c r="H3223" s="58">
        <v>40</v>
      </c>
      <c r="I3223" s="43">
        <f t="shared" si="677"/>
        <v>22.44</v>
      </c>
      <c r="J3223" s="43">
        <f t="shared" si="678"/>
        <v>897.6</v>
      </c>
      <c r="L3223">
        <f>_xlfn.XLOOKUP(B3223,Analítico!B:B,Analítico!I:I,0)</f>
        <v>22.44</v>
      </c>
    </row>
    <row r="3224" spans="1:12" ht="24" customHeight="1" x14ac:dyDescent="0.25">
      <c r="A3224" s="55" t="s">
        <v>1627</v>
      </c>
      <c r="B3224" s="56" t="s">
        <v>3054</v>
      </c>
      <c r="C3224" s="55" t="s">
        <v>162</v>
      </c>
      <c r="D3224" s="55" t="s">
        <v>3055</v>
      </c>
      <c r="E3224" s="249" t="s">
        <v>1648</v>
      </c>
      <c r="F3224" s="249"/>
      <c r="G3224" s="57" t="s">
        <v>255</v>
      </c>
      <c r="H3224" s="58">
        <v>80</v>
      </c>
      <c r="I3224" s="43">
        <f t="shared" si="677"/>
        <v>15.7</v>
      </c>
      <c r="J3224" s="43">
        <f t="shared" si="678"/>
        <v>1256</v>
      </c>
      <c r="L3224">
        <f>_xlfn.XLOOKUP(B3224,Analítico!B:B,Analítico!I:I,0)</f>
        <v>15.7</v>
      </c>
    </row>
    <row r="3225" spans="1:12" ht="25.5" customHeight="1" x14ac:dyDescent="0.25">
      <c r="A3225" s="55" t="s">
        <v>1627</v>
      </c>
      <c r="B3225" s="56" t="s">
        <v>3056</v>
      </c>
      <c r="C3225" s="55" t="s">
        <v>162</v>
      </c>
      <c r="D3225" s="55" t="s">
        <v>3057</v>
      </c>
      <c r="E3225" s="249" t="s">
        <v>1648</v>
      </c>
      <c r="F3225" s="249"/>
      <c r="G3225" s="57" t="s">
        <v>164</v>
      </c>
      <c r="H3225" s="58">
        <v>6</v>
      </c>
      <c r="I3225" s="43">
        <f t="shared" si="677"/>
        <v>242.64</v>
      </c>
      <c r="J3225" s="43">
        <f t="shared" si="678"/>
        <v>1455.84</v>
      </c>
      <c r="L3225">
        <f>_xlfn.XLOOKUP(B3225,Analítico!B:B,Analítico!I:I,0)</f>
        <v>242.64</v>
      </c>
    </row>
    <row r="3226" spans="1:12" ht="25.5" customHeight="1" x14ac:dyDescent="0.25">
      <c r="A3226" s="55" t="s">
        <v>1627</v>
      </c>
      <c r="B3226" s="56" t="s">
        <v>3058</v>
      </c>
      <c r="C3226" s="55" t="s">
        <v>162</v>
      </c>
      <c r="D3226" s="55" t="s">
        <v>3059</v>
      </c>
      <c r="E3226" s="249" t="s">
        <v>1648</v>
      </c>
      <c r="F3226" s="249"/>
      <c r="G3226" s="57" t="s">
        <v>164</v>
      </c>
      <c r="H3226" s="58">
        <v>3</v>
      </c>
      <c r="I3226" s="43">
        <f t="shared" si="677"/>
        <v>913.17</v>
      </c>
      <c r="J3226" s="43">
        <f t="shared" si="678"/>
        <v>2739.5099999999998</v>
      </c>
      <c r="L3226">
        <f>_xlfn.XLOOKUP(B3226,Analítico!B:B,Analítico!I:I,0)</f>
        <v>913.17</v>
      </c>
    </row>
    <row r="3227" spans="1:12" ht="24" customHeight="1" x14ac:dyDescent="0.25">
      <c r="A3227" s="55" t="s">
        <v>1627</v>
      </c>
      <c r="B3227" s="56" t="s">
        <v>3060</v>
      </c>
      <c r="C3227" s="55" t="s">
        <v>162</v>
      </c>
      <c r="D3227" s="55" t="s">
        <v>3061</v>
      </c>
      <c r="E3227" s="249" t="s">
        <v>1648</v>
      </c>
      <c r="F3227" s="249"/>
      <c r="G3227" s="57" t="s">
        <v>1721</v>
      </c>
      <c r="H3227" s="58">
        <v>6</v>
      </c>
      <c r="I3227" s="43">
        <f t="shared" si="677"/>
        <v>1.21</v>
      </c>
      <c r="J3227" s="43">
        <f t="shared" si="678"/>
        <v>7.26</v>
      </c>
      <c r="L3227">
        <f>_xlfn.XLOOKUP(B3227,Analítico!B:B,Analítico!I:I,0)</f>
        <v>1.21</v>
      </c>
    </row>
    <row r="3228" spans="1:12" ht="39" customHeight="1" x14ac:dyDescent="0.25">
      <c r="A3228" s="55" t="s">
        <v>1627</v>
      </c>
      <c r="B3228" s="56" t="s">
        <v>3062</v>
      </c>
      <c r="C3228" s="55" t="s">
        <v>162</v>
      </c>
      <c r="D3228" s="55" t="s">
        <v>3063</v>
      </c>
      <c r="E3228" s="249" t="s">
        <v>1648</v>
      </c>
      <c r="F3228" s="249"/>
      <c r="G3228" s="57" t="s">
        <v>1721</v>
      </c>
      <c r="H3228" s="58">
        <v>1</v>
      </c>
      <c r="I3228" s="43">
        <f t="shared" si="677"/>
        <v>7557.93</v>
      </c>
      <c r="J3228" s="43">
        <f t="shared" si="678"/>
        <v>7557.93</v>
      </c>
      <c r="L3228">
        <f>_xlfn.XLOOKUP(B3228,Analítico!B:B,Analítico!I:I,0)</f>
        <v>7557.93</v>
      </c>
    </row>
    <row r="3229" spans="1:12" ht="24" customHeight="1" x14ac:dyDescent="0.25">
      <c r="A3229" s="55" t="s">
        <v>1627</v>
      </c>
      <c r="B3229" s="56" t="s">
        <v>3064</v>
      </c>
      <c r="C3229" s="55" t="s">
        <v>162</v>
      </c>
      <c r="D3229" s="55" t="s">
        <v>3065</v>
      </c>
      <c r="E3229" s="249" t="s">
        <v>1648</v>
      </c>
      <c r="F3229" s="249"/>
      <c r="G3229" s="57" t="s">
        <v>164</v>
      </c>
      <c r="H3229" s="58">
        <v>9</v>
      </c>
      <c r="I3229" s="43">
        <f t="shared" si="677"/>
        <v>59.2</v>
      </c>
      <c r="J3229" s="43">
        <f t="shared" si="678"/>
        <v>532.80000000000007</v>
      </c>
      <c r="L3229">
        <f>_xlfn.XLOOKUP(B3229,Analítico!B:B,Analítico!I:I,0)</f>
        <v>59.2</v>
      </c>
    </row>
    <row r="3230" spans="1:12" ht="25.5" customHeight="1" x14ac:dyDescent="0.25">
      <c r="A3230" s="55" t="s">
        <v>1627</v>
      </c>
      <c r="B3230" s="56" t="s">
        <v>3066</v>
      </c>
      <c r="C3230" s="55" t="s">
        <v>162</v>
      </c>
      <c r="D3230" s="55" t="s">
        <v>3067</v>
      </c>
      <c r="E3230" s="249" t="s">
        <v>1648</v>
      </c>
      <c r="F3230" s="249"/>
      <c r="G3230" s="57" t="s">
        <v>164</v>
      </c>
      <c r="H3230" s="58">
        <v>1</v>
      </c>
      <c r="I3230" s="43">
        <f t="shared" si="677"/>
        <v>2961.45</v>
      </c>
      <c r="J3230" s="43">
        <f t="shared" si="678"/>
        <v>2961.45</v>
      </c>
      <c r="L3230">
        <f>_xlfn.XLOOKUP(B3230,Analítico!B:B,Analítico!I:I,0)</f>
        <v>2961.45</v>
      </c>
    </row>
    <row r="3231" spans="1:12" ht="24" customHeight="1" x14ac:dyDescent="0.25">
      <c r="A3231" s="55" t="s">
        <v>1627</v>
      </c>
      <c r="B3231" s="56" t="s">
        <v>3068</v>
      </c>
      <c r="C3231" s="55" t="s">
        <v>162</v>
      </c>
      <c r="D3231" s="55" t="s">
        <v>3069</v>
      </c>
      <c r="E3231" s="249" t="s">
        <v>1648</v>
      </c>
      <c r="F3231" s="249"/>
      <c r="G3231" s="57" t="s">
        <v>164</v>
      </c>
      <c r="H3231" s="58">
        <v>1</v>
      </c>
      <c r="I3231" s="43">
        <f t="shared" si="677"/>
        <v>99.83</v>
      </c>
      <c r="J3231" s="43">
        <f t="shared" si="678"/>
        <v>99.83</v>
      </c>
      <c r="L3231">
        <f>_xlfn.XLOOKUP(B3231,Analítico!B:B,Analítico!I:I,0)</f>
        <v>99.83</v>
      </c>
    </row>
    <row r="3232" spans="1:12" ht="39" customHeight="1" thickBot="1" x14ac:dyDescent="0.3">
      <c r="A3232" s="55" t="s">
        <v>1627</v>
      </c>
      <c r="B3232" s="56" t="s">
        <v>3070</v>
      </c>
      <c r="C3232" s="55" t="s">
        <v>162</v>
      </c>
      <c r="D3232" s="55" t="s">
        <v>3071</v>
      </c>
      <c r="E3232" s="249" t="s">
        <v>1648</v>
      </c>
      <c r="F3232" s="249"/>
      <c r="G3232" s="57" t="s">
        <v>164</v>
      </c>
      <c r="H3232" s="58">
        <v>1</v>
      </c>
      <c r="I3232" s="43">
        <f t="shared" si="677"/>
        <v>29152.01</v>
      </c>
      <c r="J3232" s="43">
        <f t="shared" si="678"/>
        <v>29152.01</v>
      </c>
      <c r="L3232">
        <f>_xlfn.XLOOKUP(B3232,Analítico!B:B,Analítico!I:I,0)</f>
        <v>29152.01</v>
      </c>
    </row>
    <row r="3233" spans="1:12" ht="26.25" hidden="1" thickBot="1" x14ac:dyDescent="0.3">
      <c r="A3233" s="44"/>
      <c r="B3233" s="44"/>
      <c r="C3233" s="44"/>
      <c r="D3233" s="44"/>
      <c r="E3233" s="44" t="s">
        <v>1629</v>
      </c>
      <c r="F3233" s="45">
        <v>5830.72</v>
      </c>
      <c r="G3233" s="44" t="s">
        <v>1630</v>
      </c>
      <c r="H3233" s="45">
        <v>0</v>
      </c>
      <c r="I3233" s="44" t="s">
        <v>1631</v>
      </c>
      <c r="J3233" s="45">
        <v>5830.72</v>
      </c>
      <c r="L3233" t="str">
        <f>_xlfn.XLOOKUP(B3233,Analítico!B:B,Analítico!I:I,0)</f>
        <v>MO com LS =&gt;</v>
      </c>
    </row>
    <row r="3234" spans="1:12" ht="15" hidden="1" customHeight="1" thickBot="1" x14ac:dyDescent="0.3">
      <c r="A3234" s="44"/>
      <c r="B3234" s="44"/>
      <c r="C3234" s="44"/>
      <c r="D3234" s="44"/>
      <c r="E3234" s="44" t="s">
        <v>1632</v>
      </c>
      <c r="F3234" s="45">
        <v>10043.370000000001</v>
      </c>
      <c r="G3234" s="44"/>
      <c r="H3234" s="229" t="s">
        <v>1633</v>
      </c>
      <c r="I3234" s="229"/>
      <c r="J3234" s="45">
        <v>81781.78</v>
      </c>
      <c r="L3234" t="str">
        <f>_xlfn.XLOOKUP(B3234,Analítico!B:B,Analítico!I:I,0)</f>
        <v>MO com LS =&gt;</v>
      </c>
    </row>
    <row r="3235" spans="1:12" ht="0.75" customHeight="1" thickTop="1" x14ac:dyDescent="0.25">
      <c r="A3235" s="49"/>
      <c r="B3235" s="49"/>
      <c r="C3235" s="49"/>
      <c r="D3235" s="49"/>
      <c r="E3235" s="49"/>
      <c r="F3235" s="49"/>
      <c r="G3235" s="49"/>
      <c r="H3235" s="49"/>
      <c r="I3235" s="49"/>
      <c r="J3235" s="49"/>
      <c r="L3235" t="str">
        <f>_xlfn.XLOOKUP(B3235,Analítico!B:B,Analítico!I:I,0)</f>
        <v>MO com LS =&gt;</v>
      </c>
    </row>
    <row r="3236" spans="1:12" ht="18" hidden="1" customHeight="1" x14ac:dyDescent="0.25">
      <c r="A3236" s="36" t="s">
        <v>1371</v>
      </c>
      <c r="B3236" s="37" t="s">
        <v>137</v>
      </c>
      <c r="C3236" s="36" t="s">
        <v>138</v>
      </c>
      <c r="D3236" s="36" t="s">
        <v>9</v>
      </c>
      <c r="E3236" s="250" t="s">
        <v>1626</v>
      </c>
      <c r="F3236" s="250"/>
      <c r="G3236" s="38" t="s">
        <v>139</v>
      </c>
      <c r="H3236" s="37" t="s">
        <v>140</v>
      </c>
      <c r="I3236" s="37" t="s">
        <v>141</v>
      </c>
      <c r="J3236" s="37" t="s">
        <v>10</v>
      </c>
      <c r="L3236" t="str">
        <f>_xlfn.XLOOKUP(B3236,Analítico!B:B,Analítico!I:I,0)</f>
        <v>Valor Unit</v>
      </c>
    </row>
    <row r="3237" spans="1:12" ht="25.5" customHeight="1" x14ac:dyDescent="0.25">
      <c r="A3237" s="39" t="s">
        <v>1636</v>
      </c>
      <c r="B3237" s="40" t="s">
        <v>1372</v>
      </c>
      <c r="C3237" s="39" t="s">
        <v>162</v>
      </c>
      <c r="D3237" s="39" t="s">
        <v>1373</v>
      </c>
      <c r="E3237" s="251" t="s">
        <v>3072</v>
      </c>
      <c r="F3237" s="251"/>
      <c r="G3237" s="41" t="s">
        <v>212</v>
      </c>
      <c r="H3237" s="42">
        <v>1</v>
      </c>
      <c r="I3237" s="43">
        <f t="shared" ref="I3237:I3238" si="679">L3237</f>
        <v>79.773352737704926</v>
      </c>
      <c r="J3237" s="43">
        <f t="shared" ref="J3237:J3238" si="680">H3237*I3237</f>
        <v>79.773352737704926</v>
      </c>
      <c r="L3237">
        <f>_xlfn.XLOOKUP(B3237,Analítico!B:B,Analítico!I:I,0)</f>
        <v>79.773352737704926</v>
      </c>
    </row>
    <row r="3238" spans="1:12" ht="24" customHeight="1" thickBot="1" x14ac:dyDescent="0.3">
      <c r="A3238" s="50" t="s">
        <v>1638</v>
      </c>
      <c r="B3238" s="51" t="s">
        <v>1186</v>
      </c>
      <c r="C3238" s="50" t="s">
        <v>157</v>
      </c>
      <c r="D3238" s="50" t="s">
        <v>1187</v>
      </c>
      <c r="E3238" s="248" t="s">
        <v>1637</v>
      </c>
      <c r="F3238" s="248"/>
      <c r="G3238" s="52" t="s">
        <v>266</v>
      </c>
      <c r="H3238" s="53">
        <v>4.2389999999999999</v>
      </c>
      <c r="I3238" s="43">
        <f t="shared" si="679"/>
        <v>18.82</v>
      </c>
      <c r="J3238" s="43">
        <f t="shared" si="680"/>
        <v>79.777979999999999</v>
      </c>
      <c r="L3238">
        <f>_xlfn.XLOOKUP(B3238,Analítico!B:B,Analítico!I:I,0)</f>
        <v>18.82</v>
      </c>
    </row>
    <row r="3239" spans="1:12" ht="26.25" hidden="1" thickBot="1" x14ac:dyDescent="0.3">
      <c r="A3239" s="44"/>
      <c r="B3239" s="44"/>
      <c r="C3239" s="44"/>
      <c r="D3239" s="44"/>
      <c r="E3239" s="44" t="s">
        <v>1629</v>
      </c>
      <c r="F3239" s="45">
        <v>56.29</v>
      </c>
      <c r="G3239" s="44" t="s">
        <v>1630</v>
      </c>
      <c r="H3239" s="45">
        <v>0</v>
      </c>
      <c r="I3239" s="44" t="s">
        <v>1631</v>
      </c>
      <c r="J3239" s="45">
        <v>56.29</v>
      </c>
      <c r="L3239" t="str">
        <f>_xlfn.XLOOKUP(B3239,Analítico!B:B,Analítico!I:I,0)</f>
        <v>MO com LS =&gt;</v>
      </c>
    </row>
    <row r="3240" spans="1:12" ht="15" hidden="1" customHeight="1" thickBot="1" x14ac:dyDescent="0.3">
      <c r="A3240" s="44"/>
      <c r="B3240" s="44"/>
      <c r="C3240" s="44"/>
      <c r="D3240" s="44"/>
      <c r="E3240" s="44" t="s">
        <v>1632</v>
      </c>
      <c r="F3240" s="45">
        <v>17.850000000000001</v>
      </c>
      <c r="G3240" s="44"/>
      <c r="H3240" s="229" t="s">
        <v>1633</v>
      </c>
      <c r="I3240" s="229"/>
      <c r="J3240" s="45">
        <v>99.02</v>
      </c>
      <c r="L3240" t="str">
        <f>_xlfn.XLOOKUP(B3240,Analítico!B:B,Analítico!I:I,0)</f>
        <v>MO com LS =&gt;</v>
      </c>
    </row>
    <row r="3241" spans="1:12" ht="0.75" customHeight="1" thickTop="1" x14ac:dyDescent="0.25">
      <c r="A3241" s="49"/>
      <c r="B3241" s="49"/>
      <c r="C3241" s="49"/>
      <c r="D3241" s="49"/>
      <c r="E3241" s="49"/>
      <c r="F3241" s="49"/>
      <c r="G3241" s="49"/>
      <c r="H3241" s="49"/>
      <c r="I3241" s="49"/>
      <c r="J3241" s="49"/>
      <c r="L3241" t="str">
        <f>_xlfn.XLOOKUP(B3241,Analítico!B:B,Analítico!I:I,0)</f>
        <v>MO com LS =&gt;</v>
      </c>
    </row>
    <row r="3242" spans="1:12" ht="18" hidden="1" customHeight="1" x14ac:dyDescent="0.25">
      <c r="A3242" s="36" t="s">
        <v>1374</v>
      </c>
      <c r="B3242" s="37" t="s">
        <v>137</v>
      </c>
      <c r="C3242" s="36" t="s">
        <v>138</v>
      </c>
      <c r="D3242" s="36" t="s">
        <v>9</v>
      </c>
      <c r="E3242" s="250" t="s">
        <v>1626</v>
      </c>
      <c r="F3242" s="250"/>
      <c r="G3242" s="38" t="s">
        <v>139</v>
      </c>
      <c r="H3242" s="37" t="s">
        <v>140</v>
      </c>
      <c r="I3242" s="37" t="s">
        <v>141</v>
      </c>
      <c r="J3242" s="37" t="s">
        <v>10</v>
      </c>
      <c r="L3242" t="str">
        <f>_xlfn.XLOOKUP(B3242,Analítico!B:B,Analítico!I:I,0)</f>
        <v>Valor Unit</v>
      </c>
    </row>
    <row r="3243" spans="1:12" ht="24" customHeight="1" x14ac:dyDescent="0.25">
      <c r="A3243" s="39" t="s">
        <v>1636</v>
      </c>
      <c r="B3243" s="40" t="s">
        <v>1375</v>
      </c>
      <c r="C3243" s="39" t="s">
        <v>162</v>
      </c>
      <c r="D3243" s="39" t="s">
        <v>3073</v>
      </c>
      <c r="E3243" s="251" t="s">
        <v>3074</v>
      </c>
      <c r="F3243" s="251"/>
      <c r="G3243" s="41" t="s">
        <v>212</v>
      </c>
      <c r="H3243" s="42">
        <v>1</v>
      </c>
      <c r="I3243" s="43">
        <f t="shared" ref="I3243:I3249" si="681">L3243</f>
        <v>891.13811752459014</v>
      </c>
      <c r="J3243" s="43">
        <f t="shared" ref="J3243:J3249" si="682">H3243*I3243</f>
        <v>891.13811752459014</v>
      </c>
      <c r="L3243">
        <f>_xlfn.XLOOKUP(B3243,Analítico!B:B,Analítico!I:I,0)</f>
        <v>891.13811752459014</v>
      </c>
    </row>
    <row r="3244" spans="1:12" ht="25.5" customHeight="1" x14ac:dyDescent="0.25">
      <c r="A3244" s="50" t="s">
        <v>1638</v>
      </c>
      <c r="B3244" s="51" t="s">
        <v>1915</v>
      </c>
      <c r="C3244" s="50" t="s">
        <v>157</v>
      </c>
      <c r="D3244" s="50" t="s">
        <v>1916</v>
      </c>
      <c r="E3244" s="248" t="s">
        <v>1637</v>
      </c>
      <c r="F3244" s="248"/>
      <c r="G3244" s="52" t="s">
        <v>266</v>
      </c>
      <c r="H3244" s="53">
        <v>18.774000000000001</v>
      </c>
      <c r="I3244" s="43">
        <f t="shared" si="681"/>
        <v>19.7</v>
      </c>
      <c r="J3244" s="43">
        <f t="shared" si="682"/>
        <v>369.84780000000001</v>
      </c>
      <c r="L3244">
        <f>_xlfn.XLOOKUP(B3244,Analítico!B:B,Analítico!I:I,0)</f>
        <v>19.7</v>
      </c>
    </row>
    <row r="3245" spans="1:12" ht="25.5" customHeight="1" x14ac:dyDescent="0.25">
      <c r="A3245" s="50" t="s">
        <v>1638</v>
      </c>
      <c r="B3245" s="51" t="s">
        <v>3075</v>
      </c>
      <c r="C3245" s="50" t="s">
        <v>157</v>
      </c>
      <c r="D3245" s="50" t="s">
        <v>3076</v>
      </c>
      <c r="E3245" s="248" t="s">
        <v>1637</v>
      </c>
      <c r="F3245" s="248"/>
      <c r="G3245" s="52" t="s">
        <v>266</v>
      </c>
      <c r="H3245" s="53">
        <v>4.6929999999999996</v>
      </c>
      <c r="I3245" s="43">
        <f t="shared" si="681"/>
        <v>21.63</v>
      </c>
      <c r="J3245" s="43">
        <f t="shared" si="682"/>
        <v>101.50958999999999</v>
      </c>
      <c r="L3245">
        <f>_xlfn.XLOOKUP(B3245,Analítico!B:B,Analítico!I:I,0)</f>
        <v>21.63</v>
      </c>
    </row>
    <row r="3246" spans="1:12" ht="24" customHeight="1" x14ac:dyDescent="0.25">
      <c r="A3246" s="55" t="s">
        <v>1627</v>
      </c>
      <c r="B3246" s="56" t="s">
        <v>1841</v>
      </c>
      <c r="C3246" s="55" t="s">
        <v>162</v>
      </c>
      <c r="D3246" s="55" t="s">
        <v>1842</v>
      </c>
      <c r="E3246" s="249" t="s">
        <v>1648</v>
      </c>
      <c r="F3246" s="249"/>
      <c r="G3246" s="57" t="s">
        <v>259</v>
      </c>
      <c r="H3246" s="58">
        <v>362</v>
      </c>
      <c r="I3246" s="43">
        <f t="shared" si="681"/>
        <v>0.7</v>
      </c>
      <c r="J3246" s="43">
        <f t="shared" si="682"/>
        <v>253.39999999999998</v>
      </c>
      <c r="L3246">
        <f>_xlfn.XLOOKUP(B3246,Analítico!B:B,Analítico!I:I,0)</f>
        <v>0.7</v>
      </c>
    </row>
    <row r="3247" spans="1:12" ht="24" customHeight="1" x14ac:dyDescent="0.25">
      <c r="A3247" s="55" t="s">
        <v>1627</v>
      </c>
      <c r="B3247" s="56" t="s">
        <v>1843</v>
      </c>
      <c r="C3247" s="55" t="s">
        <v>162</v>
      </c>
      <c r="D3247" s="55" t="s">
        <v>1844</v>
      </c>
      <c r="E3247" s="249" t="s">
        <v>1648</v>
      </c>
      <c r="F3247" s="249"/>
      <c r="G3247" s="57" t="s">
        <v>212</v>
      </c>
      <c r="H3247" s="58">
        <v>0.65400000000000003</v>
      </c>
      <c r="I3247" s="43">
        <f t="shared" si="681"/>
        <v>137.29</v>
      </c>
      <c r="J3247" s="43">
        <f t="shared" si="682"/>
        <v>89.787660000000002</v>
      </c>
      <c r="L3247">
        <f>_xlfn.XLOOKUP(B3247,Analítico!B:B,Analítico!I:I,0)</f>
        <v>137.29</v>
      </c>
    </row>
    <row r="3248" spans="1:12" ht="24" customHeight="1" x14ac:dyDescent="0.25">
      <c r="A3248" s="55" t="s">
        <v>1627</v>
      </c>
      <c r="B3248" s="56" t="s">
        <v>3077</v>
      </c>
      <c r="C3248" s="55" t="s">
        <v>162</v>
      </c>
      <c r="D3248" s="55" t="s">
        <v>3078</v>
      </c>
      <c r="E3248" s="249" t="s">
        <v>1648</v>
      </c>
      <c r="F3248" s="249"/>
      <c r="G3248" s="57" t="s">
        <v>212</v>
      </c>
      <c r="H3248" s="58">
        <v>0.38300000000000001</v>
      </c>
      <c r="I3248" s="43">
        <f t="shared" si="681"/>
        <v>96</v>
      </c>
      <c r="J3248" s="43">
        <f t="shared" si="682"/>
        <v>36.768000000000001</v>
      </c>
      <c r="L3248">
        <f>_xlfn.XLOOKUP(B3248,Analítico!B:B,Analítico!I:I,0)</f>
        <v>96</v>
      </c>
    </row>
    <row r="3249" spans="1:12" ht="24" customHeight="1" thickBot="1" x14ac:dyDescent="0.3">
      <c r="A3249" s="55" t="s">
        <v>1627</v>
      </c>
      <c r="B3249" s="56" t="s">
        <v>3079</v>
      </c>
      <c r="C3249" s="55" t="s">
        <v>162</v>
      </c>
      <c r="D3249" s="55" t="s">
        <v>3080</v>
      </c>
      <c r="E3249" s="249" t="s">
        <v>1648</v>
      </c>
      <c r="F3249" s="249"/>
      <c r="G3249" s="57" t="s">
        <v>212</v>
      </c>
      <c r="H3249" s="58">
        <v>0.38300000000000001</v>
      </c>
      <c r="I3249" s="43">
        <f t="shared" si="681"/>
        <v>96</v>
      </c>
      <c r="J3249" s="43">
        <f t="shared" si="682"/>
        <v>36.768000000000001</v>
      </c>
      <c r="L3249">
        <f>_xlfn.XLOOKUP(B3249,Analítico!B:B,Analítico!I:I,0)</f>
        <v>96</v>
      </c>
    </row>
    <row r="3250" spans="1:12" ht="26.25" hidden="1" thickBot="1" x14ac:dyDescent="0.3">
      <c r="A3250" s="44"/>
      <c r="B3250" s="44"/>
      <c r="C3250" s="44"/>
      <c r="D3250" s="44"/>
      <c r="E3250" s="44" t="s">
        <v>1629</v>
      </c>
      <c r="F3250" s="45">
        <v>346.69</v>
      </c>
      <c r="G3250" s="44" t="s">
        <v>1630</v>
      </c>
      <c r="H3250" s="45">
        <v>0</v>
      </c>
      <c r="I3250" s="44" t="s">
        <v>1631</v>
      </c>
      <c r="J3250" s="45">
        <v>346.69</v>
      </c>
      <c r="L3250" t="str">
        <f>_xlfn.XLOOKUP(B3250,Analítico!B:B,Analítico!I:I,0)</f>
        <v>MO com LS =&gt;</v>
      </c>
    </row>
    <row r="3251" spans="1:12" ht="15" hidden="1" customHeight="1" thickBot="1" x14ac:dyDescent="0.3">
      <c r="A3251" s="44"/>
      <c r="B3251" s="44"/>
      <c r="C3251" s="44"/>
      <c r="D3251" s="44"/>
      <c r="E3251" s="44" t="s">
        <v>1632</v>
      </c>
      <c r="F3251" s="45">
        <v>199.46</v>
      </c>
      <c r="G3251" s="44"/>
      <c r="H3251" s="229" t="s">
        <v>1633</v>
      </c>
      <c r="I3251" s="229"/>
      <c r="J3251" s="45">
        <v>1106.1400000000001</v>
      </c>
      <c r="L3251" t="str">
        <f>_xlfn.XLOOKUP(B3251,Analítico!B:B,Analítico!I:I,0)</f>
        <v>MO com LS =&gt;</v>
      </c>
    </row>
    <row r="3252" spans="1:12" ht="0.75" customHeight="1" thickTop="1" x14ac:dyDescent="0.25">
      <c r="A3252" s="49"/>
      <c r="B3252" s="49"/>
      <c r="C3252" s="49"/>
      <c r="D3252" s="49"/>
      <c r="E3252" s="49"/>
      <c r="F3252" s="49"/>
      <c r="G3252" s="49"/>
      <c r="H3252" s="49"/>
      <c r="I3252" s="49"/>
      <c r="J3252" s="49"/>
      <c r="L3252" t="str">
        <f>_xlfn.XLOOKUP(B3252,Analítico!B:B,Analítico!I:I,0)</f>
        <v>MO com LS =&gt;</v>
      </c>
    </row>
    <row r="3253" spans="1:12" ht="18" hidden="1" customHeight="1" x14ac:dyDescent="0.25">
      <c r="A3253" s="36" t="s">
        <v>1377</v>
      </c>
      <c r="B3253" s="37" t="s">
        <v>137</v>
      </c>
      <c r="C3253" s="36" t="s">
        <v>138</v>
      </c>
      <c r="D3253" s="36" t="s">
        <v>9</v>
      </c>
      <c r="E3253" s="250" t="s">
        <v>1626</v>
      </c>
      <c r="F3253" s="250"/>
      <c r="G3253" s="38" t="s">
        <v>139</v>
      </c>
      <c r="H3253" s="37" t="s">
        <v>140</v>
      </c>
      <c r="I3253" s="37" t="s">
        <v>141</v>
      </c>
      <c r="J3253" s="37" t="s">
        <v>10</v>
      </c>
      <c r="L3253" t="str">
        <f>_xlfn.XLOOKUP(B3253,Analítico!B:B,Analítico!I:I,0)</f>
        <v>Valor Unit</v>
      </c>
    </row>
    <row r="3254" spans="1:12" ht="25.5" customHeight="1" x14ac:dyDescent="0.25">
      <c r="A3254" s="39" t="s">
        <v>1636</v>
      </c>
      <c r="B3254" s="40" t="s">
        <v>1378</v>
      </c>
      <c r="C3254" s="39" t="s">
        <v>157</v>
      </c>
      <c r="D3254" s="39" t="s">
        <v>1379</v>
      </c>
      <c r="E3254" s="251" t="s">
        <v>1657</v>
      </c>
      <c r="F3254" s="251"/>
      <c r="G3254" s="41" t="s">
        <v>212</v>
      </c>
      <c r="H3254" s="42">
        <v>1</v>
      </c>
      <c r="I3254" s="43">
        <f t="shared" ref="I3254:I3256" si="683">L3254</f>
        <v>245.91010088524592</v>
      </c>
      <c r="J3254" s="43">
        <f t="shared" ref="J3254:J3256" si="684">H3254*I3254</f>
        <v>245.91010088524592</v>
      </c>
      <c r="L3254">
        <f>_xlfn.XLOOKUP(B3254,Analítico!B:B,Analítico!I:I,0)</f>
        <v>245.91010088524592</v>
      </c>
    </row>
    <row r="3255" spans="1:12" ht="24" customHeight="1" x14ac:dyDescent="0.25">
      <c r="A3255" s="50" t="s">
        <v>1638</v>
      </c>
      <c r="B3255" s="51" t="s">
        <v>1792</v>
      </c>
      <c r="C3255" s="50" t="s">
        <v>157</v>
      </c>
      <c r="D3255" s="50" t="s">
        <v>1793</v>
      </c>
      <c r="E3255" s="248" t="s">
        <v>1637</v>
      </c>
      <c r="F3255" s="248"/>
      <c r="G3255" s="52" t="s">
        <v>266</v>
      </c>
      <c r="H3255" s="53">
        <v>1.1117999999999999</v>
      </c>
      <c r="I3255" s="43">
        <f t="shared" si="683"/>
        <v>26.65</v>
      </c>
      <c r="J3255" s="43">
        <f t="shared" si="684"/>
        <v>29.629469999999994</v>
      </c>
      <c r="L3255">
        <f>_xlfn.XLOOKUP(B3255,Analítico!B:B,Analítico!I:I,0)</f>
        <v>26.65</v>
      </c>
    </row>
    <row r="3256" spans="1:12" ht="24" customHeight="1" thickBot="1" x14ac:dyDescent="0.3">
      <c r="A3256" s="50" t="s">
        <v>1638</v>
      </c>
      <c r="B3256" s="51" t="s">
        <v>1186</v>
      </c>
      <c r="C3256" s="50" t="s">
        <v>157</v>
      </c>
      <c r="D3256" s="50" t="s">
        <v>1187</v>
      </c>
      <c r="E3256" s="248" t="s">
        <v>1637</v>
      </c>
      <c r="F3256" s="248"/>
      <c r="G3256" s="52" t="s">
        <v>266</v>
      </c>
      <c r="H3256" s="53">
        <v>11.488200000000001</v>
      </c>
      <c r="I3256" s="43">
        <f t="shared" si="683"/>
        <v>18.82</v>
      </c>
      <c r="J3256" s="43">
        <f t="shared" si="684"/>
        <v>216.20792400000002</v>
      </c>
      <c r="L3256">
        <f>_xlfn.XLOOKUP(B3256,Analítico!B:B,Analítico!I:I,0)</f>
        <v>18.82</v>
      </c>
    </row>
    <row r="3257" spans="1:12" ht="26.25" hidden="1" thickBot="1" x14ac:dyDescent="0.3">
      <c r="A3257" s="44"/>
      <c r="B3257" s="44"/>
      <c r="C3257" s="44"/>
      <c r="D3257" s="44"/>
      <c r="E3257" s="44" t="s">
        <v>1629</v>
      </c>
      <c r="F3257" s="45">
        <v>176.06</v>
      </c>
      <c r="G3257" s="44" t="s">
        <v>1630</v>
      </c>
      <c r="H3257" s="45">
        <v>0</v>
      </c>
      <c r="I3257" s="44" t="s">
        <v>1631</v>
      </c>
      <c r="J3257" s="45">
        <v>176.06</v>
      </c>
      <c r="L3257" t="str">
        <f>_xlfn.XLOOKUP(B3257,Analítico!B:B,Analítico!I:I,0)</f>
        <v>MO com LS =&gt;</v>
      </c>
    </row>
    <row r="3258" spans="1:12" ht="15" hidden="1" customHeight="1" thickBot="1" x14ac:dyDescent="0.3">
      <c r="A3258" s="44"/>
      <c r="B3258" s="44"/>
      <c r="C3258" s="44"/>
      <c r="D3258" s="44"/>
      <c r="E3258" s="44" t="s">
        <v>1632</v>
      </c>
      <c r="F3258" s="45">
        <v>55.04</v>
      </c>
      <c r="G3258" s="44"/>
      <c r="H3258" s="229" t="s">
        <v>1633</v>
      </c>
      <c r="I3258" s="229"/>
      <c r="J3258" s="45">
        <v>305.24</v>
      </c>
      <c r="L3258" t="str">
        <f>_xlfn.XLOOKUP(B3258,Analítico!B:B,Analítico!I:I,0)</f>
        <v>MO com LS =&gt;</v>
      </c>
    </row>
    <row r="3259" spans="1:12" ht="0.75" customHeight="1" thickTop="1" x14ac:dyDescent="0.25">
      <c r="A3259" s="49"/>
      <c r="B3259" s="49"/>
      <c r="C3259" s="49"/>
      <c r="D3259" s="49"/>
      <c r="E3259" s="49"/>
      <c r="F3259" s="49"/>
      <c r="G3259" s="49"/>
      <c r="H3259" s="49"/>
      <c r="I3259" s="49"/>
      <c r="J3259" s="49"/>
      <c r="L3259" t="str">
        <f>_xlfn.XLOOKUP(B3259,Analítico!B:B,Analítico!I:I,0)</f>
        <v>MO com LS =&gt;</v>
      </c>
    </row>
    <row r="3260" spans="1:12" ht="18" hidden="1" customHeight="1" x14ac:dyDescent="0.25">
      <c r="A3260" s="36" t="s">
        <v>1380</v>
      </c>
      <c r="B3260" s="37" t="s">
        <v>137</v>
      </c>
      <c r="C3260" s="36" t="s">
        <v>138</v>
      </c>
      <c r="D3260" s="36" t="s">
        <v>9</v>
      </c>
      <c r="E3260" s="250" t="s">
        <v>1626</v>
      </c>
      <c r="F3260" s="250"/>
      <c r="G3260" s="38" t="s">
        <v>139</v>
      </c>
      <c r="H3260" s="37" t="s">
        <v>140</v>
      </c>
      <c r="I3260" s="37" t="s">
        <v>141</v>
      </c>
      <c r="J3260" s="37" t="s">
        <v>10</v>
      </c>
      <c r="L3260" t="str">
        <f>_xlfn.XLOOKUP(B3260,Analítico!B:B,Analítico!I:I,0)</f>
        <v>Valor Unit</v>
      </c>
    </row>
    <row r="3261" spans="1:12" ht="25.5" customHeight="1" x14ac:dyDescent="0.25">
      <c r="A3261" s="39" t="s">
        <v>1636</v>
      </c>
      <c r="B3261" s="40" t="s">
        <v>1381</v>
      </c>
      <c r="C3261" s="39" t="s">
        <v>162</v>
      </c>
      <c r="D3261" s="39" t="s">
        <v>3081</v>
      </c>
      <c r="E3261" s="251" t="s">
        <v>2345</v>
      </c>
      <c r="F3261" s="251"/>
      <c r="G3261" s="41" t="s">
        <v>164</v>
      </c>
      <c r="H3261" s="42">
        <v>1</v>
      </c>
      <c r="I3261" s="43">
        <f t="shared" ref="I3261:I3265" si="685">L3261</f>
        <v>682.1177542868852</v>
      </c>
      <c r="J3261" s="43">
        <f t="shared" ref="J3261:J3265" si="686">H3261*I3261</f>
        <v>682.1177542868852</v>
      </c>
      <c r="L3261">
        <f>_xlfn.XLOOKUP(B3261,Analítico!B:B,Analítico!I:I,0)</f>
        <v>682.1177542868852</v>
      </c>
    </row>
    <row r="3262" spans="1:12" ht="25.5" customHeight="1" x14ac:dyDescent="0.25">
      <c r="A3262" s="50" t="s">
        <v>1638</v>
      </c>
      <c r="B3262" s="51" t="s">
        <v>1940</v>
      </c>
      <c r="C3262" s="50" t="s">
        <v>157</v>
      </c>
      <c r="D3262" s="50" t="s">
        <v>1941</v>
      </c>
      <c r="E3262" s="248" t="s">
        <v>1637</v>
      </c>
      <c r="F3262" s="248"/>
      <c r="G3262" s="52" t="s">
        <v>266</v>
      </c>
      <c r="H3262" s="53">
        <v>4.6429999999999998</v>
      </c>
      <c r="I3262" s="43">
        <f t="shared" si="685"/>
        <v>19.64</v>
      </c>
      <c r="J3262" s="43">
        <f t="shared" si="686"/>
        <v>91.188519999999997</v>
      </c>
      <c r="L3262">
        <f>_xlfn.XLOOKUP(B3262,Analítico!B:B,Analítico!I:I,0)</f>
        <v>19.64</v>
      </c>
    </row>
    <row r="3263" spans="1:12" ht="24" customHeight="1" x14ac:dyDescent="0.25">
      <c r="A3263" s="50" t="s">
        <v>1638</v>
      </c>
      <c r="B3263" s="51" t="s">
        <v>1942</v>
      </c>
      <c r="C3263" s="50" t="s">
        <v>157</v>
      </c>
      <c r="D3263" s="50" t="s">
        <v>1943</v>
      </c>
      <c r="E3263" s="248" t="s">
        <v>1637</v>
      </c>
      <c r="F3263" s="248"/>
      <c r="G3263" s="52" t="s">
        <v>266</v>
      </c>
      <c r="H3263" s="53">
        <v>4.6429999999999998</v>
      </c>
      <c r="I3263" s="43">
        <f t="shared" si="685"/>
        <v>27.04</v>
      </c>
      <c r="J3263" s="43">
        <f t="shared" si="686"/>
        <v>125.54671999999999</v>
      </c>
      <c r="L3263">
        <f>_xlfn.XLOOKUP(B3263,Analítico!B:B,Analítico!I:I,0)</f>
        <v>27.04</v>
      </c>
    </row>
    <row r="3264" spans="1:12" ht="25.5" customHeight="1" x14ac:dyDescent="0.25">
      <c r="A3264" s="55" t="s">
        <v>1627</v>
      </c>
      <c r="B3264" s="56" t="s">
        <v>3082</v>
      </c>
      <c r="C3264" s="55" t="s">
        <v>162</v>
      </c>
      <c r="D3264" s="55" t="s">
        <v>3083</v>
      </c>
      <c r="E3264" s="249" t="s">
        <v>1648</v>
      </c>
      <c r="F3264" s="249"/>
      <c r="G3264" s="57" t="s">
        <v>164</v>
      </c>
      <c r="H3264" s="58">
        <v>1</v>
      </c>
      <c r="I3264" s="43">
        <f t="shared" si="685"/>
        <v>174.43</v>
      </c>
      <c r="J3264" s="43">
        <f t="shared" si="686"/>
        <v>174.43</v>
      </c>
      <c r="L3264">
        <f>_xlfn.XLOOKUP(B3264,Analítico!B:B,Analítico!I:I,0)</f>
        <v>174.43</v>
      </c>
    </row>
    <row r="3265" spans="1:12" ht="25.5" customHeight="1" thickBot="1" x14ac:dyDescent="0.3">
      <c r="A3265" s="55" t="s">
        <v>1627</v>
      </c>
      <c r="B3265" s="56" t="s">
        <v>3084</v>
      </c>
      <c r="C3265" s="55" t="s">
        <v>162</v>
      </c>
      <c r="D3265" s="55" t="s">
        <v>3085</v>
      </c>
      <c r="E3265" s="249" t="s">
        <v>1648</v>
      </c>
      <c r="F3265" s="249"/>
      <c r="G3265" s="57" t="s">
        <v>164</v>
      </c>
      <c r="H3265" s="58">
        <v>1</v>
      </c>
      <c r="I3265" s="43">
        <f t="shared" si="685"/>
        <v>290.97000000000003</v>
      </c>
      <c r="J3265" s="43">
        <f t="shared" si="686"/>
        <v>290.97000000000003</v>
      </c>
      <c r="L3265">
        <f>_xlfn.XLOOKUP(B3265,Analítico!B:B,Analítico!I:I,0)</f>
        <v>290.97000000000003</v>
      </c>
    </row>
    <row r="3266" spans="1:12" ht="26.25" hidden="1" thickBot="1" x14ac:dyDescent="0.3">
      <c r="A3266" s="44"/>
      <c r="B3266" s="44"/>
      <c r="C3266" s="44"/>
      <c r="D3266" s="44"/>
      <c r="E3266" s="44" t="s">
        <v>1629</v>
      </c>
      <c r="F3266" s="45">
        <v>164.54</v>
      </c>
      <c r="G3266" s="44" t="s">
        <v>1630</v>
      </c>
      <c r="H3266" s="45">
        <v>0</v>
      </c>
      <c r="I3266" s="44" t="s">
        <v>1631</v>
      </c>
      <c r="J3266" s="45">
        <v>164.54</v>
      </c>
      <c r="L3266" t="str">
        <f>_xlfn.XLOOKUP(B3266,Analítico!B:B,Analítico!I:I,0)</f>
        <v>MO com LS =&gt;</v>
      </c>
    </row>
    <row r="3267" spans="1:12" ht="15" hidden="1" customHeight="1" thickBot="1" x14ac:dyDescent="0.3">
      <c r="A3267" s="44"/>
      <c r="B3267" s="44"/>
      <c r="C3267" s="44"/>
      <c r="D3267" s="44"/>
      <c r="E3267" s="44" t="s">
        <v>1632</v>
      </c>
      <c r="F3267" s="45">
        <v>152.68</v>
      </c>
      <c r="G3267" s="44"/>
      <c r="H3267" s="229" t="s">
        <v>1633</v>
      </c>
      <c r="I3267" s="229"/>
      <c r="J3267" s="45">
        <v>846.69</v>
      </c>
      <c r="L3267" t="str">
        <f>_xlfn.XLOOKUP(B3267,Analítico!B:B,Analítico!I:I,0)</f>
        <v>MO com LS =&gt;</v>
      </c>
    </row>
    <row r="3268" spans="1:12" ht="0.75" customHeight="1" thickTop="1" x14ac:dyDescent="0.25">
      <c r="A3268" s="49"/>
      <c r="B3268" s="49"/>
      <c r="C3268" s="49"/>
      <c r="D3268" s="49"/>
      <c r="E3268" s="49"/>
      <c r="F3268" s="49"/>
      <c r="G3268" s="49"/>
      <c r="H3268" s="49"/>
      <c r="I3268" s="49"/>
      <c r="J3268" s="49"/>
      <c r="L3268" t="str">
        <f>_xlfn.XLOOKUP(B3268,Analítico!B:B,Analítico!I:I,0)</f>
        <v>MO com LS =&gt;</v>
      </c>
    </row>
    <row r="3269" spans="1:12" ht="18" hidden="1" customHeight="1" x14ac:dyDescent="0.25">
      <c r="A3269" s="36" t="s">
        <v>1383</v>
      </c>
      <c r="B3269" s="37" t="s">
        <v>137</v>
      </c>
      <c r="C3269" s="36" t="s">
        <v>138</v>
      </c>
      <c r="D3269" s="36" t="s">
        <v>9</v>
      </c>
      <c r="E3269" s="250" t="s">
        <v>1626</v>
      </c>
      <c r="F3269" s="250"/>
      <c r="G3269" s="38" t="s">
        <v>139</v>
      </c>
      <c r="H3269" s="37" t="s">
        <v>140</v>
      </c>
      <c r="I3269" s="37" t="s">
        <v>141</v>
      </c>
      <c r="J3269" s="37" t="s">
        <v>10</v>
      </c>
      <c r="L3269" t="str">
        <f>_xlfn.XLOOKUP(B3269,Analítico!B:B,Analítico!I:I,0)</f>
        <v>Valor Unit</v>
      </c>
    </row>
    <row r="3270" spans="1:12" ht="39" customHeight="1" x14ac:dyDescent="0.25">
      <c r="A3270" s="39" t="s">
        <v>1636</v>
      </c>
      <c r="B3270" s="40" t="s">
        <v>1384</v>
      </c>
      <c r="C3270" s="39" t="s">
        <v>157</v>
      </c>
      <c r="D3270" s="39" t="s">
        <v>1385</v>
      </c>
      <c r="E3270" s="251" t="s">
        <v>2578</v>
      </c>
      <c r="F3270" s="251"/>
      <c r="G3270" s="41" t="s">
        <v>255</v>
      </c>
      <c r="H3270" s="42">
        <v>1</v>
      </c>
      <c r="I3270" s="43">
        <f t="shared" ref="I3270:I3273" si="687">L3270</f>
        <v>20.003760336065575</v>
      </c>
      <c r="J3270" s="43">
        <f t="shared" ref="J3270:J3273" si="688">H3270*I3270</f>
        <v>20.003760336065575</v>
      </c>
      <c r="L3270">
        <f>_xlfn.XLOOKUP(B3270,Analítico!B:B,Analítico!I:I,0)</f>
        <v>20.003760336065575</v>
      </c>
    </row>
    <row r="3271" spans="1:12" ht="25.5" customHeight="1" x14ac:dyDescent="0.25">
      <c r="A3271" s="50" t="s">
        <v>1638</v>
      </c>
      <c r="B3271" s="51" t="s">
        <v>1940</v>
      </c>
      <c r="C3271" s="50" t="s">
        <v>157</v>
      </c>
      <c r="D3271" s="50" t="s">
        <v>1941</v>
      </c>
      <c r="E3271" s="248" t="s">
        <v>1637</v>
      </c>
      <c r="F3271" s="248"/>
      <c r="G3271" s="52" t="s">
        <v>266</v>
      </c>
      <c r="H3271" s="53">
        <v>0.1721</v>
      </c>
      <c r="I3271" s="43">
        <f t="shared" si="687"/>
        <v>19.64</v>
      </c>
      <c r="J3271" s="43">
        <f t="shared" si="688"/>
        <v>3.3800440000000003</v>
      </c>
      <c r="L3271">
        <f>_xlfn.XLOOKUP(B3271,Analítico!B:B,Analítico!I:I,0)</f>
        <v>19.64</v>
      </c>
    </row>
    <row r="3272" spans="1:12" ht="24" customHeight="1" x14ac:dyDescent="0.25">
      <c r="A3272" s="50" t="s">
        <v>1638</v>
      </c>
      <c r="B3272" s="51" t="s">
        <v>1942</v>
      </c>
      <c r="C3272" s="50" t="s">
        <v>157</v>
      </c>
      <c r="D3272" s="50" t="s">
        <v>1943</v>
      </c>
      <c r="E3272" s="248" t="s">
        <v>1637</v>
      </c>
      <c r="F3272" s="248"/>
      <c r="G3272" s="52" t="s">
        <v>266</v>
      </c>
      <c r="H3272" s="53">
        <v>0.1721</v>
      </c>
      <c r="I3272" s="43">
        <f t="shared" si="687"/>
        <v>27.04</v>
      </c>
      <c r="J3272" s="43">
        <f t="shared" si="688"/>
        <v>4.6535839999999995</v>
      </c>
      <c r="L3272">
        <f>_xlfn.XLOOKUP(B3272,Analítico!B:B,Analítico!I:I,0)</f>
        <v>27.04</v>
      </c>
    </row>
    <row r="3273" spans="1:12" ht="39" customHeight="1" thickBot="1" x14ac:dyDescent="0.3">
      <c r="A3273" s="55" t="s">
        <v>1627</v>
      </c>
      <c r="B3273" s="56" t="s">
        <v>3086</v>
      </c>
      <c r="C3273" s="55" t="s">
        <v>157</v>
      </c>
      <c r="D3273" s="55" t="s">
        <v>3087</v>
      </c>
      <c r="E3273" s="249" t="s">
        <v>1648</v>
      </c>
      <c r="F3273" s="249"/>
      <c r="G3273" s="57" t="s">
        <v>255</v>
      </c>
      <c r="H3273" s="58">
        <v>1.1000000000000001</v>
      </c>
      <c r="I3273" s="43">
        <f t="shared" si="687"/>
        <v>10.89</v>
      </c>
      <c r="J3273" s="43">
        <f t="shared" si="688"/>
        <v>11.979000000000001</v>
      </c>
      <c r="L3273">
        <f>_xlfn.XLOOKUP(B3273,Analítico!B:B,Analítico!I:I,0)</f>
        <v>10.89</v>
      </c>
    </row>
    <row r="3274" spans="1:12" ht="26.25" hidden="1" thickBot="1" x14ac:dyDescent="0.3">
      <c r="A3274" s="44"/>
      <c r="B3274" s="44"/>
      <c r="C3274" s="44"/>
      <c r="D3274" s="44"/>
      <c r="E3274" s="44" t="s">
        <v>1629</v>
      </c>
      <c r="F3274" s="45">
        <v>6.09</v>
      </c>
      <c r="G3274" s="44" t="s">
        <v>1630</v>
      </c>
      <c r="H3274" s="45">
        <v>0</v>
      </c>
      <c r="I3274" s="44" t="s">
        <v>1631</v>
      </c>
      <c r="J3274" s="45">
        <v>6.09</v>
      </c>
      <c r="L3274" t="str">
        <f>_xlfn.XLOOKUP(B3274,Analítico!B:B,Analítico!I:I,0)</f>
        <v>MO com LS =&gt;</v>
      </c>
    </row>
    <row r="3275" spans="1:12" ht="15" hidden="1" customHeight="1" thickBot="1" x14ac:dyDescent="0.3">
      <c r="A3275" s="44"/>
      <c r="B3275" s="44"/>
      <c r="C3275" s="44"/>
      <c r="D3275" s="44"/>
      <c r="E3275" s="44" t="s">
        <v>1632</v>
      </c>
      <c r="F3275" s="45">
        <v>4.47</v>
      </c>
      <c r="G3275" s="44"/>
      <c r="H3275" s="229" t="s">
        <v>1633</v>
      </c>
      <c r="I3275" s="229"/>
      <c r="J3275" s="45">
        <v>24.83</v>
      </c>
      <c r="L3275" t="str">
        <f>_xlfn.XLOOKUP(B3275,Analítico!B:B,Analítico!I:I,0)</f>
        <v>MO com LS =&gt;</v>
      </c>
    </row>
    <row r="3276" spans="1:12" ht="0.75" customHeight="1" thickTop="1" x14ac:dyDescent="0.25">
      <c r="A3276" s="49"/>
      <c r="B3276" s="49"/>
      <c r="C3276" s="49"/>
      <c r="D3276" s="49"/>
      <c r="E3276" s="49"/>
      <c r="F3276" s="49"/>
      <c r="G3276" s="49"/>
      <c r="H3276" s="49"/>
      <c r="I3276" s="49"/>
      <c r="J3276" s="49"/>
      <c r="L3276" t="str">
        <f>_xlfn.XLOOKUP(B3276,Analítico!B:B,Analítico!I:I,0)</f>
        <v>MO com LS =&gt;</v>
      </c>
    </row>
    <row r="3277" spans="1:12" ht="18" hidden="1" customHeight="1" x14ac:dyDescent="0.25">
      <c r="A3277" s="36" t="s">
        <v>1386</v>
      </c>
      <c r="B3277" s="37" t="s">
        <v>137</v>
      </c>
      <c r="C3277" s="36" t="s">
        <v>138</v>
      </c>
      <c r="D3277" s="36" t="s">
        <v>9</v>
      </c>
      <c r="E3277" s="250" t="s">
        <v>1626</v>
      </c>
      <c r="F3277" s="250"/>
      <c r="G3277" s="38" t="s">
        <v>139</v>
      </c>
      <c r="H3277" s="37" t="s">
        <v>140</v>
      </c>
      <c r="I3277" s="37" t="s">
        <v>141</v>
      </c>
      <c r="J3277" s="37" t="s">
        <v>10</v>
      </c>
      <c r="L3277" t="str">
        <f>_xlfn.XLOOKUP(B3277,Analítico!B:B,Analítico!I:I,0)</f>
        <v>Valor Unit</v>
      </c>
    </row>
    <row r="3278" spans="1:12" ht="39" customHeight="1" x14ac:dyDescent="0.25">
      <c r="A3278" s="39" t="s">
        <v>1636</v>
      </c>
      <c r="B3278" s="40" t="s">
        <v>1387</v>
      </c>
      <c r="C3278" s="39" t="s">
        <v>157</v>
      </c>
      <c r="D3278" s="39" t="s">
        <v>1388</v>
      </c>
      <c r="E3278" s="251" t="s">
        <v>2364</v>
      </c>
      <c r="F3278" s="251"/>
      <c r="G3278" s="41" t="s">
        <v>212</v>
      </c>
      <c r="H3278" s="42">
        <v>1</v>
      </c>
      <c r="I3278" s="43">
        <f t="shared" ref="I3278:I3280" si="689">L3278</f>
        <v>89.207264680327867</v>
      </c>
      <c r="J3278" s="43">
        <f t="shared" ref="J3278:J3280" si="690">H3278*I3278</f>
        <v>89.207264680327867</v>
      </c>
      <c r="L3278">
        <f>_xlfn.XLOOKUP(B3278,Analítico!B:B,Analítico!I:I,0)</f>
        <v>89.207264680327867</v>
      </c>
    </row>
    <row r="3279" spans="1:12" ht="24" customHeight="1" x14ac:dyDescent="0.25">
      <c r="A3279" s="50" t="s">
        <v>1638</v>
      </c>
      <c r="B3279" s="51" t="s">
        <v>1792</v>
      </c>
      <c r="C3279" s="50" t="s">
        <v>157</v>
      </c>
      <c r="D3279" s="50" t="s">
        <v>1793</v>
      </c>
      <c r="E3279" s="248" t="s">
        <v>1637</v>
      </c>
      <c r="F3279" s="248"/>
      <c r="G3279" s="52" t="s">
        <v>266</v>
      </c>
      <c r="H3279" s="53">
        <v>1.1890000000000001</v>
      </c>
      <c r="I3279" s="43">
        <f t="shared" si="689"/>
        <v>26.65</v>
      </c>
      <c r="J3279" s="43">
        <f t="shared" si="690"/>
        <v>31.68685</v>
      </c>
      <c r="L3279">
        <f>_xlfn.XLOOKUP(B3279,Analítico!B:B,Analítico!I:I,0)</f>
        <v>26.65</v>
      </c>
    </row>
    <row r="3280" spans="1:12" ht="24" customHeight="1" thickBot="1" x14ac:dyDescent="0.3">
      <c r="A3280" s="50" t="s">
        <v>1638</v>
      </c>
      <c r="B3280" s="51" t="s">
        <v>1186</v>
      </c>
      <c r="C3280" s="50" t="s">
        <v>157</v>
      </c>
      <c r="D3280" s="50" t="s">
        <v>1187</v>
      </c>
      <c r="E3280" s="248" t="s">
        <v>1637</v>
      </c>
      <c r="F3280" s="248"/>
      <c r="G3280" s="52" t="s">
        <v>266</v>
      </c>
      <c r="H3280" s="53">
        <v>3.0529999999999999</v>
      </c>
      <c r="I3280" s="43">
        <f t="shared" si="689"/>
        <v>18.82</v>
      </c>
      <c r="J3280" s="43">
        <f t="shared" si="690"/>
        <v>57.457459999999998</v>
      </c>
      <c r="L3280">
        <f>_xlfn.XLOOKUP(B3280,Analítico!B:B,Analítico!I:I,0)</f>
        <v>18.82</v>
      </c>
    </row>
    <row r="3281" spans="1:12" ht="26.25" hidden="1" thickBot="1" x14ac:dyDescent="0.3">
      <c r="A3281" s="44"/>
      <c r="B3281" s="44"/>
      <c r="C3281" s="44"/>
      <c r="D3281" s="44"/>
      <c r="E3281" s="44" t="s">
        <v>1629</v>
      </c>
      <c r="F3281" s="45">
        <v>65.67</v>
      </c>
      <c r="G3281" s="44" t="s">
        <v>1630</v>
      </c>
      <c r="H3281" s="45">
        <v>0</v>
      </c>
      <c r="I3281" s="44" t="s">
        <v>1631</v>
      </c>
      <c r="J3281" s="45">
        <v>65.67</v>
      </c>
      <c r="L3281" t="str">
        <f>_xlfn.XLOOKUP(B3281,Analítico!B:B,Analítico!I:I,0)</f>
        <v>MO com LS =&gt;</v>
      </c>
    </row>
    <row r="3282" spans="1:12" ht="15" hidden="1" customHeight="1" thickBot="1" x14ac:dyDescent="0.3">
      <c r="A3282" s="44"/>
      <c r="B3282" s="44"/>
      <c r="C3282" s="44"/>
      <c r="D3282" s="44"/>
      <c r="E3282" s="44" t="s">
        <v>1632</v>
      </c>
      <c r="F3282" s="45">
        <v>19.96</v>
      </c>
      <c r="G3282" s="44"/>
      <c r="H3282" s="229" t="s">
        <v>1633</v>
      </c>
      <c r="I3282" s="229"/>
      <c r="J3282" s="45">
        <v>110.73</v>
      </c>
      <c r="L3282" t="str">
        <f>_xlfn.XLOOKUP(B3282,Analítico!B:B,Analítico!I:I,0)</f>
        <v>MO com LS =&gt;</v>
      </c>
    </row>
    <row r="3283" spans="1:12" ht="0.75" customHeight="1" thickTop="1" x14ac:dyDescent="0.25">
      <c r="A3283" s="49"/>
      <c r="B3283" s="49"/>
      <c r="C3283" s="49"/>
      <c r="D3283" s="49"/>
      <c r="E3283" s="49"/>
      <c r="F3283" s="49"/>
      <c r="G3283" s="49"/>
      <c r="H3283" s="49"/>
      <c r="I3283" s="49"/>
      <c r="J3283" s="49"/>
      <c r="L3283" t="str">
        <f>_xlfn.XLOOKUP(B3283,Analítico!B:B,Analítico!I:I,0)</f>
        <v>MO com LS =&gt;</v>
      </c>
    </row>
    <row r="3284" spans="1:12" ht="18" hidden="1" customHeight="1" x14ac:dyDescent="0.25">
      <c r="A3284" s="36" t="s">
        <v>1389</v>
      </c>
      <c r="B3284" s="37" t="s">
        <v>137</v>
      </c>
      <c r="C3284" s="36" t="s">
        <v>138</v>
      </c>
      <c r="D3284" s="36" t="s">
        <v>9</v>
      </c>
      <c r="E3284" s="250" t="s">
        <v>1626</v>
      </c>
      <c r="F3284" s="250"/>
      <c r="G3284" s="38" t="s">
        <v>139</v>
      </c>
      <c r="H3284" s="37" t="s">
        <v>140</v>
      </c>
      <c r="I3284" s="37" t="s">
        <v>141</v>
      </c>
      <c r="J3284" s="37" t="s">
        <v>10</v>
      </c>
      <c r="L3284" t="str">
        <f>_xlfn.XLOOKUP(B3284,Analítico!B:B,Analítico!I:I,0)</f>
        <v>Valor Unit</v>
      </c>
    </row>
    <row r="3285" spans="1:12" ht="25.5" customHeight="1" x14ac:dyDescent="0.25">
      <c r="A3285" s="39" t="s">
        <v>1636</v>
      </c>
      <c r="B3285" s="40" t="s">
        <v>1390</v>
      </c>
      <c r="C3285" s="39" t="s">
        <v>157</v>
      </c>
      <c r="D3285" s="39" t="s">
        <v>1391</v>
      </c>
      <c r="E3285" s="251" t="s">
        <v>1955</v>
      </c>
      <c r="F3285" s="251"/>
      <c r="G3285" s="41" t="s">
        <v>159</v>
      </c>
      <c r="H3285" s="42">
        <v>1</v>
      </c>
      <c r="I3285" s="43">
        <f t="shared" ref="I3285:I3288" si="691">L3285</f>
        <v>15.266663647540986</v>
      </c>
      <c r="J3285" s="43">
        <f t="shared" ref="J3285:J3288" si="692">H3285*I3285</f>
        <v>15.266663647540986</v>
      </c>
      <c r="L3285">
        <f>_xlfn.XLOOKUP(B3285,Analítico!B:B,Analítico!I:I,0)</f>
        <v>15.266663647540986</v>
      </c>
    </row>
    <row r="3286" spans="1:12" ht="24" customHeight="1" x14ac:dyDescent="0.25">
      <c r="A3286" s="50" t="s">
        <v>1638</v>
      </c>
      <c r="B3286" s="51" t="s">
        <v>1956</v>
      </c>
      <c r="C3286" s="50" t="s">
        <v>157</v>
      </c>
      <c r="D3286" s="50" t="s">
        <v>1957</v>
      </c>
      <c r="E3286" s="248" t="s">
        <v>1637</v>
      </c>
      <c r="F3286" s="248"/>
      <c r="G3286" s="52" t="s">
        <v>266</v>
      </c>
      <c r="H3286" s="53">
        <v>0.187</v>
      </c>
      <c r="I3286" s="43">
        <f t="shared" si="691"/>
        <v>27.9</v>
      </c>
      <c r="J3286" s="43">
        <f t="shared" si="692"/>
        <v>5.2172999999999998</v>
      </c>
      <c r="L3286">
        <f>_xlfn.XLOOKUP(B3286,Analítico!B:B,Analítico!I:I,0)</f>
        <v>27.9</v>
      </c>
    </row>
    <row r="3287" spans="1:12" ht="24" customHeight="1" x14ac:dyDescent="0.25">
      <c r="A3287" s="50" t="s">
        <v>1638</v>
      </c>
      <c r="B3287" s="51" t="s">
        <v>1186</v>
      </c>
      <c r="C3287" s="50" t="s">
        <v>157</v>
      </c>
      <c r="D3287" s="50" t="s">
        <v>1187</v>
      </c>
      <c r="E3287" s="248" t="s">
        <v>1637</v>
      </c>
      <c r="F3287" s="248"/>
      <c r="G3287" s="52" t="s">
        <v>266</v>
      </c>
      <c r="H3287" s="53">
        <v>6.9000000000000006E-2</v>
      </c>
      <c r="I3287" s="43">
        <f t="shared" si="691"/>
        <v>18.82</v>
      </c>
      <c r="J3287" s="43">
        <f t="shared" si="692"/>
        <v>1.2985800000000001</v>
      </c>
      <c r="L3287">
        <f>_xlfn.XLOOKUP(B3287,Analítico!B:B,Analítico!I:I,0)</f>
        <v>18.82</v>
      </c>
    </row>
    <row r="3288" spans="1:12" ht="24" customHeight="1" thickBot="1" x14ac:dyDescent="0.3">
      <c r="A3288" s="55" t="s">
        <v>1627</v>
      </c>
      <c r="B3288" s="56" t="s">
        <v>3088</v>
      </c>
      <c r="C3288" s="55" t="s">
        <v>157</v>
      </c>
      <c r="D3288" s="55" t="s">
        <v>3089</v>
      </c>
      <c r="E3288" s="249" t="s">
        <v>1648</v>
      </c>
      <c r="F3288" s="249"/>
      <c r="G3288" s="57" t="s">
        <v>1724</v>
      </c>
      <c r="H3288" s="58">
        <v>0.33</v>
      </c>
      <c r="I3288" s="43">
        <f t="shared" si="691"/>
        <v>26.58</v>
      </c>
      <c r="J3288" s="43">
        <f t="shared" si="692"/>
        <v>8.7713999999999999</v>
      </c>
      <c r="L3288">
        <f>_xlfn.XLOOKUP(B3288,Analítico!B:B,Analítico!I:I,0)</f>
        <v>26.58</v>
      </c>
    </row>
    <row r="3289" spans="1:12" ht="26.25" hidden="1" thickBot="1" x14ac:dyDescent="0.3">
      <c r="A3289" s="44"/>
      <c r="B3289" s="44"/>
      <c r="C3289" s="44"/>
      <c r="D3289" s="44"/>
      <c r="E3289" s="44" t="s">
        <v>1629</v>
      </c>
      <c r="F3289" s="45">
        <v>4.83</v>
      </c>
      <c r="G3289" s="44" t="s">
        <v>1630</v>
      </c>
      <c r="H3289" s="45">
        <v>0</v>
      </c>
      <c r="I3289" s="44" t="s">
        <v>1631</v>
      </c>
      <c r="J3289" s="45">
        <v>4.83</v>
      </c>
      <c r="L3289" t="str">
        <f>_xlfn.XLOOKUP(B3289,Analítico!B:B,Analítico!I:I,0)</f>
        <v>MO com LS =&gt;</v>
      </c>
    </row>
    <row r="3290" spans="1:12" ht="15" hidden="1" customHeight="1" thickBot="1" x14ac:dyDescent="0.3">
      <c r="A3290" s="44"/>
      <c r="B3290" s="44"/>
      <c r="C3290" s="44"/>
      <c r="D3290" s="44"/>
      <c r="E3290" s="44" t="s">
        <v>1632</v>
      </c>
      <c r="F3290" s="45">
        <v>3.41</v>
      </c>
      <c r="G3290" s="44"/>
      <c r="H3290" s="229" t="s">
        <v>1633</v>
      </c>
      <c r="I3290" s="229"/>
      <c r="J3290" s="45">
        <v>18.95</v>
      </c>
      <c r="L3290" t="str">
        <f>_xlfn.XLOOKUP(B3290,Analítico!B:B,Analítico!I:I,0)</f>
        <v>MO com LS =&gt;</v>
      </c>
    </row>
    <row r="3291" spans="1:12" ht="0.75" customHeight="1" thickTop="1" x14ac:dyDescent="0.25">
      <c r="A3291" s="49"/>
      <c r="B3291" s="49"/>
      <c r="C3291" s="49"/>
      <c r="D3291" s="49"/>
      <c r="E3291" s="49"/>
      <c r="F3291" s="49"/>
      <c r="G3291" s="49"/>
      <c r="H3291" s="49"/>
      <c r="I3291" s="49"/>
      <c r="J3291" s="49"/>
      <c r="L3291" t="str">
        <f>_xlfn.XLOOKUP(B3291,Analítico!B:B,Analítico!I:I,0)</f>
        <v>MO com LS =&gt;</v>
      </c>
    </row>
    <row r="3292" spans="1:12" ht="18" hidden="1" customHeight="1" x14ac:dyDescent="0.25">
      <c r="A3292" s="36" t="s">
        <v>1392</v>
      </c>
      <c r="B3292" s="37" t="s">
        <v>137</v>
      </c>
      <c r="C3292" s="36" t="s">
        <v>138</v>
      </c>
      <c r="D3292" s="36" t="s">
        <v>9</v>
      </c>
      <c r="E3292" s="250" t="s">
        <v>1626</v>
      </c>
      <c r="F3292" s="250"/>
      <c r="G3292" s="38" t="s">
        <v>139</v>
      </c>
      <c r="H3292" s="37" t="s">
        <v>140</v>
      </c>
      <c r="I3292" s="37" t="s">
        <v>141</v>
      </c>
      <c r="J3292" s="37" t="s">
        <v>10</v>
      </c>
      <c r="L3292" t="str">
        <f>_xlfn.XLOOKUP(B3292,Analítico!B:B,Analítico!I:I,0)</f>
        <v>Valor Unit</v>
      </c>
    </row>
    <row r="3293" spans="1:12" ht="25.5" customHeight="1" x14ac:dyDescent="0.25">
      <c r="A3293" s="39" t="s">
        <v>1636</v>
      </c>
      <c r="B3293" s="40" t="s">
        <v>1393</v>
      </c>
      <c r="C3293" s="39" t="s">
        <v>157</v>
      </c>
      <c r="D3293" s="39" t="s">
        <v>1394</v>
      </c>
      <c r="E3293" s="251" t="s">
        <v>1955</v>
      </c>
      <c r="F3293" s="251"/>
      <c r="G3293" s="41" t="s">
        <v>159</v>
      </c>
      <c r="H3293" s="42">
        <v>1</v>
      </c>
      <c r="I3293" s="43">
        <f t="shared" ref="I3293:I3297" si="693">L3293</f>
        <v>27.753908319672131</v>
      </c>
      <c r="J3293" s="43">
        <f t="shared" ref="J3293:J3297" si="694">H3293*I3293</f>
        <v>27.753908319672131</v>
      </c>
      <c r="L3293">
        <f>_xlfn.XLOOKUP(B3293,Analítico!B:B,Analítico!I:I,0)</f>
        <v>27.753908319672131</v>
      </c>
    </row>
    <row r="3294" spans="1:12" ht="24" customHeight="1" x14ac:dyDescent="0.25">
      <c r="A3294" s="50" t="s">
        <v>1638</v>
      </c>
      <c r="B3294" s="51" t="s">
        <v>1956</v>
      </c>
      <c r="C3294" s="50" t="s">
        <v>157</v>
      </c>
      <c r="D3294" s="50" t="s">
        <v>1957</v>
      </c>
      <c r="E3294" s="248" t="s">
        <v>1637</v>
      </c>
      <c r="F3294" s="248"/>
      <c r="G3294" s="52" t="s">
        <v>266</v>
      </c>
      <c r="H3294" s="53">
        <v>0.67200000000000004</v>
      </c>
      <c r="I3294" s="43">
        <f t="shared" si="693"/>
        <v>27.9</v>
      </c>
      <c r="J3294" s="43">
        <f t="shared" si="694"/>
        <v>18.748799999999999</v>
      </c>
      <c r="L3294">
        <f>_xlfn.XLOOKUP(B3294,Analítico!B:B,Analítico!I:I,0)</f>
        <v>27.9</v>
      </c>
    </row>
    <row r="3295" spans="1:12" ht="24" customHeight="1" x14ac:dyDescent="0.25">
      <c r="A3295" s="50" t="s">
        <v>1638</v>
      </c>
      <c r="B3295" s="51" t="s">
        <v>1186</v>
      </c>
      <c r="C3295" s="50" t="s">
        <v>157</v>
      </c>
      <c r="D3295" s="50" t="s">
        <v>1187</v>
      </c>
      <c r="E3295" s="248" t="s">
        <v>1637</v>
      </c>
      <c r="F3295" s="248"/>
      <c r="G3295" s="52" t="s">
        <v>266</v>
      </c>
      <c r="H3295" s="53">
        <v>0.247</v>
      </c>
      <c r="I3295" s="43">
        <f t="shared" si="693"/>
        <v>18.82</v>
      </c>
      <c r="J3295" s="43">
        <f t="shared" si="694"/>
        <v>4.6485399999999997</v>
      </c>
      <c r="L3295">
        <f>_xlfn.XLOOKUP(B3295,Analítico!B:B,Analítico!I:I,0)</f>
        <v>18.82</v>
      </c>
    </row>
    <row r="3296" spans="1:12" ht="25.5" customHeight="1" x14ac:dyDescent="0.25">
      <c r="A3296" s="55" t="s">
        <v>1627</v>
      </c>
      <c r="B3296" s="56" t="s">
        <v>3090</v>
      </c>
      <c r="C3296" s="55" t="s">
        <v>157</v>
      </c>
      <c r="D3296" s="55" t="s">
        <v>3091</v>
      </c>
      <c r="E3296" s="249" t="s">
        <v>1648</v>
      </c>
      <c r="F3296" s="249"/>
      <c r="G3296" s="57" t="s">
        <v>164</v>
      </c>
      <c r="H3296" s="58">
        <v>0.1</v>
      </c>
      <c r="I3296" s="43">
        <f t="shared" si="693"/>
        <v>0.92</v>
      </c>
      <c r="J3296" s="43">
        <f t="shared" si="694"/>
        <v>9.2000000000000012E-2</v>
      </c>
      <c r="L3296">
        <f>_xlfn.XLOOKUP(B3296,Analítico!B:B,Analítico!I:I,0)</f>
        <v>0.92</v>
      </c>
    </row>
    <row r="3297" spans="1:12" ht="25.5" customHeight="1" thickBot="1" x14ac:dyDescent="0.3">
      <c r="A3297" s="55" t="s">
        <v>1627</v>
      </c>
      <c r="B3297" s="56" t="s">
        <v>3092</v>
      </c>
      <c r="C3297" s="55" t="s">
        <v>157</v>
      </c>
      <c r="D3297" s="55" t="s">
        <v>3093</v>
      </c>
      <c r="E3297" s="249" t="s">
        <v>1648</v>
      </c>
      <c r="F3297" s="249"/>
      <c r="G3297" s="57" t="s">
        <v>259</v>
      </c>
      <c r="H3297" s="58">
        <v>1.5550200000000001</v>
      </c>
      <c r="I3297" s="43">
        <f t="shared" si="693"/>
        <v>2.7549999999999999</v>
      </c>
      <c r="J3297" s="43">
        <f t="shared" si="694"/>
        <v>4.2840800999999997</v>
      </c>
      <c r="L3297">
        <f>_xlfn.XLOOKUP(B3297,Analítico!B:B,Analítico!I:I,0)</f>
        <v>2.7549999999999999</v>
      </c>
    </row>
    <row r="3298" spans="1:12" ht="26.25" hidden="1" thickBot="1" x14ac:dyDescent="0.3">
      <c r="A3298" s="44"/>
      <c r="B3298" s="44"/>
      <c r="C3298" s="44"/>
      <c r="D3298" s="44"/>
      <c r="E3298" s="44" t="s">
        <v>1629</v>
      </c>
      <c r="F3298" s="45">
        <v>17.39</v>
      </c>
      <c r="G3298" s="44" t="s">
        <v>1630</v>
      </c>
      <c r="H3298" s="45">
        <v>0</v>
      </c>
      <c r="I3298" s="44" t="s">
        <v>1631</v>
      </c>
      <c r="J3298" s="45">
        <v>17.39</v>
      </c>
      <c r="L3298" t="str">
        <f>_xlfn.XLOOKUP(B3298,Analítico!B:B,Analítico!I:I,0)</f>
        <v>MO com LS =&gt;</v>
      </c>
    </row>
    <row r="3299" spans="1:12" ht="15" hidden="1" customHeight="1" thickBot="1" x14ac:dyDescent="0.3">
      <c r="A3299" s="44"/>
      <c r="B3299" s="44"/>
      <c r="C3299" s="44"/>
      <c r="D3299" s="44"/>
      <c r="E3299" s="44" t="s">
        <v>1632</v>
      </c>
      <c r="F3299" s="45">
        <v>6.21</v>
      </c>
      <c r="G3299" s="44"/>
      <c r="H3299" s="229" t="s">
        <v>1633</v>
      </c>
      <c r="I3299" s="229"/>
      <c r="J3299" s="45">
        <v>34.450000000000003</v>
      </c>
      <c r="L3299" t="str">
        <f>_xlfn.XLOOKUP(B3299,Analítico!B:B,Analítico!I:I,0)</f>
        <v>MO com LS =&gt;</v>
      </c>
    </row>
    <row r="3300" spans="1:12" ht="0.75" customHeight="1" thickTop="1" x14ac:dyDescent="0.25">
      <c r="A3300" s="49"/>
      <c r="B3300" s="49"/>
      <c r="C3300" s="49"/>
      <c r="D3300" s="49"/>
      <c r="E3300" s="49"/>
      <c r="F3300" s="49"/>
      <c r="G3300" s="49"/>
      <c r="H3300" s="49"/>
      <c r="I3300" s="49"/>
      <c r="J3300" s="49"/>
      <c r="L3300" t="str">
        <f>_xlfn.XLOOKUP(B3300,Analítico!B:B,Analítico!I:I,0)</f>
        <v>MO com LS =&gt;</v>
      </c>
    </row>
    <row r="3301" spans="1:12" ht="18" hidden="1" customHeight="1" x14ac:dyDescent="0.25">
      <c r="A3301" s="36" t="s">
        <v>1395</v>
      </c>
      <c r="B3301" s="37" t="s">
        <v>137</v>
      </c>
      <c r="C3301" s="36" t="s">
        <v>138</v>
      </c>
      <c r="D3301" s="36" t="s">
        <v>9</v>
      </c>
      <c r="E3301" s="250" t="s">
        <v>1626</v>
      </c>
      <c r="F3301" s="250"/>
      <c r="G3301" s="38" t="s">
        <v>139</v>
      </c>
      <c r="H3301" s="37" t="s">
        <v>140</v>
      </c>
      <c r="I3301" s="37" t="s">
        <v>141</v>
      </c>
      <c r="J3301" s="37" t="s">
        <v>10</v>
      </c>
      <c r="L3301" t="str">
        <f>_xlfn.XLOOKUP(B3301,Analítico!B:B,Analítico!I:I,0)</f>
        <v>Valor Unit</v>
      </c>
    </row>
    <row r="3302" spans="1:12" ht="25.5" customHeight="1" x14ac:dyDescent="0.25">
      <c r="A3302" s="39" t="s">
        <v>1636</v>
      </c>
      <c r="B3302" s="40" t="s">
        <v>1396</v>
      </c>
      <c r="C3302" s="39" t="s">
        <v>157</v>
      </c>
      <c r="D3302" s="39" t="s">
        <v>1397</v>
      </c>
      <c r="E3302" s="251" t="s">
        <v>1955</v>
      </c>
      <c r="F3302" s="251"/>
      <c r="G3302" s="41" t="s">
        <v>159</v>
      </c>
      <c r="H3302" s="42">
        <v>1</v>
      </c>
      <c r="I3302" s="43">
        <f t="shared" ref="I3302:I3305" si="695">L3302</f>
        <v>17.232397647540985</v>
      </c>
      <c r="J3302" s="43">
        <f t="shared" ref="J3302:J3305" si="696">H3302*I3302</f>
        <v>17.232397647540985</v>
      </c>
      <c r="L3302">
        <f>_xlfn.XLOOKUP(B3302,Analítico!B:B,Analítico!I:I,0)</f>
        <v>17.232397647540985</v>
      </c>
    </row>
    <row r="3303" spans="1:12" ht="24" customHeight="1" x14ac:dyDescent="0.25">
      <c r="A3303" s="50" t="s">
        <v>1638</v>
      </c>
      <c r="B3303" s="51" t="s">
        <v>1956</v>
      </c>
      <c r="C3303" s="50" t="s">
        <v>157</v>
      </c>
      <c r="D3303" s="50" t="s">
        <v>1957</v>
      </c>
      <c r="E3303" s="248" t="s">
        <v>1637</v>
      </c>
      <c r="F3303" s="248"/>
      <c r="G3303" s="52" t="s">
        <v>266</v>
      </c>
      <c r="H3303" s="53">
        <v>0.24399999999999999</v>
      </c>
      <c r="I3303" s="43">
        <f t="shared" si="695"/>
        <v>27.9</v>
      </c>
      <c r="J3303" s="43">
        <f t="shared" si="696"/>
        <v>6.8075999999999999</v>
      </c>
      <c r="L3303">
        <f>_xlfn.XLOOKUP(B3303,Analítico!B:B,Analítico!I:I,0)</f>
        <v>27.9</v>
      </c>
    </row>
    <row r="3304" spans="1:12" ht="24" customHeight="1" x14ac:dyDescent="0.25">
      <c r="A3304" s="50" t="s">
        <v>1638</v>
      </c>
      <c r="B3304" s="51" t="s">
        <v>1186</v>
      </c>
      <c r="C3304" s="50" t="s">
        <v>157</v>
      </c>
      <c r="D3304" s="50" t="s">
        <v>1187</v>
      </c>
      <c r="E3304" s="248" t="s">
        <v>1637</v>
      </c>
      <c r="F3304" s="248"/>
      <c r="G3304" s="52" t="s">
        <v>266</v>
      </c>
      <c r="H3304" s="53">
        <v>8.8999999999999996E-2</v>
      </c>
      <c r="I3304" s="43">
        <f t="shared" si="695"/>
        <v>18.82</v>
      </c>
      <c r="J3304" s="43">
        <f t="shared" si="696"/>
        <v>1.6749799999999999</v>
      </c>
      <c r="L3304">
        <f>_xlfn.XLOOKUP(B3304,Analítico!B:B,Analítico!I:I,0)</f>
        <v>18.82</v>
      </c>
    </row>
    <row r="3305" spans="1:12" ht="24" customHeight="1" thickBot="1" x14ac:dyDescent="0.3">
      <c r="A3305" s="55" t="s">
        <v>1627</v>
      </c>
      <c r="B3305" s="56" t="s">
        <v>3088</v>
      </c>
      <c r="C3305" s="55" t="s">
        <v>157</v>
      </c>
      <c r="D3305" s="55" t="s">
        <v>3089</v>
      </c>
      <c r="E3305" s="249" t="s">
        <v>1648</v>
      </c>
      <c r="F3305" s="249"/>
      <c r="G3305" s="57" t="s">
        <v>1724</v>
      </c>
      <c r="H3305" s="58">
        <v>0.33</v>
      </c>
      <c r="I3305" s="43">
        <f t="shared" si="695"/>
        <v>26.58</v>
      </c>
      <c r="J3305" s="43">
        <f t="shared" si="696"/>
        <v>8.7713999999999999</v>
      </c>
      <c r="L3305">
        <f>_xlfn.XLOOKUP(B3305,Analítico!B:B,Analítico!I:I,0)</f>
        <v>26.58</v>
      </c>
    </row>
    <row r="3306" spans="1:12" ht="26.25" hidden="1" thickBot="1" x14ac:dyDescent="0.3">
      <c r="A3306" s="44"/>
      <c r="B3306" s="44"/>
      <c r="C3306" s="44"/>
      <c r="D3306" s="44"/>
      <c r="E3306" s="44" t="s">
        <v>1629</v>
      </c>
      <c r="F3306" s="45">
        <v>6.3</v>
      </c>
      <c r="G3306" s="44" t="s">
        <v>1630</v>
      </c>
      <c r="H3306" s="45">
        <v>0</v>
      </c>
      <c r="I3306" s="44" t="s">
        <v>1631</v>
      </c>
      <c r="J3306" s="45">
        <v>6.3</v>
      </c>
      <c r="L3306" t="str">
        <f>_xlfn.XLOOKUP(B3306,Analítico!B:B,Analítico!I:I,0)</f>
        <v>MO com LS =&gt;</v>
      </c>
    </row>
    <row r="3307" spans="1:12" ht="15" hidden="1" customHeight="1" thickBot="1" x14ac:dyDescent="0.3">
      <c r="A3307" s="44"/>
      <c r="B3307" s="44"/>
      <c r="C3307" s="44"/>
      <c r="D3307" s="44"/>
      <c r="E3307" s="44" t="s">
        <v>1632</v>
      </c>
      <c r="F3307" s="45">
        <v>3.85</v>
      </c>
      <c r="G3307" s="44"/>
      <c r="H3307" s="229" t="s">
        <v>1633</v>
      </c>
      <c r="I3307" s="229"/>
      <c r="J3307" s="45">
        <v>21.39</v>
      </c>
      <c r="L3307" t="str">
        <f>_xlfn.XLOOKUP(B3307,Analítico!B:B,Analítico!I:I,0)</f>
        <v>MO com LS =&gt;</v>
      </c>
    </row>
    <row r="3308" spans="1:12" ht="0.75" customHeight="1" thickTop="1" x14ac:dyDescent="0.25">
      <c r="A3308" s="49"/>
      <c r="B3308" s="49"/>
      <c r="C3308" s="49"/>
      <c r="D3308" s="49"/>
      <c r="E3308" s="49"/>
      <c r="F3308" s="49"/>
      <c r="G3308" s="49"/>
      <c r="H3308" s="49"/>
      <c r="I3308" s="49"/>
      <c r="J3308" s="49"/>
      <c r="L3308" t="str">
        <f>_xlfn.XLOOKUP(B3308,Analítico!B:B,Analítico!I:I,0)</f>
        <v>MO com LS =&gt;</v>
      </c>
    </row>
    <row r="3309" spans="1:12" ht="18" hidden="1" customHeight="1" x14ac:dyDescent="0.25">
      <c r="A3309" s="36" t="s">
        <v>1395</v>
      </c>
      <c r="B3309" s="37" t="s">
        <v>137</v>
      </c>
      <c r="C3309" s="36" t="s">
        <v>138</v>
      </c>
      <c r="D3309" s="36" t="s">
        <v>9</v>
      </c>
      <c r="E3309" s="250" t="s">
        <v>1626</v>
      </c>
      <c r="F3309" s="250"/>
      <c r="G3309" s="38" t="s">
        <v>139</v>
      </c>
      <c r="H3309" s="37" t="s">
        <v>140</v>
      </c>
      <c r="I3309" s="37" t="s">
        <v>141</v>
      </c>
      <c r="J3309" s="37" t="s">
        <v>10</v>
      </c>
      <c r="L3309" t="str">
        <f>_xlfn.XLOOKUP(B3309,Analítico!B:B,Analítico!I:I,0)</f>
        <v>Valor Unit</v>
      </c>
    </row>
    <row r="3310" spans="1:12" ht="25.5" customHeight="1" x14ac:dyDescent="0.25">
      <c r="A3310" s="39" t="s">
        <v>1636</v>
      </c>
      <c r="B3310" s="40" t="s">
        <v>1398</v>
      </c>
      <c r="C3310" s="39" t="s">
        <v>157</v>
      </c>
      <c r="D3310" s="39" t="s">
        <v>1399</v>
      </c>
      <c r="E3310" s="251" t="s">
        <v>1955</v>
      </c>
      <c r="F3310" s="251"/>
      <c r="G3310" s="41" t="s">
        <v>159</v>
      </c>
      <c r="H3310" s="42">
        <v>1</v>
      </c>
      <c r="I3310" s="43">
        <f t="shared" ref="I3310:I3314" si="697">L3310</f>
        <v>15.202213352459017</v>
      </c>
      <c r="J3310" s="43">
        <f t="shared" ref="J3310:J3314" si="698">H3310*I3310</f>
        <v>15.202213352459017</v>
      </c>
      <c r="L3310">
        <f>_xlfn.XLOOKUP(B3310,Analítico!B:B,Analítico!I:I,0)</f>
        <v>15.202213352459017</v>
      </c>
    </row>
    <row r="3311" spans="1:12" ht="24" customHeight="1" x14ac:dyDescent="0.25">
      <c r="A3311" s="50" t="s">
        <v>1638</v>
      </c>
      <c r="B3311" s="51" t="s">
        <v>1956</v>
      </c>
      <c r="C3311" s="50" t="s">
        <v>157</v>
      </c>
      <c r="D3311" s="50" t="s">
        <v>1957</v>
      </c>
      <c r="E3311" s="248" t="s">
        <v>1637</v>
      </c>
      <c r="F3311" s="248"/>
      <c r="G3311" s="52" t="s">
        <v>266</v>
      </c>
      <c r="H3311" s="53">
        <v>0.312</v>
      </c>
      <c r="I3311" s="43">
        <f t="shared" si="697"/>
        <v>27.9</v>
      </c>
      <c r="J3311" s="43">
        <f t="shared" si="698"/>
        <v>8.7047999999999988</v>
      </c>
      <c r="L3311">
        <f>_xlfn.XLOOKUP(B3311,Analítico!B:B,Analítico!I:I,0)</f>
        <v>27.9</v>
      </c>
    </row>
    <row r="3312" spans="1:12" ht="24" customHeight="1" x14ac:dyDescent="0.25">
      <c r="A3312" s="50" t="s">
        <v>1638</v>
      </c>
      <c r="B3312" s="51" t="s">
        <v>1186</v>
      </c>
      <c r="C3312" s="50" t="s">
        <v>157</v>
      </c>
      <c r="D3312" s="50" t="s">
        <v>1187</v>
      </c>
      <c r="E3312" s="248" t="s">
        <v>1637</v>
      </c>
      <c r="F3312" s="248"/>
      <c r="G3312" s="52" t="s">
        <v>266</v>
      </c>
      <c r="H3312" s="53">
        <v>0.114</v>
      </c>
      <c r="I3312" s="43">
        <f t="shared" si="697"/>
        <v>18.82</v>
      </c>
      <c r="J3312" s="43">
        <f t="shared" si="698"/>
        <v>2.1454800000000001</v>
      </c>
      <c r="L3312">
        <f>_xlfn.XLOOKUP(B3312,Analítico!B:B,Analítico!I:I,0)</f>
        <v>18.82</v>
      </c>
    </row>
    <row r="3313" spans="1:12" ht="25.5" customHeight="1" x14ac:dyDescent="0.25">
      <c r="A3313" s="55" t="s">
        <v>1627</v>
      </c>
      <c r="B3313" s="56" t="s">
        <v>3090</v>
      </c>
      <c r="C3313" s="55" t="s">
        <v>157</v>
      </c>
      <c r="D3313" s="55" t="s">
        <v>3091</v>
      </c>
      <c r="E3313" s="249" t="s">
        <v>1648</v>
      </c>
      <c r="F3313" s="249"/>
      <c r="G3313" s="57" t="s">
        <v>164</v>
      </c>
      <c r="H3313" s="58">
        <v>0.1</v>
      </c>
      <c r="I3313" s="43">
        <f t="shared" si="697"/>
        <v>0.92</v>
      </c>
      <c r="J3313" s="43">
        <f t="shared" si="698"/>
        <v>9.2000000000000012E-2</v>
      </c>
      <c r="L3313">
        <f>_xlfn.XLOOKUP(B3313,Analítico!B:B,Analítico!I:I,0)</f>
        <v>0.92</v>
      </c>
    </row>
    <row r="3314" spans="1:12" ht="25.5" customHeight="1" thickBot="1" x14ac:dyDescent="0.3">
      <c r="A3314" s="55" t="s">
        <v>1627</v>
      </c>
      <c r="B3314" s="56" t="s">
        <v>3092</v>
      </c>
      <c r="C3314" s="55" t="s">
        <v>157</v>
      </c>
      <c r="D3314" s="55" t="s">
        <v>3093</v>
      </c>
      <c r="E3314" s="249" t="s">
        <v>1648</v>
      </c>
      <c r="F3314" s="249"/>
      <c r="G3314" s="57" t="s">
        <v>259</v>
      </c>
      <c r="H3314" s="58">
        <v>1.5550200000000001</v>
      </c>
      <c r="I3314" s="43">
        <f t="shared" si="697"/>
        <v>2.7549999999999999</v>
      </c>
      <c r="J3314" s="43">
        <f t="shared" si="698"/>
        <v>4.2840800999999997</v>
      </c>
      <c r="L3314">
        <f>_xlfn.XLOOKUP(B3314,Analítico!B:B,Analítico!I:I,0)</f>
        <v>2.7549999999999999</v>
      </c>
    </row>
    <row r="3315" spans="1:12" ht="26.25" hidden="1" thickBot="1" x14ac:dyDescent="0.3">
      <c r="A3315" s="44"/>
      <c r="B3315" s="44"/>
      <c r="C3315" s="44"/>
      <c r="D3315" s="44"/>
      <c r="E3315" s="44" t="s">
        <v>1629</v>
      </c>
      <c r="F3315" s="45">
        <v>8.06</v>
      </c>
      <c r="G3315" s="44" t="s">
        <v>1630</v>
      </c>
      <c r="H3315" s="45">
        <v>0</v>
      </c>
      <c r="I3315" s="44" t="s">
        <v>1631</v>
      </c>
      <c r="J3315" s="45">
        <v>8.06</v>
      </c>
      <c r="L3315" t="str">
        <f>_xlfn.XLOOKUP(B3315,Analítico!B:B,Analítico!I:I,0)</f>
        <v>MO com LS =&gt;</v>
      </c>
    </row>
    <row r="3316" spans="1:12" ht="15" hidden="1" customHeight="1" thickBot="1" x14ac:dyDescent="0.3">
      <c r="A3316" s="44"/>
      <c r="B3316" s="44"/>
      <c r="C3316" s="44"/>
      <c r="D3316" s="44"/>
      <c r="E3316" s="44" t="s">
        <v>1632</v>
      </c>
      <c r="F3316" s="45">
        <v>3.4</v>
      </c>
      <c r="G3316" s="44"/>
      <c r="H3316" s="229" t="s">
        <v>1633</v>
      </c>
      <c r="I3316" s="229"/>
      <c r="J3316" s="45">
        <v>18.87</v>
      </c>
      <c r="L3316" t="str">
        <f>_xlfn.XLOOKUP(B3316,Analítico!B:B,Analítico!I:I,0)</f>
        <v>MO com LS =&gt;</v>
      </c>
    </row>
    <row r="3317" spans="1:12" ht="0.75" customHeight="1" thickTop="1" x14ac:dyDescent="0.25">
      <c r="A3317" s="49"/>
      <c r="B3317" s="49"/>
      <c r="C3317" s="49"/>
      <c r="D3317" s="49"/>
      <c r="E3317" s="49"/>
      <c r="F3317" s="49"/>
      <c r="G3317" s="49"/>
      <c r="H3317" s="49"/>
      <c r="I3317" s="49"/>
      <c r="J3317" s="49"/>
      <c r="L3317" t="str">
        <f>_xlfn.XLOOKUP(B3317,Analítico!B:B,Analítico!I:I,0)</f>
        <v>MO com LS =&gt;</v>
      </c>
    </row>
    <row r="3318" spans="1:12" ht="18" hidden="1" customHeight="1" x14ac:dyDescent="0.25">
      <c r="A3318" s="36" t="s">
        <v>1400</v>
      </c>
      <c r="B3318" s="37" t="s">
        <v>137</v>
      </c>
      <c r="C3318" s="36" t="s">
        <v>138</v>
      </c>
      <c r="D3318" s="36" t="s">
        <v>9</v>
      </c>
      <c r="E3318" s="250" t="s">
        <v>1626</v>
      </c>
      <c r="F3318" s="250"/>
      <c r="G3318" s="38" t="s">
        <v>139</v>
      </c>
      <c r="H3318" s="37" t="s">
        <v>140</v>
      </c>
      <c r="I3318" s="37" t="s">
        <v>141</v>
      </c>
      <c r="J3318" s="37" t="s">
        <v>10</v>
      </c>
      <c r="L3318" t="str">
        <f>_xlfn.XLOOKUP(B3318,Analítico!B:B,Analítico!I:I,0)</f>
        <v>Valor Unit</v>
      </c>
    </row>
    <row r="3319" spans="1:12" ht="25.5" customHeight="1" x14ac:dyDescent="0.25">
      <c r="A3319" s="39" t="s">
        <v>1636</v>
      </c>
      <c r="B3319" s="40" t="s">
        <v>1401</v>
      </c>
      <c r="C3319" s="39" t="s">
        <v>157</v>
      </c>
      <c r="D3319" s="39" t="s">
        <v>1402</v>
      </c>
      <c r="E3319" s="251" t="s">
        <v>1955</v>
      </c>
      <c r="F3319" s="251"/>
      <c r="G3319" s="41" t="s">
        <v>159</v>
      </c>
      <c r="H3319" s="42">
        <v>1</v>
      </c>
      <c r="I3319" s="43">
        <f t="shared" ref="I3319:I3325" si="699">L3319</f>
        <v>55.024439426229506</v>
      </c>
      <c r="J3319" s="43">
        <f t="shared" ref="J3319:J3325" si="700">H3319*I3319</f>
        <v>55.024439426229506</v>
      </c>
      <c r="L3319">
        <f>_xlfn.XLOOKUP(B3319,Analítico!B:B,Analítico!I:I,0)</f>
        <v>55.024439426229506</v>
      </c>
    </row>
    <row r="3320" spans="1:12" ht="24" customHeight="1" x14ac:dyDescent="0.25">
      <c r="A3320" s="50" t="s">
        <v>1638</v>
      </c>
      <c r="B3320" s="51" t="s">
        <v>1956</v>
      </c>
      <c r="C3320" s="50" t="s">
        <v>157</v>
      </c>
      <c r="D3320" s="50" t="s">
        <v>1957</v>
      </c>
      <c r="E3320" s="248" t="s">
        <v>1637</v>
      </c>
      <c r="F3320" s="248"/>
      <c r="G3320" s="52" t="s">
        <v>266</v>
      </c>
      <c r="H3320" s="53">
        <v>0.27500000000000002</v>
      </c>
      <c r="I3320" s="43">
        <f t="shared" si="699"/>
        <v>27.9</v>
      </c>
      <c r="J3320" s="43">
        <f t="shared" si="700"/>
        <v>7.6725000000000003</v>
      </c>
      <c r="L3320">
        <f>_xlfn.XLOOKUP(B3320,Analítico!B:B,Analítico!I:I,0)</f>
        <v>27.9</v>
      </c>
    </row>
    <row r="3321" spans="1:12" ht="24" customHeight="1" x14ac:dyDescent="0.25">
      <c r="A3321" s="50" t="s">
        <v>1638</v>
      </c>
      <c r="B3321" s="51" t="s">
        <v>1186</v>
      </c>
      <c r="C3321" s="50" t="s">
        <v>157</v>
      </c>
      <c r="D3321" s="50" t="s">
        <v>1187</v>
      </c>
      <c r="E3321" s="248" t="s">
        <v>1637</v>
      </c>
      <c r="F3321" s="248"/>
      <c r="G3321" s="52" t="s">
        <v>266</v>
      </c>
      <c r="H3321" s="53">
        <v>0.115</v>
      </c>
      <c r="I3321" s="43">
        <f t="shared" si="699"/>
        <v>18.82</v>
      </c>
      <c r="J3321" s="43">
        <f t="shared" si="700"/>
        <v>2.1643000000000003</v>
      </c>
      <c r="L3321">
        <f>_xlfn.XLOOKUP(B3321,Analítico!B:B,Analítico!I:I,0)</f>
        <v>18.82</v>
      </c>
    </row>
    <row r="3322" spans="1:12" ht="24" customHeight="1" x14ac:dyDescent="0.25">
      <c r="A3322" s="55" t="s">
        <v>1627</v>
      </c>
      <c r="B3322" s="56" t="s">
        <v>1978</v>
      </c>
      <c r="C3322" s="55" t="s">
        <v>157</v>
      </c>
      <c r="D3322" s="55" t="s">
        <v>1979</v>
      </c>
      <c r="E3322" s="249" t="s">
        <v>1648</v>
      </c>
      <c r="F3322" s="249"/>
      <c r="G3322" s="57" t="s">
        <v>1724</v>
      </c>
      <c r="H3322" s="58">
        <v>6.4000000000000001E-2</v>
      </c>
      <c r="I3322" s="43">
        <f t="shared" si="699"/>
        <v>44.58</v>
      </c>
      <c r="J3322" s="43">
        <f t="shared" si="700"/>
        <v>2.8531200000000001</v>
      </c>
      <c r="L3322">
        <f>_xlfn.XLOOKUP(B3322,Analítico!B:B,Analítico!I:I,0)</f>
        <v>44.58</v>
      </c>
    </row>
    <row r="3323" spans="1:12" ht="24" customHeight="1" x14ac:dyDescent="0.25">
      <c r="A3323" s="55" t="s">
        <v>1627</v>
      </c>
      <c r="B3323" s="56" t="s">
        <v>1980</v>
      </c>
      <c r="C3323" s="55" t="s">
        <v>157</v>
      </c>
      <c r="D3323" s="55" t="s">
        <v>1981</v>
      </c>
      <c r="E3323" s="249" t="s">
        <v>1648</v>
      </c>
      <c r="F3323" s="249"/>
      <c r="G3323" s="57" t="s">
        <v>1724</v>
      </c>
      <c r="H3323" s="58">
        <v>0.32200000000000001</v>
      </c>
      <c r="I3323" s="43">
        <f t="shared" si="699"/>
        <v>67.55</v>
      </c>
      <c r="J3323" s="43">
        <f t="shared" si="700"/>
        <v>21.751100000000001</v>
      </c>
      <c r="L3323">
        <f>_xlfn.XLOOKUP(B3323,Analítico!B:B,Analítico!I:I,0)</f>
        <v>67.55</v>
      </c>
    </row>
    <row r="3324" spans="1:12" ht="24" customHeight="1" x14ac:dyDescent="0.25">
      <c r="A3324" s="55" t="s">
        <v>1627</v>
      </c>
      <c r="B3324" s="56" t="s">
        <v>1960</v>
      </c>
      <c r="C3324" s="55" t="s">
        <v>157</v>
      </c>
      <c r="D3324" s="55" t="s">
        <v>1961</v>
      </c>
      <c r="E3324" s="249" t="s">
        <v>1648</v>
      </c>
      <c r="F3324" s="249"/>
      <c r="G3324" s="57" t="s">
        <v>164</v>
      </c>
      <c r="H3324" s="58">
        <v>0.01</v>
      </c>
      <c r="I3324" s="43">
        <f t="shared" si="699"/>
        <v>8.0399999999999991</v>
      </c>
      <c r="J3324" s="43">
        <f t="shared" si="700"/>
        <v>8.0399999999999999E-2</v>
      </c>
      <c r="L3324">
        <f>_xlfn.XLOOKUP(B3324,Analítico!B:B,Analítico!I:I,0)</f>
        <v>8.0399999999999991</v>
      </c>
    </row>
    <row r="3325" spans="1:12" ht="24" customHeight="1" thickBot="1" x14ac:dyDescent="0.3">
      <c r="A3325" s="55" t="s">
        <v>1627</v>
      </c>
      <c r="B3325" s="56" t="s">
        <v>3094</v>
      </c>
      <c r="C3325" s="55" t="s">
        <v>157</v>
      </c>
      <c r="D3325" s="55" t="s">
        <v>3095</v>
      </c>
      <c r="E3325" s="249" t="s">
        <v>1648</v>
      </c>
      <c r="F3325" s="249"/>
      <c r="G3325" s="57" t="s">
        <v>1724</v>
      </c>
      <c r="H3325" s="58">
        <v>0.2016</v>
      </c>
      <c r="I3325" s="43">
        <f t="shared" si="699"/>
        <v>101.79</v>
      </c>
      <c r="J3325" s="43">
        <f t="shared" si="700"/>
        <v>20.520864000000003</v>
      </c>
      <c r="L3325">
        <f>_xlfn.XLOOKUP(B3325,Analítico!B:B,Analítico!I:I,0)</f>
        <v>101.79</v>
      </c>
    </row>
    <row r="3326" spans="1:12" ht="26.25" hidden="1" thickBot="1" x14ac:dyDescent="0.3">
      <c r="A3326" s="44"/>
      <c r="B3326" s="44"/>
      <c r="C3326" s="44"/>
      <c r="D3326" s="44"/>
      <c r="E3326" s="44" t="s">
        <v>1629</v>
      </c>
      <c r="F3326" s="45">
        <v>7.29</v>
      </c>
      <c r="G3326" s="44" t="s">
        <v>1630</v>
      </c>
      <c r="H3326" s="45">
        <v>0</v>
      </c>
      <c r="I3326" s="44" t="s">
        <v>1631</v>
      </c>
      <c r="J3326" s="45">
        <v>7.29</v>
      </c>
      <c r="L3326" t="str">
        <f>_xlfn.XLOOKUP(B3326,Analítico!B:B,Analítico!I:I,0)</f>
        <v>MO com LS =&gt;</v>
      </c>
    </row>
    <row r="3327" spans="1:12" ht="15" hidden="1" customHeight="1" thickBot="1" x14ac:dyDescent="0.3">
      <c r="A3327" s="44"/>
      <c r="B3327" s="44"/>
      <c r="C3327" s="44"/>
      <c r="D3327" s="44"/>
      <c r="E3327" s="44" t="s">
        <v>1632</v>
      </c>
      <c r="F3327" s="45">
        <v>12.31</v>
      </c>
      <c r="G3327" s="44"/>
      <c r="H3327" s="229" t="s">
        <v>1633</v>
      </c>
      <c r="I3327" s="229"/>
      <c r="J3327" s="45">
        <v>68.3</v>
      </c>
      <c r="L3327" t="str">
        <f>_xlfn.XLOOKUP(B3327,Analítico!B:B,Analítico!I:I,0)</f>
        <v>MO com LS =&gt;</v>
      </c>
    </row>
    <row r="3328" spans="1:12" ht="0.75" customHeight="1" thickTop="1" x14ac:dyDescent="0.25">
      <c r="A3328" s="49"/>
      <c r="B3328" s="49"/>
      <c r="C3328" s="49"/>
      <c r="D3328" s="49"/>
      <c r="E3328" s="49"/>
      <c r="F3328" s="49"/>
      <c r="G3328" s="49"/>
      <c r="H3328" s="49"/>
      <c r="I3328" s="49"/>
      <c r="J3328" s="49"/>
      <c r="L3328" t="str">
        <f>_xlfn.XLOOKUP(B3328,Analítico!B:B,Analítico!I:I,0)</f>
        <v>MO com LS =&gt;</v>
      </c>
    </row>
    <row r="3329" spans="1:12" ht="18" hidden="1" customHeight="1" x14ac:dyDescent="0.25">
      <c r="A3329" s="36" t="s">
        <v>1403</v>
      </c>
      <c r="B3329" s="37" t="s">
        <v>137</v>
      </c>
      <c r="C3329" s="36" t="s">
        <v>138</v>
      </c>
      <c r="D3329" s="36" t="s">
        <v>9</v>
      </c>
      <c r="E3329" s="250" t="s">
        <v>1626</v>
      </c>
      <c r="F3329" s="250"/>
      <c r="G3329" s="38" t="s">
        <v>139</v>
      </c>
      <c r="H3329" s="37" t="s">
        <v>140</v>
      </c>
      <c r="I3329" s="37" t="s">
        <v>141</v>
      </c>
      <c r="J3329" s="37" t="s">
        <v>10</v>
      </c>
      <c r="L3329" t="str">
        <f>_xlfn.XLOOKUP(B3329,Analítico!B:B,Analítico!I:I,0)</f>
        <v>Valor Unit</v>
      </c>
    </row>
    <row r="3330" spans="1:12" ht="25.5" customHeight="1" x14ac:dyDescent="0.25">
      <c r="A3330" s="39" t="s">
        <v>1636</v>
      </c>
      <c r="B3330" s="40" t="s">
        <v>1404</v>
      </c>
      <c r="C3330" s="39" t="s">
        <v>157</v>
      </c>
      <c r="D3330" s="39" t="s">
        <v>1405</v>
      </c>
      <c r="E3330" s="251" t="s">
        <v>1955</v>
      </c>
      <c r="F3330" s="251"/>
      <c r="G3330" s="41" t="s">
        <v>159</v>
      </c>
      <c r="H3330" s="42">
        <v>1</v>
      </c>
      <c r="I3330" s="43">
        <f t="shared" ref="I3330:I3333" si="701">L3330</f>
        <v>3.6333853852459019</v>
      </c>
      <c r="J3330" s="43">
        <f t="shared" ref="J3330:J3333" si="702">H3330*I3330</f>
        <v>3.6333853852459019</v>
      </c>
      <c r="L3330">
        <f>_xlfn.XLOOKUP(B3330,Analítico!B:B,Analítico!I:I,0)</f>
        <v>3.6333853852459019</v>
      </c>
    </row>
    <row r="3331" spans="1:12" ht="24" customHeight="1" x14ac:dyDescent="0.25">
      <c r="A3331" s="50" t="s">
        <v>1638</v>
      </c>
      <c r="B3331" s="51" t="s">
        <v>1956</v>
      </c>
      <c r="C3331" s="50" t="s">
        <v>157</v>
      </c>
      <c r="D3331" s="50" t="s">
        <v>1957</v>
      </c>
      <c r="E3331" s="248" t="s">
        <v>1637</v>
      </c>
      <c r="F3331" s="248"/>
      <c r="G3331" s="52" t="s">
        <v>266</v>
      </c>
      <c r="H3331" s="53">
        <v>5.0999999999999997E-2</v>
      </c>
      <c r="I3331" s="43">
        <f t="shared" si="701"/>
        <v>27.9</v>
      </c>
      <c r="J3331" s="43">
        <f t="shared" si="702"/>
        <v>1.4228999999999998</v>
      </c>
      <c r="L3331">
        <f>_xlfn.XLOOKUP(B3331,Analítico!B:B,Analítico!I:I,0)</f>
        <v>27.9</v>
      </c>
    </row>
    <row r="3332" spans="1:12" ht="24" customHeight="1" x14ac:dyDescent="0.25">
      <c r="A3332" s="50" t="s">
        <v>1638</v>
      </c>
      <c r="B3332" s="51" t="s">
        <v>1186</v>
      </c>
      <c r="C3332" s="50" t="s">
        <v>157</v>
      </c>
      <c r="D3332" s="50" t="s">
        <v>1187</v>
      </c>
      <c r="E3332" s="248" t="s">
        <v>1637</v>
      </c>
      <c r="F3332" s="248"/>
      <c r="G3332" s="52" t="s">
        <v>266</v>
      </c>
      <c r="H3332" s="53">
        <v>1.9E-2</v>
      </c>
      <c r="I3332" s="43">
        <f t="shared" si="701"/>
        <v>18.82</v>
      </c>
      <c r="J3332" s="43">
        <f t="shared" si="702"/>
        <v>0.35758000000000001</v>
      </c>
      <c r="L3332">
        <f>_xlfn.XLOOKUP(B3332,Analítico!B:B,Analítico!I:I,0)</f>
        <v>18.82</v>
      </c>
    </row>
    <row r="3333" spans="1:12" ht="24" customHeight="1" thickBot="1" x14ac:dyDescent="0.3">
      <c r="A3333" s="55" t="s">
        <v>1627</v>
      </c>
      <c r="B3333" s="56" t="s">
        <v>3096</v>
      </c>
      <c r="C3333" s="55" t="s">
        <v>157</v>
      </c>
      <c r="D3333" s="55" t="s">
        <v>3097</v>
      </c>
      <c r="E3333" s="249" t="s">
        <v>1648</v>
      </c>
      <c r="F3333" s="249"/>
      <c r="G3333" s="57" t="s">
        <v>1724</v>
      </c>
      <c r="H3333" s="58">
        <v>0.16</v>
      </c>
      <c r="I3333" s="43">
        <f t="shared" si="701"/>
        <v>11.65</v>
      </c>
      <c r="J3333" s="43">
        <f t="shared" si="702"/>
        <v>1.8640000000000001</v>
      </c>
      <c r="L3333">
        <f>_xlfn.XLOOKUP(B3333,Analítico!B:B,Analítico!I:I,0)</f>
        <v>11.65</v>
      </c>
    </row>
    <row r="3334" spans="1:12" ht="26.25" hidden="1" thickBot="1" x14ac:dyDescent="0.3">
      <c r="A3334" s="44"/>
      <c r="B3334" s="44"/>
      <c r="C3334" s="44"/>
      <c r="D3334" s="44"/>
      <c r="E3334" s="44" t="s">
        <v>1629</v>
      </c>
      <c r="F3334" s="45">
        <v>1.32</v>
      </c>
      <c r="G3334" s="44" t="s">
        <v>1630</v>
      </c>
      <c r="H3334" s="45">
        <v>0</v>
      </c>
      <c r="I3334" s="44" t="s">
        <v>1631</v>
      </c>
      <c r="J3334" s="45">
        <v>1.32</v>
      </c>
      <c r="L3334" t="str">
        <f>_xlfn.XLOOKUP(B3334,Analítico!B:B,Analítico!I:I,0)</f>
        <v>MO com LS =&gt;</v>
      </c>
    </row>
    <row r="3335" spans="1:12" ht="15" hidden="1" customHeight="1" thickBot="1" x14ac:dyDescent="0.3">
      <c r="A3335" s="44"/>
      <c r="B3335" s="44"/>
      <c r="C3335" s="44"/>
      <c r="D3335" s="44"/>
      <c r="E3335" s="44" t="s">
        <v>1632</v>
      </c>
      <c r="F3335" s="45">
        <v>0.81</v>
      </c>
      <c r="G3335" s="44"/>
      <c r="H3335" s="229" t="s">
        <v>1633</v>
      </c>
      <c r="I3335" s="229"/>
      <c r="J3335" s="45">
        <v>4.51</v>
      </c>
      <c r="L3335" t="str">
        <f>_xlfn.XLOOKUP(B3335,Analítico!B:B,Analítico!I:I,0)</f>
        <v>MO com LS =&gt;</v>
      </c>
    </row>
    <row r="3336" spans="1:12" ht="0.75" customHeight="1" thickTop="1" x14ac:dyDescent="0.25">
      <c r="A3336" s="49"/>
      <c r="B3336" s="49"/>
      <c r="C3336" s="49"/>
      <c r="D3336" s="49"/>
      <c r="E3336" s="49"/>
      <c r="F3336" s="49"/>
      <c r="G3336" s="49"/>
      <c r="H3336" s="49"/>
      <c r="I3336" s="49"/>
      <c r="J3336" s="49"/>
      <c r="L3336" t="str">
        <f>_xlfn.XLOOKUP(B3336,Analítico!B:B,Analítico!I:I,0)</f>
        <v>MO com LS =&gt;</v>
      </c>
    </row>
    <row r="3337" spans="1:12" ht="18" hidden="1" customHeight="1" x14ac:dyDescent="0.25">
      <c r="A3337" s="36" t="s">
        <v>1406</v>
      </c>
      <c r="B3337" s="37" t="s">
        <v>137</v>
      </c>
      <c r="C3337" s="36" t="s">
        <v>138</v>
      </c>
      <c r="D3337" s="36" t="s">
        <v>9</v>
      </c>
      <c r="E3337" s="250" t="s">
        <v>1626</v>
      </c>
      <c r="F3337" s="250"/>
      <c r="G3337" s="38" t="s">
        <v>139</v>
      </c>
      <c r="H3337" s="37" t="s">
        <v>140</v>
      </c>
      <c r="I3337" s="37" t="s">
        <v>141</v>
      </c>
      <c r="J3337" s="37" t="s">
        <v>10</v>
      </c>
      <c r="L3337" t="str">
        <f>_xlfn.XLOOKUP(B3337,Analítico!B:B,Analítico!I:I,0)</f>
        <v>Valor Unit</v>
      </c>
    </row>
    <row r="3338" spans="1:12" ht="25.5" customHeight="1" x14ac:dyDescent="0.25">
      <c r="A3338" s="39" t="s">
        <v>1636</v>
      </c>
      <c r="B3338" s="40" t="s">
        <v>1407</v>
      </c>
      <c r="C3338" s="39" t="s">
        <v>157</v>
      </c>
      <c r="D3338" s="39" t="s">
        <v>1408</v>
      </c>
      <c r="E3338" s="251" t="s">
        <v>1955</v>
      </c>
      <c r="F3338" s="251"/>
      <c r="G3338" s="41" t="s">
        <v>159</v>
      </c>
      <c r="H3338" s="42">
        <v>1</v>
      </c>
      <c r="I3338" s="43">
        <f t="shared" ref="I3338:I3341" si="703">L3338</f>
        <v>3.1983458934426232</v>
      </c>
      <c r="J3338" s="43">
        <f t="shared" ref="J3338:J3341" si="704">H3338*I3338</f>
        <v>3.1983458934426232</v>
      </c>
      <c r="L3338">
        <f>_xlfn.XLOOKUP(B3338,Analítico!B:B,Analítico!I:I,0)</f>
        <v>3.1983458934426232</v>
      </c>
    </row>
    <row r="3339" spans="1:12" ht="24" customHeight="1" x14ac:dyDescent="0.25">
      <c r="A3339" s="50" t="s">
        <v>1638</v>
      </c>
      <c r="B3339" s="51" t="s">
        <v>1956</v>
      </c>
      <c r="C3339" s="50" t="s">
        <v>157</v>
      </c>
      <c r="D3339" s="50" t="s">
        <v>1957</v>
      </c>
      <c r="E3339" s="248" t="s">
        <v>1637</v>
      </c>
      <c r="F3339" s="248"/>
      <c r="G3339" s="52" t="s">
        <v>266</v>
      </c>
      <c r="H3339" s="53">
        <v>3.9E-2</v>
      </c>
      <c r="I3339" s="43">
        <f t="shared" si="703"/>
        <v>27.9</v>
      </c>
      <c r="J3339" s="43">
        <f t="shared" si="704"/>
        <v>1.0880999999999998</v>
      </c>
      <c r="L3339">
        <f>_xlfn.XLOOKUP(B3339,Analítico!B:B,Analítico!I:I,0)</f>
        <v>27.9</v>
      </c>
    </row>
    <row r="3340" spans="1:12" ht="24" customHeight="1" x14ac:dyDescent="0.25">
      <c r="A3340" s="50" t="s">
        <v>1638</v>
      </c>
      <c r="B3340" s="51" t="s">
        <v>1186</v>
      </c>
      <c r="C3340" s="50" t="s">
        <v>157</v>
      </c>
      <c r="D3340" s="50" t="s">
        <v>1187</v>
      </c>
      <c r="E3340" s="248" t="s">
        <v>1637</v>
      </c>
      <c r="F3340" s="248"/>
      <c r="G3340" s="52" t="s">
        <v>266</v>
      </c>
      <c r="H3340" s="53">
        <v>1.4E-2</v>
      </c>
      <c r="I3340" s="43">
        <f t="shared" si="703"/>
        <v>18.82</v>
      </c>
      <c r="J3340" s="43">
        <f t="shared" si="704"/>
        <v>0.26347999999999999</v>
      </c>
      <c r="L3340">
        <f>_xlfn.XLOOKUP(B3340,Analítico!B:B,Analítico!I:I,0)</f>
        <v>18.82</v>
      </c>
    </row>
    <row r="3341" spans="1:12" ht="24" customHeight="1" thickBot="1" x14ac:dyDescent="0.3">
      <c r="A3341" s="55" t="s">
        <v>1627</v>
      </c>
      <c r="B3341" s="56" t="s">
        <v>3096</v>
      </c>
      <c r="C3341" s="55" t="s">
        <v>157</v>
      </c>
      <c r="D3341" s="55" t="s">
        <v>3097</v>
      </c>
      <c r="E3341" s="249" t="s">
        <v>1648</v>
      </c>
      <c r="F3341" s="249"/>
      <c r="G3341" s="57" t="s">
        <v>1724</v>
      </c>
      <c r="H3341" s="58">
        <v>0.16</v>
      </c>
      <c r="I3341" s="43">
        <f t="shared" si="703"/>
        <v>11.65</v>
      </c>
      <c r="J3341" s="43">
        <f t="shared" si="704"/>
        <v>1.8640000000000001</v>
      </c>
      <c r="L3341">
        <f>_xlfn.XLOOKUP(B3341,Analítico!B:B,Analítico!I:I,0)</f>
        <v>11.65</v>
      </c>
    </row>
    <row r="3342" spans="1:12" ht="26.25" hidden="1" thickBot="1" x14ac:dyDescent="0.3">
      <c r="A3342" s="44"/>
      <c r="B3342" s="44"/>
      <c r="C3342" s="44"/>
      <c r="D3342" s="44"/>
      <c r="E3342" s="44" t="s">
        <v>1629</v>
      </c>
      <c r="F3342" s="45">
        <v>0.99</v>
      </c>
      <c r="G3342" s="44" t="s">
        <v>1630</v>
      </c>
      <c r="H3342" s="45">
        <v>0</v>
      </c>
      <c r="I3342" s="44" t="s">
        <v>1631</v>
      </c>
      <c r="J3342" s="45">
        <v>0.99</v>
      </c>
      <c r="L3342" t="str">
        <f>_xlfn.XLOOKUP(B3342,Analítico!B:B,Analítico!I:I,0)</f>
        <v>MO com LS =&gt;</v>
      </c>
    </row>
    <row r="3343" spans="1:12" ht="15" hidden="1" customHeight="1" thickBot="1" x14ac:dyDescent="0.3">
      <c r="A3343" s="44"/>
      <c r="B3343" s="44"/>
      <c r="C3343" s="44"/>
      <c r="D3343" s="44"/>
      <c r="E3343" s="44" t="s">
        <v>1632</v>
      </c>
      <c r="F3343" s="45">
        <v>0.71</v>
      </c>
      <c r="G3343" s="44"/>
      <c r="H3343" s="229" t="s">
        <v>1633</v>
      </c>
      <c r="I3343" s="229"/>
      <c r="J3343" s="45">
        <v>3.97</v>
      </c>
      <c r="L3343" t="str">
        <f>_xlfn.XLOOKUP(B3343,Analítico!B:B,Analítico!I:I,0)</f>
        <v>MO com LS =&gt;</v>
      </c>
    </row>
    <row r="3344" spans="1:12" ht="0.75" customHeight="1" thickTop="1" x14ac:dyDescent="0.25">
      <c r="A3344" s="49"/>
      <c r="B3344" s="49"/>
      <c r="C3344" s="49"/>
      <c r="D3344" s="49"/>
      <c r="E3344" s="49"/>
      <c r="F3344" s="49"/>
      <c r="G3344" s="49"/>
      <c r="H3344" s="49"/>
      <c r="I3344" s="49"/>
      <c r="J3344" s="49"/>
      <c r="L3344" t="str">
        <f>_xlfn.XLOOKUP(B3344,Analítico!B:B,Analítico!I:I,0)</f>
        <v>MO com LS =&gt;</v>
      </c>
    </row>
    <row r="3345" spans="1:12" ht="18" hidden="1" customHeight="1" x14ac:dyDescent="0.25">
      <c r="A3345" s="36" t="s">
        <v>1412</v>
      </c>
      <c r="B3345" s="37" t="s">
        <v>137</v>
      </c>
      <c r="C3345" s="36" t="s">
        <v>138</v>
      </c>
      <c r="D3345" s="36" t="s">
        <v>9</v>
      </c>
      <c r="E3345" s="250" t="s">
        <v>1626</v>
      </c>
      <c r="F3345" s="250"/>
      <c r="G3345" s="38" t="s">
        <v>139</v>
      </c>
      <c r="H3345" s="37" t="s">
        <v>140</v>
      </c>
      <c r="I3345" s="37" t="s">
        <v>141</v>
      </c>
      <c r="J3345" s="37" t="s">
        <v>10</v>
      </c>
      <c r="L3345" t="str">
        <f>_xlfn.XLOOKUP(B3345,Analítico!B:B,Analítico!I:I,0)</f>
        <v>Valor Unit</v>
      </c>
    </row>
    <row r="3346" spans="1:12" ht="25.5" customHeight="1" x14ac:dyDescent="0.25">
      <c r="A3346" s="39" t="s">
        <v>1636</v>
      </c>
      <c r="B3346" s="40" t="s">
        <v>1413</v>
      </c>
      <c r="C3346" s="39" t="s">
        <v>157</v>
      </c>
      <c r="D3346" s="39" t="s">
        <v>1414</v>
      </c>
      <c r="E3346" s="251" t="s">
        <v>1955</v>
      </c>
      <c r="F3346" s="251"/>
      <c r="G3346" s="41" t="s">
        <v>255</v>
      </c>
      <c r="H3346" s="42">
        <v>1</v>
      </c>
      <c r="I3346" s="43">
        <f t="shared" ref="I3346:I3351" si="705">L3346</f>
        <v>5.703851114754098</v>
      </c>
      <c r="J3346" s="43">
        <f t="shared" ref="J3346:J3351" si="706">H3346*I3346</f>
        <v>5.703851114754098</v>
      </c>
      <c r="L3346">
        <f>_xlfn.XLOOKUP(B3346,Analítico!B:B,Analítico!I:I,0)</f>
        <v>5.703851114754098</v>
      </c>
    </row>
    <row r="3347" spans="1:12" ht="24" customHeight="1" x14ac:dyDescent="0.25">
      <c r="A3347" s="50" t="s">
        <v>1638</v>
      </c>
      <c r="B3347" s="51" t="s">
        <v>1956</v>
      </c>
      <c r="C3347" s="50" t="s">
        <v>157</v>
      </c>
      <c r="D3347" s="50" t="s">
        <v>1957</v>
      </c>
      <c r="E3347" s="248" t="s">
        <v>1637</v>
      </c>
      <c r="F3347" s="248"/>
      <c r="G3347" s="52" t="s">
        <v>266</v>
      </c>
      <c r="H3347" s="53">
        <v>8.3000000000000004E-2</v>
      </c>
      <c r="I3347" s="43">
        <f t="shared" si="705"/>
        <v>27.9</v>
      </c>
      <c r="J3347" s="43">
        <f t="shared" si="706"/>
        <v>2.3157000000000001</v>
      </c>
      <c r="L3347">
        <f>_xlfn.XLOOKUP(B3347,Analítico!B:B,Analítico!I:I,0)</f>
        <v>27.9</v>
      </c>
    </row>
    <row r="3348" spans="1:12" ht="24" customHeight="1" x14ac:dyDescent="0.25">
      <c r="A3348" s="50" t="s">
        <v>1638</v>
      </c>
      <c r="B3348" s="51" t="s">
        <v>1186</v>
      </c>
      <c r="C3348" s="50" t="s">
        <v>157</v>
      </c>
      <c r="D3348" s="50" t="s">
        <v>1187</v>
      </c>
      <c r="E3348" s="248" t="s">
        <v>1637</v>
      </c>
      <c r="F3348" s="248"/>
      <c r="G3348" s="52" t="s">
        <v>266</v>
      </c>
      <c r="H3348" s="53">
        <v>3.5000000000000003E-2</v>
      </c>
      <c r="I3348" s="43">
        <f t="shared" si="705"/>
        <v>18.82</v>
      </c>
      <c r="J3348" s="43">
        <f t="shared" si="706"/>
        <v>0.65870000000000006</v>
      </c>
      <c r="L3348">
        <f>_xlfn.XLOOKUP(B3348,Analítico!B:B,Analítico!I:I,0)</f>
        <v>18.82</v>
      </c>
    </row>
    <row r="3349" spans="1:12" ht="24" customHeight="1" x14ac:dyDescent="0.25">
      <c r="A3349" s="55" t="s">
        <v>1627</v>
      </c>
      <c r="B3349" s="56" t="s">
        <v>1978</v>
      </c>
      <c r="C3349" s="55" t="s">
        <v>157</v>
      </c>
      <c r="D3349" s="55" t="s">
        <v>1979</v>
      </c>
      <c r="E3349" s="249" t="s">
        <v>1648</v>
      </c>
      <c r="F3349" s="249"/>
      <c r="G3349" s="57" t="s">
        <v>1724</v>
      </c>
      <c r="H3349" s="58">
        <v>6.0000000000000001E-3</v>
      </c>
      <c r="I3349" s="43">
        <f t="shared" si="705"/>
        <v>44.58</v>
      </c>
      <c r="J3349" s="43">
        <f t="shared" si="706"/>
        <v>0.26748</v>
      </c>
      <c r="L3349">
        <f>_xlfn.XLOOKUP(B3349,Analítico!B:B,Analítico!I:I,0)</f>
        <v>44.58</v>
      </c>
    </row>
    <row r="3350" spans="1:12" ht="24" customHeight="1" x14ac:dyDescent="0.25">
      <c r="A3350" s="55" t="s">
        <v>1627</v>
      </c>
      <c r="B3350" s="56" t="s">
        <v>1980</v>
      </c>
      <c r="C3350" s="55" t="s">
        <v>157</v>
      </c>
      <c r="D3350" s="55" t="s">
        <v>1981</v>
      </c>
      <c r="E3350" s="249" t="s">
        <v>1648</v>
      </c>
      <c r="F3350" s="249"/>
      <c r="G3350" s="57" t="s">
        <v>1724</v>
      </c>
      <c r="H3350" s="58">
        <v>3.2000000000000001E-2</v>
      </c>
      <c r="I3350" s="43">
        <f t="shared" si="705"/>
        <v>67.55</v>
      </c>
      <c r="J3350" s="43">
        <f t="shared" si="706"/>
        <v>2.1616</v>
      </c>
      <c r="L3350">
        <f>_xlfn.XLOOKUP(B3350,Analítico!B:B,Analítico!I:I,0)</f>
        <v>67.55</v>
      </c>
    </row>
    <row r="3351" spans="1:12" ht="24" customHeight="1" thickBot="1" x14ac:dyDescent="0.3">
      <c r="A3351" s="55" t="s">
        <v>1627</v>
      </c>
      <c r="B3351" s="56" t="s">
        <v>1960</v>
      </c>
      <c r="C3351" s="55" t="s">
        <v>157</v>
      </c>
      <c r="D3351" s="55" t="s">
        <v>1961</v>
      </c>
      <c r="E3351" s="249" t="s">
        <v>1648</v>
      </c>
      <c r="F3351" s="249"/>
      <c r="G3351" s="57" t="s">
        <v>164</v>
      </c>
      <c r="H3351" s="58">
        <v>0.04</v>
      </c>
      <c r="I3351" s="43">
        <f t="shared" si="705"/>
        <v>8.0399999999999991</v>
      </c>
      <c r="J3351" s="43">
        <f t="shared" si="706"/>
        <v>0.3216</v>
      </c>
      <c r="L3351">
        <f>_xlfn.XLOOKUP(B3351,Analítico!B:B,Analítico!I:I,0)</f>
        <v>8.0399999999999991</v>
      </c>
    </row>
    <row r="3352" spans="1:12" ht="26.25" hidden="1" thickBot="1" x14ac:dyDescent="0.3">
      <c r="A3352" s="44"/>
      <c r="B3352" s="44"/>
      <c r="C3352" s="44"/>
      <c r="D3352" s="44"/>
      <c r="E3352" s="44" t="s">
        <v>1629</v>
      </c>
      <c r="F3352" s="45">
        <v>2.2000000000000002</v>
      </c>
      <c r="G3352" s="44" t="s">
        <v>1630</v>
      </c>
      <c r="H3352" s="45">
        <v>0</v>
      </c>
      <c r="I3352" s="44" t="s">
        <v>1631</v>
      </c>
      <c r="J3352" s="45">
        <v>2.2000000000000002</v>
      </c>
      <c r="L3352" t="str">
        <f>_xlfn.XLOOKUP(B3352,Analítico!B:B,Analítico!I:I,0)</f>
        <v>MO com LS =&gt;</v>
      </c>
    </row>
    <row r="3353" spans="1:12" ht="15" hidden="1" customHeight="1" thickBot="1" x14ac:dyDescent="0.3">
      <c r="A3353" s="44"/>
      <c r="B3353" s="44"/>
      <c r="C3353" s="44"/>
      <c r="D3353" s="44"/>
      <c r="E3353" s="44" t="s">
        <v>1632</v>
      </c>
      <c r="F3353" s="45">
        <v>1.27</v>
      </c>
      <c r="G3353" s="44"/>
      <c r="H3353" s="229" t="s">
        <v>1633</v>
      </c>
      <c r="I3353" s="229"/>
      <c r="J3353" s="45">
        <v>7.08</v>
      </c>
      <c r="L3353" t="str">
        <f>_xlfn.XLOOKUP(B3353,Analítico!B:B,Analítico!I:I,0)</f>
        <v>MO com LS =&gt;</v>
      </c>
    </row>
    <row r="3354" spans="1:12" ht="0.75" customHeight="1" thickTop="1" x14ac:dyDescent="0.25">
      <c r="A3354" s="49"/>
      <c r="B3354" s="49"/>
      <c r="C3354" s="49"/>
      <c r="D3354" s="49"/>
      <c r="E3354" s="49"/>
      <c r="F3354" s="49"/>
      <c r="G3354" s="49"/>
      <c r="H3354" s="49"/>
      <c r="I3354" s="49"/>
      <c r="J3354" s="49"/>
      <c r="L3354" t="str">
        <f>_xlfn.XLOOKUP(B3354,Analítico!B:B,Analítico!I:I,0)</f>
        <v>MO com LS =&gt;</v>
      </c>
    </row>
    <row r="3355" spans="1:12" ht="18" hidden="1" customHeight="1" x14ac:dyDescent="0.25">
      <c r="A3355" s="36" t="s">
        <v>1415</v>
      </c>
      <c r="B3355" s="37" t="s">
        <v>137</v>
      </c>
      <c r="C3355" s="36" t="s">
        <v>138</v>
      </c>
      <c r="D3355" s="36" t="s">
        <v>9</v>
      </c>
      <c r="E3355" s="250" t="s">
        <v>1626</v>
      </c>
      <c r="F3355" s="250"/>
      <c r="G3355" s="38" t="s">
        <v>139</v>
      </c>
      <c r="H3355" s="37" t="s">
        <v>140</v>
      </c>
      <c r="I3355" s="37" t="s">
        <v>141</v>
      </c>
      <c r="J3355" s="37" t="s">
        <v>10</v>
      </c>
      <c r="L3355" t="str">
        <f>_xlfn.XLOOKUP(B3355,Analítico!B:B,Analítico!I:I,0)</f>
        <v>Valor Unit</v>
      </c>
    </row>
    <row r="3356" spans="1:12" ht="39" customHeight="1" x14ac:dyDescent="0.25">
      <c r="A3356" s="39" t="s">
        <v>1636</v>
      </c>
      <c r="B3356" s="40" t="s">
        <v>1416</v>
      </c>
      <c r="C3356" s="39" t="s">
        <v>594</v>
      </c>
      <c r="D3356" s="39" t="s">
        <v>3098</v>
      </c>
      <c r="E3356" s="251" t="s">
        <v>3099</v>
      </c>
      <c r="F3356" s="251"/>
      <c r="G3356" s="41" t="s">
        <v>159</v>
      </c>
      <c r="H3356" s="42">
        <v>1</v>
      </c>
      <c r="I3356" s="43">
        <f t="shared" ref="I3356:I3362" si="707">L3356</f>
        <v>9.1922233360655738</v>
      </c>
      <c r="J3356" s="43">
        <f t="shared" ref="J3356:J3362" si="708">H3356*I3356</f>
        <v>9.1922233360655738</v>
      </c>
      <c r="L3356">
        <f>_xlfn.XLOOKUP(B3356,Analítico!B:B,Analítico!I:I,0)</f>
        <v>9.1922233360655738</v>
      </c>
    </row>
    <row r="3357" spans="1:12" ht="24" customHeight="1" x14ac:dyDescent="0.25">
      <c r="A3357" s="50" t="s">
        <v>1638</v>
      </c>
      <c r="B3357" s="51" t="s">
        <v>2532</v>
      </c>
      <c r="C3357" s="50" t="s">
        <v>594</v>
      </c>
      <c r="D3357" s="50" t="s">
        <v>2533</v>
      </c>
      <c r="E3357" s="248" t="s">
        <v>2336</v>
      </c>
      <c r="F3357" s="248"/>
      <c r="G3357" s="52" t="s">
        <v>1787</v>
      </c>
      <c r="H3357" s="53">
        <v>0.1</v>
      </c>
      <c r="I3357" s="43">
        <f t="shared" si="707"/>
        <v>3.64</v>
      </c>
      <c r="J3357" s="43">
        <f t="shared" si="708"/>
        <v>0.36400000000000005</v>
      </c>
      <c r="L3357">
        <f>_xlfn.XLOOKUP(B3357,Analítico!B:B,Analítico!I:I,0)</f>
        <v>3.64</v>
      </c>
    </row>
    <row r="3358" spans="1:12" ht="24" customHeight="1" x14ac:dyDescent="0.25">
      <c r="A3358" s="50" t="s">
        <v>1638</v>
      </c>
      <c r="B3358" s="51" t="s">
        <v>3100</v>
      </c>
      <c r="C3358" s="50" t="s">
        <v>594</v>
      </c>
      <c r="D3358" s="50" t="s">
        <v>3101</v>
      </c>
      <c r="E3358" s="248" t="s">
        <v>2336</v>
      </c>
      <c r="F3358" s="248"/>
      <c r="G3358" s="52" t="s">
        <v>1787</v>
      </c>
      <c r="H3358" s="53">
        <v>0.2</v>
      </c>
      <c r="I3358" s="43">
        <f t="shared" si="707"/>
        <v>3.7</v>
      </c>
      <c r="J3358" s="43">
        <f t="shared" si="708"/>
        <v>0.7400000000000001</v>
      </c>
      <c r="L3358">
        <f>_xlfn.XLOOKUP(B3358,Analítico!B:B,Analítico!I:I,0)</f>
        <v>3.7</v>
      </c>
    </row>
    <row r="3359" spans="1:12" ht="64.5" customHeight="1" x14ac:dyDescent="0.25">
      <c r="A3359" s="55" t="s">
        <v>1627</v>
      </c>
      <c r="B3359" s="56" t="s">
        <v>3102</v>
      </c>
      <c r="C3359" s="55" t="s">
        <v>594</v>
      </c>
      <c r="D3359" s="55" t="s">
        <v>3103</v>
      </c>
      <c r="E3359" s="249" t="s">
        <v>1648</v>
      </c>
      <c r="F3359" s="249"/>
      <c r="G3359" s="57" t="s">
        <v>3104</v>
      </c>
      <c r="H3359" s="58">
        <v>0.09</v>
      </c>
      <c r="I3359" s="43">
        <f t="shared" si="707"/>
        <v>23.09</v>
      </c>
      <c r="J3359" s="43">
        <f t="shared" si="708"/>
        <v>2.0781000000000001</v>
      </c>
      <c r="L3359">
        <f>_xlfn.XLOOKUP(B3359,Analítico!B:B,Analítico!I:I,0)</f>
        <v>23.09</v>
      </c>
    </row>
    <row r="3360" spans="1:12" ht="24" customHeight="1" x14ac:dyDescent="0.25">
      <c r="A3360" s="55" t="s">
        <v>1627</v>
      </c>
      <c r="B3360" s="56" t="s">
        <v>3105</v>
      </c>
      <c r="C3360" s="55" t="s">
        <v>157</v>
      </c>
      <c r="D3360" s="55" t="s">
        <v>3106</v>
      </c>
      <c r="E3360" s="249" t="s">
        <v>1648</v>
      </c>
      <c r="F3360" s="249"/>
      <c r="G3360" s="57" t="s">
        <v>164</v>
      </c>
      <c r="H3360" s="58">
        <v>0.25</v>
      </c>
      <c r="I3360" s="43">
        <f t="shared" si="707"/>
        <v>2.77</v>
      </c>
      <c r="J3360" s="43">
        <f t="shared" si="708"/>
        <v>0.6925</v>
      </c>
      <c r="L3360">
        <f>_xlfn.XLOOKUP(B3360,Analítico!B:B,Analítico!I:I,0)</f>
        <v>2.77</v>
      </c>
    </row>
    <row r="3361" spans="1:12" ht="24" customHeight="1" x14ac:dyDescent="0.25">
      <c r="A3361" s="55" t="s">
        <v>1627</v>
      </c>
      <c r="B3361" s="56" t="s">
        <v>3107</v>
      </c>
      <c r="C3361" s="55" t="s">
        <v>157</v>
      </c>
      <c r="D3361" s="55" t="s">
        <v>3108</v>
      </c>
      <c r="E3361" s="249" t="s">
        <v>1665</v>
      </c>
      <c r="F3361" s="249"/>
      <c r="G3361" s="57" t="s">
        <v>266</v>
      </c>
      <c r="H3361" s="58">
        <v>0.2</v>
      </c>
      <c r="I3361" s="43">
        <f t="shared" si="707"/>
        <v>20.32</v>
      </c>
      <c r="J3361" s="43">
        <f t="shared" si="708"/>
        <v>4.0640000000000001</v>
      </c>
      <c r="L3361">
        <f>_xlfn.XLOOKUP(B3361,Analítico!B:B,Analítico!I:I,0)</f>
        <v>20.32</v>
      </c>
    </row>
    <row r="3362" spans="1:12" ht="24" customHeight="1" thickBot="1" x14ac:dyDescent="0.3">
      <c r="A3362" s="55" t="s">
        <v>1627</v>
      </c>
      <c r="B3362" s="56" t="s">
        <v>264</v>
      </c>
      <c r="C3362" s="55" t="s">
        <v>157</v>
      </c>
      <c r="D3362" s="55" t="s">
        <v>265</v>
      </c>
      <c r="E3362" s="249" t="s">
        <v>1665</v>
      </c>
      <c r="F3362" s="249"/>
      <c r="G3362" s="57" t="s">
        <v>266</v>
      </c>
      <c r="H3362" s="58">
        <v>0.1</v>
      </c>
      <c r="I3362" s="43">
        <f t="shared" si="707"/>
        <v>12.777270999999999</v>
      </c>
      <c r="J3362" s="43">
        <f t="shared" si="708"/>
        <v>1.2777270999999999</v>
      </c>
      <c r="L3362">
        <f>_xlfn.XLOOKUP(B3362,Analítico!B:B,Analítico!I:I,0)</f>
        <v>12.777270999999999</v>
      </c>
    </row>
    <row r="3363" spans="1:12" ht="26.25" hidden="1" thickBot="1" x14ac:dyDescent="0.3">
      <c r="A3363" s="44"/>
      <c r="B3363" s="44"/>
      <c r="C3363" s="44"/>
      <c r="D3363" s="44"/>
      <c r="E3363" s="44" t="s">
        <v>1629</v>
      </c>
      <c r="F3363" s="45">
        <v>5.43</v>
      </c>
      <c r="G3363" s="44" t="s">
        <v>1630</v>
      </c>
      <c r="H3363" s="45">
        <v>0</v>
      </c>
      <c r="I3363" s="44" t="s">
        <v>1631</v>
      </c>
      <c r="J3363" s="45">
        <v>5.43</v>
      </c>
      <c r="L3363" t="str">
        <f>_xlfn.XLOOKUP(B3363,Analítico!B:B,Analítico!I:I,0)</f>
        <v>MO com LS =&gt;</v>
      </c>
    </row>
    <row r="3364" spans="1:12" ht="15" hidden="1" customHeight="1" thickBot="1" x14ac:dyDescent="0.3">
      <c r="A3364" s="44"/>
      <c r="B3364" s="44"/>
      <c r="C3364" s="44"/>
      <c r="D3364" s="44"/>
      <c r="E3364" s="44" t="s">
        <v>1632</v>
      </c>
      <c r="F3364" s="45">
        <v>2.0499999999999998</v>
      </c>
      <c r="G3364" s="44"/>
      <c r="H3364" s="229" t="s">
        <v>1633</v>
      </c>
      <c r="I3364" s="229"/>
      <c r="J3364" s="45">
        <v>11.41</v>
      </c>
      <c r="L3364" t="str">
        <f>_xlfn.XLOOKUP(B3364,Analítico!B:B,Analítico!I:I,0)</f>
        <v>MO com LS =&gt;</v>
      </c>
    </row>
    <row r="3365" spans="1:12" ht="0.75" customHeight="1" thickTop="1" x14ac:dyDescent="0.25">
      <c r="A3365" s="49"/>
      <c r="B3365" s="49"/>
      <c r="C3365" s="49"/>
      <c r="D3365" s="49"/>
      <c r="E3365" s="49"/>
      <c r="F3365" s="49"/>
      <c r="G3365" s="49"/>
      <c r="H3365" s="49"/>
      <c r="I3365" s="49"/>
      <c r="J3365" s="49"/>
      <c r="L3365" t="str">
        <f>_xlfn.XLOOKUP(B3365,Analítico!B:B,Analítico!I:I,0)</f>
        <v>MO com LS =&gt;</v>
      </c>
    </row>
    <row r="3366" spans="1:12" ht="18" hidden="1" customHeight="1" x14ac:dyDescent="0.25">
      <c r="A3366" s="36" t="s">
        <v>1418</v>
      </c>
      <c r="B3366" s="37" t="s">
        <v>137</v>
      </c>
      <c r="C3366" s="36" t="s">
        <v>138</v>
      </c>
      <c r="D3366" s="36" t="s">
        <v>9</v>
      </c>
      <c r="E3366" s="250" t="s">
        <v>1626</v>
      </c>
      <c r="F3366" s="250"/>
      <c r="G3366" s="38" t="s">
        <v>139</v>
      </c>
      <c r="H3366" s="37" t="s">
        <v>140</v>
      </c>
      <c r="I3366" s="37" t="s">
        <v>141</v>
      </c>
      <c r="J3366" s="37" t="s">
        <v>10</v>
      </c>
      <c r="L3366" t="str">
        <f>_xlfn.XLOOKUP(B3366,Analítico!B:B,Analítico!I:I,0)</f>
        <v>Valor Unit</v>
      </c>
    </row>
    <row r="3367" spans="1:12" ht="24" customHeight="1" x14ac:dyDescent="0.25">
      <c r="A3367" s="39" t="s">
        <v>1636</v>
      </c>
      <c r="B3367" s="40" t="s">
        <v>1419</v>
      </c>
      <c r="C3367" s="39" t="s">
        <v>162</v>
      </c>
      <c r="D3367" s="39" t="s">
        <v>1420</v>
      </c>
      <c r="E3367" s="251" t="s">
        <v>2043</v>
      </c>
      <c r="F3367" s="251"/>
      <c r="G3367" s="41" t="s">
        <v>159</v>
      </c>
      <c r="H3367" s="42">
        <v>1</v>
      </c>
      <c r="I3367" s="43">
        <f t="shared" ref="I3367:I3371" si="709">L3367</f>
        <v>351.96306144262297</v>
      </c>
      <c r="J3367" s="43">
        <f t="shared" ref="J3367:J3371" si="710">H3367*I3367</f>
        <v>351.96306144262297</v>
      </c>
      <c r="L3367">
        <f>_xlfn.XLOOKUP(B3367,Analítico!B:B,Analítico!I:I,0)</f>
        <v>351.96306144262297</v>
      </c>
    </row>
    <row r="3368" spans="1:12" ht="24" customHeight="1" x14ac:dyDescent="0.25">
      <c r="A3368" s="50" t="s">
        <v>1638</v>
      </c>
      <c r="B3368" s="51" t="s">
        <v>1956</v>
      </c>
      <c r="C3368" s="50" t="s">
        <v>157</v>
      </c>
      <c r="D3368" s="50" t="s">
        <v>1957</v>
      </c>
      <c r="E3368" s="248" t="s">
        <v>1637</v>
      </c>
      <c r="F3368" s="248"/>
      <c r="G3368" s="52" t="s">
        <v>266</v>
      </c>
      <c r="H3368" s="53">
        <v>0.68500000000000005</v>
      </c>
      <c r="I3368" s="43">
        <f t="shared" si="709"/>
        <v>27.9</v>
      </c>
      <c r="J3368" s="43">
        <f t="shared" si="710"/>
        <v>19.111499999999999</v>
      </c>
      <c r="L3368">
        <f>_xlfn.XLOOKUP(B3368,Analítico!B:B,Analítico!I:I,0)</f>
        <v>27.9</v>
      </c>
    </row>
    <row r="3369" spans="1:12" ht="24" customHeight="1" x14ac:dyDescent="0.25">
      <c r="A3369" s="50" t="s">
        <v>1638</v>
      </c>
      <c r="B3369" s="51" t="s">
        <v>1186</v>
      </c>
      <c r="C3369" s="50" t="s">
        <v>157</v>
      </c>
      <c r="D3369" s="50" t="s">
        <v>1187</v>
      </c>
      <c r="E3369" s="248" t="s">
        <v>1637</v>
      </c>
      <c r="F3369" s="248"/>
      <c r="G3369" s="52" t="s">
        <v>266</v>
      </c>
      <c r="H3369" s="53">
        <v>0.68500000000000005</v>
      </c>
      <c r="I3369" s="43">
        <f t="shared" si="709"/>
        <v>18.82</v>
      </c>
      <c r="J3369" s="43">
        <f t="shared" si="710"/>
        <v>12.891700000000002</v>
      </c>
      <c r="L3369">
        <f>_xlfn.XLOOKUP(B3369,Analítico!B:B,Analítico!I:I,0)</f>
        <v>18.82</v>
      </c>
    </row>
    <row r="3370" spans="1:12" ht="24" customHeight="1" x14ac:dyDescent="0.25">
      <c r="A3370" s="55" t="s">
        <v>1627</v>
      </c>
      <c r="B3370" s="56" t="s">
        <v>3109</v>
      </c>
      <c r="C3370" s="55" t="s">
        <v>162</v>
      </c>
      <c r="D3370" s="55" t="s">
        <v>1420</v>
      </c>
      <c r="E3370" s="249" t="s">
        <v>1648</v>
      </c>
      <c r="F3370" s="249"/>
      <c r="G3370" s="57" t="s">
        <v>259</v>
      </c>
      <c r="H3370" s="58">
        <v>3.5</v>
      </c>
      <c r="I3370" s="43">
        <f t="shared" si="709"/>
        <v>63.155999999999999</v>
      </c>
      <c r="J3370" s="43">
        <f t="shared" si="710"/>
        <v>221.04599999999999</v>
      </c>
      <c r="L3370">
        <f>_xlfn.XLOOKUP(B3370,Analítico!B:B,Analítico!I:I,0)</f>
        <v>63.155999999999999</v>
      </c>
    </row>
    <row r="3371" spans="1:12" ht="24" customHeight="1" thickBot="1" x14ac:dyDescent="0.3">
      <c r="A3371" s="55" t="s">
        <v>1627</v>
      </c>
      <c r="B3371" s="56" t="s">
        <v>3110</v>
      </c>
      <c r="C3371" s="55" t="s">
        <v>162</v>
      </c>
      <c r="D3371" s="55" t="s">
        <v>3111</v>
      </c>
      <c r="E3371" s="249" t="s">
        <v>1648</v>
      </c>
      <c r="F3371" s="249"/>
      <c r="G3371" s="57" t="s">
        <v>1724</v>
      </c>
      <c r="H3371" s="58">
        <v>4</v>
      </c>
      <c r="I3371" s="43">
        <f t="shared" si="709"/>
        <v>24.73</v>
      </c>
      <c r="J3371" s="43">
        <f t="shared" si="710"/>
        <v>98.92</v>
      </c>
      <c r="L3371">
        <f>_xlfn.XLOOKUP(B3371,Analítico!B:B,Analítico!I:I,0)</f>
        <v>24.73</v>
      </c>
    </row>
    <row r="3372" spans="1:12" ht="26.25" hidden="1" thickBot="1" x14ac:dyDescent="0.3">
      <c r="A3372" s="44"/>
      <c r="B3372" s="44"/>
      <c r="C3372" s="44"/>
      <c r="D3372" s="44"/>
      <c r="E3372" s="44" t="s">
        <v>1629</v>
      </c>
      <c r="F3372" s="45">
        <v>23.47</v>
      </c>
      <c r="G3372" s="44" t="s">
        <v>1630</v>
      </c>
      <c r="H3372" s="45">
        <v>0</v>
      </c>
      <c r="I3372" s="44" t="s">
        <v>1631</v>
      </c>
      <c r="J3372" s="45">
        <v>23.47</v>
      </c>
      <c r="L3372" t="str">
        <f>_xlfn.XLOOKUP(B3372,Analítico!B:B,Analítico!I:I,0)</f>
        <v>MO com LS =&gt;</v>
      </c>
    </row>
    <row r="3373" spans="1:12" ht="15" hidden="1" customHeight="1" thickBot="1" x14ac:dyDescent="0.3">
      <c r="A3373" s="44"/>
      <c r="B3373" s="44"/>
      <c r="C3373" s="44"/>
      <c r="D3373" s="44"/>
      <c r="E3373" s="44" t="s">
        <v>1632</v>
      </c>
      <c r="F3373" s="45">
        <v>78.78</v>
      </c>
      <c r="G3373" s="44"/>
      <c r="H3373" s="229" t="s">
        <v>1633</v>
      </c>
      <c r="I3373" s="229"/>
      <c r="J3373" s="45">
        <v>436.88</v>
      </c>
      <c r="L3373" t="str">
        <f>_xlfn.XLOOKUP(B3373,Analítico!B:B,Analítico!I:I,0)</f>
        <v>MO com LS =&gt;</v>
      </c>
    </row>
    <row r="3374" spans="1:12" ht="0.75" customHeight="1" thickTop="1" x14ac:dyDescent="0.25">
      <c r="A3374" s="49"/>
      <c r="B3374" s="49"/>
      <c r="C3374" s="49"/>
      <c r="D3374" s="49"/>
      <c r="E3374" s="49"/>
      <c r="F3374" s="49"/>
      <c r="G3374" s="49"/>
      <c r="H3374" s="49"/>
      <c r="I3374" s="49"/>
      <c r="J3374" s="49"/>
      <c r="L3374" t="str">
        <f>_xlfn.XLOOKUP(B3374,Analítico!B:B,Analítico!I:I,0)</f>
        <v>MO com LS =&gt;</v>
      </c>
    </row>
    <row r="3375" spans="1:12" ht="18" hidden="1" customHeight="1" x14ac:dyDescent="0.25">
      <c r="A3375" s="36" t="s">
        <v>1421</v>
      </c>
      <c r="B3375" s="37" t="s">
        <v>137</v>
      </c>
      <c r="C3375" s="36" t="s">
        <v>138</v>
      </c>
      <c r="D3375" s="36" t="s">
        <v>9</v>
      </c>
      <c r="E3375" s="250" t="s">
        <v>1626</v>
      </c>
      <c r="F3375" s="250"/>
      <c r="G3375" s="38" t="s">
        <v>139</v>
      </c>
      <c r="H3375" s="37" t="s">
        <v>140</v>
      </c>
      <c r="I3375" s="37" t="s">
        <v>141</v>
      </c>
      <c r="J3375" s="37" t="s">
        <v>10</v>
      </c>
      <c r="L3375" t="str">
        <f>_xlfn.XLOOKUP(B3375,Analítico!B:B,Analítico!I:I,0)</f>
        <v>Valor Unit</v>
      </c>
    </row>
    <row r="3376" spans="1:12" ht="25.5" customHeight="1" x14ac:dyDescent="0.25">
      <c r="A3376" s="39" t="s">
        <v>1636</v>
      </c>
      <c r="B3376" s="40" t="s">
        <v>1422</v>
      </c>
      <c r="C3376" s="39" t="s">
        <v>157</v>
      </c>
      <c r="D3376" s="39" t="s">
        <v>1423</v>
      </c>
      <c r="E3376" s="251" t="s">
        <v>1955</v>
      </c>
      <c r="F3376" s="251"/>
      <c r="G3376" s="41" t="s">
        <v>159</v>
      </c>
      <c r="H3376" s="42">
        <v>1</v>
      </c>
      <c r="I3376" s="43">
        <f t="shared" ref="I3376:I3379" si="711">L3376</f>
        <v>13.760138000000001</v>
      </c>
      <c r="J3376" s="43">
        <f t="shared" ref="J3376:J3379" si="712">H3376*I3376</f>
        <v>13.760138000000001</v>
      </c>
      <c r="L3376">
        <f>_xlfn.XLOOKUP(B3376,Analítico!B:B,Analítico!I:I,0)</f>
        <v>13.760138000000001</v>
      </c>
    </row>
    <row r="3377" spans="1:12" ht="24" customHeight="1" x14ac:dyDescent="0.25">
      <c r="A3377" s="50" t="s">
        <v>1638</v>
      </c>
      <c r="B3377" s="51" t="s">
        <v>1956</v>
      </c>
      <c r="C3377" s="50" t="s">
        <v>157</v>
      </c>
      <c r="D3377" s="50" t="s">
        <v>1957</v>
      </c>
      <c r="E3377" s="248" t="s">
        <v>1637</v>
      </c>
      <c r="F3377" s="248"/>
      <c r="G3377" s="52" t="s">
        <v>266</v>
      </c>
      <c r="H3377" s="53">
        <v>0.188</v>
      </c>
      <c r="I3377" s="43">
        <f t="shared" si="711"/>
        <v>27.9</v>
      </c>
      <c r="J3377" s="43">
        <f t="shared" si="712"/>
        <v>5.2451999999999996</v>
      </c>
      <c r="L3377">
        <f>_xlfn.XLOOKUP(B3377,Analítico!B:B,Analítico!I:I,0)</f>
        <v>27.9</v>
      </c>
    </row>
    <row r="3378" spans="1:12" ht="24" customHeight="1" x14ac:dyDescent="0.25">
      <c r="A3378" s="50" t="s">
        <v>1638</v>
      </c>
      <c r="B3378" s="51" t="s">
        <v>1186</v>
      </c>
      <c r="C3378" s="50" t="s">
        <v>157</v>
      </c>
      <c r="D3378" s="50" t="s">
        <v>1187</v>
      </c>
      <c r="E3378" s="248" t="s">
        <v>1637</v>
      </c>
      <c r="F3378" s="248"/>
      <c r="G3378" s="52" t="s">
        <v>266</v>
      </c>
      <c r="H3378" s="53">
        <v>6.9000000000000006E-2</v>
      </c>
      <c r="I3378" s="43">
        <f t="shared" si="711"/>
        <v>18.82</v>
      </c>
      <c r="J3378" s="43">
        <f t="shared" si="712"/>
        <v>1.2985800000000001</v>
      </c>
      <c r="L3378">
        <f>_xlfn.XLOOKUP(B3378,Analítico!B:B,Analítico!I:I,0)</f>
        <v>18.82</v>
      </c>
    </row>
    <row r="3379" spans="1:12" ht="25.5" customHeight="1" thickBot="1" x14ac:dyDescent="0.3">
      <c r="A3379" s="55" t="s">
        <v>1627</v>
      </c>
      <c r="B3379" s="56" t="s">
        <v>3112</v>
      </c>
      <c r="C3379" s="55" t="s">
        <v>157</v>
      </c>
      <c r="D3379" s="55" t="s">
        <v>3113</v>
      </c>
      <c r="E3379" s="249" t="s">
        <v>1648</v>
      </c>
      <c r="F3379" s="249"/>
      <c r="G3379" s="57" t="s">
        <v>259</v>
      </c>
      <c r="H3379" s="58">
        <v>1.1399999999999999</v>
      </c>
      <c r="I3379" s="43">
        <f t="shared" si="711"/>
        <v>6.35</v>
      </c>
      <c r="J3379" s="43">
        <f t="shared" si="712"/>
        <v>7.238999999999999</v>
      </c>
      <c r="L3379">
        <f>_xlfn.XLOOKUP(B3379,Analítico!B:B,Analítico!I:I,0)</f>
        <v>6.35</v>
      </c>
    </row>
    <row r="3380" spans="1:12" ht="26.25" hidden="1" thickBot="1" x14ac:dyDescent="0.3">
      <c r="A3380" s="44"/>
      <c r="B3380" s="44"/>
      <c r="C3380" s="44"/>
      <c r="D3380" s="44"/>
      <c r="E3380" s="44" t="s">
        <v>1629</v>
      </c>
      <c r="F3380" s="45">
        <v>4.8499999999999996</v>
      </c>
      <c r="G3380" s="44" t="s">
        <v>1630</v>
      </c>
      <c r="H3380" s="45">
        <v>0</v>
      </c>
      <c r="I3380" s="44" t="s">
        <v>1631</v>
      </c>
      <c r="J3380" s="45">
        <v>4.8499999999999996</v>
      </c>
      <c r="L3380" t="str">
        <f>_xlfn.XLOOKUP(B3380,Analítico!B:B,Analítico!I:I,0)</f>
        <v>MO com LS =&gt;</v>
      </c>
    </row>
    <row r="3381" spans="1:12" ht="15" hidden="1" customHeight="1" thickBot="1" x14ac:dyDescent="0.3">
      <c r="A3381" s="44"/>
      <c r="B3381" s="44"/>
      <c r="C3381" s="44"/>
      <c r="D3381" s="44"/>
      <c r="E3381" s="44" t="s">
        <v>1632</v>
      </c>
      <c r="F3381" s="45">
        <v>3.08</v>
      </c>
      <c r="G3381" s="44"/>
      <c r="H3381" s="229" t="s">
        <v>1633</v>
      </c>
      <c r="I3381" s="229"/>
      <c r="J3381" s="45">
        <v>17.079999999999998</v>
      </c>
      <c r="L3381" t="str">
        <f>_xlfn.XLOOKUP(B3381,Analítico!B:B,Analítico!I:I,0)</f>
        <v>MO com LS =&gt;</v>
      </c>
    </row>
    <row r="3382" spans="1:12" ht="0.75" customHeight="1" thickTop="1" x14ac:dyDescent="0.25">
      <c r="A3382" s="49"/>
      <c r="B3382" s="49"/>
      <c r="C3382" s="49"/>
      <c r="D3382" s="49"/>
      <c r="E3382" s="49"/>
      <c r="F3382" s="49"/>
      <c r="G3382" s="49"/>
      <c r="H3382" s="49"/>
      <c r="I3382" s="49"/>
      <c r="J3382" s="49"/>
      <c r="L3382" t="str">
        <f>_xlfn.XLOOKUP(B3382,Analítico!B:B,Analítico!I:I,0)</f>
        <v>MO com LS =&gt;</v>
      </c>
    </row>
    <row r="3383" spans="1:12" ht="18" hidden="1" customHeight="1" x14ac:dyDescent="0.25">
      <c r="A3383" s="36" t="s">
        <v>1428</v>
      </c>
      <c r="B3383" s="37" t="s">
        <v>137</v>
      </c>
      <c r="C3383" s="36" t="s">
        <v>138</v>
      </c>
      <c r="D3383" s="36" t="s">
        <v>9</v>
      </c>
      <c r="E3383" s="250" t="s">
        <v>1626</v>
      </c>
      <c r="F3383" s="250"/>
      <c r="G3383" s="38" t="s">
        <v>139</v>
      </c>
      <c r="H3383" s="37" t="s">
        <v>140</v>
      </c>
      <c r="I3383" s="37" t="s">
        <v>141</v>
      </c>
      <c r="J3383" s="37" t="s">
        <v>10</v>
      </c>
      <c r="L3383" t="str">
        <f>_xlfn.XLOOKUP(B3383,Analítico!B:B,Analítico!I:I,0)</f>
        <v>Valor Unit</v>
      </c>
    </row>
    <row r="3384" spans="1:12" ht="25.5" customHeight="1" x14ac:dyDescent="0.25">
      <c r="A3384" s="39" t="s">
        <v>1636</v>
      </c>
      <c r="B3384" s="40" t="s">
        <v>1429</v>
      </c>
      <c r="C3384" s="39" t="s">
        <v>162</v>
      </c>
      <c r="D3384" s="39" t="s">
        <v>3114</v>
      </c>
      <c r="E3384" s="251" t="s">
        <v>3072</v>
      </c>
      <c r="F3384" s="251"/>
      <c r="G3384" s="41" t="s">
        <v>212</v>
      </c>
      <c r="H3384" s="42">
        <v>1</v>
      </c>
      <c r="I3384" s="43">
        <f t="shared" ref="I3384:I3385" si="713">L3384</f>
        <v>90.802409483606567</v>
      </c>
      <c r="J3384" s="43">
        <f t="shared" ref="J3384:J3385" si="714">H3384*I3384</f>
        <v>90.802409483606567</v>
      </c>
      <c r="L3384">
        <f>_xlfn.XLOOKUP(B3384,Analítico!B:B,Analítico!I:I,0)</f>
        <v>90.802409483606567</v>
      </c>
    </row>
    <row r="3385" spans="1:12" ht="24" customHeight="1" thickBot="1" x14ac:dyDescent="0.3">
      <c r="A3385" s="50" t="s">
        <v>1638</v>
      </c>
      <c r="B3385" s="51" t="s">
        <v>1186</v>
      </c>
      <c r="C3385" s="50" t="s">
        <v>157</v>
      </c>
      <c r="D3385" s="50" t="s">
        <v>1187</v>
      </c>
      <c r="E3385" s="248" t="s">
        <v>1637</v>
      </c>
      <c r="F3385" s="248"/>
      <c r="G3385" s="52" t="s">
        <v>266</v>
      </c>
      <c r="H3385" s="53">
        <v>4.8250000000000002</v>
      </c>
      <c r="I3385" s="43">
        <f t="shared" si="713"/>
        <v>18.82</v>
      </c>
      <c r="J3385" s="43">
        <f t="shared" si="714"/>
        <v>90.8065</v>
      </c>
      <c r="L3385">
        <f>_xlfn.XLOOKUP(B3385,Analítico!B:B,Analítico!I:I,0)</f>
        <v>18.82</v>
      </c>
    </row>
    <row r="3386" spans="1:12" ht="26.25" hidden="1" thickBot="1" x14ac:dyDescent="0.3">
      <c r="A3386" s="44"/>
      <c r="B3386" s="44"/>
      <c r="C3386" s="44"/>
      <c r="D3386" s="44"/>
      <c r="E3386" s="44" t="s">
        <v>1629</v>
      </c>
      <c r="F3386" s="45">
        <v>64.069999999999993</v>
      </c>
      <c r="G3386" s="44" t="s">
        <v>1630</v>
      </c>
      <c r="H3386" s="45">
        <v>0</v>
      </c>
      <c r="I3386" s="44" t="s">
        <v>1631</v>
      </c>
      <c r="J3386" s="45">
        <v>64.069999999999993</v>
      </c>
      <c r="L3386" t="str">
        <f>_xlfn.XLOOKUP(B3386,Analítico!B:B,Analítico!I:I,0)</f>
        <v>MO com LS =&gt;</v>
      </c>
    </row>
    <row r="3387" spans="1:12" ht="15" hidden="1" customHeight="1" thickBot="1" x14ac:dyDescent="0.3">
      <c r="A3387" s="44"/>
      <c r="B3387" s="44"/>
      <c r="C3387" s="44"/>
      <c r="D3387" s="44"/>
      <c r="E3387" s="44" t="s">
        <v>1632</v>
      </c>
      <c r="F3387" s="45">
        <v>20.32</v>
      </c>
      <c r="G3387" s="44"/>
      <c r="H3387" s="229" t="s">
        <v>1633</v>
      </c>
      <c r="I3387" s="229"/>
      <c r="J3387" s="45">
        <v>112.71</v>
      </c>
      <c r="L3387" t="str">
        <f>_xlfn.XLOOKUP(B3387,Analítico!B:B,Analítico!I:I,0)</f>
        <v>MO com LS =&gt;</v>
      </c>
    </row>
    <row r="3388" spans="1:12" ht="0.75" customHeight="1" thickTop="1" x14ac:dyDescent="0.25">
      <c r="A3388" s="49"/>
      <c r="B3388" s="49"/>
      <c r="C3388" s="49"/>
      <c r="D3388" s="49"/>
      <c r="E3388" s="49"/>
      <c r="F3388" s="49"/>
      <c r="G3388" s="49"/>
      <c r="H3388" s="49"/>
      <c r="I3388" s="49"/>
      <c r="J3388" s="49"/>
      <c r="L3388" t="str">
        <f>_xlfn.XLOOKUP(B3388,Analítico!B:B,Analítico!I:I,0)</f>
        <v>MO com LS =&gt;</v>
      </c>
    </row>
    <row r="3389" spans="1:12" ht="18" hidden="1" customHeight="1" x14ac:dyDescent="0.25">
      <c r="A3389" s="36" t="s">
        <v>1431</v>
      </c>
      <c r="B3389" s="37" t="s">
        <v>137</v>
      </c>
      <c r="C3389" s="36" t="s">
        <v>138</v>
      </c>
      <c r="D3389" s="36" t="s">
        <v>9</v>
      </c>
      <c r="E3389" s="250" t="s">
        <v>1626</v>
      </c>
      <c r="F3389" s="250"/>
      <c r="G3389" s="38" t="s">
        <v>139</v>
      </c>
      <c r="H3389" s="37" t="s">
        <v>140</v>
      </c>
      <c r="I3389" s="37" t="s">
        <v>141</v>
      </c>
      <c r="J3389" s="37" t="s">
        <v>10</v>
      </c>
      <c r="L3389" t="str">
        <f>_xlfn.XLOOKUP(B3389,Analítico!B:B,Analítico!I:I,0)</f>
        <v>Valor Unit</v>
      </c>
    </row>
    <row r="3390" spans="1:12" ht="24" customHeight="1" x14ac:dyDescent="0.25">
      <c r="A3390" s="39" t="s">
        <v>1636</v>
      </c>
      <c r="B3390" s="40" t="s">
        <v>1432</v>
      </c>
      <c r="C3390" s="39" t="s">
        <v>162</v>
      </c>
      <c r="D3390" s="39" t="s">
        <v>3115</v>
      </c>
      <c r="E3390" s="251" t="s">
        <v>3116</v>
      </c>
      <c r="F3390" s="251"/>
      <c r="G3390" s="41" t="s">
        <v>212</v>
      </c>
      <c r="H3390" s="42">
        <v>1</v>
      </c>
      <c r="I3390" s="43">
        <f t="shared" ref="I3390:I3396" si="715">L3390</f>
        <v>743.45026634426233</v>
      </c>
      <c r="J3390" s="43">
        <f t="shared" ref="J3390:J3396" si="716">H3390*I3390</f>
        <v>743.45026634426233</v>
      </c>
      <c r="L3390">
        <f>_xlfn.XLOOKUP(B3390,Analítico!B:B,Analítico!I:I,0)</f>
        <v>743.45026634426233</v>
      </c>
    </row>
    <row r="3391" spans="1:12" ht="25.5" customHeight="1" x14ac:dyDescent="0.25">
      <c r="A3391" s="50" t="s">
        <v>1638</v>
      </c>
      <c r="B3391" s="51" t="s">
        <v>1915</v>
      </c>
      <c r="C3391" s="50" t="s">
        <v>157</v>
      </c>
      <c r="D3391" s="50" t="s">
        <v>1916</v>
      </c>
      <c r="E3391" s="248" t="s">
        <v>1637</v>
      </c>
      <c r="F3391" s="248"/>
      <c r="G3391" s="52" t="s">
        <v>266</v>
      </c>
      <c r="H3391" s="53">
        <v>9.7899999999999991</v>
      </c>
      <c r="I3391" s="43">
        <f t="shared" si="715"/>
        <v>19.7</v>
      </c>
      <c r="J3391" s="43">
        <f t="shared" si="716"/>
        <v>192.86299999999997</v>
      </c>
      <c r="L3391">
        <f>_xlfn.XLOOKUP(B3391,Analítico!B:B,Analítico!I:I,0)</f>
        <v>19.7</v>
      </c>
    </row>
    <row r="3392" spans="1:12" ht="25.5" customHeight="1" x14ac:dyDescent="0.25">
      <c r="A3392" s="50" t="s">
        <v>1638</v>
      </c>
      <c r="B3392" s="51" t="s">
        <v>3075</v>
      </c>
      <c r="C3392" s="50" t="s">
        <v>157</v>
      </c>
      <c r="D3392" s="50" t="s">
        <v>3076</v>
      </c>
      <c r="E3392" s="248" t="s">
        <v>1637</v>
      </c>
      <c r="F3392" s="248"/>
      <c r="G3392" s="52" t="s">
        <v>266</v>
      </c>
      <c r="H3392" s="53">
        <v>2.9369999999999998</v>
      </c>
      <c r="I3392" s="43">
        <f t="shared" si="715"/>
        <v>21.63</v>
      </c>
      <c r="J3392" s="43">
        <f t="shared" si="716"/>
        <v>63.527309999999993</v>
      </c>
      <c r="L3392">
        <f>_xlfn.XLOOKUP(B3392,Analítico!B:B,Analítico!I:I,0)</f>
        <v>21.63</v>
      </c>
    </row>
    <row r="3393" spans="1:12" ht="24" customHeight="1" x14ac:dyDescent="0.25">
      <c r="A3393" s="55" t="s">
        <v>1627</v>
      </c>
      <c r="B3393" s="56" t="s">
        <v>1841</v>
      </c>
      <c r="C3393" s="55" t="s">
        <v>162</v>
      </c>
      <c r="D3393" s="55" t="s">
        <v>1842</v>
      </c>
      <c r="E3393" s="249" t="s">
        <v>1648</v>
      </c>
      <c r="F3393" s="249"/>
      <c r="G3393" s="57" t="s">
        <v>259</v>
      </c>
      <c r="H3393" s="58">
        <v>397</v>
      </c>
      <c r="I3393" s="43">
        <f t="shared" si="715"/>
        <v>0.7</v>
      </c>
      <c r="J3393" s="43">
        <f t="shared" si="716"/>
        <v>277.89999999999998</v>
      </c>
      <c r="L3393">
        <f>_xlfn.XLOOKUP(B3393,Analítico!B:B,Analítico!I:I,0)</f>
        <v>0.7</v>
      </c>
    </row>
    <row r="3394" spans="1:12" ht="24" customHeight="1" x14ac:dyDescent="0.25">
      <c r="A3394" s="55" t="s">
        <v>1627</v>
      </c>
      <c r="B3394" s="56" t="s">
        <v>1843</v>
      </c>
      <c r="C3394" s="55" t="s">
        <v>162</v>
      </c>
      <c r="D3394" s="55" t="s">
        <v>1844</v>
      </c>
      <c r="E3394" s="249" t="s">
        <v>1648</v>
      </c>
      <c r="F3394" s="249"/>
      <c r="G3394" s="57" t="s">
        <v>212</v>
      </c>
      <c r="H3394" s="58">
        <v>0.8</v>
      </c>
      <c r="I3394" s="43">
        <f t="shared" si="715"/>
        <v>137.29</v>
      </c>
      <c r="J3394" s="43">
        <f t="shared" si="716"/>
        <v>109.83199999999999</v>
      </c>
      <c r="L3394">
        <f>_xlfn.XLOOKUP(B3394,Analítico!B:B,Analítico!I:I,0)</f>
        <v>137.29</v>
      </c>
    </row>
    <row r="3395" spans="1:12" ht="24" customHeight="1" x14ac:dyDescent="0.25">
      <c r="A3395" s="55" t="s">
        <v>1627</v>
      </c>
      <c r="B3395" s="56" t="s">
        <v>3077</v>
      </c>
      <c r="C3395" s="55" t="s">
        <v>162</v>
      </c>
      <c r="D3395" s="55" t="s">
        <v>3078</v>
      </c>
      <c r="E3395" s="249" t="s">
        <v>1648</v>
      </c>
      <c r="F3395" s="249"/>
      <c r="G3395" s="57" t="s">
        <v>212</v>
      </c>
      <c r="H3395" s="58">
        <v>0.5</v>
      </c>
      <c r="I3395" s="43">
        <f t="shared" si="715"/>
        <v>96</v>
      </c>
      <c r="J3395" s="43">
        <f t="shared" si="716"/>
        <v>48</v>
      </c>
      <c r="L3395">
        <f>_xlfn.XLOOKUP(B3395,Analítico!B:B,Analítico!I:I,0)</f>
        <v>96</v>
      </c>
    </row>
    <row r="3396" spans="1:12" ht="24" customHeight="1" thickBot="1" x14ac:dyDescent="0.3">
      <c r="A3396" s="55" t="s">
        <v>1627</v>
      </c>
      <c r="B3396" s="56" t="s">
        <v>3079</v>
      </c>
      <c r="C3396" s="55" t="s">
        <v>162</v>
      </c>
      <c r="D3396" s="55" t="s">
        <v>3080</v>
      </c>
      <c r="E3396" s="249" t="s">
        <v>1648</v>
      </c>
      <c r="F3396" s="249"/>
      <c r="G3396" s="57" t="s">
        <v>212</v>
      </c>
      <c r="H3396" s="58">
        <v>0.5</v>
      </c>
      <c r="I3396" s="43">
        <f t="shared" si="715"/>
        <v>96</v>
      </c>
      <c r="J3396" s="43">
        <f t="shared" si="716"/>
        <v>48</v>
      </c>
      <c r="L3396">
        <f>_xlfn.XLOOKUP(B3396,Analítico!B:B,Analítico!I:I,0)</f>
        <v>96</v>
      </c>
    </row>
    <row r="3397" spans="1:12" ht="26.25" hidden="1" thickBot="1" x14ac:dyDescent="0.3">
      <c r="A3397" s="44"/>
      <c r="B3397" s="44"/>
      <c r="C3397" s="44"/>
      <c r="D3397" s="44"/>
      <c r="E3397" s="44" t="s">
        <v>1629</v>
      </c>
      <c r="F3397" s="45">
        <v>189.18</v>
      </c>
      <c r="G3397" s="44" t="s">
        <v>1630</v>
      </c>
      <c r="H3397" s="45">
        <v>0</v>
      </c>
      <c r="I3397" s="44" t="s">
        <v>1631</v>
      </c>
      <c r="J3397" s="45">
        <v>189.18</v>
      </c>
      <c r="L3397" t="str">
        <f>_xlfn.XLOOKUP(B3397,Analítico!B:B,Analítico!I:I,0)</f>
        <v>MO com LS =&gt;</v>
      </c>
    </row>
    <row r="3398" spans="1:12" ht="15" hidden="1" customHeight="1" thickBot="1" x14ac:dyDescent="0.3">
      <c r="A3398" s="44"/>
      <c r="B3398" s="44"/>
      <c r="C3398" s="44"/>
      <c r="D3398" s="44"/>
      <c r="E3398" s="44" t="s">
        <v>1632</v>
      </c>
      <c r="F3398" s="45">
        <v>166.41</v>
      </c>
      <c r="G3398" s="44"/>
      <c r="H3398" s="229" t="s">
        <v>1633</v>
      </c>
      <c r="I3398" s="229"/>
      <c r="J3398" s="45">
        <v>922.82</v>
      </c>
      <c r="L3398" t="str">
        <f>_xlfn.XLOOKUP(B3398,Analítico!B:B,Analítico!I:I,0)</f>
        <v>MO com LS =&gt;</v>
      </c>
    </row>
    <row r="3399" spans="1:12" ht="0.75" customHeight="1" thickTop="1" x14ac:dyDescent="0.25">
      <c r="A3399" s="49"/>
      <c r="B3399" s="49"/>
      <c r="C3399" s="49"/>
      <c r="D3399" s="49"/>
      <c r="E3399" s="49"/>
      <c r="F3399" s="49"/>
      <c r="G3399" s="49"/>
      <c r="H3399" s="49"/>
      <c r="I3399" s="49"/>
      <c r="J3399" s="49"/>
      <c r="L3399" t="str">
        <f>_xlfn.XLOOKUP(B3399,Analítico!B:B,Analítico!I:I,0)</f>
        <v>MO com LS =&gt;</v>
      </c>
    </row>
    <row r="3400" spans="1:12" ht="18" hidden="1" customHeight="1" x14ac:dyDescent="0.25">
      <c r="A3400" s="36" t="s">
        <v>1434</v>
      </c>
      <c r="B3400" s="37" t="s">
        <v>137</v>
      </c>
      <c r="C3400" s="36" t="s">
        <v>138</v>
      </c>
      <c r="D3400" s="36" t="s">
        <v>9</v>
      </c>
      <c r="E3400" s="250" t="s">
        <v>1626</v>
      </c>
      <c r="F3400" s="250"/>
      <c r="G3400" s="38" t="s">
        <v>139</v>
      </c>
      <c r="H3400" s="37" t="s">
        <v>140</v>
      </c>
      <c r="I3400" s="37" t="s">
        <v>141</v>
      </c>
      <c r="J3400" s="37" t="s">
        <v>10</v>
      </c>
      <c r="L3400" t="str">
        <f>_xlfn.XLOOKUP(B3400,Analítico!B:B,Analítico!I:I,0)</f>
        <v>Valor Unit</v>
      </c>
    </row>
    <row r="3401" spans="1:12" ht="39" customHeight="1" x14ac:dyDescent="0.25">
      <c r="A3401" s="39" t="s">
        <v>1636</v>
      </c>
      <c r="B3401" s="40" t="s">
        <v>1435</v>
      </c>
      <c r="C3401" s="39" t="s">
        <v>157</v>
      </c>
      <c r="D3401" s="39" t="s">
        <v>1436</v>
      </c>
      <c r="E3401" s="251" t="s">
        <v>1994</v>
      </c>
      <c r="F3401" s="251"/>
      <c r="G3401" s="41" t="s">
        <v>259</v>
      </c>
      <c r="H3401" s="42">
        <v>1</v>
      </c>
      <c r="I3401" s="43">
        <f t="shared" ref="I3401:I3406" si="717">L3401</f>
        <v>10.996831598360657</v>
      </c>
      <c r="J3401" s="43">
        <f t="shared" ref="J3401:J3406" si="718">H3401*I3401</f>
        <v>10.996831598360657</v>
      </c>
      <c r="L3401">
        <f>_xlfn.XLOOKUP(B3401,Analítico!B:B,Analítico!I:I,0)</f>
        <v>10.996831598360657</v>
      </c>
    </row>
    <row r="3402" spans="1:12" ht="24" customHeight="1" x14ac:dyDescent="0.25">
      <c r="A3402" s="50" t="s">
        <v>1638</v>
      </c>
      <c r="B3402" s="51" t="s">
        <v>3117</v>
      </c>
      <c r="C3402" s="50" t="s">
        <v>157</v>
      </c>
      <c r="D3402" s="50" t="s">
        <v>3118</v>
      </c>
      <c r="E3402" s="248" t="s">
        <v>1637</v>
      </c>
      <c r="F3402" s="248"/>
      <c r="G3402" s="52" t="s">
        <v>266</v>
      </c>
      <c r="H3402" s="53">
        <v>7.0000000000000001E-3</v>
      </c>
      <c r="I3402" s="43">
        <f t="shared" si="717"/>
        <v>19.079999999999998</v>
      </c>
      <c r="J3402" s="43">
        <f t="shared" si="718"/>
        <v>0.13355999999999998</v>
      </c>
      <c r="L3402">
        <f>_xlfn.XLOOKUP(B3402,Analítico!B:B,Analítico!I:I,0)</f>
        <v>19.079999999999998</v>
      </c>
    </row>
    <row r="3403" spans="1:12" ht="24" customHeight="1" x14ac:dyDescent="0.25">
      <c r="A3403" s="50" t="s">
        <v>1638</v>
      </c>
      <c r="B3403" s="51" t="s">
        <v>3119</v>
      </c>
      <c r="C3403" s="50" t="s">
        <v>157</v>
      </c>
      <c r="D3403" s="50" t="s">
        <v>3120</v>
      </c>
      <c r="E3403" s="248" t="s">
        <v>1637</v>
      </c>
      <c r="F3403" s="248"/>
      <c r="G3403" s="52" t="s">
        <v>266</v>
      </c>
      <c r="H3403" s="53">
        <v>1.7999999999999999E-2</v>
      </c>
      <c r="I3403" s="43">
        <f t="shared" si="717"/>
        <v>26.51</v>
      </c>
      <c r="J3403" s="43">
        <f t="shared" si="718"/>
        <v>0.47717999999999999</v>
      </c>
      <c r="L3403">
        <f>_xlfn.XLOOKUP(B3403,Analítico!B:B,Analítico!I:I,0)</f>
        <v>26.51</v>
      </c>
    </row>
    <row r="3404" spans="1:12" ht="39" customHeight="1" x14ac:dyDescent="0.25">
      <c r="A3404" s="55" t="s">
        <v>1627</v>
      </c>
      <c r="B3404" s="56" t="s">
        <v>3121</v>
      </c>
      <c r="C3404" s="55" t="s">
        <v>157</v>
      </c>
      <c r="D3404" s="55" t="s">
        <v>3122</v>
      </c>
      <c r="E3404" s="249" t="s">
        <v>1648</v>
      </c>
      <c r="F3404" s="249"/>
      <c r="G3404" s="57" t="s">
        <v>255</v>
      </c>
      <c r="H3404" s="58">
        <v>0.223</v>
      </c>
      <c r="I3404" s="43">
        <f t="shared" si="717"/>
        <v>5.3</v>
      </c>
      <c r="J3404" s="43">
        <f t="shared" si="718"/>
        <v>1.1819</v>
      </c>
      <c r="L3404">
        <f>_xlfn.XLOOKUP(B3404,Analítico!B:B,Analítico!I:I,0)</f>
        <v>5.3</v>
      </c>
    </row>
    <row r="3405" spans="1:12" ht="51.75" customHeight="1" x14ac:dyDescent="0.25">
      <c r="A3405" s="55" t="s">
        <v>1627</v>
      </c>
      <c r="B3405" s="56" t="s">
        <v>3123</v>
      </c>
      <c r="C3405" s="55" t="s">
        <v>157</v>
      </c>
      <c r="D3405" s="55" t="s">
        <v>3124</v>
      </c>
      <c r="E3405" s="249" t="s">
        <v>1648</v>
      </c>
      <c r="F3405" s="249"/>
      <c r="G3405" s="57" t="s">
        <v>159</v>
      </c>
      <c r="H3405" s="58">
        <v>0.27200000000000002</v>
      </c>
      <c r="I3405" s="43">
        <f t="shared" si="717"/>
        <v>33.01</v>
      </c>
      <c r="J3405" s="43">
        <f t="shared" si="718"/>
        <v>8.9787200000000009</v>
      </c>
      <c r="L3405">
        <f>_xlfn.XLOOKUP(B3405,Analítico!B:B,Analítico!I:I,0)</f>
        <v>33.01</v>
      </c>
    </row>
    <row r="3406" spans="1:12" ht="25.5" customHeight="1" thickBot="1" x14ac:dyDescent="0.3">
      <c r="A3406" s="55" t="s">
        <v>1627</v>
      </c>
      <c r="B3406" s="56" t="s">
        <v>2581</v>
      </c>
      <c r="C3406" s="55" t="s">
        <v>157</v>
      </c>
      <c r="D3406" s="55" t="s">
        <v>2582</v>
      </c>
      <c r="E3406" s="249" t="s">
        <v>1648</v>
      </c>
      <c r="F3406" s="249"/>
      <c r="G3406" s="57" t="s">
        <v>259</v>
      </c>
      <c r="H3406" s="58">
        <v>1.0999999999999999E-2</v>
      </c>
      <c r="I3406" s="43">
        <f t="shared" si="717"/>
        <v>23.59</v>
      </c>
      <c r="J3406" s="43">
        <f t="shared" si="718"/>
        <v>0.25949</v>
      </c>
      <c r="L3406">
        <f>_xlfn.XLOOKUP(B3406,Analítico!B:B,Analítico!I:I,0)</f>
        <v>23.59</v>
      </c>
    </row>
    <row r="3407" spans="1:12" ht="26.25" hidden="1" thickBot="1" x14ac:dyDescent="0.3">
      <c r="A3407" s="44"/>
      <c r="B3407" s="44"/>
      <c r="C3407" s="44"/>
      <c r="D3407" s="44"/>
      <c r="E3407" s="44" t="s">
        <v>1629</v>
      </c>
      <c r="F3407" s="45">
        <v>0.46</v>
      </c>
      <c r="G3407" s="44" t="s">
        <v>1630</v>
      </c>
      <c r="H3407" s="45">
        <v>0</v>
      </c>
      <c r="I3407" s="44" t="s">
        <v>1631</v>
      </c>
      <c r="J3407" s="45">
        <v>0.46</v>
      </c>
      <c r="L3407" t="str">
        <f>_xlfn.XLOOKUP(B3407,Analítico!B:B,Analítico!I:I,0)</f>
        <v>MO com LS =&gt;</v>
      </c>
    </row>
    <row r="3408" spans="1:12" ht="15" hidden="1" customHeight="1" thickBot="1" x14ac:dyDescent="0.3">
      <c r="A3408" s="44"/>
      <c r="B3408" s="44"/>
      <c r="C3408" s="44"/>
      <c r="D3408" s="44"/>
      <c r="E3408" s="44" t="s">
        <v>1632</v>
      </c>
      <c r="F3408" s="45">
        <v>2.46</v>
      </c>
      <c r="G3408" s="44"/>
      <c r="H3408" s="229" t="s">
        <v>1633</v>
      </c>
      <c r="I3408" s="229"/>
      <c r="J3408" s="45">
        <v>13.65</v>
      </c>
      <c r="L3408" t="str">
        <f>_xlfn.XLOOKUP(B3408,Analítico!B:B,Analítico!I:I,0)</f>
        <v>MO com LS =&gt;</v>
      </c>
    </row>
    <row r="3409" spans="1:12" ht="0.75" customHeight="1" thickTop="1" x14ac:dyDescent="0.25">
      <c r="A3409" s="49"/>
      <c r="B3409" s="49"/>
      <c r="C3409" s="49"/>
      <c r="D3409" s="49"/>
      <c r="E3409" s="49"/>
      <c r="F3409" s="49"/>
      <c r="G3409" s="49"/>
      <c r="H3409" s="49"/>
      <c r="I3409" s="49"/>
      <c r="J3409" s="49"/>
      <c r="L3409" t="str">
        <f>_xlfn.XLOOKUP(B3409,Analítico!B:B,Analítico!I:I,0)</f>
        <v>MO com LS =&gt;</v>
      </c>
    </row>
    <row r="3410" spans="1:12" ht="18" hidden="1" customHeight="1" x14ac:dyDescent="0.25">
      <c r="A3410" s="36" t="s">
        <v>1437</v>
      </c>
      <c r="B3410" s="37" t="s">
        <v>137</v>
      </c>
      <c r="C3410" s="36" t="s">
        <v>138</v>
      </c>
      <c r="D3410" s="36" t="s">
        <v>9</v>
      </c>
      <c r="E3410" s="250" t="s">
        <v>1626</v>
      </c>
      <c r="F3410" s="250"/>
      <c r="G3410" s="38" t="s">
        <v>139</v>
      </c>
      <c r="H3410" s="37" t="s">
        <v>140</v>
      </c>
      <c r="I3410" s="37" t="s">
        <v>141</v>
      </c>
      <c r="J3410" s="37" t="s">
        <v>10</v>
      </c>
      <c r="L3410" t="str">
        <f>_xlfn.XLOOKUP(B3410,Analítico!B:B,Analítico!I:I,0)</f>
        <v>Valor Unit</v>
      </c>
    </row>
    <row r="3411" spans="1:12" ht="51.75" customHeight="1" x14ac:dyDescent="0.25">
      <c r="A3411" s="39" t="s">
        <v>1636</v>
      </c>
      <c r="B3411" s="40" t="s">
        <v>1438</v>
      </c>
      <c r="C3411" s="39" t="s">
        <v>157</v>
      </c>
      <c r="D3411" s="39" t="s">
        <v>1439</v>
      </c>
      <c r="E3411" s="251" t="s">
        <v>2026</v>
      </c>
      <c r="F3411" s="251"/>
      <c r="G3411" s="41" t="s">
        <v>159</v>
      </c>
      <c r="H3411" s="42">
        <v>1</v>
      </c>
      <c r="I3411" s="43">
        <f t="shared" ref="I3411:I3416" si="719">L3411</f>
        <v>33.095226524590167</v>
      </c>
      <c r="J3411" s="43">
        <f t="shared" ref="J3411:J3416" si="720">H3411*I3411</f>
        <v>33.095226524590167</v>
      </c>
      <c r="L3411">
        <f>_xlfn.XLOOKUP(B3411,Analítico!B:B,Analítico!I:I,0)</f>
        <v>33.095226524590167</v>
      </c>
    </row>
    <row r="3412" spans="1:12" ht="39" customHeight="1" x14ac:dyDescent="0.25">
      <c r="A3412" s="50" t="s">
        <v>1638</v>
      </c>
      <c r="B3412" s="51" t="s">
        <v>3125</v>
      </c>
      <c r="C3412" s="50" t="s">
        <v>157</v>
      </c>
      <c r="D3412" s="50" t="s">
        <v>3126</v>
      </c>
      <c r="E3412" s="248" t="s">
        <v>1637</v>
      </c>
      <c r="F3412" s="248"/>
      <c r="G3412" s="52" t="s">
        <v>212</v>
      </c>
      <c r="H3412" s="53">
        <v>3.1E-2</v>
      </c>
      <c r="I3412" s="43">
        <f t="shared" si="719"/>
        <v>689.85</v>
      </c>
      <c r="J3412" s="43">
        <f t="shared" si="720"/>
        <v>21.385349999999999</v>
      </c>
      <c r="L3412">
        <f>_xlfn.XLOOKUP(B3412,Analítico!B:B,Analítico!I:I,0)</f>
        <v>689.85</v>
      </c>
    </row>
    <row r="3413" spans="1:12" ht="24" customHeight="1" x14ac:dyDescent="0.25">
      <c r="A3413" s="50" t="s">
        <v>1638</v>
      </c>
      <c r="B3413" s="51" t="s">
        <v>1792</v>
      </c>
      <c r="C3413" s="50" t="s">
        <v>157</v>
      </c>
      <c r="D3413" s="50" t="s">
        <v>1793</v>
      </c>
      <c r="E3413" s="248" t="s">
        <v>1637</v>
      </c>
      <c r="F3413" s="248"/>
      <c r="G3413" s="52" t="s">
        <v>266</v>
      </c>
      <c r="H3413" s="53">
        <v>0.214</v>
      </c>
      <c r="I3413" s="43">
        <f t="shared" si="719"/>
        <v>26.65</v>
      </c>
      <c r="J3413" s="43">
        <f t="shared" si="720"/>
        <v>5.7030999999999992</v>
      </c>
      <c r="L3413">
        <f>_xlfn.XLOOKUP(B3413,Analítico!B:B,Analítico!I:I,0)</f>
        <v>26.65</v>
      </c>
    </row>
    <row r="3414" spans="1:12" ht="24" customHeight="1" x14ac:dyDescent="0.25">
      <c r="A3414" s="50" t="s">
        <v>1638</v>
      </c>
      <c r="B3414" s="51" t="s">
        <v>1186</v>
      </c>
      <c r="C3414" s="50" t="s">
        <v>157</v>
      </c>
      <c r="D3414" s="50" t="s">
        <v>1187</v>
      </c>
      <c r="E3414" s="248" t="s">
        <v>1637</v>
      </c>
      <c r="F3414" s="248"/>
      <c r="G3414" s="52" t="s">
        <v>266</v>
      </c>
      <c r="H3414" s="53">
        <v>0.107</v>
      </c>
      <c r="I3414" s="43">
        <f t="shared" si="719"/>
        <v>18.82</v>
      </c>
      <c r="J3414" s="43">
        <f t="shared" si="720"/>
        <v>2.0137399999999999</v>
      </c>
      <c r="L3414">
        <f>_xlfn.XLOOKUP(B3414,Analítico!B:B,Analítico!I:I,0)</f>
        <v>18.82</v>
      </c>
    </row>
    <row r="3415" spans="1:12" ht="24" customHeight="1" x14ac:dyDescent="0.25">
      <c r="A3415" s="55" t="s">
        <v>1627</v>
      </c>
      <c r="B3415" s="56" t="s">
        <v>2029</v>
      </c>
      <c r="C3415" s="55" t="s">
        <v>157</v>
      </c>
      <c r="D3415" s="55" t="s">
        <v>2030</v>
      </c>
      <c r="E3415" s="249" t="s">
        <v>1648</v>
      </c>
      <c r="F3415" s="249"/>
      <c r="G3415" s="57" t="s">
        <v>259</v>
      </c>
      <c r="H3415" s="58">
        <v>0.5</v>
      </c>
      <c r="I3415" s="43">
        <f t="shared" si="719"/>
        <v>0.7</v>
      </c>
      <c r="J3415" s="43">
        <f t="shared" si="720"/>
        <v>0.35</v>
      </c>
      <c r="L3415">
        <f>_xlfn.XLOOKUP(B3415,Analítico!B:B,Analítico!I:I,0)</f>
        <v>0.7</v>
      </c>
    </row>
    <row r="3416" spans="1:12" ht="25.5" customHeight="1" thickBot="1" x14ac:dyDescent="0.3">
      <c r="A3416" s="55" t="s">
        <v>1627</v>
      </c>
      <c r="B3416" s="56" t="s">
        <v>2031</v>
      </c>
      <c r="C3416" s="55" t="s">
        <v>157</v>
      </c>
      <c r="D3416" s="55" t="s">
        <v>2032</v>
      </c>
      <c r="E3416" s="249" t="s">
        <v>1648</v>
      </c>
      <c r="F3416" s="249"/>
      <c r="G3416" s="57" t="s">
        <v>1724</v>
      </c>
      <c r="H3416" s="58">
        <v>0.21</v>
      </c>
      <c r="I3416" s="43">
        <f t="shared" si="719"/>
        <v>17.46</v>
      </c>
      <c r="J3416" s="43">
        <f t="shared" si="720"/>
        <v>3.6665999999999999</v>
      </c>
      <c r="L3416">
        <f>_xlfn.XLOOKUP(B3416,Analítico!B:B,Analítico!I:I,0)</f>
        <v>17.46</v>
      </c>
    </row>
    <row r="3417" spans="1:12" ht="26.25" hidden="1" thickBot="1" x14ac:dyDescent="0.3">
      <c r="A3417" s="44"/>
      <c r="B3417" s="44"/>
      <c r="C3417" s="44"/>
      <c r="D3417" s="44"/>
      <c r="E3417" s="44" t="s">
        <v>1629</v>
      </c>
      <c r="F3417" s="45">
        <v>10.47</v>
      </c>
      <c r="G3417" s="44" t="s">
        <v>1630</v>
      </c>
      <c r="H3417" s="45">
        <v>0</v>
      </c>
      <c r="I3417" s="44" t="s">
        <v>1631</v>
      </c>
      <c r="J3417" s="45">
        <v>10.47</v>
      </c>
      <c r="L3417" t="str">
        <f>_xlfn.XLOOKUP(B3417,Analítico!B:B,Analítico!I:I,0)</f>
        <v>MO com LS =&gt;</v>
      </c>
    </row>
    <row r="3418" spans="1:12" ht="15" hidden="1" customHeight="1" thickBot="1" x14ac:dyDescent="0.3">
      <c r="A3418" s="44"/>
      <c r="B3418" s="44"/>
      <c r="C3418" s="44"/>
      <c r="D3418" s="44"/>
      <c r="E3418" s="44" t="s">
        <v>1632</v>
      </c>
      <c r="F3418" s="45">
        <v>7.4</v>
      </c>
      <c r="G3418" s="44"/>
      <c r="H3418" s="229" t="s">
        <v>1633</v>
      </c>
      <c r="I3418" s="229"/>
      <c r="J3418" s="45">
        <v>41.08</v>
      </c>
      <c r="L3418" t="str">
        <f>_xlfn.XLOOKUP(B3418,Analítico!B:B,Analítico!I:I,0)</f>
        <v>MO com LS =&gt;</v>
      </c>
    </row>
    <row r="3419" spans="1:12" ht="0.75" customHeight="1" thickTop="1" x14ac:dyDescent="0.25">
      <c r="A3419" s="49"/>
      <c r="B3419" s="49"/>
      <c r="C3419" s="49"/>
      <c r="D3419" s="49"/>
      <c r="E3419" s="49"/>
      <c r="F3419" s="49"/>
      <c r="G3419" s="49"/>
      <c r="H3419" s="49"/>
      <c r="I3419" s="49"/>
      <c r="J3419" s="49"/>
      <c r="L3419" t="str">
        <f>_xlfn.XLOOKUP(B3419,Analítico!B:B,Analítico!I:I,0)</f>
        <v>MO com LS =&gt;</v>
      </c>
    </row>
    <row r="3420" spans="1:12" ht="18" hidden="1" customHeight="1" x14ac:dyDescent="0.25">
      <c r="A3420" s="36" t="s">
        <v>1440</v>
      </c>
      <c r="B3420" s="37" t="s">
        <v>137</v>
      </c>
      <c r="C3420" s="36" t="s">
        <v>138</v>
      </c>
      <c r="D3420" s="36" t="s">
        <v>9</v>
      </c>
      <c r="E3420" s="250" t="s">
        <v>1626</v>
      </c>
      <c r="F3420" s="250"/>
      <c r="G3420" s="38" t="s">
        <v>139</v>
      </c>
      <c r="H3420" s="37" t="s">
        <v>140</v>
      </c>
      <c r="I3420" s="37" t="s">
        <v>141</v>
      </c>
      <c r="J3420" s="37" t="s">
        <v>10</v>
      </c>
      <c r="L3420" t="str">
        <f>_xlfn.XLOOKUP(B3420,Analítico!B:B,Analítico!I:I,0)</f>
        <v>Valor Unit</v>
      </c>
    </row>
    <row r="3421" spans="1:12" ht="24" customHeight="1" x14ac:dyDescent="0.25">
      <c r="A3421" s="39" t="s">
        <v>1636</v>
      </c>
      <c r="B3421" s="40" t="s">
        <v>1441</v>
      </c>
      <c r="C3421" s="39" t="s">
        <v>162</v>
      </c>
      <c r="D3421" s="39" t="s">
        <v>3127</v>
      </c>
      <c r="E3421" s="251" t="s">
        <v>3128</v>
      </c>
      <c r="F3421" s="251"/>
      <c r="G3421" s="41" t="s">
        <v>159</v>
      </c>
      <c r="H3421" s="42">
        <v>1</v>
      </c>
      <c r="I3421" s="43">
        <f t="shared" ref="I3421:I3423" si="721">L3421</f>
        <v>151.34540542622952</v>
      </c>
      <c r="J3421" s="43">
        <f t="shared" ref="J3421:J3423" si="722">H3421*I3421</f>
        <v>151.34540542622952</v>
      </c>
      <c r="L3421">
        <f>_xlfn.XLOOKUP(B3421,Analítico!B:B,Analítico!I:I,0)</f>
        <v>151.34540542622952</v>
      </c>
    </row>
    <row r="3422" spans="1:12" ht="24" customHeight="1" x14ac:dyDescent="0.25">
      <c r="A3422" s="50" t="s">
        <v>1638</v>
      </c>
      <c r="B3422" s="51" t="s">
        <v>1792</v>
      </c>
      <c r="C3422" s="50" t="s">
        <v>157</v>
      </c>
      <c r="D3422" s="50" t="s">
        <v>1793</v>
      </c>
      <c r="E3422" s="248" t="s">
        <v>1637</v>
      </c>
      <c r="F3422" s="248"/>
      <c r="G3422" s="52" t="s">
        <v>266</v>
      </c>
      <c r="H3422" s="53">
        <v>2.9969999999999999</v>
      </c>
      <c r="I3422" s="43">
        <f t="shared" si="721"/>
        <v>26.65</v>
      </c>
      <c r="J3422" s="43">
        <f t="shared" si="722"/>
        <v>79.870049999999992</v>
      </c>
      <c r="L3422">
        <f>_xlfn.XLOOKUP(B3422,Analítico!B:B,Analítico!I:I,0)</f>
        <v>26.65</v>
      </c>
    </row>
    <row r="3423" spans="1:12" ht="24" customHeight="1" thickBot="1" x14ac:dyDescent="0.3">
      <c r="A3423" s="50" t="s">
        <v>1638</v>
      </c>
      <c r="B3423" s="51" t="s">
        <v>1186</v>
      </c>
      <c r="C3423" s="50" t="s">
        <v>157</v>
      </c>
      <c r="D3423" s="50" t="s">
        <v>1187</v>
      </c>
      <c r="E3423" s="248" t="s">
        <v>1637</v>
      </c>
      <c r="F3423" s="248"/>
      <c r="G3423" s="52" t="s">
        <v>266</v>
      </c>
      <c r="H3423" s="53">
        <v>3.7879999999999998</v>
      </c>
      <c r="I3423" s="43">
        <f t="shared" si="721"/>
        <v>18.82</v>
      </c>
      <c r="J3423" s="43">
        <f t="shared" si="722"/>
        <v>71.29016</v>
      </c>
      <c r="L3423">
        <f>_xlfn.XLOOKUP(B3423,Analítico!B:B,Analítico!I:I,0)</f>
        <v>18.82</v>
      </c>
    </row>
    <row r="3424" spans="1:12" ht="26.25" hidden="1" thickBot="1" x14ac:dyDescent="0.3">
      <c r="A3424" s="44"/>
      <c r="B3424" s="44"/>
      <c r="C3424" s="44"/>
      <c r="D3424" s="44"/>
      <c r="E3424" s="44" t="s">
        <v>1629</v>
      </c>
      <c r="F3424" s="45">
        <v>113.65</v>
      </c>
      <c r="G3424" s="44" t="s">
        <v>1630</v>
      </c>
      <c r="H3424" s="45">
        <v>0</v>
      </c>
      <c r="I3424" s="44" t="s">
        <v>1631</v>
      </c>
      <c r="J3424" s="45">
        <v>113.65</v>
      </c>
      <c r="L3424" t="str">
        <f>_xlfn.XLOOKUP(B3424,Analítico!B:B,Analítico!I:I,0)</f>
        <v>MO com LS =&gt;</v>
      </c>
    </row>
    <row r="3425" spans="1:12" ht="15" hidden="1" customHeight="1" thickBot="1" x14ac:dyDescent="0.3">
      <c r="A3425" s="44"/>
      <c r="B3425" s="44"/>
      <c r="C3425" s="44"/>
      <c r="D3425" s="44"/>
      <c r="E3425" s="44" t="s">
        <v>1632</v>
      </c>
      <c r="F3425" s="45">
        <v>33.869999999999997</v>
      </c>
      <c r="G3425" s="44"/>
      <c r="H3425" s="229" t="s">
        <v>1633</v>
      </c>
      <c r="I3425" s="229"/>
      <c r="J3425" s="45">
        <v>187.86</v>
      </c>
      <c r="L3425" t="str">
        <f>_xlfn.XLOOKUP(B3425,Analítico!B:B,Analítico!I:I,0)</f>
        <v>MO com LS =&gt;</v>
      </c>
    </row>
    <row r="3426" spans="1:12" ht="0.75" customHeight="1" thickTop="1" x14ac:dyDescent="0.25">
      <c r="A3426" s="49"/>
      <c r="B3426" s="49"/>
      <c r="C3426" s="49"/>
      <c r="D3426" s="49"/>
      <c r="E3426" s="49"/>
      <c r="F3426" s="49"/>
      <c r="G3426" s="49"/>
      <c r="H3426" s="49"/>
      <c r="I3426" s="49"/>
      <c r="J3426" s="49"/>
      <c r="L3426" t="str">
        <f>_xlfn.XLOOKUP(B3426,Analítico!B:B,Analítico!I:I,0)</f>
        <v>MO com LS =&gt;</v>
      </c>
    </row>
    <row r="3427" spans="1:12" ht="18" hidden="1" customHeight="1" x14ac:dyDescent="0.25">
      <c r="A3427" s="36" t="s">
        <v>1443</v>
      </c>
      <c r="B3427" s="37" t="s">
        <v>137</v>
      </c>
      <c r="C3427" s="36" t="s">
        <v>138</v>
      </c>
      <c r="D3427" s="36" t="s">
        <v>9</v>
      </c>
      <c r="E3427" s="250" t="s">
        <v>1626</v>
      </c>
      <c r="F3427" s="250"/>
      <c r="G3427" s="38" t="s">
        <v>139</v>
      </c>
      <c r="H3427" s="37" t="s">
        <v>140</v>
      </c>
      <c r="I3427" s="37" t="s">
        <v>141</v>
      </c>
      <c r="J3427" s="37" t="s">
        <v>10</v>
      </c>
      <c r="L3427" t="str">
        <f>_xlfn.XLOOKUP(B3427,Analítico!B:B,Analítico!I:I,0)</f>
        <v>Valor Unit</v>
      </c>
    </row>
    <row r="3428" spans="1:12" ht="24" customHeight="1" x14ac:dyDescent="0.25">
      <c r="A3428" s="39" t="s">
        <v>1636</v>
      </c>
      <c r="B3428" s="40" t="s">
        <v>1444</v>
      </c>
      <c r="C3428" s="39" t="s">
        <v>162</v>
      </c>
      <c r="D3428" s="39" t="s">
        <v>1445</v>
      </c>
      <c r="E3428" s="251" t="s">
        <v>3129</v>
      </c>
      <c r="F3428" s="251"/>
      <c r="G3428" s="41" t="s">
        <v>159</v>
      </c>
      <c r="H3428" s="42">
        <v>1</v>
      </c>
      <c r="I3428" s="43">
        <f t="shared" ref="I3428:I3436" si="723">L3428</f>
        <v>132.70315757377051</v>
      </c>
      <c r="J3428" s="43">
        <f t="shared" ref="J3428:J3436" si="724">H3428*I3428</f>
        <v>132.70315757377051</v>
      </c>
      <c r="L3428">
        <f>_xlfn.XLOOKUP(B3428,Analítico!B:B,Analítico!I:I,0)</f>
        <v>132.70315757377051</v>
      </c>
    </row>
    <row r="3429" spans="1:12" ht="25.5" customHeight="1" x14ac:dyDescent="0.25">
      <c r="A3429" s="50" t="s">
        <v>1638</v>
      </c>
      <c r="B3429" s="51" t="s">
        <v>1915</v>
      </c>
      <c r="C3429" s="50" t="s">
        <v>157</v>
      </c>
      <c r="D3429" s="50" t="s">
        <v>1916</v>
      </c>
      <c r="E3429" s="248" t="s">
        <v>1637</v>
      </c>
      <c r="F3429" s="248"/>
      <c r="G3429" s="52" t="s">
        <v>266</v>
      </c>
      <c r="H3429" s="53">
        <v>1.615</v>
      </c>
      <c r="I3429" s="43">
        <f t="shared" si="723"/>
        <v>19.7</v>
      </c>
      <c r="J3429" s="43">
        <f t="shared" si="724"/>
        <v>31.8155</v>
      </c>
      <c r="L3429">
        <f>_xlfn.XLOOKUP(B3429,Analítico!B:B,Analítico!I:I,0)</f>
        <v>19.7</v>
      </c>
    </row>
    <row r="3430" spans="1:12" ht="24" customHeight="1" x14ac:dyDescent="0.25">
      <c r="A3430" s="50" t="s">
        <v>1638</v>
      </c>
      <c r="B3430" s="51" t="s">
        <v>2034</v>
      </c>
      <c r="C3430" s="50" t="s">
        <v>157</v>
      </c>
      <c r="D3430" s="50" t="s">
        <v>2035</v>
      </c>
      <c r="E3430" s="248" t="s">
        <v>1637</v>
      </c>
      <c r="F3430" s="248"/>
      <c r="G3430" s="52" t="s">
        <v>266</v>
      </c>
      <c r="H3430" s="53">
        <v>1.5149999999999999</v>
      </c>
      <c r="I3430" s="43">
        <f t="shared" si="723"/>
        <v>26.71</v>
      </c>
      <c r="J3430" s="43">
        <f t="shared" si="724"/>
        <v>40.465649999999997</v>
      </c>
      <c r="L3430">
        <f>_xlfn.XLOOKUP(B3430,Analítico!B:B,Analítico!I:I,0)</f>
        <v>26.71</v>
      </c>
    </row>
    <row r="3431" spans="1:12" ht="24" customHeight="1" x14ac:dyDescent="0.25">
      <c r="A3431" s="55" t="s">
        <v>1627</v>
      </c>
      <c r="B3431" s="56" t="s">
        <v>1841</v>
      </c>
      <c r="C3431" s="55" t="s">
        <v>162</v>
      </c>
      <c r="D3431" s="55" t="s">
        <v>1842</v>
      </c>
      <c r="E3431" s="249" t="s">
        <v>1648</v>
      </c>
      <c r="F3431" s="249"/>
      <c r="G3431" s="57" t="s">
        <v>259</v>
      </c>
      <c r="H3431" s="58">
        <v>6.86</v>
      </c>
      <c r="I3431" s="43">
        <f t="shared" si="723"/>
        <v>0.7</v>
      </c>
      <c r="J3431" s="43">
        <f t="shared" si="724"/>
        <v>4.8019999999999996</v>
      </c>
      <c r="L3431">
        <f>_xlfn.XLOOKUP(B3431,Analítico!B:B,Analítico!I:I,0)</f>
        <v>0.7</v>
      </c>
    </row>
    <row r="3432" spans="1:12" ht="24" customHeight="1" x14ac:dyDescent="0.25">
      <c r="A3432" s="55" t="s">
        <v>1627</v>
      </c>
      <c r="B3432" s="56" t="s">
        <v>3130</v>
      </c>
      <c r="C3432" s="55" t="s">
        <v>162</v>
      </c>
      <c r="D3432" s="55" t="s">
        <v>3131</v>
      </c>
      <c r="E3432" s="249" t="s">
        <v>1648</v>
      </c>
      <c r="F3432" s="249"/>
      <c r="G3432" s="57" t="s">
        <v>212</v>
      </c>
      <c r="H3432" s="58">
        <v>3.2000000000000001E-2</v>
      </c>
      <c r="I3432" s="43">
        <f t="shared" si="723"/>
        <v>135.52000000000001</v>
      </c>
      <c r="J3432" s="43">
        <f t="shared" si="724"/>
        <v>4.3366400000000001</v>
      </c>
      <c r="L3432">
        <f>_xlfn.XLOOKUP(B3432,Analítico!B:B,Analítico!I:I,0)</f>
        <v>135.52000000000001</v>
      </c>
    </row>
    <row r="3433" spans="1:12" ht="24" customHeight="1" x14ac:dyDescent="0.25">
      <c r="A3433" s="55" t="s">
        <v>1627</v>
      </c>
      <c r="B3433" s="56" t="s">
        <v>3132</v>
      </c>
      <c r="C3433" s="55" t="s">
        <v>162</v>
      </c>
      <c r="D3433" s="55" t="s">
        <v>3133</v>
      </c>
      <c r="E3433" s="249" t="s">
        <v>1648</v>
      </c>
      <c r="F3433" s="249"/>
      <c r="G3433" s="57" t="s">
        <v>259</v>
      </c>
      <c r="H3433" s="58">
        <v>1.6</v>
      </c>
      <c r="I3433" s="43">
        <f t="shared" si="723"/>
        <v>16.48</v>
      </c>
      <c r="J3433" s="43">
        <f t="shared" si="724"/>
        <v>26.368000000000002</v>
      </c>
      <c r="L3433">
        <f>_xlfn.XLOOKUP(B3433,Analítico!B:B,Analítico!I:I,0)</f>
        <v>16.48</v>
      </c>
    </row>
    <row r="3434" spans="1:12" ht="24" customHeight="1" x14ac:dyDescent="0.25">
      <c r="A3434" s="55" t="s">
        <v>1627</v>
      </c>
      <c r="B3434" s="56" t="s">
        <v>3134</v>
      </c>
      <c r="C3434" s="55" t="s">
        <v>162</v>
      </c>
      <c r="D3434" s="55" t="s">
        <v>3135</v>
      </c>
      <c r="E3434" s="249" t="s">
        <v>1648</v>
      </c>
      <c r="F3434" s="249"/>
      <c r="G3434" s="57" t="s">
        <v>259</v>
      </c>
      <c r="H3434" s="58">
        <v>1.5</v>
      </c>
      <c r="I3434" s="43">
        <f t="shared" si="723"/>
        <v>6.91</v>
      </c>
      <c r="J3434" s="43">
        <f t="shared" si="724"/>
        <v>10.365</v>
      </c>
      <c r="L3434">
        <f>_xlfn.XLOOKUP(B3434,Analítico!B:B,Analítico!I:I,0)</f>
        <v>6.91</v>
      </c>
    </row>
    <row r="3435" spans="1:12" ht="25.5" customHeight="1" x14ac:dyDescent="0.25">
      <c r="A3435" s="55" t="s">
        <v>1627</v>
      </c>
      <c r="B3435" s="56" t="s">
        <v>3136</v>
      </c>
      <c r="C3435" s="55" t="s">
        <v>162</v>
      </c>
      <c r="D3435" s="55" t="s">
        <v>3137</v>
      </c>
      <c r="E3435" s="249" t="s">
        <v>1648</v>
      </c>
      <c r="F3435" s="249"/>
      <c r="G3435" s="57" t="s">
        <v>259</v>
      </c>
      <c r="H3435" s="58">
        <v>0.7</v>
      </c>
      <c r="I3435" s="43">
        <f t="shared" si="723"/>
        <v>17.16</v>
      </c>
      <c r="J3435" s="43">
        <f t="shared" si="724"/>
        <v>12.011999999999999</v>
      </c>
      <c r="L3435">
        <f>_xlfn.XLOOKUP(B3435,Analítico!B:B,Analítico!I:I,0)</f>
        <v>17.16</v>
      </c>
    </row>
    <row r="3436" spans="1:12" ht="24" customHeight="1" thickBot="1" x14ac:dyDescent="0.3">
      <c r="A3436" s="55" t="s">
        <v>1627</v>
      </c>
      <c r="B3436" s="56" t="s">
        <v>3138</v>
      </c>
      <c r="C3436" s="55" t="s">
        <v>162</v>
      </c>
      <c r="D3436" s="55" t="s">
        <v>3139</v>
      </c>
      <c r="E3436" s="249" t="s">
        <v>1648</v>
      </c>
      <c r="F3436" s="249"/>
      <c r="G3436" s="57" t="s">
        <v>259</v>
      </c>
      <c r="H3436" s="58">
        <v>0.15</v>
      </c>
      <c r="I3436" s="43">
        <f t="shared" si="723"/>
        <v>17.149999999999999</v>
      </c>
      <c r="J3436" s="43">
        <f t="shared" si="724"/>
        <v>2.5724999999999998</v>
      </c>
      <c r="L3436">
        <f>_xlfn.XLOOKUP(B3436,Analítico!B:B,Analítico!I:I,0)</f>
        <v>17.149999999999999</v>
      </c>
    </row>
    <row r="3437" spans="1:12" ht="26.25" hidden="1" thickBot="1" x14ac:dyDescent="0.3">
      <c r="A3437" s="44"/>
      <c r="B3437" s="44"/>
      <c r="C3437" s="44"/>
      <c r="D3437" s="44"/>
      <c r="E3437" s="44" t="s">
        <v>1629</v>
      </c>
      <c r="F3437" s="45">
        <v>54.92</v>
      </c>
      <c r="G3437" s="44" t="s">
        <v>1630</v>
      </c>
      <c r="H3437" s="45">
        <v>0</v>
      </c>
      <c r="I3437" s="44" t="s">
        <v>1631</v>
      </c>
      <c r="J3437" s="45">
        <v>54.92</v>
      </c>
      <c r="L3437" t="str">
        <f>_xlfn.XLOOKUP(B3437,Analítico!B:B,Analítico!I:I,0)</f>
        <v>MO com LS =&gt;</v>
      </c>
    </row>
    <row r="3438" spans="1:12" ht="15" hidden="1" customHeight="1" thickBot="1" x14ac:dyDescent="0.3">
      <c r="A3438" s="44"/>
      <c r="B3438" s="44"/>
      <c r="C3438" s="44"/>
      <c r="D3438" s="44"/>
      <c r="E3438" s="44" t="s">
        <v>1632</v>
      </c>
      <c r="F3438" s="45">
        <v>29.7</v>
      </c>
      <c r="G3438" s="44"/>
      <c r="H3438" s="229" t="s">
        <v>1633</v>
      </c>
      <c r="I3438" s="229"/>
      <c r="J3438" s="45">
        <v>164.72</v>
      </c>
      <c r="L3438" t="str">
        <f>_xlfn.XLOOKUP(B3438,Analítico!B:B,Analítico!I:I,0)</f>
        <v>MO com LS =&gt;</v>
      </c>
    </row>
    <row r="3439" spans="1:12" ht="0.75" customHeight="1" thickTop="1" x14ac:dyDescent="0.25">
      <c r="A3439" s="49"/>
      <c r="B3439" s="49"/>
      <c r="C3439" s="49"/>
      <c r="D3439" s="49"/>
      <c r="E3439" s="49"/>
      <c r="F3439" s="49"/>
      <c r="G3439" s="49"/>
      <c r="H3439" s="49"/>
      <c r="I3439" s="49"/>
      <c r="J3439" s="49"/>
      <c r="L3439" t="str">
        <f>_xlfn.XLOOKUP(B3439,Analítico!B:B,Analítico!I:I,0)</f>
        <v>MO com LS =&gt;</v>
      </c>
    </row>
    <row r="3440" spans="1:12" ht="18" hidden="1" customHeight="1" x14ac:dyDescent="0.25">
      <c r="A3440" s="36" t="s">
        <v>1446</v>
      </c>
      <c r="B3440" s="37" t="s">
        <v>137</v>
      </c>
      <c r="C3440" s="36" t="s">
        <v>138</v>
      </c>
      <c r="D3440" s="36" t="s">
        <v>9</v>
      </c>
      <c r="E3440" s="250" t="s">
        <v>1626</v>
      </c>
      <c r="F3440" s="250"/>
      <c r="G3440" s="38" t="s">
        <v>139</v>
      </c>
      <c r="H3440" s="37" t="s">
        <v>140</v>
      </c>
      <c r="I3440" s="37" t="s">
        <v>141</v>
      </c>
      <c r="J3440" s="37" t="s">
        <v>10</v>
      </c>
      <c r="L3440" t="str">
        <f>_xlfn.XLOOKUP(B3440,Analítico!B:B,Analítico!I:I,0)</f>
        <v>Valor Unit</v>
      </c>
    </row>
    <row r="3441" spans="1:12" ht="25.5" customHeight="1" x14ac:dyDescent="0.25">
      <c r="A3441" s="39" t="s">
        <v>1636</v>
      </c>
      <c r="B3441" s="40" t="s">
        <v>1447</v>
      </c>
      <c r="C3441" s="39" t="s">
        <v>162</v>
      </c>
      <c r="D3441" s="39" t="s">
        <v>1448</v>
      </c>
      <c r="E3441" s="251" t="s">
        <v>2007</v>
      </c>
      <c r="F3441" s="251"/>
      <c r="G3441" s="41" t="s">
        <v>159</v>
      </c>
      <c r="H3441" s="42">
        <v>1</v>
      </c>
      <c r="I3441" s="43">
        <f t="shared" ref="I3441:I3445" si="725">L3441</f>
        <v>48.506903336065584</v>
      </c>
      <c r="J3441" s="43">
        <f t="shared" ref="J3441:J3445" si="726">H3441*I3441</f>
        <v>48.506903336065584</v>
      </c>
      <c r="L3441">
        <f>_xlfn.XLOOKUP(B3441,Analítico!B:B,Analítico!I:I,0)</f>
        <v>48.506903336065584</v>
      </c>
    </row>
    <row r="3442" spans="1:12" ht="24" customHeight="1" x14ac:dyDescent="0.25">
      <c r="A3442" s="50" t="s">
        <v>1638</v>
      </c>
      <c r="B3442" s="51" t="s">
        <v>1186</v>
      </c>
      <c r="C3442" s="50" t="s">
        <v>157</v>
      </c>
      <c r="D3442" s="50" t="s">
        <v>1187</v>
      </c>
      <c r="E3442" s="248" t="s">
        <v>1637</v>
      </c>
      <c r="F3442" s="248"/>
      <c r="G3442" s="52" t="s">
        <v>266</v>
      </c>
      <c r="H3442" s="53">
        <v>1.222</v>
      </c>
      <c r="I3442" s="43">
        <f t="shared" si="725"/>
        <v>18.82</v>
      </c>
      <c r="J3442" s="43">
        <f t="shared" si="726"/>
        <v>22.99804</v>
      </c>
      <c r="L3442">
        <f>_xlfn.XLOOKUP(B3442,Analítico!B:B,Analítico!I:I,0)</f>
        <v>18.82</v>
      </c>
    </row>
    <row r="3443" spans="1:12" ht="24" customHeight="1" x14ac:dyDescent="0.25">
      <c r="A3443" s="50" t="s">
        <v>1638</v>
      </c>
      <c r="B3443" s="51" t="s">
        <v>3140</v>
      </c>
      <c r="C3443" s="50" t="s">
        <v>157</v>
      </c>
      <c r="D3443" s="50" t="s">
        <v>3141</v>
      </c>
      <c r="E3443" s="248" t="s">
        <v>1637</v>
      </c>
      <c r="F3443" s="248"/>
      <c r="G3443" s="52" t="s">
        <v>266</v>
      </c>
      <c r="H3443" s="53">
        <v>0.68600000000000005</v>
      </c>
      <c r="I3443" s="43">
        <f t="shared" si="725"/>
        <v>23.46</v>
      </c>
      <c r="J3443" s="43">
        <f t="shared" si="726"/>
        <v>16.09356</v>
      </c>
      <c r="L3443">
        <f>_xlfn.XLOOKUP(B3443,Analítico!B:B,Analítico!I:I,0)</f>
        <v>23.46</v>
      </c>
    </row>
    <row r="3444" spans="1:12" ht="24" customHeight="1" x14ac:dyDescent="0.25">
      <c r="A3444" s="55" t="s">
        <v>1627</v>
      </c>
      <c r="B3444" s="56" t="s">
        <v>1841</v>
      </c>
      <c r="C3444" s="55" t="s">
        <v>162</v>
      </c>
      <c r="D3444" s="55" t="s">
        <v>1842</v>
      </c>
      <c r="E3444" s="249" t="s">
        <v>1648</v>
      </c>
      <c r="F3444" s="249"/>
      <c r="G3444" s="57" t="s">
        <v>259</v>
      </c>
      <c r="H3444" s="58">
        <v>6.44</v>
      </c>
      <c r="I3444" s="43">
        <f t="shared" si="725"/>
        <v>0.7</v>
      </c>
      <c r="J3444" s="43">
        <f t="shared" si="726"/>
        <v>4.508</v>
      </c>
      <c r="L3444">
        <f>_xlfn.XLOOKUP(B3444,Analítico!B:B,Analítico!I:I,0)</f>
        <v>0.7</v>
      </c>
    </row>
    <row r="3445" spans="1:12" ht="24" customHeight="1" thickBot="1" x14ac:dyDescent="0.3">
      <c r="A3445" s="55" t="s">
        <v>1627</v>
      </c>
      <c r="B3445" s="56" t="s">
        <v>3130</v>
      </c>
      <c r="C3445" s="55" t="s">
        <v>162</v>
      </c>
      <c r="D3445" s="55" t="s">
        <v>3131</v>
      </c>
      <c r="E3445" s="249" t="s">
        <v>1648</v>
      </c>
      <c r="F3445" s="249"/>
      <c r="G3445" s="57" t="s">
        <v>212</v>
      </c>
      <c r="H3445" s="58">
        <v>3.5999999999999997E-2</v>
      </c>
      <c r="I3445" s="43">
        <f t="shared" si="725"/>
        <v>135.52000000000001</v>
      </c>
      <c r="J3445" s="43">
        <f t="shared" si="726"/>
        <v>4.8787200000000004</v>
      </c>
      <c r="L3445">
        <f>_xlfn.XLOOKUP(B3445,Analítico!B:B,Analítico!I:I,0)</f>
        <v>135.52000000000001</v>
      </c>
    </row>
    <row r="3446" spans="1:12" ht="26.25" hidden="1" thickBot="1" x14ac:dyDescent="0.3">
      <c r="A3446" s="44"/>
      <c r="B3446" s="44"/>
      <c r="C3446" s="44"/>
      <c r="D3446" s="44"/>
      <c r="E3446" s="44" t="s">
        <v>1629</v>
      </c>
      <c r="F3446" s="45">
        <v>28.45</v>
      </c>
      <c r="G3446" s="44" t="s">
        <v>1630</v>
      </c>
      <c r="H3446" s="45">
        <v>0</v>
      </c>
      <c r="I3446" s="44" t="s">
        <v>1631</v>
      </c>
      <c r="J3446" s="45">
        <v>28.45</v>
      </c>
      <c r="L3446" t="str">
        <f>_xlfn.XLOOKUP(B3446,Analítico!B:B,Analítico!I:I,0)</f>
        <v>MO com LS =&gt;</v>
      </c>
    </row>
    <row r="3447" spans="1:12" ht="15" hidden="1" customHeight="1" thickBot="1" x14ac:dyDescent="0.3">
      <c r="A3447" s="44"/>
      <c r="B3447" s="44"/>
      <c r="C3447" s="44"/>
      <c r="D3447" s="44"/>
      <c r="E3447" s="44" t="s">
        <v>1632</v>
      </c>
      <c r="F3447" s="45">
        <v>10.85</v>
      </c>
      <c r="G3447" s="44"/>
      <c r="H3447" s="229" t="s">
        <v>1633</v>
      </c>
      <c r="I3447" s="229"/>
      <c r="J3447" s="45">
        <v>60.21</v>
      </c>
      <c r="L3447" t="str">
        <f>_xlfn.XLOOKUP(B3447,Analítico!B:B,Analítico!I:I,0)</f>
        <v>MO com LS =&gt;</v>
      </c>
    </row>
    <row r="3448" spans="1:12" ht="0.75" customHeight="1" thickTop="1" x14ac:dyDescent="0.25">
      <c r="A3448" s="49"/>
      <c r="B3448" s="49"/>
      <c r="C3448" s="49"/>
      <c r="D3448" s="49"/>
      <c r="E3448" s="49"/>
      <c r="F3448" s="49"/>
      <c r="G3448" s="49"/>
      <c r="H3448" s="49"/>
      <c r="I3448" s="49"/>
      <c r="J3448" s="49"/>
      <c r="L3448" t="str">
        <f>_xlfn.XLOOKUP(B3448,Analítico!B:B,Analítico!I:I,0)</f>
        <v>MO com LS =&gt;</v>
      </c>
    </row>
    <row r="3449" spans="1:12" ht="18" hidden="1" customHeight="1" x14ac:dyDescent="0.25">
      <c r="A3449" s="36" t="s">
        <v>1449</v>
      </c>
      <c r="B3449" s="37" t="s">
        <v>137</v>
      </c>
      <c r="C3449" s="36" t="s">
        <v>138</v>
      </c>
      <c r="D3449" s="36" t="s">
        <v>9</v>
      </c>
      <c r="E3449" s="250" t="s">
        <v>1626</v>
      </c>
      <c r="F3449" s="250"/>
      <c r="G3449" s="38" t="s">
        <v>139</v>
      </c>
      <c r="H3449" s="37" t="s">
        <v>140</v>
      </c>
      <c r="I3449" s="37" t="s">
        <v>141</v>
      </c>
      <c r="J3449" s="37" t="s">
        <v>10</v>
      </c>
      <c r="L3449" t="str">
        <f>_xlfn.XLOOKUP(B3449,Analítico!B:B,Analítico!I:I,0)</f>
        <v>Valor Unit</v>
      </c>
    </row>
    <row r="3450" spans="1:12" ht="25.5" customHeight="1" x14ac:dyDescent="0.25">
      <c r="A3450" s="39" t="s">
        <v>1636</v>
      </c>
      <c r="B3450" s="40" t="s">
        <v>1450</v>
      </c>
      <c r="C3450" s="39" t="s">
        <v>594</v>
      </c>
      <c r="D3450" s="39" t="s">
        <v>3142</v>
      </c>
      <c r="E3450" s="251" t="s">
        <v>3143</v>
      </c>
      <c r="F3450" s="251"/>
      <c r="G3450" s="41" t="s">
        <v>808</v>
      </c>
      <c r="H3450" s="42">
        <v>1</v>
      </c>
      <c r="I3450" s="43">
        <f t="shared" ref="I3450:I3461" si="727">L3450</f>
        <v>375.29406826229507</v>
      </c>
      <c r="J3450" s="43">
        <f t="shared" ref="J3450:J3461" si="728">H3450*I3450</f>
        <v>375.29406826229507</v>
      </c>
      <c r="L3450">
        <f>_xlfn.XLOOKUP(B3450,Analítico!B:B,Analítico!I:I,0)</f>
        <v>375.29406826229507</v>
      </c>
    </row>
    <row r="3451" spans="1:12" ht="24" customHeight="1" x14ac:dyDescent="0.25">
      <c r="A3451" s="50" t="s">
        <v>1638</v>
      </c>
      <c r="B3451" s="51" t="s">
        <v>2532</v>
      </c>
      <c r="C3451" s="50" t="s">
        <v>594</v>
      </c>
      <c r="D3451" s="50" t="s">
        <v>2533</v>
      </c>
      <c r="E3451" s="248" t="s">
        <v>2336</v>
      </c>
      <c r="F3451" s="248"/>
      <c r="G3451" s="52" t="s">
        <v>1787</v>
      </c>
      <c r="H3451" s="53">
        <v>1.5</v>
      </c>
      <c r="I3451" s="43">
        <f t="shared" si="727"/>
        <v>3.64</v>
      </c>
      <c r="J3451" s="43">
        <f t="shared" si="728"/>
        <v>5.46</v>
      </c>
      <c r="L3451">
        <f>_xlfn.XLOOKUP(B3451,Analítico!B:B,Analítico!I:I,0)</f>
        <v>3.64</v>
      </c>
    </row>
    <row r="3452" spans="1:12" ht="24" customHeight="1" x14ac:dyDescent="0.25">
      <c r="A3452" s="50" t="s">
        <v>1638</v>
      </c>
      <c r="B3452" s="51" t="s">
        <v>3144</v>
      </c>
      <c r="C3452" s="50" t="s">
        <v>594</v>
      </c>
      <c r="D3452" s="50" t="s">
        <v>3145</v>
      </c>
      <c r="E3452" s="248" t="s">
        <v>2336</v>
      </c>
      <c r="F3452" s="248"/>
      <c r="G3452" s="52" t="s">
        <v>1787</v>
      </c>
      <c r="H3452" s="53">
        <v>0.5</v>
      </c>
      <c r="I3452" s="43">
        <f t="shared" si="727"/>
        <v>3.5</v>
      </c>
      <c r="J3452" s="43">
        <f t="shared" si="728"/>
        <v>1.75</v>
      </c>
      <c r="L3452">
        <f>_xlfn.XLOOKUP(B3452,Analítico!B:B,Analítico!I:I,0)</f>
        <v>3.5</v>
      </c>
    </row>
    <row r="3453" spans="1:12" ht="24" customHeight="1" x14ac:dyDescent="0.25">
      <c r="A3453" s="50" t="s">
        <v>1638</v>
      </c>
      <c r="B3453" s="51" t="s">
        <v>3146</v>
      </c>
      <c r="C3453" s="50" t="s">
        <v>594</v>
      </c>
      <c r="D3453" s="50" t="s">
        <v>3147</v>
      </c>
      <c r="E3453" s="248" t="s">
        <v>2336</v>
      </c>
      <c r="F3453" s="248"/>
      <c r="G3453" s="52" t="s">
        <v>1787</v>
      </c>
      <c r="H3453" s="53">
        <v>3</v>
      </c>
      <c r="I3453" s="43">
        <f t="shared" si="727"/>
        <v>3.47</v>
      </c>
      <c r="J3453" s="43">
        <f t="shared" si="728"/>
        <v>10.41</v>
      </c>
      <c r="L3453">
        <f>_xlfn.XLOOKUP(B3453,Analítico!B:B,Analítico!I:I,0)</f>
        <v>3.47</v>
      </c>
    </row>
    <row r="3454" spans="1:12" ht="24" customHeight="1" x14ac:dyDescent="0.25">
      <c r="A3454" s="50" t="s">
        <v>1638</v>
      </c>
      <c r="B3454" s="51" t="s">
        <v>3148</v>
      </c>
      <c r="C3454" s="50" t="s">
        <v>594</v>
      </c>
      <c r="D3454" s="50" t="s">
        <v>3149</v>
      </c>
      <c r="E3454" s="248" t="s">
        <v>2336</v>
      </c>
      <c r="F3454" s="248"/>
      <c r="G3454" s="52" t="s">
        <v>1787</v>
      </c>
      <c r="H3454" s="53">
        <v>3</v>
      </c>
      <c r="I3454" s="43">
        <f t="shared" si="727"/>
        <v>4.1100000000000003</v>
      </c>
      <c r="J3454" s="43">
        <f t="shared" si="728"/>
        <v>12.330000000000002</v>
      </c>
      <c r="L3454">
        <f>_xlfn.XLOOKUP(B3454,Analítico!B:B,Analítico!I:I,0)</f>
        <v>4.1100000000000003</v>
      </c>
    </row>
    <row r="3455" spans="1:12" ht="24" customHeight="1" x14ac:dyDescent="0.25">
      <c r="A3455" s="55" t="s">
        <v>1627</v>
      </c>
      <c r="B3455" s="56" t="s">
        <v>3150</v>
      </c>
      <c r="C3455" s="55" t="s">
        <v>594</v>
      </c>
      <c r="D3455" s="55" t="s">
        <v>3151</v>
      </c>
      <c r="E3455" s="249" t="s">
        <v>1648</v>
      </c>
      <c r="F3455" s="249"/>
      <c r="G3455" s="57" t="s">
        <v>3152</v>
      </c>
      <c r="H3455" s="58">
        <v>2.2000000000000002</v>
      </c>
      <c r="I3455" s="43">
        <f t="shared" si="727"/>
        <v>38.56</v>
      </c>
      <c r="J3455" s="43">
        <f t="shared" si="728"/>
        <v>84.832000000000008</v>
      </c>
      <c r="L3455">
        <f>_xlfn.XLOOKUP(B3455,Analítico!B:B,Analítico!I:I,0)</f>
        <v>38.56</v>
      </c>
    </row>
    <row r="3456" spans="1:12" ht="24" customHeight="1" x14ac:dyDescent="0.25">
      <c r="A3456" s="55" t="s">
        <v>1627</v>
      </c>
      <c r="B3456" s="56" t="s">
        <v>3153</v>
      </c>
      <c r="C3456" s="55" t="s">
        <v>157</v>
      </c>
      <c r="D3456" s="55" t="s">
        <v>3154</v>
      </c>
      <c r="E3456" s="249" t="s">
        <v>1665</v>
      </c>
      <c r="F3456" s="249"/>
      <c r="G3456" s="57" t="s">
        <v>266</v>
      </c>
      <c r="H3456" s="58">
        <v>3</v>
      </c>
      <c r="I3456" s="43">
        <f t="shared" si="727"/>
        <v>20.32</v>
      </c>
      <c r="J3456" s="43">
        <f t="shared" si="728"/>
        <v>60.96</v>
      </c>
      <c r="L3456">
        <f>_xlfn.XLOOKUP(B3456,Analítico!B:B,Analítico!I:I,0)</f>
        <v>20.32</v>
      </c>
    </row>
    <row r="3457" spans="1:12" ht="25.5" customHeight="1" x14ac:dyDescent="0.25">
      <c r="A3457" s="55" t="s">
        <v>1627</v>
      </c>
      <c r="B3457" s="56" t="s">
        <v>3155</v>
      </c>
      <c r="C3457" s="55" t="s">
        <v>157</v>
      </c>
      <c r="D3457" s="55" t="s">
        <v>3156</v>
      </c>
      <c r="E3457" s="249" t="s">
        <v>1648</v>
      </c>
      <c r="F3457" s="249"/>
      <c r="G3457" s="57" t="s">
        <v>255</v>
      </c>
      <c r="H3457" s="58">
        <v>3</v>
      </c>
      <c r="I3457" s="43">
        <f t="shared" si="727"/>
        <v>31.56</v>
      </c>
      <c r="J3457" s="43">
        <f t="shared" si="728"/>
        <v>94.679999999999993</v>
      </c>
      <c r="L3457">
        <f>_xlfn.XLOOKUP(B3457,Analítico!B:B,Analítico!I:I,0)</f>
        <v>31.56</v>
      </c>
    </row>
    <row r="3458" spans="1:12" ht="24" customHeight="1" x14ac:dyDescent="0.25">
      <c r="A3458" s="55" t="s">
        <v>1627</v>
      </c>
      <c r="B3458" s="56" t="s">
        <v>3157</v>
      </c>
      <c r="C3458" s="55" t="s">
        <v>157</v>
      </c>
      <c r="D3458" s="55" t="s">
        <v>3158</v>
      </c>
      <c r="E3458" s="249" t="s">
        <v>1665</v>
      </c>
      <c r="F3458" s="249"/>
      <c r="G3458" s="57" t="s">
        <v>266</v>
      </c>
      <c r="H3458" s="58">
        <v>0.5</v>
      </c>
      <c r="I3458" s="43">
        <f t="shared" si="727"/>
        <v>20.32</v>
      </c>
      <c r="J3458" s="43">
        <f t="shared" si="728"/>
        <v>10.16</v>
      </c>
      <c r="L3458">
        <f>_xlfn.XLOOKUP(B3458,Analítico!B:B,Analítico!I:I,0)</f>
        <v>20.32</v>
      </c>
    </row>
    <row r="3459" spans="1:12" ht="24" customHeight="1" x14ac:dyDescent="0.25">
      <c r="A3459" s="55" t="s">
        <v>1627</v>
      </c>
      <c r="B3459" s="56" t="s">
        <v>264</v>
      </c>
      <c r="C3459" s="55" t="s">
        <v>157</v>
      </c>
      <c r="D3459" s="55" t="s">
        <v>265</v>
      </c>
      <c r="E3459" s="249" t="s">
        <v>1665</v>
      </c>
      <c r="F3459" s="249"/>
      <c r="G3459" s="57" t="s">
        <v>266</v>
      </c>
      <c r="H3459" s="58">
        <v>1.5</v>
      </c>
      <c r="I3459" s="43">
        <f t="shared" si="727"/>
        <v>12.777270999999999</v>
      </c>
      <c r="J3459" s="43">
        <f t="shared" si="728"/>
        <v>19.165906499999998</v>
      </c>
      <c r="L3459">
        <f>_xlfn.XLOOKUP(B3459,Analítico!B:B,Analítico!I:I,0)</f>
        <v>12.777270999999999</v>
      </c>
    </row>
    <row r="3460" spans="1:12" ht="24" customHeight="1" x14ac:dyDescent="0.25">
      <c r="A3460" s="55" t="s">
        <v>1627</v>
      </c>
      <c r="B3460" s="56" t="s">
        <v>3159</v>
      </c>
      <c r="C3460" s="55" t="s">
        <v>157</v>
      </c>
      <c r="D3460" s="55" t="s">
        <v>3160</v>
      </c>
      <c r="E3460" s="249" t="s">
        <v>1665</v>
      </c>
      <c r="F3460" s="249"/>
      <c r="G3460" s="57" t="s">
        <v>266</v>
      </c>
      <c r="H3460" s="58">
        <v>3</v>
      </c>
      <c r="I3460" s="43">
        <f t="shared" si="727"/>
        <v>20.32</v>
      </c>
      <c r="J3460" s="43">
        <f t="shared" si="728"/>
        <v>60.96</v>
      </c>
      <c r="L3460">
        <f>_xlfn.XLOOKUP(B3460,Analítico!B:B,Analítico!I:I,0)</f>
        <v>20.32</v>
      </c>
    </row>
    <row r="3461" spans="1:12" ht="25.5" customHeight="1" thickBot="1" x14ac:dyDescent="0.3">
      <c r="A3461" s="55" t="s">
        <v>1627</v>
      </c>
      <c r="B3461" s="56" t="s">
        <v>1972</v>
      </c>
      <c r="C3461" s="55" t="s">
        <v>157</v>
      </c>
      <c r="D3461" s="55" t="s">
        <v>1973</v>
      </c>
      <c r="E3461" s="249" t="s">
        <v>1648</v>
      </c>
      <c r="F3461" s="249"/>
      <c r="G3461" s="57" t="s">
        <v>259</v>
      </c>
      <c r="H3461" s="58">
        <v>0.5</v>
      </c>
      <c r="I3461" s="43">
        <f t="shared" si="727"/>
        <v>29.15</v>
      </c>
      <c r="J3461" s="43">
        <f t="shared" si="728"/>
        <v>14.574999999999999</v>
      </c>
      <c r="L3461">
        <f>_xlfn.XLOOKUP(B3461,Analítico!B:B,Analítico!I:I,0)</f>
        <v>29.15</v>
      </c>
    </row>
    <row r="3462" spans="1:12" ht="26.25" hidden="1" thickBot="1" x14ac:dyDescent="0.3">
      <c r="A3462" s="44"/>
      <c r="B3462" s="44"/>
      <c r="C3462" s="44"/>
      <c r="D3462" s="44"/>
      <c r="E3462" s="44" t="s">
        <v>1629</v>
      </c>
      <c r="F3462" s="45">
        <v>153.91999999999999</v>
      </c>
      <c r="G3462" s="44" t="s">
        <v>1630</v>
      </c>
      <c r="H3462" s="45">
        <v>0</v>
      </c>
      <c r="I3462" s="44" t="s">
        <v>1631</v>
      </c>
      <c r="J3462" s="45">
        <v>153.91999999999999</v>
      </c>
      <c r="L3462" t="str">
        <f>_xlfn.XLOOKUP(B3462,Analítico!B:B,Analítico!I:I,0)</f>
        <v>MO com LS =&gt;</v>
      </c>
    </row>
    <row r="3463" spans="1:12" ht="15" hidden="1" customHeight="1" thickBot="1" x14ac:dyDescent="0.3">
      <c r="A3463" s="44"/>
      <c r="B3463" s="44"/>
      <c r="C3463" s="44"/>
      <c r="D3463" s="44"/>
      <c r="E3463" s="44" t="s">
        <v>1632</v>
      </c>
      <c r="F3463" s="45">
        <v>84</v>
      </c>
      <c r="G3463" s="44"/>
      <c r="H3463" s="229" t="s">
        <v>1633</v>
      </c>
      <c r="I3463" s="229"/>
      <c r="J3463" s="45">
        <v>465.84</v>
      </c>
      <c r="L3463" t="str">
        <f>_xlfn.XLOOKUP(B3463,Analítico!B:B,Analítico!I:I,0)</f>
        <v>MO com LS =&gt;</v>
      </c>
    </row>
    <row r="3464" spans="1:12" ht="0.75" customHeight="1" thickTop="1" x14ac:dyDescent="0.25">
      <c r="A3464" s="49"/>
      <c r="B3464" s="49"/>
      <c r="C3464" s="49"/>
      <c r="D3464" s="49"/>
      <c r="E3464" s="49"/>
      <c r="F3464" s="49"/>
      <c r="G3464" s="49"/>
      <c r="H3464" s="49"/>
      <c r="I3464" s="49"/>
      <c r="J3464" s="49"/>
      <c r="L3464" t="str">
        <f>_xlfn.XLOOKUP(B3464,Analítico!B:B,Analítico!I:I,0)</f>
        <v>MO com LS =&gt;</v>
      </c>
    </row>
    <row r="3465" spans="1:12" ht="18" hidden="1" customHeight="1" x14ac:dyDescent="0.25">
      <c r="A3465" s="36" t="s">
        <v>1452</v>
      </c>
      <c r="B3465" s="37" t="s">
        <v>137</v>
      </c>
      <c r="C3465" s="36" t="s">
        <v>138</v>
      </c>
      <c r="D3465" s="36" t="s">
        <v>9</v>
      </c>
      <c r="E3465" s="250" t="s">
        <v>1626</v>
      </c>
      <c r="F3465" s="250"/>
      <c r="G3465" s="38" t="s">
        <v>139</v>
      </c>
      <c r="H3465" s="37" t="s">
        <v>140</v>
      </c>
      <c r="I3465" s="37" t="s">
        <v>141</v>
      </c>
      <c r="J3465" s="37" t="s">
        <v>10</v>
      </c>
      <c r="L3465" t="str">
        <f>_xlfn.XLOOKUP(B3465,Analítico!B:B,Analítico!I:I,0)</f>
        <v>Valor Unit</v>
      </c>
    </row>
    <row r="3466" spans="1:12" ht="39" customHeight="1" x14ac:dyDescent="0.25">
      <c r="A3466" s="39" t="s">
        <v>1636</v>
      </c>
      <c r="B3466" s="40" t="s">
        <v>1453</v>
      </c>
      <c r="C3466" s="39" t="s">
        <v>157</v>
      </c>
      <c r="D3466" s="39" t="s">
        <v>1454</v>
      </c>
      <c r="E3466" s="251" t="s">
        <v>2578</v>
      </c>
      <c r="F3466" s="251"/>
      <c r="G3466" s="41" t="s">
        <v>164</v>
      </c>
      <c r="H3466" s="42">
        <v>1</v>
      </c>
      <c r="I3466" s="43">
        <f t="shared" ref="I3466:I3470" si="729">L3466</f>
        <v>106.82636409836066</v>
      </c>
      <c r="J3466" s="43">
        <f t="shared" ref="J3466:J3470" si="730">H3466*I3466</f>
        <v>106.82636409836066</v>
      </c>
      <c r="L3466">
        <f>_xlfn.XLOOKUP(B3466,Analítico!B:B,Analítico!I:I,0)</f>
        <v>106.82636409836066</v>
      </c>
    </row>
    <row r="3467" spans="1:12" ht="25.5" customHeight="1" x14ac:dyDescent="0.25">
      <c r="A3467" s="50" t="s">
        <v>1638</v>
      </c>
      <c r="B3467" s="51" t="s">
        <v>1940</v>
      </c>
      <c r="C3467" s="50" t="s">
        <v>157</v>
      </c>
      <c r="D3467" s="50" t="s">
        <v>1941</v>
      </c>
      <c r="E3467" s="248" t="s">
        <v>1637</v>
      </c>
      <c r="F3467" s="248"/>
      <c r="G3467" s="52" t="s">
        <v>266</v>
      </c>
      <c r="H3467" s="53">
        <v>0.22989999999999999</v>
      </c>
      <c r="I3467" s="43">
        <f t="shared" si="729"/>
        <v>19.64</v>
      </c>
      <c r="J3467" s="43">
        <f t="shared" si="730"/>
        <v>4.5152359999999998</v>
      </c>
      <c r="L3467">
        <f>_xlfn.XLOOKUP(B3467,Analítico!B:B,Analítico!I:I,0)</f>
        <v>19.64</v>
      </c>
    </row>
    <row r="3468" spans="1:12" ht="24" customHeight="1" x14ac:dyDescent="0.25">
      <c r="A3468" s="50" t="s">
        <v>1638</v>
      </c>
      <c r="B3468" s="51" t="s">
        <v>1942</v>
      </c>
      <c r="C3468" s="50" t="s">
        <v>157</v>
      </c>
      <c r="D3468" s="50" t="s">
        <v>1943</v>
      </c>
      <c r="E3468" s="248" t="s">
        <v>1637</v>
      </c>
      <c r="F3468" s="248"/>
      <c r="G3468" s="52" t="s">
        <v>266</v>
      </c>
      <c r="H3468" s="53">
        <v>0.55179999999999996</v>
      </c>
      <c r="I3468" s="43">
        <f t="shared" si="729"/>
        <v>27.04</v>
      </c>
      <c r="J3468" s="43">
        <f t="shared" si="730"/>
        <v>14.920671999999998</v>
      </c>
      <c r="L3468">
        <f>_xlfn.XLOOKUP(B3468,Analítico!B:B,Analítico!I:I,0)</f>
        <v>27.04</v>
      </c>
    </row>
    <row r="3469" spans="1:12" ht="25.5" customHeight="1" x14ac:dyDescent="0.25">
      <c r="A3469" s="55" t="s">
        <v>1627</v>
      </c>
      <c r="B3469" s="56" t="s">
        <v>3161</v>
      </c>
      <c r="C3469" s="55" t="s">
        <v>157</v>
      </c>
      <c r="D3469" s="55" t="s">
        <v>3162</v>
      </c>
      <c r="E3469" s="249" t="s">
        <v>1648</v>
      </c>
      <c r="F3469" s="249"/>
      <c r="G3469" s="57" t="s">
        <v>164</v>
      </c>
      <c r="H3469" s="58">
        <v>1</v>
      </c>
      <c r="I3469" s="43">
        <f t="shared" si="729"/>
        <v>13.53</v>
      </c>
      <c r="J3469" s="43">
        <f t="shared" si="730"/>
        <v>13.53</v>
      </c>
      <c r="L3469">
        <f>_xlfn.XLOOKUP(B3469,Analítico!B:B,Analítico!I:I,0)</f>
        <v>13.53</v>
      </c>
    </row>
    <row r="3470" spans="1:12" ht="39" customHeight="1" thickBot="1" x14ac:dyDescent="0.3">
      <c r="A3470" s="55" t="s">
        <v>1627</v>
      </c>
      <c r="B3470" s="56" t="s">
        <v>3163</v>
      </c>
      <c r="C3470" s="55" t="s">
        <v>157</v>
      </c>
      <c r="D3470" s="55" t="s">
        <v>3164</v>
      </c>
      <c r="E3470" s="249" t="s">
        <v>1648</v>
      </c>
      <c r="F3470" s="249"/>
      <c r="G3470" s="57" t="s">
        <v>164</v>
      </c>
      <c r="H3470" s="58">
        <v>1</v>
      </c>
      <c r="I3470" s="43">
        <f t="shared" si="729"/>
        <v>73.87</v>
      </c>
      <c r="J3470" s="43">
        <f t="shared" si="730"/>
        <v>73.87</v>
      </c>
      <c r="L3470">
        <f>_xlfn.XLOOKUP(B3470,Analítico!B:B,Analítico!I:I,0)</f>
        <v>73.87</v>
      </c>
    </row>
    <row r="3471" spans="1:12" ht="26.25" hidden="1" thickBot="1" x14ac:dyDescent="0.3">
      <c r="A3471" s="44"/>
      <c r="B3471" s="44"/>
      <c r="C3471" s="44"/>
      <c r="D3471" s="44"/>
      <c r="E3471" s="44" t="s">
        <v>1629</v>
      </c>
      <c r="F3471" s="45">
        <v>15.05</v>
      </c>
      <c r="G3471" s="44" t="s">
        <v>1630</v>
      </c>
      <c r="H3471" s="45">
        <v>0</v>
      </c>
      <c r="I3471" s="44" t="s">
        <v>1631</v>
      </c>
      <c r="J3471" s="45">
        <v>15.05</v>
      </c>
      <c r="L3471" t="str">
        <f>_xlfn.XLOOKUP(B3471,Analítico!B:B,Analítico!I:I,0)</f>
        <v>MO com LS =&gt;</v>
      </c>
    </row>
    <row r="3472" spans="1:12" ht="15" hidden="1" customHeight="1" thickBot="1" x14ac:dyDescent="0.3">
      <c r="A3472" s="44"/>
      <c r="B3472" s="44"/>
      <c r="C3472" s="44"/>
      <c r="D3472" s="44"/>
      <c r="E3472" s="44" t="s">
        <v>1632</v>
      </c>
      <c r="F3472" s="45">
        <v>23.91</v>
      </c>
      <c r="G3472" s="44"/>
      <c r="H3472" s="229" t="s">
        <v>1633</v>
      </c>
      <c r="I3472" s="229"/>
      <c r="J3472" s="45">
        <v>132.6</v>
      </c>
      <c r="L3472" t="str">
        <f>_xlfn.XLOOKUP(B3472,Analítico!B:B,Analítico!I:I,0)</f>
        <v>MO com LS =&gt;</v>
      </c>
    </row>
    <row r="3473" spans="1:12" ht="0.75" customHeight="1" thickTop="1" x14ac:dyDescent="0.25">
      <c r="A3473" s="49"/>
      <c r="B3473" s="49"/>
      <c r="C3473" s="49"/>
      <c r="D3473" s="49"/>
      <c r="E3473" s="49"/>
      <c r="F3473" s="49"/>
      <c r="G3473" s="49"/>
      <c r="H3473" s="49"/>
      <c r="I3473" s="49"/>
      <c r="J3473" s="49"/>
      <c r="L3473" t="str">
        <f>_xlfn.XLOOKUP(B3473,Analítico!B:B,Analítico!I:I,0)</f>
        <v>MO com LS =&gt;</v>
      </c>
    </row>
    <row r="3474" spans="1:12" ht="18" hidden="1" customHeight="1" x14ac:dyDescent="0.25">
      <c r="A3474" s="36" t="s">
        <v>1457</v>
      </c>
      <c r="B3474" s="37" t="s">
        <v>137</v>
      </c>
      <c r="C3474" s="36" t="s">
        <v>138</v>
      </c>
      <c r="D3474" s="36" t="s">
        <v>9</v>
      </c>
      <c r="E3474" s="250" t="s">
        <v>1626</v>
      </c>
      <c r="F3474" s="250"/>
      <c r="G3474" s="38" t="s">
        <v>139</v>
      </c>
      <c r="H3474" s="37" t="s">
        <v>140</v>
      </c>
      <c r="I3474" s="37" t="s">
        <v>141</v>
      </c>
      <c r="J3474" s="37" t="s">
        <v>10</v>
      </c>
      <c r="L3474" t="str">
        <f>_xlfn.XLOOKUP(B3474,Analítico!B:B,Analítico!I:I,0)</f>
        <v>Valor Unit</v>
      </c>
    </row>
    <row r="3475" spans="1:12" ht="25.5" customHeight="1" x14ac:dyDescent="0.25">
      <c r="A3475" s="39" t="s">
        <v>1636</v>
      </c>
      <c r="B3475" s="40" t="s">
        <v>1458</v>
      </c>
      <c r="C3475" s="39" t="s">
        <v>157</v>
      </c>
      <c r="D3475" s="39" t="s">
        <v>1459</v>
      </c>
      <c r="E3475" s="251" t="s">
        <v>2168</v>
      </c>
      <c r="F3475" s="251"/>
      <c r="G3475" s="41" t="s">
        <v>255</v>
      </c>
      <c r="H3475" s="42">
        <v>1</v>
      </c>
      <c r="I3475" s="43">
        <f t="shared" ref="I3475:I3477" si="731">L3475</f>
        <v>12.962565598360657</v>
      </c>
      <c r="J3475" s="43">
        <f t="shared" ref="J3475:J3477" si="732">H3475*I3475</f>
        <v>12.962565598360657</v>
      </c>
      <c r="L3475">
        <f>_xlfn.XLOOKUP(B3475,Analítico!B:B,Analítico!I:I,0)</f>
        <v>12.962565598360657</v>
      </c>
    </row>
    <row r="3476" spans="1:12" ht="25.5" customHeight="1" x14ac:dyDescent="0.25">
      <c r="A3476" s="50" t="s">
        <v>1638</v>
      </c>
      <c r="B3476" s="51" t="s">
        <v>2162</v>
      </c>
      <c r="C3476" s="50" t="s">
        <v>157</v>
      </c>
      <c r="D3476" s="50" t="s">
        <v>2163</v>
      </c>
      <c r="E3476" s="248" t="s">
        <v>1637</v>
      </c>
      <c r="F3476" s="248"/>
      <c r="G3476" s="52" t="s">
        <v>266</v>
      </c>
      <c r="H3476" s="53">
        <v>7.0000000000000007E-2</v>
      </c>
      <c r="I3476" s="43">
        <f t="shared" si="731"/>
        <v>18.72</v>
      </c>
      <c r="J3476" s="43">
        <f t="shared" si="732"/>
        <v>1.3104</v>
      </c>
      <c r="L3476">
        <f>_xlfn.XLOOKUP(B3476,Analítico!B:B,Analítico!I:I,0)</f>
        <v>18.72</v>
      </c>
    </row>
    <row r="3477" spans="1:12" ht="25.5" customHeight="1" thickBot="1" x14ac:dyDescent="0.3">
      <c r="A3477" s="50" t="s">
        <v>1638</v>
      </c>
      <c r="B3477" s="51" t="s">
        <v>1658</v>
      </c>
      <c r="C3477" s="50" t="s">
        <v>157</v>
      </c>
      <c r="D3477" s="50" t="s">
        <v>1659</v>
      </c>
      <c r="E3477" s="248" t="s">
        <v>1637</v>
      </c>
      <c r="F3477" s="248"/>
      <c r="G3477" s="52" t="s">
        <v>266</v>
      </c>
      <c r="H3477" s="53">
        <v>0.44900000000000001</v>
      </c>
      <c r="I3477" s="43">
        <f t="shared" si="731"/>
        <v>25.97</v>
      </c>
      <c r="J3477" s="43">
        <f t="shared" si="732"/>
        <v>11.66053</v>
      </c>
      <c r="L3477">
        <f>_xlfn.XLOOKUP(B3477,Analítico!B:B,Analítico!I:I,0)</f>
        <v>25.97</v>
      </c>
    </row>
    <row r="3478" spans="1:12" ht="26.25" hidden="1" thickBot="1" x14ac:dyDescent="0.3">
      <c r="A3478" s="44"/>
      <c r="B3478" s="44"/>
      <c r="C3478" s="44"/>
      <c r="D3478" s="44"/>
      <c r="E3478" s="44" t="s">
        <v>1629</v>
      </c>
      <c r="F3478" s="45">
        <v>10.41</v>
      </c>
      <c r="G3478" s="44" t="s">
        <v>1630</v>
      </c>
      <c r="H3478" s="45">
        <v>0</v>
      </c>
      <c r="I3478" s="44" t="s">
        <v>1631</v>
      </c>
      <c r="J3478" s="45">
        <v>10.41</v>
      </c>
      <c r="L3478" t="str">
        <f>_xlfn.XLOOKUP(B3478,Analítico!B:B,Analítico!I:I,0)</f>
        <v>MO com LS =&gt;</v>
      </c>
    </row>
    <row r="3479" spans="1:12" ht="15" hidden="1" customHeight="1" thickBot="1" x14ac:dyDescent="0.3">
      <c r="A3479" s="44"/>
      <c r="B3479" s="44"/>
      <c r="C3479" s="44"/>
      <c r="D3479" s="44"/>
      <c r="E3479" s="44" t="s">
        <v>1632</v>
      </c>
      <c r="F3479" s="45">
        <v>2.9</v>
      </c>
      <c r="G3479" s="44"/>
      <c r="H3479" s="229" t="s">
        <v>1633</v>
      </c>
      <c r="I3479" s="229"/>
      <c r="J3479" s="45">
        <v>16.09</v>
      </c>
      <c r="L3479" t="str">
        <f>_xlfn.XLOOKUP(B3479,Analítico!B:B,Analítico!I:I,0)</f>
        <v>MO com LS =&gt;</v>
      </c>
    </row>
    <row r="3480" spans="1:12" ht="0.75" customHeight="1" thickTop="1" x14ac:dyDescent="0.25">
      <c r="A3480" s="49"/>
      <c r="B3480" s="49"/>
      <c r="C3480" s="49"/>
      <c r="D3480" s="49"/>
      <c r="E3480" s="49"/>
      <c r="F3480" s="49"/>
      <c r="G3480" s="49"/>
      <c r="H3480" s="49"/>
      <c r="I3480" s="49"/>
      <c r="J3480" s="49"/>
      <c r="L3480" t="str">
        <f>_xlfn.XLOOKUP(B3480,Analítico!B:B,Analítico!I:I,0)</f>
        <v>MO com LS =&gt;</v>
      </c>
    </row>
    <row r="3481" spans="1:12" ht="18" hidden="1" customHeight="1" x14ac:dyDescent="0.25">
      <c r="A3481" s="36" t="s">
        <v>1460</v>
      </c>
      <c r="B3481" s="37" t="s">
        <v>137</v>
      </c>
      <c r="C3481" s="36" t="s">
        <v>138</v>
      </c>
      <c r="D3481" s="36" t="s">
        <v>9</v>
      </c>
      <c r="E3481" s="250" t="s">
        <v>1626</v>
      </c>
      <c r="F3481" s="250"/>
      <c r="G3481" s="38" t="s">
        <v>139</v>
      </c>
      <c r="H3481" s="37" t="s">
        <v>140</v>
      </c>
      <c r="I3481" s="37" t="s">
        <v>141</v>
      </c>
      <c r="J3481" s="37" t="s">
        <v>10</v>
      </c>
      <c r="L3481" t="str">
        <f>_xlfn.XLOOKUP(B3481,Analítico!B:B,Analítico!I:I,0)</f>
        <v>Valor Unit</v>
      </c>
    </row>
    <row r="3482" spans="1:12" ht="39" customHeight="1" x14ac:dyDescent="0.25">
      <c r="A3482" s="39" t="s">
        <v>1636</v>
      </c>
      <c r="B3482" s="40" t="s">
        <v>1461</v>
      </c>
      <c r="C3482" s="39" t="s">
        <v>157</v>
      </c>
      <c r="D3482" s="39" t="s">
        <v>1462</v>
      </c>
      <c r="E3482" s="251" t="s">
        <v>2578</v>
      </c>
      <c r="F3482" s="251"/>
      <c r="G3482" s="41" t="s">
        <v>164</v>
      </c>
      <c r="H3482" s="42">
        <v>1</v>
      </c>
      <c r="I3482" s="43">
        <f t="shared" ref="I3482:I3484" si="733">L3482</f>
        <v>38.944090803278691</v>
      </c>
      <c r="J3482" s="43">
        <f t="shared" ref="J3482:J3484" si="734">H3482*I3482</f>
        <v>38.944090803278691</v>
      </c>
      <c r="L3482">
        <f>_xlfn.XLOOKUP(B3482,Analítico!B:B,Analítico!I:I,0)</f>
        <v>38.944090803278691</v>
      </c>
    </row>
    <row r="3483" spans="1:12" ht="39" customHeight="1" x14ac:dyDescent="0.25">
      <c r="A3483" s="50" t="s">
        <v>1638</v>
      </c>
      <c r="B3483" s="51" t="s">
        <v>2780</v>
      </c>
      <c r="C3483" s="50" t="s">
        <v>157</v>
      </c>
      <c r="D3483" s="50" t="s">
        <v>2781</v>
      </c>
      <c r="E3483" s="248" t="s">
        <v>2578</v>
      </c>
      <c r="F3483" s="248"/>
      <c r="G3483" s="52" t="s">
        <v>164</v>
      </c>
      <c r="H3483" s="53">
        <v>1</v>
      </c>
      <c r="I3483" s="43">
        <f t="shared" si="733"/>
        <v>6.98</v>
      </c>
      <c r="J3483" s="43">
        <f t="shared" si="734"/>
        <v>6.98</v>
      </c>
      <c r="L3483">
        <f>_xlfn.XLOOKUP(B3483,Analítico!B:B,Analítico!I:I,0)</f>
        <v>6.98</v>
      </c>
    </row>
    <row r="3484" spans="1:12" ht="39" customHeight="1" thickBot="1" x14ac:dyDescent="0.3">
      <c r="A3484" s="50" t="s">
        <v>1638</v>
      </c>
      <c r="B3484" s="51" t="s">
        <v>3165</v>
      </c>
      <c r="C3484" s="50" t="s">
        <v>157</v>
      </c>
      <c r="D3484" s="50" t="s">
        <v>3166</v>
      </c>
      <c r="E3484" s="248" t="s">
        <v>2578</v>
      </c>
      <c r="F3484" s="248"/>
      <c r="G3484" s="52" t="s">
        <v>164</v>
      </c>
      <c r="H3484" s="53">
        <v>1</v>
      </c>
      <c r="I3484" s="43">
        <f t="shared" si="733"/>
        <v>31.96</v>
      </c>
      <c r="J3484" s="43">
        <f t="shared" si="734"/>
        <v>31.96</v>
      </c>
      <c r="L3484">
        <f>_xlfn.XLOOKUP(B3484,Analítico!B:B,Analítico!I:I,0)</f>
        <v>31.96</v>
      </c>
    </row>
    <row r="3485" spans="1:12" ht="26.25" hidden="1" thickBot="1" x14ac:dyDescent="0.3">
      <c r="A3485" s="44"/>
      <c r="B3485" s="44"/>
      <c r="C3485" s="44"/>
      <c r="D3485" s="44"/>
      <c r="E3485" s="44" t="s">
        <v>1629</v>
      </c>
      <c r="F3485" s="45">
        <v>17.14</v>
      </c>
      <c r="G3485" s="44" t="s">
        <v>1630</v>
      </c>
      <c r="H3485" s="45">
        <v>0</v>
      </c>
      <c r="I3485" s="44" t="s">
        <v>1631</v>
      </c>
      <c r="J3485" s="45">
        <v>17.14</v>
      </c>
      <c r="L3485" t="str">
        <f>_xlfn.XLOOKUP(B3485,Analítico!B:B,Analítico!I:I,0)</f>
        <v>MO com LS =&gt;</v>
      </c>
    </row>
    <row r="3486" spans="1:12" ht="15" hidden="1" customHeight="1" thickBot="1" x14ac:dyDescent="0.3">
      <c r="A3486" s="44"/>
      <c r="B3486" s="44"/>
      <c r="C3486" s="44"/>
      <c r="D3486" s="44"/>
      <c r="E3486" s="44" t="s">
        <v>1632</v>
      </c>
      <c r="F3486" s="45">
        <v>8.7100000000000009</v>
      </c>
      <c r="G3486" s="44"/>
      <c r="H3486" s="229" t="s">
        <v>1633</v>
      </c>
      <c r="I3486" s="229"/>
      <c r="J3486" s="45">
        <v>48.34</v>
      </c>
      <c r="L3486" t="str">
        <f>_xlfn.XLOOKUP(B3486,Analítico!B:B,Analítico!I:I,0)</f>
        <v>MO com LS =&gt;</v>
      </c>
    </row>
    <row r="3487" spans="1:12" ht="0.75" customHeight="1" thickTop="1" x14ac:dyDescent="0.25">
      <c r="A3487" s="49"/>
      <c r="B3487" s="49"/>
      <c r="C3487" s="49"/>
      <c r="D3487" s="49"/>
      <c r="E3487" s="49"/>
      <c r="F3487" s="49"/>
      <c r="G3487" s="49"/>
      <c r="H3487" s="49"/>
      <c r="I3487" s="49"/>
      <c r="J3487" s="49"/>
      <c r="L3487" t="str">
        <f>_xlfn.XLOOKUP(B3487,Analítico!B:B,Analítico!I:I,0)</f>
        <v>MO com LS =&gt;</v>
      </c>
    </row>
    <row r="3488" spans="1:12" ht="18" hidden="1" customHeight="1" x14ac:dyDescent="0.25">
      <c r="A3488" s="36" t="s">
        <v>1464</v>
      </c>
      <c r="B3488" s="37" t="s">
        <v>137</v>
      </c>
      <c r="C3488" s="36" t="s">
        <v>138</v>
      </c>
      <c r="D3488" s="36" t="s">
        <v>9</v>
      </c>
      <c r="E3488" s="250" t="s">
        <v>1626</v>
      </c>
      <c r="F3488" s="250"/>
      <c r="G3488" s="38" t="s">
        <v>139</v>
      </c>
      <c r="H3488" s="37" t="s">
        <v>140</v>
      </c>
      <c r="I3488" s="37" t="s">
        <v>141</v>
      </c>
      <c r="J3488" s="37" t="s">
        <v>10</v>
      </c>
      <c r="L3488" t="str">
        <f>_xlfn.XLOOKUP(B3488,Analítico!B:B,Analítico!I:I,0)</f>
        <v>Valor Unit</v>
      </c>
    </row>
    <row r="3489" spans="1:12" ht="51.75" customHeight="1" x14ac:dyDescent="0.25">
      <c r="A3489" s="39" t="s">
        <v>1636</v>
      </c>
      <c r="B3489" s="40" t="s">
        <v>1465</v>
      </c>
      <c r="C3489" s="39" t="s">
        <v>157</v>
      </c>
      <c r="D3489" s="39" t="s">
        <v>1466</v>
      </c>
      <c r="E3489" s="251" t="s">
        <v>1994</v>
      </c>
      <c r="F3489" s="251"/>
      <c r="G3489" s="41" t="s">
        <v>259</v>
      </c>
      <c r="H3489" s="42">
        <v>1</v>
      </c>
      <c r="I3489" s="43">
        <f t="shared" ref="I3489:I3498" si="735">L3489</f>
        <v>18.392502959016397</v>
      </c>
      <c r="J3489" s="43">
        <f t="shared" ref="J3489:J3498" si="736">H3489*I3489</f>
        <v>18.392502959016397</v>
      </c>
      <c r="L3489">
        <f>_xlfn.XLOOKUP(B3489,Analítico!B:B,Analítico!I:I,0)</f>
        <v>18.392502959016397</v>
      </c>
    </row>
    <row r="3490" spans="1:12" ht="25.5" customHeight="1" x14ac:dyDescent="0.25">
      <c r="A3490" s="50" t="s">
        <v>1638</v>
      </c>
      <c r="B3490" s="51" t="s">
        <v>1995</v>
      </c>
      <c r="C3490" s="50" t="s">
        <v>157</v>
      </c>
      <c r="D3490" s="50" t="s">
        <v>1996</v>
      </c>
      <c r="E3490" s="248" t="s">
        <v>1955</v>
      </c>
      <c r="F3490" s="248"/>
      <c r="G3490" s="52" t="s">
        <v>159</v>
      </c>
      <c r="H3490" s="53">
        <v>3.5799999999999998E-2</v>
      </c>
      <c r="I3490" s="43">
        <f t="shared" si="735"/>
        <v>26.3</v>
      </c>
      <c r="J3490" s="43">
        <f t="shared" si="736"/>
        <v>0.94153999999999993</v>
      </c>
      <c r="L3490">
        <f>_xlfn.XLOOKUP(B3490,Analítico!B:B,Analítico!I:I,0)</f>
        <v>26.3</v>
      </c>
    </row>
    <row r="3491" spans="1:12" ht="39" customHeight="1" x14ac:dyDescent="0.25">
      <c r="A3491" s="50" t="s">
        <v>1638</v>
      </c>
      <c r="B3491" s="51" t="s">
        <v>1997</v>
      </c>
      <c r="C3491" s="50" t="s">
        <v>157</v>
      </c>
      <c r="D3491" s="50" t="s">
        <v>1998</v>
      </c>
      <c r="E3491" s="248" t="s">
        <v>1955</v>
      </c>
      <c r="F3491" s="248"/>
      <c r="G3491" s="52" t="s">
        <v>159</v>
      </c>
      <c r="H3491" s="53">
        <v>3.5799999999999998E-2</v>
      </c>
      <c r="I3491" s="43">
        <f t="shared" si="735"/>
        <v>9.6300000000000008</v>
      </c>
      <c r="J3491" s="43">
        <f t="shared" si="736"/>
        <v>0.344754</v>
      </c>
      <c r="L3491">
        <f>_xlfn.XLOOKUP(B3491,Analítico!B:B,Analítico!I:I,0)</f>
        <v>9.6300000000000008</v>
      </c>
    </row>
    <row r="3492" spans="1:12" ht="25.5" customHeight="1" x14ac:dyDescent="0.25">
      <c r="A3492" s="50" t="s">
        <v>1638</v>
      </c>
      <c r="B3492" s="51" t="s">
        <v>3167</v>
      </c>
      <c r="C3492" s="50" t="s">
        <v>157</v>
      </c>
      <c r="D3492" s="50" t="s">
        <v>3168</v>
      </c>
      <c r="E3492" s="248" t="s">
        <v>1637</v>
      </c>
      <c r="F3492" s="248"/>
      <c r="G3492" s="52" t="s">
        <v>266</v>
      </c>
      <c r="H3492" s="53">
        <v>4.7000000000000002E-3</v>
      </c>
      <c r="I3492" s="43">
        <f t="shared" si="735"/>
        <v>16.41</v>
      </c>
      <c r="J3492" s="43">
        <f t="shared" si="736"/>
        <v>7.7127000000000001E-2</v>
      </c>
      <c r="L3492">
        <f>_xlfn.XLOOKUP(B3492,Analítico!B:B,Analítico!I:I,0)</f>
        <v>16.41</v>
      </c>
    </row>
    <row r="3493" spans="1:12" ht="25.5" customHeight="1" x14ac:dyDescent="0.25">
      <c r="A3493" s="50" t="s">
        <v>1638</v>
      </c>
      <c r="B3493" s="51" t="s">
        <v>1660</v>
      </c>
      <c r="C3493" s="50" t="s">
        <v>157</v>
      </c>
      <c r="D3493" s="50" t="s">
        <v>1661</v>
      </c>
      <c r="E3493" s="248" t="s">
        <v>1637</v>
      </c>
      <c r="F3493" s="248"/>
      <c r="G3493" s="52" t="s">
        <v>266</v>
      </c>
      <c r="H3493" s="53">
        <v>2.9000000000000001E-2</v>
      </c>
      <c r="I3493" s="43">
        <f t="shared" si="735"/>
        <v>21.06</v>
      </c>
      <c r="J3493" s="43">
        <f t="shared" si="736"/>
        <v>0.61073999999999995</v>
      </c>
      <c r="L3493">
        <f>_xlfn.XLOOKUP(B3493,Analítico!B:B,Analítico!I:I,0)</f>
        <v>21.06</v>
      </c>
    </row>
    <row r="3494" spans="1:12" ht="39" customHeight="1" x14ac:dyDescent="0.25">
      <c r="A3494" s="50" t="s">
        <v>1638</v>
      </c>
      <c r="B3494" s="51" t="s">
        <v>3169</v>
      </c>
      <c r="C3494" s="50" t="s">
        <v>157</v>
      </c>
      <c r="D3494" s="50" t="s">
        <v>3170</v>
      </c>
      <c r="E3494" s="248" t="s">
        <v>1900</v>
      </c>
      <c r="F3494" s="248"/>
      <c r="G3494" s="52" t="s">
        <v>1901</v>
      </c>
      <c r="H3494" s="53">
        <v>4.1000000000000003E-3</v>
      </c>
      <c r="I3494" s="43">
        <f t="shared" si="735"/>
        <v>311.20999999999998</v>
      </c>
      <c r="J3494" s="43">
        <f t="shared" si="736"/>
        <v>1.2759610000000001</v>
      </c>
      <c r="L3494">
        <f>_xlfn.XLOOKUP(B3494,Analítico!B:B,Analítico!I:I,0)</f>
        <v>311.20999999999998</v>
      </c>
    </row>
    <row r="3495" spans="1:12" ht="39" customHeight="1" x14ac:dyDescent="0.25">
      <c r="A3495" s="50" t="s">
        <v>1638</v>
      </c>
      <c r="B3495" s="51" t="s">
        <v>3171</v>
      </c>
      <c r="C3495" s="50" t="s">
        <v>157</v>
      </c>
      <c r="D3495" s="50" t="s">
        <v>3172</v>
      </c>
      <c r="E3495" s="248" t="s">
        <v>1900</v>
      </c>
      <c r="F3495" s="248"/>
      <c r="G3495" s="52" t="s">
        <v>1904</v>
      </c>
      <c r="H3495" s="53">
        <v>3.8E-3</v>
      </c>
      <c r="I3495" s="43">
        <f t="shared" si="735"/>
        <v>147.30000000000001</v>
      </c>
      <c r="J3495" s="43">
        <f t="shared" si="736"/>
        <v>0.55974000000000002</v>
      </c>
      <c r="L3495">
        <f>_xlfn.XLOOKUP(B3495,Analítico!B:B,Analítico!I:I,0)</f>
        <v>147.30000000000001</v>
      </c>
    </row>
    <row r="3496" spans="1:12" ht="25.5" customHeight="1" x14ac:dyDescent="0.25">
      <c r="A3496" s="55" t="s">
        <v>1627</v>
      </c>
      <c r="B3496" s="56" t="s">
        <v>3173</v>
      </c>
      <c r="C3496" s="55" t="s">
        <v>157</v>
      </c>
      <c r="D3496" s="55" t="s">
        <v>3174</v>
      </c>
      <c r="E3496" s="249" t="s">
        <v>1648</v>
      </c>
      <c r="F3496" s="249"/>
      <c r="G3496" s="57" t="s">
        <v>164</v>
      </c>
      <c r="H3496" s="58">
        <v>5.0999999999999997E-2</v>
      </c>
      <c r="I3496" s="43">
        <f t="shared" si="735"/>
        <v>7.69</v>
      </c>
      <c r="J3496" s="43">
        <f t="shared" si="736"/>
        <v>0.39218999999999998</v>
      </c>
      <c r="L3496">
        <f>_xlfn.XLOOKUP(B3496,Analítico!B:B,Analítico!I:I,0)</f>
        <v>7.69</v>
      </c>
    </row>
    <row r="3497" spans="1:12" ht="25.5" customHeight="1" x14ac:dyDescent="0.25">
      <c r="A3497" s="55" t="s">
        <v>1627</v>
      </c>
      <c r="B3497" s="56" t="s">
        <v>1970</v>
      </c>
      <c r="C3497" s="55" t="s">
        <v>157</v>
      </c>
      <c r="D3497" s="55" t="s">
        <v>1971</v>
      </c>
      <c r="E3497" s="249" t="s">
        <v>1648</v>
      </c>
      <c r="F3497" s="249"/>
      <c r="G3497" s="57" t="s">
        <v>259</v>
      </c>
      <c r="H3497" s="58">
        <v>3.0547999999999999E-2</v>
      </c>
      <c r="I3497" s="43">
        <f t="shared" si="735"/>
        <v>10.25</v>
      </c>
      <c r="J3497" s="43">
        <f t="shared" si="736"/>
        <v>0.31311699999999998</v>
      </c>
      <c r="L3497">
        <f>_xlfn.XLOOKUP(B3497,Analítico!B:B,Analítico!I:I,0)</f>
        <v>10.25</v>
      </c>
    </row>
    <row r="3498" spans="1:12" ht="25.5" customHeight="1" thickBot="1" x14ac:dyDescent="0.3">
      <c r="A3498" s="55" t="s">
        <v>1627</v>
      </c>
      <c r="B3498" s="56" t="s">
        <v>3175</v>
      </c>
      <c r="C3498" s="55" t="s">
        <v>157</v>
      </c>
      <c r="D3498" s="55" t="s">
        <v>3176</v>
      </c>
      <c r="E3498" s="249" t="s">
        <v>1648</v>
      </c>
      <c r="F3498" s="249"/>
      <c r="G3498" s="57" t="s">
        <v>259</v>
      </c>
      <c r="H3498" s="58">
        <v>1.091</v>
      </c>
      <c r="I3498" s="43">
        <f t="shared" si="735"/>
        <v>12.75</v>
      </c>
      <c r="J3498" s="43">
        <f t="shared" si="736"/>
        <v>13.91025</v>
      </c>
      <c r="L3498">
        <f>_xlfn.XLOOKUP(B3498,Analítico!B:B,Analítico!I:I,0)</f>
        <v>12.75</v>
      </c>
    </row>
    <row r="3499" spans="1:12" ht="26.25" hidden="1" thickBot="1" x14ac:dyDescent="0.3">
      <c r="A3499" s="44"/>
      <c r="B3499" s="44"/>
      <c r="C3499" s="44"/>
      <c r="D3499" s="44"/>
      <c r="E3499" s="44" t="s">
        <v>1629</v>
      </c>
      <c r="F3499" s="45">
        <v>0.78</v>
      </c>
      <c r="G3499" s="44" t="s">
        <v>1630</v>
      </c>
      <c r="H3499" s="45">
        <v>0</v>
      </c>
      <c r="I3499" s="44" t="s">
        <v>1631</v>
      </c>
      <c r="J3499" s="45">
        <v>0.78</v>
      </c>
      <c r="L3499" t="str">
        <f>_xlfn.XLOOKUP(B3499,Analítico!B:B,Analítico!I:I,0)</f>
        <v>MO com LS =&gt;</v>
      </c>
    </row>
    <row r="3500" spans="1:12" ht="15" hidden="1" customHeight="1" thickBot="1" x14ac:dyDescent="0.3">
      <c r="A3500" s="44"/>
      <c r="B3500" s="44"/>
      <c r="C3500" s="44"/>
      <c r="D3500" s="44"/>
      <c r="E3500" s="44" t="s">
        <v>1632</v>
      </c>
      <c r="F3500" s="45">
        <v>4.1100000000000003</v>
      </c>
      <c r="G3500" s="44"/>
      <c r="H3500" s="229" t="s">
        <v>1633</v>
      </c>
      <c r="I3500" s="229"/>
      <c r="J3500" s="45">
        <v>22.83</v>
      </c>
      <c r="L3500" t="str">
        <f>_xlfn.XLOOKUP(B3500,Analítico!B:B,Analítico!I:I,0)</f>
        <v>MO com LS =&gt;</v>
      </c>
    </row>
    <row r="3501" spans="1:12" ht="0.75" customHeight="1" thickTop="1" x14ac:dyDescent="0.25">
      <c r="A3501" s="49"/>
      <c r="B3501" s="49"/>
      <c r="C3501" s="49"/>
      <c r="D3501" s="49"/>
      <c r="E3501" s="49"/>
      <c r="F3501" s="49"/>
      <c r="G3501" s="49"/>
      <c r="H3501" s="49"/>
      <c r="I3501" s="49"/>
      <c r="J3501" s="49"/>
      <c r="L3501" t="str">
        <f>_xlfn.XLOOKUP(B3501,Analítico!B:B,Analítico!I:I,0)</f>
        <v>MO com LS =&gt;</v>
      </c>
    </row>
    <row r="3502" spans="1:12" ht="18" hidden="1" customHeight="1" x14ac:dyDescent="0.25">
      <c r="A3502" s="36" t="s">
        <v>1467</v>
      </c>
      <c r="B3502" s="37" t="s">
        <v>137</v>
      </c>
      <c r="C3502" s="36" t="s">
        <v>138</v>
      </c>
      <c r="D3502" s="36" t="s">
        <v>9</v>
      </c>
      <c r="E3502" s="250" t="s">
        <v>1626</v>
      </c>
      <c r="F3502" s="250"/>
      <c r="G3502" s="38" t="s">
        <v>139</v>
      </c>
      <c r="H3502" s="37" t="s">
        <v>140</v>
      </c>
      <c r="I3502" s="37" t="s">
        <v>141</v>
      </c>
      <c r="J3502" s="37" t="s">
        <v>10</v>
      </c>
      <c r="L3502" t="str">
        <f>_xlfn.XLOOKUP(B3502,Analítico!B:B,Analítico!I:I,0)</f>
        <v>Valor Unit</v>
      </c>
    </row>
    <row r="3503" spans="1:12" ht="39" customHeight="1" x14ac:dyDescent="0.25">
      <c r="A3503" s="39" t="s">
        <v>1636</v>
      </c>
      <c r="B3503" s="40" t="s">
        <v>1468</v>
      </c>
      <c r="C3503" s="39" t="s">
        <v>157</v>
      </c>
      <c r="D3503" s="39" t="s">
        <v>1469</v>
      </c>
      <c r="E3503" s="251" t="s">
        <v>2168</v>
      </c>
      <c r="F3503" s="251"/>
      <c r="G3503" s="41" t="s">
        <v>164</v>
      </c>
      <c r="H3503" s="42">
        <v>1</v>
      </c>
      <c r="I3503" s="43">
        <f t="shared" ref="I3503:I3507" si="737">L3503</f>
        <v>684.72799123770494</v>
      </c>
      <c r="J3503" s="43">
        <f t="shared" ref="J3503:J3507" si="738">H3503*I3503</f>
        <v>684.72799123770494</v>
      </c>
      <c r="L3503">
        <f>_xlfn.XLOOKUP(B3503,Analítico!B:B,Analítico!I:I,0)</f>
        <v>684.72799123770494</v>
      </c>
    </row>
    <row r="3504" spans="1:12" ht="25.5" customHeight="1" x14ac:dyDescent="0.25">
      <c r="A3504" s="50" t="s">
        <v>1638</v>
      </c>
      <c r="B3504" s="51" t="s">
        <v>1658</v>
      </c>
      <c r="C3504" s="50" t="s">
        <v>157</v>
      </c>
      <c r="D3504" s="50" t="s">
        <v>1659</v>
      </c>
      <c r="E3504" s="248" t="s">
        <v>1637</v>
      </c>
      <c r="F3504" s="248"/>
      <c r="G3504" s="52" t="s">
        <v>266</v>
      </c>
      <c r="H3504" s="53">
        <v>1.4228000000000001</v>
      </c>
      <c r="I3504" s="43">
        <f t="shared" si="737"/>
        <v>25.97</v>
      </c>
      <c r="J3504" s="43">
        <f t="shared" si="738"/>
        <v>36.950116000000001</v>
      </c>
      <c r="L3504">
        <f>_xlfn.XLOOKUP(B3504,Analítico!B:B,Analítico!I:I,0)</f>
        <v>25.97</v>
      </c>
    </row>
    <row r="3505" spans="1:12" ht="24" customHeight="1" x14ac:dyDescent="0.25">
      <c r="A3505" s="50" t="s">
        <v>1638</v>
      </c>
      <c r="B3505" s="51" t="s">
        <v>1186</v>
      </c>
      <c r="C3505" s="50" t="s">
        <v>157</v>
      </c>
      <c r="D3505" s="50" t="s">
        <v>1187</v>
      </c>
      <c r="E3505" s="248" t="s">
        <v>1637</v>
      </c>
      <c r="F3505" s="248"/>
      <c r="G3505" s="52" t="s">
        <v>266</v>
      </c>
      <c r="H3505" s="53">
        <v>0.44829999999999998</v>
      </c>
      <c r="I3505" s="43">
        <f t="shared" si="737"/>
        <v>18.82</v>
      </c>
      <c r="J3505" s="43">
        <f t="shared" si="738"/>
        <v>8.4370060000000002</v>
      </c>
      <c r="L3505">
        <f>_xlfn.XLOOKUP(B3505,Analítico!B:B,Analítico!I:I,0)</f>
        <v>18.82</v>
      </c>
    </row>
    <row r="3506" spans="1:12" ht="39" customHeight="1" x14ac:dyDescent="0.25">
      <c r="A3506" s="55" t="s">
        <v>1627</v>
      </c>
      <c r="B3506" s="56" t="s">
        <v>2169</v>
      </c>
      <c r="C3506" s="55" t="s">
        <v>157</v>
      </c>
      <c r="D3506" s="55" t="s">
        <v>2170</v>
      </c>
      <c r="E3506" s="249" t="s">
        <v>1648</v>
      </c>
      <c r="F3506" s="249"/>
      <c r="G3506" s="57" t="s">
        <v>164</v>
      </c>
      <c r="H3506" s="58">
        <v>9</v>
      </c>
      <c r="I3506" s="43">
        <f t="shared" si="737"/>
        <v>17.48</v>
      </c>
      <c r="J3506" s="43">
        <f t="shared" si="738"/>
        <v>157.32</v>
      </c>
      <c r="L3506">
        <f>_xlfn.XLOOKUP(B3506,Analítico!B:B,Analítico!I:I,0)</f>
        <v>17.48</v>
      </c>
    </row>
    <row r="3507" spans="1:12" ht="25.5" customHeight="1" thickBot="1" x14ac:dyDescent="0.3">
      <c r="A3507" s="55" t="s">
        <v>1627</v>
      </c>
      <c r="B3507" s="56" t="s">
        <v>3177</v>
      </c>
      <c r="C3507" s="55" t="s">
        <v>157</v>
      </c>
      <c r="D3507" s="55" t="s">
        <v>3178</v>
      </c>
      <c r="E3507" s="249" t="s">
        <v>1648</v>
      </c>
      <c r="F3507" s="249"/>
      <c r="G3507" s="57" t="s">
        <v>164</v>
      </c>
      <c r="H3507" s="58">
        <v>1</v>
      </c>
      <c r="I3507" s="43">
        <f t="shared" si="737"/>
        <v>482.03</v>
      </c>
      <c r="J3507" s="43">
        <f t="shared" si="738"/>
        <v>482.03</v>
      </c>
      <c r="L3507">
        <f>_xlfn.XLOOKUP(B3507,Analítico!B:B,Analítico!I:I,0)</f>
        <v>482.03</v>
      </c>
    </row>
    <row r="3508" spans="1:12" ht="26.25" hidden="1" thickBot="1" x14ac:dyDescent="0.3">
      <c r="A3508" s="44"/>
      <c r="B3508" s="44"/>
      <c r="C3508" s="44"/>
      <c r="D3508" s="44"/>
      <c r="E3508" s="44" t="s">
        <v>1629</v>
      </c>
      <c r="F3508" s="45">
        <v>35.92</v>
      </c>
      <c r="G3508" s="44" t="s">
        <v>1630</v>
      </c>
      <c r="H3508" s="45">
        <v>0</v>
      </c>
      <c r="I3508" s="44" t="s">
        <v>1631</v>
      </c>
      <c r="J3508" s="45">
        <v>35.92</v>
      </c>
      <c r="L3508" t="str">
        <f>_xlfn.XLOOKUP(B3508,Analítico!B:B,Analítico!I:I,0)</f>
        <v>MO com LS =&gt;</v>
      </c>
    </row>
    <row r="3509" spans="1:12" ht="15" hidden="1" customHeight="1" thickBot="1" x14ac:dyDescent="0.3">
      <c r="A3509" s="44"/>
      <c r="B3509" s="44"/>
      <c r="C3509" s="44"/>
      <c r="D3509" s="44"/>
      <c r="E3509" s="44" t="s">
        <v>1632</v>
      </c>
      <c r="F3509" s="45">
        <v>153.26</v>
      </c>
      <c r="G3509" s="44"/>
      <c r="H3509" s="229" t="s">
        <v>1633</v>
      </c>
      <c r="I3509" s="229"/>
      <c r="J3509" s="45">
        <v>849.93</v>
      </c>
      <c r="L3509" t="str">
        <f>_xlfn.XLOOKUP(B3509,Analítico!B:B,Analítico!I:I,0)</f>
        <v>MO com LS =&gt;</v>
      </c>
    </row>
    <row r="3510" spans="1:12" ht="0.75" customHeight="1" thickTop="1" x14ac:dyDescent="0.25">
      <c r="A3510" s="49"/>
      <c r="B3510" s="49"/>
      <c r="C3510" s="49"/>
      <c r="D3510" s="49"/>
      <c r="E3510" s="49"/>
      <c r="F3510" s="49"/>
      <c r="G3510" s="49"/>
      <c r="H3510" s="49"/>
      <c r="I3510" s="49"/>
      <c r="J3510" s="49"/>
      <c r="L3510" t="str">
        <f>_xlfn.XLOOKUP(B3510,Analítico!B:B,Analítico!I:I,0)</f>
        <v>MO com LS =&gt;</v>
      </c>
    </row>
    <row r="3511" spans="1:12" ht="18" hidden="1" customHeight="1" x14ac:dyDescent="0.25">
      <c r="A3511" s="36" t="s">
        <v>1470</v>
      </c>
      <c r="B3511" s="37" t="s">
        <v>137</v>
      </c>
      <c r="C3511" s="36" t="s">
        <v>138</v>
      </c>
      <c r="D3511" s="36" t="s">
        <v>9</v>
      </c>
      <c r="E3511" s="250" t="s">
        <v>1626</v>
      </c>
      <c r="F3511" s="250"/>
      <c r="G3511" s="38" t="s">
        <v>139</v>
      </c>
      <c r="H3511" s="37" t="s">
        <v>140</v>
      </c>
      <c r="I3511" s="37" t="s">
        <v>141</v>
      </c>
      <c r="J3511" s="37" t="s">
        <v>10</v>
      </c>
      <c r="L3511" t="str">
        <f>_xlfn.XLOOKUP(B3511,Analítico!B:B,Analítico!I:I,0)</f>
        <v>Valor Unit</v>
      </c>
    </row>
    <row r="3512" spans="1:12" ht="39" customHeight="1" x14ac:dyDescent="0.25">
      <c r="A3512" s="39" t="s">
        <v>1636</v>
      </c>
      <c r="B3512" s="40" t="s">
        <v>1471</v>
      </c>
      <c r="C3512" s="39" t="s">
        <v>157</v>
      </c>
      <c r="D3512" s="39" t="s">
        <v>1472</v>
      </c>
      <c r="E3512" s="251" t="s">
        <v>2168</v>
      </c>
      <c r="F3512" s="251"/>
      <c r="G3512" s="41" t="s">
        <v>164</v>
      </c>
      <c r="H3512" s="42">
        <v>1</v>
      </c>
      <c r="I3512" s="43">
        <f t="shared" ref="I3512:I3516" si="739">L3512</f>
        <v>354.11409004098363</v>
      </c>
      <c r="J3512" s="43">
        <f t="shared" ref="J3512:J3516" si="740">H3512*I3512</f>
        <v>354.11409004098363</v>
      </c>
      <c r="L3512">
        <f>_xlfn.XLOOKUP(B3512,Analítico!B:B,Analítico!I:I,0)</f>
        <v>354.11409004098363</v>
      </c>
    </row>
    <row r="3513" spans="1:12" ht="25.5" customHeight="1" x14ac:dyDescent="0.25">
      <c r="A3513" s="50" t="s">
        <v>1638</v>
      </c>
      <c r="B3513" s="51" t="s">
        <v>1658</v>
      </c>
      <c r="C3513" s="50" t="s">
        <v>157</v>
      </c>
      <c r="D3513" s="50" t="s">
        <v>1659</v>
      </c>
      <c r="E3513" s="248" t="s">
        <v>1637</v>
      </c>
      <c r="F3513" s="248"/>
      <c r="G3513" s="52" t="s">
        <v>266</v>
      </c>
      <c r="H3513" s="53">
        <v>0.94850000000000001</v>
      </c>
      <c r="I3513" s="43">
        <f t="shared" si="739"/>
        <v>25.97</v>
      </c>
      <c r="J3513" s="43">
        <f t="shared" si="740"/>
        <v>24.632545</v>
      </c>
      <c r="L3513">
        <f>_xlfn.XLOOKUP(B3513,Analítico!B:B,Analítico!I:I,0)</f>
        <v>25.97</v>
      </c>
    </row>
    <row r="3514" spans="1:12" ht="24" customHeight="1" x14ac:dyDescent="0.25">
      <c r="A3514" s="50" t="s">
        <v>1638</v>
      </c>
      <c r="B3514" s="51" t="s">
        <v>1186</v>
      </c>
      <c r="C3514" s="50" t="s">
        <v>157</v>
      </c>
      <c r="D3514" s="50" t="s">
        <v>1187</v>
      </c>
      <c r="E3514" s="248" t="s">
        <v>1637</v>
      </c>
      <c r="F3514" s="248"/>
      <c r="G3514" s="52" t="s">
        <v>266</v>
      </c>
      <c r="H3514" s="53">
        <v>0.29880000000000001</v>
      </c>
      <c r="I3514" s="43">
        <f t="shared" si="739"/>
        <v>18.82</v>
      </c>
      <c r="J3514" s="43">
        <f t="shared" si="740"/>
        <v>5.6234160000000006</v>
      </c>
      <c r="L3514">
        <f>_xlfn.XLOOKUP(B3514,Analítico!B:B,Analítico!I:I,0)</f>
        <v>18.82</v>
      </c>
    </row>
    <row r="3515" spans="1:12" ht="39" customHeight="1" x14ac:dyDescent="0.25">
      <c r="A3515" s="55" t="s">
        <v>1627</v>
      </c>
      <c r="B3515" s="56" t="s">
        <v>2169</v>
      </c>
      <c r="C3515" s="55" t="s">
        <v>157</v>
      </c>
      <c r="D3515" s="55" t="s">
        <v>2170</v>
      </c>
      <c r="E3515" s="249" t="s">
        <v>1648</v>
      </c>
      <c r="F3515" s="249"/>
      <c r="G3515" s="57" t="s">
        <v>164</v>
      </c>
      <c r="H3515" s="58">
        <v>6</v>
      </c>
      <c r="I3515" s="43">
        <f t="shared" si="739"/>
        <v>17.48</v>
      </c>
      <c r="J3515" s="43">
        <f t="shared" si="740"/>
        <v>104.88</v>
      </c>
      <c r="L3515">
        <f>_xlfn.XLOOKUP(B3515,Analítico!B:B,Analítico!I:I,0)</f>
        <v>17.48</v>
      </c>
    </row>
    <row r="3516" spans="1:12" ht="25.5" customHeight="1" thickBot="1" x14ac:dyDescent="0.3">
      <c r="A3516" s="55" t="s">
        <v>1627</v>
      </c>
      <c r="B3516" s="56" t="s">
        <v>3179</v>
      </c>
      <c r="C3516" s="55" t="s">
        <v>157</v>
      </c>
      <c r="D3516" s="55" t="s">
        <v>3180</v>
      </c>
      <c r="E3516" s="249" t="s">
        <v>1648</v>
      </c>
      <c r="F3516" s="249"/>
      <c r="G3516" s="57" t="s">
        <v>164</v>
      </c>
      <c r="H3516" s="58">
        <v>1</v>
      </c>
      <c r="I3516" s="43">
        <f t="shared" si="739"/>
        <v>218.98</v>
      </c>
      <c r="J3516" s="43">
        <f t="shared" si="740"/>
        <v>218.98</v>
      </c>
      <c r="L3516">
        <f>_xlfn.XLOOKUP(B3516,Analítico!B:B,Analítico!I:I,0)</f>
        <v>218.98</v>
      </c>
    </row>
    <row r="3517" spans="1:12" ht="26.25" hidden="1" thickBot="1" x14ac:dyDescent="0.3">
      <c r="A3517" s="44"/>
      <c r="B3517" s="44"/>
      <c r="C3517" s="44"/>
      <c r="D3517" s="44"/>
      <c r="E3517" s="44" t="s">
        <v>1629</v>
      </c>
      <c r="F3517" s="45">
        <v>23.94</v>
      </c>
      <c r="G3517" s="44" t="s">
        <v>1630</v>
      </c>
      <c r="H3517" s="45">
        <v>0</v>
      </c>
      <c r="I3517" s="44" t="s">
        <v>1631</v>
      </c>
      <c r="J3517" s="45">
        <v>23.94</v>
      </c>
      <c r="L3517" t="str">
        <f>_xlfn.XLOOKUP(B3517,Analítico!B:B,Analítico!I:I,0)</f>
        <v>MO com LS =&gt;</v>
      </c>
    </row>
    <row r="3518" spans="1:12" ht="15" hidden="1" customHeight="1" thickBot="1" x14ac:dyDescent="0.3">
      <c r="A3518" s="44"/>
      <c r="B3518" s="44"/>
      <c r="C3518" s="44"/>
      <c r="D3518" s="44"/>
      <c r="E3518" s="44" t="s">
        <v>1632</v>
      </c>
      <c r="F3518" s="45">
        <v>79.260000000000005</v>
      </c>
      <c r="G3518" s="44"/>
      <c r="H3518" s="229" t="s">
        <v>1633</v>
      </c>
      <c r="I3518" s="229"/>
      <c r="J3518" s="45">
        <v>439.55</v>
      </c>
      <c r="L3518" t="str">
        <f>_xlfn.XLOOKUP(B3518,Analítico!B:B,Analítico!I:I,0)</f>
        <v>MO com LS =&gt;</v>
      </c>
    </row>
    <row r="3519" spans="1:12" ht="0.75" customHeight="1" thickTop="1" x14ac:dyDescent="0.25">
      <c r="A3519" s="49"/>
      <c r="B3519" s="49"/>
      <c r="C3519" s="49"/>
      <c r="D3519" s="49"/>
      <c r="E3519" s="49"/>
      <c r="F3519" s="49"/>
      <c r="G3519" s="49"/>
      <c r="H3519" s="49"/>
      <c r="I3519" s="49"/>
      <c r="J3519" s="49"/>
      <c r="L3519" t="str">
        <f>_xlfn.XLOOKUP(B3519,Analítico!B:B,Analítico!I:I,0)</f>
        <v>MO com LS =&gt;</v>
      </c>
    </row>
    <row r="3520" spans="1:12" ht="18" hidden="1" customHeight="1" x14ac:dyDescent="0.25">
      <c r="A3520" s="36" t="s">
        <v>1473</v>
      </c>
      <c r="B3520" s="37" t="s">
        <v>137</v>
      </c>
      <c r="C3520" s="36" t="s">
        <v>138</v>
      </c>
      <c r="D3520" s="36" t="s">
        <v>9</v>
      </c>
      <c r="E3520" s="250" t="s">
        <v>1626</v>
      </c>
      <c r="F3520" s="250"/>
      <c r="G3520" s="38" t="s">
        <v>139</v>
      </c>
      <c r="H3520" s="37" t="s">
        <v>140</v>
      </c>
      <c r="I3520" s="37" t="s">
        <v>141</v>
      </c>
      <c r="J3520" s="37" t="s">
        <v>10</v>
      </c>
      <c r="L3520" t="str">
        <f>_xlfn.XLOOKUP(B3520,Analítico!B:B,Analítico!I:I,0)</f>
        <v>Valor Unit</v>
      </c>
    </row>
    <row r="3521" spans="1:12" ht="25.5" customHeight="1" x14ac:dyDescent="0.25">
      <c r="A3521" s="39" t="s">
        <v>1636</v>
      </c>
      <c r="B3521" s="40" t="s">
        <v>1474</v>
      </c>
      <c r="C3521" s="39" t="s">
        <v>162</v>
      </c>
      <c r="D3521" s="39" t="s">
        <v>1475</v>
      </c>
      <c r="E3521" s="251" t="s">
        <v>3129</v>
      </c>
      <c r="F3521" s="251"/>
      <c r="G3521" s="41" t="s">
        <v>159</v>
      </c>
      <c r="H3521" s="42">
        <v>1</v>
      </c>
      <c r="I3521" s="43">
        <f t="shared" ref="I3521:I3528" si="741">L3521</f>
        <v>337.67120850819674</v>
      </c>
      <c r="J3521" s="43">
        <f t="shared" ref="J3521:J3528" si="742">H3521*I3521</f>
        <v>337.67120850819674</v>
      </c>
      <c r="L3521">
        <f>_xlfn.XLOOKUP(B3521,Analítico!B:B,Analítico!I:I,0)</f>
        <v>337.67120850819674</v>
      </c>
    </row>
    <row r="3522" spans="1:12" ht="24" customHeight="1" x14ac:dyDescent="0.25">
      <c r="A3522" s="50" t="s">
        <v>1638</v>
      </c>
      <c r="B3522" s="51" t="s">
        <v>1186</v>
      </c>
      <c r="C3522" s="50" t="s">
        <v>157</v>
      </c>
      <c r="D3522" s="50" t="s">
        <v>1187</v>
      </c>
      <c r="E3522" s="248" t="s">
        <v>1637</v>
      </c>
      <c r="F3522" s="248"/>
      <c r="G3522" s="52" t="s">
        <v>266</v>
      </c>
      <c r="H3522" s="53">
        <v>0.52100000000000002</v>
      </c>
      <c r="I3522" s="43">
        <f t="shared" si="741"/>
        <v>18.82</v>
      </c>
      <c r="J3522" s="43">
        <f t="shared" si="742"/>
        <v>9.8052200000000003</v>
      </c>
      <c r="L3522">
        <f>_xlfn.XLOOKUP(B3522,Analítico!B:B,Analítico!I:I,0)</f>
        <v>18.82</v>
      </c>
    </row>
    <row r="3523" spans="1:12" ht="24" customHeight="1" x14ac:dyDescent="0.25">
      <c r="A3523" s="50" t="s">
        <v>1638</v>
      </c>
      <c r="B3523" s="51" t="s">
        <v>3140</v>
      </c>
      <c r="C3523" s="50" t="s">
        <v>157</v>
      </c>
      <c r="D3523" s="50" t="s">
        <v>3141</v>
      </c>
      <c r="E3523" s="248" t="s">
        <v>1637</v>
      </c>
      <c r="F3523" s="248"/>
      <c r="G3523" s="52" t="s">
        <v>266</v>
      </c>
      <c r="H3523" s="53">
        <v>0.41599999999999998</v>
      </c>
      <c r="I3523" s="43">
        <f t="shared" si="741"/>
        <v>23.46</v>
      </c>
      <c r="J3523" s="43">
        <f t="shared" si="742"/>
        <v>9.7593599999999991</v>
      </c>
      <c r="L3523">
        <f>_xlfn.XLOOKUP(B3523,Analítico!B:B,Analítico!I:I,0)</f>
        <v>23.46</v>
      </c>
    </row>
    <row r="3524" spans="1:12" ht="24" customHeight="1" x14ac:dyDescent="0.25">
      <c r="A3524" s="55" t="s">
        <v>1627</v>
      </c>
      <c r="B3524" s="56" t="s">
        <v>1841</v>
      </c>
      <c r="C3524" s="55" t="s">
        <v>162</v>
      </c>
      <c r="D3524" s="55" t="s">
        <v>1842</v>
      </c>
      <c r="E3524" s="249" t="s">
        <v>1648</v>
      </c>
      <c r="F3524" s="249"/>
      <c r="G3524" s="57" t="s">
        <v>259</v>
      </c>
      <c r="H3524" s="58">
        <v>0.56000000000000005</v>
      </c>
      <c r="I3524" s="43">
        <f t="shared" si="741"/>
        <v>0.7</v>
      </c>
      <c r="J3524" s="43">
        <f t="shared" si="742"/>
        <v>0.39200000000000002</v>
      </c>
      <c r="L3524">
        <f>_xlfn.XLOOKUP(B3524,Analítico!B:B,Analítico!I:I,0)</f>
        <v>0.7</v>
      </c>
    </row>
    <row r="3525" spans="1:12" ht="24" customHeight="1" x14ac:dyDescent="0.25">
      <c r="A3525" s="55" t="s">
        <v>1627</v>
      </c>
      <c r="B3525" s="56" t="s">
        <v>1843</v>
      </c>
      <c r="C3525" s="55" t="s">
        <v>162</v>
      </c>
      <c r="D3525" s="55" t="s">
        <v>1844</v>
      </c>
      <c r="E3525" s="249" t="s">
        <v>1648</v>
      </c>
      <c r="F3525" s="249"/>
      <c r="G3525" s="57" t="s">
        <v>212</v>
      </c>
      <c r="H3525" s="58">
        <v>5.5E-2</v>
      </c>
      <c r="I3525" s="43">
        <f t="shared" si="741"/>
        <v>137.29</v>
      </c>
      <c r="J3525" s="43">
        <f t="shared" si="742"/>
        <v>7.5509499999999994</v>
      </c>
      <c r="L3525">
        <f>_xlfn.XLOOKUP(B3525,Analítico!B:B,Analítico!I:I,0)</f>
        <v>137.29</v>
      </c>
    </row>
    <row r="3526" spans="1:12" ht="24" customHeight="1" x14ac:dyDescent="0.25">
      <c r="A3526" s="55" t="s">
        <v>1627</v>
      </c>
      <c r="B3526" s="56" t="s">
        <v>3181</v>
      </c>
      <c r="C3526" s="55" t="s">
        <v>162</v>
      </c>
      <c r="D3526" s="55" t="s">
        <v>3182</v>
      </c>
      <c r="E3526" s="249" t="s">
        <v>1648</v>
      </c>
      <c r="F3526" s="249"/>
      <c r="G3526" s="57" t="s">
        <v>164</v>
      </c>
      <c r="H3526" s="58">
        <v>4.9000000000000002E-2</v>
      </c>
      <c r="I3526" s="43">
        <f t="shared" si="741"/>
        <v>54.94</v>
      </c>
      <c r="J3526" s="43">
        <f t="shared" si="742"/>
        <v>2.6920600000000001</v>
      </c>
      <c r="L3526">
        <f>_xlfn.XLOOKUP(B3526,Analítico!B:B,Analítico!I:I,0)</f>
        <v>54.94</v>
      </c>
    </row>
    <row r="3527" spans="1:12" ht="24" customHeight="1" x14ac:dyDescent="0.25">
      <c r="A3527" s="55" t="s">
        <v>1627</v>
      </c>
      <c r="B3527" s="56" t="s">
        <v>3183</v>
      </c>
      <c r="C3527" s="55" t="s">
        <v>162</v>
      </c>
      <c r="D3527" s="55" t="s">
        <v>3184</v>
      </c>
      <c r="E3527" s="249" t="s">
        <v>1648</v>
      </c>
      <c r="F3527" s="249"/>
      <c r="G3527" s="57" t="s">
        <v>164</v>
      </c>
      <c r="H3527" s="58">
        <v>0.13</v>
      </c>
      <c r="I3527" s="43">
        <f t="shared" si="741"/>
        <v>8.34</v>
      </c>
      <c r="J3527" s="43">
        <f t="shared" si="742"/>
        <v>1.0842000000000001</v>
      </c>
      <c r="L3527">
        <f>_xlfn.XLOOKUP(B3527,Analítico!B:B,Analítico!I:I,0)</f>
        <v>8.34</v>
      </c>
    </row>
    <row r="3528" spans="1:12" ht="24" customHeight="1" thickBot="1" x14ac:dyDescent="0.3">
      <c r="A3528" s="55" t="s">
        <v>1627</v>
      </c>
      <c r="B3528" s="56" t="s">
        <v>3185</v>
      </c>
      <c r="C3528" s="55" t="s">
        <v>162</v>
      </c>
      <c r="D3528" s="55" t="s">
        <v>3186</v>
      </c>
      <c r="E3528" s="249" t="s">
        <v>1648</v>
      </c>
      <c r="F3528" s="249"/>
      <c r="G3528" s="57" t="s">
        <v>259</v>
      </c>
      <c r="H3528" s="58">
        <v>2.4</v>
      </c>
      <c r="I3528" s="43">
        <f t="shared" si="741"/>
        <v>127.68</v>
      </c>
      <c r="J3528" s="43">
        <f t="shared" si="742"/>
        <v>306.43200000000002</v>
      </c>
      <c r="L3528">
        <f>_xlfn.XLOOKUP(B3528,Analítico!B:B,Analítico!I:I,0)</f>
        <v>127.68</v>
      </c>
    </row>
    <row r="3529" spans="1:12" ht="26.25" hidden="1" thickBot="1" x14ac:dyDescent="0.3">
      <c r="A3529" s="44"/>
      <c r="B3529" s="44"/>
      <c r="C3529" s="44"/>
      <c r="D3529" s="44"/>
      <c r="E3529" s="44" t="s">
        <v>1629</v>
      </c>
      <c r="F3529" s="45">
        <v>14.32</v>
      </c>
      <c r="G3529" s="44" t="s">
        <v>1630</v>
      </c>
      <c r="H3529" s="45">
        <v>0</v>
      </c>
      <c r="I3529" s="44" t="s">
        <v>1631</v>
      </c>
      <c r="J3529" s="45">
        <v>14.32</v>
      </c>
      <c r="L3529" t="str">
        <f>_xlfn.XLOOKUP(B3529,Analítico!B:B,Analítico!I:I,0)</f>
        <v>MO com LS =&gt;</v>
      </c>
    </row>
    <row r="3530" spans="1:12" ht="15" hidden="1" customHeight="1" thickBot="1" x14ac:dyDescent="0.3">
      <c r="A3530" s="44"/>
      <c r="B3530" s="44"/>
      <c r="C3530" s="44"/>
      <c r="D3530" s="44"/>
      <c r="E3530" s="44" t="s">
        <v>1632</v>
      </c>
      <c r="F3530" s="45">
        <v>75.58</v>
      </c>
      <c r="G3530" s="44"/>
      <c r="H3530" s="229" t="s">
        <v>1633</v>
      </c>
      <c r="I3530" s="229"/>
      <c r="J3530" s="45">
        <v>419.14</v>
      </c>
      <c r="L3530" t="str">
        <f>_xlfn.XLOOKUP(B3530,Analítico!B:B,Analítico!I:I,0)</f>
        <v>MO com LS =&gt;</v>
      </c>
    </row>
    <row r="3531" spans="1:12" ht="0.75" customHeight="1" thickTop="1" x14ac:dyDescent="0.25">
      <c r="A3531" s="49"/>
      <c r="B3531" s="49"/>
      <c r="C3531" s="49"/>
      <c r="D3531" s="49"/>
      <c r="E3531" s="49"/>
      <c r="F3531" s="49"/>
      <c r="G3531" s="49"/>
      <c r="H3531" s="49"/>
      <c r="I3531" s="49"/>
      <c r="J3531" s="49"/>
      <c r="L3531" t="str">
        <f>_xlfn.XLOOKUP(B3531,Analítico!B:B,Analítico!I:I,0)</f>
        <v>MO com LS =&gt;</v>
      </c>
    </row>
    <row r="3532" spans="1:12" ht="18" hidden="1" customHeight="1" x14ac:dyDescent="0.25">
      <c r="A3532" s="36" t="s">
        <v>1476</v>
      </c>
      <c r="B3532" s="37" t="s">
        <v>137</v>
      </c>
      <c r="C3532" s="36" t="s">
        <v>138</v>
      </c>
      <c r="D3532" s="36" t="s">
        <v>9</v>
      </c>
      <c r="E3532" s="250" t="s">
        <v>1626</v>
      </c>
      <c r="F3532" s="250"/>
      <c r="G3532" s="38" t="s">
        <v>139</v>
      </c>
      <c r="H3532" s="37" t="s">
        <v>140</v>
      </c>
      <c r="I3532" s="37" t="s">
        <v>141</v>
      </c>
      <c r="J3532" s="37" t="s">
        <v>10</v>
      </c>
      <c r="L3532" t="str">
        <f>_xlfn.XLOOKUP(B3532,Analítico!B:B,Analítico!I:I,0)</f>
        <v>Valor Unit</v>
      </c>
    </row>
    <row r="3533" spans="1:12" ht="25.5" customHeight="1" x14ac:dyDescent="0.25">
      <c r="A3533" s="39" t="s">
        <v>1636</v>
      </c>
      <c r="B3533" s="40" t="s">
        <v>1477</v>
      </c>
      <c r="C3533" s="39" t="s">
        <v>162</v>
      </c>
      <c r="D3533" s="39" t="s">
        <v>3187</v>
      </c>
      <c r="E3533" s="251" t="s">
        <v>2089</v>
      </c>
      <c r="F3533" s="251"/>
      <c r="G3533" s="41" t="s">
        <v>255</v>
      </c>
      <c r="H3533" s="42">
        <v>1</v>
      </c>
      <c r="I3533" s="43">
        <f t="shared" ref="I3533:I3542" si="743">L3533</f>
        <v>216.02127654098362</v>
      </c>
      <c r="J3533" s="43">
        <f t="shared" ref="J3533:J3542" si="744">H3533*I3533</f>
        <v>216.02127654098362</v>
      </c>
      <c r="L3533">
        <f>_xlfn.XLOOKUP(B3533,Analítico!B:B,Analítico!I:I,0)</f>
        <v>216.02127654098362</v>
      </c>
    </row>
    <row r="3534" spans="1:12" ht="24" customHeight="1" x14ac:dyDescent="0.25">
      <c r="A3534" s="50" t="s">
        <v>1638</v>
      </c>
      <c r="B3534" s="51" t="s">
        <v>3117</v>
      </c>
      <c r="C3534" s="50" t="s">
        <v>157</v>
      </c>
      <c r="D3534" s="50" t="s">
        <v>3118</v>
      </c>
      <c r="E3534" s="248" t="s">
        <v>1637</v>
      </c>
      <c r="F3534" s="248"/>
      <c r="G3534" s="52" t="s">
        <v>266</v>
      </c>
      <c r="H3534" s="53">
        <v>0.34300000000000003</v>
      </c>
      <c r="I3534" s="43">
        <f t="shared" si="743"/>
        <v>19.079999999999998</v>
      </c>
      <c r="J3534" s="43">
        <f t="shared" si="744"/>
        <v>6.5444399999999998</v>
      </c>
      <c r="L3534">
        <f>_xlfn.XLOOKUP(B3534,Analítico!B:B,Analítico!I:I,0)</f>
        <v>19.079999999999998</v>
      </c>
    </row>
    <row r="3535" spans="1:12" ht="24" customHeight="1" x14ac:dyDescent="0.25">
      <c r="A3535" s="50" t="s">
        <v>1638</v>
      </c>
      <c r="B3535" s="51" t="s">
        <v>3119</v>
      </c>
      <c r="C3535" s="50" t="s">
        <v>157</v>
      </c>
      <c r="D3535" s="50" t="s">
        <v>3120</v>
      </c>
      <c r="E3535" s="248" t="s">
        <v>1637</v>
      </c>
      <c r="F3535" s="248"/>
      <c r="G3535" s="52" t="s">
        <v>266</v>
      </c>
      <c r="H3535" s="53">
        <v>0.41099999999999998</v>
      </c>
      <c r="I3535" s="43">
        <f t="shared" si="743"/>
        <v>26.51</v>
      </c>
      <c r="J3535" s="43">
        <f t="shared" si="744"/>
        <v>10.89561</v>
      </c>
      <c r="L3535">
        <f>_xlfn.XLOOKUP(B3535,Analítico!B:B,Analítico!I:I,0)</f>
        <v>26.51</v>
      </c>
    </row>
    <row r="3536" spans="1:12" ht="24" customHeight="1" x14ac:dyDescent="0.25">
      <c r="A3536" s="50" t="s">
        <v>1638</v>
      </c>
      <c r="B3536" s="51" t="s">
        <v>1792</v>
      </c>
      <c r="C3536" s="50" t="s">
        <v>157</v>
      </c>
      <c r="D3536" s="50" t="s">
        <v>1793</v>
      </c>
      <c r="E3536" s="248" t="s">
        <v>1637</v>
      </c>
      <c r="F3536" s="248"/>
      <c r="G3536" s="52" t="s">
        <v>266</v>
      </c>
      <c r="H3536" s="53">
        <v>0.372</v>
      </c>
      <c r="I3536" s="43">
        <f t="shared" si="743"/>
        <v>26.65</v>
      </c>
      <c r="J3536" s="43">
        <f t="shared" si="744"/>
        <v>9.9138000000000002</v>
      </c>
      <c r="L3536">
        <f>_xlfn.XLOOKUP(B3536,Analítico!B:B,Analítico!I:I,0)</f>
        <v>26.65</v>
      </c>
    </row>
    <row r="3537" spans="1:12" ht="24" customHeight="1" x14ac:dyDescent="0.25">
      <c r="A3537" s="50" t="s">
        <v>1638</v>
      </c>
      <c r="B3537" s="51" t="s">
        <v>1186</v>
      </c>
      <c r="C3537" s="50" t="s">
        <v>157</v>
      </c>
      <c r="D3537" s="50" t="s">
        <v>1187</v>
      </c>
      <c r="E3537" s="248" t="s">
        <v>1637</v>
      </c>
      <c r="F3537" s="248"/>
      <c r="G3537" s="52" t="s">
        <v>266</v>
      </c>
      <c r="H3537" s="53">
        <v>1.88</v>
      </c>
      <c r="I3537" s="43">
        <f t="shared" si="743"/>
        <v>18.82</v>
      </c>
      <c r="J3537" s="43">
        <f t="shared" si="744"/>
        <v>35.381599999999999</v>
      </c>
      <c r="L3537">
        <f>_xlfn.XLOOKUP(B3537,Analítico!B:B,Analítico!I:I,0)</f>
        <v>18.82</v>
      </c>
    </row>
    <row r="3538" spans="1:12" ht="24" customHeight="1" x14ac:dyDescent="0.25">
      <c r="A3538" s="55" t="s">
        <v>1627</v>
      </c>
      <c r="B3538" s="56" t="s">
        <v>3188</v>
      </c>
      <c r="C3538" s="55" t="s">
        <v>162</v>
      </c>
      <c r="D3538" s="55" t="s">
        <v>3189</v>
      </c>
      <c r="E3538" s="249" t="s">
        <v>1648</v>
      </c>
      <c r="F3538" s="249"/>
      <c r="G3538" s="57" t="s">
        <v>259</v>
      </c>
      <c r="H3538" s="58">
        <v>3.2</v>
      </c>
      <c r="I3538" s="43">
        <f t="shared" si="743"/>
        <v>8.91</v>
      </c>
      <c r="J3538" s="43">
        <f t="shared" si="744"/>
        <v>28.512</v>
      </c>
      <c r="L3538">
        <f>_xlfn.XLOOKUP(B3538,Analítico!B:B,Analítico!I:I,0)</f>
        <v>8.91</v>
      </c>
    </row>
    <row r="3539" spans="1:12" ht="24" customHeight="1" x14ac:dyDescent="0.25">
      <c r="A3539" s="55" t="s">
        <v>1627</v>
      </c>
      <c r="B3539" s="56" t="s">
        <v>3190</v>
      </c>
      <c r="C3539" s="55" t="s">
        <v>162</v>
      </c>
      <c r="D3539" s="55" t="s">
        <v>3191</v>
      </c>
      <c r="E3539" s="249" t="s">
        <v>1648</v>
      </c>
      <c r="F3539" s="249"/>
      <c r="G3539" s="57" t="s">
        <v>255</v>
      </c>
      <c r="H3539" s="58">
        <v>2.2000000000000002</v>
      </c>
      <c r="I3539" s="43">
        <f t="shared" si="743"/>
        <v>12.59</v>
      </c>
      <c r="J3539" s="43">
        <f t="shared" si="744"/>
        <v>27.698</v>
      </c>
      <c r="L3539">
        <f>_xlfn.XLOOKUP(B3539,Analítico!B:B,Analítico!I:I,0)</f>
        <v>12.59</v>
      </c>
    </row>
    <row r="3540" spans="1:12" ht="24" customHeight="1" x14ac:dyDescent="0.25">
      <c r="A3540" s="55" t="s">
        <v>1627</v>
      </c>
      <c r="B3540" s="56" t="s">
        <v>3192</v>
      </c>
      <c r="C3540" s="55" t="s">
        <v>162</v>
      </c>
      <c r="D3540" s="55" t="s">
        <v>3193</v>
      </c>
      <c r="E3540" s="249" t="s">
        <v>1648</v>
      </c>
      <c r="F3540" s="249"/>
      <c r="G3540" s="57" t="s">
        <v>259</v>
      </c>
      <c r="H3540" s="58">
        <v>0.16</v>
      </c>
      <c r="I3540" s="43">
        <f t="shared" si="743"/>
        <v>21.91</v>
      </c>
      <c r="J3540" s="43">
        <f t="shared" si="744"/>
        <v>3.5056000000000003</v>
      </c>
      <c r="L3540">
        <f>_xlfn.XLOOKUP(B3540,Analítico!B:B,Analítico!I:I,0)</f>
        <v>21.91</v>
      </c>
    </row>
    <row r="3541" spans="1:12" ht="24" customHeight="1" x14ac:dyDescent="0.25">
      <c r="A3541" s="55" t="s">
        <v>1627</v>
      </c>
      <c r="B3541" s="56" t="s">
        <v>3194</v>
      </c>
      <c r="C3541" s="55" t="s">
        <v>162</v>
      </c>
      <c r="D3541" s="55" t="s">
        <v>3195</v>
      </c>
      <c r="E3541" s="249" t="s">
        <v>1648</v>
      </c>
      <c r="F3541" s="249"/>
      <c r="G3541" s="57" t="s">
        <v>255</v>
      </c>
      <c r="H3541" s="58">
        <v>2.1</v>
      </c>
      <c r="I3541" s="43">
        <f t="shared" si="743"/>
        <v>11.97</v>
      </c>
      <c r="J3541" s="43">
        <f t="shared" si="744"/>
        <v>25.137000000000004</v>
      </c>
      <c r="L3541">
        <f>_xlfn.XLOOKUP(B3541,Analítico!B:B,Analítico!I:I,0)</f>
        <v>11.97</v>
      </c>
    </row>
    <row r="3542" spans="1:12" ht="24" customHeight="1" thickBot="1" x14ac:dyDescent="0.3">
      <c r="A3542" s="55" t="s">
        <v>1627</v>
      </c>
      <c r="B3542" s="56" t="s">
        <v>3196</v>
      </c>
      <c r="C3542" s="55" t="s">
        <v>162</v>
      </c>
      <c r="D3542" s="55" t="s">
        <v>3197</v>
      </c>
      <c r="E3542" s="249" t="s">
        <v>1648</v>
      </c>
      <c r="F3542" s="249"/>
      <c r="G3542" s="57" t="s">
        <v>212</v>
      </c>
      <c r="H3542" s="58">
        <v>0.12</v>
      </c>
      <c r="I3542" s="43">
        <f t="shared" si="743"/>
        <v>570.42999999999995</v>
      </c>
      <c r="J3542" s="43">
        <f t="shared" si="744"/>
        <v>68.451599999999985</v>
      </c>
      <c r="L3542">
        <f>_xlfn.XLOOKUP(B3542,Analítico!B:B,Analítico!I:I,0)</f>
        <v>570.42999999999995</v>
      </c>
    </row>
    <row r="3543" spans="1:12" ht="26.25" hidden="1" thickBot="1" x14ac:dyDescent="0.3">
      <c r="A3543" s="44"/>
      <c r="B3543" s="44"/>
      <c r="C3543" s="44"/>
      <c r="D3543" s="44"/>
      <c r="E3543" s="44" t="s">
        <v>1629</v>
      </c>
      <c r="F3543" s="45">
        <v>46</v>
      </c>
      <c r="G3543" s="44" t="s">
        <v>1630</v>
      </c>
      <c r="H3543" s="45">
        <v>0</v>
      </c>
      <c r="I3543" s="44" t="s">
        <v>1631</v>
      </c>
      <c r="J3543" s="45">
        <v>46</v>
      </c>
      <c r="L3543" t="str">
        <f>_xlfn.XLOOKUP(B3543,Analítico!B:B,Analítico!I:I,0)</f>
        <v>MO com LS =&gt;</v>
      </c>
    </row>
    <row r="3544" spans="1:12" ht="15" hidden="1" customHeight="1" thickBot="1" x14ac:dyDescent="0.3">
      <c r="A3544" s="44"/>
      <c r="B3544" s="44"/>
      <c r="C3544" s="44"/>
      <c r="D3544" s="44"/>
      <c r="E3544" s="44" t="s">
        <v>1632</v>
      </c>
      <c r="F3544" s="45">
        <v>48.35</v>
      </c>
      <c r="G3544" s="44"/>
      <c r="H3544" s="229" t="s">
        <v>1633</v>
      </c>
      <c r="I3544" s="229"/>
      <c r="J3544" s="45">
        <v>268.14</v>
      </c>
      <c r="L3544" t="str">
        <f>_xlfn.XLOOKUP(B3544,Analítico!B:B,Analítico!I:I,0)</f>
        <v>MO com LS =&gt;</v>
      </c>
    </row>
    <row r="3545" spans="1:12" ht="0.75" customHeight="1" thickTop="1" x14ac:dyDescent="0.25">
      <c r="A3545" s="49"/>
      <c r="B3545" s="49"/>
      <c r="C3545" s="49"/>
      <c r="D3545" s="49"/>
      <c r="E3545" s="49"/>
      <c r="F3545" s="49"/>
      <c r="G3545" s="49"/>
      <c r="H3545" s="49"/>
      <c r="I3545" s="49"/>
      <c r="J3545" s="49"/>
      <c r="L3545" t="str">
        <f>_xlfn.XLOOKUP(B3545,Analítico!B:B,Analítico!I:I,0)</f>
        <v>MO com LS =&gt;</v>
      </c>
    </row>
    <row r="3546" spans="1:12" ht="18" hidden="1" customHeight="1" x14ac:dyDescent="0.25">
      <c r="A3546" s="36" t="s">
        <v>1479</v>
      </c>
      <c r="B3546" s="37" t="s">
        <v>137</v>
      </c>
      <c r="C3546" s="36" t="s">
        <v>138</v>
      </c>
      <c r="D3546" s="36" t="s">
        <v>9</v>
      </c>
      <c r="E3546" s="250" t="s">
        <v>1626</v>
      </c>
      <c r="F3546" s="250"/>
      <c r="G3546" s="38" t="s">
        <v>139</v>
      </c>
      <c r="H3546" s="37" t="s">
        <v>140</v>
      </c>
      <c r="I3546" s="37" t="s">
        <v>141</v>
      </c>
      <c r="J3546" s="37" t="s">
        <v>10</v>
      </c>
      <c r="L3546" t="str">
        <f>_xlfn.XLOOKUP(B3546,Analítico!B:B,Analítico!I:I,0)</f>
        <v>Valor Unit</v>
      </c>
    </row>
    <row r="3547" spans="1:12" ht="39" customHeight="1" x14ac:dyDescent="0.25">
      <c r="A3547" s="39" t="s">
        <v>1636</v>
      </c>
      <c r="B3547" s="40" t="s">
        <v>1480</v>
      </c>
      <c r="C3547" s="39" t="s">
        <v>157</v>
      </c>
      <c r="D3547" s="39" t="s">
        <v>1481</v>
      </c>
      <c r="E3547" s="251" t="s">
        <v>1795</v>
      </c>
      <c r="F3547" s="251"/>
      <c r="G3547" s="41" t="s">
        <v>159</v>
      </c>
      <c r="H3547" s="42">
        <v>1</v>
      </c>
      <c r="I3547" s="43">
        <f t="shared" ref="I3547:I3554" si="745">L3547</f>
        <v>622.31593673770499</v>
      </c>
      <c r="J3547" s="43">
        <f t="shared" ref="J3547:J3554" si="746">H3547*I3547</f>
        <v>622.31593673770499</v>
      </c>
      <c r="L3547">
        <f>_xlfn.XLOOKUP(B3547,Analítico!B:B,Analítico!I:I,0)</f>
        <v>622.31593673770499</v>
      </c>
    </row>
    <row r="3548" spans="1:12" ht="24" customHeight="1" x14ac:dyDescent="0.25">
      <c r="A3548" s="50" t="s">
        <v>1638</v>
      </c>
      <c r="B3548" s="51" t="s">
        <v>1896</v>
      </c>
      <c r="C3548" s="50" t="s">
        <v>157</v>
      </c>
      <c r="D3548" s="50" t="s">
        <v>1897</v>
      </c>
      <c r="E3548" s="248" t="s">
        <v>1637</v>
      </c>
      <c r="F3548" s="248"/>
      <c r="G3548" s="52" t="s">
        <v>266</v>
      </c>
      <c r="H3548" s="53">
        <v>1.405</v>
      </c>
      <c r="I3548" s="43">
        <f t="shared" si="745"/>
        <v>26.57</v>
      </c>
      <c r="J3548" s="43">
        <f t="shared" si="746"/>
        <v>37.330849999999998</v>
      </c>
      <c r="L3548">
        <f>_xlfn.XLOOKUP(B3548,Analítico!B:B,Analítico!I:I,0)</f>
        <v>26.57</v>
      </c>
    </row>
    <row r="3549" spans="1:12" ht="24" customHeight="1" x14ac:dyDescent="0.25">
      <c r="A3549" s="50" t="s">
        <v>1638</v>
      </c>
      <c r="B3549" s="51" t="s">
        <v>1186</v>
      </c>
      <c r="C3549" s="50" t="s">
        <v>157</v>
      </c>
      <c r="D3549" s="50" t="s">
        <v>1187</v>
      </c>
      <c r="E3549" s="248" t="s">
        <v>1637</v>
      </c>
      <c r="F3549" s="248"/>
      <c r="G3549" s="52" t="s">
        <v>266</v>
      </c>
      <c r="H3549" s="53">
        <v>0.70199999999999996</v>
      </c>
      <c r="I3549" s="43">
        <f t="shared" si="745"/>
        <v>18.82</v>
      </c>
      <c r="J3549" s="43">
        <f t="shared" si="746"/>
        <v>13.211639999999999</v>
      </c>
      <c r="L3549">
        <f>_xlfn.XLOOKUP(B3549,Analítico!B:B,Analítico!I:I,0)</f>
        <v>18.82</v>
      </c>
    </row>
    <row r="3550" spans="1:12" ht="39" customHeight="1" x14ac:dyDescent="0.25">
      <c r="A3550" s="50" t="s">
        <v>1638</v>
      </c>
      <c r="B3550" s="51" t="s">
        <v>1898</v>
      </c>
      <c r="C3550" s="50" t="s">
        <v>157</v>
      </c>
      <c r="D3550" s="50" t="s">
        <v>1899</v>
      </c>
      <c r="E3550" s="248" t="s">
        <v>1900</v>
      </c>
      <c r="F3550" s="248"/>
      <c r="G3550" s="52" t="s">
        <v>1901</v>
      </c>
      <c r="H3550" s="53">
        <v>8.8999999999999996E-2</v>
      </c>
      <c r="I3550" s="43">
        <f t="shared" si="745"/>
        <v>21.99</v>
      </c>
      <c r="J3550" s="43">
        <f t="shared" si="746"/>
        <v>1.9571099999999997</v>
      </c>
      <c r="L3550">
        <f>_xlfn.XLOOKUP(B3550,Analítico!B:B,Analítico!I:I,0)</f>
        <v>21.99</v>
      </c>
    </row>
    <row r="3551" spans="1:12" ht="39" customHeight="1" x14ac:dyDescent="0.25">
      <c r="A3551" s="50" t="s">
        <v>1638</v>
      </c>
      <c r="B3551" s="51" t="s">
        <v>1902</v>
      </c>
      <c r="C3551" s="50" t="s">
        <v>157</v>
      </c>
      <c r="D3551" s="50" t="s">
        <v>1903</v>
      </c>
      <c r="E3551" s="248" t="s">
        <v>1900</v>
      </c>
      <c r="F3551" s="248"/>
      <c r="G3551" s="52" t="s">
        <v>1904</v>
      </c>
      <c r="H3551" s="53">
        <v>1.3160000000000001</v>
      </c>
      <c r="I3551" s="43">
        <f t="shared" si="745"/>
        <v>20.78</v>
      </c>
      <c r="J3551" s="43">
        <f t="shared" si="746"/>
        <v>27.346480000000003</v>
      </c>
      <c r="L3551">
        <f>_xlfn.XLOOKUP(B3551,Analítico!B:B,Analítico!I:I,0)</f>
        <v>20.78</v>
      </c>
    </row>
    <row r="3552" spans="1:12" ht="25.5" customHeight="1" x14ac:dyDescent="0.25">
      <c r="A3552" s="55" t="s">
        <v>1627</v>
      </c>
      <c r="B3552" s="56" t="s">
        <v>3198</v>
      </c>
      <c r="C3552" s="55" t="s">
        <v>157</v>
      </c>
      <c r="D3552" s="55" t="s">
        <v>3199</v>
      </c>
      <c r="E3552" s="249" t="s">
        <v>1648</v>
      </c>
      <c r="F3552" s="249"/>
      <c r="G3552" s="57" t="s">
        <v>259</v>
      </c>
      <c r="H3552" s="58">
        <v>0.53</v>
      </c>
      <c r="I3552" s="43">
        <f t="shared" si="745"/>
        <v>54.07</v>
      </c>
      <c r="J3552" s="43">
        <f t="shared" si="746"/>
        <v>28.657100000000003</v>
      </c>
      <c r="L3552">
        <f>_xlfn.XLOOKUP(B3552,Analítico!B:B,Analítico!I:I,0)</f>
        <v>54.07</v>
      </c>
    </row>
    <row r="3553" spans="1:12" ht="25.5" customHeight="1" x14ac:dyDescent="0.25">
      <c r="A3553" s="55" t="s">
        <v>1627</v>
      </c>
      <c r="B3553" s="56" t="s">
        <v>3200</v>
      </c>
      <c r="C3553" s="55" t="s">
        <v>157</v>
      </c>
      <c r="D3553" s="55" t="s">
        <v>3201</v>
      </c>
      <c r="E3553" s="249" t="s">
        <v>1648</v>
      </c>
      <c r="F3553" s="249"/>
      <c r="G3553" s="57" t="s">
        <v>159</v>
      </c>
      <c r="H3553" s="58">
        <v>1.05</v>
      </c>
      <c r="I3553" s="43">
        <f t="shared" si="745"/>
        <v>486.92</v>
      </c>
      <c r="J3553" s="43">
        <f t="shared" si="746"/>
        <v>511.26600000000002</v>
      </c>
      <c r="L3553">
        <f>_xlfn.XLOOKUP(B3553,Analítico!B:B,Analítico!I:I,0)</f>
        <v>486.92</v>
      </c>
    </row>
    <row r="3554" spans="1:12" ht="24" customHeight="1" thickBot="1" x14ac:dyDescent="0.3">
      <c r="A3554" s="55" t="s">
        <v>1627</v>
      </c>
      <c r="B3554" s="56" t="s">
        <v>3202</v>
      </c>
      <c r="C3554" s="55" t="s">
        <v>157</v>
      </c>
      <c r="D3554" s="55" t="s">
        <v>3203</v>
      </c>
      <c r="E3554" s="249" t="s">
        <v>1648</v>
      </c>
      <c r="F3554" s="249"/>
      <c r="G3554" s="57" t="s">
        <v>259</v>
      </c>
      <c r="H3554" s="58">
        <v>0.97</v>
      </c>
      <c r="I3554" s="43">
        <f t="shared" si="745"/>
        <v>2.66</v>
      </c>
      <c r="J3554" s="43">
        <f t="shared" si="746"/>
        <v>2.5802</v>
      </c>
      <c r="L3554">
        <f>_xlfn.XLOOKUP(B3554,Analítico!B:B,Analítico!I:I,0)</f>
        <v>2.66</v>
      </c>
    </row>
    <row r="3555" spans="1:12" ht="26.25" hidden="1" thickBot="1" x14ac:dyDescent="0.3">
      <c r="A3555" s="44"/>
      <c r="B3555" s="44"/>
      <c r="C3555" s="44"/>
      <c r="D3555" s="44"/>
      <c r="E3555" s="44" t="s">
        <v>1629</v>
      </c>
      <c r="F3555" s="45">
        <v>61.55</v>
      </c>
      <c r="G3555" s="44" t="s">
        <v>1630</v>
      </c>
      <c r="H3555" s="45">
        <v>0</v>
      </c>
      <c r="I3555" s="44" t="s">
        <v>1631</v>
      </c>
      <c r="J3555" s="45">
        <v>61.55</v>
      </c>
      <c r="L3555" t="str">
        <f>_xlfn.XLOOKUP(B3555,Analítico!B:B,Analítico!I:I,0)</f>
        <v>MO com LS =&gt;</v>
      </c>
    </row>
    <row r="3556" spans="1:12" ht="15" hidden="1" customHeight="1" thickBot="1" x14ac:dyDescent="0.3">
      <c r="A3556" s="44"/>
      <c r="B3556" s="44"/>
      <c r="C3556" s="44"/>
      <c r="D3556" s="44"/>
      <c r="E3556" s="44" t="s">
        <v>1632</v>
      </c>
      <c r="F3556" s="45">
        <v>139.29</v>
      </c>
      <c r="G3556" s="44"/>
      <c r="H3556" s="229" t="s">
        <v>1633</v>
      </c>
      <c r="I3556" s="229"/>
      <c r="J3556" s="45">
        <v>772.46</v>
      </c>
      <c r="L3556" t="str">
        <f>_xlfn.XLOOKUP(B3556,Analítico!B:B,Analítico!I:I,0)</f>
        <v>MO com LS =&gt;</v>
      </c>
    </row>
    <row r="3557" spans="1:12" ht="0.75" customHeight="1" thickTop="1" x14ac:dyDescent="0.25">
      <c r="A3557" s="49"/>
      <c r="B3557" s="49"/>
      <c r="C3557" s="49"/>
      <c r="D3557" s="49"/>
      <c r="E3557" s="49"/>
      <c r="F3557" s="49"/>
      <c r="G3557" s="49"/>
      <c r="H3557" s="49"/>
      <c r="I3557" s="49"/>
      <c r="J3557" s="49"/>
      <c r="L3557" t="str">
        <f>_xlfn.XLOOKUP(B3557,Analítico!B:B,Analítico!I:I,0)</f>
        <v>MO com LS =&gt;</v>
      </c>
    </row>
    <row r="3558" spans="1:12" ht="18" hidden="1" customHeight="1" x14ac:dyDescent="0.25">
      <c r="A3558" s="36" t="s">
        <v>1482</v>
      </c>
      <c r="B3558" s="37" t="s">
        <v>137</v>
      </c>
      <c r="C3558" s="36" t="s">
        <v>138</v>
      </c>
      <c r="D3558" s="36" t="s">
        <v>9</v>
      </c>
      <c r="E3558" s="250" t="s">
        <v>1626</v>
      </c>
      <c r="F3558" s="250"/>
      <c r="G3558" s="38" t="s">
        <v>139</v>
      </c>
      <c r="H3558" s="37" t="s">
        <v>140</v>
      </c>
      <c r="I3558" s="37" t="s">
        <v>141</v>
      </c>
      <c r="J3558" s="37" t="s">
        <v>10</v>
      </c>
      <c r="L3558" t="str">
        <f>_xlfn.XLOOKUP(B3558,Analítico!B:B,Analítico!I:I,0)</f>
        <v>Valor Unit</v>
      </c>
    </row>
    <row r="3559" spans="1:12" ht="25.5" customHeight="1" x14ac:dyDescent="0.25">
      <c r="A3559" s="39" t="s">
        <v>1636</v>
      </c>
      <c r="B3559" s="40" t="s">
        <v>1483</v>
      </c>
      <c r="C3559" s="39" t="s">
        <v>162</v>
      </c>
      <c r="D3559" s="39" t="s">
        <v>3204</v>
      </c>
      <c r="E3559" s="251" t="s">
        <v>3072</v>
      </c>
      <c r="F3559" s="251"/>
      <c r="G3559" s="41" t="s">
        <v>255</v>
      </c>
      <c r="H3559" s="42">
        <v>1</v>
      </c>
      <c r="I3559" s="43">
        <f t="shared" ref="I3559:I3560" si="747">L3559</f>
        <v>73.271929221311481</v>
      </c>
      <c r="J3559" s="43">
        <f t="shared" ref="J3559:J3560" si="748">H3559*I3559</f>
        <v>73.271929221311481</v>
      </c>
      <c r="L3559">
        <f>_xlfn.XLOOKUP(B3559,Analítico!B:B,Analítico!I:I,0)</f>
        <v>73.271929221311481</v>
      </c>
    </row>
    <row r="3560" spans="1:12" ht="24" customHeight="1" thickBot="1" x14ac:dyDescent="0.3">
      <c r="A3560" s="50" t="s">
        <v>1638</v>
      </c>
      <c r="B3560" s="51" t="s">
        <v>1186</v>
      </c>
      <c r="C3560" s="50" t="s">
        <v>157</v>
      </c>
      <c r="D3560" s="50" t="s">
        <v>1187</v>
      </c>
      <c r="E3560" s="248" t="s">
        <v>1637</v>
      </c>
      <c r="F3560" s="248"/>
      <c r="G3560" s="52" t="s">
        <v>266</v>
      </c>
      <c r="H3560" s="53">
        <v>3.8929999999999998</v>
      </c>
      <c r="I3560" s="43">
        <f t="shared" si="747"/>
        <v>18.82</v>
      </c>
      <c r="J3560" s="43">
        <f t="shared" si="748"/>
        <v>73.266260000000003</v>
      </c>
      <c r="L3560">
        <f>_xlfn.XLOOKUP(B3560,Analítico!B:B,Analítico!I:I,0)</f>
        <v>18.82</v>
      </c>
    </row>
    <row r="3561" spans="1:12" ht="26.25" hidden="1" thickBot="1" x14ac:dyDescent="0.3">
      <c r="A3561" s="44"/>
      <c r="B3561" s="44"/>
      <c r="C3561" s="44"/>
      <c r="D3561" s="44"/>
      <c r="E3561" s="44" t="s">
        <v>1629</v>
      </c>
      <c r="F3561" s="45">
        <v>51.69</v>
      </c>
      <c r="G3561" s="44" t="s">
        <v>1630</v>
      </c>
      <c r="H3561" s="45">
        <v>0</v>
      </c>
      <c r="I3561" s="44" t="s">
        <v>1631</v>
      </c>
      <c r="J3561" s="45">
        <v>51.69</v>
      </c>
      <c r="L3561" t="str">
        <f>_xlfn.XLOOKUP(B3561,Analítico!B:B,Analítico!I:I,0)</f>
        <v>MO com LS =&gt;</v>
      </c>
    </row>
    <row r="3562" spans="1:12" ht="15" hidden="1" customHeight="1" thickBot="1" x14ac:dyDescent="0.3">
      <c r="A3562" s="44"/>
      <c r="B3562" s="44"/>
      <c r="C3562" s="44"/>
      <c r="D3562" s="44"/>
      <c r="E3562" s="44" t="s">
        <v>1632</v>
      </c>
      <c r="F3562" s="45">
        <v>16.399999999999999</v>
      </c>
      <c r="G3562" s="44"/>
      <c r="H3562" s="229" t="s">
        <v>1633</v>
      </c>
      <c r="I3562" s="229"/>
      <c r="J3562" s="45">
        <v>90.95</v>
      </c>
      <c r="L3562" t="str">
        <f>_xlfn.XLOOKUP(B3562,Analítico!B:B,Analítico!I:I,0)</f>
        <v>MO com LS =&gt;</v>
      </c>
    </row>
    <row r="3563" spans="1:12" ht="0.75" customHeight="1" thickTop="1" x14ac:dyDescent="0.25">
      <c r="A3563" s="49"/>
      <c r="B3563" s="49"/>
      <c r="C3563" s="49"/>
      <c r="D3563" s="49"/>
      <c r="E3563" s="49"/>
      <c r="F3563" s="49"/>
      <c r="G3563" s="49"/>
      <c r="H3563" s="49"/>
      <c r="I3563" s="49"/>
      <c r="J3563" s="49"/>
      <c r="L3563" t="str">
        <f>_xlfn.XLOOKUP(B3563,Analítico!B:B,Analítico!I:I,0)</f>
        <v>MO com LS =&gt;</v>
      </c>
    </row>
    <row r="3564" spans="1:12" ht="18" hidden="1" customHeight="1" x14ac:dyDescent="0.25">
      <c r="A3564" s="36" t="s">
        <v>1485</v>
      </c>
      <c r="B3564" s="37" t="s">
        <v>137</v>
      </c>
      <c r="C3564" s="36" t="s">
        <v>138</v>
      </c>
      <c r="D3564" s="36" t="s">
        <v>9</v>
      </c>
      <c r="E3564" s="250" t="s">
        <v>1626</v>
      </c>
      <c r="F3564" s="250"/>
      <c r="G3564" s="38" t="s">
        <v>139</v>
      </c>
      <c r="H3564" s="37" t="s">
        <v>140</v>
      </c>
      <c r="I3564" s="37" t="s">
        <v>141</v>
      </c>
      <c r="J3564" s="37" t="s">
        <v>10</v>
      </c>
      <c r="L3564" t="str">
        <f>_xlfn.XLOOKUP(B3564,Analítico!B:B,Analítico!I:I,0)</f>
        <v>Valor Unit</v>
      </c>
    </row>
    <row r="3565" spans="1:12" ht="39" customHeight="1" x14ac:dyDescent="0.25">
      <c r="A3565" s="39" t="s">
        <v>1636</v>
      </c>
      <c r="B3565" s="40" t="s">
        <v>1486</v>
      </c>
      <c r="C3565" s="39" t="s">
        <v>157</v>
      </c>
      <c r="D3565" s="39" t="s">
        <v>1487</v>
      </c>
      <c r="E3565" s="251" t="s">
        <v>1994</v>
      </c>
      <c r="F3565" s="251"/>
      <c r="G3565" s="41" t="s">
        <v>212</v>
      </c>
      <c r="H3565" s="42">
        <v>1</v>
      </c>
      <c r="I3565" s="43">
        <f t="shared" ref="I3565:I3572" si="749">L3565</f>
        <v>474.89394302459027</v>
      </c>
      <c r="J3565" s="43">
        <f t="shared" ref="J3565:J3572" si="750">H3565*I3565</f>
        <v>474.89394302459027</v>
      </c>
      <c r="L3565">
        <f>_xlfn.XLOOKUP(B3565,Analítico!B:B,Analítico!I:I,0)</f>
        <v>474.89394302459027</v>
      </c>
    </row>
    <row r="3566" spans="1:12" ht="24" customHeight="1" x14ac:dyDescent="0.25">
      <c r="A3566" s="50" t="s">
        <v>1638</v>
      </c>
      <c r="B3566" s="51" t="s">
        <v>1186</v>
      </c>
      <c r="C3566" s="50" t="s">
        <v>157</v>
      </c>
      <c r="D3566" s="50" t="s">
        <v>1187</v>
      </c>
      <c r="E3566" s="248" t="s">
        <v>1637</v>
      </c>
      <c r="F3566" s="248"/>
      <c r="G3566" s="52" t="s">
        <v>266</v>
      </c>
      <c r="H3566" s="53">
        <v>2.3117000000000001</v>
      </c>
      <c r="I3566" s="43">
        <f t="shared" si="749"/>
        <v>18.82</v>
      </c>
      <c r="J3566" s="43">
        <f t="shared" si="750"/>
        <v>43.506194000000001</v>
      </c>
      <c r="L3566">
        <f>_xlfn.XLOOKUP(B3566,Analítico!B:B,Analítico!I:I,0)</f>
        <v>18.82</v>
      </c>
    </row>
    <row r="3567" spans="1:12" ht="25.5" customHeight="1" x14ac:dyDescent="0.25">
      <c r="A3567" s="50" t="s">
        <v>1638</v>
      </c>
      <c r="B3567" s="51" t="s">
        <v>3205</v>
      </c>
      <c r="C3567" s="50" t="s">
        <v>157</v>
      </c>
      <c r="D3567" s="50" t="s">
        <v>3206</v>
      </c>
      <c r="E3567" s="248" t="s">
        <v>1637</v>
      </c>
      <c r="F3567" s="248"/>
      <c r="G3567" s="52" t="s">
        <v>266</v>
      </c>
      <c r="H3567" s="53">
        <v>1.4637</v>
      </c>
      <c r="I3567" s="43">
        <f t="shared" si="749"/>
        <v>19.420000000000002</v>
      </c>
      <c r="J3567" s="43">
        <f t="shared" si="750"/>
        <v>28.425054000000003</v>
      </c>
      <c r="L3567">
        <f>_xlfn.XLOOKUP(B3567,Analítico!B:B,Analítico!I:I,0)</f>
        <v>19.420000000000002</v>
      </c>
    </row>
    <row r="3568" spans="1:12" ht="51.75" customHeight="1" x14ac:dyDescent="0.25">
      <c r="A3568" s="50" t="s">
        <v>1638</v>
      </c>
      <c r="B3568" s="51" t="s">
        <v>3207</v>
      </c>
      <c r="C3568" s="50" t="s">
        <v>157</v>
      </c>
      <c r="D3568" s="50" t="s">
        <v>3208</v>
      </c>
      <c r="E3568" s="248" t="s">
        <v>1900</v>
      </c>
      <c r="F3568" s="248"/>
      <c r="G3568" s="52" t="s">
        <v>1901</v>
      </c>
      <c r="H3568" s="53">
        <v>0.75339999999999996</v>
      </c>
      <c r="I3568" s="43">
        <f t="shared" si="749"/>
        <v>1.8</v>
      </c>
      <c r="J3568" s="43">
        <f t="shared" si="750"/>
        <v>1.35612</v>
      </c>
      <c r="L3568">
        <f>_xlfn.XLOOKUP(B3568,Analítico!B:B,Analítico!I:I,0)</f>
        <v>1.8</v>
      </c>
    </row>
    <row r="3569" spans="1:12" ht="51.75" customHeight="1" x14ac:dyDescent="0.25">
      <c r="A3569" s="50" t="s">
        <v>1638</v>
      </c>
      <c r="B3569" s="51" t="s">
        <v>3209</v>
      </c>
      <c r="C3569" s="50" t="s">
        <v>157</v>
      </c>
      <c r="D3569" s="50" t="s">
        <v>3210</v>
      </c>
      <c r="E3569" s="248" t="s">
        <v>1900</v>
      </c>
      <c r="F3569" s="248"/>
      <c r="G3569" s="52" t="s">
        <v>1904</v>
      </c>
      <c r="H3569" s="53">
        <v>0.71030000000000004</v>
      </c>
      <c r="I3569" s="43">
        <f t="shared" si="749"/>
        <v>0.38</v>
      </c>
      <c r="J3569" s="43">
        <f t="shared" si="750"/>
        <v>0.26991400000000004</v>
      </c>
      <c r="L3569">
        <f>_xlfn.XLOOKUP(B3569,Analítico!B:B,Analítico!I:I,0)</f>
        <v>0.38</v>
      </c>
    </row>
    <row r="3570" spans="1:12" ht="25.5" customHeight="1" x14ac:dyDescent="0.25">
      <c r="A3570" s="55" t="s">
        <v>1627</v>
      </c>
      <c r="B3570" s="56" t="s">
        <v>3211</v>
      </c>
      <c r="C3570" s="55" t="s">
        <v>157</v>
      </c>
      <c r="D3570" s="55" t="s">
        <v>3212</v>
      </c>
      <c r="E3570" s="249" t="s">
        <v>1648</v>
      </c>
      <c r="F3570" s="249"/>
      <c r="G3570" s="57" t="s">
        <v>212</v>
      </c>
      <c r="H3570" s="58">
        <v>0.72289999999999999</v>
      </c>
      <c r="I3570" s="43">
        <f t="shared" si="749"/>
        <v>122.28</v>
      </c>
      <c r="J3570" s="43">
        <f t="shared" si="750"/>
        <v>88.396212000000006</v>
      </c>
      <c r="L3570">
        <f>_xlfn.XLOOKUP(B3570,Analítico!B:B,Analítico!I:I,0)</f>
        <v>122.28</v>
      </c>
    </row>
    <row r="3571" spans="1:12" ht="24" customHeight="1" x14ac:dyDescent="0.25">
      <c r="A3571" s="55" t="s">
        <v>1627</v>
      </c>
      <c r="B3571" s="56" t="s">
        <v>2029</v>
      </c>
      <c r="C3571" s="55" t="s">
        <v>157</v>
      </c>
      <c r="D3571" s="55" t="s">
        <v>2030</v>
      </c>
      <c r="E3571" s="249" t="s">
        <v>1648</v>
      </c>
      <c r="F3571" s="249"/>
      <c r="G3571" s="57" t="s">
        <v>259</v>
      </c>
      <c r="H3571" s="58">
        <v>362.65789999999998</v>
      </c>
      <c r="I3571" s="43">
        <f t="shared" si="749"/>
        <v>0.7</v>
      </c>
      <c r="J3571" s="43">
        <f t="shared" si="750"/>
        <v>253.86052999999998</v>
      </c>
      <c r="L3571">
        <f>_xlfn.XLOOKUP(B3571,Analítico!B:B,Analítico!I:I,0)</f>
        <v>0.7</v>
      </c>
    </row>
    <row r="3572" spans="1:12" ht="25.5" customHeight="1" thickBot="1" x14ac:dyDescent="0.3">
      <c r="A3572" s="55" t="s">
        <v>1627</v>
      </c>
      <c r="B3572" s="56" t="s">
        <v>3213</v>
      </c>
      <c r="C3572" s="55" t="s">
        <v>157</v>
      </c>
      <c r="D3572" s="55" t="s">
        <v>3214</v>
      </c>
      <c r="E3572" s="249" t="s">
        <v>1648</v>
      </c>
      <c r="F3572" s="249"/>
      <c r="G3572" s="57" t="s">
        <v>212</v>
      </c>
      <c r="H3572" s="58">
        <v>0.59340000000000004</v>
      </c>
      <c r="I3572" s="43">
        <f t="shared" si="749"/>
        <v>100.85</v>
      </c>
      <c r="J3572" s="43">
        <f t="shared" si="750"/>
        <v>59.844389999999997</v>
      </c>
      <c r="L3572">
        <f>_xlfn.XLOOKUP(B3572,Analítico!B:B,Analítico!I:I,0)</f>
        <v>100.85</v>
      </c>
    </row>
    <row r="3573" spans="1:12" ht="26.25" hidden="1" thickBot="1" x14ac:dyDescent="0.3">
      <c r="A3573" s="44"/>
      <c r="B3573" s="44"/>
      <c r="C3573" s="44"/>
      <c r="D3573" s="44"/>
      <c r="E3573" s="44" t="s">
        <v>1629</v>
      </c>
      <c r="F3573" s="45">
        <v>52.49</v>
      </c>
      <c r="G3573" s="44" t="s">
        <v>1630</v>
      </c>
      <c r="H3573" s="45">
        <v>0</v>
      </c>
      <c r="I3573" s="44" t="s">
        <v>1631</v>
      </c>
      <c r="J3573" s="45">
        <v>52.49</v>
      </c>
      <c r="L3573" t="str">
        <f>_xlfn.XLOOKUP(B3573,Analítico!B:B,Analítico!I:I,0)</f>
        <v>MO com LS =&gt;</v>
      </c>
    </row>
    <row r="3574" spans="1:12" ht="15" hidden="1" customHeight="1" thickBot="1" x14ac:dyDescent="0.3">
      <c r="A3574" s="44"/>
      <c r="B3574" s="44"/>
      <c r="C3574" s="44"/>
      <c r="D3574" s="44"/>
      <c r="E3574" s="44" t="s">
        <v>1632</v>
      </c>
      <c r="F3574" s="45">
        <v>106.29</v>
      </c>
      <c r="G3574" s="44"/>
      <c r="H3574" s="229" t="s">
        <v>1633</v>
      </c>
      <c r="I3574" s="229"/>
      <c r="J3574" s="45">
        <v>589.47</v>
      </c>
      <c r="L3574" t="str">
        <f>_xlfn.XLOOKUP(B3574,Analítico!B:B,Analítico!I:I,0)</f>
        <v>MO com LS =&gt;</v>
      </c>
    </row>
    <row r="3575" spans="1:12" ht="0.75" customHeight="1" thickTop="1" x14ac:dyDescent="0.25">
      <c r="A3575" s="49"/>
      <c r="B3575" s="49"/>
      <c r="C3575" s="49"/>
      <c r="D3575" s="49"/>
      <c r="E3575" s="49"/>
      <c r="F3575" s="49"/>
      <c r="G3575" s="49"/>
      <c r="H3575" s="49"/>
      <c r="I3575" s="49"/>
      <c r="J3575" s="49"/>
      <c r="L3575" t="str">
        <f>_xlfn.XLOOKUP(B3575,Analítico!B:B,Analítico!I:I,0)</f>
        <v>MO com LS =&gt;</v>
      </c>
    </row>
    <row r="3576" spans="1:12" ht="18" hidden="1" customHeight="1" x14ac:dyDescent="0.25">
      <c r="A3576" s="36" t="s">
        <v>1488</v>
      </c>
      <c r="B3576" s="37" t="s">
        <v>137</v>
      </c>
      <c r="C3576" s="36" t="s">
        <v>138</v>
      </c>
      <c r="D3576" s="36" t="s">
        <v>9</v>
      </c>
      <c r="E3576" s="250" t="s">
        <v>1626</v>
      </c>
      <c r="F3576" s="250"/>
      <c r="G3576" s="38" t="s">
        <v>139</v>
      </c>
      <c r="H3576" s="37" t="s">
        <v>140</v>
      </c>
      <c r="I3576" s="37" t="s">
        <v>141</v>
      </c>
      <c r="J3576" s="37" t="s">
        <v>10</v>
      </c>
      <c r="L3576" t="str">
        <f>_xlfn.XLOOKUP(B3576,Analítico!B:B,Analítico!I:I,0)</f>
        <v>Valor Unit</v>
      </c>
    </row>
    <row r="3577" spans="1:12" ht="25.5" customHeight="1" x14ac:dyDescent="0.25">
      <c r="A3577" s="39" t="s">
        <v>1636</v>
      </c>
      <c r="B3577" s="40" t="s">
        <v>1489</v>
      </c>
      <c r="C3577" s="39" t="s">
        <v>157</v>
      </c>
      <c r="D3577" s="39" t="s">
        <v>1490</v>
      </c>
      <c r="E3577" s="251" t="s">
        <v>2033</v>
      </c>
      <c r="F3577" s="251"/>
      <c r="G3577" s="41" t="s">
        <v>159</v>
      </c>
      <c r="H3577" s="42">
        <v>1</v>
      </c>
      <c r="I3577" s="43">
        <f t="shared" ref="I3577:I3580" si="751">L3577</f>
        <v>45.276332295081971</v>
      </c>
      <c r="J3577" s="43">
        <f t="shared" ref="J3577:J3580" si="752">H3577*I3577</f>
        <v>45.276332295081971</v>
      </c>
      <c r="L3577">
        <f>_xlfn.XLOOKUP(B3577,Analítico!B:B,Analítico!I:I,0)</f>
        <v>45.276332295081971</v>
      </c>
    </row>
    <row r="3578" spans="1:12" ht="25.5" customHeight="1" x14ac:dyDescent="0.25">
      <c r="A3578" s="50" t="s">
        <v>1638</v>
      </c>
      <c r="B3578" s="51" t="s">
        <v>1915</v>
      </c>
      <c r="C3578" s="50" t="s">
        <v>157</v>
      </c>
      <c r="D3578" s="50" t="s">
        <v>1916</v>
      </c>
      <c r="E3578" s="248" t="s">
        <v>1637</v>
      </c>
      <c r="F3578" s="248"/>
      <c r="G3578" s="52" t="s">
        <v>266</v>
      </c>
      <c r="H3578" s="53">
        <v>8.5000000000000006E-2</v>
      </c>
      <c r="I3578" s="43">
        <f t="shared" si="751"/>
        <v>19.7</v>
      </c>
      <c r="J3578" s="43">
        <f t="shared" si="752"/>
        <v>1.6745000000000001</v>
      </c>
      <c r="L3578">
        <f>_xlfn.XLOOKUP(B3578,Analítico!B:B,Analítico!I:I,0)</f>
        <v>19.7</v>
      </c>
    </row>
    <row r="3579" spans="1:12" ht="24" customHeight="1" x14ac:dyDescent="0.25">
      <c r="A3579" s="50" t="s">
        <v>1638</v>
      </c>
      <c r="B3579" s="51" t="s">
        <v>2034</v>
      </c>
      <c r="C3579" s="50" t="s">
        <v>157</v>
      </c>
      <c r="D3579" s="50" t="s">
        <v>2035</v>
      </c>
      <c r="E3579" s="248" t="s">
        <v>1637</v>
      </c>
      <c r="F3579" s="248"/>
      <c r="G3579" s="52" t="s">
        <v>266</v>
      </c>
      <c r="H3579" s="53">
        <v>0.42199999999999999</v>
      </c>
      <c r="I3579" s="43">
        <f t="shared" si="751"/>
        <v>26.71</v>
      </c>
      <c r="J3579" s="43">
        <f t="shared" si="752"/>
        <v>11.27162</v>
      </c>
      <c r="L3579">
        <f>_xlfn.XLOOKUP(B3579,Analítico!B:B,Analítico!I:I,0)</f>
        <v>26.71</v>
      </c>
    </row>
    <row r="3580" spans="1:12" ht="51.75" customHeight="1" thickBot="1" x14ac:dyDescent="0.3">
      <c r="A3580" s="55" t="s">
        <v>1627</v>
      </c>
      <c r="B3580" s="56" t="s">
        <v>3215</v>
      </c>
      <c r="C3580" s="55" t="s">
        <v>157</v>
      </c>
      <c r="D3580" s="55" t="s">
        <v>3216</v>
      </c>
      <c r="E3580" s="249" t="s">
        <v>1648</v>
      </c>
      <c r="F3580" s="249"/>
      <c r="G3580" s="57" t="s">
        <v>259</v>
      </c>
      <c r="H3580" s="58">
        <v>1.5</v>
      </c>
      <c r="I3580" s="43">
        <f t="shared" si="751"/>
        <v>21.56</v>
      </c>
      <c r="J3580" s="43">
        <f t="shared" si="752"/>
        <v>32.339999999999996</v>
      </c>
      <c r="L3580">
        <f>_xlfn.XLOOKUP(B3580,Analítico!B:B,Analítico!I:I,0)</f>
        <v>21.56</v>
      </c>
    </row>
    <row r="3581" spans="1:12" ht="26.25" hidden="1" thickBot="1" x14ac:dyDescent="0.3">
      <c r="A3581" s="44"/>
      <c r="B3581" s="44"/>
      <c r="C3581" s="44"/>
      <c r="D3581" s="44"/>
      <c r="E3581" s="44" t="s">
        <v>1629</v>
      </c>
      <c r="F3581" s="45">
        <v>10.119999999999999</v>
      </c>
      <c r="G3581" s="44" t="s">
        <v>1630</v>
      </c>
      <c r="H3581" s="45">
        <v>0</v>
      </c>
      <c r="I3581" s="44" t="s">
        <v>1631</v>
      </c>
      <c r="J3581" s="45">
        <v>10.119999999999999</v>
      </c>
      <c r="L3581" t="str">
        <f>_xlfn.XLOOKUP(B3581,Analítico!B:B,Analítico!I:I,0)</f>
        <v>MO com LS =&gt;</v>
      </c>
    </row>
    <row r="3582" spans="1:12" ht="15" hidden="1" customHeight="1" thickBot="1" x14ac:dyDescent="0.3">
      <c r="A3582" s="44"/>
      <c r="B3582" s="44"/>
      <c r="C3582" s="44"/>
      <c r="D3582" s="44"/>
      <c r="E3582" s="44" t="s">
        <v>1632</v>
      </c>
      <c r="F3582" s="45">
        <v>10.130000000000001</v>
      </c>
      <c r="G3582" s="44"/>
      <c r="H3582" s="229" t="s">
        <v>1633</v>
      </c>
      <c r="I3582" s="229"/>
      <c r="J3582" s="45">
        <v>56.2</v>
      </c>
      <c r="L3582" t="str">
        <f>_xlfn.XLOOKUP(B3582,Analítico!B:B,Analítico!I:I,0)</f>
        <v>MO com LS =&gt;</v>
      </c>
    </row>
    <row r="3583" spans="1:12" ht="0.75" customHeight="1" thickTop="1" x14ac:dyDescent="0.25">
      <c r="A3583" s="49"/>
      <c r="B3583" s="49"/>
      <c r="C3583" s="49"/>
      <c r="D3583" s="49"/>
      <c r="E3583" s="49"/>
      <c r="F3583" s="49"/>
      <c r="G3583" s="49"/>
      <c r="H3583" s="49"/>
      <c r="I3583" s="49"/>
      <c r="J3583" s="49"/>
      <c r="L3583" t="str">
        <f>_xlfn.XLOOKUP(B3583,Analítico!B:B,Analítico!I:I,0)</f>
        <v>MO com LS =&gt;</v>
      </c>
    </row>
    <row r="3584" spans="1:12" ht="18" hidden="1" customHeight="1" x14ac:dyDescent="0.25">
      <c r="A3584" s="36" t="s">
        <v>1491</v>
      </c>
      <c r="B3584" s="37" t="s">
        <v>137</v>
      </c>
      <c r="C3584" s="36" t="s">
        <v>138</v>
      </c>
      <c r="D3584" s="36" t="s">
        <v>9</v>
      </c>
      <c r="E3584" s="250" t="s">
        <v>1626</v>
      </c>
      <c r="F3584" s="250"/>
      <c r="G3584" s="38" t="s">
        <v>139</v>
      </c>
      <c r="H3584" s="37" t="s">
        <v>140</v>
      </c>
      <c r="I3584" s="37" t="s">
        <v>141</v>
      </c>
      <c r="J3584" s="37" t="s">
        <v>10</v>
      </c>
      <c r="L3584" t="str">
        <f>_xlfn.XLOOKUP(B3584,Analítico!B:B,Analítico!I:I,0)</f>
        <v>Valor Unit</v>
      </c>
    </row>
    <row r="3585" spans="1:12" ht="24" customHeight="1" x14ac:dyDescent="0.25">
      <c r="A3585" s="39" t="s">
        <v>1636</v>
      </c>
      <c r="B3585" s="40" t="s">
        <v>1492</v>
      </c>
      <c r="C3585" s="39" t="s">
        <v>145</v>
      </c>
      <c r="D3585" s="39" t="s">
        <v>1493</v>
      </c>
      <c r="E3585" s="251" t="s">
        <v>3217</v>
      </c>
      <c r="F3585" s="251"/>
      <c r="G3585" s="41" t="s">
        <v>596</v>
      </c>
      <c r="H3585" s="42">
        <v>1</v>
      </c>
      <c r="I3585" s="43">
        <f t="shared" ref="I3585:I3586" si="753">L3585</f>
        <v>15480.15525</v>
      </c>
      <c r="J3585" s="43">
        <f t="shared" ref="J3585:J3586" si="754">H3585*I3585</f>
        <v>15480.15525</v>
      </c>
      <c r="L3585">
        <f>_xlfn.XLOOKUP(B3585,Analítico!B:B,Analítico!I:I,0)</f>
        <v>15480.15525</v>
      </c>
    </row>
    <row r="3586" spans="1:12" ht="24" customHeight="1" thickBot="1" x14ac:dyDescent="0.3">
      <c r="A3586" s="55" t="s">
        <v>1627</v>
      </c>
      <c r="B3586" s="56" t="s">
        <v>3218</v>
      </c>
      <c r="C3586" s="55" t="s">
        <v>145</v>
      </c>
      <c r="D3586" s="55" t="s">
        <v>1493</v>
      </c>
      <c r="E3586" s="249" t="s">
        <v>1643</v>
      </c>
      <c r="F3586" s="249"/>
      <c r="G3586" s="57" t="s">
        <v>596</v>
      </c>
      <c r="H3586" s="58">
        <v>1</v>
      </c>
      <c r="I3586" s="43">
        <f t="shared" si="753"/>
        <v>15480.16</v>
      </c>
      <c r="J3586" s="43">
        <f t="shared" si="754"/>
        <v>15480.16</v>
      </c>
      <c r="L3586">
        <f>_xlfn.XLOOKUP(B3586,Analítico!B:B,Analítico!I:I,0)</f>
        <v>15480.16</v>
      </c>
    </row>
    <row r="3587" spans="1:12" ht="26.25" hidden="1" thickBot="1" x14ac:dyDescent="0.3">
      <c r="A3587" s="44"/>
      <c r="B3587" s="44"/>
      <c r="C3587" s="44"/>
      <c r="D3587" s="44"/>
      <c r="E3587" s="44" t="s">
        <v>1629</v>
      </c>
      <c r="F3587" s="45">
        <v>0</v>
      </c>
      <c r="G3587" s="44" t="s">
        <v>1630</v>
      </c>
      <c r="H3587" s="45">
        <v>0</v>
      </c>
      <c r="I3587" s="44" t="s">
        <v>1631</v>
      </c>
      <c r="J3587" s="45">
        <v>0</v>
      </c>
      <c r="L3587" t="str">
        <f>_xlfn.XLOOKUP(B3587,Analítico!B:B,Analítico!I:I,0)</f>
        <v>MO com LS =&gt;</v>
      </c>
    </row>
    <row r="3588" spans="1:12" ht="15" hidden="1" customHeight="1" thickBot="1" x14ac:dyDescent="0.3">
      <c r="A3588" s="44"/>
      <c r="B3588" s="44"/>
      <c r="C3588" s="44"/>
      <c r="D3588" s="44"/>
      <c r="E3588" s="44" t="s">
        <v>1632</v>
      </c>
      <c r="F3588" s="45">
        <v>3465</v>
      </c>
      <c r="G3588" s="44"/>
      <c r="H3588" s="229" t="s">
        <v>1633</v>
      </c>
      <c r="I3588" s="229"/>
      <c r="J3588" s="45">
        <v>19215</v>
      </c>
      <c r="L3588" t="str">
        <f>_xlfn.XLOOKUP(B3588,Analítico!B:B,Analítico!I:I,0)</f>
        <v>MO com LS =&gt;</v>
      </c>
    </row>
    <row r="3589" spans="1:12" ht="0.75" customHeight="1" thickTop="1" x14ac:dyDescent="0.25">
      <c r="A3589" s="49"/>
      <c r="B3589" s="49"/>
      <c r="C3589" s="49"/>
      <c r="D3589" s="49"/>
      <c r="E3589" s="49"/>
      <c r="F3589" s="49"/>
      <c r="G3589" s="49"/>
      <c r="H3589" s="49"/>
      <c r="I3589" s="49"/>
      <c r="J3589" s="49"/>
      <c r="L3589" t="str">
        <f>_xlfn.XLOOKUP(B3589,Analítico!B:B,Analítico!I:I,0)</f>
        <v>MO com LS =&gt;</v>
      </c>
    </row>
    <row r="3590" spans="1:12" ht="18" hidden="1" customHeight="1" x14ac:dyDescent="0.25">
      <c r="A3590" s="36" t="s">
        <v>1494</v>
      </c>
      <c r="B3590" s="37" t="s">
        <v>137</v>
      </c>
      <c r="C3590" s="36" t="s">
        <v>138</v>
      </c>
      <c r="D3590" s="36" t="s">
        <v>9</v>
      </c>
      <c r="E3590" s="250" t="s">
        <v>1626</v>
      </c>
      <c r="F3590" s="250"/>
      <c r="G3590" s="38" t="s">
        <v>139</v>
      </c>
      <c r="H3590" s="37" t="s">
        <v>140</v>
      </c>
      <c r="I3590" s="37" t="s">
        <v>141</v>
      </c>
      <c r="J3590" s="37" t="s">
        <v>10</v>
      </c>
      <c r="L3590" t="str">
        <f>_xlfn.XLOOKUP(B3590,Analítico!B:B,Analítico!I:I,0)</f>
        <v>Valor Unit</v>
      </c>
    </row>
    <row r="3591" spans="1:12" ht="25.5" customHeight="1" x14ac:dyDescent="0.25">
      <c r="A3591" s="39" t="s">
        <v>1636</v>
      </c>
      <c r="B3591" s="40" t="s">
        <v>1495</v>
      </c>
      <c r="C3591" s="39" t="s">
        <v>157</v>
      </c>
      <c r="D3591" s="39" t="s">
        <v>1496</v>
      </c>
      <c r="E3591" s="251" t="s">
        <v>1994</v>
      </c>
      <c r="F3591" s="251"/>
      <c r="G3591" s="41" t="s">
        <v>259</v>
      </c>
      <c r="H3591" s="42">
        <v>1</v>
      </c>
      <c r="I3591" s="43">
        <f t="shared" ref="I3591:I3596" si="755">L3591</f>
        <v>13.276760786885246</v>
      </c>
      <c r="J3591" s="43">
        <f t="shared" ref="J3591:J3596" si="756">H3591*I3591</f>
        <v>13.276760786885246</v>
      </c>
      <c r="L3591">
        <f>_xlfn.XLOOKUP(B3591,Analítico!B:B,Analítico!I:I,0)</f>
        <v>13.276760786885246</v>
      </c>
    </row>
    <row r="3592" spans="1:12" ht="24" customHeight="1" x14ac:dyDescent="0.25">
      <c r="A3592" s="50" t="s">
        <v>1638</v>
      </c>
      <c r="B3592" s="51" t="s">
        <v>3117</v>
      </c>
      <c r="C3592" s="50" t="s">
        <v>157</v>
      </c>
      <c r="D3592" s="50" t="s">
        <v>3118</v>
      </c>
      <c r="E3592" s="248" t="s">
        <v>1637</v>
      </c>
      <c r="F3592" s="248"/>
      <c r="G3592" s="52" t="s">
        <v>266</v>
      </c>
      <c r="H3592" s="53">
        <v>2.9000000000000001E-2</v>
      </c>
      <c r="I3592" s="43">
        <f t="shared" si="755"/>
        <v>19.079999999999998</v>
      </c>
      <c r="J3592" s="43">
        <f t="shared" si="756"/>
        <v>0.55332000000000003</v>
      </c>
      <c r="L3592">
        <f>_xlfn.XLOOKUP(B3592,Analítico!B:B,Analítico!I:I,0)</f>
        <v>19.079999999999998</v>
      </c>
    </row>
    <row r="3593" spans="1:12" ht="24" customHeight="1" x14ac:dyDescent="0.25">
      <c r="A3593" s="50" t="s">
        <v>1638</v>
      </c>
      <c r="B3593" s="51" t="s">
        <v>3119</v>
      </c>
      <c r="C3593" s="50" t="s">
        <v>157</v>
      </c>
      <c r="D3593" s="50" t="s">
        <v>3120</v>
      </c>
      <c r="E3593" s="248" t="s">
        <v>1637</v>
      </c>
      <c r="F3593" s="248"/>
      <c r="G3593" s="52" t="s">
        <v>266</v>
      </c>
      <c r="H3593" s="53">
        <v>8.8999999999999996E-2</v>
      </c>
      <c r="I3593" s="43">
        <f t="shared" si="755"/>
        <v>26.51</v>
      </c>
      <c r="J3593" s="43">
        <f t="shared" si="756"/>
        <v>2.3593899999999999</v>
      </c>
      <c r="L3593">
        <f>_xlfn.XLOOKUP(B3593,Analítico!B:B,Analítico!I:I,0)</f>
        <v>26.51</v>
      </c>
    </row>
    <row r="3594" spans="1:12" ht="25.5" customHeight="1" x14ac:dyDescent="0.25">
      <c r="A3594" s="50" t="s">
        <v>1638</v>
      </c>
      <c r="B3594" s="51" t="s">
        <v>3219</v>
      </c>
      <c r="C3594" s="50" t="s">
        <v>157</v>
      </c>
      <c r="D3594" s="50" t="s">
        <v>3220</v>
      </c>
      <c r="E3594" s="248" t="s">
        <v>1994</v>
      </c>
      <c r="F3594" s="248"/>
      <c r="G3594" s="52" t="s">
        <v>259</v>
      </c>
      <c r="H3594" s="53">
        <v>1</v>
      </c>
      <c r="I3594" s="43">
        <f t="shared" si="755"/>
        <v>9.68</v>
      </c>
      <c r="J3594" s="43">
        <f t="shared" si="756"/>
        <v>9.68</v>
      </c>
      <c r="L3594">
        <f>_xlfn.XLOOKUP(B3594,Analítico!B:B,Analítico!I:I,0)</f>
        <v>9.68</v>
      </c>
    </row>
    <row r="3595" spans="1:12" ht="39" customHeight="1" x14ac:dyDescent="0.25">
      <c r="A3595" s="55" t="s">
        <v>1627</v>
      </c>
      <c r="B3595" s="56" t="s">
        <v>3221</v>
      </c>
      <c r="C3595" s="55" t="s">
        <v>157</v>
      </c>
      <c r="D3595" s="55" t="s">
        <v>3222</v>
      </c>
      <c r="E3595" s="249" t="s">
        <v>1648</v>
      </c>
      <c r="F3595" s="249"/>
      <c r="G3595" s="57" t="s">
        <v>164</v>
      </c>
      <c r="H3595" s="58">
        <v>0.46550000000000002</v>
      </c>
      <c r="I3595" s="43">
        <f t="shared" si="755"/>
        <v>0.27</v>
      </c>
      <c r="J3595" s="43">
        <f t="shared" si="756"/>
        <v>0.12568500000000002</v>
      </c>
      <c r="L3595">
        <f>_xlfn.XLOOKUP(B3595,Analítico!B:B,Analítico!I:I,0)</f>
        <v>0.27</v>
      </c>
    </row>
    <row r="3596" spans="1:12" ht="25.5" customHeight="1" thickBot="1" x14ac:dyDescent="0.3">
      <c r="A3596" s="55" t="s">
        <v>1627</v>
      </c>
      <c r="B3596" s="56" t="s">
        <v>2581</v>
      </c>
      <c r="C3596" s="55" t="s">
        <v>157</v>
      </c>
      <c r="D3596" s="55" t="s">
        <v>2582</v>
      </c>
      <c r="E3596" s="249" t="s">
        <v>1648</v>
      </c>
      <c r="F3596" s="249"/>
      <c r="G3596" s="57" t="s">
        <v>259</v>
      </c>
      <c r="H3596" s="58">
        <v>2.5000000000000001E-2</v>
      </c>
      <c r="I3596" s="43">
        <f t="shared" si="755"/>
        <v>23.59</v>
      </c>
      <c r="J3596" s="43">
        <f t="shared" si="756"/>
        <v>0.58975</v>
      </c>
      <c r="L3596">
        <f>_xlfn.XLOOKUP(B3596,Analítico!B:B,Analítico!I:I,0)</f>
        <v>23.59</v>
      </c>
    </row>
    <row r="3597" spans="1:12" ht="26.25" hidden="1" thickBot="1" x14ac:dyDescent="0.3">
      <c r="A3597" s="44"/>
      <c r="B3597" s="44"/>
      <c r="C3597" s="44"/>
      <c r="D3597" s="44"/>
      <c r="E3597" s="44" t="s">
        <v>1629</v>
      </c>
      <c r="F3597" s="45">
        <v>2.4300000000000002</v>
      </c>
      <c r="G3597" s="44" t="s">
        <v>1630</v>
      </c>
      <c r="H3597" s="45">
        <v>0</v>
      </c>
      <c r="I3597" s="44" t="s">
        <v>1631</v>
      </c>
      <c r="J3597" s="45">
        <v>2.4300000000000002</v>
      </c>
      <c r="L3597" t="str">
        <f>_xlfn.XLOOKUP(B3597,Analítico!B:B,Analítico!I:I,0)</f>
        <v>MO com LS =&gt;</v>
      </c>
    </row>
    <row r="3598" spans="1:12" ht="15" hidden="1" customHeight="1" thickBot="1" x14ac:dyDescent="0.3">
      <c r="A3598" s="44"/>
      <c r="B3598" s="44"/>
      <c r="C3598" s="44"/>
      <c r="D3598" s="44"/>
      <c r="E3598" s="44" t="s">
        <v>1632</v>
      </c>
      <c r="F3598" s="45">
        <v>2.97</v>
      </c>
      <c r="G3598" s="44"/>
      <c r="H3598" s="229" t="s">
        <v>1633</v>
      </c>
      <c r="I3598" s="229"/>
      <c r="J3598" s="45">
        <v>16.48</v>
      </c>
      <c r="L3598" t="str">
        <f>_xlfn.XLOOKUP(B3598,Analítico!B:B,Analítico!I:I,0)</f>
        <v>MO com LS =&gt;</v>
      </c>
    </row>
    <row r="3599" spans="1:12" ht="0.75" customHeight="1" thickTop="1" x14ac:dyDescent="0.25">
      <c r="A3599" s="49"/>
      <c r="B3599" s="49"/>
      <c r="C3599" s="49"/>
      <c r="D3599" s="49"/>
      <c r="E3599" s="49"/>
      <c r="F3599" s="49"/>
      <c r="G3599" s="49"/>
      <c r="H3599" s="49"/>
      <c r="I3599" s="49"/>
      <c r="J3599" s="49"/>
      <c r="L3599" t="str">
        <f>_xlfn.XLOOKUP(B3599,Analítico!B:B,Analítico!I:I,0)</f>
        <v>MO com LS =&gt;</v>
      </c>
    </row>
    <row r="3600" spans="1:12" ht="18" hidden="1" customHeight="1" x14ac:dyDescent="0.25">
      <c r="A3600" s="36" t="s">
        <v>1497</v>
      </c>
      <c r="B3600" s="37" t="s">
        <v>137</v>
      </c>
      <c r="C3600" s="36" t="s">
        <v>138</v>
      </c>
      <c r="D3600" s="36" t="s">
        <v>9</v>
      </c>
      <c r="E3600" s="250" t="s">
        <v>1626</v>
      </c>
      <c r="F3600" s="250"/>
      <c r="G3600" s="38" t="s">
        <v>139</v>
      </c>
      <c r="H3600" s="37" t="s">
        <v>140</v>
      </c>
      <c r="I3600" s="37" t="s">
        <v>141</v>
      </c>
      <c r="J3600" s="37" t="s">
        <v>10</v>
      </c>
      <c r="L3600" t="str">
        <f>_xlfn.XLOOKUP(B3600,Analítico!B:B,Analítico!I:I,0)</f>
        <v>Valor Unit</v>
      </c>
    </row>
    <row r="3601" spans="1:12" ht="25.5" customHeight="1" x14ac:dyDescent="0.25">
      <c r="A3601" s="39" t="s">
        <v>1636</v>
      </c>
      <c r="B3601" s="40" t="s">
        <v>1498</v>
      </c>
      <c r="C3601" s="39" t="s">
        <v>157</v>
      </c>
      <c r="D3601" s="39" t="s">
        <v>1499</v>
      </c>
      <c r="E3601" s="251" t="s">
        <v>1823</v>
      </c>
      <c r="F3601" s="251"/>
      <c r="G3601" s="41" t="s">
        <v>159</v>
      </c>
      <c r="H3601" s="42">
        <v>1</v>
      </c>
      <c r="I3601" s="43">
        <f t="shared" ref="I3601:I3605" si="757">L3601</f>
        <v>471.71976599180334</v>
      </c>
      <c r="J3601" s="43">
        <f t="shared" ref="J3601:J3605" si="758">H3601*I3601</f>
        <v>471.71976599180334</v>
      </c>
      <c r="L3601">
        <f>_xlfn.XLOOKUP(B3601,Analítico!B:B,Analítico!I:I,0)</f>
        <v>471.71976599180334</v>
      </c>
    </row>
    <row r="3602" spans="1:12" ht="24" customHeight="1" x14ac:dyDescent="0.25">
      <c r="A3602" s="50" t="s">
        <v>1638</v>
      </c>
      <c r="B3602" s="51" t="s">
        <v>1186</v>
      </c>
      <c r="C3602" s="50" t="s">
        <v>157</v>
      </c>
      <c r="D3602" s="50" t="s">
        <v>1187</v>
      </c>
      <c r="E3602" s="248" t="s">
        <v>1637</v>
      </c>
      <c r="F3602" s="248"/>
      <c r="G3602" s="52" t="s">
        <v>266</v>
      </c>
      <c r="H3602" s="53">
        <v>0.4</v>
      </c>
      <c r="I3602" s="43">
        <f t="shared" si="757"/>
        <v>18.82</v>
      </c>
      <c r="J3602" s="43">
        <f t="shared" si="758"/>
        <v>7.5280000000000005</v>
      </c>
      <c r="L3602">
        <f>_xlfn.XLOOKUP(B3602,Analítico!B:B,Analítico!I:I,0)</f>
        <v>18.82</v>
      </c>
    </row>
    <row r="3603" spans="1:12" ht="24" customHeight="1" x14ac:dyDescent="0.25">
      <c r="A3603" s="50" t="s">
        <v>1638</v>
      </c>
      <c r="B3603" s="51" t="s">
        <v>1917</v>
      </c>
      <c r="C3603" s="50" t="s">
        <v>157</v>
      </c>
      <c r="D3603" s="50" t="s">
        <v>1918</v>
      </c>
      <c r="E3603" s="248" t="s">
        <v>1637</v>
      </c>
      <c r="F3603" s="248"/>
      <c r="G3603" s="52" t="s">
        <v>266</v>
      </c>
      <c r="H3603" s="53">
        <v>2</v>
      </c>
      <c r="I3603" s="43">
        <f t="shared" si="757"/>
        <v>23.7</v>
      </c>
      <c r="J3603" s="43">
        <f t="shared" si="758"/>
        <v>47.4</v>
      </c>
      <c r="L3603">
        <f>_xlfn.XLOOKUP(B3603,Analítico!B:B,Analítico!I:I,0)</f>
        <v>23.7</v>
      </c>
    </row>
    <row r="3604" spans="1:12" ht="25.5" customHeight="1" x14ac:dyDescent="0.25">
      <c r="A3604" s="55" t="s">
        <v>1627</v>
      </c>
      <c r="B3604" s="56" t="s">
        <v>3173</v>
      </c>
      <c r="C3604" s="55" t="s">
        <v>157</v>
      </c>
      <c r="D3604" s="55" t="s">
        <v>3174</v>
      </c>
      <c r="E3604" s="249" t="s">
        <v>1648</v>
      </c>
      <c r="F3604" s="249"/>
      <c r="G3604" s="57" t="s">
        <v>164</v>
      </c>
      <c r="H3604" s="58">
        <v>4</v>
      </c>
      <c r="I3604" s="43">
        <f t="shared" si="757"/>
        <v>7.69</v>
      </c>
      <c r="J3604" s="43">
        <f t="shared" si="758"/>
        <v>30.76</v>
      </c>
      <c r="L3604">
        <f>_xlfn.XLOOKUP(B3604,Analítico!B:B,Analítico!I:I,0)</f>
        <v>7.69</v>
      </c>
    </row>
    <row r="3605" spans="1:12" ht="24" customHeight="1" thickBot="1" x14ac:dyDescent="0.3">
      <c r="A3605" s="55" t="s">
        <v>1627</v>
      </c>
      <c r="B3605" s="56" t="s">
        <v>3223</v>
      </c>
      <c r="C3605" s="55" t="s">
        <v>157</v>
      </c>
      <c r="D3605" s="55" t="s">
        <v>3224</v>
      </c>
      <c r="E3605" s="249" t="s">
        <v>1648</v>
      </c>
      <c r="F3605" s="249"/>
      <c r="G3605" s="57" t="s">
        <v>159</v>
      </c>
      <c r="H3605" s="58">
        <v>1</v>
      </c>
      <c r="I3605" s="43">
        <f t="shared" si="757"/>
        <v>386.04</v>
      </c>
      <c r="J3605" s="43">
        <f t="shared" si="758"/>
        <v>386.04</v>
      </c>
      <c r="L3605">
        <f>_xlfn.XLOOKUP(B3605,Analítico!B:B,Analítico!I:I,0)</f>
        <v>386.04</v>
      </c>
    </row>
    <row r="3606" spans="1:12" ht="26.25" hidden="1" thickBot="1" x14ac:dyDescent="0.3">
      <c r="A3606" s="44"/>
      <c r="B3606" s="44"/>
      <c r="C3606" s="44"/>
      <c r="D3606" s="44"/>
      <c r="E3606" s="44" t="s">
        <v>1629</v>
      </c>
      <c r="F3606" s="45">
        <v>41.47</v>
      </c>
      <c r="G3606" s="44" t="s">
        <v>1630</v>
      </c>
      <c r="H3606" s="45">
        <v>0</v>
      </c>
      <c r="I3606" s="44" t="s">
        <v>1631</v>
      </c>
      <c r="J3606" s="45">
        <v>41.47</v>
      </c>
      <c r="L3606" t="str">
        <f>_xlfn.XLOOKUP(B3606,Analítico!B:B,Analítico!I:I,0)</f>
        <v>MO com LS =&gt;</v>
      </c>
    </row>
    <row r="3607" spans="1:12" ht="15" hidden="1" customHeight="1" thickBot="1" x14ac:dyDescent="0.3">
      <c r="A3607" s="44"/>
      <c r="B3607" s="44"/>
      <c r="C3607" s="44"/>
      <c r="D3607" s="44"/>
      <c r="E3607" s="44" t="s">
        <v>1632</v>
      </c>
      <c r="F3607" s="45">
        <v>105.58</v>
      </c>
      <c r="G3607" s="44"/>
      <c r="H3607" s="229" t="s">
        <v>1633</v>
      </c>
      <c r="I3607" s="229"/>
      <c r="J3607" s="45">
        <v>585.53</v>
      </c>
      <c r="L3607" t="str">
        <f>_xlfn.XLOOKUP(B3607,Analítico!B:B,Analítico!I:I,0)</f>
        <v>MO com LS =&gt;</v>
      </c>
    </row>
    <row r="3608" spans="1:12" ht="0.75" customHeight="1" thickTop="1" x14ac:dyDescent="0.25">
      <c r="A3608" s="49"/>
      <c r="B3608" s="49"/>
      <c r="C3608" s="49"/>
      <c r="D3608" s="49"/>
      <c r="E3608" s="49"/>
      <c r="F3608" s="49"/>
      <c r="G3608" s="49"/>
      <c r="H3608" s="49"/>
      <c r="I3608" s="49"/>
      <c r="J3608" s="49"/>
      <c r="L3608" t="str">
        <f>_xlfn.XLOOKUP(B3608,Analítico!B:B,Analítico!I:I,0)</f>
        <v>MO com LS =&gt;</v>
      </c>
    </row>
    <row r="3609" spans="1:12" ht="18" hidden="1" customHeight="1" x14ac:dyDescent="0.25">
      <c r="A3609" s="36" t="s">
        <v>1500</v>
      </c>
      <c r="B3609" s="37" t="s">
        <v>137</v>
      </c>
      <c r="C3609" s="36" t="s">
        <v>138</v>
      </c>
      <c r="D3609" s="36" t="s">
        <v>9</v>
      </c>
      <c r="E3609" s="250" t="s">
        <v>1626</v>
      </c>
      <c r="F3609" s="250"/>
      <c r="G3609" s="38" t="s">
        <v>139</v>
      </c>
      <c r="H3609" s="37" t="s">
        <v>140</v>
      </c>
      <c r="I3609" s="37" t="s">
        <v>141</v>
      </c>
      <c r="J3609" s="37" t="s">
        <v>10</v>
      </c>
      <c r="L3609" t="str">
        <f>_xlfn.XLOOKUP(B3609,Analítico!B:B,Analítico!I:I,0)</f>
        <v>Valor Unit</v>
      </c>
    </row>
    <row r="3610" spans="1:12" ht="24" customHeight="1" x14ac:dyDescent="0.25">
      <c r="A3610" s="39" t="s">
        <v>1636</v>
      </c>
      <c r="B3610" s="40" t="s">
        <v>1501</v>
      </c>
      <c r="C3610" s="39" t="s">
        <v>162</v>
      </c>
      <c r="D3610" s="39" t="s">
        <v>1502</v>
      </c>
      <c r="E3610" s="251" t="s">
        <v>2161</v>
      </c>
      <c r="F3610" s="251"/>
      <c r="G3610" s="41" t="s">
        <v>159</v>
      </c>
      <c r="H3610" s="42">
        <v>1</v>
      </c>
      <c r="I3610" s="43">
        <f t="shared" ref="I3610:I3617" si="759">L3610</f>
        <v>509.12510600000007</v>
      </c>
      <c r="J3610" s="43">
        <f t="shared" ref="J3610:J3617" si="760">H3610*I3610</f>
        <v>509.12510600000007</v>
      </c>
      <c r="L3610">
        <f>_xlfn.XLOOKUP(B3610,Analítico!B:B,Analítico!I:I,0)</f>
        <v>509.12510600000007</v>
      </c>
    </row>
    <row r="3611" spans="1:12" ht="25.5" customHeight="1" x14ac:dyDescent="0.25">
      <c r="A3611" s="50" t="s">
        <v>1638</v>
      </c>
      <c r="B3611" s="51" t="s">
        <v>1915</v>
      </c>
      <c r="C3611" s="50" t="s">
        <v>157</v>
      </c>
      <c r="D3611" s="50" t="s">
        <v>1916</v>
      </c>
      <c r="E3611" s="248" t="s">
        <v>1637</v>
      </c>
      <c r="F3611" s="248"/>
      <c r="G3611" s="52" t="s">
        <v>266</v>
      </c>
      <c r="H3611" s="53">
        <v>0.78300000000000003</v>
      </c>
      <c r="I3611" s="43">
        <f t="shared" si="759"/>
        <v>19.7</v>
      </c>
      <c r="J3611" s="43">
        <f t="shared" si="760"/>
        <v>15.4251</v>
      </c>
      <c r="L3611">
        <f>_xlfn.XLOOKUP(B3611,Analítico!B:B,Analítico!I:I,0)</f>
        <v>19.7</v>
      </c>
    </row>
    <row r="3612" spans="1:12" ht="24" customHeight="1" x14ac:dyDescent="0.25">
      <c r="A3612" s="50" t="s">
        <v>1638</v>
      </c>
      <c r="B3612" s="51" t="s">
        <v>1896</v>
      </c>
      <c r="C3612" s="50" t="s">
        <v>157</v>
      </c>
      <c r="D3612" s="50" t="s">
        <v>1897</v>
      </c>
      <c r="E3612" s="248" t="s">
        <v>1637</v>
      </c>
      <c r="F3612" s="248"/>
      <c r="G3612" s="52" t="s">
        <v>266</v>
      </c>
      <c r="H3612" s="53">
        <v>0.78300000000000003</v>
      </c>
      <c r="I3612" s="43">
        <f t="shared" si="759"/>
        <v>26.57</v>
      </c>
      <c r="J3612" s="43">
        <f t="shared" si="760"/>
        <v>20.804310000000001</v>
      </c>
      <c r="L3612">
        <f>_xlfn.XLOOKUP(B3612,Analítico!B:B,Analítico!I:I,0)</f>
        <v>26.57</v>
      </c>
    </row>
    <row r="3613" spans="1:12" ht="24" customHeight="1" x14ac:dyDescent="0.25">
      <c r="A3613" s="55" t="s">
        <v>1627</v>
      </c>
      <c r="B3613" s="56" t="s">
        <v>1841</v>
      </c>
      <c r="C3613" s="55" t="s">
        <v>162</v>
      </c>
      <c r="D3613" s="55" t="s">
        <v>1842</v>
      </c>
      <c r="E3613" s="249" t="s">
        <v>1648</v>
      </c>
      <c r="F3613" s="249"/>
      <c r="G3613" s="57" t="s">
        <v>259</v>
      </c>
      <c r="H3613" s="58">
        <v>4.258</v>
      </c>
      <c r="I3613" s="43">
        <f t="shared" si="759"/>
        <v>0.7</v>
      </c>
      <c r="J3613" s="43">
        <f t="shared" si="760"/>
        <v>2.9805999999999999</v>
      </c>
      <c r="L3613">
        <f>_xlfn.XLOOKUP(B3613,Analítico!B:B,Analítico!I:I,0)</f>
        <v>0.7</v>
      </c>
    </row>
    <row r="3614" spans="1:12" ht="24" customHeight="1" x14ac:dyDescent="0.25">
      <c r="A3614" s="55" t="s">
        <v>1627</v>
      </c>
      <c r="B3614" s="56" t="s">
        <v>3130</v>
      </c>
      <c r="C3614" s="55" t="s">
        <v>162</v>
      </c>
      <c r="D3614" s="55" t="s">
        <v>3131</v>
      </c>
      <c r="E3614" s="249" t="s">
        <v>1648</v>
      </c>
      <c r="F3614" s="249"/>
      <c r="G3614" s="57" t="s">
        <v>212</v>
      </c>
      <c r="H3614" s="58">
        <v>3.0000000000000001E-3</v>
      </c>
      <c r="I3614" s="43">
        <f t="shared" si="759"/>
        <v>135.52000000000001</v>
      </c>
      <c r="J3614" s="43">
        <f t="shared" si="760"/>
        <v>0.40656000000000003</v>
      </c>
      <c r="L3614">
        <f>_xlfn.XLOOKUP(B3614,Analítico!B:B,Analítico!I:I,0)</f>
        <v>135.52000000000001</v>
      </c>
    </row>
    <row r="3615" spans="1:12" ht="24" customHeight="1" x14ac:dyDescent="0.25">
      <c r="A3615" s="55" t="s">
        <v>1627</v>
      </c>
      <c r="B3615" s="56" t="s">
        <v>2187</v>
      </c>
      <c r="C3615" s="55" t="s">
        <v>162</v>
      </c>
      <c r="D3615" s="55" t="s">
        <v>2188</v>
      </c>
      <c r="E3615" s="249" t="s">
        <v>1648</v>
      </c>
      <c r="F3615" s="249"/>
      <c r="G3615" s="57" t="s">
        <v>259</v>
      </c>
      <c r="H3615" s="58">
        <v>1.82</v>
      </c>
      <c r="I3615" s="43">
        <f t="shared" si="759"/>
        <v>2.2200000000000002</v>
      </c>
      <c r="J3615" s="43">
        <f t="shared" si="760"/>
        <v>4.0404000000000009</v>
      </c>
      <c r="L3615">
        <f>_xlfn.XLOOKUP(B3615,Analítico!B:B,Analítico!I:I,0)</f>
        <v>2.2200000000000002</v>
      </c>
    </row>
    <row r="3616" spans="1:12" ht="25.5" customHeight="1" x14ac:dyDescent="0.25">
      <c r="A3616" s="55" t="s">
        <v>1627</v>
      </c>
      <c r="B3616" s="56" t="s">
        <v>3225</v>
      </c>
      <c r="C3616" s="55" t="s">
        <v>162</v>
      </c>
      <c r="D3616" s="55" t="s">
        <v>3226</v>
      </c>
      <c r="E3616" s="249" t="s">
        <v>1648</v>
      </c>
      <c r="F3616" s="249"/>
      <c r="G3616" s="57" t="s">
        <v>164</v>
      </c>
      <c r="H3616" s="58">
        <v>2</v>
      </c>
      <c r="I3616" s="43">
        <f t="shared" si="759"/>
        <v>119.21</v>
      </c>
      <c r="J3616" s="43">
        <f t="shared" si="760"/>
        <v>238.42</v>
      </c>
      <c r="L3616">
        <f>_xlfn.XLOOKUP(B3616,Analítico!B:B,Analítico!I:I,0)</f>
        <v>119.21</v>
      </c>
    </row>
    <row r="3617" spans="1:12" ht="24" customHeight="1" thickBot="1" x14ac:dyDescent="0.3">
      <c r="A3617" s="55" t="s">
        <v>1627</v>
      </c>
      <c r="B3617" s="56" t="s">
        <v>3227</v>
      </c>
      <c r="C3617" s="55" t="s">
        <v>162</v>
      </c>
      <c r="D3617" s="55" t="s">
        <v>3228</v>
      </c>
      <c r="E3617" s="249" t="s">
        <v>1648</v>
      </c>
      <c r="F3617" s="249"/>
      <c r="G3617" s="57" t="s">
        <v>159</v>
      </c>
      <c r="H3617" s="58">
        <v>1.05</v>
      </c>
      <c r="I3617" s="43">
        <f t="shared" si="759"/>
        <v>216.26</v>
      </c>
      <c r="J3617" s="43">
        <f t="shared" si="760"/>
        <v>227.07300000000001</v>
      </c>
      <c r="L3617">
        <f>_xlfn.XLOOKUP(B3617,Analítico!B:B,Analítico!I:I,0)</f>
        <v>216.26</v>
      </c>
    </row>
    <row r="3618" spans="1:12" ht="26.25" hidden="1" thickBot="1" x14ac:dyDescent="0.3">
      <c r="A3618" s="44"/>
      <c r="B3618" s="44"/>
      <c r="C3618" s="44"/>
      <c r="D3618" s="44"/>
      <c r="E3618" s="44" t="s">
        <v>1629</v>
      </c>
      <c r="F3618" s="45">
        <v>27.54</v>
      </c>
      <c r="G3618" s="44" t="s">
        <v>1630</v>
      </c>
      <c r="H3618" s="45">
        <v>0</v>
      </c>
      <c r="I3618" s="44" t="s">
        <v>1631</v>
      </c>
      <c r="J3618" s="45">
        <v>27.54</v>
      </c>
      <c r="L3618" t="str">
        <f>_xlfn.XLOOKUP(B3618,Analítico!B:B,Analítico!I:I,0)</f>
        <v>MO com LS =&gt;</v>
      </c>
    </row>
    <row r="3619" spans="1:12" ht="15" hidden="1" customHeight="1" thickBot="1" x14ac:dyDescent="0.3">
      <c r="A3619" s="44"/>
      <c r="B3619" s="44"/>
      <c r="C3619" s="44"/>
      <c r="D3619" s="44"/>
      <c r="E3619" s="44" t="s">
        <v>1632</v>
      </c>
      <c r="F3619" s="45">
        <v>113.96</v>
      </c>
      <c r="G3619" s="44"/>
      <c r="H3619" s="229" t="s">
        <v>1633</v>
      </c>
      <c r="I3619" s="229"/>
      <c r="J3619" s="45">
        <v>631.96</v>
      </c>
      <c r="L3619" t="str">
        <f>_xlfn.XLOOKUP(B3619,Analítico!B:B,Analítico!I:I,0)</f>
        <v>MO com LS =&gt;</v>
      </c>
    </row>
    <row r="3620" spans="1:12" ht="0.75" customHeight="1" thickTop="1" x14ac:dyDescent="0.25">
      <c r="A3620" s="49"/>
      <c r="B3620" s="49"/>
      <c r="C3620" s="49"/>
      <c r="D3620" s="49"/>
      <c r="E3620" s="49"/>
      <c r="F3620" s="49"/>
      <c r="G3620" s="49"/>
      <c r="H3620" s="49"/>
      <c r="I3620" s="49"/>
      <c r="J3620" s="49"/>
      <c r="L3620" t="str">
        <f>_xlfn.XLOOKUP(B3620,Analítico!B:B,Analítico!I:I,0)</f>
        <v>MO com LS =&gt;</v>
      </c>
    </row>
    <row r="3621" spans="1:12" ht="18" hidden="1" customHeight="1" x14ac:dyDescent="0.25">
      <c r="A3621" s="36" t="s">
        <v>1503</v>
      </c>
      <c r="B3621" s="37" t="s">
        <v>137</v>
      </c>
      <c r="C3621" s="36" t="s">
        <v>138</v>
      </c>
      <c r="D3621" s="36" t="s">
        <v>9</v>
      </c>
      <c r="E3621" s="250" t="s">
        <v>1626</v>
      </c>
      <c r="F3621" s="250"/>
      <c r="G3621" s="38" t="s">
        <v>139</v>
      </c>
      <c r="H3621" s="37" t="s">
        <v>140</v>
      </c>
      <c r="I3621" s="37" t="s">
        <v>141</v>
      </c>
      <c r="J3621" s="37" t="s">
        <v>10</v>
      </c>
      <c r="L3621" t="str">
        <f>_xlfn.XLOOKUP(B3621,Analítico!B:B,Analítico!I:I,0)</f>
        <v>Valor Unit</v>
      </c>
    </row>
    <row r="3622" spans="1:12" ht="24" customHeight="1" x14ac:dyDescent="0.25">
      <c r="A3622" s="39" t="s">
        <v>1636</v>
      </c>
      <c r="B3622" s="40" t="s">
        <v>1504</v>
      </c>
      <c r="C3622" s="39" t="s">
        <v>162</v>
      </c>
      <c r="D3622" s="39" t="s">
        <v>1505</v>
      </c>
      <c r="E3622" s="251" t="s">
        <v>2161</v>
      </c>
      <c r="F3622" s="251"/>
      <c r="G3622" s="41" t="s">
        <v>159</v>
      </c>
      <c r="H3622" s="42">
        <v>1</v>
      </c>
      <c r="I3622" s="43">
        <f t="shared" ref="I3622:I3628" si="761">L3622</f>
        <v>639.20997033606568</v>
      </c>
      <c r="J3622" s="43">
        <f t="shared" ref="J3622:J3628" si="762">H3622*I3622</f>
        <v>639.20997033606568</v>
      </c>
      <c r="L3622">
        <f>_xlfn.XLOOKUP(B3622,Analítico!B:B,Analítico!I:I,0)</f>
        <v>639.20997033606568</v>
      </c>
    </row>
    <row r="3623" spans="1:12" ht="25.5" customHeight="1" x14ac:dyDescent="0.25">
      <c r="A3623" s="50" t="s">
        <v>1638</v>
      </c>
      <c r="B3623" s="51" t="s">
        <v>1915</v>
      </c>
      <c r="C3623" s="50" t="s">
        <v>157</v>
      </c>
      <c r="D3623" s="50" t="s">
        <v>1916</v>
      </c>
      <c r="E3623" s="248" t="s">
        <v>1637</v>
      </c>
      <c r="F3623" s="248"/>
      <c r="G3623" s="52" t="s">
        <v>266</v>
      </c>
      <c r="H3623" s="53">
        <v>0.78300000000000003</v>
      </c>
      <c r="I3623" s="43">
        <f t="shared" si="761"/>
        <v>19.7</v>
      </c>
      <c r="J3623" s="43">
        <f t="shared" si="762"/>
        <v>15.4251</v>
      </c>
      <c r="L3623">
        <f>_xlfn.XLOOKUP(B3623,Analítico!B:B,Analítico!I:I,0)</f>
        <v>19.7</v>
      </c>
    </row>
    <row r="3624" spans="1:12" ht="24" customHeight="1" x14ac:dyDescent="0.25">
      <c r="A3624" s="50" t="s">
        <v>1638</v>
      </c>
      <c r="B3624" s="51" t="s">
        <v>1896</v>
      </c>
      <c r="C3624" s="50" t="s">
        <v>157</v>
      </c>
      <c r="D3624" s="50" t="s">
        <v>1897</v>
      </c>
      <c r="E3624" s="248" t="s">
        <v>1637</v>
      </c>
      <c r="F3624" s="248"/>
      <c r="G3624" s="52" t="s">
        <v>266</v>
      </c>
      <c r="H3624" s="53">
        <v>0.78300000000000003</v>
      </c>
      <c r="I3624" s="43">
        <f t="shared" si="761"/>
        <v>26.57</v>
      </c>
      <c r="J3624" s="43">
        <f t="shared" si="762"/>
        <v>20.804310000000001</v>
      </c>
      <c r="L3624">
        <f>_xlfn.XLOOKUP(B3624,Analítico!B:B,Analítico!I:I,0)</f>
        <v>26.57</v>
      </c>
    </row>
    <row r="3625" spans="1:12" ht="24" customHeight="1" x14ac:dyDescent="0.25">
      <c r="A3625" s="55" t="s">
        <v>1627</v>
      </c>
      <c r="B3625" s="56" t="s">
        <v>1841</v>
      </c>
      <c r="C3625" s="55" t="s">
        <v>162</v>
      </c>
      <c r="D3625" s="55" t="s">
        <v>1842</v>
      </c>
      <c r="E3625" s="249" t="s">
        <v>1648</v>
      </c>
      <c r="F3625" s="249"/>
      <c r="G3625" s="57" t="s">
        <v>259</v>
      </c>
      <c r="H3625" s="58">
        <v>4.5999999999999996</v>
      </c>
      <c r="I3625" s="43">
        <f t="shared" si="761"/>
        <v>0.7</v>
      </c>
      <c r="J3625" s="43">
        <f t="shared" si="762"/>
        <v>3.2199999999999998</v>
      </c>
      <c r="L3625">
        <f>_xlfn.XLOOKUP(B3625,Analítico!B:B,Analítico!I:I,0)</f>
        <v>0.7</v>
      </c>
    </row>
    <row r="3626" spans="1:12" ht="24" customHeight="1" x14ac:dyDescent="0.25">
      <c r="A3626" s="55" t="s">
        <v>1627</v>
      </c>
      <c r="B3626" s="56" t="s">
        <v>1843</v>
      </c>
      <c r="C3626" s="55" t="s">
        <v>162</v>
      </c>
      <c r="D3626" s="55" t="s">
        <v>1844</v>
      </c>
      <c r="E3626" s="249" t="s">
        <v>1648</v>
      </c>
      <c r="F3626" s="249"/>
      <c r="G3626" s="57" t="s">
        <v>212</v>
      </c>
      <c r="H3626" s="58">
        <v>1E-3</v>
      </c>
      <c r="I3626" s="43">
        <f t="shared" si="761"/>
        <v>137.29</v>
      </c>
      <c r="J3626" s="43">
        <f t="shared" si="762"/>
        <v>0.13729</v>
      </c>
      <c r="L3626">
        <f>_xlfn.XLOOKUP(B3626,Analítico!B:B,Analítico!I:I,0)</f>
        <v>137.29</v>
      </c>
    </row>
    <row r="3627" spans="1:12" ht="25.5" customHeight="1" x14ac:dyDescent="0.25">
      <c r="A3627" s="55" t="s">
        <v>1627</v>
      </c>
      <c r="B3627" s="56" t="s">
        <v>3225</v>
      </c>
      <c r="C3627" s="55" t="s">
        <v>162</v>
      </c>
      <c r="D3627" s="55" t="s">
        <v>3226</v>
      </c>
      <c r="E3627" s="249" t="s">
        <v>1648</v>
      </c>
      <c r="F3627" s="249"/>
      <c r="G3627" s="57" t="s">
        <v>164</v>
      </c>
      <c r="H3627" s="58">
        <v>2</v>
      </c>
      <c r="I3627" s="43">
        <f t="shared" si="761"/>
        <v>119.21</v>
      </c>
      <c r="J3627" s="43">
        <f t="shared" si="762"/>
        <v>238.42</v>
      </c>
      <c r="L3627">
        <f>_xlfn.XLOOKUP(B3627,Analítico!B:B,Analítico!I:I,0)</f>
        <v>119.21</v>
      </c>
    </row>
    <row r="3628" spans="1:12" ht="24" customHeight="1" thickBot="1" x14ac:dyDescent="0.3">
      <c r="A3628" s="55" t="s">
        <v>1627</v>
      </c>
      <c r="B3628" s="56" t="s">
        <v>3229</v>
      </c>
      <c r="C3628" s="55" t="s">
        <v>162</v>
      </c>
      <c r="D3628" s="55" t="s">
        <v>3230</v>
      </c>
      <c r="E3628" s="249" t="s">
        <v>1648</v>
      </c>
      <c r="F3628" s="249"/>
      <c r="G3628" s="57" t="s">
        <v>159</v>
      </c>
      <c r="H3628" s="58">
        <v>1.05</v>
      </c>
      <c r="I3628" s="43">
        <f t="shared" si="761"/>
        <v>344.02</v>
      </c>
      <c r="J3628" s="43">
        <f t="shared" si="762"/>
        <v>361.221</v>
      </c>
      <c r="L3628">
        <f>_xlfn.XLOOKUP(B3628,Analítico!B:B,Analítico!I:I,0)</f>
        <v>344.02</v>
      </c>
    </row>
    <row r="3629" spans="1:12" ht="26.25" hidden="1" thickBot="1" x14ac:dyDescent="0.3">
      <c r="A3629" s="44"/>
      <c r="B3629" s="44"/>
      <c r="C3629" s="44"/>
      <c r="D3629" s="44"/>
      <c r="E3629" s="44" t="s">
        <v>1629</v>
      </c>
      <c r="F3629" s="45">
        <v>27.54</v>
      </c>
      <c r="G3629" s="44" t="s">
        <v>1630</v>
      </c>
      <c r="H3629" s="45">
        <v>0</v>
      </c>
      <c r="I3629" s="44" t="s">
        <v>1631</v>
      </c>
      <c r="J3629" s="45">
        <v>27.54</v>
      </c>
      <c r="L3629" t="str">
        <f>_xlfn.XLOOKUP(B3629,Analítico!B:B,Analítico!I:I,0)</f>
        <v>MO com LS =&gt;</v>
      </c>
    </row>
    <row r="3630" spans="1:12" ht="15" hidden="1" customHeight="1" thickBot="1" x14ac:dyDescent="0.3">
      <c r="A3630" s="44"/>
      <c r="B3630" s="44"/>
      <c r="C3630" s="44"/>
      <c r="D3630" s="44"/>
      <c r="E3630" s="44" t="s">
        <v>1632</v>
      </c>
      <c r="F3630" s="45">
        <v>143.07</v>
      </c>
      <c r="G3630" s="44"/>
      <c r="H3630" s="229" t="s">
        <v>1633</v>
      </c>
      <c r="I3630" s="229"/>
      <c r="J3630" s="45">
        <v>793.43</v>
      </c>
      <c r="L3630" t="str">
        <f>_xlfn.XLOOKUP(B3630,Analítico!B:B,Analítico!I:I,0)</f>
        <v>MO com LS =&gt;</v>
      </c>
    </row>
    <row r="3631" spans="1:12" ht="0.75" customHeight="1" thickTop="1" x14ac:dyDescent="0.25">
      <c r="A3631" s="49"/>
      <c r="B3631" s="49"/>
      <c r="C3631" s="49"/>
      <c r="D3631" s="49"/>
      <c r="E3631" s="49"/>
      <c r="F3631" s="49"/>
      <c r="G3631" s="49"/>
      <c r="H3631" s="49"/>
      <c r="I3631" s="49"/>
      <c r="J3631" s="49"/>
      <c r="L3631" t="str">
        <f>_xlfn.XLOOKUP(B3631,Analítico!B:B,Analítico!I:I,0)</f>
        <v>MO com LS =&gt;</v>
      </c>
    </row>
    <row r="3632" spans="1:12" ht="18" hidden="1" customHeight="1" x14ac:dyDescent="0.25">
      <c r="A3632" s="36" t="s">
        <v>1506</v>
      </c>
      <c r="B3632" s="37" t="s">
        <v>137</v>
      </c>
      <c r="C3632" s="36" t="s">
        <v>138</v>
      </c>
      <c r="D3632" s="36" t="s">
        <v>9</v>
      </c>
      <c r="E3632" s="250" t="s">
        <v>1626</v>
      </c>
      <c r="F3632" s="250"/>
      <c r="G3632" s="38" t="s">
        <v>139</v>
      </c>
      <c r="H3632" s="37" t="s">
        <v>140</v>
      </c>
      <c r="I3632" s="37" t="s">
        <v>141</v>
      </c>
      <c r="J3632" s="37" t="s">
        <v>10</v>
      </c>
      <c r="L3632" t="str">
        <f>_xlfn.XLOOKUP(B3632,Analítico!B:B,Analítico!I:I,0)</f>
        <v>Valor Unit</v>
      </c>
    </row>
    <row r="3633" spans="1:12" ht="24" customHeight="1" x14ac:dyDescent="0.25">
      <c r="A3633" s="39" t="s">
        <v>1636</v>
      </c>
      <c r="B3633" s="40" t="s">
        <v>1507</v>
      </c>
      <c r="C3633" s="39" t="s">
        <v>162</v>
      </c>
      <c r="D3633" s="39" t="s">
        <v>1508</v>
      </c>
      <c r="E3633" s="251" t="s">
        <v>2161</v>
      </c>
      <c r="F3633" s="251"/>
      <c r="G3633" s="41" t="s">
        <v>159</v>
      </c>
      <c r="H3633" s="42">
        <v>1</v>
      </c>
      <c r="I3633" s="43">
        <f t="shared" ref="I3633:I3640" si="763">L3633</f>
        <v>1262.4926614999999</v>
      </c>
      <c r="J3633" s="43">
        <f t="shared" ref="J3633:J3640" si="764">H3633*I3633</f>
        <v>1262.4926614999999</v>
      </c>
      <c r="L3633">
        <f>_xlfn.XLOOKUP(B3633,Analítico!B:B,Analítico!I:I,0)</f>
        <v>1262.4926614999999</v>
      </c>
    </row>
    <row r="3634" spans="1:12" ht="25.5" customHeight="1" x14ac:dyDescent="0.25">
      <c r="A3634" s="50" t="s">
        <v>1638</v>
      </c>
      <c r="B3634" s="51" t="s">
        <v>1915</v>
      </c>
      <c r="C3634" s="50" t="s">
        <v>157</v>
      </c>
      <c r="D3634" s="50" t="s">
        <v>1916</v>
      </c>
      <c r="E3634" s="248" t="s">
        <v>1637</v>
      </c>
      <c r="F3634" s="248"/>
      <c r="G3634" s="52" t="s">
        <v>266</v>
      </c>
      <c r="H3634" s="53">
        <v>0.78300000000000003</v>
      </c>
      <c r="I3634" s="43">
        <f t="shared" si="763"/>
        <v>19.7</v>
      </c>
      <c r="J3634" s="43">
        <f t="shared" si="764"/>
        <v>15.4251</v>
      </c>
      <c r="L3634">
        <f>_xlfn.XLOOKUP(B3634,Analítico!B:B,Analítico!I:I,0)</f>
        <v>19.7</v>
      </c>
    </row>
    <row r="3635" spans="1:12" ht="24" customHeight="1" x14ac:dyDescent="0.25">
      <c r="A3635" s="50" t="s">
        <v>1638</v>
      </c>
      <c r="B3635" s="51" t="s">
        <v>1896</v>
      </c>
      <c r="C3635" s="50" t="s">
        <v>157</v>
      </c>
      <c r="D3635" s="50" t="s">
        <v>1897</v>
      </c>
      <c r="E3635" s="248" t="s">
        <v>1637</v>
      </c>
      <c r="F3635" s="248"/>
      <c r="G3635" s="52" t="s">
        <v>266</v>
      </c>
      <c r="H3635" s="53">
        <v>0.78300000000000003</v>
      </c>
      <c r="I3635" s="43">
        <f t="shared" si="763"/>
        <v>26.57</v>
      </c>
      <c r="J3635" s="43">
        <f t="shared" si="764"/>
        <v>20.804310000000001</v>
      </c>
      <c r="L3635">
        <f>_xlfn.XLOOKUP(B3635,Analítico!B:B,Analítico!I:I,0)</f>
        <v>26.57</v>
      </c>
    </row>
    <row r="3636" spans="1:12" ht="24" customHeight="1" x14ac:dyDescent="0.25">
      <c r="A3636" s="55" t="s">
        <v>1627</v>
      </c>
      <c r="B3636" s="56" t="s">
        <v>1841</v>
      </c>
      <c r="C3636" s="55" t="s">
        <v>162</v>
      </c>
      <c r="D3636" s="55" t="s">
        <v>1842</v>
      </c>
      <c r="E3636" s="249" t="s">
        <v>1648</v>
      </c>
      <c r="F3636" s="249"/>
      <c r="G3636" s="57" t="s">
        <v>259</v>
      </c>
      <c r="H3636" s="58">
        <v>4.258</v>
      </c>
      <c r="I3636" s="43">
        <f t="shared" si="763"/>
        <v>0.7</v>
      </c>
      <c r="J3636" s="43">
        <f t="shared" si="764"/>
        <v>2.9805999999999999</v>
      </c>
      <c r="L3636">
        <f>_xlfn.XLOOKUP(B3636,Analítico!B:B,Analítico!I:I,0)</f>
        <v>0.7</v>
      </c>
    </row>
    <row r="3637" spans="1:12" ht="24" customHeight="1" x14ac:dyDescent="0.25">
      <c r="A3637" s="55" t="s">
        <v>1627</v>
      </c>
      <c r="B3637" s="56" t="s">
        <v>3130</v>
      </c>
      <c r="C3637" s="55" t="s">
        <v>162</v>
      </c>
      <c r="D3637" s="55" t="s">
        <v>3131</v>
      </c>
      <c r="E3637" s="249" t="s">
        <v>1648</v>
      </c>
      <c r="F3637" s="249"/>
      <c r="G3637" s="57" t="s">
        <v>212</v>
      </c>
      <c r="H3637" s="58">
        <v>3.0000000000000001E-3</v>
      </c>
      <c r="I3637" s="43">
        <f t="shared" si="763"/>
        <v>135.52000000000001</v>
      </c>
      <c r="J3637" s="43">
        <f t="shared" si="764"/>
        <v>0.40656000000000003</v>
      </c>
      <c r="L3637">
        <f>_xlfn.XLOOKUP(B3637,Analítico!B:B,Analítico!I:I,0)</f>
        <v>135.52000000000001</v>
      </c>
    </row>
    <row r="3638" spans="1:12" ht="24" customHeight="1" x14ac:dyDescent="0.25">
      <c r="A3638" s="55" t="s">
        <v>1627</v>
      </c>
      <c r="B3638" s="56" t="s">
        <v>2187</v>
      </c>
      <c r="C3638" s="55" t="s">
        <v>162</v>
      </c>
      <c r="D3638" s="55" t="s">
        <v>2188</v>
      </c>
      <c r="E3638" s="249" t="s">
        <v>1648</v>
      </c>
      <c r="F3638" s="249"/>
      <c r="G3638" s="57" t="s">
        <v>259</v>
      </c>
      <c r="H3638" s="58">
        <v>1.821</v>
      </c>
      <c r="I3638" s="43">
        <f t="shared" si="763"/>
        <v>2.2200000000000002</v>
      </c>
      <c r="J3638" s="43">
        <f t="shared" si="764"/>
        <v>4.0426200000000003</v>
      </c>
      <c r="L3638">
        <f>_xlfn.XLOOKUP(B3638,Analítico!B:B,Analítico!I:I,0)</f>
        <v>2.2200000000000002</v>
      </c>
    </row>
    <row r="3639" spans="1:12" ht="25.5" customHeight="1" x14ac:dyDescent="0.25">
      <c r="A3639" s="55" t="s">
        <v>1627</v>
      </c>
      <c r="B3639" s="56" t="s">
        <v>3225</v>
      </c>
      <c r="C3639" s="55" t="s">
        <v>162</v>
      </c>
      <c r="D3639" s="55" t="s">
        <v>3226</v>
      </c>
      <c r="E3639" s="249" t="s">
        <v>1648</v>
      </c>
      <c r="F3639" s="249"/>
      <c r="G3639" s="57" t="s">
        <v>164</v>
      </c>
      <c r="H3639" s="58">
        <v>2</v>
      </c>
      <c r="I3639" s="43">
        <f t="shared" si="763"/>
        <v>119.21</v>
      </c>
      <c r="J3639" s="43">
        <f t="shared" si="764"/>
        <v>238.42</v>
      </c>
      <c r="L3639">
        <f>_xlfn.XLOOKUP(B3639,Analítico!B:B,Analítico!I:I,0)</f>
        <v>119.21</v>
      </c>
    </row>
    <row r="3640" spans="1:12" ht="24" customHeight="1" thickBot="1" x14ac:dyDescent="0.3">
      <c r="A3640" s="55" t="s">
        <v>1627</v>
      </c>
      <c r="B3640" s="56" t="s">
        <v>3231</v>
      </c>
      <c r="C3640" s="55" t="s">
        <v>162</v>
      </c>
      <c r="D3640" s="55" t="s">
        <v>3232</v>
      </c>
      <c r="E3640" s="249" t="s">
        <v>1648</v>
      </c>
      <c r="F3640" s="249"/>
      <c r="G3640" s="57" t="s">
        <v>159</v>
      </c>
      <c r="H3640" s="58">
        <v>1.05</v>
      </c>
      <c r="I3640" s="43">
        <f t="shared" si="763"/>
        <v>933.79</v>
      </c>
      <c r="J3640" s="43">
        <f t="shared" si="764"/>
        <v>980.47950000000003</v>
      </c>
      <c r="L3640">
        <f>_xlfn.XLOOKUP(B3640,Analítico!B:B,Analítico!I:I,0)</f>
        <v>933.79</v>
      </c>
    </row>
    <row r="3641" spans="1:12" ht="26.25" hidden="1" thickBot="1" x14ac:dyDescent="0.3">
      <c r="A3641" s="44"/>
      <c r="B3641" s="44"/>
      <c r="C3641" s="44"/>
      <c r="D3641" s="44"/>
      <c r="E3641" s="44" t="s">
        <v>1629</v>
      </c>
      <c r="F3641" s="45">
        <v>27.54</v>
      </c>
      <c r="G3641" s="44" t="s">
        <v>1630</v>
      </c>
      <c r="H3641" s="45">
        <v>0</v>
      </c>
      <c r="I3641" s="44" t="s">
        <v>1631</v>
      </c>
      <c r="J3641" s="45">
        <v>27.54</v>
      </c>
      <c r="L3641" t="str">
        <f>_xlfn.XLOOKUP(B3641,Analítico!B:B,Analítico!I:I,0)</f>
        <v>MO com LS =&gt;</v>
      </c>
    </row>
    <row r="3642" spans="1:12" ht="15" hidden="1" customHeight="1" thickBot="1" x14ac:dyDescent="0.3">
      <c r="A3642" s="44"/>
      <c r="B3642" s="44"/>
      <c r="C3642" s="44"/>
      <c r="D3642" s="44"/>
      <c r="E3642" s="44" t="s">
        <v>1632</v>
      </c>
      <c r="F3642" s="45">
        <v>282.58999999999997</v>
      </c>
      <c r="G3642" s="44"/>
      <c r="H3642" s="229" t="s">
        <v>1633</v>
      </c>
      <c r="I3642" s="229"/>
      <c r="J3642" s="45">
        <v>1567.09</v>
      </c>
      <c r="L3642" t="str">
        <f>_xlfn.XLOOKUP(B3642,Analítico!B:B,Analítico!I:I,0)</f>
        <v>MO com LS =&gt;</v>
      </c>
    </row>
    <row r="3643" spans="1:12" ht="0.75" customHeight="1" thickTop="1" x14ac:dyDescent="0.25">
      <c r="A3643" s="49"/>
      <c r="B3643" s="49"/>
      <c r="C3643" s="49"/>
      <c r="D3643" s="49"/>
      <c r="E3643" s="49"/>
      <c r="F3643" s="49"/>
      <c r="G3643" s="49"/>
      <c r="H3643" s="49"/>
      <c r="I3643" s="49"/>
      <c r="J3643" s="49"/>
      <c r="L3643" t="str">
        <f>_xlfn.XLOOKUP(B3643,Analítico!B:B,Analítico!I:I,0)</f>
        <v>MO com LS =&gt;</v>
      </c>
    </row>
    <row r="3644" spans="1:12" ht="18" hidden="1" customHeight="1" x14ac:dyDescent="0.25">
      <c r="A3644" s="36" t="s">
        <v>1510</v>
      </c>
      <c r="B3644" s="37" t="s">
        <v>137</v>
      </c>
      <c r="C3644" s="36" t="s">
        <v>138</v>
      </c>
      <c r="D3644" s="36" t="s">
        <v>9</v>
      </c>
      <c r="E3644" s="250" t="s">
        <v>1626</v>
      </c>
      <c r="F3644" s="250"/>
      <c r="G3644" s="38" t="s">
        <v>139</v>
      </c>
      <c r="H3644" s="37" t="s">
        <v>140</v>
      </c>
      <c r="I3644" s="37" t="s">
        <v>141</v>
      </c>
      <c r="J3644" s="37" t="s">
        <v>10</v>
      </c>
      <c r="L3644" t="str">
        <f>_xlfn.XLOOKUP(B3644,Analítico!B:B,Analítico!I:I,0)</f>
        <v>Valor Unit</v>
      </c>
    </row>
    <row r="3645" spans="1:12" ht="25.5" customHeight="1" x14ac:dyDescent="0.25">
      <c r="A3645" s="39" t="s">
        <v>1636</v>
      </c>
      <c r="B3645" s="40" t="s">
        <v>1511</v>
      </c>
      <c r="C3645" s="39" t="s">
        <v>162</v>
      </c>
      <c r="D3645" s="39" t="s">
        <v>1512</v>
      </c>
      <c r="E3645" s="251" t="s">
        <v>2340</v>
      </c>
      <c r="F3645" s="251"/>
      <c r="G3645" s="41" t="s">
        <v>159</v>
      </c>
      <c r="H3645" s="42">
        <v>1</v>
      </c>
      <c r="I3645" s="43">
        <f t="shared" ref="I3645:I3656" si="765">L3645</f>
        <v>706.80221730327867</v>
      </c>
      <c r="J3645" s="43">
        <f t="shared" ref="J3645:J3656" si="766">H3645*I3645</f>
        <v>706.80221730327867</v>
      </c>
      <c r="L3645">
        <f>_xlfn.XLOOKUP(B3645,Analítico!B:B,Analítico!I:I,0)</f>
        <v>706.80221730327867</v>
      </c>
    </row>
    <row r="3646" spans="1:12" ht="25.5" customHeight="1" x14ac:dyDescent="0.25">
      <c r="A3646" s="50" t="s">
        <v>1638</v>
      </c>
      <c r="B3646" s="51" t="s">
        <v>1885</v>
      </c>
      <c r="C3646" s="50" t="s">
        <v>157</v>
      </c>
      <c r="D3646" s="50" t="s">
        <v>1886</v>
      </c>
      <c r="E3646" s="248" t="s">
        <v>1637</v>
      </c>
      <c r="F3646" s="248"/>
      <c r="G3646" s="52" t="s">
        <v>266</v>
      </c>
      <c r="H3646" s="53">
        <v>1.762</v>
      </c>
      <c r="I3646" s="43">
        <f t="shared" si="765"/>
        <v>19.3</v>
      </c>
      <c r="J3646" s="43">
        <f t="shared" si="766"/>
        <v>34.006599999999999</v>
      </c>
      <c r="L3646">
        <f>_xlfn.XLOOKUP(B3646,Analítico!B:B,Analítico!I:I,0)</f>
        <v>19.3</v>
      </c>
    </row>
    <row r="3647" spans="1:12" ht="24" customHeight="1" x14ac:dyDescent="0.25">
      <c r="A3647" s="50" t="s">
        <v>1638</v>
      </c>
      <c r="B3647" s="51" t="s">
        <v>1792</v>
      </c>
      <c r="C3647" s="50" t="s">
        <v>157</v>
      </c>
      <c r="D3647" s="50" t="s">
        <v>1793</v>
      </c>
      <c r="E3647" s="248" t="s">
        <v>1637</v>
      </c>
      <c r="F3647" s="248"/>
      <c r="G3647" s="52" t="s">
        <v>266</v>
      </c>
      <c r="H3647" s="53">
        <v>0.58699999999999997</v>
      </c>
      <c r="I3647" s="43">
        <f t="shared" si="765"/>
        <v>26.65</v>
      </c>
      <c r="J3647" s="43">
        <f t="shared" si="766"/>
        <v>15.643549999999998</v>
      </c>
      <c r="L3647">
        <f>_xlfn.XLOOKUP(B3647,Analítico!B:B,Analítico!I:I,0)</f>
        <v>26.65</v>
      </c>
    </row>
    <row r="3648" spans="1:12" ht="24" customHeight="1" x14ac:dyDescent="0.25">
      <c r="A3648" s="50" t="s">
        <v>1638</v>
      </c>
      <c r="B3648" s="51" t="s">
        <v>1956</v>
      </c>
      <c r="C3648" s="50" t="s">
        <v>157</v>
      </c>
      <c r="D3648" s="50" t="s">
        <v>1957</v>
      </c>
      <c r="E3648" s="248" t="s">
        <v>1637</v>
      </c>
      <c r="F3648" s="248"/>
      <c r="G3648" s="52" t="s">
        <v>266</v>
      </c>
      <c r="H3648" s="53">
        <v>0.29399999999999998</v>
      </c>
      <c r="I3648" s="43">
        <f t="shared" si="765"/>
        <v>27.9</v>
      </c>
      <c r="J3648" s="43">
        <f t="shared" si="766"/>
        <v>8.2025999999999986</v>
      </c>
      <c r="L3648">
        <f>_xlfn.XLOOKUP(B3648,Analítico!B:B,Analítico!I:I,0)</f>
        <v>27.9</v>
      </c>
    </row>
    <row r="3649" spans="1:12" ht="24" customHeight="1" x14ac:dyDescent="0.25">
      <c r="A3649" s="50" t="s">
        <v>1638</v>
      </c>
      <c r="B3649" s="51" t="s">
        <v>1858</v>
      </c>
      <c r="C3649" s="50" t="s">
        <v>157</v>
      </c>
      <c r="D3649" s="50" t="s">
        <v>1859</v>
      </c>
      <c r="E3649" s="248" t="s">
        <v>1637</v>
      </c>
      <c r="F3649" s="248"/>
      <c r="G3649" s="52" t="s">
        <v>266</v>
      </c>
      <c r="H3649" s="53">
        <v>1.762</v>
      </c>
      <c r="I3649" s="43">
        <f t="shared" si="765"/>
        <v>26.51</v>
      </c>
      <c r="J3649" s="43">
        <f t="shared" si="766"/>
        <v>46.710620000000006</v>
      </c>
      <c r="L3649">
        <f>_xlfn.XLOOKUP(B3649,Analítico!B:B,Analítico!I:I,0)</f>
        <v>26.51</v>
      </c>
    </row>
    <row r="3650" spans="1:12" ht="24" customHeight="1" x14ac:dyDescent="0.25">
      <c r="A3650" s="50" t="s">
        <v>1638</v>
      </c>
      <c r="B3650" s="51" t="s">
        <v>1186</v>
      </c>
      <c r="C3650" s="50" t="s">
        <v>157</v>
      </c>
      <c r="D3650" s="50" t="s">
        <v>1187</v>
      </c>
      <c r="E3650" s="248" t="s">
        <v>1637</v>
      </c>
      <c r="F3650" s="248"/>
      <c r="G3650" s="52" t="s">
        <v>266</v>
      </c>
      <c r="H3650" s="53">
        <v>1.175</v>
      </c>
      <c r="I3650" s="43">
        <f t="shared" si="765"/>
        <v>18.82</v>
      </c>
      <c r="J3650" s="43">
        <f t="shared" si="766"/>
        <v>22.113500000000002</v>
      </c>
      <c r="L3650">
        <f>_xlfn.XLOOKUP(B3650,Analítico!B:B,Analítico!I:I,0)</f>
        <v>18.82</v>
      </c>
    </row>
    <row r="3651" spans="1:12" ht="24" customHeight="1" x14ac:dyDescent="0.25">
      <c r="A3651" s="55" t="s">
        <v>1627</v>
      </c>
      <c r="B3651" s="56" t="s">
        <v>1841</v>
      </c>
      <c r="C3651" s="55" t="s">
        <v>162</v>
      </c>
      <c r="D3651" s="55" t="s">
        <v>1842</v>
      </c>
      <c r="E3651" s="249" t="s">
        <v>1648</v>
      </c>
      <c r="F3651" s="249"/>
      <c r="G3651" s="57" t="s">
        <v>259</v>
      </c>
      <c r="H3651" s="58">
        <v>1.2</v>
      </c>
      <c r="I3651" s="43">
        <f t="shared" si="765"/>
        <v>0.7</v>
      </c>
      <c r="J3651" s="43">
        <f t="shared" si="766"/>
        <v>0.84</v>
      </c>
      <c r="L3651">
        <f>_xlfn.XLOOKUP(B3651,Analítico!B:B,Analítico!I:I,0)</f>
        <v>0.7</v>
      </c>
    </row>
    <row r="3652" spans="1:12" ht="24" customHeight="1" x14ac:dyDescent="0.25">
      <c r="A3652" s="55" t="s">
        <v>1627</v>
      </c>
      <c r="B3652" s="56" t="s">
        <v>1843</v>
      </c>
      <c r="C3652" s="55" t="s">
        <v>162</v>
      </c>
      <c r="D3652" s="55" t="s">
        <v>1844</v>
      </c>
      <c r="E3652" s="249" t="s">
        <v>1648</v>
      </c>
      <c r="F3652" s="249"/>
      <c r="G3652" s="57" t="s">
        <v>212</v>
      </c>
      <c r="H3652" s="58">
        <v>3.0000000000000001E-3</v>
      </c>
      <c r="I3652" s="43">
        <f t="shared" si="765"/>
        <v>137.29</v>
      </c>
      <c r="J3652" s="43">
        <f t="shared" si="766"/>
        <v>0.41186999999999996</v>
      </c>
      <c r="L3652">
        <f>_xlfn.XLOOKUP(B3652,Analítico!B:B,Analítico!I:I,0)</f>
        <v>137.29</v>
      </c>
    </row>
    <row r="3653" spans="1:12" ht="24" customHeight="1" x14ac:dyDescent="0.25">
      <c r="A3653" s="55" t="s">
        <v>1627</v>
      </c>
      <c r="B3653" s="56" t="s">
        <v>3233</v>
      </c>
      <c r="C3653" s="55" t="s">
        <v>162</v>
      </c>
      <c r="D3653" s="55" t="s">
        <v>3234</v>
      </c>
      <c r="E3653" s="249" t="s">
        <v>1648</v>
      </c>
      <c r="F3653" s="249"/>
      <c r="G3653" s="57" t="s">
        <v>159</v>
      </c>
      <c r="H3653" s="58">
        <v>1.369</v>
      </c>
      <c r="I3653" s="43">
        <f t="shared" si="765"/>
        <v>394.87</v>
      </c>
      <c r="J3653" s="43">
        <f t="shared" si="766"/>
        <v>540.57703000000004</v>
      </c>
      <c r="L3653">
        <f>_xlfn.XLOOKUP(B3653,Analítico!B:B,Analítico!I:I,0)</f>
        <v>394.87</v>
      </c>
    </row>
    <row r="3654" spans="1:12" ht="24" customHeight="1" x14ac:dyDescent="0.25">
      <c r="A3654" s="55" t="s">
        <v>1627</v>
      </c>
      <c r="B3654" s="56" t="s">
        <v>3235</v>
      </c>
      <c r="C3654" s="55" t="s">
        <v>162</v>
      </c>
      <c r="D3654" s="55" t="s">
        <v>3236</v>
      </c>
      <c r="E3654" s="249" t="s">
        <v>1648</v>
      </c>
      <c r="F3654" s="249"/>
      <c r="G3654" s="57" t="s">
        <v>3237</v>
      </c>
      <c r="H3654" s="58">
        <v>3.7999999999999999E-2</v>
      </c>
      <c r="I3654" s="43">
        <f t="shared" si="765"/>
        <v>88.36</v>
      </c>
      <c r="J3654" s="43">
        <f t="shared" si="766"/>
        <v>3.3576799999999998</v>
      </c>
      <c r="L3654">
        <f>_xlfn.XLOOKUP(B3654,Analítico!B:B,Analítico!I:I,0)</f>
        <v>88.36</v>
      </c>
    </row>
    <row r="3655" spans="1:12" ht="24" customHeight="1" x14ac:dyDescent="0.25">
      <c r="A3655" s="55" t="s">
        <v>1627</v>
      </c>
      <c r="B3655" s="56" t="s">
        <v>3238</v>
      </c>
      <c r="C3655" s="55" t="s">
        <v>162</v>
      </c>
      <c r="D3655" s="55" t="s">
        <v>3239</v>
      </c>
      <c r="E3655" s="249" t="s">
        <v>1648</v>
      </c>
      <c r="F3655" s="249"/>
      <c r="G3655" s="57" t="s">
        <v>164</v>
      </c>
      <c r="H3655" s="58">
        <v>3</v>
      </c>
      <c r="I3655" s="43">
        <f t="shared" si="765"/>
        <v>8.34</v>
      </c>
      <c r="J3655" s="43">
        <f t="shared" si="766"/>
        <v>25.02</v>
      </c>
      <c r="L3655">
        <f>_xlfn.XLOOKUP(B3655,Analítico!B:B,Analítico!I:I,0)</f>
        <v>8.34</v>
      </c>
    </row>
    <row r="3656" spans="1:12" ht="24" customHeight="1" thickBot="1" x14ac:dyDescent="0.3">
      <c r="A3656" s="55" t="s">
        <v>1627</v>
      </c>
      <c r="B3656" s="56" t="s">
        <v>3240</v>
      </c>
      <c r="C3656" s="55" t="s">
        <v>162</v>
      </c>
      <c r="D3656" s="55" t="s">
        <v>3241</v>
      </c>
      <c r="E3656" s="249" t="s">
        <v>1648</v>
      </c>
      <c r="F3656" s="249"/>
      <c r="G3656" s="57" t="s">
        <v>1724</v>
      </c>
      <c r="H3656" s="58">
        <v>0.22</v>
      </c>
      <c r="I3656" s="43">
        <f t="shared" si="765"/>
        <v>45.11</v>
      </c>
      <c r="J3656" s="43">
        <f t="shared" si="766"/>
        <v>9.9242000000000008</v>
      </c>
      <c r="L3656">
        <f>_xlfn.XLOOKUP(B3656,Analítico!B:B,Analítico!I:I,0)</f>
        <v>45.11</v>
      </c>
    </row>
    <row r="3657" spans="1:12" ht="26.25" hidden="1" thickBot="1" x14ac:dyDescent="0.3">
      <c r="A3657" s="44"/>
      <c r="B3657" s="44"/>
      <c r="C3657" s="44"/>
      <c r="D3657" s="44"/>
      <c r="E3657" s="44" t="s">
        <v>1629</v>
      </c>
      <c r="F3657" s="45">
        <v>95</v>
      </c>
      <c r="G3657" s="44" t="s">
        <v>1630</v>
      </c>
      <c r="H3657" s="45">
        <v>0</v>
      </c>
      <c r="I3657" s="44" t="s">
        <v>1631</v>
      </c>
      <c r="J3657" s="45">
        <v>95</v>
      </c>
      <c r="L3657" t="str">
        <f>_xlfn.XLOOKUP(B3657,Analítico!B:B,Analítico!I:I,0)</f>
        <v>MO com LS =&gt;</v>
      </c>
    </row>
    <row r="3658" spans="1:12" ht="15" hidden="1" customHeight="1" thickBot="1" x14ac:dyDescent="0.3">
      <c r="A3658" s="44"/>
      <c r="B3658" s="44"/>
      <c r="C3658" s="44"/>
      <c r="D3658" s="44"/>
      <c r="E3658" s="44" t="s">
        <v>1632</v>
      </c>
      <c r="F3658" s="45">
        <v>158.19999999999999</v>
      </c>
      <c r="G3658" s="44"/>
      <c r="H3658" s="229" t="s">
        <v>1633</v>
      </c>
      <c r="I3658" s="229"/>
      <c r="J3658" s="45">
        <v>877.33</v>
      </c>
      <c r="L3658" t="str">
        <f>_xlfn.XLOOKUP(B3658,Analítico!B:B,Analítico!I:I,0)</f>
        <v>MO com LS =&gt;</v>
      </c>
    </row>
    <row r="3659" spans="1:12" ht="0.75" customHeight="1" thickTop="1" x14ac:dyDescent="0.25">
      <c r="A3659" s="49"/>
      <c r="B3659" s="49"/>
      <c r="C3659" s="49"/>
      <c r="D3659" s="49"/>
      <c r="E3659" s="49"/>
      <c r="F3659" s="49"/>
      <c r="G3659" s="49"/>
      <c r="H3659" s="49"/>
      <c r="I3659" s="49"/>
      <c r="J3659" s="49"/>
      <c r="L3659" t="str">
        <f>_xlfn.XLOOKUP(B3659,Analítico!B:B,Analítico!I:I,0)</f>
        <v>MO com LS =&gt;</v>
      </c>
    </row>
    <row r="3660" spans="1:12" ht="18" hidden="1" customHeight="1" x14ac:dyDescent="0.25">
      <c r="A3660" s="36" t="s">
        <v>1513</v>
      </c>
      <c r="B3660" s="37" t="s">
        <v>137</v>
      </c>
      <c r="C3660" s="36" t="s">
        <v>138</v>
      </c>
      <c r="D3660" s="36" t="s">
        <v>9</v>
      </c>
      <c r="E3660" s="250" t="s">
        <v>1626</v>
      </c>
      <c r="F3660" s="250"/>
      <c r="G3660" s="38" t="s">
        <v>139</v>
      </c>
      <c r="H3660" s="37" t="s">
        <v>140</v>
      </c>
      <c r="I3660" s="37" t="s">
        <v>141</v>
      </c>
      <c r="J3660" s="37" t="s">
        <v>10</v>
      </c>
      <c r="L3660" t="str">
        <f>_xlfn.XLOOKUP(B3660,Analítico!B:B,Analítico!I:I,0)</f>
        <v>Valor Unit</v>
      </c>
    </row>
    <row r="3661" spans="1:12" ht="25.5" customHeight="1" x14ac:dyDescent="0.25">
      <c r="A3661" s="39" t="s">
        <v>1636</v>
      </c>
      <c r="B3661" s="40" t="s">
        <v>1514</v>
      </c>
      <c r="C3661" s="39" t="s">
        <v>162</v>
      </c>
      <c r="D3661" s="39" t="s">
        <v>3242</v>
      </c>
      <c r="E3661" s="251" t="s">
        <v>2161</v>
      </c>
      <c r="F3661" s="251"/>
      <c r="G3661" s="41" t="s">
        <v>164</v>
      </c>
      <c r="H3661" s="42">
        <v>1</v>
      </c>
      <c r="I3661" s="43">
        <f t="shared" ref="I3661:I3665" si="767">L3661</f>
        <v>540.13375422131151</v>
      </c>
      <c r="J3661" s="43">
        <f t="shared" ref="J3661:J3665" si="768">H3661*I3661</f>
        <v>540.13375422131151</v>
      </c>
      <c r="L3661">
        <f>_xlfn.XLOOKUP(B3661,Analítico!B:B,Analítico!I:I,0)</f>
        <v>540.13375422131151</v>
      </c>
    </row>
    <row r="3662" spans="1:12" ht="25.5" customHeight="1" x14ac:dyDescent="0.25">
      <c r="A3662" s="50" t="s">
        <v>1638</v>
      </c>
      <c r="B3662" s="51" t="s">
        <v>1915</v>
      </c>
      <c r="C3662" s="50" t="s">
        <v>157</v>
      </c>
      <c r="D3662" s="50" t="s">
        <v>1916</v>
      </c>
      <c r="E3662" s="248" t="s">
        <v>1637</v>
      </c>
      <c r="F3662" s="248"/>
      <c r="G3662" s="52" t="s">
        <v>266</v>
      </c>
      <c r="H3662" s="53">
        <v>2.706</v>
      </c>
      <c r="I3662" s="43">
        <f t="shared" si="767"/>
        <v>19.7</v>
      </c>
      <c r="J3662" s="43">
        <f t="shared" si="768"/>
        <v>53.308199999999999</v>
      </c>
      <c r="L3662">
        <f>_xlfn.XLOOKUP(B3662,Analítico!B:B,Analítico!I:I,0)</f>
        <v>19.7</v>
      </c>
    </row>
    <row r="3663" spans="1:12" ht="24" customHeight="1" x14ac:dyDescent="0.25">
      <c r="A3663" s="50" t="s">
        <v>1638</v>
      </c>
      <c r="B3663" s="51" t="s">
        <v>1917</v>
      </c>
      <c r="C3663" s="50" t="s">
        <v>157</v>
      </c>
      <c r="D3663" s="50" t="s">
        <v>1918</v>
      </c>
      <c r="E3663" s="248" t="s">
        <v>1637</v>
      </c>
      <c r="F3663" s="248"/>
      <c r="G3663" s="52" t="s">
        <v>266</v>
      </c>
      <c r="H3663" s="53">
        <v>2.706</v>
      </c>
      <c r="I3663" s="43">
        <f t="shared" si="767"/>
        <v>23.7</v>
      </c>
      <c r="J3663" s="43">
        <f t="shared" si="768"/>
        <v>64.132199999999997</v>
      </c>
      <c r="L3663">
        <f>_xlfn.XLOOKUP(B3663,Analítico!B:B,Analítico!I:I,0)</f>
        <v>23.7</v>
      </c>
    </row>
    <row r="3664" spans="1:12" ht="24" customHeight="1" x14ac:dyDescent="0.25">
      <c r="A3664" s="55" t="s">
        <v>1627</v>
      </c>
      <c r="B3664" s="56" t="s">
        <v>3243</v>
      </c>
      <c r="C3664" s="55" t="s">
        <v>162</v>
      </c>
      <c r="D3664" s="55" t="s">
        <v>3244</v>
      </c>
      <c r="E3664" s="249" t="s">
        <v>1648</v>
      </c>
      <c r="F3664" s="249"/>
      <c r="G3664" s="57" t="s">
        <v>164</v>
      </c>
      <c r="H3664" s="58">
        <v>1</v>
      </c>
      <c r="I3664" s="43">
        <f t="shared" si="767"/>
        <v>44.13</v>
      </c>
      <c r="J3664" s="43">
        <f t="shared" si="768"/>
        <v>44.13</v>
      </c>
      <c r="L3664">
        <f>_xlfn.XLOOKUP(B3664,Analítico!B:B,Analítico!I:I,0)</f>
        <v>44.13</v>
      </c>
    </row>
    <row r="3665" spans="1:12" ht="24" customHeight="1" thickBot="1" x14ac:dyDescent="0.3">
      <c r="A3665" s="55" t="s">
        <v>1627</v>
      </c>
      <c r="B3665" s="56" t="s">
        <v>3245</v>
      </c>
      <c r="C3665" s="55" t="s">
        <v>162</v>
      </c>
      <c r="D3665" s="55" t="s">
        <v>3246</v>
      </c>
      <c r="E3665" s="249" t="s">
        <v>1648</v>
      </c>
      <c r="F3665" s="249"/>
      <c r="G3665" s="57" t="s">
        <v>159</v>
      </c>
      <c r="H3665" s="58">
        <v>0.99</v>
      </c>
      <c r="I3665" s="43">
        <f t="shared" si="767"/>
        <v>382.4</v>
      </c>
      <c r="J3665" s="43">
        <f t="shared" si="768"/>
        <v>378.57599999999996</v>
      </c>
      <c r="L3665">
        <f>_xlfn.XLOOKUP(B3665,Analítico!B:B,Analítico!I:I,0)</f>
        <v>382.4</v>
      </c>
    </row>
    <row r="3666" spans="1:12" ht="26.25" hidden="1" thickBot="1" x14ac:dyDescent="0.3">
      <c r="A3666" s="44"/>
      <c r="B3666" s="44"/>
      <c r="C3666" s="44"/>
      <c r="D3666" s="44"/>
      <c r="E3666" s="44" t="s">
        <v>1629</v>
      </c>
      <c r="F3666" s="45">
        <v>87.29</v>
      </c>
      <c r="G3666" s="44" t="s">
        <v>1630</v>
      </c>
      <c r="H3666" s="45">
        <v>0</v>
      </c>
      <c r="I3666" s="44" t="s">
        <v>1631</v>
      </c>
      <c r="J3666" s="45">
        <v>87.29</v>
      </c>
      <c r="L3666" t="str">
        <f>_xlfn.XLOOKUP(B3666,Analítico!B:B,Analítico!I:I,0)</f>
        <v>MO com LS =&gt;</v>
      </c>
    </row>
    <row r="3667" spans="1:12" ht="15" hidden="1" customHeight="1" thickBot="1" x14ac:dyDescent="0.3">
      <c r="A3667" s="44"/>
      <c r="B3667" s="44"/>
      <c r="C3667" s="44"/>
      <c r="D3667" s="44"/>
      <c r="E3667" s="44" t="s">
        <v>1632</v>
      </c>
      <c r="F3667" s="45">
        <v>120.9</v>
      </c>
      <c r="G3667" s="44"/>
      <c r="H3667" s="229" t="s">
        <v>1633</v>
      </c>
      <c r="I3667" s="229"/>
      <c r="J3667" s="45">
        <v>670.45</v>
      </c>
      <c r="L3667" t="str">
        <f>_xlfn.XLOOKUP(B3667,Analítico!B:B,Analítico!I:I,0)</f>
        <v>MO com LS =&gt;</v>
      </c>
    </row>
    <row r="3668" spans="1:12" ht="0.75" customHeight="1" thickTop="1" x14ac:dyDescent="0.25">
      <c r="A3668" s="49"/>
      <c r="B3668" s="49"/>
      <c r="C3668" s="49"/>
      <c r="D3668" s="49"/>
      <c r="E3668" s="49"/>
      <c r="F3668" s="49"/>
      <c r="G3668" s="49"/>
      <c r="H3668" s="49"/>
      <c r="I3668" s="49"/>
      <c r="J3668" s="49"/>
      <c r="L3668" t="str">
        <f>_xlfn.XLOOKUP(B3668,Analítico!B:B,Analítico!I:I,0)</f>
        <v>MO com LS =&gt;</v>
      </c>
    </row>
    <row r="3669" spans="1:12" ht="18" hidden="1" customHeight="1" x14ac:dyDescent="0.25">
      <c r="A3669" s="36" t="s">
        <v>1519</v>
      </c>
      <c r="B3669" s="37" t="s">
        <v>137</v>
      </c>
      <c r="C3669" s="36" t="s">
        <v>138</v>
      </c>
      <c r="D3669" s="36" t="s">
        <v>9</v>
      </c>
      <c r="E3669" s="250" t="s">
        <v>1626</v>
      </c>
      <c r="F3669" s="250"/>
      <c r="G3669" s="38" t="s">
        <v>139</v>
      </c>
      <c r="H3669" s="37" t="s">
        <v>140</v>
      </c>
      <c r="I3669" s="37" t="s">
        <v>141</v>
      </c>
      <c r="J3669" s="37" t="s">
        <v>10</v>
      </c>
      <c r="L3669" t="str">
        <f>_xlfn.XLOOKUP(B3669,Analítico!B:B,Analítico!I:I,0)</f>
        <v>Valor Unit</v>
      </c>
    </row>
    <row r="3670" spans="1:12" ht="24" customHeight="1" x14ac:dyDescent="0.25">
      <c r="A3670" s="39" t="s">
        <v>1636</v>
      </c>
      <c r="B3670" s="40" t="s">
        <v>1520</v>
      </c>
      <c r="C3670" s="39" t="s">
        <v>162</v>
      </c>
      <c r="D3670" s="39" t="s">
        <v>1521</v>
      </c>
      <c r="E3670" s="251" t="s">
        <v>3247</v>
      </c>
      <c r="F3670" s="251"/>
      <c r="G3670" s="41" t="s">
        <v>159</v>
      </c>
      <c r="H3670" s="42">
        <v>1</v>
      </c>
      <c r="I3670" s="43">
        <f t="shared" ref="I3670:I3672" si="769">L3670</f>
        <v>87.217361819672149</v>
      </c>
      <c r="J3670" s="43">
        <f t="shared" ref="J3670:J3672" si="770">H3670*I3670</f>
        <v>87.217361819672149</v>
      </c>
      <c r="L3670">
        <f>_xlfn.XLOOKUP(B3670,Analítico!B:B,Analítico!I:I,0)</f>
        <v>87.217361819672149</v>
      </c>
    </row>
    <row r="3671" spans="1:12" ht="24" customHeight="1" x14ac:dyDescent="0.25">
      <c r="A3671" s="50" t="s">
        <v>1638</v>
      </c>
      <c r="B3671" s="51" t="s">
        <v>1186</v>
      </c>
      <c r="C3671" s="50" t="s">
        <v>157</v>
      </c>
      <c r="D3671" s="50" t="s">
        <v>1187</v>
      </c>
      <c r="E3671" s="248" t="s">
        <v>1637</v>
      </c>
      <c r="F3671" s="248"/>
      <c r="G3671" s="52" t="s">
        <v>266</v>
      </c>
      <c r="H3671" s="53">
        <v>0.97899999999999998</v>
      </c>
      <c r="I3671" s="43">
        <f t="shared" si="769"/>
        <v>18.82</v>
      </c>
      <c r="J3671" s="43">
        <f t="shared" si="770"/>
        <v>18.424779999999998</v>
      </c>
      <c r="L3671">
        <f>_xlfn.XLOOKUP(B3671,Analítico!B:B,Analítico!I:I,0)</f>
        <v>18.82</v>
      </c>
    </row>
    <row r="3672" spans="1:12" ht="25.5" customHeight="1" thickBot="1" x14ac:dyDescent="0.3">
      <c r="A3672" s="55" t="s">
        <v>1627</v>
      </c>
      <c r="B3672" s="56" t="s">
        <v>3248</v>
      </c>
      <c r="C3672" s="55" t="s">
        <v>162</v>
      </c>
      <c r="D3672" s="55" t="s">
        <v>3249</v>
      </c>
      <c r="E3672" s="249" t="s">
        <v>1648</v>
      </c>
      <c r="F3672" s="249"/>
      <c r="G3672" s="57" t="s">
        <v>159</v>
      </c>
      <c r="H3672" s="58">
        <v>1</v>
      </c>
      <c r="I3672" s="43">
        <f t="shared" si="769"/>
        <v>68.8</v>
      </c>
      <c r="J3672" s="43">
        <f t="shared" si="770"/>
        <v>68.8</v>
      </c>
      <c r="L3672">
        <f>_xlfn.XLOOKUP(B3672,Analítico!B:B,Analítico!I:I,0)</f>
        <v>68.8</v>
      </c>
    </row>
    <row r="3673" spans="1:12" ht="26.25" hidden="1" thickBot="1" x14ac:dyDescent="0.3">
      <c r="A3673" s="44"/>
      <c r="B3673" s="44"/>
      <c r="C3673" s="44"/>
      <c r="D3673" s="44"/>
      <c r="E3673" s="44" t="s">
        <v>1629</v>
      </c>
      <c r="F3673" s="45">
        <v>13</v>
      </c>
      <c r="G3673" s="44" t="s">
        <v>1630</v>
      </c>
      <c r="H3673" s="45">
        <v>0</v>
      </c>
      <c r="I3673" s="44" t="s">
        <v>1631</v>
      </c>
      <c r="J3673" s="45">
        <v>13</v>
      </c>
      <c r="L3673" t="str">
        <f>_xlfn.XLOOKUP(B3673,Analítico!B:B,Analítico!I:I,0)</f>
        <v>MO com LS =&gt;</v>
      </c>
    </row>
    <row r="3674" spans="1:12" ht="15" hidden="1" customHeight="1" thickBot="1" x14ac:dyDescent="0.3">
      <c r="A3674" s="44"/>
      <c r="B3674" s="44"/>
      <c r="C3674" s="44"/>
      <c r="D3674" s="44"/>
      <c r="E3674" s="44" t="s">
        <v>1632</v>
      </c>
      <c r="F3674" s="45">
        <v>19.52</v>
      </c>
      <c r="G3674" s="44"/>
      <c r="H3674" s="229" t="s">
        <v>1633</v>
      </c>
      <c r="I3674" s="229"/>
      <c r="J3674" s="45">
        <v>108.26</v>
      </c>
      <c r="L3674" t="str">
        <f>_xlfn.XLOOKUP(B3674,Analítico!B:B,Analítico!I:I,0)</f>
        <v>MO com LS =&gt;</v>
      </c>
    </row>
    <row r="3675" spans="1:12" ht="0.75" customHeight="1" thickTop="1" x14ac:dyDescent="0.25">
      <c r="A3675" s="49"/>
      <c r="B3675" s="49"/>
      <c r="C3675" s="49"/>
      <c r="D3675" s="49"/>
      <c r="E3675" s="49"/>
      <c r="F3675" s="49"/>
      <c r="G3675" s="49"/>
      <c r="H3675" s="49"/>
      <c r="I3675" s="49"/>
      <c r="J3675" s="49"/>
      <c r="L3675" t="str">
        <f>_xlfn.XLOOKUP(B3675,Analítico!B:B,Analítico!I:I,0)</f>
        <v>MO com LS =&gt;</v>
      </c>
    </row>
    <row r="3676" spans="1:12" ht="18" hidden="1" customHeight="1" x14ac:dyDescent="0.25">
      <c r="A3676" s="36" t="s">
        <v>1523</v>
      </c>
      <c r="B3676" s="37" t="s">
        <v>137</v>
      </c>
      <c r="C3676" s="36" t="s">
        <v>138</v>
      </c>
      <c r="D3676" s="36" t="s">
        <v>9</v>
      </c>
      <c r="E3676" s="250" t="s">
        <v>1626</v>
      </c>
      <c r="F3676" s="250"/>
      <c r="G3676" s="38" t="s">
        <v>139</v>
      </c>
      <c r="H3676" s="37" t="s">
        <v>140</v>
      </c>
      <c r="I3676" s="37" t="s">
        <v>141</v>
      </c>
      <c r="J3676" s="37" t="s">
        <v>10</v>
      </c>
      <c r="L3676" t="str">
        <f>_xlfn.XLOOKUP(B3676,Analítico!B:B,Analítico!I:I,0)</f>
        <v>Valor Unit</v>
      </c>
    </row>
    <row r="3677" spans="1:12" ht="39" customHeight="1" x14ac:dyDescent="0.25">
      <c r="A3677" s="39" t="s">
        <v>1636</v>
      </c>
      <c r="B3677" s="40" t="s">
        <v>1524</v>
      </c>
      <c r="C3677" s="39" t="s">
        <v>157</v>
      </c>
      <c r="D3677" s="39" t="s">
        <v>1525</v>
      </c>
      <c r="E3677" s="251" t="s">
        <v>1955</v>
      </c>
      <c r="F3677" s="251"/>
      <c r="G3677" s="41" t="s">
        <v>159</v>
      </c>
      <c r="H3677" s="42">
        <v>1</v>
      </c>
      <c r="I3677" s="43">
        <f t="shared" ref="I3677:I3679" si="771">L3677</f>
        <v>12.793383573770493</v>
      </c>
      <c r="J3677" s="43">
        <f t="shared" ref="J3677:J3679" si="772">H3677*I3677</f>
        <v>12.793383573770493</v>
      </c>
      <c r="L3677">
        <f>_xlfn.XLOOKUP(B3677,Analítico!B:B,Analítico!I:I,0)</f>
        <v>12.793383573770493</v>
      </c>
    </row>
    <row r="3678" spans="1:12" ht="24" customHeight="1" x14ac:dyDescent="0.25">
      <c r="A3678" s="50" t="s">
        <v>1638</v>
      </c>
      <c r="B3678" s="51" t="s">
        <v>1956</v>
      </c>
      <c r="C3678" s="50" t="s">
        <v>157</v>
      </c>
      <c r="D3678" s="50" t="s">
        <v>1957</v>
      </c>
      <c r="E3678" s="248" t="s">
        <v>1637</v>
      </c>
      <c r="F3678" s="248"/>
      <c r="G3678" s="52" t="s">
        <v>266</v>
      </c>
      <c r="H3678" s="53">
        <v>0.3034</v>
      </c>
      <c r="I3678" s="43">
        <f t="shared" si="771"/>
        <v>27.9</v>
      </c>
      <c r="J3678" s="43">
        <f t="shared" si="772"/>
        <v>8.4648599999999998</v>
      </c>
      <c r="L3678">
        <f>_xlfn.XLOOKUP(B3678,Analítico!B:B,Analítico!I:I,0)</f>
        <v>27.9</v>
      </c>
    </row>
    <row r="3679" spans="1:12" ht="24" customHeight="1" thickBot="1" x14ac:dyDescent="0.3">
      <c r="A3679" s="55" t="s">
        <v>1627</v>
      </c>
      <c r="B3679" s="56" t="s">
        <v>3250</v>
      </c>
      <c r="C3679" s="55" t="s">
        <v>157</v>
      </c>
      <c r="D3679" s="55" t="s">
        <v>3251</v>
      </c>
      <c r="E3679" s="249" t="s">
        <v>1648</v>
      </c>
      <c r="F3679" s="249"/>
      <c r="G3679" s="57" t="s">
        <v>1724</v>
      </c>
      <c r="H3679" s="58">
        <v>0.20730000000000001</v>
      </c>
      <c r="I3679" s="43">
        <f t="shared" si="771"/>
        <v>20.93</v>
      </c>
      <c r="J3679" s="43">
        <f t="shared" si="772"/>
        <v>4.3387890000000002</v>
      </c>
      <c r="L3679">
        <f>_xlfn.XLOOKUP(B3679,Analítico!B:B,Analítico!I:I,0)</f>
        <v>20.93</v>
      </c>
    </row>
    <row r="3680" spans="1:12" ht="26.25" hidden="1" thickBot="1" x14ac:dyDescent="0.3">
      <c r="A3680" s="44"/>
      <c r="B3680" s="44"/>
      <c r="C3680" s="44"/>
      <c r="D3680" s="44"/>
      <c r="E3680" s="44" t="s">
        <v>1629</v>
      </c>
      <c r="F3680" s="45">
        <v>6.37</v>
      </c>
      <c r="G3680" s="44" t="s">
        <v>1630</v>
      </c>
      <c r="H3680" s="45">
        <v>0</v>
      </c>
      <c r="I3680" s="44" t="s">
        <v>1631</v>
      </c>
      <c r="J3680" s="45">
        <v>6.37</v>
      </c>
      <c r="L3680" t="str">
        <f>_xlfn.XLOOKUP(B3680,Analítico!B:B,Analítico!I:I,0)</f>
        <v>MO com LS =&gt;</v>
      </c>
    </row>
    <row r="3681" spans="1:12" ht="15" hidden="1" customHeight="1" thickBot="1" x14ac:dyDescent="0.3">
      <c r="A3681" s="44"/>
      <c r="B3681" s="44"/>
      <c r="C3681" s="44"/>
      <c r="D3681" s="44"/>
      <c r="E3681" s="44" t="s">
        <v>1632</v>
      </c>
      <c r="F3681" s="45">
        <v>2.86</v>
      </c>
      <c r="G3681" s="44"/>
      <c r="H3681" s="229" t="s">
        <v>1633</v>
      </c>
      <c r="I3681" s="229"/>
      <c r="J3681" s="45">
        <v>15.88</v>
      </c>
      <c r="L3681" t="str">
        <f>_xlfn.XLOOKUP(B3681,Analítico!B:B,Analítico!I:I,0)</f>
        <v>MO com LS =&gt;</v>
      </c>
    </row>
    <row r="3682" spans="1:12" ht="0.75" customHeight="1" thickTop="1" x14ac:dyDescent="0.25">
      <c r="A3682" s="49"/>
      <c r="B3682" s="49"/>
      <c r="C3682" s="49"/>
      <c r="D3682" s="49"/>
      <c r="E3682" s="49"/>
      <c r="F3682" s="49"/>
      <c r="G3682" s="49"/>
      <c r="H3682" s="49"/>
      <c r="I3682" s="49"/>
      <c r="J3682" s="49"/>
      <c r="L3682" t="str">
        <f>_xlfn.XLOOKUP(B3682,Analítico!B:B,Analítico!I:I,0)</f>
        <v>MO com LS =&gt;</v>
      </c>
    </row>
    <row r="3683" spans="1:12" ht="18" hidden="1" customHeight="1" x14ac:dyDescent="0.25">
      <c r="A3683" s="36" t="s">
        <v>1526</v>
      </c>
      <c r="B3683" s="37" t="s">
        <v>137</v>
      </c>
      <c r="C3683" s="36" t="s">
        <v>138</v>
      </c>
      <c r="D3683" s="36" t="s">
        <v>9</v>
      </c>
      <c r="E3683" s="250" t="s">
        <v>1626</v>
      </c>
      <c r="F3683" s="250"/>
      <c r="G3683" s="38" t="s">
        <v>139</v>
      </c>
      <c r="H3683" s="37" t="s">
        <v>140</v>
      </c>
      <c r="I3683" s="37" t="s">
        <v>141</v>
      </c>
      <c r="J3683" s="37" t="s">
        <v>10</v>
      </c>
      <c r="L3683" t="str">
        <f>_xlfn.XLOOKUP(B3683,Analítico!B:B,Analítico!I:I,0)</f>
        <v>Valor Unit</v>
      </c>
    </row>
    <row r="3684" spans="1:12" ht="24" customHeight="1" x14ac:dyDescent="0.25">
      <c r="A3684" s="39" t="s">
        <v>1636</v>
      </c>
      <c r="B3684" s="40" t="s">
        <v>1527</v>
      </c>
      <c r="C3684" s="39" t="s">
        <v>162</v>
      </c>
      <c r="D3684" s="39" t="s">
        <v>1528</v>
      </c>
      <c r="E3684" s="251" t="s">
        <v>2340</v>
      </c>
      <c r="F3684" s="251"/>
      <c r="G3684" s="41" t="s">
        <v>159</v>
      </c>
      <c r="H3684" s="42">
        <v>1</v>
      </c>
      <c r="I3684" s="43">
        <f t="shared" ref="I3684:I3687" si="773">L3684</f>
        <v>85.678611024590168</v>
      </c>
      <c r="J3684" s="43">
        <f t="shared" ref="J3684:J3687" si="774">H3684*I3684</f>
        <v>85.678611024590168</v>
      </c>
      <c r="L3684">
        <f>_xlfn.XLOOKUP(B3684,Analítico!B:B,Analítico!I:I,0)</f>
        <v>85.678611024590168</v>
      </c>
    </row>
    <row r="3685" spans="1:12" ht="25.5" customHeight="1" x14ac:dyDescent="0.25">
      <c r="A3685" s="50" t="s">
        <v>1638</v>
      </c>
      <c r="B3685" s="51" t="s">
        <v>1885</v>
      </c>
      <c r="C3685" s="50" t="s">
        <v>157</v>
      </c>
      <c r="D3685" s="50" t="s">
        <v>1886</v>
      </c>
      <c r="E3685" s="248" t="s">
        <v>1637</v>
      </c>
      <c r="F3685" s="248"/>
      <c r="G3685" s="52" t="s">
        <v>266</v>
      </c>
      <c r="H3685" s="53">
        <v>0.17599999999999999</v>
      </c>
      <c r="I3685" s="43">
        <f t="shared" si="773"/>
        <v>19.3</v>
      </c>
      <c r="J3685" s="43">
        <f t="shared" si="774"/>
        <v>3.3967999999999998</v>
      </c>
      <c r="L3685">
        <f>_xlfn.XLOOKUP(B3685,Analítico!B:B,Analítico!I:I,0)</f>
        <v>19.3</v>
      </c>
    </row>
    <row r="3686" spans="1:12" ht="24" customHeight="1" x14ac:dyDescent="0.25">
      <c r="A3686" s="50" t="s">
        <v>1638</v>
      </c>
      <c r="B3686" s="51" t="s">
        <v>1858</v>
      </c>
      <c r="C3686" s="50" t="s">
        <v>157</v>
      </c>
      <c r="D3686" s="50" t="s">
        <v>1859</v>
      </c>
      <c r="E3686" s="248" t="s">
        <v>1637</v>
      </c>
      <c r="F3686" s="248"/>
      <c r="G3686" s="52" t="s">
        <v>266</v>
      </c>
      <c r="H3686" s="53">
        <v>0.17599999999999999</v>
      </c>
      <c r="I3686" s="43">
        <f t="shared" si="773"/>
        <v>26.51</v>
      </c>
      <c r="J3686" s="43">
        <f t="shared" si="774"/>
        <v>4.6657599999999997</v>
      </c>
      <c r="L3686">
        <f>_xlfn.XLOOKUP(B3686,Analítico!B:B,Analítico!I:I,0)</f>
        <v>26.51</v>
      </c>
    </row>
    <row r="3687" spans="1:12" ht="24" customHeight="1" thickBot="1" x14ac:dyDescent="0.3">
      <c r="A3687" s="55" t="s">
        <v>1627</v>
      </c>
      <c r="B3687" s="56" t="s">
        <v>3252</v>
      </c>
      <c r="C3687" s="55" t="s">
        <v>162</v>
      </c>
      <c r="D3687" s="55" t="s">
        <v>3253</v>
      </c>
      <c r="E3687" s="249" t="s">
        <v>1648</v>
      </c>
      <c r="F3687" s="249"/>
      <c r="G3687" s="57" t="s">
        <v>159</v>
      </c>
      <c r="H3687" s="58">
        <v>1</v>
      </c>
      <c r="I3687" s="43">
        <f t="shared" si="773"/>
        <v>77.63</v>
      </c>
      <c r="J3687" s="43">
        <f t="shared" si="774"/>
        <v>77.63</v>
      </c>
      <c r="L3687">
        <f>_xlfn.XLOOKUP(B3687,Analítico!B:B,Analítico!I:I,0)</f>
        <v>77.63</v>
      </c>
    </row>
    <row r="3688" spans="1:12" ht="26.25" hidden="1" thickBot="1" x14ac:dyDescent="0.3">
      <c r="A3688" s="44"/>
      <c r="B3688" s="44"/>
      <c r="C3688" s="44"/>
      <c r="D3688" s="44"/>
      <c r="E3688" s="44" t="s">
        <v>1629</v>
      </c>
      <c r="F3688" s="45">
        <v>6.07</v>
      </c>
      <c r="G3688" s="44" t="s">
        <v>1630</v>
      </c>
      <c r="H3688" s="45">
        <v>0</v>
      </c>
      <c r="I3688" s="44" t="s">
        <v>1631</v>
      </c>
      <c r="J3688" s="45">
        <v>6.07</v>
      </c>
      <c r="L3688" t="str">
        <f>_xlfn.XLOOKUP(B3688,Analítico!B:B,Analítico!I:I,0)</f>
        <v>MO com LS =&gt;</v>
      </c>
    </row>
    <row r="3689" spans="1:12" ht="15" hidden="1" customHeight="1" thickBot="1" x14ac:dyDescent="0.3">
      <c r="A3689" s="44"/>
      <c r="B3689" s="44"/>
      <c r="C3689" s="44"/>
      <c r="D3689" s="44"/>
      <c r="E3689" s="44" t="s">
        <v>1632</v>
      </c>
      <c r="F3689" s="45">
        <v>19.170000000000002</v>
      </c>
      <c r="G3689" s="44"/>
      <c r="H3689" s="229" t="s">
        <v>1633</v>
      </c>
      <c r="I3689" s="229"/>
      <c r="J3689" s="45">
        <v>106.35</v>
      </c>
      <c r="L3689" t="str">
        <f>_xlfn.XLOOKUP(B3689,Analítico!B:B,Analítico!I:I,0)</f>
        <v>MO com LS =&gt;</v>
      </c>
    </row>
    <row r="3690" spans="1:12" ht="0.75" customHeight="1" thickTop="1" x14ac:dyDescent="0.25">
      <c r="A3690" s="49"/>
      <c r="B3690" s="49"/>
      <c r="C3690" s="49"/>
      <c r="D3690" s="49"/>
      <c r="E3690" s="49"/>
      <c r="F3690" s="49"/>
      <c r="G3690" s="49"/>
      <c r="H3690" s="49"/>
      <c r="I3690" s="49"/>
      <c r="J3690" s="49"/>
      <c r="L3690" t="str">
        <f>_xlfn.XLOOKUP(B3690,Analítico!B:B,Analítico!I:I,0)</f>
        <v>MO com LS =&gt;</v>
      </c>
    </row>
    <row r="3691" spans="1:12" ht="18" hidden="1" customHeight="1" x14ac:dyDescent="0.25">
      <c r="A3691" s="36" t="s">
        <v>1529</v>
      </c>
      <c r="B3691" s="37" t="s">
        <v>137</v>
      </c>
      <c r="C3691" s="36" t="s">
        <v>138</v>
      </c>
      <c r="D3691" s="36" t="s">
        <v>9</v>
      </c>
      <c r="E3691" s="250" t="s">
        <v>1626</v>
      </c>
      <c r="F3691" s="250"/>
      <c r="G3691" s="38" t="s">
        <v>139</v>
      </c>
      <c r="H3691" s="37" t="s">
        <v>140</v>
      </c>
      <c r="I3691" s="37" t="s">
        <v>141</v>
      </c>
      <c r="J3691" s="37" t="s">
        <v>10</v>
      </c>
      <c r="L3691" t="str">
        <f>_xlfn.XLOOKUP(B3691,Analítico!B:B,Analítico!I:I,0)</f>
        <v>Valor Unit</v>
      </c>
    </row>
    <row r="3692" spans="1:12" ht="25.5" customHeight="1" x14ac:dyDescent="0.25">
      <c r="A3692" s="39" t="s">
        <v>1636</v>
      </c>
      <c r="B3692" s="40" t="s">
        <v>1530</v>
      </c>
      <c r="C3692" s="39" t="s">
        <v>162</v>
      </c>
      <c r="D3692" s="39" t="s">
        <v>1531</v>
      </c>
      <c r="E3692" s="251" t="s">
        <v>3072</v>
      </c>
      <c r="F3692" s="251"/>
      <c r="G3692" s="41" t="s">
        <v>212</v>
      </c>
      <c r="H3692" s="42">
        <v>1</v>
      </c>
      <c r="I3692" s="43">
        <f t="shared" ref="I3692:I3696" si="775">L3692</f>
        <v>189.12939091803281</v>
      </c>
      <c r="J3692" s="43">
        <f t="shared" ref="J3692:J3696" si="776">H3692*I3692</f>
        <v>189.12939091803281</v>
      </c>
      <c r="L3692">
        <f>_xlfn.XLOOKUP(B3692,Analítico!B:B,Analítico!I:I,0)</f>
        <v>189.12939091803281</v>
      </c>
    </row>
    <row r="3693" spans="1:12" ht="25.5" customHeight="1" x14ac:dyDescent="0.25">
      <c r="A3693" s="50" t="s">
        <v>1638</v>
      </c>
      <c r="B3693" s="51" t="s">
        <v>3254</v>
      </c>
      <c r="C3693" s="50" t="s">
        <v>157</v>
      </c>
      <c r="D3693" s="50" t="s">
        <v>3255</v>
      </c>
      <c r="E3693" s="248" t="s">
        <v>1637</v>
      </c>
      <c r="F3693" s="248"/>
      <c r="G3693" s="52" t="s">
        <v>266</v>
      </c>
      <c r="H3693" s="53">
        <v>0.121</v>
      </c>
      <c r="I3693" s="43">
        <f t="shared" si="775"/>
        <v>20.62</v>
      </c>
      <c r="J3693" s="43">
        <f t="shared" si="776"/>
        <v>2.4950200000000002</v>
      </c>
      <c r="L3693">
        <f>_xlfn.XLOOKUP(B3693,Analítico!B:B,Analítico!I:I,0)</f>
        <v>20.62</v>
      </c>
    </row>
    <row r="3694" spans="1:12" ht="24" customHeight="1" x14ac:dyDescent="0.25">
      <c r="A3694" s="50" t="s">
        <v>1638</v>
      </c>
      <c r="B3694" s="51" t="s">
        <v>1186</v>
      </c>
      <c r="C3694" s="50" t="s">
        <v>157</v>
      </c>
      <c r="D3694" s="50" t="s">
        <v>1187</v>
      </c>
      <c r="E3694" s="248" t="s">
        <v>1637</v>
      </c>
      <c r="F3694" s="248"/>
      <c r="G3694" s="52" t="s">
        <v>266</v>
      </c>
      <c r="H3694" s="53">
        <v>4.9059999999999997</v>
      </c>
      <c r="I3694" s="43">
        <f t="shared" si="775"/>
        <v>18.82</v>
      </c>
      <c r="J3694" s="43">
        <f t="shared" si="776"/>
        <v>92.330919999999992</v>
      </c>
      <c r="L3694">
        <f>_xlfn.XLOOKUP(B3694,Analítico!B:B,Analítico!I:I,0)</f>
        <v>18.82</v>
      </c>
    </row>
    <row r="3695" spans="1:12" ht="24" customHeight="1" x14ac:dyDescent="0.25">
      <c r="A3695" s="55" t="s">
        <v>1627</v>
      </c>
      <c r="B3695" s="56" t="s">
        <v>3256</v>
      </c>
      <c r="C3695" s="55" t="s">
        <v>162</v>
      </c>
      <c r="D3695" s="55" t="s">
        <v>3257</v>
      </c>
      <c r="E3695" s="249" t="s">
        <v>1648</v>
      </c>
      <c r="F3695" s="249"/>
      <c r="G3695" s="57" t="s">
        <v>212</v>
      </c>
      <c r="H3695" s="58">
        <v>1.35</v>
      </c>
      <c r="I3695" s="43">
        <f t="shared" si="775"/>
        <v>67.75</v>
      </c>
      <c r="J3695" s="43">
        <f t="shared" si="776"/>
        <v>91.462500000000006</v>
      </c>
      <c r="L3695">
        <f>_xlfn.XLOOKUP(B3695,Analítico!B:B,Analítico!I:I,0)</f>
        <v>67.75</v>
      </c>
    </row>
    <row r="3696" spans="1:12" ht="24" customHeight="1" thickBot="1" x14ac:dyDescent="0.3">
      <c r="A3696" s="55" t="s">
        <v>1627</v>
      </c>
      <c r="B3696" s="56" t="s">
        <v>3258</v>
      </c>
      <c r="C3696" s="55" t="s">
        <v>162</v>
      </c>
      <c r="D3696" s="55" t="s">
        <v>3259</v>
      </c>
      <c r="E3696" s="249" t="s">
        <v>1648</v>
      </c>
      <c r="F3696" s="249"/>
      <c r="G3696" s="57" t="s">
        <v>266</v>
      </c>
      <c r="H3696" s="58">
        <v>0.12</v>
      </c>
      <c r="I3696" s="43">
        <f t="shared" si="775"/>
        <v>23.83</v>
      </c>
      <c r="J3696" s="43">
        <f t="shared" si="776"/>
        <v>2.8595999999999995</v>
      </c>
      <c r="L3696">
        <f>_xlfn.XLOOKUP(B3696,Analítico!B:B,Analítico!I:I,0)</f>
        <v>23.83</v>
      </c>
    </row>
    <row r="3697" spans="1:12" ht="26.25" hidden="1" thickBot="1" x14ac:dyDescent="0.3">
      <c r="A3697" s="44"/>
      <c r="B3697" s="44"/>
      <c r="C3697" s="44"/>
      <c r="D3697" s="44"/>
      <c r="E3697" s="44" t="s">
        <v>1629</v>
      </c>
      <c r="F3697" s="45">
        <v>67.099999999999994</v>
      </c>
      <c r="G3697" s="44" t="s">
        <v>1630</v>
      </c>
      <c r="H3697" s="45">
        <v>0</v>
      </c>
      <c r="I3697" s="44" t="s">
        <v>1631</v>
      </c>
      <c r="J3697" s="45">
        <v>67.099999999999994</v>
      </c>
      <c r="L3697" t="str">
        <f>_xlfn.XLOOKUP(B3697,Analítico!B:B,Analítico!I:I,0)</f>
        <v>MO com LS =&gt;</v>
      </c>
    </row>
    <row r="3698" spans="1:12" ht="15" hidden="1" customHeight="1" thickBot="1" x14ac:dyDescent="0.3">
      <c r="A3698" s="44"/>
      <c r="B3698" s="44"/>
      <c r="C3698" s="44"/>
      <c r="D3698" s="44"/>
      <c r="E3698" s="44" t="s">
        <v>1632</v>
      </c>
      <c r="F3698" s="45">
        <v>42.33</v>
      </c>
      <c r="G3698" s="44"/>
      <c r="H3698" s="229" t="s">
        <v>1633</v>
      </c>
      <c r="I3698" s="229"/>
      <c r="J3698" s="45">
        <v>234.76</v>
      </c>
      <c r="L3698" t="str">
        <f>_xlfn.XLOOKUP(B3698,Analítico!B:B,Analítico!I:I,0)</f>
        <v>MO com LS =&gt;</v>
      </c>
    </row>
    <row r="3699" spans="1:12" ht="0.75" customHeight="1" thickTop="1" x14ac:dyDescent="0.25">
      <c r="A3699" s="49"/>
      <c r="B3699" s="49"/>
      <c r="C3699" s="49"/>
      <c r="D3699" s="49"/>
      <c r="E3699" s="49"/>
      <c r="F3699" s="49"/>
      <c r="G3699" s="49"/>
      <c r="H3699" s="49"/>
      <c r="I3699" s="49"/>
      <c r="J3699" s="49"/>
      <c r="L3699" t="str">
        <f>_xlfn.XLOOKUP(B3699,Analítico!B:B,Analítico!I:I,0)</f>
        <v>MO com LS =&gt;</v>
      </c>
    </row>
    <row r="3700" spans="1:12" ht="18" hidden="1" customHeight="1" x14ac:dyDescent="0.25">
      <c r="A3700" s="36" t="s">
        <v>1532</v>
      </c>
      <c r="B3700" s="37" t="s">
        <v>137</v>
      </c>
      <c r="C3700" s="36" t="s">
        <v>138</v>
      </c>
      <c r="D3700" s="36" t="s">
        <v>9</v>
      </c>
      <c r="E3700" s="250" t="s">
        <v>1626</v>
      </c>
      <c r="F3700" s="250"/>
      <c r="G3700" s="38" t="s">
        <v>139</v>
      </c>
      <c r="H3700" s="37" t="s">
        <v>140</v>
      </c>
      <c r="I3700" s="37" t="s">
        <v>141</v>
      </c>
      <c r="J3700" s="37" t="s">
        <v>10</v>
      </c>
      <c r="L3700" t="str">
        <f>_xlfn.XLOOKUP(B3700,Analítico!B:B,Analítico!I:I,0)</f>
        <v>Valor Unit</v>
      </c>
    </row>
    <row r="3701" spans="1:12" ht="51.75" customHeight="1" x14ac:dyDescent="0.25">
      <c r="A3701" s="39" t="s">
        <v>1636</v>
      </c>
      <c r="B3701" s="40" t="s">
        <v>1533</v>
      </c>
      <c r="C3701" s="39" t="s">
        <v>157</v>
      </c>
      <c r="D3701" s="39" t="s">
        <v>1534</v>
      </c>
      <c r="E3701" s="251" t="s">
        <v>1795</v>
      </c>
      <c r="F3701" s="251"/>
      <c r="G3701" s="41" t="s">
        <v>159</v>
      </c>
      <c r="H3701" s="42">
        <v>1</v>
      </c>
      <c r="I3701" s="43">
        <f t="shared" ref="I3701:I3707" si="777">L3701</f>
        <v>89.819542483606568</v>
      </c>
      <c r="J3701" s="43">
        <f t="shared" ref="J3701:J3707" si="778">H3701*I3701</f>
        <v>89.819542483606568</v>
      </c>
      <c r="L3701">
        <f>_xlfn.XLOOKUP(B3701,Analítico!B:B,Analítico!I:I,0)</f>
        <v>89.819542483606568</v>
      </c>
    </row>
    <row r="3702" spans="1:12" ht="51.75" customHeight="1" x14ac:dyDescent="0.25">
      <c r="A3702" s="50" t="s">
        <v>1638</v>
      </c>
      <c r="B3702" s="51" t="s">
        <v>2113</v>
      </c>
      <c r="C3702" s="50" t="s">
        <v>157</v>
      </c>
      <c r="D3702" s="50" t="s">
        <v>2114</v>
      </c>
      <c r="E3702" s="248" t="s">
        <v>1637</v>
      </c>
      <c r="F3702" s="248"/>
      <c r="G3702" s="52" t="s">
        <v>212</v>
      </c>
      <c r="H3702" s="53">
        <v>9.1000000000000004E-3</v>
      </c>
      <c r="I3702" s="43">
        <f t="shared" si="777"/>
        <v>706.48</v>
      </c>
      <c r="J3702" s="43">
        <f t="shared" si="778"/>
        <v>6.4289680000000002</v>
      </c>
      <c r="L3702">
        <f>_xlfn.XLOOKUP(B3702,Analítico!B:B,Analítico!I:I,0)</f>
        <v>706.48</v>
      </c>
    </row>
    <row r="3703" spans="1:12" ht="24" customHeight="1" x14ac:dyDescent="0.25">
      <c r="A3703" s="50" t="s">
        <v>1638</v>
      </c>
      <c r="B3703" s="51" t="s">
        <v>1792</v>
      </c>
      <c r="C3703" s="50" t="s">
        <v>157</v>
      </c>
      <c r="D3703" s="50" t="s">
        <v>1793</v>
      </c>
      <c r="E3703" s="248" t="s">
        <v>1637</v>
      </c>
      <c r="F3703" s="248"/>
      <c r="G3703" s="52" t="s">
        <v>266</v>
      </c>
      <c r="H3703" s="53">
        <v>1.61</v>
      </c>
      <c r="I3703" s="43">
        <f t="shared" si="777"/>
        <v>26.65</v>
      </c>
      <c r="J3703" s="43">
        <f t="shared" si="778"/>
        <v>42.906500000000001</v>
      </c>
      <c r="L3703">
        <f>_xlfn.XLOOKUP(B3703,Analítico!B:B,Analítico!I:I,0)</f>
        <v>26.65</v>
      </c>
    </row>
    <row r="3704" spans="1:12" ht="24" customHeight="1" x14ac:dyDescent="0.25">
      <c r="A3704" s="50" t="s">
        <v>1638</v>
      </c>
      <c r="B3704" s="51" t="s">
        <v>1186</v>
      </c>
      <c r="C3704" s="50" t="s">
        <v>157</v>
      </c>
      <c r="D3704" s="50" t="s">
        <v>1187</v>
      </c>
      <c r="E3704" s="248" t="s">
        <v>1637</v>
      </c>
      <c r="F3704" s="248"/>
      <c r="G3704" s="52" t="s">
        <v>266</v>
      </c>
      <c r="H3704" s="53">
        <v>0.80500000000000005</v>
      </c>
      <c r="I3704" s="43">
        <f t="shared" si="777"/>
        <v>18.82</v>
      </c>
      <c r="J3704" s="43">
        <f t="shared" si="778"/>
        <v>15.150100000000002</v>
      </c>
      <c r="L3704">
        <f>_xlfn.XLOOKUP(B3704,Analítico!B:B,Analítico!I:I,0)</f>
        <v>18.82</v>
      </c>
    </row>
    <row r="3705" spans="1:12" ht="39" customHeight="1" x14ac:dyDescent="0.25">
      <c r="A3705" s="55" t="s">
        <v>1627</v>
      </c>
      <c r="B3705" s="56" t="s">
        <v>2838</v>
      </c>
      <c r="C3705" s="55" t="s">
        <v>157</v>
      </c>
      <c r="D3705" s="55" t="s">
        <v>2839</v>
      </c>
      <c r="E3705" s="249" t="s">
        <v>1648</v>
      </c>
      <c r="F3705" s="249"/>
      <c r="G3705" s="57" t="s">
        <v>164</v>
      </c>
      <c r="H3705" s="58">
        <v>28.31</v>
      </c>
      <c r="I3705" s="43">
        <f t="shared" si="777"/>
        <v>0.85</v>
      </c>
      <c r="J3705" s="43">
        <f t="shared" si="778"/>
        <v>24.063499999999998</v>
      </c>
      <c r="L3705">
        <f>_xlfn.XLOOKUP(B3705,Analítico!B:B,Analítico!I:I,0)</f>
        <v>0.85</v>
      </c>
    </row>
    <row r="3706" spans="1:12" ht="39" customHeight="1" x14ac:dyDescent="0.25">
      <c r="A3706" s="55" t="s">
        <v>1627</v>
      </c>
      <c r="B3706" s="56" t="s">
        <v>2840</v>
      </c>
      <c r="C3706" s="55" t="s">
        <v>157</v>
      </c>
      <c r="D3706" s="55" t="s">
        <v>2841</v>
      </c>
      <c r="E3706" s="249" t="s">
        <v>1648</v>
      </c>
      <c r="F3706" s="249"/>
      <c r="G3706" s="57" t="s">
        <v>255</v>
      </c>
      <c r="H3706" s="58">
        <v>0.42</v>
      </c>
      <c r="I3706" s="43">
        <f t="shared" si="777"/>
        <v>2.38</v>
      </c>
      <c r="J3706" s="43">
        <f t="shared" si="778"/>
        <v>0.99959999999999993</v>
      </c>
      <c r="L3706">
        <f>_xlfn.XLOOKUP(B3706,Analítico!B:B,Analítico!I:I,0)</f>
        <v>2.38</v>
      </c>
    </row>
    <row r="3707" spans="1:12" ht="24" customHeight="1" thickBot="1" x14ac:dyDescent="0.3">
      <c r="A3707" s="55" t="s">
        <v>1627</v>
      </c>
      <c r="B3707" s="56" t="s">
        <v>1800</v>
      </c>
      <c r="C3707" s="55" t="s">
        <v>157</v>
      </c>
      <c r="D3707" s="55" t="s">
        <v>1801</v>
      </c>
      <c r="E3707" s="249" t="s">
        <v>1648</v>
      </c>
      <c r="F3707" s="249"/>
      <c r="G3707" s="57" t="s">
        <v>1802</v>
      </c>
      <c r="H3707" s="58">
        <v>5.0000000000000001E-3</v>
      </c>
      <c r="I3707" s="43">
        <f t="shared" si="777"/>
        <v>39.35</v>
      </c>
      <c r="J3707" s="43">
        <f t="shared" si="778"/>
        <v>0.19675000000000001</v>
      </c>
      <c r="L3707">
        <f>_xlfn.XLOOKUP(B3707,Analítico!B:B,Analítico!I:I,0)</f>
        <v>39.35</v>
      </c>
    </row>
    <row r="3708" spans="1:12" ht="26.25" hidden="1" thickBot="1" x14ac:dyDescent="0.3">
      <c r="A3708" s="44"/>
      <c r="B3708" s="44"/>
      <c r="C3708" s="44"/>
      <c r="D3708" s="44"/>
      <c r="E3708" s="44" t="s">
        <v>1629</v>
      </c>
      <c r="F3708" s="45">
        <v>46.06</v>
      </c>
      <c r="G3708" s="44" t="s">
        <v>1630</v>
      </c>
      <c r="H3708" s="45">
        <v>0</v>
      </c>
      <c r="I3708" s="44" t="s">
        <v>1631</v>
      </c>
      <c r="J3708" s="45">
        <v>46.06</v>
      </c>
      <c r="L3708" t="str">
        <f>_xlfn.XLOOKUP(B3708,Analítico!B:B,Analítico!I:I,0)</f>
        <v>MO com LS =&gt;</v>
      </c>
    </row>
    <row r="3709" spans="1:12" ht="15" hidden="1" customHeight="1" thickBot="1" x14ac:dyDescent="0.3">
      <c r="A3709" s="44"/>
      <c r="B3709" s="44"/>
      <c r="C3709" s="44"/>
      <c r="D3709" s="44"/>
      <c r="E3709" s="44" t="s">
        <v>1632</v>
      </c>
      <c r="F3709" s="45">
        <v>20.100000000000001</v>
      </c>
      <c r="G3709" s="44"/>
      <c r="H3709" s="229" t="s">
        <v>1633</v>
      </c>
      <c r="I3709" s="229"/>
      <c r="J3709" s="45">
        <v>111.49</v>
      </c>
      <c r="L3709" t="str">
        <f>_xlfn.XLOOKUP(B3709,Analítico!B:B,Analítico!I:I,0)</f>
        <v>MO com LS =&gt;</v>
      </c>
    </row>
    <row r="3710" spans="1:12" ht="0.75" customHeight="1" thickTop="1" x14ac:dyDescent="0.25">
      <c r="A3710" s="49"/>
      <c r="B3710" s="49"/>
      <c r="C3710" s="49"/>
      <c r="D3710" s="49"/>
      <c r="E3710" s="49"/>
      <c r="F3710" s="49"/>
      <c r="G3710" s="49"/>
      <c r="H3710" s="49"/>
      <c r="I3710" s="49"/>
      <c r="J3710" s="49"/>
      <c r="L3710" t="str">
        <f>_xlfn.XLOOKUP(B3710,Analítico!B:B,Analítico!I:I,0)</f>
        <v>MO com LS =&gt;</v>
      </c>
    </row>
    <row r="3711" spans="1:12" ht="18" hidden="1" customHeight="1" x14ac:dyDescent="0.25">
      <c r="A3711" s="36" t="s">
        <v>1535</v>
      </c>
      <c r="B3711" s="37" t="s">
        <v>137</v>
      </c>
      <c r="C3711" s="36" t="s">
        <v>138</v>
      </c>
      <c r="D3711" s="36" t="s">
        <v>9</v>
      </c>
      <c r="E3711" s="250" t="s">
        <v>1626</v>
      </c>
      <c r="F3711" s="250"/>
      <c r="G3711" s="38" t="s">
        <v>139</v>
      </c>
      <c r="H3711" s="37" t="s">
        <v>140</v>
      </c>
      <c r="I3711" s="37" t="s">
        <v>141</v>
      </c>
      <c r="J3711" s="37" t="s">
        <v>10</v>
      </c>
      <c r="L3711" t="str">
        <f>_xlfn.XLOOKUP(B3711,Analítico!B:B,Analítico!I:I,0)</f>
        <v>Valor Unit</v>
      </c>
    </row>
    <row r="3712" spans="1:12" ht="51.75" customHeight="1" x14ac:dyDescent="0.25">
      <c r="A3712" s="39" t="s">
        <v>1636</v>
      </c>
      <c r="B3712" s="40" t="s">
        <v>1536</v>
      </c>
      <c r="C3712" s="39" t="s">
        <v>157</v>
      </c>
      <c r="D3712" s="39" t="s">
        <v>1537</v>
      </c>
      <c r="E3712" s="251" t="s">
        <v>2026</v>
      </c>
      <c r="F3712" s="251"/>
      <c r="G3712" s="41" t="s">
        <v>159</v>
      </c>
      <c r="H3712" s="42">
        <v>1</v>
      </c>
      <c r="I3712" s="43">
        <f t="shared" ref="I3712:I3717" si="779">L3712</f>
        <v>81.988831631147534</v>
      </c>
      <c r="J3712" s="43">
        <f t="shared" ref="J3712:J3717" si="780">H3712*I3712</f>
        <v>81.988831631147534</v>
      </c>
      <c r="L3712">
        <f>_xlfn.XLOOKUP(B3712,Analítico!B:B,Analítico!I:I,0)</f>
        <v>81.988831631147534</v>
      </c>
    </row>
    <row r="3713" spans="1:12" ht="39" customHeight="1" x14ac:dyDescent="0.25">
      <c r="A3713" s="50" t="s">
        <v>1638</v>
      </c>
      <c r="B3713" s="51" t="s">
        <v>3125</v>
      </c>
      <c r="C3713" s="50" t="s">
        <v>157</v>
      </c>
      <c r="D3713" s="50" t="s">
        <v>3126</v>
      </c>
      <c r="E3713" s="248" t="s">
        <v>1637</v>
      </c>
      <c r="F3713" s="248"/>
      <c r="G3713" s="52" t="s">
        <v>212</v>
      </c>
      <c r="H3713" s="53">
        <v>6.0699999999999997E-2</v>
      </c>
      <c r="I3713" s="43">
        <f t="shared" si="779"/>
        <v>689.85</v>
      </c>
      <c r="J3713" s="43">
        <f t="shared" si="780"/>
        <v>41.873894999999997</v>
      </c>
      <c r="L3713">
        <f>_xlfn.XLOOKUP(B3713,Analítico!B:B,Analítico!I:I,0)</f>
        <v>689.85</v>
      </c>
    </row>
    <row r="3714" spans="1:12" ht="24" customHeight="1" x14ac:dyDescent="0.25">
      <c r="A3714" s="50" t="s">
        <v>1638</v>
      </c>
      <c r="B3714" s="51" t="s">
        <v>1792</v>
      </c>
      <c r="C3714" s="50" t="s">
        <v>157</v>
      </c>
      <c r="D3714" s="50" t="s">
        <v>1793</v>
      </c>
      <c r="E3714" s="248" t="s">
        <v>1637</v>
      </c>
      <c r="F3714" s="248"/>
      <c r="G3714" s="52" t="s">
        <v>266</v>
      </c>
      <c r="H3714" s="53">
        <v>0.45400000000000001</v>
      </c>
      <c r="I3714" s="43">
        <f t="shared" si="779"/>
        <v>26.65</v>
      </c>
      <c r="J3714" s="43">
        <f t="shared" si="780"/>
        <v>12.0991</v>
      </c>
      <c r="L3714">
        <f>_xlfn.XLOOKUP(B3714,Analítico!B:B,Analítico!I:I,0)</f>
        <v>26.65</v>
      </c>
    </row>
    <row r="3715" spans="1:12" ht="24" customHeight="1" x14ac:dyDescent="0.25">
      <c r="A3715" s="50" t="s">
        <v>1638</v>
      </c>
      <c r="B3715" s="51" t="s">
        <v>1186</v>
      </c>
      <c r="C3715" s="50" t="s">
        <v>157</v>
      </c>
      <c r="D3715" s="50" t="s">
        <v>1187</v>
      </c>
      <c r="E3715" s="248" t="s">
        <v>1637</v>
      </c>
      <c r="F3715" s="248"/>
      <c r="G3715" s="52" t="s">
        <v>266</v>
      </c>
      <c r="H3715" s="53">
        <v>0.22700000000000001</v>
      </c>
      <c r="I3715" s="43">
        <f t="shared" si="779"/>
        <v>18.82</v>
      </c>
      <c r="J3715" s="43">
        <f t="shared" si="780"/>
        <v>4.2721400000000003</v>
      </c>
      <c r="L3715">
        <f>_xlfn.XLOOKUP(B3715,Analítico!B:B,Analítico!I:I,0)</f>
        <v>18.82</v>
      </c>
    </row>
    <row r="3716" spans="1:12" ht="25.5" customHeight="1" x14ac:dyDescent="0.25">
      <c r="A3716" s="55" t="s">
        <v>1627</v>
      </c>
      <c r="B3716" s="56" t="s">
        <v>3260</v>
      </c>
      <c r="C3716" s="55" t="s">
        <v>157</v>
      </c>
      <c r="D3716" s="55" t="s">
        <v>3261</v>
      </c>
      <c r="E3716" s="249" t="s">
        <v>1648</v>
      </c>
      <c r="F3716" s="249"/>
      <c r="G3716" s="57" t="s">
        <v>159</v>
      </c>
      <c r="H3716" s="58">
        <v>1.143</v>
      </c>
      <c r="I3716" s="43">
        <f t="shared" si="779"/>
        <v>12.75</v>
      </c>
      <c r="J3716" s="43">
        <f t="shared" si="780"/>
        <v>14.57325</v>
      </c>
      <c r="L3716">
        <f>_xlfn.XLOOKUP(B3716,Analítico!B:B,Analítico!I:I,0)</f>
        <v>12.75</v>
      </c>
    </row>
    <row r="3717" spans="1:12" ht="24" customHeight="1" thickBot="1" x14ac:dyDescent="0.3">
      <c r="A3717" s="55" t="s">
        <v>1627</v>
      </c>
      <c r="B3717" s="56" t="s">
        <v>3262</v>
      </c>
      <c r="C3717" s="55" t="s">
        <v>157</v>
      </c>
      <c r="D3717" s="55" t="s">
        <v>3263</v>
      </c>
      <c r="E3717" s="249" t="s">
        <v>1648</v>
      </c>
      <c r="F3717" s="249"/>
      <c r="G3717" s="57" t="s">
        <v>159</v>
      </c>
      <c r="H3717" s="58">
        <v>1.4350000000000001</v>
      </c>
      <c r="I3717" s="43">
        <f t="shared" si="779"/>
        <v>6.39</v>
      </c>
      <c r="J3717" s="43">
        <f t="shared" si="780"/>
        <v>9.1696500000000007</v>
      </c>
      <c r="L3717">
        <f>_xlfn.XLOOKUP(B3717,Analítico!B:B,Analítico!I:I,0)</f>
        <v>6.39</v>
      </c>
    </row>
    <row r="3718" spans="1:12" ht="26.25" hidden="1" thickBot="1" x14ac:dyDescent="0.3">
      <c r="A3718" s="44"/>
      <c r="B3718" s="44"/>
      <c r="C3718" s="44"/>
      <c r="D3718" s="44"/>
      <c r="E3718" s="44" t="s">
        <v>1629</v>
      </c>
      <c r="F3718" s="45">
        <v>21.48</v>
      </c>
      <c r="G3718" s="44" t="s">
        <v>1630</v>
      </c>
      <c r="H3718" s="45">
        <v>0</v>
      </c>
      <c r="I3718" s="44" t="s">
        <v>1631</v>
      </c>
      <c r="J3718" s="45">
        <v>21.48</v>
      </c>
      <c r="L3718" t="str">
        <f>_xlfn.XLOOKUP(B3718,Analítico!B:B,Analítico!I:I,0)</f>
        <v>MO com LS =&gt;</v>
      </c>
    </row>
    <row r="3719" spans="1:12" ht="15" hidden="1" customHeight="1" thickBot="1" x14ac:dyDescent="0.3">
      <c r="A3719" s="44"/>
      <c r="B3719" s="44"/>
      <c r="C3719" s="44"/>
      <c r="D3719" s="44"/>
      <c r="E3719" s="44" t="s">
        <v>1632</v>
      </c>
      <c r="F3719" s="45">
        <v>18.350000000000001</v>
      </c>
      <c r="G3719" s="44"/>
      <c r="H3719" s="229" t="s">
        <v>1633</v>
      </c>
      <c r="I3719" s="229"/>
      <c r="J3719" s="45">
        <v>101.77</v>
      </c>
      <c r="L3719" t="str">
        <f>_xlfn.XLOOKUP(B3719,Analítico!B:B,Analítico!I:I,0)</f>
        <v>MO com LS =&gt;</v>
      </c>
    </row>
    <row r="3720" spans="1:12" ht="0.75" customHeight="1" thickTop="1" x14ac:dyDescent="0.25">
      <c r="A3720" s="49"/>
      <c r="B3720" s="49"/>
      <c r="C3720" s="49"/>
      <c r="D3720" s="49"/>
      <c r="E3720" s="49"/>
      <c r="F3720" s="49"/>
      <c r="G3720" s="49"/>
      <c r="H3720" s="49"/>
      <c r="I3720" s="49"/>
      <c r="J3720" s="49"/>
      <c r="L3720" t="str">
        <f>_xlfn.XLOOKUP(B3720,Analítico!B:B,Analítico!I:I,0)</f>
        <v>MO com LS =&gt;</v>
      </c>
    </row>
    <row r="3721" spans="1:12" ht="18" hidden="1" customHeight="1" x14ac:dyDescent="0.25">
      <c r="A3721" s="36" t="s">
        <v>1538</v>
      </c>
      <c r="B3721" s="37" t="s">
        <v>137</v>
      </c>
      <c r="C3721" s="36" t="s">
        <v>138</v>
      </c>
      <c r="D3721" s="36" t="s">
        <v>9</v>
      </c>
      <c r="E3721" s="250" t="s">
        <v>1626</v>
      </c>
      <c r="F3721" s="250"/>
      <c r="G3721" s="38" t="s">
        <v>139</v>
      </c>
      <c r="H3721" s="37" t="s">
        <v>140</v>
      </c>
      <c r="I3721" s="37" t="s">
        <v>141</v>
      </c>
      <c r="J3721" s="37" t="s">
        <v>10</v>
      </c>
      <c r="L3721" t="str">
        <f>_xlfn.XLOOKUP(B3721,Analítico!B:B,Analítico!I:I,0)</f>
        <v>Valor Unit</v>
      </c>
    </row>
    <row r="3722" spans="1:12" ht="25.5" customHeight="1" x14ac:dyDescent="0.25">
      <c r="A3722" s="39" t="s">
        <v>1636</v>
      </c>
      <c r="B3722" s="40" t="s">
        <v>1539</v>
      </c>
      <c r="C3722" s="39" t="s">
        <v>196</v>
      </c>
      <c r="D3722" s="39" t="s">
        <v>3264</v>
      </c>
      <c r="E3722" s="251">
        <v>11.18</v>
      </c>
      <c r="F3722" s="251"/>
      <c r="G3722" s="41" t="s">
        <v>212</v>
      </c>
      <c r="H3722" s="42">
        <v>1</v>
      </c>
      <c r="I3722" s="43">
        <f t="shared" ref="I3722:I3724" si="781">L3722</f>
        <v>1264.3456074836067</v>
      </c>
      <c r="J3722" s="43">
        <f t="shared" ref="J3722:J3724" si="782">H3722*I3722</f>
        <v>1264.3456074836067</v>
      </c>
      <c r="L3722">
        <f>_xlfn.XLOOKUP(B3722,Analítico!B:B,Analítico!I:I,0)</f>
        <v>1264.3456074836067</v>
      </c>
    </row>
    <row r="3723" spans="1:12" ht="51.75" customHeight="1" x14ac:dyDescent="0.25">
      <c r="A3723" s="55" t="s">
        <v>1627</v>
      </c>
      <c r="B3723" s="56" t="s">
        <v>3265</v>
      </c>
      <c r="C3723" s="55" t="s">
        <v>196</v>
      </c>
      <c r="D3723" s="55" t="s">
        <v>3266</v>
      </c>
      <c r="E3723" s="249" t="s">
        <v>1648</v>
      </c>
      <c r="F3723" s="249"/>
      <c r="G3723" s="57" t="s">
        <v>212</v>
      </c>
      <c r="H3723" s="58">
        <v>1.02</v>
      </c>
      <c r="I3723" s="43">
        <f t="shared" si="781"/>
        <v>1223.8800000000001</v>
      </c>
      <c r="J3723" s="43">
        <f t="shared" si="782"/>
        <v>1248.3576</v>
      </c>
      <c r="L3723">
        <f>_xlfn.XLOOKUP(B3723,Analítico!B:B,Analítico!I:I,0)</f>
        <v>1223.8800000000001</v>
      </c>
    </row>
    <row r="3724" spans="1:12" ht="24" customHeight="1" thickBot="1" x14ac:dyDescent="0.3">
      <c r="A3724" s="55" t="s">
        <v>1627</v>
      </c>
      <c r="B3724" s="56" t="s">
        <v>1727</v>
      </c>
      <c r="C3724" s="55" t="s">
        <v>196</v>
      </c>
      <c r="D3724" s="55" t="s">
        <v>1728</v>
      </c>
      <c r="E3724" s="249" t="s">
        <v>1665</v>
      </c>
      <c r="F3724" s="249"/>
      <c r="G3724" s="57" t="s">
        <v>266</v>
      </c>
      <c r="H3724" s="58">
        <v>0.8</v>
      </c>
      <c r="I3724" s="43">
        <f t="shared" si="781"/>
        <v>20.010000000000002</v>
      </c>
      <c r="J3724" s="43">
        <f t="shared" si="782"/>
        <v>16.008000000000003</v>
      </c>
      <c r="L3724">
        <f>_xlfn.XLOOKUP(B3724,Analítico!B:B,Analítico!I:I,0)</f>
        <v>20.010000000000002</v>
      </c>
    </row>
    <row r="3725" spans="1:12" ht="26.25" hidden="1" thickBot="1" x14ac:dyDescent="0.3">
      <c r="A3725" s="44"/>
      <c r="B3725" s="44"/>
      <c r="C3725" s="44"/>
      <c r="D3725" s="44"/>
      <c r="E3725" s="44" t="s">
        <v>1629</v>
      </c>
      <c r="F3725" s="45">
        <v>16.28</v>
      </c>
      <c r="G3725" s="44" t="s">
        <v>1630</v>
      </c>
      <c r="H3725" s="45">
        <v>0</v>
      </c>
      <c r="I3725" s="44" t="s">
        <v>1631</v>
      </c>
      <c r="J3725" s="45">
        <v>16.28</v>
      </c>
      <c r="L3725" t="str">
        <f>_xlfn.XLOOKUP(B3725,Analítico!B:B,Analítico!I:I,0)</f>
        <v>MO com LS =&gt;</v>
      </c>
    </row>
    <row r="3726" spans="1:12" ht="15" hidden="1" customHeight="1" thickBot="1" x14ac:dyDescent="0.3">
      <c r="A3726" s="44"/>
      <c r="B3726" s="44"/>
      <c r="C3726" s="44"/>
      <c r="D3726" s="44"/>
      <c r="E3726" s="44" t="s">
        <v>1632</v>
      </c>
      <c r="F3726" s="45">
        <v>283</v>
      </c>
      <c r="G3726" s="44"/>
      <c r="H3726" s="229" t="s">
        <v>1633</v>
      </c>
      <c r="I3726" s="229"/>
      <c r="J3726" s="45">
        <v>1569.39</v>
      </c>
      <c r="L3726" t="str">
        <f>_xlfn.XLOOKUP(B3726,Analítico!B:B,Analítico!I:I,0)</f>
        <v>MO com LS =&gt;</v>
      </c>
    </row>
    <row r="3727" spans="1:12" ht="0.75" customHeight="1" thickTop="1" x14ac:dyDescent="0.25">
      <c r="A3727" s="49"/>
      <c r="B3727" s="49"/>
      <c r="C3727" s="49"/>
      <c r="D3727" s="49"/>
      <c r="E3727" s="49"/>
      <c r="F3727" s="49"/>
      <c r="G3727" s="49"/>
      <c r="H3727" s="49"/>
      <c r="I3727" s="49"/>
      <c r="J3727" s="49"/>
      <c r="L3727" t="str">
        <f>_xlfn.XLOOKUP(B3727,Analítico!B:B,Analítico!I:I,0)</f>
        <v>MO com LS =&gt;</v>
      </c>
    </row>
    <row r="3728" spans="1:12" ht="18" hidden="1" customHeight="1" x14ac:dyDescent="0.25">
      <c r="A3728" s="36" t="s">
        <v>1541</v>
      </c>
      <c r="B3728" s="37" t="s">
        <v>137</v>
      </c>
      <c r="C3728" s="36" t="s">
        <v>138</v>
      </c>
      <c r="D3728" s="36" t="s">
        <v>9</v>
      </c>
      <c r="E3728" s="250" t="s">
        <v>1626</v>
      </c>
      <c r="F3728" s="250"/>
      <c r="G3728" s="38" t="s">
        <v>139</v>
      </c>
      <c r="H3728" s="37" t="s">
        <v>140</v>
      </c>
      <c r="I3728" s="37" t="s">
        <v>141</v>
      </c>
      <c r="J3728" s="37" t="s">
        <v>10</v>
      </c>
      <c r="L3728" t="str">
        <f>_xlfn.XLOOKUP(B3728,Analítico!B:B,Analítico!I:I,0)</f>
        <v>Valor Unit</v>
      </c>
    </row>
    <row r="3729" spans="1:12" ht="39" customHeight="1" x14ac:dyDescent="0.25">
      <c r="A3729" s="39" t="s">
        <v>1636</v>
      </c>
      <c r="B3729" s="40" t="s">
        <v>1542</v>
      </c>
      <c r="C3729" s="39" t="s">
        <v>157</v>
      </c>
      <c r="D3729" s="39" t="s">
        <v>1543</v>
      </c>
      <c r="E3729" s="251" t="s">
        <v>1994</v>
      </c>
      <c r="F3729" s="251"/>
      <c r="G3729" s="41" t="s">
        <v>159</v>
      </c>
      <c r="H3729" s="42">
        <v>1</v>
      </c>
      <c r="I3729" s="43">
        <f t="shared" ref="I3729:I3733" si="783">L3729</f>
        <v>3.0452764426229511</v>
      </c>
      <c r="J3729" s="43">
        <f t="shared" ref="J3729:J3733" si="784">H3729*I3729</f>
        <v>3.0452764426229511</v>
      </c>
      <c r="L3729">
        <f>_xlfn.XLOOKUP(B3729,Analítico!B:B,Analítico!I:I,0)</f>
        <v>3.0452764426229511</v>
      </c>
    </row>
    <row r="3730" spans="1:12" ht="24" customHeight="1" x14ac:dyDescent="0.25">
      <c r="A3730" s="50" t="s">
        <v>1638</v>
      </c>
      <c r="B3730" s="51" t="s">
        <v>1792</v>
      </c>
      <c r="C3730" s="50" t="s">
        <v>157</v>
      </c>
      <c r="D3730" s="50" t="s">
        <v>1793</v>
      </c>
      <c r="E3730" s="248" t="s">
        <v>1637</v>
      </c>
      <c r="F3730" s="248"/>
      <c r="G3730" s="52" t="s">
        <v>266</v>
      </c>
      <c r="H3730" s="53">
        <v>4.4999999999999998E-2</v>
      </c>
      <c r="I3730" s="43">
        <f t="shared" si="783"/>
        <v>26.65</v>
      </c>
      <c r="J3730" s="43">
        <f t="shared" si="784"/>
        <v>1.1992499999999999</v>
      </c>
      <c r="L3730">
        <f>_xlfn.XLOOKUP(B3730,Analítico!B:B,Analítico!I:I,0)</f>
        <v>26.65</v>
      </c>
    </row>
    <row r="3731" spans="1:12" ht="24" customHeight="1" x14ac:dyDescent="0.25">
      <c r="A3731" s="50" t="s">
        <v>1638</v>
      </c>
      <c r="B3731" s="51" t="s">
        <v>1186</v>
      </c>
      <c r="C3731" s="50" t="s">
        <v>157</v>
      </c>
      <c r="D3731" s="50" t="s">
        <v>1187</v>
      </c>
      <c r="E3731" s="248" t="s">
        <v>1637</v>
      </c>
      <c r="F3731" s="248"/>
      <c r="G3731" s="52" t="s">
        <v>266</v>
      </c>
      <c r="H3731" s="53">
        <v>8.8999999999999996E-2</v>
      </c>
      <c r="I3731" s="43">
        <f t="shared" si="783"/>
        <v>18.82</v>
      </c>
      <c r="J3731" s="43">
        <f t="shared" si="784"/>
        <v>1.6749799999999999</v>
      </c>
      <c r="L3731">
        <f>_xlfn.XLOOKUP(B3731,Analítico!B:B,Analítico!I:I,0)</f>
        <v>18.82</v>
      </c>
    </row>
    <row r="3732" spans="1:12" ht="39" customHeight="1" x14ac:dyDescent="0.25">
      <c r="A3732" s="50" t="s">
        <v>1638</v>
      </c>
      <c r="B3732" s="51" t="s">
        <v>3267</v>
      </c>
      <c r="C3732" s="50" t="s">
        <v>157</v>
      </c>
      <c r="D3732" s="50" t="s">
        <v>3268</v>
      </c>
      <c r="E3732" s="248" t="s">
        <v>1900</v>
      </c>
      <c r="F3732" s="248"/>
      <c r="G3732" s="52" t="s">
        <v>1901</v>
      </c>
      <c r="H3732" s="53">
        <v>2.5000000000000001E-2</v>
      </c>
      <c r="I3732" s="43">
        <f t="shared" si="783"/>
        <v>6.14</v>
      </c>
      <c r="J3732" s="43">
        <f t="shared" si="784"/>
        <v>0.1535</v>
      </c>
      <c r="L3732">
        <f>_xlfn.XLOOKUP(B3732,Analítico!B:B,Analítico!I:I,0)</f>
        <v>6.14</v>
      </c>
    </row>
    <row r="3733" spans="1:12" ht="39" customHeight="1" thickBot="1" x14ac:dyDescent="0.3">
      <c r="A3733" s="50" t="s">
        <v>1638</v>
      </c>
      <c r="B3733" s="51" t="s">
        <v>3269</v>
      </c>
      <c r="C3733" s="50" t="s">
        <v>157</v>
      </c>
      <c r="D3733" s="50" t="s">
        <v>3270</v>
      </c>
      <c r="E3733" s="248" t="s">
        <v>1900</v>
      </c>
      <c r="F3733" s="248"/>
      <c r="G3733" s="52" t="s">
        <v>1904</v>
      </c>
      <c r="H3733" s="53">
        <v>4.2000000000000003E-2</v>
      </c>
      <c r="I3733" s="43">
        <f t="shared" si="783"/>
        <v>0.7</v>
      </c>
      <c r="J3733" s="43">
        <f t="shared" si="784"/>
        <v>2.9399999999999999E-2</v>
      </c>
      <c r="L3733">
        <f>_xlfn.XLOOKUP(B3733,Analítico!B:B,Analítico!I:I,0)</f>
        <v>0.7</v>
      </c>
    </row>
    <row r="3734" spans="1:12" ht="26.25" hidden="1" thickBot="1" x14ac:dyDescent="0.3">
      <c r="A3734" s="44"/>
      <c r="B3734" s="44"/>
      <c r="C3734" s="44"/>
      <c r="D3734" s="44"/>
      <c r="E3734" s="44" t="s">
        <v>1629</v>
      </c>
      <c r="F3734" s="45">
        <v>2.13</v>
      </c>
      <c r="G3734" s="44" t="s">
        <v>1630</v>
      </c>
      <c r="H3734" s="45">
        <v>0</v>
      </c>
      <c r="I3734" s="44" t="s">
        <v>1631</v>
      </c>
      <c r="J3734" s="45">
        <v>2.13</v>
      </c>
      <c r="L3734" t="str">
        <f>_xlfn.XLOOKUP(B3734,Analítico!B:B,Analítico!I:I,0)</f>
        <v>MO com LS =&gt;</v>
      </c>
    </row>
    <row r="3735" spans="1:12" ht="15" hidden="1" customHeight="1" thickBot="1" x14ac:dyDescent="0.3">
      <c r="A3735" s="44"/>
      <c r="B3735" s="44"/>
      <c r="C3735" s="44"/>
      <c r="D3735" s="44"/>
      <c r="E3735" s="44" t="s">
        <v>1632</v>
      </c>
      <c r="F3735" s="45">
        <v>0.68</v>
      </c>
      <c r="G3735" s="44"/>
      <c r="H3735" s="229" t="s">
        <v>1633</v>
      </c>
      <c r="I3735" s="229"/>
      <c r="J3735" s="45">
        <v>3.78</v>
      </c>
      <c r="L3735" t="str">
        <f>_xlfn.XLOOKUP(B3735,Analítico!B:B,Analítico!I:I,0)</f>
        <v>MO com LS =&gt;</v>
      </c>
    </row>
    <row r="3736" spans="1:12" ht="0.75" customHeight="1" thickTop="1" x14ac:dyDescent="0.25">
      <c r="A3736" s="49"/>
      <c r="B3736" s="49"/>
      <c r="C3736" s="49"/>
      <c r="D3736" s="49"/>
      <c r="E3736" s="49"/>
      <c r="F3736" s="49"/>
      <c r="G3736" s="49"/>
      <c r="H3736" s="49"/>
      <c r="I3736" s="49"/>
      <c r="J3736" s="49"/>
      <c r="L3736" t="str">
        <f>_xlfn.XLOOKUP(B3736,Analítico!B:B,Analítico!I:I,0)</f>
        <v>MO com LS =&gt;</v>
      </c>
    </row>
    <row r="3737" spans="1:12" ht="18" hidden="1" customHeight="1" x14ac:dyDescent="0.25">
      <c r="A3737" s="36" t="s">
        <v>1544</v>
      </c>
      <c r="B3737" s="37" t="s">
        <v>137</v>
      </c>
      <c r="C3737" s="36" t="s">
        <v>138</v>
      </c>
      <c r="D3737" s="36" t="s">
        <v>9</v>
      </c>
      <c r="E3737" s="250" t="s">
        <v>1626</v>
      </c>
      <c r="F3737" s="250"/>
      <c r="G3737" s="38" t="s">
        <v>139</v>
      </c>
      <c r="H3737" s="37" t="s">
        <v>140</v>
      </c>
      <c r="I3737" s="37" t="s">
        <v>141</v>
      </c>
      <c r="J3737" s="37" t="s">
        <v>10</v>
      </c>
      <c r="L3737" t="str">
        <f>_xlfn.XLOOKUP(B3737,Analítico!B:B,Analítico!I:I,0)</f>
        <v>Valor Unit</v>
      </c>
    </row>
    <row r="3738" spans="1:12" ht="39" customHeight="1" x14ac:dyDescent="0.25">
      <c r="A3738" s="39" t="s">
        <v>1636</v>
      </c>
      <c r="B3738" s="40" t="s">
        <v>1545</v>
      </c>
      <c r="C3738" s="39" t="s">
        <v>157</v>
      </c>
      <c r="D3738" s="39" t="s">
        <v>1546</v>
      </c>
      <c r="E3738" s="251" t="s">
        <v>1994</v>
      </c>
      <c r="F3738" s="251"/>
      <c r="G3738" s="41" t="s">
        <v>159</v>
      </c>
      <c r="H3738" s="42">
        <v>1</v>
      </c>
      <c r="I3738" s="43">
        <f t="shared" ref="I3738:I3741" si="785">L3738</f>
        <v>2.4732800737704919</v>
      </c>
      <c r="J3738" s="43">
        <f t="shared" ref="J3738:J3741" si="786">H3738*I3738</f>
        <v>2.4732800737704919</v>
      </c>
      <c r="L3738">
        <f>_xlfn.XLOOKUP(B3738,Analítico!B:B,Analítico!I:I,0)</f>
        <v>2.4732800737704919</v>
      </c>
    </row>
    <row r="3739" spans="1:12" ht="24" customHeight="1" x14ac:dyDescent="0.25">
      <c r="A3739" s="50" t="s">
        <v>1638</v>
      </c>
      <c r="B3739" s="51" t="s">
        <v>1792</v>
      </c>
      <c r="C3739" s="50" t="s">
        <v>157</v>
      </c>
      <c r="D3739" s="50" t="s">
        <v>1793</v>
      </c>
      <c r="E3739" s="248" t="s">
        <v>1637</v>
      </c>
      <c r="F3739" s="248"/>
      <c r="G3739" s="52" t="s">
        <v>266</v>
      </c>
      <c r="H3739" s="53">
        <v>1.4E-2</v>
      </c>
      <c r="I3739" s="43">
        <f t="shared" si="785"/>
        <v>26.65</v>
      </c>
      <c r="J3739" s="43">
        <f t="shared" si="786"/>
        <v>0.37309999999999999</v>
      </c>
      <c r="L3739">
        <f>_xlfn.XLOOKUP(B3739,Analítico!B:B,Analítico!I:I,0)</f>
        <v>26.65</v>
      </c>
    </row>
    <row r="3740" spans="1:12" ht="24" customHeight="1" x14ac:dyDescent="0.25">
      <c r="A3740" s="50" t="s">
        <v>1638</v>
      </c>
      <c r="B3740" s="51" t="s">
        <v>1186</v>
      </c>
      <c r="C3740" s="50" t="s">
        <v>157</v>
      </c>
      <c r="D3740" s="50" t="s">
        <v>1187</v>
      </c>
      <c r="E3740" s="248" t="s">
        <v>1637</v>
      </c>
      <c r="F3740" s="248"/>
      <c r="G3740" s="52" t="s">
        <v>266</v>
      </c>
      <c r="H3740" s="53">
        <v>5.0000000000000001E-3</v>
      </c>
      <c r="I3740" s="43">
        <f t="shared" si="785"/>
        <v>18.82</v>
      </c>
      <c r="J3740" s="43">
        <f t="shared" si="786"/>
        <v>9.4100000000000003E-2</v>
      </c>
      <c r="L3740">
        <f>_xlfn.XLOOKUP(B3740,Analítico!B:B,Analítico!I:I,0)</f>
        <v>18.82</v>
      </c>
    </row>
    <row r="3741" spans="1:12" ht="24" customHeight="1" thickBot="1" x14ac:dyDescent="0.3">
      <c r="A3741" s="55" t="s">
        <v>1627</v>
      </c>
      <c r="B3741" s="56" t="s">
        <v>3271</v>
      </c>
      <c r="C3741" s="55" t="s">
        <v>157</v>
      </c>
      <c r="D3741" s="55" t="s">
        <v>3272</v>
      </c>
      <c r="E3741" s="249" t="s">
        <v>1648</v>
      </c>
      <c r="F3741" s="249"/>
      <c r="G3741" s="57" t="s">
        <v>159</v>
      </c>
      <c r="H3741" s="58">
        <v>1.04</v>
      </c>
      <c r="I3741" s="43">
        <f t="shared" si="785"/>
        <v>1.94</v>
      </c>
      <c r="J3741" s="43">
        <f t="shared" si="786"/>
        <v>2.0175999999999998</v>
      </c>
      <c r="L3741">
        <f>_xlfn.XLOOKUP(B3741,Analítico!B:B,Analítico!I:I,0)</f>
        <v>1.94</v>
      </c>
    </row>
    <row r="3742" spans="1:12" ht="26.25" hidden="1" thickBot="1" x14ac:dyDescent="0.3">
      <c r="A3742" s="44"/>
      <c r="B3742" s="44"/>
      <c r="C3742" s="44"/>
      <c r="D3742" s="44"/>
      <c r="E3742" s="44" t="s">
        <v>1629</v>
      </c>
      <c r="F3742" s="45">
        <v>0.35</v>
      </c>
      <c r="G3742" s="44" t="s">
        <v>1630</v>
      </c>
      <c r="H3742" s="45">
        <v>0</v>
      </c>
      <c r="I3742" s="44" t="s">
        <v>1631</v>
      </c>
      <c r="J3742" s="45">
        <v>0.35</v>
      </c>
      <c r="L3742" t="str">
        <f>_xlfn.XLOOKUP(B3742,Analítico!B:B,Analítico!I:I,0)</f>
        <v>MO com LS =&gt;</v>
      </c>
    </row>
    <row r="3743" spans="1:12" ht="15" hidden="1" customHeight="1" thickBot="1" x14ac:dyDescent="0.3">
      <c r="A3743" s="44"/>
      <c r="B3743" s="44"/>
      <c r="C3743" s="44"/>
      <c r="D3743" s="44"/>
      <c r="E3743" s="44" t="s">
        <v>1632</v>
      </c>
      <c r="F3743" s="45">
        <v>0.55000000000000004</v>
      </c>
      <c r="G3743" s="44"/>
      <c r="H3743" s="229" t="s">
        <v>1633</v>
      </c>
      <c r="I3743" s="229"/>
      <c r="J3743" s="45">
        <v>3.07</v>
      </c>
      <c r="L3743" t="str">
        <f>_xlfn.XLOOKUP(B3743,Analítico!B:B,Analítico!I:I,0)</f>
        <v>MO com LS =&gt;</v>
      </c>
    </row>
    <row r="3744" spans="1:12" ht="0.75" customHeight="1" thickTop="1" x14ac:dyDescent="0.25">
      <c r="A3744" s="49"/>
      <c r="B3744" s="49"/>
      <c r="C3744" s="49"/>
      <c r="D3744" s="49"/>
      <c r="E3744" s="49"/>
      <c r="F3744" s="49"/>
      <c r="G3744" s="49"/>
      <c r="H3744" s="49"/>
      <c r="I3744" s="49"/>
      <c r="J3744" s="49"/>
      <c r="L3744" t="str">
        <f>_xlfn.XLOOKUP(B3744,Analítico!B:B,Analítico!I:I,0)</f>
        <v>MO com LS =&gt;</v>
      </c>
    </row>
    <row r="3745" spans="1:12" ht="18" hidden="1" customHeight="1" x14ac:dyDescent="0.25">
      <c r="A3745" s="36" t="s">
        <v>1547</v>
      </c>
      <c r="B3745" s="37" t="s">
        <v>137</v>
      </c>
      <c r="C3745" s="36" t="s">
        <v>138</v>
      </c>
      <c r="D3745" s="36" t="s">
        <v>9</v>
      </c>
      <c r="E3745" s="250" t="s">
        <v>1626</v>
      </c>
      <c r="F3745" s="250"/>
      <c r="G3745" s="38" t="s">
        <v>139</v>
      </c>
      <c r="H3745" s="37" t="s">
        <v>140</v>
      </c>
      <c r="I3745" s="37" t="s">
        <v>141</v>
      </c>
      <c r="J3745" s="37" t="s">
        <v>10</v>
      </c>
      <c r="L3745" t="str">
        <f>_xlfn.XLOOKUP(B3745,Analítico!B:B,Analítico!I:I,0)</f>
        <v>Valor Unit</v>
      </c>
    </row>
    <row r="3746" spans="1:12" ht="39" customHeight="1" x14ac:dyDescent="0.25">
      <c r="A3746" s="39" t="s">
        <v>1636</v>
      </c>
      <c r="B3746" s="40" t="s">
        <v>1548</v>
      </c>
      <c r="C3746" s="39" t="s">
        <v>157</v>
      </c>
      <c r="D3746" s="39" t="s">
        <v>1549</v>
      </c>
      <c r="E3746" s="251" t="s">
        <v>1994</v>
      </c>
      <c r="F3746" s="251"/>
      <c r="G3746" s="41" t="s">
        <v>159</v>
      </c>
      <c r="H3746" s="42">
        <v>1</v>
      </c>
      <c r="I3746" s="43">
        <f t="shared" ref="I3746:I3753" si="787">L3746</f>
        <v>217.96284168032787</v>
      </c>
      <c r="J3746" s="43">
        <f t="shared" ref="J3746:J3753" si="788">H3746*I3746</f>
        <v>217.96284168032787</v>
      </c>
      <c r="L3746">
        <f>_xlfn.XLOOKUP(B3746,Analítico!B:B,Analítico!I:I,0)</f>
        <v>217.96284168032787</v>
      </c>
    </row>
    <row r="3747" spans="1:12" ht="39" customHeight="1" x14ac:dyDescent="0.25">
      <c r="A3747" s="50" t="s">
        <v>1638</v>
      </c>
      <c r="B3747" s="51" t="s">
        <v>3273</v>
      </c>
      <c r="C3747" s="50" t="s">
        <v>157</v>
      </c>
      <c r="D3747" s="50" t="s">
        <v>3274</v>
      </c>
      <c r="E3747" s="248" t="s">
        <v>1994</v>
      </c>
      <c r="F3747" s="248"/>
      <c r="G3747" s="52" t="s">
        <v>212</v>
      </c>
      <c r="H3747" s="53">
        <v>0.1</v>
      </c>
      <c r="I3747" s="43">
        <f t="shared" si="787"/>
        <v>148.85</v>
      </c>
      <c r="J3747" s="43">
        <f t="shared" si="788"/>
        <v>14.885</v>
      </c>
      <c r="L3747">
        <f>_xlfn.XLOOKUP(B3747,Analítico!B:B,Analítico!I:I,0)</f>
        <v>148.85</v>
      </c>
    </row>
    <row r="3748" spans="1:12" ht="25.5" customHeight="1" x14ac:dyDescent="0.25">
      <c r="A3748" s="50" t="s">
        <v>1638</v>
      </c>
      <c r="B3748" s="51" t="s">
        <v>3275</v>
      </c>
      <c r="C3748" s="50" t="s">
        <v>157</v>
      </c>
      <c r="D3748" s="50" t="s">
        <v>3276</v>
      </c>
      <c r="E3748" s="248" t="s">
        <v>1994</v>
      </c>
      <c r="F3748" s="248"/>
      <c r="G3748" s="52" t="s">
        <v>212</v>
      </c>
      <c r="H3748" s="53">
        <v>3.5000000000000003E-2</v>
      </c>
      <c r="I3748" s="43">
        <f t="shared" si="787"/>
        <v>54.66</v>
      </c>
      <c r="J3748" s="43">
        <f t="shared" si="788"/>
        <v>1.9131</v>
      </c>
      <c r="L3748">
        <f>_xlfn.XLOOKUP(B3748,Analítico!B:B,Analítico!I:I,0)</f>
        <v>54.66</v>
      </c>
    </row>
    <row r="3749" spans="1:12" ht="39" customHeight="1" x14ac:dyDescent="0.25">
      <c r="A3749" s="50" t="s">
        <v>1638</v>
      </c>
      <c r="B3749" s="51" t="s">
        <v>1542</v>
      </c>
      <c r="C3749" s="50" t="s">
        <v>157</v>
      </c>
      <c r="D3749" s="50" t="s">
        <v>1543</v>
      </c>
      <c r="E3749" s="248" t="s">
        <v>1994</v>
      </c>
      <c r="F3749" s="248"/>
      <c r="G3749" s="52" t="s">
        <v>159</v>
      </c>
      <c r="H3749" s="53">
        <v>1</v>
      </c>
      <c r="I3749" s="43">
        <f t="shared" si="787"/>
        <v>3.0452764426229511</v>
      </c>
      <c r="J3749" s="43">
        <f t="shared" si="788"/>
        <v>3.0452764426229511</v>
      </c>
      <c r="L3749">
        <f>_xlfn.XLOOKUP(B3749,Analítico!B:B,Analítico!I:I,0)</f>
        <v>3.0452764426229511</v>
      </c>
    </row>
    <row r="3750" spans="1:12" ht="39" customHeight="1" x14ac:dyDescent="0.25">
      <c r="A3750" s="50" t="s">
        <v>1638</v>
      </c>
      <c r="B3750" s="51" t="s">
        <v>3277</v>
      </c>
      <c r="C3750" s="50" t="s">
        <v>157</v>
      </c>
      <c r="D3750" s="50" t="s">
        <v>3278</v>
      </c>
      <c r="E3750" s="248" t="s">
        <v>1994</v>
      </c>
      <c r="F3750" s="248"/>
      <c r="G3750" s="52" t="s">
        <v>159</v>
      </c>
      <c r="H3750" s="53">
        <v>0.1</v>
      </c>
      <c r="I3750" s="43">
        <f t="shared" si="787"/>
        <v>123.34</v>
      </c>
      <c r="J3750" s="43">
        <f t="shared" si="788"/>
        <v>12.334000000000001</v>
      </c>
      <c r="L3750">
        <f>_xlfn.XLOOKUP(B3750,Analítico!B:B,Analítico!I:I,0)</f>
        <v>123.34</v>
      </c>
    </row>
    <row r="3751" spans="1:12" ht="39" customHeight="1" x14ac:dyDescent="0.25">
      <c r="A3751" s="50" t="s">
        <v>1638</v>
      </c>
      <c r="B3751" s="51" t="s">
        <v>1545</v>
      </c>
      <c r="C3751" s="50" t="s">
        <v>157</v>
      </c>
      <c r="D3751" s="50" t="s">
        <v>1546</v>
      </c>
      <c r="E3751" s="248" t="s">
        <v>1994</v>
      </c>
      <c r="F3751" s="248"/>
      <c r="G3751" s="52" t="s">
        <v>159</v>
      </c>
      <c r="H3751" s="53">
        <v>1.24</v>
      </c>
      <c r="I3751" s="43">
        <f t="shared" si="787"/>
        <v>2.4732800737704919</v>
      </c>
      <c r="J3751" s="43">
        <f t="shared" si="788"/>
        <v>3.0668672914754098</v>
      </c>
      <c r="L3751">
        <f>_xlfn.XLOOKUP(B3751,Analítico!B:B,Analítico!I:I,0)</f>
        <v>2.4732800737704919</v>
      </c>
    </row>
    <row r="3752" spans="1:12" ht="39" customHeight="1" x14ac:dyDescent="0.25">
      <c r="A3752" s="50" t="s">
        <v>1638</v>
      </c>
      <c r="B3752" s="51" t="s">
        <v>3279</v>
      </c>
      <c r="C3752" s="50" t="s">
        <v>157</v>
      </c>
      <c r="D3752" s="50" t="s">
        <v>3280</v>
      </c>
      <c r="E3752" s="248" t="s">
        <v>1994</v>
      </c>
      <c r="F3752" s="248"/>
      <c r="G3752" s="52" t="s">
        <v>259</v>
      </c>
      <c r="H3752" s="53">
        <v>4.4000000000000004</v>
      </c>
      <c r="I3752" s="43">
        <f t="shared" si="787"/>
        <v>12.58</v>
      </c>
      <c r="J3752" s="43">
        <f t="shared" si="788"/>
        <v>55.352000000000004</v>
      </c>
      <c r="L3752">
        <f>_xlfn.XLOOKUP(B3752,Analítico!B:B,Analítico!I:I,0)</f>
        <v>12.58</v>
      </c>
    </row>
    <row r="3753" spans="1:12" ht="39" customHeight="1" thickBot="1" x14ac:dyDescent="0.3">
      <c r="A3753" s="50" t="s">
        <v>1638</v>
      </c>
      <c r="B3753" s="51" t="s">
        <v>3281</v>
      </c>
      <c r="C3753" s="50" t="s">
        <v>157</v>
      </c>
      <c r="D3753" s="50" t="s">
        <v>3282</v>
      </c>
      <c r="E3753" s="248" t="s">
        <v>1994</v>
      </c>
      <c r="F3753" s="248"/>
      <c r="G3753" s="52" t="s">
        <v>212</v>
      </c>
      <c r="H3753" s="53">
        <v>0.185</v>
      </c>
      <c r="I3753" s="43">
        <f t="shared" si="787"/>
        <v>688.7</v>
      </c>
      <c r="J3753" s="43">
        <f t="shared" si="788"/>
        <v>127.40950000000001</v>
      </c>
      <c r="L3753">
        <f>_xlfn.XLOOKUP(B3753,Analítico!B:B,Analítico!I:I,0)</f>
        <v>688.7</v>
      </c>
    </row>
    <row r="3754" spans="1:12" ht="26.25" hidden="1" thickBot="1" x14ac:dyDescent="0.3">
      <c r="A3754" s="44"/>
      <c r="B3754" s="44"/>
      <c r="C3754" s="44"/>
      <c r="D3754" s="44"/>
      <c r="E3754" s="44" t="s">
        <v>1629</v>
      </c>
      <c r="F3754" s="45">
        <v>19.47</v>
      </c>
      <c r="G3754" s="44" t="s">
        <v>1630</v>
      </c>
      <c r="H3754" s="45">
        <v>0</v>
      </c>
      <c r="I3754" s="44" t="s">
        <v>1631</v>
      </c>
      <c r="J3754" s="45">
        <v>19.47</v>
      </c>
      <c r="L3754" t="str">
        <f>_xlfn.XLOOKUP(B3754,Analítico!B:B,Analítico!I:I,0)</f>
        <v>MO com LS =&gt;</v>
      </c>
    </row>
    <row r="3755" spans="1:12" ht="15" hidden="1" customHeight="1" thickBot="1" x14ac:dyDescent="0.3">
      <c r="A3755" s="44"/>
      <c r="B3755" s="44"/>
      <c r="C3755" s="44"/>
      <c r="D3755" s="44"/>
      <c r="E3755" s="44" t="s">
        <v>1632</v>
      </c>
      <c r="F3755" s="45">
        <v>48.78</v>
      </c>
      <c r="G3755" s="44"/>
      <c r="H3755" s="229" t="s">
        <v>1633</v>
      </c>
      <c r="I3755" s="229"/>
      <c r="J3755" s="45">
        <v>270.55</v>
      </c>
      <c r="L3755" t="str">
        <f>_xlfn.XLOOKUP(B3755,Analítico!B:B,Analítico!I:I,0)</f>
        <v>MO com LS =&gt;</v>
      </c>
    </row>
    <row r="3756" spans="1:12" ht="0.75" customHeight="1" thickTop="1" x14ac:dyDescent="0.25">
      <c r="A3756" s="49"/>
      <c r="B3756" s="49"/>
      <c r="C3756" s="49"/>
      <c r="D3756" s="49"/>
      <c r="E3756" s="49"/>
      <c r="F3756" s="49"/>
      <c r="G3756" s="49"/>
      <c r="H3756" s="49"/>
      <c r="I3756" s="49"/>
      <c r="J3756" s="49"/>
      <c r="L3756" t="str">
        <f>_xlfn.XLOOKUP(B3756,Analítico!B:B,Analítico!I:I,0)</f>
        <v>MO com LS =&gt;</v>
      </c>
    </row>
    <row r="3757" spans="1:12" ht="18" hidden="1" customHeight="1" x14ac:dyDescent="0.25">
      <c r="A3757" s="36" t="s">
        <v>1550</v>
      </c>
      <c r="B3757" s="37" t="s">
        <v>137</v>
      </c>
      <c r="C3757" s="36" t="s">
        <v>138</v>
      </c>
      <c r="D3757" s="36" t="s">
        <v>9</v>
      </c>
      <c r="E3757" s="250" t="s">
        <v>1626</v>
      </c>
      <c r="F3757" s="250"/>
      <c r="G3757" s="38" t="s">
        <v>139</v>
      </c>
      <c r="H3757" s="37" t="s">
        <v>140</v>
      </c>
      <c r="I3757" s="37" t="s">
        <v>141</v>
      </c>
      <c r="J3757" s="37" t="s">
        <v>10</v>
      </c>
      <c r="L3757" t="str">
        <f>_xlfn.XLOOKUP(B3757,Analítico!B:B,Analítico!I:I,0)</f>
        <v>Valor Unit</v>
      </c>
    </row>
    <row r="3758" spans="1:12" ht="25.5" customHeight="1" x14ac:dyDescent="0.25">
      <c r="A3758" s="39" t="s">
        <v>1636</v>
      </c>
      <c r="B3758" s="40" t="s">
        <v>1551</v>
      </c>
      <c r="C3758" s="39" t="s">
        <v>157</v>
      </c>
      <c r="D3758" s="39" t="s">
        <v>1552</v>
      </c>
      <c r="E3758" s="251" t="s">
        <v>2026</v>
      </c>
      <c r="F3758" s="251"/>
      <c r="G3758" s="41" t="s">
        <v>159</v>
      </c>
      <c r="H3758" s="42">
        <v>1</v>
      </c>
      <c r="I3758" s="43">
        <f t="shared" ref="I3758:I3763" si="789">L3758</f>
        <v>90.705734040983614</v>
      </c>
      <c r="J3758" s="43">
        <f t="shared" ref="J3758:J3763" si="790">H3758*I3758</f>
        <v>90.705734040983614</v>
      </c>
      <c r="L3758">
        <f>_xlfn.XLOOKUP(B3758,Analítico!B:B,Analítico!I:I,0)</f>
        <v>90.705734040983614</v>
      </c>
    </row>
    <row r="3759" spans="1:12" ht="24" customHeight="1" x14ac:dyDescent="0.25">
      <c r="A3759" s="50" t="s">
        <v>1638</v>
      </c>
      <c r="B3759" s="51" t="s">
        <v>1792</v>
      </c>
      <c r="C3759" s="50" t="s">
        <v>157</v>
      </c>
      <c r="D3759" s="50" t="s">
        <v>1793</v>
      </c>
      <c r="E3759" s="248" t="s">
        <v>1637</v>
      </c>
      <c r="F3759" s="248"/>
      <c r="G3759" s="52" t="s">
        <v>266</v>
      </c>
      <c r="H3759" s="53">
        <v>0.1119</v>
      </c>
      <c r="I3759" s="43">
        <f t="shared" si="789"/>
        <v>26.65</v>
      </c>
      <c r="J3759" s="43">
        <f t="shared" si="790"/>
        <v>2.982135</v>
      </c>
      <c r="L3759">
        <f>_xlfn.XLOOKUP(B3759,Analítico!B:B,Analítico!I:I,0)</f>
        <v>26.65</v>
      </c>
    </row>
    <row r="3760" spans="1:12" ht="24" customHeight="1" x14ac:dyDescent="0.25">
      <c r="A3760" s="50" t="s">
        <v>1638</v>
      </c>
      <c r="B3760" s="51" t="s">
        <v>1186</v>
      </c>
      <c r="C3760" s="50" t="s">
        <v>157</v>
      </c>
      <c r="D3760" s="50" t="s">
        <v>1187</v>
      </c>
      <c r="E3760" s="248" t="s">
        <v>1637</v>
      </c>
      <c r="F3760" s="248"/>
      <c r="G3760" s="52" t="s">
        <v>266</v>
      </c>
      <c r="H3760" s="53">
        <v>4.6600000000000003E-2</v>
      </c>
      <c r="I3760" s="43">
        <f t="shared" si="789"/>
        <v>18.82</v>
      </c>
      <c r="J3760" s="43">
        <f t="shared" si="790"/>
        <v>0.87701200000000001</v>
      </c>
      <c r="L3760">
        <f>_xlfn.XLOOKUP(B3760,Analítico!B:B,Analítico!I:I,0)</f>
        <v>18.82</v>
      </c>
    </row>
    <row r="3761" spans="1:12" ht="39" customHeight="1" x14ac:dyDescent="0.25">
      <c r="A3761" s="50" t="s">
        <v>1638</v>
      </c>
      <c r="B3761" s="51" t="s">
        <v>3283</v>
      </c>
      <c r="C3761" s="50" t="s">
        <v>157</v>
      </c>
      <c r="D3761" s="50" t="s">
        <v>3284</v>
      </c>
      <c r="E3761" s="248" t="s">
        <v>1900</v>
      </c>
      <c r="F3761" s="248"/>
      <c r="G3761" s="52" t="s">
        <v>1901</v>
      </c>
      <c r="H3761" s="53">
        <v>7.0000000000000001E-3</v>
      </c>
      <c r="I3761" s="43">
        <f t="shared" si="789"/>
        <v>9.1999999999999993</v>
      </c>
      <c r="J3761" s="43">
        <f t="shared" si="790"/>
        <v>6.4399999999999999E-2</v>
      </c>
      <c r="L3761">
        <f>_xlfn.XLOOKUP(B3761,Analítico!B:B,Analítico!I:I,0)</f>
        <v>9.1999999999999993</v>
      </c>
    </row>
    <row r="3762" spans="1:12" ht="39" customHeight="1" x14ac:dyDescent="0.25">
      <c r="A3762" s="55" t="s">
        <v>1627</v>
      </c>
      <c r="B3762" s="56" t="s">
        <v>3285</v>
      </c>
      <c r="C3762" s="55" t="s">
        <v>157</v>
      </c>
      <c r="D3762" s="55" t="s">
        <v>3286</v>
      </c>
      <c r="E3762" s="249" t="s">
        <v>1648</v>
      </c>
      <c r="F3762" s="249"/>
      <c r="G3762" s="57" t="s">
        <v>212</v>
      </c>
      <c r="H3762" s="58">
        <v>8.14E-2</v>
      </c>
      <c r="I3762" s="43">
        <f t="shared" si="789"/>
        <v>550.46</v>
      </c>
      <c r="J3762" s="43">
        <f t="shared" si="790"/>
        <v>44.807444000000004</v>
      </c>
      <c r="L3762">
        <f>_xlfn.XLOOKUP(B3762,Analítico!B:B,Analítico!I:I,0)</f>
        <v>550.46</v>
      </c>
    </row>
    <row r="3763" spans="1:12" ht="25.5" customHeight="1" thickBot="1" x14ac:dyDescent="0.3">
      <c r="A3763" s="55" t="s">
        <v>1627</v>
      </c>
      <c r="B3763" s="56" t="s">
        <v>3287</v>
      </c>
      <c r="C3763" s="55" t="s">
        <v>157</v>
      </c>
      <c r="D3763" s="55" t="s">
        <v>3288</v>
      </c>
      <c r="E3763" s="249" t="s">
        <v>1648</v>
      </c>
      <c r="F3763" s="249"/>
      <c r="G3763" s="57" t="s">
        <v>259</v>
      </c>
      <c r="H3763" s="58">
        <v>4</v>
      </c>
      <c r="I3763" s="43">
        <f t="shared" si="789"/>
        <v>10.5</v>
      </c>
      <c r="J3763" s="43">
        <f t="shared" si="790"/>
        <v>42</v>
      </c>
      <c r="L3763">
        <f>_xlfn.XLOOKUP(B3763,Analítico!B:B,Analítico!I:I,0)</f>
        <v>10.5</v>
      </c>
    </row>
    <row r="3764" spans="1:12" ht="26.25" hidden="1" thickBot="1" x14ac:dyDescent="0.3">
      <c r="A3764" s="44"/>
      <c r="B3764" s="44"/>
      <c r="C3764" s="44"/>
      <c r="D3764" s="44"/>
      <c r="E3764" s="44" t="s">
        <v>1629</v>
      </c>
      <c r="F3764" s="45">
        <v>2.97</v>
      </c>
      <c r="G3764" s="44" t="s">
        <v>1630</v>
      </c>
      <c r="H3764" s="45">
        <v>0</v>
      </c>
      <c r="I3764" s="44" t="s">
        <v>1631</v>
      </c>
      <c r="J3764" s="45">
        <v>2.97</v>
      </c>
      <c r="L3764" t="str">
        <f>_xlfn.XLOOKUP(B3764,Analítico!B:B,Analítico!I:I,0)</f>
        <v>MO com LS =&gt;</v>
      </c>
    </row>
    <row r="3765" spans="1:12" ht="15" hidden="1" customHeight="1" thickBot="1" x14ac:dyDescent="0.3">
      <c r="A3765" s="44"/>
      <c r="B3765" s="44"/>
      <c r="C3765" s="44"/>
      <c r="D3765" s="44"/>
      <c r="E3765" s="44" t="s">
        <v>1632</v>
      </c>
      <c r="F3765" s="45">
        <v>20.3</v>
      </c>
      <c r="G3765" s="44"/>
      <c r="H3765" s="229" t="s">
        <v>1633</v>
      </c>
      <c r="I3765" s="229"/>
      <c r="J3765" s="45">
        <v>112.59</v>
      </c>
      <c r="L3765" t="str">
        <f>_xlfn.XLOOKUP(B3765,Analítico!B:B,Analítico!I:I,0)</f>
        <v>MO com LS =&gt;</v>
      </c>
    </row>
    <row r="3766" spans="1:12" ht="0.75" customHeight="1" thickTop="1" x14ac:dyDescent="0.25">
      <c r="A3766" s="49"/>
      <c r="B3766" s="49"/>
      <c r="C3766" s="49"/>
      <c r="D3766" s="49"/>
      <c r="E3766" s="49"/>
      <c r="F3766" s="49"/>
      <c r="G3766" s="49"/>
      <c r="H3766" s="49"/>
      <c r="I3766" s="49"/>
      <c r="J3766" s="49"/>
      <c r="L3766" t="str">
        <f>_xlfn.XLOOKUP(B3766,Analítico!B:B,Analítico!I:I,0)</f>
        <v>MO com LS =&gt;</v>
      </c>
    </row>
    <row r="3767" spans="1:12" ht="18" hidden="1" customHeight="1" x14ac:dyDescent="0.25">
      <c r="A3767" s="36" t="s">
        <v>1553</v>
      </c>
      <c r="B3767" s="37" t="s">
        <v>137</v>
      </c>
      <c r="C3767" s="36" t="s">
        <v>138</v>
      </c>
      <c r="D3767" s="36" t="s">
        <v>9</v>
      </c>
      <c r="E3767" s="250" t="s">
        <v>1626</v>
      </c>
      <c r="F3767" s="250"/>
      <c r="G3767" s="38" t="s">
        <v>139</v>
      </c>
      <c r="H3767" s="37" t="s">
        <v>140</v>
      </c>
      <c r="I3767" s="37" t="s">
        <v>141</v>
      </c>
      <c r="J3767" s="37" t="s">
        <v>10</v>
      </c>
      <c r="L3767" t="str">
        <f>_xlfn.XLOOKUP(B3767,Analítico!B:B,Analítico!I:I,0)</f>
        <v>Valor Unit</v>
      </c>
    </row>
    <row r="3768" spans="1:12" ht="51.75" customHeight="1" x14ac:dyDescent="0.25">
      <c r="A3768" s="39" t="s">
        <v>1636</v>
      </c>
      <c r="B3768" s="40" t="s">
        <v>1554</v>
      </c>
      <c r="C3768" s="39" t="s">
        <v>157</v>
      </c>
      <c r="D3768" s="39" t="s">
        <v>1555</v>
      </c>
      <c r="E3768" s="251" t="s">
        <v>1955</v>
      </c>
      <c r="F3768" s="251"/>
      <c r="G3768" s="41" t="s">
        <v>159</v>
      </c>
      <c r="H3768" s="42">
        <v>1</v>
      </c>
      <c r="I3768" s="43">
        <f t="shared" ref="I3768:I3775" si="791">L3768</f>
        <v>25.667330016393443</v>
      </c>
      <c r="J3768" s="43">
        <f t="shared" ref="J3768:J3775" si="792">H3768*I3768</f>
        <v>25.667330016393443</v>
      </c>
      <c r="L3768">
        <f>_xlfn.XLOOKUP(B3768,Analítico!B:B,Analítico!I:I,0)</f>
        <v>25.667330016393443</v>
      </c>
    </row>
    <row r="3769" spans="1:12" ht="24" customHeight="1" x14ac:dyDescent="0.25">
      <c r="A3769" s="50" t="s">
        <v>1638</v>
      </c>
      <c r="B3769" s="51" t="s">
        <v>1956</v>
      </c>
      <c r="C3769" s="50" t="s">
        <v>157</v>
      </c>
      <c r="D3769" s="50" t="s">
        <v>1957</v>
      </c>
      <c r="E3769" s="248" t="s">
        <v>1637</v>
      </c>
      <c r="F3769" s="248"/>
      <c r="G3769" s="52" t="s">
        <v>266</v>
      </c>
      <c r="H3769" s="53">
        <v>0.36399999999999999</v>
      </c>
      <c r="I3769" s="43">
        <f t="shared" si="791"/>
        <v>27.9</v>
      </c>
      <c r="J3769" s="43">
        <f t="shared" si="792"/>
        <v>10.1556</v>
      </c>
      <c r="L3769">
        <f>_xlfn.XLOOKUP(B3769,Analítico!B:B,Analítico!I:I,0)</f>
        <v>27.9</v>
      </c>
    </row>
    <row r="3770" spans="1:12" ht="24" customHeight="1" x14ac:dyDescent="0.25">
      <c r="A3770" s="50" t="s">
        <v>1638</v>
      </c>
      <c r="B3770" s="51" t="s">
        <v>1186</v>
      </c>
      <c r="C3770" s="50" t="s">
        <v>157</v>
      </c>
      <c r="D3770" s="50" t="s">
        <v>1187</v>
      </c>
      <c r="E3770" s="248" t="s">
        <v>1637</v>
      </c>
      <c r="F3770" s="248"/>
      <c r="G3770" s="52" t="s">
        <v>266</v>
      </c>
      <c r="H3770" s="53">
        <v>0.151</v>
      </c>
      <c r="I3770" s="43">
        <f t="shared" si="791"/>
        <v>18.82</v>
      </c>
      <c r="J3770" s="43">
        <f t="shared" si="792"/>
        <v>2.8418199999999998</v>
      </c>
      <c r="L3770">
        <f>_xlfn.XLOOKUP(B3770,Analítico!B:B,Analítico!I:I,0)</f>
        <v>18.82</v>
      </c>
    </row>
    <row r="3771" spans="1:12" ht="24" customHeight="1" x14ac:dyDescent="0.25">
      <c r="A3771" s="55" t="s">
        <v>1627</v>
      </c>
      <c r="B3771" s="56" t="s">
        <v>2497</v>
      </c>
      <c r="C3771" s="55" t="s">
        <v>157</v>
      </c>
      <c r="D3771" s="55" t="s">
        <v>2498</v>
      </c>
      <c r="E3771" s="249" t="s">
        <v>1648</v>
      </c>
      <c r="F3771" s="249"/>
      <c r="G3771" s="57" t="s">
        <v>1724</v>
      </c>
      <c r="H3771" s="58">
        <v>2.1000000000000001E-2</v>
      </c>
      <c r="I3771" s="43">
        <f t="shared" si="791"/>
        <v>19.559999999999999</v>
      </c>
      <c r="J3771" s="43">
        <f t="shared" si="792"/>
        <v>0.41076000000000001</v>
      </c>
      <c r="L3771">
        <f>_xlfn.XLOOKUP(B3771,Analítico!B:B,Analítico!I:I,0)</f>
        <v>19.559999999999999</v>
      </c>
    </row>
    <row r="3772" spans="1:12" ht="25.5" customHeight="1" x14ac:dyDescent="0.25">
      <c r="A3772" s="55" t="s">
        <v>1627</v>
      </c>
      <c r="B3772" s="56" t="s">
        <v>3289</v>
      </c>
      <c r="C3772" s="55" t="s">
        <v>157</v>
      </c>
      <c r="D3772" s="55" t="s">
        <v>3290</v>
      </c>
      <c r="E3772" s="249" t="s">
        <v>1648</v>
      </c>
      <c r="F3772" s="249"/>
      <c r="G3772" s="57" t="s">
        <v>1724</v>
      </c>
      <c r="H3772" s="58">
        <v>0.42699999999999999</v>
      </c>
      <c r="I3772" s="43">
        <f t="shared" si="791"/>
        <v>19.100000000000001</v>
      </c>
      <c r="J3772" s="43">
        <f t="shared" si="792"/>
        <v>8.1557000000000013</v>
      </c>
      <c r="L3772">
        <f>_xlfn.XLOOKUP(B3772,Analítico!B:B,Analítico!I:I,0)</f>
        <v>19.100000000000001</v>
      </c>
    </row>
    <row r="3773" spans="1:12" ht="24" customHeight="1" x14ac:dyDescent="0.25">
      <c r="A3773" s="55" t="s">
        <v>1627</v>
      </c>
      <c r="B3773" s="56" t="s">
        <v>1960</v>
      </c>
      <c r="C3773" s="55" t="s">
        <v>157</v>
      </c>
      <c r="D3773" s="55" t="s">
        <v>1961</v>
      </c>
      <c r="E3773" s="249" t="s">
        <v>1648</v>
      </c>
      <c r="F3773" s="249"/>
      <c r="G3773" s="57" t="s">
        <v>164</v>
      </c>
      <c r="H3773" s="58">
        <v>1.2E-2</v>
      </c>
      <c r="I3773" s="43">
        <f t="shared" si="791"/>
        <v>8.0399999999999991</v>
      </c>
      <c r="J3773" s="43">
        <f t="shared" si="792"/>
        <v>9.6479999999999996E-2</v>
      </c>
      <c r="L3773">
        <f>_xlfn.XLOOKUP(B3773,Analítico!B:B,Analítico!I:I,0)</f>
        <v>8.0399999999999991</v>
      </c>
    </row>
    <row r="3774" spans="1:12" ht="25.5" customHeight="1" x14ac:dyDescent="0.25">
      <c r="A3774" s="55" t="s">
        <v>1627</v>
      </c>
      <c r="B3774" s="56" t="s">
        <v>3291</v>
      </c>
      <c r="C3774" s="55" t="s">
        <v>157</v>
      </c>
      <c r="D3774" s="55" t="s">
        <v>3292</v>
      </c>
      <c r="E3774" s="249" t="s">
        <v>1648</v>
      </c>
      <c r="F3774" s="249"/>
      <c r="G3774" s="57" t="s">
        <v>259</v>
      </c>
      <c r="H3774" s="58">
        <v>0.25</v>
      </c>
      <c r="I3774" s="43">
        <f t="shared" si="791"/>
        <v>11.21</v>
      </c>
      <c r="J3774" s="43">
        <f t="shared" si="792"/>
        <v>2.8025000000000002</v>
      </c>
      <c r="L3774">
        <f>_xlfn.XLOOKUP(B3774,Analítico!B:B,Analítico!I:I,0)</f>
        <v>11.21</v>
      </c>
    </row>
    <row r="3775" spans="1:12" ht="25.5" customHeight="1" thickBot="1" x14ac:dyDescent="0.3">
      <c r="A3775" s="55" t="s">
        <v>1627</v>
      </c>
      <c r="B3775" s="56" t="s">
        <v>3293</v>
      </c>
      <c r="C3775" s="55" t="s">
        <v>157</v>
      </c>
      <c r="D3775" s="55" t="s">
        <v>3294</v>
      </c>
      <c r="E3775" s="249" t="s">
        <v>1648</v>
      </c>
      <c r="F3775" s="249"/>
      <c r="G3775" s="57" t="s">
        <v>259</v>
      </c>
      <c r="H3775" s="58">
        <v>0.11</v>
      </c>
      <c r="I3775" s="43">
        <f t="shared" si="791"/>
        <v>11.21</v>
      </c>
      <c r="J3775" s="43">
        <f t="shared" si="792"/>
        <v>1.2331000000000001</v>
      </c>
      <c r="L3775">
        <f>_xlfn.XLOOKUP(B3775,Analítico!B:B,Analítico!I:I,0)</f>
        <v>11.21</v>
      </c>
    </row>
    <row r="3776" spans="1:12" ht="26.25" hidden="1" thickBot="1" x14ac:dyDescent="0.3">
      <c r="A3776" s="44"/>
      <c r="B3776" s="44"/>
      <c r="C3776" s="44"/>
      <c r="D3776" s="44"/>
      <c r="E3776" s="44" t="s">
        <v>1629</v>
      </c>
      <c r="F3776" s="45">
        <v>9.64</v>
      </c>
      <c r="G3776" s="44" t="s">
        <v>1630</v>
      </c>
      <c r="H3776" s="45">
        <v>0</v>
      </c>
      <c r="I3776" s="44" t="s">
        <v>1631</v>
      </c>
      <c r="J3776" s="45">
        <v>9.64</v>
      </c>
      <c r="L3776" t="str">
        <f>_xlfn.XLOOKUP(B3776,Analítico!B:B,Analítico!I:I,0)</f>
        <v>MO com LS =&gt;</v>
      </c>
    </row>
    <row r="3777" spans="1:12" ht="15" hidden="1" customHeight="1" thickBot="1" x14ac:dyDescent="0.3">
      <c r="A3777" s="44"/>
      <c r="B3777" s="44"/>
      <c r="C3777" s="44"/>
      <c r="D3777" s="44"/>
      <c r="E3777" s="44" t="s">
        <v>1632</v>
      </c>
      <c r="F3777" s="45">
        <v>5.74</v>
      </c>
      <c r="G3777" s="44"/>
      <c r="H3777" s="229" t="s">
        <v>1633</v>
      </c>
      <c r="I3777" s="229"/>
      <c r="J3777" s="45">
        <v>31.86</v>
      </c>
      <c r="L3777" t="str">
        <f>_xlfn.XLOOKUP(B3777,Analítico!B:B,Analítico!I:I,0)</f>
        <v>MO com LS =&gt;</v>
      </c>
    </row>
    <row r="3778" spans="1:12" ht="0.75" customHeight="1" thickTop="1" x14ac:dyDescent="0.25">
      <c r="A3778" s="49"/>
      <c r="B3778" s="49"/>
      <c r="C3778" s="49"/>
      <c r="D3778" s="49"/>
      <c r="E3778" s="49"/>
      <c r="F3778" s="49"/>
      <c r="G3778" s="49"/>
      <c r="H3778" s="49"/>
      <c r="I3778" s="49"/>
      <c r="J3778" s="49"/>
      <c r="L3778" t="str">
        <f>_xlfn.XLOOKUP(B3778,Analítico!B:B,Analítico!I:I,0)</f>
        <v>MO com LS =&gt;</v>
      </c>
    </row>
    <row r="3779" spans="1:12" ht="18" hidden="1" customHeight="1" x14ac:dyDescent="0.25">
      <c r="A3779" s="36" t="s">
        <v>1556</v>
      </c>
      <c r="B3779" s="37" t="s">
        <v>137</v>
      </c>
      <c r="C3779" s="36" t="s">
        <v>138</v>
      </c>
      <c r="D3779" s="36" t="s">
        <v>9</v>
      </c>
      <c r="E3779" s="250" t="s">
        <v>1626</v>
      </c>
      <c r="F3779" s="250"/>
      <c r="G3779" s="38" t="s">
        <v>139</v>
      </c>
      <c r="H3779" s="37" t="s">
        <v>140</v>
      </c>
      <c r="I3779" s="37" t="s">
        <v>141</v>
      </c>
      <c r="J3779" s="37" t="s">
        <v>10</v>
      </c>
      <c r="L3779" t="str">
        <f>_xlfn.XLOOKUP(B3779,Analítico!B:B,Analítico!I:I,0)</f>
        <v>Valor Unit</v>
      </c>
    </row>
    <row r="3780" spans="1:12" ht="64.5" customHeight="1" x14ac:dyDescent="0.25">
      <c r="A3780" s="39" t="s">
        <v>1636</v>
      </c>
      <c r="B3780" s="40" t="s">
        <v>1557</v>
      </c>
      <c r="C3780" s="39" t="s">
        <v>157</v>
      </c>
      <c r="D3780" s="39" t="s">
        <v>1558</v>
      </c>
      <c r="E3780" s="251" t="s">
        <v>3295</v>
      </c>
      <c r="F3780" s="251"/>
      <c r="G3780" s="41" t="s">
        <v>255</v>
      </c>
      <c r="H3780" s="42">
        <v>1</v>
      </c>
      <c r="I3780" s="43">
        <f t="shared" ref="I3780:I3785" si="793">L3780</f>
        <v>58.109997303278689</v>
      </c>
      <c r="J3780" s="43">
        <f t="shared" ref="J3780:J3785" si="794">H3780*I3780</f>
        <v>58.109997303278689</v>
      </c>
      <c r="L3780">
        <f>_xlfn.XLOOKUP(B3780,Analítico!B:B,Analítico!I:I,0)</f>
        <v>58.109997303278689</v>
      </c>
    </row>
    <row r="3781" spans="1:12" ht="24" customHeight="1" x14ac:dyDescent="0.25">
      <c r="A3781" s="50" t="s">
        <v>1638</v>
      </c>
      <c r="B3781" s="51" t="s">
        <v>1792</v>
      </c>
      <c r="C3781" s="50" t="s">
        <v>157</v>
      </c>
      <c r="D3781" s="50" t="s">
        <v>1793</v>
      </c>
      <c r="E3781" s="248" t="s">
        <v>1637</v>
      </c>
      <c r="F3781" s="248"/>
      <c r="G3781" s="52" t="s">
        <v>266</v>
      </c>
      <c r="H3781" s="53">
        <v>0.48299999999999998</v>
      </c>
      <c r="I3781" s="43">
        <f t="shared" si="793"/>
        <v>26.65</v>
      </c>
      <c r="J3781" s="43">
        <f t="shared" si="794"/>
        <v>12.871949999999998</v>
      </c>
      <c r="L3781">
        <f>_xlfn.XLOOKUP(B3781,Analítico!B:B,Analítico!I:I,0)</f>
        <v>26.65</v>
      </c>
    </row>
    <row r="3782" spans="1:12" ht="24" customHeight="1" x14ac:dyDescent="0.25">
      <c r="A3782" s="50" t="s">
        <v>1638</v>
      </c>
      <c r="B3782" s="51" t="s">
        <v>1186</v>
      </c>
      <c r="C3782" s="50" t="s">
        <v>157</v>
      </c>
      <c r="D3782" s="50" t="s">
        <v>1187</v>
      </c>
      <c r="E3782" s="248" t="s">
        <v>1637</v>
      </c>
      <c r="F3782" s="248"/>
      <c r="G3782" s="52" t="s">
        <v>266</v>
      </c>
      <c r="H3782" s="53">
        <v>0.48299999999999998</v>
      </c>
      <c r="I3782" s="43">
        <f t="shared" si="793"/>
        <v>18.82</v>
      </c>
      <c r="J3782" s="43">
        <f t="shared" si="794"/>
        <v>9.0900599999999994</v>
      </c>
      <c r="L3782">
        <f>_xlfn.XLOOKUP(B3782,Analítico!B:B,Analítico!I:I,0)</f>
        <v>18.82</v>
      </c>
    </row>
    <row r="3783" spans="1:12" ht="25.5" customHeight="1" x14ac:dyDescent="0.25">
      <c r="A3783" s="50" t="s">
        <v>1638</v>
      </c>
      <c r="B3783" s="51" t="s">
        <v>1907</v>
      </c>
      <c r="C3783" s="50" t="s">
        <v>157</v>
      </c>
      <c r="D3783" s="50" t="s">
        <v>1908</v>
      </c>
      <c r="E3783" s="248" t="s">
        <v>1637</v>
      </c>
      <c r="F3783" s="248"/>
      <c r="G3783" s="52" t="s">
        <v>212</v>
      </c>
      <c r="H3783" s="53">
        <v>2E-3</v>
      </c>
      <c r="I3783" s="43">
        <f t="shared" si="793"/>
        <v>629.28</v>
      </c>
      <c r="J3783" s="43">
        <f t="shared" si="794"/>
        <v>1.2585599999999999</v>
      </c>
      <c r="L3783">
        <f>_xlfn.XLOOKUP(B3783,Analítico!B:B,Analítico!I:I,0)</f>
        <v>629.28</v>
      </c>
    </row>
    <row r="3784" spans="1:12" ht="25.5" customHeight="1" x14ac:dyDescent="0.25">
      <c r="A3784" s="55" t="s">
        <v>1627</v>
      </c>
      <c r="B3784" s="56" t="s">
        <v>3211</v>
      </c>
      <c r="C3784" s="55" t="s">
        <v>157</v>
      </c>
      <c r="D3784" s="55" t="s">
        <v>3212</v>
      </c>
      <c r="E3784" s="249" t="s">
        <v>1648</v>
      </c>
      <c r="F3784" s="249"/>
      <c r="G3784" s="57" t="s">
        <v>212</v>
      </c>
      <c r="H3784" s="58">
        <v>7.0000000000000001E-3</v>
      </c>
      <c r="I3784" s="43">
        <f t="shared" si="793"/>
        <v>122.28</v>
      </c>
      <c r="J3784" s="43">
        <f t="shared" si="794"/>
        <v>0.85596000000000005</v>
      </c>
      <c r="L3784">
        <f>_xlfn.XLOOKUP(B3784,Analítico!B:B,Analítico!I:I,0)</f>
        <v>122.28</v>
      </c>
    </row>
    <row r="3785" spans="1:12" ht="25.5" customHeight="1" thickBot="1" x14ac:dyDescent="0.3">
      <c r="A3785" s="55" t="s">
        <v>1627</v>
      </c>
      <c r="B3785" s="56" t="s">
        <v>3296</v>
      </c>
      <c r="C3785" s="55" t="s">
        <v>157</v>
      </c>
      <c r="D3785" s="55" t="s">
        <v>3297</v>
      </c>
      <c r="E3785" s="249" t="s">
        <v>1648</v>
      </c>
      <c r="F3785" s="249"/>
      <c r="G3785" s="57" t="s">
        <v>255</v>
      </c>
      <c r="H3785" s="58">
        <v>1.0049999999999999</v>
      </c>
      <c r="I3785" s="43">
        <f t="shared" si="793"/>
        <v>33.86</v>
      </c>
      <c r="J3785" s="43">
        <f t="shared" si="794"/>
        <v>34.029299999999999</v>
      </c>
      <c r="L3785">
        <f>_xlfn.XLOOKUP(B3785,Analítico!B:B,Analítico!I:I,0)</f>
        <v>33.86</v>
      </c>
    </row>
    <row r="3786" spans="1:12" ht="26.25" hidden="1" thickBot="1" x14ac:dyDescent="0.3">
      <c r="A3786" s="44"/>
      <c r="B3786" s="44"/>
      <c r="C3786" s="44"/>
      <c r="D3786" s="44"/>
      <c r="E3786" s="44" t="s">
        <v>1629</v>
      </c>
      <c r="F3786" s="45">
        <v>16.84</v>
      </c>
      <c r="G3786" s="44" t="s">
        <v>1630</v>
      </c>
      <c r="H3786" s="45">
        <v>0</v>
      </c>
      <c r="I3786" s="44" t="s">
        <v>1631</v>
      </c>
      <c r="J3786" s="45">
        <v>16.84</v>
      </c>
      <c r="L3786" t="str">
        <f>_xlfn.XLOOKUP(B3786,Analítico!B:B,Analítico!I:I,0)</f>
        <v>MO com LS =&gt;</v>
      </c>
    </row>
    <row r="3787" spans="1:12" ht="15" hidden="1" customHeight="1" thickBot="1" x14ac:dyDescent="0.3">
      <c r="A3787" s="44"/>
      <c r="B3787" s="44"/>
      <c r="C3787" s="44"/>
      <c r="D3787" s="44"/>
      <c r="E3787" s="44" t="s">
        <v>1632</v>
      </c>
      <c r="F3787" s="45">
        <v>13</v>
      </c>
      <c r="G3787" s="44"/>
      <c r="H3787" s="229" t="s">
        <v>1633</v>
      </c>
      <c r="I3787" s="229"/>
      <c r="J3787" s="45">
        <v>72.13</v>
      </c>
      <c r="L3787" t="str">
        <f>_xlfn.XLOOKUP(B3787,Analítico!B:B,Analítico!I:I,0)</f>
        <v>MO com LS =&gt;</v>
      </c>
    </row>
    <row r="3788" spans="1:12" ht="0.75" customHeight="1" thickTop="1" x14ac:dyDescent="0.25">
      <c r="A3788" s="49"/>
      <c r="B3788" s="49"/>
      <c r="C3788" s="49"/>
      <c r="D3788" s="49"/>
      <c r="E3788" s="49"/>
      <c r="F3788" s="49"/>
      <c r="G3788" s="49"/>
      <c r="H3788" s="49"/>
      <c r="I3788" s="49"/>
      <c r="J3788" s="49"/>
      <c r="L3788" t="str">
        <f>_xlfn.XLOOKUP(B3788,Analítico!B:B,Analítico!I:I,0)</f>
        <v>MO com LS =&gt;</v>
      </c>
    </row>
    <row r="3789" spans="1:12" ht="18" hidden="1" customHeight="1" x14ac:dyDescent="0.25">
      <c r="A3789" s="36" t="s">
        <v>1559</v>
      </c>
      <c r="B3789" s="37" t="s">
        <v>137</v>
      </c>
      <c r="C3789" s="36" t="s">
        <v>138</v>
      </c>
      <c r="D3789" s="36" t="s">
        <v>9</v>
      </c>
      <c r="E3789" s="250" t="s">
        <v>1626</v>
      </c>
      <c r="F3789" s="250"/>
      <c r="G3789" s="38" t="s">
        <v>139</v>
      </c>
      <c r="H3789" s="37" t="s">
        <v>140</v>
      </c>
      <c r="I3789" s="37" t="s">
        <v>141</v>
      </c>
      <c r="J3789" s="37" t="s">
        <v>10</v>
      </c>
      <c r="L3789" t="str">
        <f>_xlfn.XLOOKUP(B3789,Analítico!B:B,Analítico!I:I,0)</f>
        <v>Valor Unit</v>
      </c>
    </row>
    <row r="3790" spans="1:12" ht="25.5" customHeight="1" x14ac:dyDescent="0.25">
      <c r="A3790" s="39" t="s">
        <v>1636</v>
      </c>
      <c r="B3790" s="40" t="s">
        <v>1560</v>
      </c>
      <c r="C3790" s="39" t="s">
        <v>157</v>
      </c>
      <c r="D3790" s="39" t="s">
        <v>1561</v>
      </c>
      <c r="E3790" s="251" t="s">
        <v>3298</v>
      </c>
      <c r="F3790" s="251"/>
      <c r="G3790" s="41" t="s">
        <v>159</v>
      </c>
      <c r="H3790" s="42">
        <v>1</v>
      </c>
      <c r="I3790" s="43">
        <f t="shared" ref="I3790:I3793" si="795">L3790</f>
        <v>16.877921024590162</v>
      </c>
      <c r="J3790" s="43">
        <f t="shared" ref="J3790:J3793" si="796">H3790*I3790</f>
        <v>16.877921024590162</v>
      </c>
      <c r="L3790">
        <f>_xlfn.XLOOKUP(B3790,Analítico!B:B,Analítico!I:I,0)</f>
        <v>16.877921024590162</v>
      </c>
    </row>
    <row r="3791" spans="1:12" ht="24" customHeight="1" x14ac:dyDescent="0.25">
      <c r="A3791" s="50" t="s">
        <v>1638</v>
      </c>
      <c r="B3791" s="51" t="s">
        <v>1186</v>
      </c>
      <c r="C3791" s="50" t="s">
        <v>157</v>
      </c>
      <c r="D3791" s="50" t="s">
        <v>1187</v>
      </c>
      <c r="E3791" s="248" t="s">
        <v>1637</v>
      </c>
      <c r="F3791" s="248"/>
      <c r="G3791" s="52" t="s">
        <v>266</v>
      </c>
      <c r="H3791" s="53">
        <v>0.15640000000000001</v>
      </c>
      <c r="I3791" s="43">
        <f t="shared" si="795"/>
        <v>18.82</v>
      </c>
      <c r="J3791" s="43">
        <f t="shared" si="796"/>
        <v>2.9434480000000001</v>
      </c>
      <c r="L3791">
        <f>_xlfn.XLOOKUP(B3791,Analítico!B:B,Analítico!I:I,0)</f>
        <v>18.82</v>
      </c>
    </row>
    <row r="3792" spans="1:12" ht="24" customHeight="1" x14ac:dyDescent="0.25">
      <c r="A3792" s="50" t="s">
        <v>1638</v>
      </c>
      <c r="B3792" s="51" t="s">
        <v>3299</v>
      </c>
      <c r="C3792" s="50" t="s">
        <v>157</v>
      </c>
      <c r="D3792" s="50" t="s">
        <v>3300</v>
      </c>
      <c r="E3792" s="248" t="s">
        <v>1637</v>
      </c>
      <c r="F3792" s="248"/>
      <c r="G3792" s="52" t="s">
        <v>266</v>
      </c>
      <c r="H3792" s="53">
        <v>3.9100000000000003E-2</v>
      </c>
      <c r="I3792" s="43">
        <f t="shared" si="795"/>
        <v>23.68</v>
      </c>
      <c r="J3792" s="43">
        <f t="shared" si="796"/>
        <v>0.92588800000000004</v>
      </c>
      <c r="L3792">
        <f>_xlfn.XLOOKUP(B3792,Analítico!B:B,Analítico!I:I,0)</f>
        <v>23.68</v>
      </c>
    </row>
    <row r="3793" spans="1:12" ht="25.5" customHeight="1" thickBot="1" x14ac:dyDescent="0.3">
      <c r="A3793" s="55" t="s">
        <v>1627</v>
      </c>
      <c r="B3793" s="56" t="s">
        <v>3301</v>
      </c>
      <c r="C3793" s="55" t="s">
        <v>157</v>
      </c>
      <c r="D3793" s="55" t="s">
        <v>3302</v>
      </c>
      <c r="E3793" s="249" t="s">
        <v>1648</v>
      </c>
      <c r="F3793" s="249"/>
      <c r="G3793" s="57" t="s">
        <v>159</v>
      </c>
      <c r="H3793" s="58">
        <v>1</v>
      </c>
      <c r="I3793" s="43">
        <f t="shared" si="795"/>
        <v>13.02</v>
      </c>
      <c r="J3793" s="43">
        <f t="shared" si="796"/>
        <v>13.02</v>
      </c>
      <c r="L3793">
        <f>_xlfn.XLOOKUP(B3793,Analítico!B:B,Analítico!I:I,0)</f>
        <v>13.02</v>
      </c>
    </row>
    <row r="3794" spans="1:12" ht="26.25" hidden="1" thickBot="1" x14ac:dyDescent="0.3">
      <c r="A3794" s="44"/>
      <c r="B3794" s="44"/>
      <c r="C3794" s="44"/>
      <c r="D3794" s="44"/>
      <c r="E3794" s="44" t="s">
        <v>1629</v>
      </c>
      <c r="F3794" s="45">
        <v>2.77</v>
      </c>
      <c r="G3794" s="44" t="s">
        <v>1630</v>
      </c>
      <c r="H3794" s="45">
        <v>0</v>
      </c>
      <c r="I3794" s="44" t="s">
        <v>1631</v>
      </c>
      <c r="J3794" s="45">
        <v>2.77</v>
      </c>
      <c r="L3794" t="str">
        <f>_xlfn.XLOOKUP(B3794,Analítico!B:B,Analítico!I:I,0)</f>
        <v>MO com LS =&gt;</v>
      </c>
    </row>
    <row r="3795" spans="1:12" ht="15" hidden="1" customHeight="1" thickBot="1" x14ac:dyDescent="0.3">
      <c r="A3795" s="44"/>
      <c r="B3795" s="44"/>
      <c r="C3795" s="44"/>
      <c r="D3795" s="44"/>
      <c r="E3795" s="44" t="s">
        <v>1632</v>
      </c>
      <c r="F3795" s="45">
        <v>3.77</v>
      </c>
      <c r="G3795" s="44"/>
      <c r="H3795" s="229" t="s">
        <v>1633</v>
      </c>
      <c r="I3795" s="229"/>
      <c r="J3795" s="45">
        <v>20.95</v>
      </c>
      <c r="L3795" t="str">
        <f>_xlfn.XLOOKUP(B3795,Analítico!B:B,Analítico!I:I,0)</f>
        <v>MO com LS =&gt;</v>
      </c>
    </row>
    <row r="3796" spans="1:12" ht="0.75" customHeight="1" thickTop="1" x14ac:dyDescent="0.25">
      <c r="A3796" s="49"/>
      <c r="B3796" s="49"/>
      <c r="C3796" s="49"/>
      <c r="D3796" s="49"/>
      <c r="E3796" s="49"/>
      <c r="F3796" s="49"/>
      <c r="G3796" s="49"/>
      <c r="H3796" s="49"/>
      <c r="I3796" s="49"/>
      <c r="J3796" s="49"/>
      <c r="L3796" t="str">
        <f>_xlfn.XLOOKUP(B3796,Analítico!B:B,Analítico!I:I,0)</f>
        <v>MO com LS =&gt;</v>
      </c>
    </row>
    <row r="3797" spans="1:12" ht="18" hidden="1" customHeight="1" x14ac:dyDescent="0.25">
      <c r="A3797" s="36" t="s">
        <v>1565</v>
      </c>
      <c r="B3797" s="37" t="s">
        <v>137</v>
      </c>
      <c r="C3797" s="36" t="s">
        <v>138</v>
      </c>
      <c r="D3797" s="36" t="s">
        <v>9</v>
      </c>
      <c r="E3797" s="250" t="s">
        <v>1626</v>
      </c>
      <c r="F3797" s="250"/>
      <c r="G3797" s="38" t="s">
        <v>139</v>
      </c>
      <c r="H3797" s="37" t="s">
        <v>140</v>
      </c>
      <c r="I3797" s="37" t="s">
        <v>141</v>
      </c>
      <c r="J3797" s="37" t="s">
        <v>10</v>
      </c>
      <c r="L3797" t="str">
        <f>_xlfn.XLOOKUP(B3797,Analítico!B:B,Analítico!I:I,0)</f>
        <v>Valor Unit</v>
      </c>
    </row>
    <row r="3798" spans="1:12" ht="25.5" customHeight="1" x14ac:dyDescent="0.25">
      <c r="A3798" s="39" t="s">
        <v>1636</v>
      </c>
      <c r="B3798" s="40" t="s">
        <v>1566</v>
      </c>
      <c r="C3798" s="39" t="s">
        <v>157</v>
      </c>
      <c r="D3798" s="39" t="s">
        <v>1567</v>
      </c>
      <c r="E3798" s="251" t="s">
        <v>3298</v>
      </c>
      <c r="F3798" s="251"/>
      <c r="G3798" s="41" t="s">
        <v>164</v>
      </c>
      <c r="H3798" s="42">
        <v>1</v>
      </c>
      <c r="I3798" s="43">
        <f t="shared" ref="I3798:I3803" si="797">L3798</f>
        <v>331.88679452459019</v>
      </c>
      <c r="J3798" s="43">
        <f t="shared" ref="J3798:J3803" si="798">H3798*I3798</f>
        <v>331.88679452459019</v>
      </c>
      <c r="L3798">
        <f>_xlfn.XLOOKUP(B3798,Analítico!B:B,Analítico!I:I,0)</f>
        <v>331.88679452459019</v>
      </c>
    </row>
    <row r="3799" spans="1:12" ht="24" customHeight="1" x14ac:dyDescent="0.25">
      <c r="A3799" s="50" t="s">
        <v>1638</v>
      </c>
      <c r="B3799" s="51" t="s">
        <v>1186</v>
      </c>
      <c r="C3799" s="50" t="s">
        <v>157</v>
      </c>
      <c r="D3799" s="50" t="s">
        <v>1187</v>
      </c>
      <c r="E3799" s="248" t="s">
        <v>1637</v>
      </c>
      <c r="F3799" s="248"/>
      <c r="G3799" s="52" t="s">
        <v>266</v>
      </c>
      <c r="H3799" s="53">
        <v>4.3620000000000001</v>
      </c>
      <c r="I3799" s="43">
        <f t="shared" si="797"/>
        <v>18.82</v>
      </c>
      <c r="J3799" s="43">
        <f t="shared" si="798"/>
        <v>82.09284000000001</v>
      </c>
      <c r="L3799">
        <f>_xlfn.XLOOKUP(B3799,Analítico!B:B,Analítico!I:I,0)</f>
        <v>18.82</v>
      </c>
    </row>
    <row r="3800" spans="1:12" ht="24" customHeight="1" x14ac:dyDescent="0.25">
      <c r="A3800" s="50" t="s">
        <v>1638</v>
      </c>
      <c r="B3800" s="51" t="s">
        <v>3299</v>
      </c>
      <c r="C3800" s="50" t="s">
        <v>157</v>
      </c>
      <c r="D3800" s="50" t="s">
        <v>3300</v>
      </c>
      <c r="E3800" s="248" t="s">
        <v>1637</v>
      </c>
      <c r="F3800" s="248"/>
      <c r="G3800" s="52" t="s">
        <v>266</v>
      </c>
      <c r="H3800" s="53">
        <v>1.0905</v>
      </c>
      <c r="I3800" s="43">
        <f t="shared" si="797"/>
        <v>23.68</v>
      </c>
      <c r="J3800" s="43">
        <f t="shared" si="798"/>
        <v>25.823039999999999</v>
      </c>
      <c r="L3800">
        <f>_xlfn.XLOOKUP(B3800,Analítico!B:B,Analítico!I:I,0)</f>
        <v>23.68</v>
      </c>
    </row>
    <row r="3801" spans="1:12" ht="64.5" customHeight="1" x14ac:dyDescent="0.25">
      <c r="A3801" s="50" t="s">
        <v>1638</v>
      </c>
      <c r="B3801" s="51" t="s">
        <v>3303</v>
      </c>
      <c r="C3801" s="50" t="s">
        <v>157</v>
      </c>
      <c r="D3801" s="50" t="s">
        <v>3304</v>
      </c>
      <c r="E3801" s="248" t="s">
        <v>1900</v>
      </c>
      <c r="F3801" s="248"/>
      <c r="G3801" s="52" t="s">
        <v>1901</v>
      </c>
      <c r="H3801" s="53">
        <v>0.2999</v>
      </c>
      <c r="I3801" s="43">
        <f t="shared" si="797"/>
        <v>207.73</v>
      </c>
      <c r="J3801" s="43">
        <f t="shared" si="798"/>
        <v>62.298226999999997</v>
      </c>
      <c r="L3801">
        <f>_xlfn.XLOOKUP(B3801,Analítico!B:B,Analítico!I:I,0)</f>
        <v>207.73</v>
      </c>
    </row>
    <row r="3802" spans="1:12" ht="64.5" customHeight="1" x14ac:dyDescent="0.25">
      <c r="A3802" s="50" t="s">
        <v>1638</v>
      </c>
      <c r="B3802" s="51" t="s">
        <v>3305</v>
      </c>
      <c r="C3802" s="50" t="s">
        <v>157</v>
      </c>
      <c r="D3802" s="50" t="s">
        <v>3306</v>
      </c>
      <c r="E3802" s="248" t="s">
        <v>1900</v>
      </c>
      <c r="F3802" s="248"/>
      <c r="G3802" s="52" t="s">
        <v>1904</v>
      </c>
      <c r="H3802" s="53">
        <v>1.2252000000000001</v>
      </c>
      <c r="I3802" s="43">
        <f t="shared" si="797"/>
        <v>52.45</v>
      </c>
      <c r="J3802" s="43">
        <f t="shared" si="798"/>
        <v>64.261740000000003</v>
      </c>
      <c r="L3802">
        <f>_xlfn.XLOOKUP(B3802,Analítico!B:B,Analítico!I:I,0)</f>
        <v>52.45</v>
      </c>
    </row>
    <row r="3803" spans="1:12" ht="24" customHeight="1" thickBot="1" x14ac:dyDescent="0.3">
      <c r="A3803" s="55" t="s">
        <v>1627</v>
      </c>
      <c r="B3803" s="56" t="s">
        <v>3307</v>
      </c>
      <c r="C3803" s="55" t="s">
        <v>157</v>
      </c>
      <c r="D3803" s="55" t="s">
        <v>3308</v>
      </c>
      <c r="E3803" s="249" t="s">
        <v>1648</v>
      </c>
      <c r="F3803" s="249"/>
      <c r="G3803" s="57" t="s">
        <v>164</v>
      </c>
      <c r="H3803" s="58">
        <v>1</v>
      </c>
      <c r="I3803" s="43">
        <f t="shared" si="797"/>
        <v>97.43</v>
      </c>
      <c r="J3803" s="43">
        <f t="shared" si="798"/>
        <v>97.43</v>
      </c>
      <c r="L3803">
        <f>_xlfn.XLOOKUP(B3803,Analítico!B:B,Analítico!I:I,0)</f>
        <v>97.43</v>
      </c>
    </row>
    <row r="3804" spans="1:12" ht="26.25" hidden="1" thickBot="1" x14ac:dyDescent="0.3">
      <c r="A3804" s="44"/>
      <c r="B3804" s="44"/>
      <c r="C3804" s="44"/>
      <c r="D3804" s="44"/>
      <c r="E3804" s="44" t="s">
        <v>1629</v>
      </c>
      <c r="F3804" s="45">
        <v>106.34</v>
      </c>
      <c r="G3804" s="44" t="s">
        <v>1630</v>
      </c>
      <c r="H3804" s="45">
        <v>0</v>
      </c>
      <c r="I3804" s="44" t="s">
        <v>1631</v>
      </c>
      <c r="J3804" s="45">
        <v>106.34</v>
      </c>
      <c r="L3804" t="str">
        <f>_xlfn.XLOOKUP(B3804,Analítico!B:B,Analítico!I:I,0)</f>
        <v>MO com LS =&gt;</v>
      </c>
    </row>
    <row r="3805" spans="1:12" ht="15" hidden="1" customHeight="1" thickBot="1" x14ac:dyDescent="0.3">
      <c r="A3805" s="44"/>
      <c r="B3805" s="44"/>
      <c r="C3805" s="44"/>
      <c r="D3805" s="44"/>
      <c r="E3805" s="44" t="s">
        <v>1632</v>
      </c>
      <c r="F3805" s="45">
        <v>74.28</v>
      </c>
      <c r="G3805" s="44"/>
      <c r="H3805" s="229" t="s">
        <v>1633</v>
      </c>
      <c r="I3805" s="229"/>
      <c r="J3805" s="45">
        <v>411.96</v>
      </c>
      <c r="L3805" t="str">
        <f>_xlfn.XLOOKUP(B3805,Analítico!B:B,Analítico!I:I,0)</f>
        <v>MO com LS =&gt;</v>
      </c>
    </row>
    <row r="3806" spans="1:12" ht="0.75" customHeight="1" thickTop="1" x14ac:dyDescent="0.25">
      <c r="A3806" s="49"/>
      <c r="B3806" s="49"/>
      <c r="C3806" s="49"/>
      <c r="D3806" s="49"/>
      <c r="E3806" s="49"/>
      <c r="F3806" s="49"/>
      <c r="G3806" s="49"/>
      <c r="H3806" s="49"/>
      <c r="I3806" s="49"/>
      <c r="J3806" s="49"/>
      <c r="L3806" t="str">
        <f>_xlfn.XLOOKUP(B3806,Analítico!B:B,Analítico!I:I,0)</f>
        <v>MO com LS =&gt;</v>
      </c>
    </row>
    <row r="3807" spans="1:12" ht="18" hidden="1" customHeight="1" x14ac:dyDescent="0.25">
      <c r="A3807" s="36" t="s">
        <v>1568</v>
      </c>
      <c r="B3807" s="37" t="s">
        <v>137</v>
      </c>
      <c r="C3807" s="36" t="s">
        <v>138</v>
      </c>
      <c r="D3807" s="36" t="s">
        <v>9</v>
      </c>
      <c r="E3807" s="250" t="s">
        <v>1626</v>
      </c>
      <c r="F3807" s="250"/>
      <c r="G3807" s="38" t="s">
        <v>139</v>
      </c>
      <c r="H3807" s="37" t="s">
        <v>140</v>
      </c>
      <c r="I3807" s="37" t="s">
        <v>141</v>
      </c>
      <c r="J3807" s="37" t="s">
        <v>10</v>
      </c>
      <c r="L3807" t="str">
        <f>_xlfn.XLOOKUP(B3807,Analítico!B:B,Analítico!I:I,0)</f>
        <v>Valor Unit</v>
      </c>
    </row>
    <row r="3808" spans="1:12" ht="24" customHeight="1" x14ac:dyDescent="0.25">
      <c r="A3808" s="39" t="s">
        <v>1636</v>
      </c>
      <c r="B3808" s="40" t="s">
        <v>1569</v>
      </c>
      <c r="C3808" s="39" t="s">
        <v>157</v>
      </c>
      <c r="D3808" s="39" t="s">
        <v>1570</v>
      </c>
      <c r="E3808" s="251" t="s">
        <v>3298</v>
      </c>
      <c r="F3808" s="251"/>
      <c r="G3808" s="41" t="s">
        <v>159</v>
      </c>
      <c r="H3808" s="42">
        <v>1</v>
      </c>
      <c r="I3808" s="43">
        <f t="shared" ref="I3808:I3811" si="799">L3808</f>
        <v>61.727270114754106</v>
      </c>
      <c r="J3808" s="43">
        <f t="shared" ref="J3808:J3811" si="800">H3808*I3808</f>
        <v>61.727270114754106</v>
      </c>
      <c r="L3808">
        <f>_xlfn.XLOOKUP(B3808,Analítico!B:B,Analítico!I:I,0)</f>
        <v>61.727270114754106</v>
      </c>
    </row>
    <row r="3809" spans="1:12" ht="24" customHeight="1" x14ac:dyDescent="0.25">
      <c r="A3809" s="50" t="s">
        <v>1638</v>
      </c>
      <c r="B3809" s="51" t="s">
        <v>1186</v>
      </c>
      <c r="C3809" s="50" t="s">
        <v>157</v>
      </c>
      <c r="D3809" s="50" t="s">
        <v>1187</v>
      </c>
      <c r="E3809" s="248" t="s">
        <v>1637</v>
      </c>
      <c r="F3809" s="248"/>
      <c r="G3809" s="52" t="s">
        <v>266</v>
      </c>
      <c r="H3809" s="53">
        <v>0.21099999999999999</v>
      </c>
      <c r="I3809" s="43">
        <f t="shared" si="799"/>
        <v>18.82</v>
      </c>
      <c r="J3809" s="43">
        <f t="shared" si="800"/>
        <v>3.9710199999999998</v>
      </c>
      <c r="L3809">
        <f>_xlfn.XLOOKUP(B3809,Analítico!B:B,Analítico!I:I,0)</f>
        <v>18.82</v>
      </c>
    </row>
    <row r="3810" spans="1:12" ht="24" customHeight="1" x14ac:dyDescent="0.25">
      <c r="A3810" s="50" t="s">
        <v>1638</v>
      </c>
      <c r="B3810" s="51" t="s">
        <v>3299</v>
      </c>
      <c r="C3810" s="50" t="s">
        <v>157</v>
      </c>
      <c r="D3810" s="50" t="s">
        <v>3300</v>
      </c>
      <c r="E3810" s="248" t="s">
        <v>1637</v>
      </c>
      <c r="F3810" s="248"/>
      <c r="G3810" s="52" t="s">
        <v>266</v>
      </c>
      <c r="H3810" s="53">
        <v>5.28E-2</v>
      </c>
      <c r="I3810" s="43">
        <f t="shared" si="799"/>
        <v>23.68</v>
      </c>
      <c r="J3810" s="43">
        <f t="shared" si="800"/>
        <v>1.2503040000000001</v>
      </c>
      <c r="L3810">
        <f>_xlfn.XLOOKUP(B3810,Analítico!B:B,Analítico!I:I,0)</f>
        <v>23.68</v>
      </c>
    </row>
    <row r="3811" spans="1:12" ht="39" customHeight="1" thickBot="1" x14ac:dyDescent="0.3">
      <c r="A3811" s="55" t="s">
        <v>1627</v>
      </c>
      <c r="B3811" s="56" t="s">
        <v>3309</v>
      </c>
      <c r="C3811" s="55" t="s">
        <v>157</v>
      </c>
      <c r="D3811" s="55" t="s">
        <v>3310</v>
      </c>
      <c r="E3811" s="249" t="s">
        <v>1648</v>
      </c>
      <c r="F3811" s="249"/>
      <c r="G3811" s="57" t="s">
        <v>164</v>
      </c>
      <c r="H3811" s="58">
        <v>25</v>
      </c>
      <c r="I3811" s="43">
        <f t="shared" si="799"/>
        <v>2.2599999999999998</v>
      </c>
      <c r="J3811" s="43">
        <f t="shared" si="800"/>
        <v>56.499999999999993</v>
      </c>
      <c r="L3811">
        <f>_xlfn.XLOOKUP(B3811,Analítico!B:B,Analítico!I:I,0)</f>
        <v>2.2599999999999998</v>
      </c>
    </row>
    <row r="3812" spans="1:12" ht="26.25" hidden="1" thickBot="1" x14ac:dyDescent="0.3">
      <c r="A3812" s="44"/>
      <c r="B3812" s="44"/>
      <c r="C3812" s="44"/>
      <c r="D3812" s="44"/>
      <c r="E3812" s="44" t="s">
        <v>1629</v>
      </c>
      <c r="F3812" s="45">
        <v>3.75</v>
      </c>
      <c r="G3812" s="44" t="s">
        <v>1630</v>
      </c>
      <c r="H3812" s="45">
        <v>0</v>
      </c>
      <c r="I3812" s="44" t="s">
        <v>1631</v>
      </c>
      <c r="J3812" s="45">
        <v>3.75</v>
      </c>
      <c r="L3812" t="str">
        <f>_xlfn.XLOOKUP(B3812,Analítico!B:B,Analítico!I:I,0)</f>
        <v>MO com LS =&gt;</v>
      </c>
    </row>
    <row r="3813" spans="1:12" ht="15" hidden="1" customHeight="1" thickBot="1" x14ac:dyDescent="0.3">
      <c r="A3813" s="44"/>
      <c r="B3813" s="44"/>
      <c r="C3813" s="44"/>
      <c r="D3813" s="44"/>
      <c r="E3813" s="44" t="s">
        <v>1632</v>
      </c>
      <c r="F3813" s="45">
        <v>13.81</v>
      </c>
      <c r="G3813" s="44"/>
      <c r="H3813" s="229" t="s">
        <v>1633</v>
      </c>
      <c r="I3813" s="229"/>
      <c r="J3813" s="45">
        <v>76.62</v>
      </c>
      <c r="L3813" t="str">
        <f>_xlfn.XLOOKUP(B3813,Analítico!B:B,Analítico!I:I,0)</f>
        <v>MO com LS =&gt;</v>
      </c>
    </row>
    <row r="3814" spans="1:12" ht="0.75" customHeight="1" thickTop="1" x14ac:dyDescent="0.25">
      <c r="A3814" s="49"/>
      <c r="B3814" s="49"/>
      <c r="C3814" s="49"/>
      <c r="D3814" s="49"/>
      <c r="E3814" s="49"/>
      <c r="F3814" s="49"/>
      <c r="G3814" s="49"/>
      <c r="H3814" s="49"/>
      <c r="I3814" s="49"/>
      <c r="J3814" s="49"/>
      <c r="L3814" t="str">
        <f>_xlfn.XLOOKUP(B3814,Analítico!B:B,Analítico!I:I,0)</f>
        <v>MO com LS =&gt;</v>
      </c>
    </row>
    <row r="3815" spans="1:12" ht="18" hidden="1" customHeight="1" x14ac:dyDescent="0.25">
      <c r="A3815" s="36" t="s">
        <v>1571</v>
      </c>
      <c r="B3815" s="37" t="s">
        <v>137</v>
      </c>
      <c r="C3815" s="36" t="s">
        <v>138</v>
      </c>
      <c r="D3815" s="36" t="s">
        <v>9</v>
      </c>
      <c r="E3815" s="250" t="s">
        <v>1626</v>
      </c>
      <c r="F3815" s="250"/>
      <c r="G3815" s="38" t="s">
        <v>139</v>
      </c>
      <c r="H3815" s="37" t="s">
        <v>140</v>
      </c>
      <c r="I3815" s="37" t="s">
        <v>141</v>
      </c>
      <c r="J3815" s="37" t="s">
        <v>10</v>
      </c>
      <c r="L3815" t="str">
        <f>_xlfn.XLOOKUP(B3815,Analítico!B:B,Analítico!I:I,0)</f>
        <v>Valor Unit</v>
      </c>
    </row>
    <row r="3816" spans="1:12" ht="25.5" customHeight="1" x14ac:dyDescent="0.25">
      <c r="A3816" s="39" t="s">
        <v>1636</v>
      </c>
      <c r="B3816" s="40" t="s">
        <v>1572</v>
      </c>
      <c r="C3816" s="39" t="s">
        <v>157</v>
      </c>
      <c r="D3816" s="39" t="s">
        <v>1573</v>
      </c>
      <c r="E3816" s="251" t="s">
        <v>3298</v>
      </c>
      <c r="F3816" s="251"/>
      <c r="G3816" s="41" t="s">
        <v>164</v>
      </c>
      <c r="H3816" s="42">
        <v>1</v>
      </c>
      <c r="I3816" s="43">
        <f t="shared" ref="I3816:I3819" si="801">L3816</f>
        <v>66.045439885245912</v>
      </c>
      <c r="J3816" s="43">
        <f t="shared" ref="J3816:J3819" si="802">H3816*I3816</f>
        <v>66.045439885245912</v>
      </c>
      <c r="L3816">
        <f>_xlfn.XLOOKUP(B3816,Analítico!B:B,Analítico!I:I,0)</f>
        <v>66.045439885245912</v>
      </c>
    </row>
    <row r="3817" spans="1:12" ht="24" customHeight="1" x14ac:dyDescent="0.25">
      <c r="A3817" s="50" t="s">
        <v>1638</v>
      </c>
      <c r="B3817" s="51" t="s">
        <v>1186</v>
      </c>
      <c r="C3817" s="50" t="s">
        <v>157</v>
      </c>
      <c r="D3817" s="50" t="s">
        <v>1187</v>
      </c>
      <c r="E3817" s="248" t="s">
        <v>1637</v>
      </c>
      <c r="F3817" s="248"/>
      <c r="G3817" s="52" t="s">
        <v>266</v>
      </c>
      <c r="H3817" s="53">
        <v>0.72719999999999996</v>
      </c>
      <c r="I3817" s="43">
        <f t="shared" si="801"/>
        <v>18.82</v>
      </c>
      <c r="J3817" s="43">
        <f t="shared" si="802"/>
        <v>13.685903999999999</v>
      </c>
      <c r="L3817">
        <f>_xlfn.XLOOKUP(B3817,Analítico!B:B,Analítico!I:I,0)</f>
        <v>18.82</v>
      </c>
    </row>
    <row r="3818" spans="1:12" ht="24" customHeight="1" x14ac:dyDescent="0.25">
      <c r="A3818" s="50" t="s">
        <v>1638</v>
      </c>
      <c r="B3818" s="51" t="s">
        <v>3299</v>
      </c>
      <c r="C3818" s="50" t="s">
        <v>157</v>
      </c>
      <c r="D3818" s="50" t="s">
        <v>3300</v>
      </c>
      <c r="E3818" s="248" t="s">
        <v>1637</v>
      </c>
      <c r="F3818" s="248"/>
      <c r="G3818" s="52" t="s">
        <v>266</v>
      </c>
      <c r="H3818" s="53">
        <v>0.18179999999999999</v>
      </c>
      <c r="I3818" s="43">
        <f t="shared" si="801"/>
        <v>23.68</v>
      </c>
      <c r="J3818" s="43">
        <f t="shared" si="802"/>
        <v>4.3050239999999995</v>
      </c>
      <c r="L3818">
        <f>_xlfn.XLOOKUP(B3818,Analítico!B:B,Analítico!I:I,0)</f>
        <v>23.68</v>
      </c>
    </row>
    <row r="3819" spans="1:12" ht="39" customHeight="1" thickBot="1" x14ac:dyDescent="0.3">
      <c r="A3819" s="55" t="s">
        <v>1627</v>
      </c>
      <c r="B3819" s="56" t="s">
        <v>3311</v>
      </c>
      <c r="C3819" s="55" t="s">
        <v>157</v>
      </c>
      <c r="D3819" s="55" t="s">
        <v>3312</v>
      </c>
      <c r="E3819" s="249" t="s">
        <v>1648</v>
      </c>
      <c r="F3819" s="249"/>
      <c r="G3819" s="57" t="s">
        <v>164</v>
      </c>
      <c r="H3819" s="58">
        <v>1</v>
      </c>
      <c r="I3819" s="43">
        <f t="shared" si="801"/>
        <v>48.07</v>
      </c>
      <c r="J3819" s="43">
        <f t="shared" si="802"/>
        <v>48.07</v>
      </c>
      <c r="L3819">
        <f>_xlfn.XLOOKUP(B3819,Analítico!B:B,Analítico!I:I,0)</f>
        <v>48.07</v>
      </c>
    </row>
    <row r="3820" spans="1:12" ht="26.25" hidden="1" thickBot="1" x14ac:dyDescent="0.3">
      <c r="A3820" s="44"/>
      <c r="B3820" s="44"/>
      <c r="C3820" s="44"/>
      <c r="D3820" s="44"/>
      <c r="E3820" s="44" t="s">
        <v>1629</v>
      </c>
      <c r="F3820" s="45">
        <v>12.93</v>
      </c>
      <c r="G3820" s="44" t="s">
        <v>1630</v>
      </c>
      <c r="H3820" s="45">
        <v>0</v>
      </c>
      <c r="I3820" s="44" t="s">
        <v>1631</v>
      </c>
      <c r="J3820" s="45">
        <v>12.93</v>
      </c>
      <c r="L3820" t="str">
        <f>_xlfn.XLOOKUP(B3820,Analítico!B:B,Analítico!I:I,0)</f>
        <v>MO com LS =&gt;</v>
      </c>
    </row>
    <row r="3821" spans="1:12" ht="15" hidden="1" customHeight="1" thickBot="1" x14ac:dyDescent="0.3">
      <c r="A3821" s="44"/>
      <c r="B3821" s="44"/>
      <c r="C3821" s="44"/>
      <c r="D3821" s="44"/>
      <c r="E3821" s="44" t="s">
        <v>1632</v>
      </c>
      <c r="F3821" s="45">
        <v>14.78</v>
      </c>
      <c r="G3821" s="44"/>
      <c r="H3821" s="229" t="s">
        <v>1633</v>
      </c>
      <c r="I3821" s="229"/>
      <c r="J3821" s="45">
        <v>81.98</v>
      </c>
      <c r="L3821" t="str">
        <f>_xlfn.XLOOKUP(B3821,Analítico!B:B,Analítico!I:I,0)</f>
        <v>MO com LS =&gt;</v>
      </c>
    </row>
    <row r="3822" spans="1:12" ht="0.75" customHeight="1" thickTop="1" x14ac:dyDescent="0.25">
      <c r="A3822" s="49"/>
      <c r="B3822" s="49"/>
      <c r="C3822" s="49"/>
      <c r="D3822" s="49"/>
      <c r="E3822" s="49"/>
      <c r="F3822" s="49"/>
      <c r="G3822" s="49"/>
      <c r="H3822" s="49"/>
      <c r="I3822" s="49"/>
      <c r="J3822" s="49"/>
      <c r="L3822" t="str">
        <f>_xlfn.XLOOKUP(B3822,Analítico!B:B,Analítico!I:I,0)</f>
        <v>MO com LS =&gt;</v>
      </c>
    </row>
    <row r="3823" spans="1:12" ht="18" hidden="1" customHeight="1" x14ac:dyDescent="0.25">
      <c r="A3823" s="36" t="s">
        <v>1574</v>
      </c>
      <c r="B3823" s="37" t="s">
        <v>137</v>
      </c>
      <c r="C3823" s="36" t="s">
        <v>138</v>
      </c>
      <c r="D3823" s="36" t="s">
        <v>9</v>
      </c>
      <c r="E3823" s="250" t="s">
        <v>1626</v>
      </c>
      <c r="F3823" s="250"/>
      <c r="G3823" s="38" t="s">
        <v>139</v>
      </c>
      <c r="H3823" s="37" t="s">
        <v>140</v>
      </c>
      <c r="I3823" s="37" t="s">
        <v>141</v>
      </c>
      <c r="J3823" s="37" t="s">
        <v>10</v>
      </c>
      <c r="L3823" t="str">
        <f>_xlfn.XLOOKUP(B3823,Analítico!B:B,Analítico!I:I,0)</f>
        <v>Valor Unit</v>
      </c>
    </row>
    <row r="3824" spans="1:12" ht="24" customHeight="1" x14ac:dyDescent="0.25">
      <c r="A3824" s="39" t="s">
        <v>1636</v>
      </c>
      <c r="B3824" s="40" t="s">
        <v>1575</v>
      </c>
      <c r="C3824" s="39" t="s">
        <v>162</v>
      </c>
      <c r="D3824" s="39" t="s">
        <v>1576</v>
      </c>
      <c r="E3824" s="251" t="s">
        <v>2121</v>
      </c>
      <c r="F3824" s="251"/>
      <c r="G3824" s="41" t="s">
        <v>159</v>
      </c>
      <c r="H3824" s="42">
        <v>1</v>
      </c>
      <c r="I3824" s="43">
        <f t="shared" ref="I3824:I3829" si="803">L3824</f>
        <v>148.25984754918034</v>
      </c>
      <c r="J3824" s="43">
        <f t="shared" ref="J3824:J3829" si="804">H3824*I3824</f>
        <v>148.25984754918034</v>
      </c>
      <c r="L3824">
        <f>_xlfn.XLOOKUP(B3824,Analítico!B:B,Analítico!I:I,0)</f>
        <v>148.25984754918034</v>
      </c>
    </row>
    <row r="3825" spans="1:12" ht="24" customHeight="1" x14ac:dyDescent="0.25">
      <c r="A3825" s="50" t="s">
        <v>1638</v>
      </c>
      <c r="B3825" s="51" t="s">
        <v>1792</v>
      </c>
      <c r="C3825" s="50" t="s">
        <v>157</v>
      </c>
      <c r="D3825" s="50" t="s">
        <v>1793</v>
      </c>
      <c r="E3825" s="248" t="s">
        <v>1637</v>
      </c>
      <c r="F3825" s="248"/>
      <c r="G3825" s="52" t="s">
        <v>266</v>
      </c>
      <c r="H3825" s="53">
        <v>2.6440000000000001</v>
      </c>
      <c r="I3825" s="43">
        <f t="shared" si="803"/>
        <v>26.65</v>
      </c>
      <c r="J3825" s="43">
        <f t="shared" si="804"/>
        <v>70.462599999999995</v>
      </c>
      <c r="L3825">
        <f>_xlfn.XLOOKUP(B3825,Analítico!B:B,Analítico!I:I,0)</f>
        <v>26.65</v>
      </c>
    </row>
    <row r="3826" spans="1:12" ht="24" customHeight="1" x14ac:dyDescent="0.25">
      <c r="A3826" s="50" t="s">
        <v>1638</v>
      </c>
      <c r="B3826" s="51" t="s">
        <v>1186</v>
      </c>
      <c r="C3826" s="50" t="s">
        <v>157</v>
      </c>
      <c r="D3826" s="50" t="s">
        <v>1187</v>
      </c>
      <c r="E3826" s="248" t="s">
        <v>1637</v>
      </c>
      <c r="F3826" s="248"/>
      <c r="G3826" s="52" t="s">
        <v>266</v>
      </c>
      <c r="H3826" s="53">
        <v>2.5339999999999998</v>
      </c>
      <c r="I3826" s="43">
        <f t="shared" si="803"/>
        <v>18.82</v>
      </c>
      <c r="J3826" s="43">
        <f t="shared" si="804"/>
        <v>47.689879999999995</v>
      </c>
      <c r="L3826">
        <f>_xlfn.XLOOKUP(B3826,Analítico!B:B,Analítico!I:I,0)</f>
        <v>18.82</v>
      </c>
    </row>
    <row r="3827" spans="1:12" ht="24" customHeight="1" x14ac:dyDescent="0.25">
      <c r="A3827" s="55" t="s">
        <v>1627</v>
      </c>
      <c r="B3827" s="56" t="s">
        <v>1841</v>
      </c>
      <c r="C3827" s="55" t="s">
        <v>162</v>
      </c>
      <c r="D3827" s="55" t="s">
        <v>1842</v>
      </c>
      <c r="E3827" s="249" t="s">
        <v>1648</v>
      </c>
      <c r="F3827" s="249"/>
      <c r="G3827" s="57" t="s">
        <v>259</v>
      </c>
      <c r="H3827" s="58">
        <v>8.8000000000000007</v>
      </c>
      <c r="I3827" s="43">
        <f t="shared" si="803"/>
        <v>0.7</v>
      </c>
      <c r="J3827" s="43">
        <f t="shared" si="804"/>
        <v>6.16</v>
      </c>
      <c r="L3827">
        <f>_xlfn.XLOOKUP(B3827,Analítico!B:B,Analítico!I:I,0)</f>
        <v>0.7</v>
      </c>
    </row>
    <row r="3828" spans="1:12" ht="24" customHeight="1" x14ac:dyDescent="0.25">
      <c r="A3828" s="55" t="s">
        <v>1627</v>
      </c>
      <c r="B3828" s="56" t="s">
        <v>1843</v>
      </c>
      <c r="C3828" s="55" t="s">
        <v>162</v>
      </c>
      <c r="D3828" s="55" t="s">
        <v>1844</v>
      </c>
      <c r="E3828" s="249" t="s">
        <v>1648</v>
      </c>
      <c r="F3828" s="249"/>
      <c r="G3828" s="57" t="s">
        <v>212</v>
      </c>
      <c r="H3828" s="58">
        <v>3.5000000000000003E-2</v>
      </c>
      <c r="I3828" s="43">
        <f t="shared" si="803"/>
        <v>137.29</v>
      </c>
      <c r="J3828" s="43">
        <f t="shared" si="804"/>
        <v>4.8051500000000003</v>
      </c>
      <c r="L3828">
        <f>_xlfn.XLOOKUP(B3828,Analítico!B:B,Analítico!I:I,0)</f>
        <v>137.29</v>
      </c>
    </row>
    <row r="3829" spans="1:12" ht="24" customHeight="1" thickBot="1" x14ac:dyDescent="0.3">
      <c r="A3829" s="55" t="s">
        <v>1627</v>
      </c>
      <c r="B3829" s="56" t="s">
        <v>3313</v>
      </c>
      <c r="C3829" s="55" t="s">
        <v>162</v>
      </c>
      <c r="D3829" s="55" t="s">
        <v>3314</v>
      </c>
      <c r="E3829" s="249" t="s">
        <v>1648</v>
      </c>
      <c r="F3829" s="249"/>
      <c r="G3829" s="57" t="s">
        <v>212</v>
      </c>
      <c r="H3829" s="58">
        <v>0.06</v>
      </c>
      <c r="I3829" s="43">
        <f t="shared" si="803"/>
        <v>315.61</v>
      </c>
      <c r="J3829" s="43">
        <f t="shared" si="804"/>
        <v>18.936599999999999</v>
      </c>
      <c r="L3829">
        <f>_xlfn.XLOOKUP(B3829,Analítico!B:B,Analítico!I:I,0)</f>
        <v>315.61</v>
      </c>
    </row>
    <row r="3830" spans="1:12" ht="26.25" hidden="1" thickBot="1" x14ac:dyDescent="0.3">
      <c r="A3830" s="44"/>
      <c r="B3830" s="44"/>
      <c r="C3830" s="44"/>
      <c r="D3830" s="44"/>
      <c r="E3830" s="44" t="s">
        <v>1629</v>
      </c>
      <c r="F3830" s="45">
        <v>89.54</v>
      </c>
      <c r="G3830" s="44" t="s">
        <v>1630</v>
      </c>
      <c r="H3830" s="45">
        <v>0</v>
      </c>
      <c r="I3830" s="44" t="s">
        <v>1631</v>
      </c>
      <c r="J3830" s="45">
        <v>89.54</v>
      </c>
      <c r="L3830" t="str">
        <f>_xlfn.XLOOKUP(B3830,Analítico!B:B,Analítico!I:I,0)</f>
        <v>MO com LS =&gt;</v>
      </c>
    </row>
    <row r="3831" spans="1:12" ht="15" hidden="1" customHeight="1" thickBot="1" x14ac:dyDescent="0.3">
      <c r="A3831" s="44"/>
      <c r="B3831" s="44"/>
      <c r="C3831" s="44"/>
      <c r="D3831" s="44"/>
      <c r="E3831" s="44" t="s">
        <v>1632</v>
      </c>
      <c r="F3831" s="45">
        <v>33.18</v>
      </c>
      <c r="G3831" s="44"/>
      <c r="H3831" s="229" t="s">
        <v>1633</v>
      </c>
      <c r="I3831" s="229"/>
      <c r="J3831" s="45">
        <v>184.03</v>
      </c>
      <c r="L3831" t="str">
        <f>_xlfn.XLOOKUP(B3831,Analítico!B:B,Analítico!I:I,0)</f>
        <v>MO com LS =&gt;</v>
      </c>
    </row>
    <row r="3832" spans="1:12" ht="0.75" customHeight="1" thickTop="1" x14ac:dyDescent="0.25">
      <c r="A3832" s="49"/>
      <c r="B3832" s="49"/>
      <c r="C3832" s="49"/>
      <c r="D3832" s="49"/>
      <c r="E3832" s="49"/>
      <c r="F3832" s="49"/>
      <c r="G3832" s="49"/>
      <c r="H3832" s="49"/>
      <c r="I3832" s="49"/>
      <c r="J3832" s="49"/>
      <c r="L3832" t="str">
        <f>_xlfn.XLOOKUP(B3832,Analítico!B:B,Analítico!I:I,0)</f>
        <v>MO com LS =&gt;</v>
      </c>
    </row>
    <row r="3833" spans="1:12" ht="18" hidden="1" customHeight="1" x14ac:dyDescent="0.25">
      <c r="A3833" s="36" t="s">
        <v>1577</v>
      </c>
      <c r="B3833" s="37" t="s">
        <v>137</v>
      </c>
      <c r="C3833" s="36" t="s">
        <v>138</v>
      </c>
      <c r="D3833" s="36" t="s">
        <v>9</v>
      </c>
      <c r="E3833" s="250" t="s">
        <v>1626</v>
      </c>
      <c r="F3833" s="250"/>
      <c r="G3833" s="38" t="s">
        <v>139</v>
      </c>
      <c r="H3833" s="37" t="s">
        <v>140</v>
      </c>
      <c r="I3833" s="37" t="s">
        <v>141</v>
      </c>
      <c r="J3833" s="37" t="s">
        <v>10</v>
      </c>
      <c r="L3833" t="str">
        <f>_xlfn.XLOOKUP(B3833,Analítico!B:B,Analítico!I:I,0)</f>
        <v>Valor Unit</v>
      </c>
    </row>
    <row r="3834" spans="1:12" ht="25.5" customHeight="1" x14ac:dyDescent="0.25">
      <c r="A3834" s="39" t="s">
        <v>1636</v>
      </c>
      <c r="B3834" s="40" t="s">
        <v>1578</v>
      </c>
      <c r="C3834" s="39" t="s">
        <v>162</v>
      </c>
      <c r="D3834" s="39" t="s">
        <v>1579</v>
      </c>
      <c r="E3834" s="251" t="s">
        <v>3315</v>
      </c>
      <c r="F3834" s="251"/>
      <c r="G3834" s="41" t="s">
        <v>159</v>
      </c>
      <c r="H3834" s="42">
        <v>1</v>
      </c>
      <c r="I3834" s="43">
        <f t="shared" ref="I3834:I3837" si="805">L3834</f>
        <v>412.02268017213117</v>
      </c>
      <c r="J3834" s="43">
        <f t="shared" ref="J3834:J3837" si="806">H3834*I3834</f>
        <v>412.02268017213117</v>
      </c>
      <c r="L3834">
        <f>_xlfn.XLOOKUP(B3834,Analítico!B:B,Analítico!I:I,0)</f>
        <v>412.02268017213117</v>
      </c>
    </row>
    <row r="3835" spans="1:12" ht="24" customHeight="1" x14ac:dyDescent="0.25">
      <c r="A3835" s="50" t="s">
        <v>1638</v>
      </c>
      <c r="B3835" s="51" t="s">
        <v>1186</v>
      </c>
      <c r="C3835" s="50" t="s">
        <v>157</v>
      </c>
      <c r="D3835" s="50" t="s">
        <v>1187</v>
      </c>
      <c r="E3835" s="248" t="s">
        <v>1637</v>
      </c>
      <c r="F3835" s="248"/>
      <c r="G3835" s="52" t="s">
        <v>266</v>
      </c>
      <c r="H3835" s="53">
        <v>8.4510000000000005</v>
      </c>
      <c r="I3835" s="43">
        <f t="shared" si="805"/>
        <v>18.82</v>
      </c>
      <c r="J3835" s="43">
        <f t="shared" si="806"/>
        <v>159.04782</v>
      </c>
      <c r="L3835">
        <f>_xlfn.XLOOKUP(B3835,Analítico!B:B,Analítico!I:I,0)</f>
        <v>18.82</v>
      </c>
    </row>
    <row r="3836" spans="1:12" ht="24" customHeight="1" x14ac:dyDescent="0.25">
      <c r="A3836" s="50" t="s">
        <v>1638</v>
      </c>
      <c r="B3836" s="51" t="s">
        <v>3299</v>
      </c>
      <c r="C3836" s="50" t="s">
        <v>157</v>
      </c>
      <c r="D3836" s="50" t="s">
        <v>3300</v>
      </c>
      <c r="E3836" s="248" t="s">
        <v>1637</v>
      </c>
      <c r="F3836" s="248"/>
      <c r="G3836" s="52" t="s">
        <v>266</v>
      </c>
      <c r="H3836" s="53">
        <v>7.7460000000000004</v>
      </c>
      <c r="I3836" s="43">
        <f t="shared" si="805"/>
        <v>23.68</v>
      </c>
      <c r="J3836" s="43">
        <f t="shared" si="806"/>
        <v>183.42528000000001</v>
      </c>
      <c r="L3836">
        <f>_xlfn.XLOOKUP(B3836,Analítico!B:B,Analítico!I:I,0)</f>
        <v>23.68</v>
      </c>
    </row>
    <row r="3837" spans="1:12" ht="24" customHeight="1" thickBot="1" x14ac:dyDescent="0.3">
      <c r="A3837" s="55" t="s">
        <v>1627</v>
      </c>
      <c r="B3837" s="56" t="s">
        <v>3316</v>
      </c>
      <c r="C3837" s="55" t="s">
        <v>162</v>
      </c>
      <c r="D3837" s="55" t="s">
        <v>3317</v>
      </c>
      <c r="E3837" s="249" t="s">
        <v>1648</v>
      </c>
      <c r="F3837" s="249"/>
      <c r="G3837" s="57" t="s">
        <v>212</v>
      </c>
      <c r="H3837" s="58">
        <v>0.33</v>
      </c>
      <c r="I3837" s="43">
        <f t="shared" si="805"/>
        <v>210.8</v>
      </c>
      <c r="J3837" s="43">
        <f t="shared" si="806"/>
        <v>69.564000000000007</v>
      </c>
      <c r="L3837">
        <f>_xlfn.XLOOKUP(B3837,Analítico!B:B,Analítico!I:I,0)</f>
        <v>210.8</v>
      </c>
    </row>
    <row r="3838" spans="1:12" ht="26.25" hidden="1" thickBot="1" x14ac:dyDescent="0.3">
      <c r="A3838" s="44"/>
      <c r="B3838" s="44"/>
      <c r="C3838" s="44"/>
      <c r="D3838" s="44"/>
      <c r="E3838" s="44" t="s">
        <v>1629</v>
      </c>
      <c r="F3838" s="45">
        <v>252.11</v>
      </c>
      <c r="G3838" s="44" t="s">
        <v>1630</v>
      </c>
      <c r="H3838" s="45">
        <v>0</v>
      </c>
      <c r="I3838" s="44" t="s">
        <v>1631</v>
      </c>
      <c r="J3838" s="45">
        <v>252.11</v>
      </c>
      <c r="L3838" t="str">
        <f>_xlfn.XLOOKUP(B3838,Analítico!B:B,Analítico!I:I,0)</f>
        <v>MO com LS =&gt;</v>
      </c>
    </row>
    <row r="3839" spans="1:12" ht="15" hidden="1" customHeight="1" thickBot="1" x14ac:dyDescent="0.3">
      <c r="A3839" s="44"/>
      <c r="B3839" s="44"/>
      <c r="C3839" s="44"/>
      <c r="D3839" s="44"/>
      <c r="E3839" s="44" t="s">
        <v>1632</v>
      </c>
      <c r="F3839" s="45">
        <v>92.22</v>
      </c>
      <c r="G3839" s="44"/>
      <c r="H3839" s="229" t="s">
        <v>1633</v>
      </c>
      <c r="I3839" s="229"/>
      <c r="J3839" s="45">
        <v>511.43</v>
      </c>
      <c r="L3839" t="str">
        <f>_xlfn.XLOOKUP(B3839,Analítico!B:B,Analítico!I:I,0)</f>
        <v>MO com LS =&gt;</v>
      </c>
    </row>
    <row r="3840" spans="1:12" ht="0.75" customHeight="1" thickTop="1" x14ac:dyDescent="0.25">
      <c r="A3840" s="49"/>
      <c r="B3840" s="49"/>
      <c r="C3840" s="49"/>
      <c r="D3840" s="49"/>
      <c r="E3840" s="49"/>
      <c r="F3840" s="49"/>
      <c r="G3840" s="49"/>
      <c r="H3840" s="49"/>
      <c r="I3840" s="49"/>
      <c r="J3840" s="49"/>
      <c r="L3840" t="str">
        <f>_xlfn.XLOOKUP(B3840,Analítico!B:B,Analítico!I:I,0)</f>
        <v>MO com LS =&gt;</v>
      </c>
    </row>
    <row r="3841" spans="1:12" ht="18" hidden="1" customHeight="1" x14ac:dyDescent="0.25">
      <c r="A3841" s="36" t="s">
        <v>1580</v>
      </c>
      <c r="B3841" s="37" t="s">
        <v>137</v>
      </c>
      <c r="C3841" s="36" t="s">
        <v>138</v>
      </c>
      <c r="D3841" s="36" t="s">
        <v>9</v>
      </c>
      <c r="E3841" s="250" t="s">
        <v>1626</v>
      </c>
      <c r="F3841" s="250"/>
      <c r="G3841" s="38" t="s">
        <v>139</v>
      </c>
      <c r="H3841" s="37" t="s">
        <v>140</v>
      </c>
      <c r="I3841" s="37" t="s">
        <v>141</v>
      </c>
      <c r="J3841" s="37" t="s">
        <v>10</v>
      </c>
      <c r="L3841" t="str">
        <f>_xlfn.XLOOKUP(B3841,Analítico!B:B,Analítico!I:I,0)</f>
        <v>Valor Unit</v>
      </c>
    </row>
    <row r="3842" spans="1:12" ht="25.5" customHeight="1" x14ac:dyDescent="0.25">
      <c r="A3842" s="39" t="s">
        <v>1636</v>
      </c>
      <c r="B3842" s="40" t="s">
        <v>1581</v>
      </c>
      <c r="C3842" s="39" t="s">
        <v>162</v>
      </c>
      <c r="D3842" s="39" t="s">
        <v>1582</v>
      </c>
      <c r="E3842" s="251" t="s">
        <v>3315</v>
      </c>
      <c r="F3842" s="251"/>
      <c r="G3842" s="41" t="s">
        <v>159</v>
      </c>
      <c r="H3842" s="42">
        <v>1</v>
      </c>
      <c r="I3842" s="43">
        <f t="shared" ref="I3842:I3845" si="807">L3842</f>
        <v>76.494443975409851</v>
      </c>
      <c r="J3842" s="43">
        <f t="shared" ref="J3842:J3845" si="808">H3842*I3842</f>
        <v>76.494443975409851</v>
      </c>
      <c r="L3842">
        <f>_xlfn.XLOOKUP(B3842,Analítico!B:B,Analítico!I:I,0)</f>
        <v>76.494443975409851</v>
      </c>
    </row>
    <row r="3843" spans="1:12" ht="24" customHeight="1" x14ac:dyDescent="0.25">
      <c r="A3843" s="50" t="s">
        <v>1638</v>
      </c>
      <c r="B3843" s="51" t="s">
        <v>1792</v>
      </c>
      <c r="C3843" s="50" t="s">
        <v>157</v>
      </c>
      <c r="D3843" s="50" t="s">
        <v>1793</v>
      </c>
      <c r="E3843" s="248" t="s">
        <v>1637</v>
      </c>
      <c r="F3843" s="248"/>
      <c r="G3843" s="52" t="s">
        <v>266</v>
      </c>
      <c r="H3843" s="53">
        <v>0.80800000000000005</v>
      </c>
      <c r="I3843" s="43">
        <f t="shared" si="807"/>
        <v>26.65</v>
      </c>
      <c r="J3843" s="43">
        <f t="shared" si="808"/>
        <v>21.533200000000001</v>
      </c>
      <c r="L3843">
        <f>_xlfn.XLOOKUP(B3843,Analítico!B:B,Analítico!I:I,0)</f>
        <v>26.65</v>
      </c>
    </row>
    <row r="3844" spans="1:12" ht="24" customHeight="1" x14ac:dyDescent="0.25">
      <c r="A3844" s="50" t="s">
        <v>1638</v>
      </c>
      <c r="B3844" s="51" t="s">
        <v>1186</v>
      </c>
      <c r="C3844" s="50" t="s">
        <v>157</v>
      </c>
      <c r="D3844" s="50" t="s">
        <v>1187</v>
      </c>
      <c r="E3844" s="248" t="s">
        <v>1637</v>
      </c>
      <c r="F3844" s="248"/>
      <c r="G3844" s="52" t="s">
        <v>266</v>
      </c>
      <c r="H3844" s="53">
        <v>0.40300000000000002</v>
      </c>
      <c r="I3844" s="43">
        <f t="shared" si="807"/>
        <v>18.82</v>
      </c>
      <c r="J3844" s="43">
        <f t="shared" si="808"/>
        <v>7.5844600000000009</v>
      </c>
      <c r="L3844">
        <f>_xlfn.XLOOKUP(B3844,Analítico!B:B,Analítico!I:I,0)</f>
        <v>18.82</v>
      </c>
    </row>
    <row r="3845" spans="1:12" ht="24" customHeight="1" thickBot="1" x14ac:dyDescent="0.3">
      <c r="A3845" s="55" t="s">
        <v>1627</v>
      </c>
      <c r="B3845" s="56" t="s">
        <v>3313</v>
      </c>
      <c r="C3845" s="55" t="s">
        <v>162</v>
      </c>
      <c r="D3845" s="55" t="s">
        <v>3314</v>
      </c>
      <c r="E3845" s="249" t="s">
        <v>1648</v>
      </c>
      <c r="F3845" s="249"/>
      <c r="G3845" s="57" t="s">
        <v>212</v>
      </c>
      <c r="H3845" s="58">
        <v>0.15</v>
      </c>
      <c r="I3845" s="43">
        <f t="shared" si="807"/>
        <v>315.61</v>
      </c>
      <c r="J3845" s="43">
        <f t="shared" si="808"/>
        <v>47.341500000000003</v>
      </c>
      <c r="L3845">
        <f>_xlfn.XLOOKUP(B3845,Analítico!B:B,Analítico!I:I,0)</f>
        <v>315.61</v>
      </c>
    </row>
    <row r="3846" spans="1:12" ht="26.25" hidden="1" thickBot="1" x14ac:dyDescent="0.3">
      <c r="A3846" s="44"/>
      <c r="B3846" s="44"/>
      <c r="C3846" s="44"/>
      <c r="D3846" s="44"/>
      <c r="E3846" s="44" t="s">
        <v>1629</v>
      </c>
      <c r="F3846" s="45">
        <v>22.43</v>
      </c>
      <c r="G3846" s="44" t="s">
        <v>1630</v>
      </c>
      <c r="H3846" s="45">
        <v>0</v>
      </c>
      <c r="I3846" s="44" t="s">
        <v>1631</v>
      </c>
      <c r="J3846" s="45">
        <v>22.43</v>
      </c>
      <c r="L3846" t="str">
        <f>_xlfn.XLOOKUP(B3846,Analítico!B:B,Analítico!I:I,0)</f>
        <v>MO com LS =&gt;</v>
      </c>
    </row>
    <row r="3847" spans="1:12" ht="15" hidden="1" customHeight="1" thickBot="1" x14ac:dyDescent="0.3">
      <c r="A3847" s="44"/>
      <c r="B3847" s="44"/>
      <c r="C3847" s="44"/>
      <c r="D3847" s="44"/>
      <c r="E3847" s="44" t="s">
        <v>1632</v>
      </c>
      <c r="F3847" s="45">
        <v>17.12</v>
      </c>
      <c r="G3847" s="44"/>
      <c r="H3847" s="229" t="s">
        <v>1633</v>
      </c>
      <c r="I3847" s="229"/>
      <c r="J3847" s="45">
        <v>94.95</v>
      </c>
      <c r="L3847" t="str">
        <f>_xlfn.XLOOKUP(B3847,Analítico!B:B,Analítico!I:I,0)</f>
        <v>MO com LS =&gt;</v>
      </c>
    </row>
    <row r="3848" spans="1:12" ht="0.75" customHeight="1" thickTop="1" x14ac:dyDescent="0.25">
      <c r="A3848" s="49"/>
      <c r="B3848" s="49"/>
      <c r="C3848" s="49"/>
      <c r="D3848" s="49"/>
      <c r="E3848" s="49"/>
      <c r="F3848" s="49"/>
      <c r="G3848" s="49"/>
      <c r="H3848" s="49"/>
      <c r="I3848" s="49"/>
      <c r="J3848" s="49"/>
      <c r="L3848" t="str">
        <f>_xlfn.XLOOKUP(B3848,Analítico!B:B,Analítico!I:I,0)</f>
        <v>MO com LS =&gt;</v>
      </c>
    </row>
    <row r="3849" spans="1:12" ht="18" hidden="1" customHeight="1" x14ac:dyDescent="0.25">
      <c r="A3849" s="36" t="s">
        <v>1584</v>
      </c>
      <c r="B3849" s="37" t="s">
        <v>137</v>
      </c>
      <c r="C3849" s="36" t="s">
        <v>138</v>
      </c>
      <c r="D3849" s="36" t="s">
        <v>9</v>
      </c>
      <c r="E3849" s="250" t="s">
        <v>1626</v>
      </c>
      <c r="F3849" s="250"/>
      <c r="G3849" s="38" t="s">
        <v>139</v>
      </c>
      <c r="H3849" s="37" t="s">
        <v>140</v>
      </c>
      <c r="I3849" s="37" t="s">
        <v>141</v>
      </c>
      <c r="J3849" s="37" t="s">
        <v>10</v>
      </c>
      <c r="L3849" t="str">
        <f>_xlfn.XLOOKUP(B3849,Analítico!B:B,Analítico!I:I,0)</f>
        <v>Valor Unit</v>
      </c>
    </row>
    <row r="3850" spans="1:12" ht="25.5" customHeight="1" x14ac:dyDescent="0.25">
      <c r="A3850" s="39" t="s">
        <v>1636</v>
      </c>
      <c r="B3850" s="40" t="s">
        <v>1585</v>
      </c>
      <c r="C3850" s="39" t="s">
        <v>162</v>
      </c>
      <c r="D3850" s="39" t="s">
        <v>3318</v>
      </c>
      <c r="E3850" s="251" t="s">
        <v>3319</v>
      </c>
      <c r="F3850" s="251"/>
      <c r="G3850" s="41" t="s">
        <v>212</v>
      </c>
      <c r="H3850" s="42">
        <v>1</v>
      </c>
      <c r="I3850" s="43">
        <f t="shared" ref="I3850:I3852" si="809">L3850</f>
        <v>76.099685918032804</v>
      </c>
      <c r="J3850" s="43">
        <f t="shared" ref="J3850:J3852" si="810">H3850*I3850</f>
        <v>76.099685918032804</v>
      </c>
      <c r="L3850">
        <f>_xlfn.XLOOKUP(B3850,Analítico!B:B,Analítico!I:I,0)</f>
        <v>76.099685918032804</v>
      </c>
    </row>
    <row r="3851" spans="1:12" ht="24" customHeight="1" x14ac:dyDescent="0.25">
      <c r="A3851" s="50" t="s">
        <v>1638</v>
      </c>
      <c r="B3851" s="51" t="s">
        <v>1186</v>
      </c>
      <c r="C3851" s="50" t="s">
        <v>157</v>
      </c>
      <c r="D3851" s="50" t="s">
        <v>1187</v>
      </c>
      <c r="E3851" s="248" t="s">
        <v>1637</v>
      </c>
      <c r="F3851" s="248"/>
      <c r="G3851" s="52" t="s">
        <v>266</v>
      </c>
      <c r="H3851" s="53">
        <v>4.0170000000000003</v>
      </c>
      <c r="I3851" s="43">
        <f t="shared" si="809"/>
        <v>18.82</v>
      </c>
      <c r="J3851" s="43">
        <f t="shared" si="810"/>
        <v>75.599940000000004</v>
      </c>
      <c r="L3851">
        <f>_xlfn.XLOOKUP(B3851,Analítico!B:B,Analítico!I:I,0)</f>
        <v>18.82</v>
      </c>
    </row>
    <row r="3852" spans="1:12" ht="24" customHeight="1" thickBot="1" x14ac:dyDescent="0.3">
      <c r="A3852" s="50" t="s">
        <v>1638</v>
      </c>
      <c r="B3852" s="51" t="s">
        <v>3320</v>
      </c>
      <c r="C3852" s="50" t="s">
        <v>157</v>
      </c>
      <c r="D3852" s="50" t="s">
        <v>3321</v>
      </c>
      <c r="E3852" s="248" t="s">
        <v>1637</v>
      </c>
      <c r="F3852" s="248"/>
      <c r="G3852" s="52" t="s">
        <v>266</v>
      </c>
      <c r="H3852" s="53">
        <v>1.6E-2</v>
      </c>
      <c r="I3852" s="43">
        <f t="shared" si="809"/>
        <v>31.71</v>
      </c>
      <c r="J3852" s="43">
        <f t="shared" si="810"/>
        <v>0.50736000000000003</v>
      </c>
      <c r="L3852">
        <f>_xlfn.XLOOKUP(B3852,Analítico!B:B,Analítico!I:I,0)</f>
        <v>31.71</v>
      </c>
    </row>
    <row r="3853" spans="1:12" ht="26.25" hidden="1" thickBot="1" x14ac:dyDescent="0.3">
      <c r="A3853" s="44"/>
      <c r="B3853" s="44"/>
      <c r="C3853" s="44"/>
      <c r="D3853" s="44"/>
      <c r="E3853" s="44" t="s">
        <v>1629</v>
      </c>
      <c r="F3853" s="45">
        <v>53.81</v>
      </c>
      <c r="G3853" s="44" t="s">
        <v>1630</v>
      </c>
      <c r="H3853" s="45">
        <v>0</v>
      </c>
      <c r="I3853" s="44" t="s">
        <v>1631</v>
      </c>
      <c r="J3853" s="45">
        <v>53.81</v>
      </c>
      <c r="L3853" t="str">
        <f>_xlfn.XLOOKUP(B3853,Analítico!B:B,Analítico!I:I,0)</f>
        <v>MO com LS =&gt;</v>
      </c>
    </row>
    <row r="3854" spans="1:12" ht="15" hidden="1" customHeight="1" thickBot="1" x14ac:dyDescent="0.3">
      <c r="A3854" s="44"/>
      <c r="B3854" s="44"/>
      <c r="C3854" s="44"/>
      <c r="D3854" s="44"/>
      <c r="E3854" s="44" t="s">
        <v>1632</v>
      </c>
      <c r="F3854" s="45">
        <v>17.03</v>
      </c>
      <c r="G3854" s="44"/>
      <c r="H3854" s="229" t="s">
        <v>1633</v>
      </c>
      <c r="I3854" s="229"/>
      <c r="J3854" s="45">
        <v>94.46</v>
      </c>
      <c r="L3854" t="str">
        <f>_xlfn.XLOOKUP(B3854,Analítico!B:B,Analítico!I:I,0)</f>
        <v>MO com LS =&gt;</v>
      </c>
    </row>
    <row r="3855" spans="1:12" ht="0.75" customHeight="1" thickTop="1" x14ac:dyDescent="0.25">
      <c r="A3855" s="49"/>
      <c r="B3855" s="49"/>
      <c r="C3855" s="49"/>
      <c r="D3855" s="49"/>
      <c r="E3855" s="49"/>
      <c r="F3855" s="49"/>
      <c r="G3855" s="49"/>
      <c r="H3855" s="49"/>
      <c r="I3855" s="49"/>
      <c r="J3855" s="49"/>
      <c r="L3855" t="str">
        <f>_xlfn.XLOOKUP(B3855,Analítico!B:B,Analítico!I:I,0)</f>
        <v>MO com LS =&gt;</v>
      </c>
    </row>
    <row r="3856" spans="1:12" ht="18" hidden="1" customHeight="1" x14ac:dyDescent="0.25">
      <c r="A3856" s="36" t="s">
        <v>1587</v>
      </c>
      <c r="B3856" s="37" t="s">
        <v>137</v>
      </c>
      <c r="C3856" s="36" t="s">
        <v>138</v>
      </c>
      <c r="D3856" s="36" t="s">
        <v>9</v>
      </c>
      <c r="E3856" s="250" t="s">
        <v>1626</v>
      </c>
      <c r="F3856" s="250"/>
      <c r="G3856" s="38" t="s">
        <v>139</v>
      </c>
      <c r="H3856" s="37" t="s">
        <v>140</v>
      </c>
      <c r="I3856" s="37" t="s">
        <v>141</v>
      </c>
      <c r="J3856" s="37" t="s">
        <v>10</v>
      </c>
      <c r="L3856" t="str">
        <f>_xlfn.XLOOKUP(B3856,Analítico!B:B,Analítico!I:I,0)</f>
        <v>Valor Unit</v>
      </c>
    </row>
    <row r="3857" spans="1:12" ht="39" customHeight="1" x14ac:dyDescent="0.25">
      <c r="A3857" s="39" t="s">
        <v>1636</v>
      </c>
      <c r="B3857" s="40" t="s">
        <v>1588</v>
      </c>
      <c r="C3857" s="39" t="s">
        <v>157</v>
      </c>
      <c r="D3857" s="39" t="s">
        <v>1589</v>
      </c>
      <c r="E3857" s="251" t="s">
        <v>3295</v>
      </c>
      <c r="F3857" s="251"/>
      <c r="G3857" s="41" t="s">
        <v>212</v>
      </c>
      <c r="H3857" s="42">
        <v>1</v>
      </c>
      <c r="I3857" s="43">
        <f t="shared" ref="I3857:I3864" si="811">L3857</f>
        <v>339.14550900819671</v>
      </c>
      <c r="J3857" s="43">
        <f t="shared" ref="J3857:J3864" si="812">H3857*I3857</f>
        <v>339.14550900819671</v>
      </c>
      <c r="L3857">
        <f>_xlfn.XLOOKUP(B3857,Analítico!B:B,Analítico!I:I,0)</f>
        <v>339.14550900819671</v>
      </c>
    </row>
    <row r="3858" spans="1:12" ht="24" customHeight="1" x14ac:dyDescent="0.25">
      <c r="A3858" s="50" t="s">
        <v>1638</v>
      </c>
      <c r="B3858" s="51" t="s">
        <v>3119</v>
      </c>
      <c r="C3858" s="50" t="s">
        <v>157</v>
      </c>
      <c r="D3858" s="50" t="s">
        <v>3120</v>
      </c>
      <c r="E3858" s="248" t="s">
        <v>1637</v>
      </c>
      <c r="F3858" s="248"/>
      <c r="G3858" s="52" t="s">
        <v>266</v>
      </c>
      <c r="H3858" s="53">
        <v>2.4700000000000002</v>
      </c>
      <c r="I3858" s="43">
        <f t="shared" si="811"/>
        <v>26.51</v>
      </c>
      <c r="J3858" s="43">
        <f t="shared" si="812"/>
        <v>65.479700000000008</v>
      </c>
      <c r="L3858">
        <f>_xlfn.XLOOKUP(B3858,Analítico!B:B,Analítico!I:I,0)</f>
        <v>26.51</v>
      </c>
    </row>
    <row r="3859" spans="1:12" ht="24" customHeight="1" x14ac:dyDescent="0.25">
      <c r="A3859" s="50" t="s">
        <v>1638</v>
      </c>
      <c r="B3859" s="51" t="s">
        <v>1792</v>
      </c>
      <c r="C3859" s="50" t="s">
        <v>157</v>
      </c>
      <c r="D3859" s="50" t="s">
        <v>1793</v>
      </c>
      <c r="E3859" s="248" t="s">
        <v>1637</v>
      </c>
      <c r="F3859" s="248"/>
      <c r="G3859" s="52" t="s">
        <v>266</v>
      </c>
      <c r="H3859" s="53">
        <v>0.48</v>
      </c>
      <c r="I3859" s="43">
        <f t="shared" si="811"/>
        <v>26.65</v>
      </c>
      <c r="J3859" s="43">
        <f t="shared" si="812"/>
        <v>12.791999999999998</v>
      </c>
      <c r="L3859">
        <f>_xlfn.XLOOKUP(B3859,Analítico!B:B,Analítico!I:I,0)</f>
        <v>26.65</v>
      </c>
    </row>
    <row r="3860" spans="1:12" ht="24" customHeight="1" x14ac:dyDescent="0.25">
      <c r="A3860" s="50" t="s">
        <v>1638</v>
      </c>
      <c r="B3860" s="51" t="s">
        <v>1186</v>
      </c>
      <c r="C3860" s="50" t="s">
        <v>157</v>
      </c>
      <c r="D3860" s="50" t="s">
        <v>1187</v>
      </c>
      <c r="E3860" s="248" t="s">
        <v>1637</v>
      </c>
      <c r="F3860" s="248"/>
      <c r="G3860" s="52" t="s">
        <v>266</v>
      </c>
      <c r="H3860" s="53">
        <v>4.2</v>
      </c>
      <c r="I3860" s="43">
        <f t="shared" si="811"/>
        <v>18.82</v>
      </c>
      <c r="J3860" s="43">
        <f t="shared" si="812"/>
        <v>79.044000000000011</v>
      </c>
      <c r="L3860">
        <f>_xlfn.XLOOKUP(B3860,Analítico!B:B,Analítico!I:I,0)</f>
        <v>18.82</v>
      </c>
    </row>
    <row r="3861" spans="1:12" ht="39" customHeight="1" x14ac:dyDescent="0.25">
      <c r="A3861" s="50" t="s">
        <v>1638</v>
      </c>
      <c r="B3861" s="51" t="s">
        <v>2369</v>
      </c>
      <c r="C3861" s="50" t="s">
        <v>157</v>
      </c>
      <c r="D3861" s="50" t="s">
        <v>2370</v>
      </c>
      <c r="E3861" s="248" t="s">
        <v>1994</v>
      </c>
      <c r="F3861" s="248"/>
      <c r="G3861" s="52" t="s">
        <v>212</v>
      </c>
      <c r="H3861" s="53">
        <v>0.12</v>
      </c>
      <c r="I3861" s="43">
        <f t="shared" si="811"/>
        <v>446.98</v>
      </c>
      <c r="J3861" s="43">
        <f t="shared" si="812"/>
        <v>53.637599999999999</v>
      </c>
      <c r="L3861">
        <f>_xlfn.XLOOKUP(B3861,Analítico!B:B,Analítico!I:I,0)</f>
        <v>446.98</v>
      </c>
    </row>
    <row r="3862" spans="1:12" ht="24" customHeight="1" x14ac:dyDescent="0.25">
      <c r="A3862" s="55" t="s">
        <v>1627</v>
      </c>
      <c r="B3862" s="56" t="s">
        <v>3322</v>
      </c>
      <c r="C3862" s="55" t="s">
        <v>157</v>
      </c>
      <c r="D3862" s="55" t="s">
        <v>3323</v>
      </c>
      <c r="E3862" s="249" t="s">
        <v>1648</v>
      </c>
      <c r="F3862" s="249"/>
      <c r="G3862" s="57" t="s">
        <v>259</v>
      </c>
      <c r="H3862" s="58">
        <v>11.055</v>
      </c>
      <c r="I3862" s="43">
        <f t="shared" si="811"/>
        <v>5.5</v>
      </c>
      <c r="J3862" s="43">
        <f t="shared" si="812"/>
        <v>60.802499999999995</v>
      </c>
      <c r="L3862">
        <f>_xlfn.XLOOKUP(B3862,Analítico!B:B,Analítico!I:I,0)</f>
        <v>5.5</v>
      </c>
    </row>
    <row r="3863" spans="1:12" ht="24" customHeight="1" x14ac:dyDescent="0.25">
      <c r="A3863" s="55" t="s">
        <v>1627</v>
      </c>
      <c r="B3863" s="56" t="s">
        <v>3324</v>
      </c>
      <c r="C3863" s="55" t="s">
        <v>157</v>
      </c>
      <c r="D3863" s="55" t="s">
        <v>3325</v>
      </c>
      <c r="E3863" s="249" t="s">
        <v>1648</v>
      </c>
      <c r="F3863" s="249"/>
      <c r="G3863" s="57" t="s">
        <v>259</v>
      </c>
      <c r="H3863" s="58">
        <v>11.055</v>
      </c>
      <c r="I3863" s="43">
        <f t="shared" si="811"/>
        <v>5.45</v>
      </c>
      <c r="J3863" s="43">
        <f t="shared" si="812"/>
        <v>60.249749999999999</v>
      </c>
      <c r="L3863">
        <f>_xlfn.XLOOKUP(B3863,Analítico!B:B,Analítico!I:I,0)</f>
        <v>5.45</v>
      </c>
    </row>
    <row r="3864" spans="1:12" ht="24" customHeight="1" thickBot="1" x14ac:dyDescent="0.3">
      <c r="A3864" s="55" t="s">
        <v>1627</v>
      </c>
      <c r="B3864" s="56" t="s">
        <v>3326</v>
      </c>
      <c r="C3864" s="55" t="s">
        <v>157</v>
      </c>
      <c r="D3864" s="55" t="s">
        <v>3327</v>
      </c>
      <c r="E3864" s="249" t="s">
        <v>1648</v>
      </c>
      <c r="F3864" s="249"/>
      <c r="G3864" s="57" t="s">
        <v>259</v>
      </c>
      <c r="H3864" s="58">
        <v>0.60299999999999998</v>
      </c>
      <c r="I3864" s="43">
        <f t="shared" si="811"/>
        <v>11.86</v>
      </c>
      <c r="J3864" s="43">
        <f t="shared" si="812"/>
        <v>7.1515799999999992</v>
      </c>
      <c r="L3864">
        <f>_xlfn.XLOOKUP(B3864,Analítico!B:B,Analítico!I:I,0)</f>
        <v>11.86</v>
      </c>
    </row>
    <row r="3865" spans="1:12" ht="26.25" hidden="1" thickBot="1" x14ac:dyDescent="0.3">
      <c r="A3865" s="44"/>
      <c r="B3865" s="44"/>
      <c r="C3865" s="44"/>
      <c r="D3865" s="44"/>
      <c r="E3865" s="44" t="s">
        <v>1629</v>
      </c>
      <c r="F3865" s="45">
        <v>123.11</v>
      </c>
      <c r="G3865" s="44" t="s">
        <v>1630</v>
      </c>
      <c r="H3865" s="45">
        <v>0</v>
      </c>
      <c r="I3865" s="44" t="s">
        <v>1631</v>
      </c>
      <c r="J3865" s="45">
        <v>123.11</v>
      </c>
      <c r="L3865" t="str">
        <f>_xlfn.XLOOKUP(B3865,Analítico!B:B,Analítico!I:I,0)</f>
        <v>MO com LS =&gt;</v>
      </c>
    </row>
    <row r="3866" spans="1:12" ht="15" hidden="1" customHeight="1" thickBot="1" x14ac:dyDescent="0.3">
      <c r="A3866" s="44"/>
      <c r="B3866" s="44"/>
      <c r="C3866" s="44"/>
      <c r="D3866" s="44"/>
      <c r="E3866" s="44" t="s">
        <v>1632</v>
      </c>
      <c r="F3866" s="45">
        <v>75.91</v>
      </c>
      <c r="G3866" s="44"/>
      <c r="H3866" s="229" t="s">
        <v>1633</v>
      </c>
      <c r="I3866" s="229"/>
      <c r="J3866" s="45">
        <v>420.97</v>
      </c>
      <c r="L3866" t="str">
        <f>_xlfn.XLOOKUP(B3866,Analítico!B:B,Analítico!I:I,0)</f>
        <v>MO com LS =&gt;</v>
      </c>
    </row>
    <row r="3867" spans="1:12" ht="0.75" customHeight="1" thickTop="1" x14ac:dyDescent="0.25">
      <c r="A3867" s="49"/>
      <c r="B3867" s="49"/>
      <c r="C3867" s="49"/>
      <c r="D3867" s="49"/>
      <c r="E3867" s="49"/>
      <c r="F3867" s="49"/>
      <c r="G3867" s="49"/>
      <c r="H3867" s="49"/>
      <c r="I3867" s="49"/>
      <c r="J3867" s="49"/>
      <c r="L3867" t="str">
        <f>_xlfn.XLOOKUP(B3867,Analítico!B:B,Analítico!I:I,0)</f>
        <v>MO com LS =&gt;</v>
      </c>
    </row>
    <row r="3868" spans="1:12" ht="18" hidden="1" customHeight="1" x14ac:dyDescent="0.25">
      <c r="A3868" s="36" t="s">
        <v>1590</v>
      </c>
      <c r="B3868" s="37" t="s">
        <v>137</v>
      </c>
      <c r="C3868" s="36" t="s">
        <v>138</v>
      </c>
      <c r="D3868" s="36" t="s">
        <v>9</v>
      </c>
      <c r="E3868" s="250" t="s">
        <v>1626</v>
      </c>
      <c r="F3868" s="250"/>
      <c r="G3868" s="38" t="s">
        <v>139</v>
      </c>
      <c r="H3868" s="37" t="s">
        <v>140</v>
      </c>
      <c r="I3868" s="37" t="s">
        <v>141</v>
      </c>
      <c r="J3868" s="37" t="s">
        <v>10</v>
      </c>
      <c r="L3868" t="str">
        <f>_xlfn.XLOOKUP(B3868,Analítico!B:B,Analítico!I:I,0)</f>
        <v>Valor Unit</v>
      </c>
    </row>
    <row r="3869" spans="1:12" ht="24" customHeight="1" x14ac:dyDescent="0.25">
      <c r="A3869" s="39" t="s">
        <v>1636</v>
      </c>
      <c r="B3869" s="40" t="s">
        <v>1591</v>
      </c>
      <c r="C3869" s="39" t="s">
        <v>162</v>
      </c>
      <c r="D3869" s="39" t="s">
        <v>1592</v>
      </c>
      <c r="E3869" s="251" t="s">
        <v>3328</v>
      </c>
      <c r="F3869" s="251"/>
      <c r="G3869" s="41" t="s">
        <v>255</v>
      </c>
      <c r="H3869" s="42">
        <v>1</v>
      </c>
      <c r="I3869" s="43">
        <f t="shared" ref="I3869:I3874" si="813">L3869</f>
        <v>81.634355008196721</v>
      </c>
      <c r="J3869" s="43">
        <f t="shared" ref="J3869:J3874" si="814">H3869*I3869</f>
        <v>81.634355008196721</v>
      </c>
      <c r="L3869">
        <f>_xlfn.XLOOKUP(B3869,Analítico!B:B,Analítico!I:I,0)</f>
        <v>81.634355008196721</v>
      </c>
    </row>
    <row r="3870" spans="1:12" ht="24" customHeight="1" x14ac:dyDescent="0.25">
      <c r="A3870" s="50" t="s">
        <v>1638</v>
      </c>
      <c r="B3870" s="51" t="s">
        <v>1792</v>
      </c>
      <c r="C3870" s="50" t="s">
        <v>157</v>
      </c>
      <c r="D3870" s="50" t="s">
        <v>1793</v>
      </c>
      <c r="E3870" s="248" t="s">
        <v>1637</v>
      </c>
      <c r="F3870" s="248"/>
      <c r="G3870" s="52" t="s">
        <v>266</v>
      </c>
      <c r="H3870" s="53">
        <v>0.55100000000000005</v>
      </c>
      <c r="I3870" s="43">
        <f t="shared" si="813"/>
        <v>26.65</v>
      </c>
      <c r="J3870" s="43">
        <f t="shared" si="814"/>
        <v>14.684150000000001</v>
      </c>
      <c r="L3870">
        <f>_xlfn.XLOOKUP(B3870,Analítico!B:B,Analítico!I:I,0)</f>
        <v>26.65</v>
      </c>
    </row>
    <row r="3871" spans="1:12" ht="24" customHeight="1" x14ac:dyDescent="0.25">
      <c r="A3871" s="50" t="s">
        <v>1638</v>
      </c>
      <c r="B3871" s="51" t="s">
        <v>1186</v>
      </c>
      <c r="C3871" s="50" t="s">
        <v>157</v>
      </c>
      <c r="D3871" s="50" t="s">
        <v>1187</v>
      </c>
      <c r="E3871" s="248" t="s">
        <v>1637</v>
      </c>
      <c r="F3871" s="248"/>
      <c r="G3871" s="52" t="s">
        <v>266</v>
      </c>
      <c r="H3871" s="53">
        <v>1.6539999999999999</v>
      </c>
      <c r="I3871" s="43">
        <f t="shared" si="813"/>
        <v>18.82</v>
      </c>
      <c r="J3871" s="43">
        <f t="shared" si="814"/>
        <v>31.12828</v>
      </c>
      <c r="L3871">
        <f>_xlfn.XLOOKUP(B3871,Analítico!B:B,Analítico!I:I,0)</f>
        <v>18.82</v>
      </c>
    </row>
    <row r="3872" spans="1:12" ht="24" customHeight="1" x14ac:dyDescent="0.25">
      <c r="A3872" s="55" t="s">
        <v>1627</v>
      </c>
      <c r="B3872" s="56" t="s">
        <v>1841</v>
      </c>
      <c r="C3872" s="55" t="s">
        <v>162</v>
      </c>
      <c r="D3872" s="55" t="s">
        <v>1842</v>
      </c>
      <c r="E3872" s="249" t="s">
        <v>1648</v>
      </c>
      <c r="F3872" s="249"/>
      <c r="G3872" s="57" t="s">
        <v>259</v>
      </c>
      <c r="H3872" s="58">
        <v>28.300999999999998</v>
      </c>
      <c r="I3872" s="43">
        <f t="shared" si="813"/>
        <v>0.7</v>
      </c>
      <c r="J3872" s="43">
        <f t="shared" si="814"/>
        <v>19.810699999999997</v>
      </c>
      <c r="L3872">
        <f>_xlfn.XLOOKUP(B3872,Analítico!B:B,Analítico!I:I,0)</f>
        <v>0.7</v>
      </c>
    </row>
    <row r="3873" spans="1:12" ht="24" customHeight="1" x14ac:dyDescent="0.25">
      <c r="A3873" s="55" t="s">
        <v>1627</v>
      </c>
      <c r="B3873" s="56" t="s">
        <v>1843</v>
      </c>
      <c r="C3873" s="55" t="s">
        <v>162</v>
      </c>
      <c r="D3873" s="55" t="s">
        <v>1844</v>
      </c>
      <c r="E3873" s="249" t="s">
        <v>1648</v>
      </c>
      <c r="F3873" s="249"/>
      <c r="G3873" s="57" t="s">
        <v>212</v>
      </c>
      <c r="H3873" s="58">
        <v>6.4000000000000001E-2</v>
      </c>
      <c r="I3873" s="43">
        <f t="shared" si="813"/>
        <v>137.29</v>
      </c>
      <c r="J3873" s="43">
        <f t="shared" si="814"/>
        <v>8.7865599999999997</v>
      </c>
      <c r="L3873">
        <f>_xlfn.XLOOKUP(B3873,Analítico!B:B,Analítico!I:I,0)</f>
        <v>137.29</v>
      </c>
    </row>
    <row r="3874" spans="1:12" ht="24" customHeight="1" thickBot="1" x14ac:dyDescent="0.3">
      <c r="A3874" s="55" t="s">
        <v>1627</v>
      </c>
      <c r="B3874" s="56" t="s">
        <v>2389</v>
      </c>
      <c r="C3874" s="55" t="s">
        <v>162</v>
      </c>
      <c r="D3874" s="55" t="s">
        <v>2390</v>
      </c>
      <c r="E3874" s="249" t="s">
        <v>1648</v>
      </c>
      <c r="F3874" s="249"/>
      <c r="G3874" s="57" t="s">
        <v>212</v>
      </c>
      <c r="H3874" s="58">
        <v>7.2999999999999995E-2</v>
      </c>
      <c r="I3874" s="43">
        <f t="shared" si="813"/>
        <v>96</v>
      </c>
      <c r="J3874" s="43">
        <f t="shared" si="814"/>
        <v>7.0079999999999991</v>
      </c>
      <c r="L3874">
        <f>_xlfn.XLOOKUP(B3874,Analítico!B:B,Analítico!I:I,0)</f>
        <v>96</v>
      </c>
    </row>
    <row r="3875" spans="1:12" ht="26.25" hidden="1" thickBot="1" x14ac:dyDescent="0.3">
      <c r="A3875" s="44"/>
      <c r="B3875" s="44"/>
      <c r="C3875" s="44"/>
      <c r="D3875" s="44"/>
      <c r="E3875" s="44" t="s">
        <v>1629</v>
      </c>
      <c r="F3875" s="45">
        <v>33.6</v>
      </c>
      <c r="G3875" s="44" t="s">
        <v>1630</v>
      </c>
      <c r="H3875" s="45">
        <v>0</v>
      </c>
      <c r="I3875" s="44" t="s">
        <v>1631</v>
      </c>
      <c r="J3875" s="45">
        <v>33.6</v>
      </c>
      <c r="L3875" t="str">
        <f>_xlfn.XLOOKUP(B3875,Analítico!B:B,Analítico!I:I,0)</f>
        <v>MO com LS =&gt;</v>
      </c>
    </row>
    <row r="3876" spans="1:12" ht="15" hidden="1" customHeight="1" thickBot="1" x14ac:dyDescent="0.3">
      <c r="A3876" s="44"/>
      <c r="B3876" s="44"/>
      <c r="C3876" s="44"/>
      <c r="D3876" s="44"/>
      <c r="E3876" s="44" t="s">
        <v>1632</v>
      </c>
      <c r="F3876" s="45">
        <v>18.27</v>
      </c>
      <c r="G3876" s="44"/>
      <c r="H3876" s="229" t="s">
        <v>1633</v>
      </c>
      <c r="I3876" s="229"/>
      <c r="J3876" s="45">
        <v>101.33</v>
      </c>
      <c r="L3876" t="str">
        <f>_xlfn.XLOOKUP(B3876,Analítico!B:B,Analítico!I:I,0)</f>
        <v>MO com LS =&gt;</v>
      </c>
    </row>
    <row r="3877" spans="1:12" ht="0.75" customHeight="1" thickTop="1" x14ac:dyDescent="0.25">
      <c r="A3877" s="49"/>
      <c r="B3877" s="49"/>
      <c r="C3877" s="49"/>
      <c r="D3877" s="49"/>
      <c r="E3877" s="49"/>
      <c r="F3877" s="49"/>
      <c r="G3877" s="49"/>
      <c r="H3877" s="49"/>
      <c r="I3877" s="49"/>
      <c r="J3877" s="49"/>
      <c r="L3877" t="str">
        <f>_xlfn.XLOOKUP(B3877,Analítico!B:B,Analítico!I:I,0)</f>
        <v>MO com LS =&gt;</v>
      </c>
    </row>
    <row r="3878" spans="1:12" ht="18" hidden="1" customHeight="1" x14ac:dyDescent="0.25">
      <c r="A3878" s="36" t="s">
        <v>1594</v>
      </c>
      <c r="B3878" s="37" t="s">
        <v>137</v>
      </c>
      <c r="C3878" s="36" t="s">
        <v>138</v>
      </c>
      <c r="D3878" s="36" t="s">
        <v>9</v>
      </c>
      <c r="E3878" s="250" t="s">
        <v>1626</v>
      </c>
      <c r="F3878" s="250"/>
      <c r="G3878" s="38" t="s">
        <v>139</v>
      </c>
      <c r="H3878" s="37" t="s">
        <v>140</v>
      </c>
      <c r="I3878" s="37" t="s">
        <v>141</v>
      </c>
      <c r="J3878" s="37" t="s">
        <v>10</v>
      </c>
      <c r="L3878" t="str">
        <f>_xlfn.XLOOKUP(B3878,Analítico!B:B,Analítico!I:I,0)</f>
        <v>Valor Unit</v>
      </c>
    </row>
    <row r="3879" spans="1:12" ht="24" customHeight="1" x14ac:dyDescent="0.25">
      <c r="A3879" s="39" t="s">
        <v>1636</v>
      </c>
      <c r="B3879" s="40" t="s">
        <v>1595</v>
      </c>
      <c r="C3879" s="39" t="s">
        <v>204</v>
      </c>
      <c r="D3879" s="39" t="s">
        <v>1596</v>
      </c>
      <c r="E3879" s="251">
        <v>27</v>
      </c>
      <c r="F3879" s="251"/>
      <c r="G3879" s="41" t="s">
        <v>159</v>
      </c>
      <c r="H3879" s="42">
        <v>1</v>
      </c>
      <c r="I3879" s="43">
        <f t="shared" ref="I3879:I3883" si="815">L3879</f>
        <v>3.4883722213114758</v>
      </c>
      <c r="J3879" s="43">
        <f t="shared" ref="J3879:J3883" si="816">H3879*I3879</f>
        <v>3.4883722213114758</v>
      </c>
      <c r="L3879">
        <f>_xlfn.XLOOKUP(B3879,Analítico!B:B,Analítico!I:I,0)</f>
        <v>3.4883722213114758</v>
      </c>
    </row>
    <row r="3880" spans="1:12" ht="24" customHeight="1" x14ac:dyDescent="0.25">
      <c r="A3880" s="55" t="s">
        <v>1627</v>
      </c>
      <c r="B3880" s="56" t="s">
        <v>1788</v>
      </c>
      <c r="C3880" s="55" t="s">
        <v>204</v>
      </c>
      <c r="D3880" s="55" t="s">
        <v>1789</v>
      </c>
      <c r="E3880" s="249" t="s">
        <v>1665</v>
      </c>
      <c r="F3880" s="249"/>
      <c r="G3880" s="57" t="s">
        <v>1787</v>
      </c>
      <c r="H3880" s="58">
        <v>0.15</v>
      </c>
      <c r="I3880" s="43">
        <f t="shared" si="815"/>
        <v>13.15</v>
      </c>
      <c r="J3880" s="43">
        <f t="shared" si="816"/>
        <v>1.9724999999999999</v>
      </c>
      <c r="L3880">
        <f>_xlfn.XLOOKUP(B3880,Analítico!B:B,Analítico!I:I,0)</f>
        <v>13.15</v>
      </c>
    </row>
    <row r="3881" spans="1:12" ht="24" customHeight="1" x14ac:dyDescent="0.25">
      <c r="A3881" s="55" t="s">
        <v>1627</v>
      </c>
      <c r="B3881" s="56" t="s">
        <v>3329</v>
      </c>
      <c r="C3881" s="55" t="s">
        <v>204</v>
      </c>
      <c r="D3881" s="55" t="s">
        <v>3330</v>
      </c>
      <c r="E3881" s="249" t="s">
        <v>1648</v>
      </c>
      <c r="F3881" s="249"/>
      <c r="G3881" s="57" t="s">
        <v>3331</v>
      </c>
      <c r="H3881" s="58">
        <v>0.05</v>
      </c>
      <c r="I3881" s="43">
        <f t="shared" si="815"/>
        <v>9.92</v>
      </c>
      <c r="J3881" s="43">
        <f t="shared" si="816"/>
        <v>0.496</v>
      </c>
      <c r="L3881">
        <f>_xlfn.XLOOKUP(B3881,Analítico!B:B,Analítico!I:I,0)</f>
        <v>9.92</v>
      </c>
    </row>
    <row r="3882" spans="1:12" ht="24" customHeight="1" x14ac:dyDescent="0.25">
      <c r="A3882" s="55" t="s">
        <v>1627</v>
      </c>
      <c r="B3882" s="56" t="s">
        <v>3332</v>
      </c>
      <c r="C3882" s="55" t="s">
        <v>204</v>
      </c>
      <c r="D3882" s="55" t="s">
        <v>3333</v>
      </c>
      <c r="E3882" s="249" t="s">
        <v>1648</v>
      </c>
      <c r="F3882" s="249"/>
      <c r="G3882" s="57" t="s">
        <v>3331</v>
      </c>
      <c r="H3882" s="58">
        <v>0.1084</v>
      </c>
      <c r="I3882" s="43">
        <f t="shared" si="815"/>
        <v>8.8000000000000007</v>
      </c>
      <c r="J3882" s="43">
        <f t="shared" si="816"/>
        <v>0.95391999999999999</v>
      </c>
      <c r="L3882">
        <f>_xlfn.XLOOKUP(B3882,Analítico!B:B,Analítico!I:I,0)</f>
        <v>8.8000000000000007</v>
      </c>
    </row>
    <row r="3883" spans="1:12" ht="24" customHeight="1" thickBot="1" x14ac:dyDescent="0.3">
      <c r="A3883" s="55" t="s">
        <v>1627</v>
      </c>
      <c r="B3883" s="56" t="s">
        <v>3334</v>
      </c>
      <c r="C3883" s="55" t="s">
        <v>204</v>
      </c>
      <c r="D3883" s="55" t="s">
        <v>3335</v>
      </c>
      <c r="E3883" s="249" t="s">
        <v>1648</v>
      </c>
      <c r="F3883" s="249"/>
      <c r="G3883" s="57" t="s">
        <v>2078</v>
      </c>
      <c r="H3883" s="58">
        <v>0.01</v>
      </c>
      <c r="I3883" s="43">
        <f t="shared" si="815"/>
        <v>9.6199999999999992</v>
      </c>
      <c r="J3883" s="43">
        <f t="shared" si="816"/>
        <v>9.6199999999999994E-2</v>
      </c>
      <c r="L3883">
        <f>_xlfn.XLOOKUP(B3883,Analítico!B:B,Analítico!I:I,0)</f>
        <v>9.6199999999999992</v>
      </c>
    </row>
    <row r="3884" spans="1:12" ht="26.25" hidden="1" thickBot="1" x14ac:dyDescent="0.3">
      <c r="A3884" s="44"/>
      <c r="B3884" s="44"/>
      <c r="C3884" s="44"/>
      <c r="D3884" s="44"/>
      <c r="E3884" s="44" t="s">
        <v>1629</v>
      </c>
      <c r="F3884" s="45">
        <v>2</v>
      </c>
      <c r="G3884" s="44" t="s">
        <v>1630</v>
      </c>
      <c r="H3884" s="45">
        <v>0</v>
      </c>
      <c r="I3884" s="44" t="s">
        <v>1631</v>
      </c>
      <c r="J3884" s="45">
        <v>2</v>
      </c>
      <c r="L3884" t="str">
        <f>_xlfn.XLOOKUP(B3884,Analítico!B:B,Analítico!I:I,0)</f>
        <v>MO com LS =&gt;</v>
      </c>
    </row>
    <row r="3885" spans="1:12" ht="15" hidden="1" customHeight="1" thickBot="1" x14ac:dyDescent="0.3">
      <c r="A3885" s="44"/>
      <c r="B3885" s="44"/>
      <c r="C3885" s="44"/>
      <c r="D3885" s="44"/>
      <c r="E3885" s="44" t="s">
        <v>1632</v>
      </c>
      <c r="F3885" s="45">
        <v>0.78</v>
      </c>
      <c r="G3885" s="44"/>
      <c r="H3885" s="229" t="s">
        <v>1633</v>
      </c>
      <c r="I3885" s="229"/>
      <c r="J3885" s="45">
        <v>4.33</v>
      </c>
      <c r="L3885" t="str">
        <f>_xlfn.XLOOKUP(B3885,Analítico!B:B,Analítico!I:I,0)</f>
        <v>MO com LS =&gt;</v>
      </c>
    </row>
    <row r="3886" spans="1:12" ht="0.75" customHeight="1" thickTop="1" x14ac:dyDescent="0.25">
      <c r="A3886" s="49"/>
      <c r="B3886" s="49"/>
      <c r="C3886" s="49"/>
      <c r="D3886" s="49"/>
      <c r="E3886" s="49"/>
      <c r="F3886" s="49"/>
      <c r="G3886" s="49"/>
      <c r="H3886" s="49"/>
      <c r="I3886" s="49"/>
      <c r="J3886" s="49"/>
      <c r="L3886" t="str">
        <f>_xlfn.XLOOKUP(B3886,Analítico!B:B,Analítico!I:I,0)</f>
        <v>MO com LS =&gt;</v>
      </c>
    </row>
    <row r="3887" spans="1:12" ht="18" hidden="1" customHeight="1" x14ac:dyDescent="0.25">
      <c r="A3887" s="36" t="s">
        <v>1601</v>
      </c>
      <c r="B3887" s="37" t="s">
        <v>137</v>
      </c>
      <c r="C3887" s="36" t="s">
        <v>138</v>
      </c>
      <c r="D3887" s="36" t="s">
        <v>9</v>
      </c>
      <c r="E3887" s="250" t="s">
        <v>1626</v>
      </c>
      <c r="F3887" s="250"/>
      <c r="G3887" s="38" t="s">
        <v>139</v>
      </c>
      <c r="H3887" s="37" t="s">
        <v>140</v>
      </c>
      <c r="I3887" s="37" t="s">
        <v>141</v>
      </c>
      <c r="J3887" s="37" t="s">
        <v>10</v>
      </c>
      <c r="L3887" t="str">
        <f>_xlfn.XLOOKUP(B3887,Analítico!B:B,Analítico!I:I,0)</f>
        <v>Valor Unit</v>
      </c>
    </row>
    <row r="3888" spans="1:12" ht="24" customHeight="1" x14ac:dyDescent="0.25">
      <c r="A3888" s="39" t="s">
        <v>1636</v>
      </c>
      <c r="B3888" s="40" t="s">
        <v>1602</v>
      </c>
      <c r="C3888" s="39" t="s">
        <v>157</v>
      </c>
      <c r="D3888" s="39" t="s">
        <v>1603</v>
      </c>
      <c r="E3888" s="251" t="s">
        <v>1637</v>
      </c>
      <c r="F3888" s="251"/>
      <c r="G3888" s="41" t="s">
        <v>1604</v>
      </c>
      <c r="H3888" s="42">
        <v>1</v>
      </c>
      <c r="I3888" s="43">
        <f t="shared" ref="I3888:I3894" si="817">L3888</f>
        <v>7571.8301296885238</v>
      </c>
      <c r="J3888" s="43">
        <f t="shared" ref="J3888:J3894" si="818">H3888*I3888</f>
        <v>7571.8301296885238</v>
      </c>
      <c r="L3888">
        <f>_xlfn.XLOOKUP(B3888,Analítico!B:B,Analítico!I:I,0)</f>
        <v>7571.8301296885238</v>
      </c>
    </row>
    <row r="3889" spans="1:12" ht="25.5" customHeight="1" x14ac:dyDescent="0.25">
      <c r="A3889" s="50" t="s">
        <v>1638</v>
      </c>
      <c r="B3889" s="51" t="s">
        <v>3336</v>
      </c>
      <c r="C3889" s="50" t="s">
        <v>157</v>
      </c>
      <c r="D3889" s="50" t="s">
        <v>3337</v>
      </c>
      <c r="E3889" s="248" t="s">
        <v>1637</v>
      </c>
      <c r="F3889" s="248"/>
      <c r="G3889" s="52" t="s">
        <v>1604</v>
      </c>
      <c r="H3889" s="53">
        <v>1</v>
      </c>
      <c r="I3889" s="43">
        <f t="shared" si="817"/>
        <v>117</v>
      </c>
      <c r="J3889" s="43">
        <f t="shared" si="818"/>
        <v>117</v>
      </c>
      <c r="L3889">
        <f>_xlfn.XLOOKUP(B3889,Analítico!B:B,Analítico!I:I,0)</f>
        <v>117</v>
      </c>
    </row>
    <row r="3890" spans="1:12" ht="24" customHeight="1" x14ac:dyDescent="0.25">
      <c r="A3890" s="55" t="s">
        <v>1627</v>
      </c>
      <c r="B3890" s="56" t="s">
        <v>3338</v>
      </c>
      <c r="C3890" s="55" t="s">
        <v>157</v>
      </c>
      <c r="D3890" s="55" t="s">
        <v>3339</v>
      </c>
      <c r="E3890" s="249" t="s">
        <v>1665</v>
      </c>
      <c r="F3890" s="249"/>
      <c r="G3890" s="57" t="s">
        <v>1604</v>
      </c>
      <c r="H3890" s="58">
        <v>1</v>
      </c>
      <c r="I3890" s="43">
        <f t="shared" si="817"/>
        <v>6992</v>
      </c>
      <c r="J3890" s="43">
        <f t="shared" si="818"/>
        <v>6992</v>
      </c>
      <c r="L3890">
        <f>_xlfn.XLOOKUP(B3890,Analítico!B:B,Analítico!I:I,0)</f>
        <v>6992</v>
      </c>
    </row>
    <row r="3891" spans="1:12" ht="25.5" customHeight="1" x14ac:dyDescent="0.25">
      <c r="A3891" s="55" t="s">
        <v>1627</v>
      </c>
      <c r="B3891" s="56" t="s">
        <v>3340</v>
      </c>
      <c r="C3891" s="55" t="s">
        <v>157</v>
      </c>
      <c r="D3891" s="55" t="s">
        <v>3341</v>
      </c>
      <c r="E3891" s="249" t="s">
        <v>1648</v>
      </c>
      <c r="F3891" s="249"/>
      <c r="G3891" s="57" t="s">
        <v>1604</v>
      </c>
      <c r="H3891" s="58">
        <v>1</v>
      </c>
      <c r="I3891" s="43">
        <f t="shared" si="817"/>
        <v>211.7</v>
      </c>
      <c r="J3891" s="43">
        <f t="shared" si="818"/>
        <v>211.7</v>
      </c>
      <c r="L3891">
        <f>_xlfn.XLOOKUP(B3891,Analítico!B:B,Analítico!I:I,0)</f>
        <v>211.7</v>
      </c>
    </row>
    <row r="3892" spans="1:12" ht="25.5" customHeight="1" x14ac:dyDescent="0.25">
      <c r="A3892" s="55" t="s">
        <v>1627</v>
      </c>
      <c r="B3892" s="56" t="s">
        <v>3342</v>
      </c>
      <c r="C3892" s="55" t="s">
        <v>157</v>
      </c>
      <c r="D3892" s="55" t="s">
        <v>3343</v>
      </c>
      <c r="E3892" s="249" t="s">
        <v>1648</v>
      </c>
      <c r="F3892" s="249"/>
      <c r="G3892" s="57" t="s">
        <v>1604</v>
      </c>
      <c r="H3892" s="58">
        <v>1</v>
      </c>
      <c r="I3892" s="43">
        <f t="shared" si="817"/>
        <v>12.6</v>
      </c>
      <c r="J3892" s="43">
        <f t="shared" si="818"/>
        <v>12.6</v>
      </c>
      <c r="L3892">
        <f>_xlfn.XLOOKUP(B3892,Analítico!B:B,Analítico!I:I,0)</f>
        <v>12.6</v>
      </c>
    </row>
    <row r="3893" spans="1:12" ht="25.5" customHeight="1" x14ac:dyDescent="0.25">
      <c r="A3893" s="55" t="s">
        <v>1627</v>
      </c>
      <c r="B3893" s="56" t="s">
        <v>3344</v>
      </c>
      <c r="C3893" s="55" t="s">
        <v>157</v>
      </c>
      <c r="D3893" s="55" t="s">
        <v>3345</v>
      </c>
      <c r="E3893" s="249" t="s">
        <v>1643</v>
      </c>
      <c r="F3893" s="249"/>
      <c r="G3893" s="57" t="s">
        <v>1604</v>
      </c>
      <c r="H3893" s="58">
        <v>1</v>
      </c>
      <c r="I3893" s="43">
        <f t="shared" si="817"/>
        <v>21</v>
      </c>
      <c r="J3893" s="43">
        <f t="shared" si="818"/>
        <v>21</v>
      </c>
      <c r="L3893">
        <f>_xlfn.XLOOKUP(B3893,Analítico!B:B,Analítico!I:I,0)</f>
        <v>21</v>
      </c>
    </row>
    <row r="3894" spans="1:12" ht="25.5" customHeight="1" thickBot="1" x14ac:dyDescent="0.3">
      <c r="A3894" s="55" t="s">
        <v>1627</v>
      </c>
      <c r="B3894" s="56" t="s">
        <v>3346</v>
      </c>
      <c r="C3894" s="55" t="s">
        <v>157</v>
      </c>
      <c r="D3894" s="55" t="s">
        <v>3347</v>
      </c>
      <c r="E3894" s="249" t="s">
        <v>1643</v>
      </c>
      <c r="F3894" s="249"/>
      <c r="G3894" s="57" t="s">
        <v>1604</v>
      </c>
      <c r="H3894" s="58">
        <v>1</v>
      </c>
      <c r="I3894" s="43">
        <f t="shared" si="817"/>
        <v>217.53</v>
      </c>
      <c r="J3894" s="43">
        <f t="shared" si="818"/>
        <v>217.53</v>
      </c>
      <c r="L3894">
        <f>_xlfn.XLOOKUP(B3894,Analítico!B:B,Analítico!I:I,0)</f>
        <v>217.53</v>
      </c>
    </row>
    <row r="3895" spans="1:12" ht="26.25" hidden="1" thickBot="1" x14ac:dyDescent="0.3">
      <c r="A3895" s="44"/>
      <c r="B3895" s="44"/>
      <c r="C3895" s="44"/>
      <c r="D3895" s="44"/>
      <c r="E3895" s="44" t="s">
        <v>1629</v>
      </c>
      <c r="F3895" s="45">
        <v>7232.37</v>
      </c>
      <c r="G3895" s="44" t="s">
        <v>1630</v>
      </c>
      <c r="H3895" s="45">
        <v>0</v>
      </c>
      <c r="I3895" s="44" t="s">
        <v>1631</v>
      </c>
      <c r="J3895" s="45">
        <v>7232.37</v>
      </c>
      <c r="L3895" t="str">
        <f>_xlfn.XLOOKUP(B3895,Analítico!B:B,Analítico!I:I,0)</f>
        <v>MO com LS =&gt;</v>
      </c>
    </row>
    <row r="3896" spans="1:12" ht="15" hidden="1" customHeight="1" thickBot="1" x14ac:dyDescent="0.3">
      <c r="A3896" s="44"/>
      <c r="B3896" s="44"/>
      <c r="C3896" s="44"/>
      <c r="D3896" s="44"/>
      <c r="E3896" s="44" t="s">
        <v>1632</v>
      </c>
      <c r="F3896" s="45">
        <v>1694.84</v>
      </c>
      <c r="G3896" s="44"/>
      <c r="H3896" s="229" t="s">
        <v>1633</v>
      </c>
      <c r="I3896" s="229"/>
      <c r="J3896" s="45">
        <v>9398.66</v>
      </c>
      <c r="L3896" t="str">
        <f>_xlfn.XLOOKUP(B3896,Analítico!B:B,Analítico!I:I,0)</f>
        <v>MO com LS =&gt;</v>
      </c>
    </row>
    <row r="3897" spans="1:12" ht="0.75" customHeight="1" thickTop="1" x14ac:dyDescent="0.25">
      <c r="A3897" s="49"/>
      <c r="B3897" s="49"/>
      <c r="C3897" s="49"/>
      <c r="D3897" s="49"/>
      <c r="E3897" s="49"/>
      <c r="F3897" s="49"/>
      <c r="G3897" s="49"/>
      <c r="H3897" s="49"/>
      <c r="I3897" s="49"/>
      <c r="J3897" s="49"/>
      <c r="L3897" t="str">
        <f>_xlfn.XLOOKUP(B3897,Analítico!B:B,Analítico!I:I,0)</f>
        <v>MO com LS =&gt;</v>
      </c>
    </row>
    <row r="3898" spans="1:12" ht="18" hidden="1" customHeight="1" x14ac:dyDescent="0.25">
      <c r="A3898" s="36" t="s">
        <v>1605</v>
      </c>
      <c r="B3898" s="37" t="s">
        <v>137</v>
      </c>
      <c r="C3898" s="36" t="s">
        <v>138</v>
      </c>
      <c r="D3898" s="36" t="s">
        <v>9</v>
      </c>
      <c r="E3898" s="250" t="s">
        <v>1626</v>
      </c>
      <c r="F3898" s="250"/>
      <c r="G3898" s="38" t="s">
        <v>139</v>
      </c>
      <c r="H3898" s="37" t="s">
        <v>140</v>
      </c>
      <c r="I3898" s="37" t="s">
        <v>141</v>
      </c>
      <c r="J3898" s="37" t="s">
        <v>10</v>
      </c>
      <c r="L3898" t="str">
        <f>_xlfn.XLOOKUP(B3898,Analítico!B:B,Analítico!I:I,0)</f>
        <v>Valor Unit</v>
      </c>
    </row>
    <row r="3899" spans="1:12" ht="24" customHeight="1" x14ac:dyDescent="0.25">
      <c r="A3899" s="39" t="s">
        <v>1636</v>
      </c>
      <c r="B3899" s="40" t="s">
        <v>1606</v>
      </c>
      <c r="C3899" s="39" t="s">
        <v>157</v>
      </c>
      <c r="D3899" s="39" t="s">
        <v>1607</v>
      </c>
      <c r="E3899" s="251" t="s">
        <v>1637</v>
      </c>
      <c r="F3899" s="251"/>
      <c r="G3899" s="41" t="s">
        <v>1604</v>
      </c>
      <c r="H3899" s="42">
        <v>1</v>
      </c>
      <c r="I3899" s="43">
        <f t="shared" ref="I3899:I3905" si="819">L3899</f>
        <v>3961.252092614754</v>
      </c>
      <c r="J3899" s="43">
        <f t="shared" ref="J3899:J3905" si="820">H3899*I3899</f>
        <v>3961.252092614754</v>
      </c>
      <c r="L3899">
        <f>_xlfn.XLOOKUP(B3899,Analítico!B:B,Analítico!I:I,0)</f>
        <v>3961.252092614754</v>
      </c>
    </row>
    <row r="3900" spans="1:12" ht="25.5" customHeight="1" x14ac:dyDescent="0.25">
      <c r="A3900" s="50" t="s">
        <v>1638</v>
      </c>
      <c r="B3900" s="51" t="s">
        <v>3348</v>
      </c>
      <c r="C3900" s="50" t="s">
        <v>157</v>
      </c>
      <c r="D3900" s="50" t="s">
        <v>3349</v>
      </c>
      <c r="E3900" s="248" t="s">
        <v>1637</v>
      </c>
      <c r="F3900" s="248"/>
      <c r="G3900" s="52" t="s">
        <v>1604</v>
      </c>
      <c r="H3900" s="53">
        <v>1</v>
      </c>
      <c r="I3900" s="43">
        <f t="shared" si="819"/>
        <v>14.35</v>
      </c>
      <c r="J3900" s="43">
        <f t="shared" si="820"/>
        <v>14.35</v>
      </c>
      <c r="L3900">
        <f>_xlfn.XLOOKUP(B3900,Analítico!B:B,Analítico!I:I,0)</f>
        <v>14.35</v>
      </c>
    </row>
    <row r="3901" spans="1:12" ht="24" customHeight="1" x14ac:dyDescent="0.25">
      <c r="A3901" s="55" t="s">
        <v>1627</v>
      </c>
      <c r="B3901" s="56" t="s">
        <v>3350</v>
      </c>
      <c r="C3901" s="55" t="s">
        <v>157</v>
      </c>
      <c r="D3901" s="55" t="s">
        <v>3351</v>
      </c>
      <c r="E3901" s="249" t="s">
        <v>1665</v>
      </c>
      <c r="F3901" s="249"/>
      <c r="G3901" s="57" t="s">
        <v>1604</v>
      </c>
      <c r="H3901" s="58">
        <v>1</v>
      </c>
      <c r="I3901" s="43">
        <f t="shared" si="819"/>
        <v>3574</v>
      </c>
      <c r="J3901" s="43">
        <f t="shared" si="820"/>
        <v>3574</v>
      </c>
      <c r="L3901">
        <f>_xlfn.XLOOKUP(B3901,Analítico!B:B,Analítico!I:I,0)</f>
        <v>3574</v>
      </c>
    </row>
    <row r="3902" spans="1:12" ht="25.5" customHeight="1" x14ac:dyDescent="0.25">
      <c r="A3902" s="55" t="s">
        <v>1627</v>
      </c>
      <c r="B3902" s="56" t="s">
        <v>3340</v>
      </c>
      <c r="C3902" s="55" t="s">
        <v>157</v>
      </c>
      <c r="D3902" s="55" t="s">
        <v>3341</v>
      </c>
      <c r="E3902" s="249" t="s">
        <v>1648</v>
      </c>
      <c r="F3902" s="249"/>
      <c r="G3902" s="57" t="s">
        <v>1604</v>
      </c>
      <c r="H3902" s="58">
        <v>1</v>
      </c>
      <c r="I3902" s="43">
        <f t="shared" si="819"/>
        <v>211.7</v>
      </c>
      <c r="J3902" s="43">
        <f t="shared" si="820"/>
        <v>211.7</v>
      </c>
      <c r="L3902">
        <f>_xlfn.XLOOKUP(B3902,Analítico!B:B,Analítico!I:I,0)</f>
        <v>211.7</v>
      </c>
    </row>
    <row r="3903" spans="1:12" ht="25.5" customHeight="1" x14ac:dyDescent="0.25">
      <c r="A3903" s="55" t="s">
        <v>1627</v>
      </c>
      <c r="B3903" s="56" t="s">
        <v>3342</v>
      </c>
      <c r="C3903" s="55" t="s">
        <v>157</v>
      </c>
      <c r="D3903" s="55" t="s">
        <v>3343</v>
      </c>
      <c r="E3903" s="249" t="s">
        <v>1648</v>
      </c>
      <c r="F3903" s="249"/>
      <c r="G3903" s="57" t="s">
        <v>1604</v>
      </c>
      <c r="H3903" s="58">
        <v>1</v>
      </c>
      <c r="I3903" s="43">
        <f t="shared" si="819"/>
        <v>12.6</v>
      </c>
      <c r="J3903" s="43">
        <f t="shared" si="820"/>
        <v>12.6</v>
      </c>
      <c r="L3903">
        <f>_xlfn.XLOOKUP(B3903,Analítico!B:B,Analítico!I:I,0)</f>
        <v>12.6</v>
      </c>
    </row>
    <row r="3904" spans="1:12" ht="25.5" customHeight="1" x14ac:dyDescent="0.25">
      <c r="A3904" s="55" t="s">
        <v>1627</v>
      </c>
      <c r="B3904" s="56" t="s">
        <v>3352</v>
      </c>
      <c r="C3904" s="55" t="s">
        <v>157</v>
      </c>
      <c r="D3904" s="55" t="s">
        <v>3353</v>
      </c>
      <c r="E3904" s="249" t="s">
        <v>1643</v>
      </c>
      <c r="F3904" s="249"/>
      <c r="G3904" s="57" t="s">
        <v>1604</v>
      </c>
      <c r="H3904" s="58">
        <v>1</v>
      </c>
      <c r="I3904" s="43">
        <f t="shared" si="819"/>
        <v>10.3</v>
      </c>
      <c r="J3904" s="43">
        <f t="shared" si="820"/>
        <v>10.3</v>
      </c>
      <c r="L3904">
        <f>_xlfn.XLOOKUP(B3904,Analítico!B:B,Analítico!I:I,0)</f>
        <v>10.3</v>
      </c>
    </row>
    <row r="3905" spans="1:12" ht="25.5" customHeight="1" thickBot="1" x14ac:dyDescent="0.3">
      <c r="A3905" s="55" t="s">
        <v>1627</v>
      </c>
      <c r="B3905" s="56" t="s">
        <v>3354</v>
      </c>
      <c r="C3905" s="55" t="s">
        <v>157</v>
      </c>
      <c r="D3905" s="55" t="s">
        <v>3355</v>
      </c>
      <c r="E3905" s="249" t="s">
        <v>1643</v>
      </c>
      <c r="F3905" s="249"/>
      <c r="G3905" s="57" t="s">
        <v>1604</v>
      </c>
      <c r="H3905" s="58">
        <v>1</v>
      </c>
      <c r="I3905" s="43">
        <f t="shared" si="819"/>
        <v>138.19999999999999</v>
      </c>
      <c r="J3905" s="43">
        <f t="shared" si="820"/>
        <v>138.19999999999999</v>
      </c>
      <c r="L3905">
        <f>_xlfn.XLOOKUP(B3905,Analítico!B:B,Analítico!I:I,0)</f>
        <v>138.19999999999999</v>
      </c>
    </row>
    <row r="3906" spans="1:12" ht="26.25" hidden="1" thickBot="1" x14ac:dyDescent="0.3">
      <c r="A3906" s="44"/>
      <c r="B3906" s="44"/>
      <c r="C3906" s="44"/>
      <c r="D3906" s="44"/>
      <c r="E3906" s="44" t="s">
        <v>1629</v>
      </c>
      <c r="F3906" s="45">
        <v>3650.57</v>
      </c>
      <c r="G3906" s="44" t="s">
        <v>1630</v>
      </c>
      <c r="H3906" s="45">
        <v>0</v>
      </c>
      <c r="I3906" s="44" t="s">
        <v>1631</v>
      </c>
      <c r="J3906" s="45">
        <v>3650.57</v>
      </c>
      <c r="L3906" t="str">
        <f>_xlfn.XLOOKUP(B3906,Analítico!B:B,Analítico!I:I,0)</f>
        <v>MO com LS =&gt;</v>
      </c>
    </row>
    <row r="3907" spans="1:12" ht="15" hidden="1" customHeight="1" thickBot="1" x14ac:dyDescent="0.3">
      <c r="A3907" s="44"/>
      <c r="B3907" s="44"/>
      <c r="C3907" s="44"/>
      <c r="D3907" s="44"/>
      <c r="E3907" s="44" t="s">
        <v>1632</v>
      </c>
      <c r="F3907" s="45">
        <v>886.66</v>
      </c>
      <c r="G3907" s="44"/>
      <c r="H3907" s="229" t="s">
        <v>1633</v>
      </c>
      <c r="I3907" s="229"/>
      <c r="J3907" s="45">
        <v>4916.97</v>
      </c>
      <c r="L3907" t="str">
        <f>_xlfn.XLOOKUP(B3907,Analítico!B:B,Analítico!I:I,0)</f>
        <v>MO com LS =&gt;</v>
      </c>
    </row>
    <row r="3908" spans="1:12" ht="0.75" customHeight="1" thickTop="1" x14ac:dyDescent="0.25">
      <c r="A3908" s="49"/>
      <c r="B3908" s="49"/>
      <c r="C3908" s="49"/>
      <c r="D3908" s="49"/>
      <c r="E3908" s="49"/>
      <c r="F3908" s="49"/>
      <c r="G3908" s="49"/>
      <c r="H3908" s="49"/>
      <c r="I3908" s="49"/>
      <c r="J3908" s="49"/>
      <c r="L3908" t="str">
        <f>_xlfn.XLOOKUP(B3908,Analítico!B:B,Analítico!I:I,0)</f>
        <v>MO com LS =&gt;</v>
      </c>
    </row>
    <row r="3909" spans="1:12" ht="18" hidden="1" customHeight="1" x14ac:dyDescent="0.25">
      <c r="A3909" s="36" t="s">
        <v>1611</v>
      </c>
      <c r="B3909" s="37" t="s">
        <v>137</v>
      </c>
      <c r="C3909" s="36" t="s">
        <v>138</v>
      </c>
      <c r="D3909" s="36" t="s">
        <v>9</v>
      </c>
      <c r="E3909" s="250" t="s">
        <v>1626</v>
      </c>
      <c r="F3909" s="250"/>
      <c r="G3909" s="38" t="s">
        <v>139</v>
      </c>
      <c r="H3909" s="37" t="s">
        <v>140</v>
      </c>
      <c r="I3909" s="37" t="s">
        <v>141</v>
      </c>
      <c r="J3909" s="37" t="s">
        <v>10</v>
      </c>
      <c r="L3909" t="str">
        <f>_xlfn.XLOOKUP(B3909,Analítico!B:B,Analítico!I:I,0)</f>
        <v>Valor Unit</v>
      </c>
    </row>
    <row r="3910" spans="1:12" ht="25.5" customHeight="1" x14ac:dyDescent="0.25">
      <c r="A3910" s="39" t="s">
        <v>1636</v>
      </c>
      <c r="B3910" s="40" t="s">
        <v>1612</v>
      </c>
      <c r="C3910" s="39" t="s">
        <v>157</v>
      </c>
      <c r="D3910" s="39" t="s">
        <v>1613</v>
      </c>
      <c r="E3910" s="251" t="s">
        <v>1637</v>
      </c>
      <c r="F3910" s="251"/>
      <c r="G3910" s="41" t="s">
        <v>266</v>
      </c>
      <c r="H3910" s="42">
        <v>1</v>
      </c>
      <c r="I3910" s="43">
        <f t="shared" ref="I3910:I3916" si="821">L3910</f>
        <v>29.647135737704918</v>
      </c>
      <c r="J3910" s="43">
        <f t="shared" ref="J3910:J3916" si="822">H3910*I3910</f>
        <v>29.647135737704918</v>
      </c>
      <c r="L3910">
        <f>_xlfn.XLOOKUP(B3910,Analítico!B:B,Analítico!I:I,0)</f>
        <v>29.647135737704918</v>
      </c>
    </row>
    <row r="3911" spans="1:12" ht="25.5" customHeight="1" x14ac:dyDescent="0.25">
      <c r="A3911" s="50" t="s">
        <v>1638</v>
      </c>
      <c r="B3911" s="51" t="s">
        <v>3356</v>
      </c>
      <c r="C3911" s="50" t="s">
        <v>157</v>
      </c>
      <c r="D3911" s="50" t="s">
        <v>3357</v>
      </c>
      <c r="E3911" s="248" t="s">
        <v>1637</v>
      </c>
      <c r="F3911" s="248"/>
      <c r="G3911" s="52" t="s">
        <v>266</v>
      </c>
      <c r="H3911" s="53">
        <v>1</v>
      </c>
      <c r="I3911" s="43">
        <f t="shared" si="821"/>
        <v>0.51</v>
      </c>
      <c r="J3911" s="43">
        <f t="shared" si="822"/>
        <v>0.51</v>
      </c>
      <c r="L3911">
        <f>_xlfn.XLOOKUP(B3911,Analítico!B:B,Analítico!I:I,0)</f>
        <v>0.51</v>
      </c>
    </row>
    <row r="3912" spans="1:12" ht="25.5" customHeight="1" x14ac:dyDescent="0.25">
      <c r="A3912" s="55" t="s">
        <v>1627</v>
      </c>
      <c r="B3912" s="56" t="s">
        <v>2867</v>
      </c>
      <c r="C3912" s="55" t="s">
        <v>157</v>
      </c>
      <c r="D3912" s="55" t="s">
        <v>2868</v>
      </c>
      <c r="E3912" s="249" t="s">
        <v>2864</v>
      </c>
      <c r="F3912" s="249"/>
      <c r="G3912" s="57" t="s">
        <v>266</v>
      </c>
      <c r="H3912" s="58">
        <v>1</v>
      </c>
      <c r="I3912" s="43">
        <f t="shared" si="821"/>
        <v>1.1200000000000001</v>
      </c>
      <c r="J3912" s="43">
        <f t="shared" si="822"/>
        <v>1.1200000000000001</v>
      </c>
      <c r="L3912">
        <f>_xlfn.XLOOKUP(B3912,Analítico!B:B,Analítico!I:I,0)</f>
        <v>1.1200000000000001</v>
      </c>
    </row>
    <row r="3913" spans="1:12" ht="25.5" customHeight="1" x14ac:dyDescent="0.25">
      <c r="A3913" s="55" t="s">
        <v>1627</v>
      </c>
      <c r="B3913" s="56" t="s">
        <v>2869</v>
      </c>
      <c r="C3913" s="55" t="s">
        <v>157</v>
      </c>
      <c r="D3913" s="55" t="s">
        <v>2870</v>
      </c>
      <c r="E3913" s="249" t="s">
        <v>1628</v>
      </c>
      <c r="F3913" s="249"/>
      <c r="G3913" s="57" t="s">
        <v>266</v>
      </c>
      <c r="H3913" s="58">
        <v>1</v>
      </c>
      <c r="I3913" s="43">
        <f t="shared" si="821"/>
        <v>0.06</v>
      </c>
      <c r="J3913" s="43">
        <f t="shared" si="822"/>
        <v>0.06</v>
      </c>
      <c r="L3913">
        <f>_xlfn.XLOOKUP(B3913,Analítico!B:B,Analítico!I:I,0)</f>
        <v>0.06</v>
      </c>
    </row>
    <row r="3914" spans="1:12" ht="24" customHeight="1" x14ac:dyDescent="0.25">
      <c r="A3914" s="55" t="s">
        <v>1627</v>
      </c>
      <c r="B3914" s="56" t="s">
        <v>3358</v>
      </c>
      <c r="C3914" s="55" t="s">
        <v>157</v>
      </c>
      <c r="D3914" s="55" t="s">
        <v>3359</v>
      </c>
      <c r="E3914" s="249" t="s">
        <v>1665</v>
      </c>
      <c r="F3914" s="249"/>
      <c r="G3914" s="57" t="s">
        <v>266</v>
      </c>
      <c r="H3914" s="58">
        <v>1</v>
      </c>
      <c r="I3914" s="43">
        <f t="shared" si="821"/>
        <v>27.18</v>
      </c>
      <c r="J3914" s="43">
        <f t="shared" si="822"/>
        <v>27.18</v>
      </c>
      <c r="L3914">
        <f>_xlfn.XLOOKUP(B3914,Analítico!B:B,Analítico!I:I,0)</f>
        <v>27.18</v>
      </c>
    </row>
    <row r="3915" spans="1:12" ht="25.5" customHeight="1" x14ac:dyDescent="0.25">
      <c r="A3915" s="55" t="s">
        <v>1627</v>
      </c>
      <c r="B3915" s="56" t="s">
        <v>3360</v>
      </c>
      <c r="C3915" s="55" t="s">
        <v>157</v>
      </c>
      <c r="D3915" s="55" t="s">
        <v>3361</v>
      </c>
      <c r="E3915" s="249" t="s">
        <v>1643</v>
      </c>
      <c r="F3915" s="249"/>
      <c r="G3915" s="57" t="s">
        <v>266</v>
      </c>
      <c r="H3915" s="58">
        <v>1</v>
      </c>
      <c r="I3915" s="43">
        <f t="shared" si="821"/>
        <v>0.05</v>
      </c>
      <c r="J3915" s="43">
        <f t="shared" si="822"/>
        <v>0.05</v>
      </c>
      <c r="L3915">
        <f>_xlfn.XLOOKUP(B3915,Analítico!B:B,Analítico!I:I,0)</f>
        <v>0.05</v>
      </c>
    </row>
    <row r="3916" spans="1:12" ht="25.5" customHeight="1" thickBot="1" x14ac:dyDescent="0.3">
      <c r="A3916" s="55" t="s">
        <v>1627</v>
      </c>
      <c r="B3916" s="56" t="s">
        <v>3362</v>
      </c>
      <c r="C3916" s="55" t="s">
        <v>157</v>
      </c>
      <c r="D3916" s="55" t="s">
        <v>3363</v>
      </c>
      <c r="E3916" s="249" t="s">
        <v>1643</v>
      </c>
      <c r="F3916" s="249"/>
      <c r="G3916" s="57" t="s">
        <v>266</v>
      </c>
      <c r="H3916" s="58">
        <v>1</v>
      </c>
      <c r="I3916" s="43">
        <f t="shared" si="821"/>
        <v>0.73</v>
      </c>
      <c r="J3916" s="43">
        <f t="shared" si="822"/>
        <v>0.73</v>
      </c>
      <c r="L3916">
        <f>_xlfn.XLOOKUP(B3916,Analítico!B:B,Analítico!I:I,0)</f>
        <v>0.73</v>
      </c>
    </row>
    <row r="3917" spans="1:12" ht="26.25" hidden="1" thickBot="1" x14ac:dyDescent="0.3">
      <c r="A3917" s="44"/>
      <c r="B3917" s="44"/>
      <c r="C3917" s="44"/>
      <c r="D3917" s="44"/>
      <c r="E3917" s="44" t="s">
        <v>1629</v>
      </c>
      <c r="F3917" s="45">
        <v>28.15</v>
      </c>
      <c r="G3917" s="44" t="s">
        <v>1630</v>
      </c>
      <c r="H3917" s="45">
        <v>0</v>
      </c>
      <c r="I3917" s="44" t="s">
        <v>1631</v>
      </c>
      <c r="J3917" s="45">
        <v>28.15</v>
      </c>
      <c r="L3917" t="str">
        <f>_xlfn.XLOOKUP(B3917,Analítico!B:B,Analítico!I:I,0)</f>
        <v>MO com LS =&gt;</v>
      </c>
    </row>
    <row r="3918" spans="1:12" ht="15" hidden="1" customHeight="1" thickBot="1" x14ac:dyDescent="0.3">
      <c r="A3918" s="44"/>
      <c r="B3918" s="44"/>
      <c r="C3918" s="44"/>
      <c r="D3918" s="44"/>
      <c r="E3918" s="44" t="s">
        <v>1632</v>
      </c>
      <c r="F3918" s="45">
        <v>6.63</v>
      </c>
      <c r="G3918" s="44"/>
      <c r="H3918" s="229" t="s">
        <v>1633</v>
      </c>
      <c r="I3918" s="229"/>
      <c r="J3918" s="45">
        <v>36.799999999999997</v>
      </c>
      <c r="L3918" t="str">
        <f>_xlfn.XLOOKUP(B3918,Analítico!B:B,Analítico!I:I,0)</f>
        <v>MO com LS =&gt;</v>
      </c>
    </row>
    <row r="3919" spans="1:12" ht="0.75" customHeight="1" thickTop="1" x14ac:dyDescent="0.25">
      <c r="A3919" s="49"/>
      <c r="B3919" s="49"/>
      <c r="C3919" s="49"/>
      <c r="D3919" s="49"/>
      <c r="E3919" s="49"/>
      <c r="F3919" s="49"/>
      <c r="G3919" s="49"/>
      <c r="H3919" s="49"/>
      <c r="I3919" s="49"/>
      <c r="J3919" s="49"/>
      <c r="L3919" t="str">
        <f>_xlfn.XLOOKUP(B3919,Analítico!B:B,Analítico!I:I,0)</f>
        <v>MO com LS =&gt;</v>
      </c>
    </row>
    <row r="3920" spans="1:12" ht="18" hidden="1" customHeight="1" x14ac:dyDescent="0.25">
      <c r="A3920" s="36" t="s">
        <v>1614</v>
      </c>
      <c r="B3920" s="37" t="s">
        <v>137</v>
      </c>
      <c r="C3920" s="36" t="s">
        <v>138</v>
      </c>
      <c r="D3920" s="36" t="s">
        <v>9</v>
      </c>
      <c r="E3920" s="250" t="s">
        <v>1626</v>
      </c>
      <c r="F3920" s="250"/>
      <c r="G3920" s="38" t="s">
        <v>139</v>
      </c>
      <c r="H3920" s="37" t="s">
        <v>140</v>
      </c>
      <c r="I3920" s="37" t="s">
        <v>141</v>
      </c>
      <c r="J3920" s="37" t="s">
        <v>10</v>
      </c>
      <c r="L3920" t="str">
        <f>_xlfn.XLOOKUP(B3920,Analítico!B:B,Analítico!I:I,0)</f>
        <v>Valor Unit</v>
      </c>
    </row>
    <row r="3921" spans="1:12" ht="24" customHeight="1" x14ac:dyDescent="0.25">
      <c r="A3921" s="39" t="s">
        <v>1636</v>
      </c>
      <c r="B3921" s="40" t="s">
        <v>1615</v>
      </c>
      <c r="C3921" s="39" t="s">
        <v>157</v>
      </c>
      <c r="D3921" s="39" t="s">
        <v>1616</v>
      </c>
      <c r="E3921" s="251" t="s">
        <v>1637</v>
      </c>
      <c r="F3921" s="251"/>
      <c r="G3921" s="41" t="s">
        <v>266</v>
      </c>
      <c r="H3921" s="42">
        <v>1</v>
      </c>
      <c r="I3921" s="43">
        <f t="shared" ref="I3921:I3929" si="823">L3921</f>
        <v>23.355175680327868</v>
      </c>
      <c r="J3921" s="43">
        <f t="shared" ref="J3921:J3929" si="824">H3921*I3921</f>
        <v>23.355175680327868</v>
      </c>
      <c r="L3921">
        <f>_xlfn.XLOOKUP(B3921,Analítico!B:B,Analítico!I:I,0)</f>
        <v>23.355175680327868</v>
      </c>
    </row>
    <row r="3922" spans="1:12" ht="25.5" customHeight="1" x14ac:dyDescent="0.25">
      <c r="A3922" s="50" t="s">
        <v>1638</v>
      </c>
      <c r="B3922" s="51" t="s">
        <v>3364</v>
      </c>
      <c r="C3922" s="50" t="s">
        <v>157</v>
      </c>
      <c r="D3922" s="50" t="s">
        <v>3365</v>
      </c>
      <c r="E3922" s="248" t="s">
        <v>1637</v>
      </c>
      <c r="F3922" s="248"/>
      <c r="G3922" s="52" t="s">
        <v>266</v>
      </c>
      <c r="H3922" s="53">
        <v>1</v>
      </c>
      <c r="I3922" s="43">
        <f t="shared" si="823"/>
        <v>0.08</v>
      </c>
      <c r="J3922" s="43">
        <f t="shared" si="824"/>
        <v>0.08</v>
      </c>
      <c r="L3922">
        <f>_xlfn.XLOOKUP(B3922,Analítico!B:B,Analítico!I:I,0)</f>
        <v>0.08</v>
      </c>
    </row>
    <row r="3923" spans="1:12" ht="25.5" customHeight="1" x14ac:dyDescent="0.25">
      <c r="A3923" s="55" t="s">
        <v>1627</v>
      </c>
      <c r="B3923" s="56" t="s">
        <v>2862</v>
      </c>
      <c r="C3923" s="55" t="s">
        <v>157</v>
      </c>
      <c r="D3923" s="55" t="s">
        <v>2863</v>
      </c>
      <c r="E3923" s="249" t="s">
        <v>2864</v>
      </c>
      <c r="F3923" s="249"/>
      <c r="G3923" s="57" t="s">
        <v>266</v>
      </c>
      <c r="H3923" s="58">
        <v>1</v>
      </c>
      <c r="I3923" s="43">
        <f t="shared" si="823"/>
        <v>2.11</v>
      </c>
      <c r="J3923" s="43">
        <f t="shared" si="824"/>
        <v>2.11</v>
      </c>
      <c r="L3923">
        <f>_xlfn.XLOOKUP(B3923,Analítico!B:B,Analítico!I:I,0)</f>
        <v>2.11</v>
      </c>
    </row>
    <row r="3924" spans="1:12" ht="25.5" customHeight="1" x14ac:dyDescent="0.25">
      <c r="A3924" s="55" t="s">
        <v>1627</v>
      </c>
      <c r="B3924" s="56" t="s">
        <v>2865</v>
      </c>
      <c r="C3924" s="55" t="s">
        <v>157</v>
      </c>
      <c r="D3924" s="55" t="s">
        <v>2866</v>
      </c>
      <c r="E3924" s="249" t="s">
        <v>1656</v>
      </c>
      <c r="F3924" s="249"/>
      <c r="G3924" s="57" t="s">
        <v>266</v>
      </c>
      <c r="H3924" s="58">
        <v>1</v>
      </c>
      <c r="I3924" s="43">
        <f t="shared" si="823"/>
        <v>0.65</v>
      </c>
      <c r="J3924" s="43">
        <f t="shared" si="824"/>
        <v>0.65</v>
      </c>
      <c r="L3924">
        <f>_xlfn.XLOOKUP(B3924,Analítico!B:B,Analítico!I:I,0)</f>
        <v>0.65</v>
      </c>
    </row>
    <row r="3925" spans="1:12" ht="25.5" customHeight="1" x14ac:dyDescent="0.25">
      <c r="A3925" s="55" t="s">
        <v>1627</v>
      </c>
      <c r="B3925" s="56" t="s">
        <v>2867</v>
      </c>
      <c r="C3925" s="55" t="s">
        <v>157</v>
      </c>
      <c r="D3925" s="55" t="s">
        <v>2868</v>
      </c>
      <c r="E3925" s="249" t="s">
        <v>2864</v>
      </c>
      <c r="F3925" s="249"/>
      <c r="G3925" s="57" t="s">
        <v>266</v>
      </c>
      <c r="H3925" s="58">
        <v>1</v>
      </c>
      <c r="I3925" s="43">
        <f t="shared" si="823"/>
        <v>1.1200000000000001</v>
      </c>
      <c r="J3925" s="43">
        <f t="shared" si="824"/>
        <v>1.1200000000000001</v>
      </c>
      <c r="L3925">
        <f>_xlfn.XLOOKUP(B3925,Analítico!B:B,Analítico!I:I,0)</f>
        <v>1.1200000000000001</v>
      </c>
    </row>
    <row r="3926" spans="1:12" ht="25.5" customHeight="1" x14ac:dyDescent="0.25">
      <c r="A3926" s="55" t="s">
        <v>1627</v>
      </c>
      <c r="B3926" s="56" t="s">
        <v>2869</v>
      </c>
      <c r="C3926" s="55" t="s">
        <v>157</v>
      </c>
      <c r="D3926" s="55" t="s">
        <v>2870</v>
      </c>
      <c r="E3926" s="249" t="s">
        <v>1628</v>
      </c>
      <c r="F3926" s="249"/>
      <c r="G3926" s="57" t="s">
        <v>266</v>
      </c>
      <c r="H3926" s="58">
        <v>1</v>
      </c>
      <c r="I3926" s="43">
        <f t="shared" si="823"/>
        <v>0.06</v>
      </c>
      <c r="J3926" s="43">
        <f t="shared" si="824"/>
        <v>0.06</v>
      </c>
      <c r="L3926">
        <f>_xlfn.XLOOKUP(B3926,Analítico!B:B,Analítico!I:I,0)</f>
        <v>0.06</v>
      </c>
    </row>
    <row r="3927" spans="1:12" ht="25.5" customHeight="1" x14ac:dyDescent="0.25">
      <c r="A3927" s="55" t="s">
        <v>1627</v>
      </c>
      <c r="B3927" s="56" t="s">
        <v>3366</v>
      </c>
      <c r="C3927" s="55" t="s">
        <v>157</v>
      </c>
      <c r="D3927" s="55" t="s">
        <v>3367</v>
      </c>
      <c r="E3927" s="249" t="s">
        <v>1665</v>
      </c>
      <c r="F3927" s="249"/>
      <c r="G3927" s="57" t="s">
        <v>266</v>
      </c>
      <c r="H3927" s="58">
        <v>1</v>
      </c>
      <c r="I3927" s="43">
        <f t="shared" si="823"/>
        <v>17.5</v>
      </c>
      <c r="J3927" s="43">
        <f t="shared" si="824"/>
        <v>17.5</v>
      </c>
      <c r="L3927">
        <f>_xlfn.XLOOKUP(B3927,Analítico!B:B,Analítico!I:I,0)</f>
        <v>17.5</v>
      </c>
    </row>
    <row r="3928" spans="1:12" ht="25.5" customHeight="1" x14ac:dyDescent="0.25">
      <c r="A3928" s="55" t="s">
        <v>1627</v>
      </c>
      <c r="B3928" s="56" t="s">
        <v>2871</v>
      </c>
      <c r="C3928" s="55" t="s">
        <v>157</v>
      </c>
      <c r="D3928" s="55" t="s">
        <v>2872</v>
      </c>
      <c r="E3928" s="249" t="s">
        <v>1643</v>
      </c>
      <c r="F3928" s="249"/>
      <c r="G3928" s="57" t="s">
        <v>266</v>
      </c>
      <c r="H3928" s="58">
        <v>1</v>
      </c>
      <c r="I3928" s="43">
        <f t="shared" si="823"/>
        <v>0.56999999999999995</v>
      </c>
      <c r="J3928" s="43">
        <f t="shared" si="824"/>
        <v>0.56999999999999995</v>
      </c>
      <c r="L3928">
        <f>_xlfn.XLOOKUP(B3928,Analítico!B:B,Analítico!I:I,0)</f>
        <v>0.56999999999999995</v>
      </c>
    </row>
    <row r="3929" spans="1:12" ht="25.5" customHeight="1" thickBot="1" x14ac:dyDescent="0.3">
      <c r="A3929" s="55" t="s">
        <v>1627</v>
      </c>
      <c r="B3929" s="56" t="s">
        <v>2873</v>
      </c>
      <c r="C3929" s="55" t="s">
        <v>157</v>
      </c>
      <c r="D3929" s="55" t="s">
        <v>2874</v>
      </c>
      <c r="E3929" s="249" t="s">
        <v>1643</v>
      </c>
      <c r="F3929" s="249"/>
      <c r="G3929" s="57" t="s">
        <v>266</v>
      </c>
      <c r="H3929" s="58">
        <v>1</v>
      </c>
      <c r="I3929" s="43">
        <f t="shared" si="823"/>
        <v>1.27</v>
      </c>
      <c r="J3929" s="43">
        <f t="shared" si="824"/>
        <v>1.27</v>
      </c>
      <c r="L3929">
        <f>_xlfn.XLOOKUP(B3929,Analítico!B:B,Analítico!I:I,0)</f>
        <v>1.27</v>
      </c>
    </row>
    <row r="3930" spans="1:12" ht="26.25" hidden="1" thickBot="1" x14ac:dyDescent="0.3">
      <c r="A3930" s="44"/>
      <c r="B3930" s="44"/>
      <c r="C3930" s="44"/>
      <c r="D3930" s="44"/>
      <c r="E3930" s="44" t="s">
        <v>1629</v>
      </c>
      <c r="F3930" s="45">
        <v>17.899999999999999</v>
      </c>
      <c r="G3930" s="44" t="s">
        <v>1630</v>
      </c>
      <c r="H3930" s="45">
        <v>0</v>
      </c>
      <c r="I3930" s="44" t="s">
        <v>1631</v>
      </c>
      <c r="J3930" s="45">
        <v>17.899999999999999</v>
      </c>
      <c r="L3930" t="str">
        <f>_xlfn.XLOOKUP(B3930,Analítico!B:B,Analítico!I:I,0)</f>
        <v>MO com LS =&gt;</v>
      </c>
    </row>
    <row r="3931" spans="1:12" ht="15" hidden="1" customHeight="1" thickBot="1" x14ac:dyDescent="0.3">
      <c r="A3931" s="44"/>
      <c r="B3931" s="44"/>
      <c r="C3931" s="44"/>
      <c r="D3931" s="44"/>
      <c r="E3931" s="44" t="s">
        <v>1632</v>
      </c>
      <c r="F3931" s="45">
        <v>5.22</v>
      </c>
      <c r="G3931" s="44"/>
      <c r="H3931" s="229" t="s">
        <v>1633</v>
      </c>
      <c r="I3931" s="229"/>
      <c r="J3931" s="45">
        <v>28.99</v>
      </c>
      <c r="L3931" t="str">
        <f>_xlfn.XLOOKUP(B3931,Analítico!B:B,Analítico!I:I,0)</f>
        <v>MO com LS =&gt;</v>
      </c>
    </row>
    <row r="3932" spans="1:12" ht="0.75" customHeight="1" thickTop="1" x14ac:dyDescent="0.25">
      <c r="A3932" s="49"/>
      <c r="B3932" s="49"/>
      <c r="C3932" s="49"/>
      <c r="D3932" s="49"/>
      <c r="E3932" s="49"/>
      <c r="F3932" s="49"/>
      <c r="G3932" s="49"/>
      <c r="H3932" s="49"/>
      <c r="I3932" s="49"/>
      <c r="J3932" s="49"/>
      <c r="L3932" t="str">
        <f>_xlfn.XLOOKUP(B3932,Analítico!B:B,Analítico!I:I,0)</f>
        <v>MO com LS =&gt;</v>
      </c>
    </row>
    <row r="3933" spans="1:12" ht="49.5" customHeight="1" x14ac:dyDescent="0.25">
      <c r="A3933" s="252" t="s">
        <v>3370</v>
      </c>
      <c r="B3933" s="252"/>
      <c r="C3933" s="252"/>
      <c r="D3933" s="252"/>
      <c r="E3933" s="252"/>
      <c r="F3933" s="252"/>
      <c r="G3933" s="252"/>
      <c r="H3933" s="252"/>
      <c r="I3933" s="252"/>
      <c r="J3933" s="252"/>
      <c r="L3933" t="str">
        <f>_xlfn.XLOOKUP(B3933,Analítico!B:B,Analítico!I:I,0)</f>
        <v>MO com LS =&gt;</v>
      </c>
    </row>
    <row r="3934" spans="1:12" ht="18" hidden="1" customHeight="1" x14ac:dyDescent="0.25">
      <c r="A3934" s="36"/>
      <c r="B3934" s="37" t="s">
        <v>137</v>
      </c>
      <c r="C3934" s="36" t="s">
        <v>138</v>
      </c>
      <c r="D3934" s="36" t="s">
        <v>9</v>
      </c>
      <c r="E3934" s="250" t="s">
        <v>1626</v>
      </c>
      <c r="F3934" s="250"/>
      <c r="G3934" s="38" t="s">
        <v>139</v>
      </c>
      <c r="H3934" s="37" t="s">
        <v>140</v>
      </c>
      <c r="I3934" s="37" t="s">
        <v>141</v>
      </c>
      <c r="J3934" s="37" t="s">
        <v>10</v>
      </c>
      <c r="L3934" t="str">
        <f>_xlfn.XLOOKUP(B3934,Analítico!B:B,Analítico!I:I,0)</f>
        <v>Valor Unit</v>
      </c>
    </row>
    <row r="3935" spans="1:12" ht="24" customHeight="1" x14ac:dyDescent="0.25">
      <c r="A3935" s="39" t="s">
        <v>1636</v>
      </c>
      <c r="B3935" s="40" t="s">
        <v>3117</v>
      </c>
      <c r="C3935" s="39" t="s">
        <v>157</v>
      </c>
      <c r="D3935" s="39" t="s">
        <v>3118</v>
      </c>
      <c r="E3935" s="251" t="s">
        <v>1637</v>
      </c>
      <c r="F3935" s="251"/>
      <c r="G3935" s="41" t="s">
        <v>266</v>
      </c>
      <c r="H3935" s="42">
        <v>1</v>
      </c>
      <c r="I3935" s="43">
        <f>L3935</f>
        <v>19.079999999999998</v>
      </c>
      <c r="J3935" s="43">
        <f>H3935*I3935</f>
        <v>19.079999999999998</v>
      </c>
      <c r="L3935">
        <f>_xlfn.XLOOKUP(B3935,Analítico!B:B,Analítico!I:I,0)</f>
        <v>19.079999999999998</v>
      </c>
    </row>
    <row r="3936" spans="1:12" ht="25.5" customHeight="1" x14ac:dyDescent="0.25">
      <c r="A3936" s="50" t="s">
        <v>1638</v>
      </c>
      <c r="B3936" s="51" t="s">
        <v>3371</v>
      </c>
      <c r="C3936" s="50" t="s">
        <v>157</v>
      </c>
      <c r="D3936" s="50" t="s">
        <v>3372</v>
      </c>
      <c r="E3936" s="248" t="s">
        <v>1637</v>
      </c>
      <c r="F3936" s="248"/>
      <c r="G3936" s="52" t="s">
        <v>266</v>
      </c>
      <c r="H3936" s="53">
        <v>1</v>
      </c>
      <c r="I3936" s="54">
        <v>0.16</v>
      </c>
      <c r="J3936" s="54">
        <v>0.16</v>
      </c>
      <c r="L3936">
        <f>_xlfn.XLOOKUP(B3936,Analítico!B:B,Analítico!I:I,0)</f>
        <v>0</v>
      </c>
    </row>
    <row r="3937" spans="1:12" ht="24" customHeight="1" x14ac:dyDescent="0.25">
      <c r="A3937" s="55" t="s">
        <v>1627</v>
      </c>
      <c r="B3937" s="56" t="s">
        <v>3373</v>
      </c>
      <c r="C3937" s="55" t="s">
        <v>157</v>
      </c>
      <c r="D3937" s="55" t="s">
        <v>3374</v>
      </c>
      <c r="E3937" s="249" t="s">
        <v>1665</v>
      </c>
      <c r="F3937" s="249"/>
      <c r="G3937" s="57" t="s">
        <v>266</v>
      </c>
      <c r="H3937" s="58">
        <v>1</v>
      </c>
      <c r="I3937" s="59">
        <v>13.22</v>
      </c>
      <c r="J3937" s="59">
        <v>13.22</v>
      </c>
      <c r="L3937">
        <f>_xlfn.XLOOKUP(B3937,Analítico!B:B,Analítico!I:I,0)</f>
        <v>0</v>
      </c>
    </row>
    <row r="3938" spans="1:12" ht="25.5" customHeight="1" x14ac:dyDescent="0.25">
      <c r="A3938" s="55" t="s">
        <v>1627</v>
      </c>
      <c r="B3938" s="56" t="s">
        <v>2862</v>
      </c>
      <c r="C3938" s="55" t="s">
        <v>157</v>
      </c>
      <c r="D3938" s="55" t="s">
        <v>2863</v>
      </c>
      <c r="E3938" s="249" t="s">
        <v>2864</v>
      </c>
      <c r="F3938" s="249"/>
      <c r="G3938" s="57" t="s">
        <v>266</v>
      </c>
      <c r="H3938" s="58">
        <v>1</v>
      </c>
      <c r="I3938" s="43">
        <f t="shared" ref="I3938:I3941" si="825">L3938</f>
        <v>2.11</v>
      </c>
      <c r="J3938" s="43">
        <f t="shared" ref="J3938:J3941" si="826">H3938*I3938</f>
        <v>2.11</v>
      </c>
      <c r="L3938">
        <f>_xlfn.XLOOKUP(B3938,Analítico!B:B,Analítico!I:I,0)</f>
        <v>2.11</v>
      </c>
    </row>
    <row r="3939" spans="1:12" ht="25.5" customHeight="1" x14ac:dyDescent="0.25">
      <c r="A3939" s="55" t="s">
        <v>1627</v>
      </c>
      <c r="B3939" s="56" t="s">
        <v>2865</v>
      </c>
      <c r="C3939" s="55" t="s">
        <v>157</v>
      </c>
      <c r="D3939" s="55" t="s">
        <v>2866</v>
      </c>
      <c r="E3939" s="249" t="s">
        <v>1656</v>
      </c>
      <c r="F3939" s="249"/>
      <c r="G3939" s="57" t="s">
        <v>266</v>
      </c>
      <c r="H3939" s="58">
        <v>1</v>
      </c>
      <c r="I3939" s="43">
        <f t="shared" si="825"/>
        <v>0.65</v>
      </c>
      <c r="J3939" s="43">
        <f t="shared" si="826"/>
        <v>0.65</v>
      </c>
      <c r="L3939">
        <f>_xlfn.XLOOKUP(B3939,Analítico!B:B,Analítico!I:I,0)</f>
        <v>0.65</v>
      </c>
    </row>
    <row r="3940" spans="1:12" ht="25.5" customHeight="1" x14ac:dyDescent="0.25">
      <c r="A3940" s="55" t="s">
        <v>1627</v>
      </c>
      <c r="B3940" s="56" t="s">
        <v>2867</v>
      </c>
      <c r="C3940" s="55" t="s">
        <v>157</v>
      </c>
      <c r="D3940" s="55" t="s">
        <v>2868</v>
      </c>
      <c r="E3940" s="249" t="s">
        <v>2864</v>
      </c>
      <c r="F3940" s="249"/>
      <c r="G3940" s="57" t="s">
        <v>266</v>
      </c>
      <c r="H3940" s="58">
        <v>1</v>
      </c>
      <c r="I3940" s="43">
        <f t="shared" si="825"/>
        <v>1.1200000000000001</v>
      </c>
      <c r="J3940" s="43">
        <f t="shared" si="826"/>
        <v>1.1200000000000001</v>
      </c>
      <c r="L3940">
        <f>_xlfn.XLOOKUP(B3940,Analítico!B:B,Analítico!I:I,0)</f>
        <v>1.1200000000000001</v>
      </c>
    </row>
    <row r="3941" spans="1:12" ht="25.5" customHeight="1" x14ac:dyDescent="0.25">
      <c r="A3941" s="55" t="s">
        <v>1627</v>
      </c>
      <c r="B3941" s="56" t="s">
        <v>2869</v>
      </c>
      <c r="C3941" s="55" t="s">
        <v>157</v>
      </c>
      <c r="D3941" s="55" t="s">
        <v>2870</v>
      </c>
      <c r="E3941" s="249" t="s">
        <v>1628</v>
      </c>
      <c r="F3941" s="249"/>
      <c r="G3941" s="57" t="s">
        <v>266</v>
      </c>
      <c r="H3941" s="58">
        <v>1</v>
      </c>
      <c r="I3941" s="43">
        <f t="shared" si="825"/>
        <v>0.06</v>
      </c>
      <c r="J3941" s="43">
        <f t="shared" si="826"/>
        <v>0.06</v>
      </c>
      <c r="L3941">
        <f>_xlfn.XLOOKUP(B3941,Analítico!B:B,Analítico!I:I,0)</f>
        <v>0.06</v>
      </c>
    </row>
    <row r="3942" spans="1:12" ht="25.5" customHeight="1" x14ac:dyDescent="0.25">
      <c r="A3942" s="55" t="s">
        <v>1627</v>
      </c>
      <c r="B3942" s="56" t="s">
        <v>3375</v>
      </c>
      <c r="C3942" s="55" t="s">
        <v>157</v>
      </c>
      <c r="D3942" s="55" t="s">
        <v>3376</v>
      </c>
      <c r="E3942" s="249" t="s">
        <v>1643</v>
      </c>
      <c r="F3942" s="249"/>
      <c r="G3942" s="57" t="s">
        <v>266</v>
      </c>
      <c r="H3942" s="58">
        <v>1</v>
      </c>
      <c r="I3942" s="59">
        <v>0.84</v>
      </c>
      <c r="J3942" s="59">
        <v>0.84</v>
      </c>
      <c r="L3942">
        <f>_xlfn.XLOOKUP(B3942,Analítico!B:B,Analítico!I:I,0)</f>
        <v>0</v>
      </c>
    </row>
    <row r="3943" spans="1:12" ht="25.5" customHeight="1" thickBot="1" x14ac:dyDescent="0.3">
      <c r="A3943" s="55" t="s">
        <v>1627</v>
      </c>
      <c r="B3943" s="56" t="s">
        <v>3377</v>
      </c>
      <c r="C3943" s="55" t="s">
        <v>157</v>
      </c>
      <c r="D3943" s="55" t="s">
        <v>3378</v>
      </c>
      <c r="E3943" s="249" t="s">
        <v>1643</v>
      </c>
      <c r="F3943" s="249"/>
      <c r="G3943" s="57" t="s">
        <v>266</v>
      </c>
      <c r="H3943" s="58">
        <v>1</v>
      </c>
      <c r="I3943" s="59">
        <v>1.17</v>
      </c>
      <c r="J3943" s="59">
        <v>1.17</v>
      </c>
      <c r="L3943">
        <f>_xlfn.XLOOKUP(B3943,Analítico!B:B,Analítico!I:I,0)</f>
        <v>0</v>
      </c>
    </row>
    <row r="3944" spans="1:12" ht="26.25" hidden="1" thickBot="1" x14ac:dyDescent="0.3">
      <c r="A3944" s="44"/>
      <c r="B3944" s="44"/>
      <c r="C3944" s="44"/>
      <c r="D3944" s="44"/>
      <c r="E3944" s="44" t="s">
        <v>1629</v>
      </c>
      <c r="F3944" s="45">
        <v>13.38</v>
      </c>
      <c r="G3944" s="44" t="s">
        <v>1630</v>
      </c>
      <c r="H3944" s="45">
        <v>0</v>
      </c>
      <c r="I3944" s="44" t="s">
        <v>1631</v>
      </c>
      <c r="J3944" s="45">
        <v>13.38</v>
      </c>
      <c r="L3944">
        <f>_xlfn.XLOOKUP(B3944,Analítico!B:B,Analítico!I:I,0)</f>
        <v>0</v>
      </c>
    </row>
    <row r="3945" spans="1:12" ht="15" hidden="1" customHeight="1" thickBot="1" x14ac:dyDescent="0.3">
      <c r="A3945" s="44"/>
      <c r="B3945" s="44"/>
      <c r="C3945" s="44"/>
      <c r="D3945" s="44"/>
      <c r="E3945" s="44" t="s">
        <v>1632</v>
      </c>
      <c r="F3945" s="45">
        <v>4.2699999999999996</v>
      </c>
      <c r="G3945" s="44"/>
      <c r="H3945" s="229" t="s">
        <v>1633</v>
      </c>
      <c r="I3945" s="229"/>
      <c r="J3945" s="45">
        <v>23.69</v>
      </c>
      <c r="L3945" t="str">
        <f>_xlfn.XLOOKUP(B3945,Analítico!B:B,Analítico!I:I,0)</f>
        <v>MO com LS =&gt;</v>
      </c>
    </row>
    <row r="3946" spans="1:12" ht="0.75" customHeight="1" thickTop="1" x14ac:dyDescent="0.25">
      <c r="A3946" s="49"/>
      <c r="B3946" s="49"/>
      <c r="C3946" s="49"/>
      <c r="D3946" s="49"/>
      <c r="E3946" s="49"/>
      <c r="F3946" s="49"/>
      <c r="G3946" s="49"/>
      <c r="H3946" s="49"/>
      <c r="I3946" s="49"/>
      <c r="J3946" s="49"/>
      <c r="L3946">
        <f>_xlfn.XLOOKUP(B3946,Analítico!B:B,Analítico!I:I,0)</f>
        <v>0</v>
      </c>
    </row>
    <row r="3947" spans="1:12" ht="18" hidden="1" customHeight="1" x14ac:dyDescent="0.25">
      <c r="A3947" s="36"/>
      <c r="B3947" s="37" t="s">
        <v>137</v>
      </c>
      <c r="C3947" s="36" t="s">
        <v>138</v>
      </c>
      <c r="D3947" s="36" t="s">
        <v>9</v>
      </c>
      <c r="E3947" s="250" t="s">
        <v>1626</v>
      </c>
      <c r="F3947" s="250"/>
      <c r="G3947" s="38" t="s">
        <v>139</v>
      </c>
      <c r="H3947" s="37" t="s">
        <v>140</v>
      </c>
      <c r="I3947" s="37" t="s">
        <v>141</v>
      </c>
      <c r="J3947" s="37" t="s">
        <v>10</v>
      </c>
      <c r="L3947" t="str">
        <f>_xlfn.XLOOKUP(B3947,Analítico!B:B,Analítico!I:I,0)</f>
        <v>Valor Unit</v>
      </c>
    </row>
    <row r="3948" spans="1:12" ht="25.5" customHeight="1" x14ac:dyDescent="0.25">
      <c r="A3948" s="39" t="s">
        <v>1636</v>
      </c>
      <c r="B3948" s="40" t="s">
        <v>1837</v>
      </c>
      <c r="C3948" s="39" t="s">
        <v>157</v>
      </c>
      <c r="D3948" s="39" t="s">
        <v>1838</v>
      </c>
      <c r="E3948" s="251" t="s">
        <v>1637</v>
      </c>
      <c r="F3948" s="251"/>
      <c r="G3948" s="41" t="s">
        <v>266</v>
      </c>
      <c r="H3948" s="42">
        <v>1</v>
      </c>
      <c r="I3948" s="43">
        <f>L3948</f>
        <v>19.16</v>
      </c>
      <c r="J3948" s="43">
        <f>H3948*I3948</f>
        <v>19.16</v>
      </c>
      <c r="L3948">
        <f>_xlfn.XLOOKUP(B3948,Analítico!B:B,Analítico!I:I,0)</f>
        <v>19.16</v>
      </c>
    </row>
    <row r="3949" spans="1:12" ht="25.5" customHeight="1" x14ac:dyDescent="0.25">
      <c r="A3949" s="50" t="s">
        <v>1638</v>
      </c>
      <c r="B3949" s="51" t="s">
        <v>3379</v>
      </c>
      <c r="C3949" s="50" t="s">
        <v>157</v>
      </c>
      <c r="D3949" s="50" t="s">
        <v>3380</v>
      </c>
      <c r="E3949" s="248" t="s">
        <v>1637</v>
      </c>
      <c r="F3949" s="248"/>
      <c r="G3949" s="52" t="s">
        <v>266</v>
      </c>
      <c r="H3949" s="53">
        <v>1</v>
      </c>
      <c r="I3949" s="54">
        <v>0.2</v>
      </c>
      <c r="J3949" s="54">
        <v>0.2</v>
      </c>
      <c r="L3949">
        <f>_xlfn.XLOOKUP(B3949,Analítico!B:B,Analítico!I:I,0)</f>
        <v>0</v>
      </c>
    </row>
    <row r="3950" spans="1:12" ht="24" customHeight="1" x14ac:dyDescent="0.25">
      <c r="A3950" s="55" t="s">
        <v>1627</v>
      </c>
      <c r="B3950" s="56" t="s">
        <v>3381</v>
      </c>
      <c r="C3950" s="55" t="s">
        <v>157</v>
      </c>
      <c r="D3950" s="55" t="s">
        <v>3382</v>
      </c>
      <c r="E3950" s="249" t="s">
        <v>1665</v>
      </c>
      <c r="F3950" s="249"/>
      <c r="G3950" s="57" t="s">
        <v>266</v>
      </c>
      <c r="H3950" s="58">
        <v>1</v>
      </c>
      <c r="I3950" s="59">
        <v>13.44</v>
      </c>
      <c r="J3950" s="59">
        <v>13.44</v>
      </c>
      <c r="L3950">
        <f>_xlfn.XLOOKUP(B3950,Analítico!B:B,Analítico!I:I,0)</f>
        <v>0</v>
      </c>
    </row>
    <row r="3951" spans="1:12" ht="25.5" customHeight="1" x14ac:dyDescent="0.25">
      <c r="A3951" s="55" t="s">
        <v>1627</v>
      </c>
      <c r="B3951" s="56" t="s">
        <v>2862</v>
      </c>
      <c r="C3951" s="55" t="s">
        <v>157</v>
      </c>
      <c r="D3951" s="55" t="s">
        <v>2863</v>
      </c>
      <c r="E3951" s="249" t="s">
        <v>2864</v>
      </c>
      <c r="F3951" s="249"/>
      <c r="G3951" s="57" t="s">
        <v>266</v>
      </c>
      <c r="H3951" s="58">
        <v>1</v>
      </c>
      <c r="I3951" s="43">
        <f t="shared" ref="I3951:I3954" si="827">L3951</f>
        <v>2.11</v>
      </c>
      <c r="J3951" s="43">
        <f t="shared" ref="J3951:J3954" si="828">H3951*I3951</f>
        <v>2.11</v>
      </c>
      <c r="L3951">
        <f>_xlfn.XLOOKUP(B3951,Analítico!B:B,Analítico!I:I,0)</f>
        <v>2.11</v>
      </c>
    </row>
    <row r="3952" spans="1:12" ht="25.5" customHeight="1" x14ac:dyDescent="0.25">
      <c r="A3952" s="55" t="s">
        <v>1627</v>
      </c>
      <c r="B3952" s="56" t="s">
        <v>2865</v>
      </c>
      <c r="C3952" s="55" t="s">
        <v>157</v>
      </c>
      <c r="D3952" s="55" t="s">
        <v>2866</v>
      </c>
      <c r="E3952" s="249" t="s">
        <v>1656</v>
      </c>
      <c r="F3952" s="249"/>
      <c r="G3952" s="57" t="s">
        <v>266</v>
      </c>
      <c r="H3952" s="58">
        <v>1</v>
      </c>
      <c r="I3952" s="43">
        <f t="shared" si="827"/>
        <v>0.65</v>
      </c>
      <c r="J3952" s="43">
        <f t="shared" si="828"/>
        <v>0.65</v>
      </c>
      <c r="L3952">
        <f>_xlfn.XLOOKUP(B3952,Analítico!B:B,Analítico!I:I,0)</f>
        <v>0.65</v>
      </c>
    </row>
    <row r="3953" spans="1:12" ht="25.5" customHeight="1" x14ac:dyDescent="0.25">
      <c r="A3953" s="55" t="s">
        <v>1627</v>
      </c>
      <c r="B3953" s="56" t="s">
        <v>2867</v>
      </c>
      <c r="C3953" s="55" t="s">
        <v>157</v>
      </c>
      <c r="D3953" s="55" t="s">
        <v>2868</v>
      </c>
      <c r="E3953" s="249" t="s">
        <v>2864</v>
      </c>
      <c r="F3953" s="249"/>
      <c r="G3953" s="57" t="s">
        <v>266</v>
      </c>
      <c r="H3953" s="58">
        <v>1</v>
      </c>
      <c r="I3953" s="43">
        <f t="shared" si="827"/>
        <v>1.1200000000000001</v>
      </c>
      <c r="J3953" s="43">
        <f t="shared" si="828"/>
        <v>1.1200000000000001</v>
      </c>
      <c r="L3953">
        <f>_xlfn.XLOOKUP(B3953,Analítico!B:B,Analítico!I:I,0)</f>
        <v>1.1200000000000001</v>
      </c>
    </row>
    <row r="3954" spans="1:12" ht="25.5" customHeight="1" x14ac:dyDescent="0.25">
      <c r="A3954" s="55" t="s">
        <v>1627</v>
      </c>
      <c r="B3954" s="56" t="s">
        <v>2869</v>
      </c>
      <c r="C3954" s="55" t="s">
        <v>157</v>
      </c>
      <c r="D3954" s="55" t="s">
        <v>2870</v>
      </c>
      <c r="E3954" s="249" t="s">
        <v>1628</v>
      </c>
      <c r="F3954" s="249"/>
      <c r="G3954" s="57" t="s">
        <v>266</v>
      </c>
      <c r="H3954" s="58">
        <v>1</v>
      </c>
      <c r="I3954" s="43">
        <f t="shared" si="827"/>
        <v>0.06</v>
      </c>
      <c r="J3954" s="43">
        <f t="shared" si="828"/>
        <v>0.06</v>
      </c>
      <c r="L3954">
        <f>_xlfn.XLOOKUP(B3954,Analítico!B:B,Analítico!I:I,0)</f>
        <v>0.06</v>
      </c>
    </row>
    <row r="3955" spans="1:12" ht="25.5" customHeight="1" x14ac:dyDescent="0.25">
      <c r="A3955" s="55" t="s">
        <v>1627</v>
      </c>
      <c r="B3955" s="56" t="s">
        <v>3383</v>
      </c>
      <c r="C3955" s="55" t="s">
        <v>157</v>
      </c>
      <c r="D3955" s="55" t="s">
        <v>3384</v>
      </c>
      <c r="E3955" s="249" t="s">
        <v>1643</v>
      </c>
      <c r="F3955" s="249"/>
      <c r="G3955" s="57" t="s">
        <v>266</v>
      </c>
      <c r="H3955" s="58">
        <v>1</v>
      </c>
      <c r="I3955" s="59">
        <v>0.49</v>
      </c>
      <c r="J3955" s="59">
        <v>0.49</v>
      </c>
      <c r="L3955">
        <f>_xlfn.XLOOKUP(B3955,Analítico!B:B,Analítico!I:I,0)</f>
        <v>0</v>
      </c>
    </row>
    <row r="3956" spans="1:12" ht="25.5" customHeight="1" thickBot="1" x14ac:dyDescent="0.3">
      <c r="A3956" s="55" t="s">
        <v>1627</v>
      </c>
      <c r="B3956" s="56" t="s">
        <v>3385</v>
      </c>
      <c r="C3956" s="55" t="s">
        <v>157</v>
      </c>
      <c r="D3956" s="55" t="s">
        <v>3386</v>
      </c>
      <c r="E3956" s="249" t="s">
        <v>1643</v>
      </c>
      <c r="F3956" s="249"/>
      <c r="G3956" s="57" t="s">
        <v>266</v>
      </c>
      <c r="H3956" s="58">
        <v>1</v>
      </c>
      <c r="I3956" s="59">
        <v>1.34</v>
      </c>
      <c r="J3956" s="59">
        <v>1.34</v>
      </c>
      <c r="L3956">
        <f>_xlfn.XLOOKUP(B3956,Analítico!B:B,Analítico!I:I,0)</f>
        <v>0</v>
      </c>
    </row>
    <row r="3957" spans="1:12" ht="26.25" hidden="1" thickBot="1" x14ac:dyDescent="0.3">
      <c r="A3957" s="44"/>
      <c r="B3957" s="44"/>
      <c r="C3957" s="44"/>
      <c r="D3957" s="44"/>
      <c r="E3957" s="44" t="s">
        <v>1629</v>
      </c>
      <c r="F3957" s="45">
        <v>13.64</v>
      </c>
      <c r="G3957" s="44" t="s">
        <v>1630</v>
      </c>
      <c r="H3957" s="45">
        <v>0</v>
      </c>
      <c r="I3957" s="44" t="s">
        <v>1631</v>
      </c>
      <c r="J3957" s="45">
        <v>13.64</v>
      </c>
      <c r="L3957">
        <f>_xlfn.XLOOKUP(B3957,Analítico!B:B,Analítico!I:I,0)</f>
        <v>0</v>
      </c>
    </row>
    <row r="3958" spans="1:12" ht="15" hidden="1" customHeight="1" thickBot="1" x14ac:dyDescent="0.3">
      <c r="A3958" s="44"/>
      <c r="B3958" s="44"/>
      <c r="C3958" s="44"/>
      <c r="D3958" s="44"/>
      <c r="E3958" s="44" t="s">
        <v>1632</v>
      </c>
      <c r="F3958" s="45">
        <v>4.29</v>
      </c>
      <c r="G3958" s="44"/>
      <c r="H3958" s="229" t="s">
        <v>1633</v>
      </c>
      <c r="I3958" s="229"/>
      <c r="J3958" s="45">
        <v>23.79</v>
      </c>
      <c r="L3958">
        <f>_xlfn.XLOOKUP(B3958,Analítico!B:B,Analítico!I:I,0)</f>
        <v>0</v>
      </c>
    </row>
    <row r="3959" spans="1:12" ht="0.75" customHeight="1" thickTop="1" x14ac:dyDescent="0.25">
      <c r="A3959" s="49"/>
      <c r="B3959" s="49"/>
      <c r="C3959" s="49"/>
      <c r="D3959" s="49"/>
      <c r="E3959" s="49"/>
      <c r="F3959" s="49"/>
      <c r="G3959" s="49"/>
      <c r="H3959" s="49"/>
      <c r="I3959" s="49"/>
      <c r="J3959" s="49"/>
      <c r="L3959">
        <f>_xlfn.XLOOKUP(B3959,Analítico!B:B,Analítico!I:I,0)</f>
        <v>0</v>
      </c>
    </row>
    <row r="3960" spans="1:12" ht="18" hidden="1" customHeight="1" x14ac:dyDescent="0.25">
      <c r="A3960" s="36"/>
      <c r="B3960" s="37" t="s">
        <v>137</v>
      </c>
      <c r="C3960" s="36" t="s">
        <v>138</v>
      </c>
      <c r="D3960" s="36" t="s">
        <v>9</v>
      </c>
      <c r="E3960" s="250" t="s">
        <v>1626</v>
      </c>
      <c r="F3960" s="250"/>
      <c r="G3960" s="38" t="s">
        <v>139</v>
      </c>
      <c r="H3960" s="37" t="s">
        <v>140</v>
      </c>
      <c r="I3960" s="37" t="s">
        <v>141</v>
      </c>
      <c r="J3960" s="37" t="s">
        <v>10</v>
      </c>
      <c r="L3960" t="str">
        <f>_xlfn.XLOOKUP(B3960,Analítico!B:B,Analítico!I:I,0)</f>
        <v>Valor Unit</v>
      </c>
    </row>
    <row r="3961" spans="1:12" ht="25.5" customHeight="1" x14ac:dyDescent="0.25">
      <c r="A3961" s="39" t="s">
        <v>1636</v>
      </c>
      <c r="B3961" s="40" t="s">
        <v>3167</v>
      </c>
      <c r="C3961" s="39" t="s">
        <v>157</v>
      </c>
      <c r="D3961" s="39" t="s">
        <v>3168</v>
      </c>
      <c r="E3961" s="251" t="s">
        <v>1637</v>
      </c>
      <c r="F3961" s="251"/>
      <c r="G3961" s="41" t="s">
        <v>266</v>
      </c>
      <c r="H3961" s="42">
        <v>1</v>
      </c>
      <c r="I3961" s="43">
        <f>L3961</f>
        <v>16.41</v>
      </c>
      <c r="J3961" s="43">
        <f>H3961*I3961</f>
        <v>16.41</v>
      </c>
      <c r="L3961">
        <f>_xlfn.XLOOKUP(B3961,Analítico!B:B,Analítico!I:I,0)</f>
        <v>16.41</v>
      </c>
    </row>
    <row r="3962" spans="1:12" ht="25.5" customHeight="1" x14ac:dyDescent="0.25">
      <c r="A3962" s="50" t="s">
        <v>1638</v>
      </c>
      <c r="B3962" s="51" t="s">
        <v>3387</v>
      </c>
      <c r="C3962" s="50" t="s">
        <v>157</v>
      </c>
      <c r="D3962" s="50" t="s">
        <v>3388</v>
      </c>
      <c r="E3962" s="248" t="s">
        <v>1637</v>
      </c>
      <c r="F3962" s="248"/>
      <c r="G3962" s="52" t="s">
        <v>266</v>
      </c>
      <c r="H3962" s="53">
        <v>1</v>
      </c>
      <c r="I3962" s="54">
        <v>0.14000000000000001</v>
      </c>
      <c r="J3962" s="54">
        <v>0.14000000000000001</v>
      </c>
      <c r="L3962">
        <f>_xlfn.XLOOKUP(B3962,Analítico!B:B,Analítico!I:I,0)</f>
        <v>0</v>
      </c>
    </row>
    <row r="3963" spans="1:12" ht="25.5" customHeight="1" x14ac:dyDescent="0.25">
      <c r="A3963" s="55" t="s">
        <v>1627</v>
      </c>
      <c r="B3963" s="56" t="s">
        <v>2862</v>
      </c>
      <c r="C3963" s="55" t="s">
        <v>157</v>
      </c>
      <c r="D3963" s="55" t="s">
        <v>2863</v>
      </c>
      <c r="E3963" s="249" t="s">
        <v>2864</v>
      </c>
      <c r="F3963" s="249"/>
      <c r="G3963" s="57" t="s">
        <v>266</v>
      </c>
      <c r="H3963" s="58">
        <v>1</v>
      </c>
      <c r="I3963" s="43">
        <f t="shared" ref="I3963:I3966" si="829">L3963</f>
        <v>2.11</v>
      </c>
      <c r="J3963" s="43">
        <f t="shared" ref="J3963:J3966" si="830">H3963*I3963</f>
        <v>2.11</v>
      </c>
      <c r="L3963">
        <f>_xlfn.XLOOKUP(B3963,Analítico!B:B,Analítico!I:I,0)</f>
        <v>2.11</v>
      </c>
    </row>
    <row r="3964" spans="1:12" ht="25.5" customHeight="1" x14ac:dyDescent="0.25">
      <c r="A3964" s="55" t="s">
        <v>1627</v>
      </c>
      <c r="B3964" s="56" t="s">
        <v>2865</v>
      </c>
      <c r="C3964" s="55" t="s">
        <v>157</v>
      </c>
      <c r="D3964" s="55" t="s">
        <v>2866</v>
      </c>
      <c r="E3964" s="249" t="s">
        <v>1656</v>
      </c>
      <c r="F3964" s="249"/>
      <c r="G3964" s="57" t="s">
        <v>266</v>
      </c>
      <c r="H3964" s="58">
        <v>1</v>
      </c>
      <c r="I3964" s="43">
        <f t="shared" si="829"/>
        <v>0.65</v>
      </c>
      <c r="J3964" s="43">
        <f t="shared" si="830"/>
        <v>0.65</v>
      </c>
      <c r="L3964">
        <f>_xlfn.XLOOKUP(B3964,Analítico!B:B,Analítico!I:I,0)</f>
        <v>0.65</v>
      </c>
    </row>
    <row r="3965" spans="1:12" ht="25.5" customHeight="1" x14ac:dyDescent="0.25">
      <c r="A3965" s="55" t="s">
        <v>1627</v>
      </c>
      <c r="B3965" s="56" t="s">
        <v>2867</v>
      </c>
      <c r="C3965" s="55" t="s">
        <v>157</v>
      </c>
      <c r="D3965" s="55" t="s">
        <v>2868</v>
      </c>
      <c r="E3965" s="249" t="s">
        <v>2864</v>
      </c>
      <c r="F3965" s="249"/>
      <c r="G3965" s="57" t="s">
        <v>266</v>
      </c>
      <c r="H3965" s="58">
        <v>1</v>
      </c>
      <c r="I3965" s="43">
        <f t="shared" si="829"/>
        <v>1.1200000000000001</v>
      </c>
      <c r="J3965" s="43">
        <f t="shared" si="830"/>
        <v>1.1200000000000001</v>
      </c>
      <c r="L3965">
        <f>_xlfn.XLOOKUP(B3965,Analítico!B:B,Analítico!I:I,0)</f>
        <v>1.1200000000000001</v>
      </c>
    </row>
    <row r="3966" spans="1:12" ht="25.5" customHeight="1" x14ac:dyDescent="0.25">
      <c r="A3966" s="55" t="s">
        <v>1627</v>
      </c>
      <c r="B3966" s="56" t="s">
        <v>2869</v>
      </c>
      <c r="C3966" s="55" t="s">
        <v>157</v>
      </c>
      <c r="D3966" s="55" t="s">
        <v>2870</v>
      </c>
      <c r="E3966" s="249" t="s">
        <v>1628</v>
      </c>
      <c r="F3966" s="249"/>
      <c r="G3966" s="57" t="s">
        <v>266</v>
      </c>
      <c r="H3966" s="58">
        <v>1</v>
      </c>
      <c r="I3966" s="43">
        <f t="shared" si="829"/>
        <v>0.06</v>
      </c>
      <c r="J3966" s="43">
        <f t="shared" si="830"/>
        <v>0.06</v>
      </c>
      <c r="L3966">
        <f>_xlfn.XLOOKUP(B3966,Analítico!B:B,Analítico!I:I,0)</f>
        <v>0.06</v>
      </c>
    </row>
    <row r="3967" spans="1:12" ht="25.5" customHeight="1" x14ac:dyDescent="0.25">
      <c r="A3967" s="55" t="s">
        <v>1627</v>
      </c>
      <c r="B3967" s="56" t="s">
        <v>3389</v>
      </c>
      <c r="C3967" s="55" t="s">
        <v>157</v>
      </c>
      <c r="D3967" s="55" t="s">
        <v>3390</v>
      </c>
      <c r="E3967" s="249" t="s">
        <v>1643</v>
      </c>
      <c r="F3967" s="249"/>
      <c r="G3967" s="57" t="s">
        <v>266</v>
      </c>
      <c r="H3967" s="58">
        <v>1</v>
      </c>
      <c r="I3967" s="59">
        <v>0.01</v>
      </c>
      <c r="J3967" s="59">
        <v>0.01</v>
      </c>
      <c r="L3967">
        <f>_xlfn.XLOOKUP(B3967,Analítico!B:B,Analítico!I:I,0)</f>
        <v>0</v>
      </c>
    </row>
    <row r="3968" spans="1:12" ht="25.5" customHeight="1" x14ac:dyDescent="0.25">
      <c r="A3968" s="55" t="s">
        <v>1627</v>
      </c>
      <c r="B3968" s="56" t="s">
        <v>3391</v>
      </c>
      <c r="C3968" s="55" t="s">
        <v>157</v>
      </c>
      <c r="D3968" s="55" t="s">
        <v>3392</v>
      </c>
      <c r="E3968" s="249" t="s">
        <v>1643</v>
      </c>
      <c r="F3968" s="249"/>
      <c r="G3968" s="57" t="s">
        <v>266</v>
      </c>
      <c r="H3968" s="58">
        <v>1</v>
      </c>
      <c r="I3968" s="59">
        <v>0.82</v>
      </c>
      <c r="J3968" s="59">
        <v>0.82</v>
      </c>
      <c r="L3968">
        <f>_xlfn.XLOOKUP(B3968,Analítico!B:B,Analítico!I:I,0)</f>
        <v>0</v>
      </c>
    </row>
    <row r="3969" spans="1:12" ht="24" customHeight="1" thickBot="1" x14ac:dyDescent="0.3">
      <c r="A3969" s="55" t="s">
        <v>1627</v>
      </c>
      <c r="B3969" s="56" t="s">
        <v>3393</v>
      </c>
      <c r="C3969" s="55" t="s">
        <v>157</v>
      </c>
      <c r="D3969" s="55" t="s">
        <v>3394</v>
      </c>
      <c r="E3969" s="249" t="s">
        <v>1665</v>
      </c>
      <c r="F3969" s="249"/>
      <c r="G3969" s="57" t="s">
        <v>266</v>
      </c>
      <c r="H3969" s="58">
        <v>1</v>
      </c>
      <c r="I3969" s="59">
        <v>11.7</v>
      </c>
      <c r="J3969" s="59">
        <v>11.7</v>
      </c>
      <c r="L3969">
        <f>_xlfn.XLOOKUP(B3969,Analítico!B:B,Analítico!I:I,0)</f>
        <v>0</v>
      </c>
    </row>
    <row r="3970" spans="1:12" ht="26.25" hidden="1" thickBot="1" x14ac:dyDescent="0.3">
      <c r="A3970" s="44"/>
      <c r="B3970" s="44"/>
      <c r="C3970" s="44"/>
      <c r="D3970" s="44"/>
      <c r="E3970" s="44" t="s">
        <v>1629</v>
      </c>
      <c r="F3970" s="45">
        <v>11.84</v>
      </c>
      <c r="G3970" s="44" t="s">
        <v>1630</v>
      </c>
      <c r="H3970" s="45">
        <v>0</v>
      </c>
      <c r="I3970" s="44" t="s">
        <v>1631</v>
      </c>
      <c r="J3970" s="45">
        <v>11.84</v>
      </c>
      <c r="L3970">
        <f>_xlfn.XLOOKUP(B3970,Analítico!B:B,Analítico!I:I,0)</f>
        <v>0</v>
      </c>
    </row>
    <row r="3971" spans="1:12" ht="15" hidden="1" customHeight="1" thickBot="1" x14ac:dyDescent="0.3">
      <c r="A3971" s="44"/>
      <c r="B3971" s="44"/>
      <c r="C3971" s="44"/>
      <c r="D3971" s="44"/>
      <c r="E3971" s="44" t="s">
        <v>1632</v>
      </c>
      <c r="F3971" s="45">
        <v>3.67</v>
      </c>
      <c r="G3971" s="44"/>
      <c r="H3971" s="229" t="s">
        <v>1633</v>
      </c>
      <c r="I3971" s="229"/>
      <c r="J3971" s="45">
        <v>20.37</v>
      </c>
      <c r="L3971">
        <f>_xlfn.XLOOKUP(B3971,Analítico!B:B,Analítico!I:I,0)</f>
        <v>0</v>
      </c>
    </row>
    <row r="3972" spans="1:12" ht="0.75" customHeight="1" thickTop="1" x14ac:dyDescent="0.25">
      <c r="A3972" s="49"/>
      <c r="B3972" s="49"/>
      <c r="C3972" s="49"/>
      <c r="D3972" s="49"/>
      <c r="E3972" s="49"/>
      <c r="F3972" s="49"/>
      <c r="G3972" s="49"/>
      <c r="H3972" s="49"/>
      <c r="I3972" s="49"/>
      <c r="J3972" s="49"/>
      <c r="L3972">
        <f>_xlfn.XLOOKUP(B3972,Analítico!B:B,Analítico!I:I,0)</f>
        <v>0</v>
      </c>
    </row>
    <row r="3973" spans="1:12" ht="18" hidden="1" customHeight="1" x14ac:dyDescent="0.25">
      <c r="A3973" s="36"/>
      <c r="B3973" s="37" t="s">
        <v>137</v>
      </c>
      <c r="C3973" s="36" t="s">
        <v>138</v>
      </c>
      <c r="D3973" s="36" t="s">
        <v>9</v>
      </c>
      <c r="E3973" s="250" t="s">
        <v>1626</v>
      </c>
      <c r="F3973" s="250"/>
      <c r="G3973" s="38" t="s">
        <v>139</v>
      </c>
      <c r="H3973" s="37" t="s">
        <v>140</v>
      </c>
      <c r="I3973" s="37" t="s">
        <v>141</v>
      </c>
      <c r="J3973" s="37" t="s">
        <v>10</v>
      </c>
      <c r="L3973" t="str">
        <f>_xlfn.XLOOKUP(B3973,Analítico!B:B,Analítico!I:I,0)</f>
        <v>Valor Unit</v>
      </c>
    </row>
    <row r="3974" spans="1:12" ht="25.5" customHeight="1" x14ac:dyDescent="0.25">
      <c r="A3974" s="39" t="s">
        <v>1636</v>
      </c>
      <c r="B3974" s="40" t="s">
        <v>1915</v>
      </c>
      <c r="C3974" s="39" t="s">
        <v>157</v>
      </c>
      <c r="D3974" s="39" t="s">
        <v>1916</v>
      </c>
      <c r="E3974" s="251" t="s">
        <v>1637</v>
      </c>
      <c r="F3974" s="251"/>
      <c r="G3974" s="41" t="s">
        <v>266</v>
      </c>
      <c r="H3974" s="42">
        <v>1</v>
      </c>
      <c r="I3974" s="43">
        <f>L3974</f>
        <v>19.7</v>
      </c>
      <c r="J3974" s="43">
        <f>H3974*I3974</f>
        <v>19.7</v>
      </c>
      <c r="L3974">
        <f>_xlfn.XLOOKUP(B3974,Analítico!B:B,Analítico!I:I,0)</f>
        <v>19.7</v>
      </c>
    </row>
    <row r="3975" spans="1:12" ht="25.5" customHeight="1" x14ac:dyDescent="0.25">
      <c r="A3975" s="50" t="s">
        <v>1638</v>
      </c>
      <c r="B3975" s="51" t="s">
        <v>3395</v>
      </c>
      <c r="C3975" s="50" t="s">
        <v>157</v>
      </c>
      <c r="D3975" s="50" t="s">
        <v>3396</v>
      </c>
      <c r="E3975" s="248" t="s">
        <v>1637</v>
      </c>
      <c r="F3975" s="248"/>
      <c r="G3975" s="52" t="s">
        <v>266</v>
      </c>
      <c r="H3975" s="53">
        <v>1</v>
      </c>
      <c r="I3975" s="54">
        <v>0.16</v>
      </c>
      <c r="J3975" s="54">
        <v>0.16</v>
      </c>
      <c r="L3975">
        <f>_xlfn.XLOOKUP(B3975,Analítico!B:B,Analítico!I:I,0)</f>
        <v>0</v>
      </c>
    </row>
    <row r="3976" spans="1:12" ht="24" customHeight="1" x14ac:dyDescent="0.25">
      <c r="A3976" s="55" t="s">
        <v>1627</v>
      </c>
      <c r="B3976" s="56" t="s">
        <v>3397</v>
      </c>
      <c r="C3976" s="55" t="s">
        <v>157</v>
      </c>
      <c r="D3976" s="55" t="s">
        <v>3398</v>
      </c>
      <c r="E3976" s="249" t="s">
        <v>1665</v>
      </c>
      <c r="F3976" s="249"/>
      <c r="G3976" s="57" t="s">
        <v>266</v>
      </c>
      <c r="H3976" s="58">
        <v>1</v>
      </c>
      <c r="I3976" s="59">
        <v>14.02</v>
      </c>
      <c r="J3976" s="59">
        <v>14.02</v>
      </c>
      <c r="L3976">
        <f>_xlfn.XLOOKUP(B3976,Analítico!B:B,Analítico!I:I,0)</f>
        <v>0</v>
      </c>
    </row>
    <row r="3977" spans="1:12" ht="25.5" customHeight="1" x14ac:dyDescent="0.25">
      <c r="A3977" s="55" t="s">
        <v>1627</v>
      </c>
      <c r="B3977" s="56" t="s">
        <v>2862</v>
      </c>
      <c r="C3977" s="55" t="s">
        <v>157</v>
      </c>
      <c r="D3977" s="55" t="s">
        <v>2863</v>
      </c>
      <c r="E3977" s="249" t="s">
        <v>2864</v>
      </c>
      <c r="F3977" s="249"/>
      <c r="G3977" s="57" t="s">
        <v>266</v>
      </c>
      <c r="H3977" s="58">
        <v>1</v>
      </c>
      <c r="I3977" s="43">
        <f t="shared" ref="I3977:I3982" si="831">L3977</f>
        <v>2.11</v>
      </c>
      <c r="J3977" s="43">
        <f t="shared" ref="J3977:J3982" si="832">H3977*I3977</f>
        <v>2.11</v>
      </c>
      <c r="L3977">
        <f>_xlfn.XLOOKUP(B3977,Analítico!B:B,Analítico!I:I,0)</f>
        <v>2.11</v>
      </c>
    </row>
    <row r="3978" spans="1:12" ht="25.5" customHeight="1" x14ac:dyDescent="0.25">
      <c r="A3978" s="55" t="s">
        <v>1627</v>
      </c>
      <c r="B3978" s="56" t="s">
        <v>2865</v>
      </c>
      <c r="C3978" s="55" t="s">
        <v>157</v>
      </c>
      <c r="D3978" s="55" t="s">
        <v>2866</v>
      </c>
      <c r="E3978" s="249" t="s">
        <v>1656</v>
      </c>
      <c r="F3978" s="249"/>
      <c r="G3978" s="57" t="s">
        <v>266</v>
      </c>
      <c r="H3978" s="58">
        <v>1</v>
      </c>
      <c r="I3978" s="43">
        <f t="shared" si="831"/>
        <v>0.65</v>
      </c>
      <c r="J3978" s="43">
        <f t="shared" si="832"/>
        <v>0.65</v>
      </c>
      <c r="L3978">
        <f>_xlfn.XLOOKUP(B3978,Analítico!B:B,Analítico!I:I,0)</f>
        <v>0.65</v>
      </c>
    </row>
    <row r="3979" spans="1:12" ht="25.5" customHeight="1" x14ac:dyDescent="0.25">
      <c r="A3979" s="55" t="s">
        <v>1627</v>
      </c>
      <c r="B3979" s="56" t="s">
        <v>2867</v>
      </c>
      <c r="C3979" s="55" t="s">
        <v>157</v>
      </c>
      <c r="D3979" s="55" t="s">
        <v>2868</v>
      </c>
      <c r="E3979" s="249" t="s">
        <v>2864</v>
      </c>
      <c r="F3979" s="249"/>
      <c r="G3979" s="57" t="s">
        <v>266</v>
      </c>
      <c r="H3979" s="58">
        <v>1</v>
      </c>
      <c r="I3979" s="43">
        <f t="shared" si="831"/>
        <v>1.1200000000000001</v>
      </c>
      <c r="J3979" s="43">
        <f t="shared" si="832"/>
        <v>1.1200000000000001</v>
      </c>
      <c r="L3979">
        <f>_xlfn.XLOOKUP(B3979,Analítico!B:B,Analítico!I:I,0)</f>
        <v>1.1200000000000001</v>
      </c>
    </row>
    <row r="3980" spans="1:12" ht="25.5" customHeight="1" x14ac:dyDescent="0.25">
      <c r="A3980" s="55" t="s">
        <v>1627</v>
      </c>
      <c r="B3980" s="56" t="s">
        <v>2869</v>
      </c>
      <c r="C3980" s="55" t="s">
        <v>157</v>
      </c>
      <c r="D3980" s="55" t="s">
        <v>2870</v>
      </c>
      <c r="E3980" s="249" t="s">
        <v>1628</v>
      </c>
      <c r="F3980" s="249"/>
      <c r="G3980" s="57" t="s">
        <v>266</v>
      </c>
      <c r="H3980" s="58">
        <v>1</v>
      </c>
      <c r="I3980" s="43">
        <f t="shared" si="831"/>
        <v>0.06</v>
      </c>
      <c r="J3980" s="43">
        <f t="shared" si="832"/>
        <v>0.06</v>
      </c>
      <c r="L3980">
        <f>_xlfn.XLOOKUP(B3980,Analítico!B:B,Analítico!I:I,0)</f>
        <v>0.06</v>
      </c>
    </row>
    <row r="3981" spans="1:12" ht="25.5" customHeight="1" x14ac:dyDescent="0.25">
      <c r="A3981" s="55" t="s">
        <v>1627</v>
      </c>
      <c r="B3981" s="56" t="s">
        <v>2871</v>
      </c>
      <c r="C3981" s="55" t="s">
        <v>157</v>
      </c>
      <c r="D3981" s="55" t="s">
        <v>2872</v>
      </c>
      <c r="E3981" s="249" t="s">
        <v>1643</v>
      </c>
      <c r="F3981" s="249"/>
      <c r="G3981" s="57" t="s">
        <v>266</v>
      </c>
      <c r="H3981" s="58">
        <v>1</v>
      </c>
      <c r="I3981" s="43">
        <f t="shared" si="831"/>
        <v>0.56999999999999995</v>
      </c>
      <c r="J3981" s="43">
        <f t="shared" si="832"/>
        <v>0.56999999999999995</v>
      </c>
      <c r="L3981">
        <f>_xlfn.XLOOKUP(B3981,Analítico!B:B,Analítico!I:I,0)</f>
        <v>0.56999999999999995</v>
      </c>
    </row>
    <row r="3982" spans="1:12" ht="25.5" customHeight="1" thickBot="1" x14ac:dyDescent="0.3">
      <c r="A3982" s="55" t="s">
        <v>1627</v>
      </c>
      <c r="B3982" s="56" t="s">
        <v>2873</v>
      </c>
      <c r="C3982" s="55" t="s">
        <v>157</v>
      </c>
      <c r="D3982" s="55" t="s">
        <v>2874</v>
      </c>
      <c r="E3982" s="249" t="s">
        <v>1643</v>
      </c>
      <c r="F3982" s="249"/>
      <c r="G3982" s="57" t="s">
        <v>266</v>
      </c>
      <c r="H3982" s="58">
        <v>1</v>
      </c>
      <c r="I3982" s="43">
        <f t="shared" si="831"/>
        <v>1.27</v>
      </c>
      <c r="J3982" s="43">
        <f t="shared" si="832"/>
        <v>1.27</v>
      </c>
      <c r="L3982">
        <f>_xlfn.XLOOKUP(B3982,Analítico!B:B,Analítico!I:I,0)</f>
        <v>1.27</v>
      </c>
    </row>
    <row r="3983" spans="1:12" ht="26.25" hidden="1" thickBot="1" x14ac:dyDescent="0.3">
      <c r="A3983" s="44"/>
      <c r="B3983" s="44"/>
      <c r="C3983" s="44"/>
      <c r="D3983" s="44"/>
      <c r="E3983" s="44" t="s">
        <v>1629</v>
      </c>
      <c r="F3983" s="45">
        <v>14.18</v>
      </c>
      <c r="G3983" s="44" t="s">
        <v>1630</v>
      </c>
      <c r="H3983" s="45">
        <v>0</v>
      </c>
      <c r="I3983" s="44" t="s">
        <v>1631</v>
      </c>
      <c r="J3983" s="45">
        <v>14.18</v>
      </c>
      <c r="L3983">
        <f>_xlfn.XLOOKUP(B3983,Analítico!B:B,Analítico!I:I,0)</f>
        <v>0</v>
      </c>
    </row>
    <row r="3984" spans="1:12" ht="15" hidden="1" customHeight="1" thickBot="1" x14ac:dyDescent="0.3">
      <c r="A3984" s="44"/>
      <c r="B3984" s="44"/>
      <c r="C3984" s="44"/>
      <c r="D3984" s="44"/>
      <c r="E3984" s="44" t="s">
        <v>1632</v>
      </c>
      <c r="F3984" s="45">
        <v>4.41</v>
      </c>
      <c r="G3984" s="44"/>
      <c r="H3984" s="229" t="s">
        <v>1633</v>
      </c>
      <c r="I3984" s="229"/>
      <c r="J3984" s="45">
        <v>24.46</v>
      </c>
      <c r="L3984">
        <f>_xlfn.XLOOKUP(B3984,Analítico!B:B,Analítico!I:I,0)</f>
        <v>0</v>
      </c>
    </row>
    <row r="3985" spans="1:12" ht="0.75" customHeight="1" thickTop="1" x14ac:dyDescent="0.25">
      <c r="A3985" s="49"/>
      <c r="B3985" s="49"/>
      <c r="C3985" s="49"/>
      <c r="D3985" s="49"/>
      <c r="E3985" s="49"/>
      <c r="F3985" s="49"/>
      <c r="G3985" s="49"/>
      <c r="H3985" s="49"/>
      <c r="I3985" s="49"/>
      <c r="J3985" s="49"/>
      <c r="L3985">
        <f>_xlfn.XLOOKUP(B3985,Analítico!B:B,Analítico!I:I,0)</f>
        <v>0</v>
      </c>
    </row>
    <row r="3986" spans="1:12" ht="18" hidden="1" customHeight="1" x14ac:dyDescent="0.25">
      <c r="A3986" s="36"/>
      <c r="B3986" s="37" t="s">
        <v>137</v>
      </c>
      <c r="C3986" s="36" t="s">
        <v>138</v>
      </c>
      <c r="D3986" s="36" t="s">
        <v>9</v>
      </c>
      <c r="E3986" s="250" t="s">
        <v>1626</v>
      </c>
      <c r="F3986" s="250"/>
      <c r="G3986" s="38" t="s">
        <v>139</v>
      </c>
      <c r="H3986" s="37" t="s">
        <v>140</v>
      </c>
      <c r="I3986" s="37" t="s">
        <v>141</v>
      </c>
      <c r="J3986" s="37" t="s">
        <v>10</v>
      </c>
      <c r="L3986" t="str">
        <f>_xlfn.XLOOKUP(B3986,Analítico!B:B,Analítico!I:I,0)</f>
        <v>Valor Unit</v>
      </c>
    </row>
    <row r="3987" spans="1:12" ht="39" customHeight="1" x14ac:dyDescent="0.25">
      <c r="A3987" s="39" t="s">
        <v>1636</v>
      </c>
      <c r="B3987" s="40" t="s">
        <v>1824</v>
      </c>
      <c r="C3987" s="39" t="s">
        <v>157</v>
      </c>
      <c r="D3987" s="39" t="s">
        <v>1825</v>
      </c>
      <c r="E3987" s="251" t="s">
        <v>1823</v>
      </c>
      <c r="F3987" s="251"/>
      <c r="G3987" s="41" t="s">
        <v>255</v>
      </c>
      <c r="H3987" s="42">
        <v>1</v>
      </c>
      <c r="I3987" s="43">
        <f t="shared" ref="I3987:I3989" si="833">L3987</f>
        <v>9.76</v>
      </c>
      <c r="J3987" s="43">
        <f t="shared" ref="J3987:J3989" si="834">H3987*I3987</f>
        <v>9.76</v>
      </c>
      <c r="L3987">
        <f>_xlfn.XLOOKUP(B3987,Analítico!B:B,Analítico!I:I,0)</f>
        <v>9.76</v>
      </c>
    </row>
    <row r="3988" spans="1:12" ht="25.5" customHeight="1" x14ac:dyDescent="0.25">
      <c r="A3988" s="50" t="s">
        <v>1638</v>
      </c>
      <c r="B3988" s="51" t="s">
        <v>1839</v>
      </c>
      <c r="C3988" s="50" t="s">
        <v>157</v>
      </c>
      <c r="D3988" s="50" t="s">
        <v>1840</v>
      </c>
      <c r="E3988" s="248" t="s">
        <v>1637</v>
      </c>
      <c r="F3988" s="248"/>
      <c r="G3988" s="52" t="s">
        <v>266</v>
      </c>
      <c r="H3988" s="53">
        <v>6.8000000000000005E-2</v>
      </c>
      <c r="I3988" s="43">
        <f t="shared" si="833"/>
        <v>25.18</v>
      </c>
      <c r="J3988" s="43">
        <f t="shared" si="834"/>
        <v>1.7122400000000002</v>
      </c>
      <c r="L3988">
        <f>_xlfn.XLOOKUP(B3988,Analítico!B:B,Analítico!I:I,0)</f>
        <v>25.18</v>
      </c>
    </row>
    <row r="3989" spans="1:12" ht="24" customHeight="1" x14ac:dyDescent="0.25">
      <c r="A3989" s="50" t="s">
        <v>1638</v>
      </c>
      <c r="B3989" s="51" t="s">
        <v>1186</v>
      </c>
      <c r="C3989" s="50" t="s">
        <v>157</v>
      </c>
      <c r="D3989" s="50" t="s">
        <v>1187</v>
      </c>
      <c r="E3989" s="248" t="s">
        <v>1637</v>
      </c>
      <c r="F3989" s="248"/>
      <c r="G3989" s="52" t="s">
        <v>266</v>
      </c>
      <c r="H3989" s="53">
        <v>3.4000000000000002E-2</v>
      </c>
      <c r="I3989" s="43">
        <f t="shared" si="833"/>
        <v>18.82</v>
      </c>
      <c r="J3989" s="43">
        <f t="shared" si="834"/>
        <v>0.63988</v>
      </c>
      <c r="L3989">
        <f>_xlfn.XLOOKUP(B3989,Analítico!B:B,Analítico!I:I,0)</f>
        <v>18.82</v>
      </c>
    </row>
    <row r="3990" spans="1:12" ht="51.75" customHeight="1" x14ac:dyDescent="0.25">
      <c r="A3990" s="55" t="s">
        <v>1627</v>
      </c>
      <c r="B3990" s="56" t="s">
        <v>3399</v>
      </c>
      <c r="C3990" s="55" t="s">
        <v>157</v>
      </c>
      <c r="D3990" s="55" t="s">
        <v>3400</v>
      </c>
      <c r="E3990" s="249" t="s">
        <v>1648</v>
      </c>
      <c r="F3990" s="249"/>
      <c r="G3990" s="57" t="s">
        <v>255</v>
      </c>
      <c r="H3990" s="58">
        <v>1.163</v>
      </c>
      <c r="I3990" s="59">
        <v>6.36</v>
      </c>
      <c r="J3990" s="59">
        <v>7.39</v>
      </c>
      <c r="L3990">
        <f>_xlfn.XLOOKUP(B3990,Analítico!B:B,Analítico!I:I,0)</f>
        <v>0</v>
      </c>
    </row>
    <row r="3991" spans="1:12" ht="25.5" customHeight="1" thickBot="1" x14ac:dyDescent="0.3">
      <c r="A3991" s="55" t="s">
        <v>1627</v>
      </c>
      <c r="B3991" s="56" t="s">
        <v>3401</v>
      </c>
      <c r="C3991" s="55" t="s">
        <v>157</v>
      </c>
      <c r="D3991" s="55" t="s">
        <v>3402</v>
      </c>
      <c r="E3991" s="249" t="s">
        <v>1648</v>
      </c>
      <c r="F3991" s="249"/>
      <c r="G3991" s="57" t="s">
        <v>259</v>
      </c>
      <c r="H3991" s="58">
        <v>6.0000000000000001E-3</v>
      </c>
      <c r="I3991" s="59">
        <v>25.74</v>
      </c>
      <c r="J3991" s="59">
        <v>0.15</v>
      </c>
      <c r="L3991">
        <f>_xlfn.XLOOKUP(B3991,Analítico!B:B,Analítico!I:I,0)</f>
        <v>0</v>
      </c>
    </row>
    <row r="3992" spans="1:12" ht="26.25" hidden="1" thickBot="1" x14ac:dyDescent="0.3">
      <c r="A3992" s="44"/>
      <c r="B3992" s="44"/>
      <c r="C3992" s="44"/>
      <c r="D3992" s="44"/>
      <c r="E3992" s="44" t="s">
        <v>1629</v>
      </c>
      <c r="F3992" s="45">
        <v>1.79</v>
      </c>
      <c r="G3992" s="44" t="s">
        <v>1630</v>
      </c>
      <c r="H3992" s="45">
        <v>0</v>
      </c>
      <c r="I3992" s="44" t="s">
        <v>1631</v>
      </c>
      <c r="J3992" s="45">
        <v>1.79</v>
      </c>
      <c r="L3992">
        <f>_xlfn.XLOOKUP(B3992,Analítico!B:B,Analítico!I:I,0)</f>
        <v>0</v>
      </c>
    </row>
    <row r="3993" spans="1:12" ht="15" hidden="1" customHeight="1" thickBot="1" x14ac:dyDescent="0.3">
      <c r="A3993" s="44"/>
      <c r="B3993" s="44"/>
      <c r="C3993" s="44"/>
      <c r="D3993" s="44"/>
      <c r="E3993" s="44" t="s">
        <v>1632</v>
      </c>
      <c r="F3993" s="45">
        <v>2.1800000000000002</v>
      </c>
      <c r="G3993" s="44"/>
      <c r="H3993" s="229" t="s">
        <v>1633</v>
      </c>
      <c r="I3993" s="229"/>
      <c r="J3993" s="45">
        <v>12.11</v>
      </c>
      <c r="L3993">
        <f>_xlfn.XLOOKUP(B3993,Analítico!B:B,Analítico!I:I,0)</f>
        <v>0</v>
      </c>
    </row>
    <row r="3994" spans="1:12" ht="0.75" customHeight="1" thickTop="1" x14ac:dyDescent="0.25">
      <c r="A3994" s="49"/>
      <c r="B3994" s="49"/>
      <c r="C3994" s="49"/>
      <c r="D3994" s="49"/>
      <c r="E3994" s="49"/>
      <c r="F3994" s="49"/>
      <c r="G3994" s="49"/>
      <c r="H3994" s="49"/>
      <c r="I3994" s="49"/>
      <c r="J3994" s="49"/>
      <c r="L3994">
        <f>_xlfn.XLOOKUP(B3994,Analítico!B:B,Analítico!I:I,0)</f>
        <v>0</v>
      </c>
    </row>
    <row r="3995" spans="1:12" ht="18" hidden="1" customHeight="1" x14ac:dyDescent="0.25">
      <c r="A3995" s="36"/>
      <c r="B3995" s="37" t="s">
        <v>137</v>
      </c>
      <c r="C3995" s="36" t="s">
        <v>138</v>
      </c>
      <c r="D3995" s="36" t="s">
        <v>9</v>
      </c>
      <c r="E3995" s="250" t="s">
        <v>1626</v>
      </c>
      <c r="F3995" s="250"/>
      <c r="G3995" s="38" t="s">
        <v>139</v>
      </c>
      <c r="H3995" s="37" t="s">
        <v>140</v>
      </c>
      <c r="I3995" s="37" t="s">
        <v>141</v>
      </c>
      <c r="J3995" s="37" t="s">
        <v>10</v>
      </c>
      <c r="L3995" t="str">
        <f>_xlfn.XLOOKUP(B3995,Analítico!B:B,Analítico!I:I,0)</f>
        <v>Valor Unit</v>
      </c>
    </row>
    <row r="3996" spans="1:12" ht="39" customHeight="1" x14ac:dyDescent="0.25">
      <c r="A3996" s="39" t="s">
        <v>1636</v>
      </c>
      <c r="B3996" s="40" t="s">
        <v>2645</v>
      </c>
      <c r="C3996" s="39" t="s">
        <v>157</v>
      </c>
      <c r="D3996" s="39" t="s">
        <v>2646</v>
      </c>
      <c r="E3996" s="251" t="s">
        <v>1955</v>
      </c>
      <c r="F3996" s="251"/>
      <c r="G3996" s="41" t="s">
        <v>159</v>
      </c>
      <c r="H3996" s="42">
        <v>1</v>
      </c>
      <c r="I3996" s="43">
        <f t="shared" ref="I3996:I3999" si="835">L3996</f>
        <v>18.010000000000002</v>
      </c>
      <c r="J3996" s="43">
        <f t="shared" ref="J3996:J3999" si="836">H3996*I3996</f>
        <v>18.010000000000002</v>
      </c>
      <c r="L3996">
        <f>_xlfn.XLOOKUP(B3996,Analítico!B:B,Analítico!I:I,0)</f>
        <v>18.010000000000002</v>
      </c>
    </row>
    <row r="3997" spans="1:12" ht="24" customHeight="1" x14ac:dyDescent="0.25">
      <c r="A3997" s="50" t="s">
        <v>1638</v>
      </c>
      <c r="B3997" s="51" t="s">
        <v>1956</v>
      </c>
      <c r="C3997" s="50" t="s">
        <v>157</v>
      </c>
      <c r="D3997" s="50" t="s">
        <v>1957</v>
      </c>
      <c r="E3997" s="248" t="s">
        <v>1637</v>
      </c>
      <c r="F3997" s="248"/>
      <c r="G3997" s="52" t="s">
        <v>266</v>
      </c>
      <c r="H3997" s="53">
        <v>0.17599999999999999</v>
      </c>
      <c r="I3997" s="43">
        <f t="shared" si="835"/>
        <v>27.9</v>
      </c>
      <c r="J3997" s="43">
        <f t="shared" si="836"/>
        <v>4.9103999999999992</v>
      </c>
      <c r="L3997">
        <f>_xlfn.XLOOKUP(B3997,Analítico!B:B,Analítico!I:I,0)</f>
        <v>27.9</v>
      </c>
    </row>
    <row r="3998" spans="1:12" ht="24" customHeight="1" x14ac:dyDescent="0.25">
      <c r="A3998" s="50" t="s">
        <v>1638</v>
      </c>
      <c r="B3998" s="51" t="s">
        <v>1186</v>
      </c>
      <c r="C3998" s="50" t="s">
        <v>157</v>
      </c>
      <c r="D3998" s="50" t="s">
        <v>1187</v>
      </c>
      <c r="E3998" s="248" t="s">
        <v>1637</v>
      </c>
      <c r="F3998" s="248"/>
      <c r="G3998" s="52" t="s">
        <v>266</v>
      </c>
      <c r="H3998" s="53">
        <v>4.3999999999999997E-2</v>
      </c>
      <c r="I3998" s="43">
        <f t="shared" si="835"/>
        <v>18.82</v>
      </c>
      <c r="J3998" s="43">
        <f t="shared" si="836"/>
        <v>0.82807999999999993</v>
      </c>
      <c r="L3998">
        <f>_xlfn.XLOOKUP(B3998,Analítico!B:B,Analítico!I:I,0)</f>
        <v>18.82</v>
      </c>
    </row>
    <row r="3999" spans="1:12" ht="25.5" customHeight="1" thickBot="1" x14ac:dyDescent="0.3">
      <c r="A3999" s="55" t="s">
        <v>1627</v>
      </c>
      <c r="B3999" s="56" t="s">
        <v>3112</v>
      </c>
      <c r="C3999" s="55" t="s">
        <v>157</v>
      </c>
      <c r="D3999" s="55" t="s">
        <v>3113</v>
      </c>
      <c r="E3999" s="249" t="s">
        <v>1648</v>
      </c>
      <c r="F3999" s="249"/>
      <c r="G3999" s="57" t="s">
        <v>259</v>
      </c>
      <c r="H3999" s="58">
        <v>1.9379999999999999</v>
      </c>
      <c r="I3999" s="43">
        <f t="shared" si="835"/>
        <v>6.35</v>
      </c>
      <c r="J3999" s="43">
        <f t="shared" si="836"/>
        <v>12.306299999999998</v>
      </c>
      <c r="L3999">
        <f>_xlfn.XLOOKUP(B3999,Analítico!B:B,Analítico!I:I,0)</f>
        <v>6.35</v>
      </c>
    </row>
    <row r="4000" spans="1:12" ht="26.25" hidden="1" thickBot="1" x14ac:dyDescent="0.3">
      <c r="A4000" s="44"/>
      <c r="B4000" s="44"/>
      <c r="C4000" s="44"/>
      <c r="D4000" s="44"/>
      <c r="E4000" s="44" t="s">
        <v>1629</v>
      </c>
      <c r="F4000" s="45">
        <v>4.2699999999999996</v>
      </c>
      <c r="G4000" s="44" t="s">
        <v>1630</v>
      </c>
      <c r="H4000" s="45">
        <v>0</v>
      </c>
      <c r="I4000" s="44" t="s">
        <v>1631</v>
      </c>
      <c r="J4000" s="45">
        <v>4.2699999999999996</v>
      </c>
      <c r="L4000">
        <f>_xlfn.XLOOKUP(B4000,Analítico!B:B,Analítico!I:I,0)</f>
        <v>0</v>
      </c>
    </row>
    <row r="4001" spans="1:12" ht="15" hidden="1" customHeight="1" thickBot="1" x14ac:dyDescent="0.3">
      <c r="A4001" s="44"/>
      <c r="B4001" s="44"/>
      <c r="C4001" s="44"/>
      <c r="D4001" s="44"/>
      <c r="E4001" s="44" t="s">
        <v>1632</v>
      </c>
      <c r="F4001" s="45">
        <v>4.03</v>
      </c>
      <c r="G4001" s="44"/>
      <c r="H4001" s="229" t="s">
        <v>1633</v>
      </c>
      <c r="I4001" s="229"/>
      <c r="J4001" s="45">
        <v>22.36</v>
      </c>
      <c r="L4001">
        <f>_xlfn.XLOOKUP(B4001,Analítico!B:B,Analítico!I:I,0)</f>
        <v>0</v>
      </c>
    </row>
    <row r="4002" spans="1:12" ht="0.75" customHeight="1" thickTop="1" x14ac:dyDescent="0.25">
      <c r="A4002" s="49"/>
      <c r="B4002" s="49"/>
      <c r="C4002" s="49"/>
      <c r="D4002" s="49"/>
      <c r="E4002" s="49"/>
      <c r="F4002" s="49"/>
      <c r="G4002" s="49"/>
      <c r="H4002" s="49"/>
      <c r="I4002" s="49"/>
      <c r="J4002" s="49"/>
      <c r="L4002">
        <f>_xlfn.XLOOKUP(B4002,Analítico!B:B,Analítico!I:I,0)</f>
        <v>0</v>
      </c>
    </row>
    <row r="4003" spans="1:12" ht="18" hidden="1" customHeight="1" x14ac:dyDescent="0.25">
      <c r="A4003" s="36"/>
      <c r="B4003" s="37" t="s">
        <v>137</v>
      </c>
      <c r="C4003" s="36" t="s">
        <v>138</v>
      </c>
      <c r="D4003" s="36" t="s">
        <v>9</v>
      </c>
      <c r="E4003" s="250" t="s">
        <v>1626</v>
      </c>
      <c r="F4003" s="250"/>
      <c r="G4003" s="38" t="s">
        <v>139</v>
      </c>
      <c r="H4003" s="37" t="s">
        <v>140</v>
      </c>
      <c r="I4003" s="37" t="s">
        <v>141</v>
      </c>
      <c r="J4003" s="37" t="s">
        <v>10</v>
      </c>
      <c r="L4003" t="str">
        <f>_xlfn.XLOOKUP(B4003,Analítico!B:B,Analítico!I:I,0)</f>
        <v>Valor Unit</v>
      </c>
    </row>
    <row r="4004" spans="1:12" ht="25.5" customHeight="1" x14ac:dyDescent="0.25">
      <c r="A4004" s="39" t="s">
        <v>1636</v>
      </c>
      <c r="B4004" s="40" t="s">
        <v>2711</v>
      </c>
      <c r="C4004" s="39" t="s">
        <v>157</v>
      </c>
      <c r="D4004" s="39" t="s">
        <v>2712</v>
      </c>
      <c r="E4004" s="251" t="s">
        <v>1637</v>
      </c>
      <c r="F4004" s="251"/>
      <c r="G4004" s="41" t="s">
        <v>212</v>
      </c>
      <c r="H4004" s="42">
        <v>1</v>
      </c>
      <c r="I4004" s="43">
        <f t="shared" ref="I4004:I4005" si="837">L4004</f>
        <v>1853.01</v>
      </c>
      <c r="J4004" s="43">
        <f t="shared" ref="J4004:J4005" si="838">H4004*I4004</f>
        <v>1853.01</v>
      </c>
      <c r="L4004">
        <f>_xlfn.XLOOKUP(B4004,Analítico!B:B,Analítico!I:I,0)</f>
        <v>1853.01</v>
      </c>
    </row>
    <row r="4005" spans="1:12" ht="25.5" customHeight="1" x14ac:dyDescent="0.25">
      <c r="A4005" s="50" t="s">
        <v>1638</v>
      </c>
      <c r="B4005" s="51" t="s">
        <v>3205</v>
      </c>
      <c r="C4005" s="50" t="s">
        <v>157</v>
      </c>
      <c r="D4005" s="50" t="s">
        <v>3206</v>
      </c>
      <c r="E4005" s="248" t="s">
        <v>1637</v>
      </c>
      <c r="F4005" s="248"/>
      <c r="G4005" s="52" t="s">
        <v>266</v>
      </c>
      <c r="H4005" s="53">
        <v>4.0199999999999996</v>
      </c>
      <c r="I4005" s="43">
        <f t="shared" si="837"/>
        <v>19.420000000000002</v>
      </c>
      <c r="J4005" s="43">
        <f t="shared" si="838"/>
        <v>78.068399999999997</v>
      </c>
      <c r="L4005">
        <f>_xlfn.XLOOKUP(B4005,Analítico!B:B,Analítico!I:I,0)</f>
        <v>19.420000000000002</v>
      </c>
    </row>
    <row r="4006" spans="1:12" ht="39" customHeight="1" x14ac:dyDescent="0.25">
      <c r="A4006" s="50" t="s">
        <v>1638</v>
      </c>
      <c r="B4006" s="51" t="s">
        <v>3403</v>
      </c>
      <c r="C4006" s="50" t="s">
        <v>157</v>
      </c>
      <c r="D4006" s="50" t="s">
        <v>3404</v>
      </c>
      <c r="E4006" s="248" t="s">
        <v>1900</v>
      </c>
      <c r="F4006" s="248"/>
      <c r="G4006" s="52" t="s">
        <v>1901</v>
      </c>
      <c r="H4006" s="53">
        <v>0.94</v>
      </c>
      <c r="I4006" s="54">
        <v>4.75</v>
      </c>
      <c r="J4006" s="54">
        <v>4.46</v>
      </c>
      <c r="L4006">
        <f>_xlfn.XLOOKUP(B4006,Analítico!B:B,Analítico!I:I,0)</f>
        <v>0</v>
      </c>
    </row>
    <row r="4007" spans="1:12" ht="39" customHeight="1" x14ac:dyDescent="0.25">
      <c r="A4007" s="50" t="s">
        <v>1638</v>
      </c>
      <c r="B4007" s="51" t="s">
        <v>3405</v>
      </c>
      <c r="C4007" s="50" t="s">
        <v>157</v>
      </c>
      <c r="D4007" s="50" t="s">
        <v>3406</v>
      </c>
      <c r="E4007" s="248" t="s">
        <v>1900</v>
      </c>
      <c r="F4007" s="248"/>
      <c r="G4007" s="52" t="s">
        <v>1904</v>
      </c>
      <c r="H4007" s="53">
        <v>3.08</v>
      </c>
      <c r="I4007" s="54">
        <v>1.04</v>
      </c>
      <c r="J4007" s="54">
        <v>3.2</v>
      </c>
      <c r="L4007">
        <f>_xlfn.XLOOKUP(B4007,Analítico!B:B,Analítico!I:I,0)</f>
        <v>0</v>
      </c>
    </row>
    <row r="4008" spans="1:12" ht="24" customHeight="1" thickBot="1" x14ac:dyDescent="0.3">
      <c r="A4008" s="55" t="s">
        <v>1627</v>
      </c>
      <c r="B4008" s="56" t="s">
        <v>3407</v>
      </c>
      <c r="C4008" s="55" t="s">
        <v>157</v>
      </c>
      <c r="D4008" s="55" t="s">
        <v>3408</v>
      </c>
      <c r="E4008" s="249" t="s">
        <v>1648</v>
      </c>
      <c r="F4008" s="249"/>
      <c r="G4008" s="57" t="s">
        <v>259</v>
      </c>
      <c r="H4008" s="58">
        <v>2276</v>
      </c>
      <c r="I4008" s="59">
        <v>0.79</v>
      </c>
      <c r="J4008" s="59">
        <v>1798.04</v>
      </c>
      <c r="L4008">
        <f>_xlfn.XLOOKUP(B4008,Analítico!B:B,Analítico!I:I,0)</f>
        <v>0</v>
      </c>
    </row>
    <row r="4009" spans="1:12" ht="26.25" hidden="1" thickBot="1" x14ac:dyDescent="0.3">
      <c r="A4009" s="44"/>
      <c r="B4009" s="44"/>
      <c r="C4009" s="44"/>
      <c r="D4009" s="44"/>
      <c r="E4009" s="44" t="s">
        <v>1629</v>
      </c>
      <c r="F4009" s="45">
        <v>59.89</v>
      </c>
      <c r="G4009" s="44" t="s">
        <v>1630</v>
      </c>
      <c r="H4009" s="45">
        <v>0</v>
      </c>
      <c r="I4009" s="44" t="s">
        <v>1631</v>
      </c>
      <c r="J4009" s="45">
        <v>59.89</v>
      </c>
      <c r="L4009">
        <f>_xlfn.XLOOKUP(B4009,Analítico!B:B,Analítico!I:I,0)</f>
        <v>0</v>
      </c>
    </row>
    <row r="4010" spans="1:12" ht="15" hidden="1" customHeight="1" thickBot="1" x14ac:dyDescent="0.3">
      <c r="A4010" s="44"/>
      <c r="B4010" s="44"/>
      <c r="C4010" s="44"/>
      <c r="D4010" s="44"/>
      <c r="E4010" s="44" t="s">
        <v>1632</v>
      </c>
      <c r="F4010" s="45">
        <v>414.72</v>
      </c>
      <c r="G4010" s="44"/>
      <c r="H4010" s="229" t="s">
        <v>1633</v>
      </c>
      <c r="I4010" s="229"/>
      <c r="J4010" s="45">
        <v>2299.85</v>
      </c>
      <c r="L4010">
        <f>_xlfn.XLOOKUP(B4010,Analítico!B:B,Analítico!I:I,0)</f>
        <v>0</v>
      </c>
    </row>
    <row r="4011" spans="1:12" ht="0.75" customHeight="1" thickTop="1" x14ac:dyDescent="0.25">
      <c r="A4011" s="49"/>
      <c r="B4011" s="49"/>
      <c r="C4011" s="49"/>
      <c r="D4011" s="49"/>
      <c r="E4011" s="49"/>
      <c r="F4011" s="49"/>
      <c r="G4011" s="49"/>
      <c r="H4011" s="49"/>
      <c r="I4011" s="49"/>
      <c r="J4011" s="49"/>
      <c r="L4011">
        <f>_xlfn.XLOOKUP(B4011,Analítico!B:B,Analítico!I:I,0)</f>
        <v>0</v>
      </c>
    </row>
    <row r="4012" spans="1:12" ht="18" hidden="1" customHeight="1" x14ac:dyDescent="0.25">
      <c r="A4012" s="36"/>
      <c r="B4012" s="37" t="s">
        <v>137</v>
      </c>
      <c r="C4012" s="36" t="s">
        <v>138</v>
      </c>
      <c r="D4012" s="36" t="s">
        <v>9</v>
      </c>
      <c r="E4012" s="250" t="s">
        <v>1626</v>
      </c>
      <c r="F4012" s="250"/>
      <c r="G4012" s="38" t="s">
        <v>139</v>
      </c>
      <c r="H4012" s="37" t="s">
        <v>140</v>
      </c>
      <c r="I4012" s="37" t="s">
        <v>141</v>
      </c>
      <c r="J4012" s="37" t="s">
        <v>10</v>
      </c>
      <c r="L4012" t="str">
        <f>_xlfn.XLOOKUP(B4012,Analítico!B:B,Analítico!I:I,0)</f>
        <v>Valor Unit</v>
      </c>
    </row>
    <row r="4013" spans="1:12" ht="51.75" customHeight="1" x14ac:dyDescent="0.25">
      <c r="A4013" s="39" t="s">
        <v>1636</v>
      </c>
      <c r="B4013" s="40" t="s">
        <v>2819</v>
      </c>
      <c r="C4013" s="39" t="s">
        <v>157</v>
      </c>
      <c r="D4013" s="39" t="s">
        <v>2820</v>
      </c>
      <c r="E4013" s="251" t="s">
        <v>1637</v>
      </c>
      <c r="F4013" s="251"/>
      <c r="G4013" s="41" t="s">
        <v>212</v>
      </c>
      <c r="H4013" s="42">
        <v>1</v>
      </c>
      <c r="I4013" s="43">
        <f t="shared" ref="I4013:I4015" si="839">L4013</f>
        <v>688.25</v>
      </c>
      <c r="J4013" s="43">
        <f t="shared" ref="J4013:J4015" si="840">H4013*I4013</f>
        <v>688.25</v>
      </c>
      <c r="L4013">
        <f>_xlfn.XLOOKUP(B4013,Analítico!B:B,Analítico!I:I,0)</f>
        <v>688.25</v>
      </c>
    </row>
    <row r="4014" spans="1:12" ht="24" customHeight="1" x14ac:dyDescent="0.25">
      <c r="A4014" s="50" t="s">
        <v>1638</v>
      </c>
      <c r="B4014" s="51" t="s">
        <v>1186</v>
      </c>
      <c r="C4014" s="50" t="s">
        <v>157</v>
      </c>
      <c r="D4014" s="50" t="s">
        <v>1187</v>
      </c>
      <c r="E4014" s="248" t="s">
        <v>1637</v>
      </c>
      <c r="F4014" s="248"/>
      <c r="G4014" s="52" t="s">
        <v>266</v>
      </c>
      <c r="H4014" s="53">
        <v>11.23</v>
      </c>
      <c r="I4014" s="43">
        <f t="shared" si="839"/>
        <v>18.82</v>
      </c>
      <c r="J4014" s="43">
        <f t="shared" si="840"/>
        <v>211.3486</v>
      </c>
      <c r="L4014">
        <f>_xlfn.XLOOKUP(B4014,Analítico!B:B,Analítico!I:I,0)</f>
        <v>18.82</v>
      </c>
    </row>
    <row r="4015" spans="1:12" ht="25.5" customHeight="1" x14ac:dyDescent="0.25">
      <c r="A4015" s="55" t="s">
        <v>1627</v>
      </c>
      <c r="B4015" s="56" t="s">
        <v>3211</v>
      </c>
      <c r="C4015" s="55" t="s">
        <v>157</v>
      </c>
      <c r="D4015" s="55" t="s">
        <v>3212</v>
      </c>
      <c r="E4015" s="249" t="s">
        <v>1648</v>
      </c>
      <c r="F4015" s="249"/>
      <c r="G4015" s="57" t="s">
        <v>212</v>
      </c>
      <c r="H4015" s="58">
        <v>1.1599999999999999</v>
      </c>
      <c r="I4015" s="43">
        <f t="shared" si="839"/>
        <v>122.28</v>
      </c>
      <c r="J4015" s="43">
        <f t="shared" si="840"/>
        <v>141.84479999999999</v>
      </c>
      <c r="L4015">
        <f>_xlfn.XLOOKUP(B4015,Analítico!B:B,Analítico!I:I,0)</f>
        <v>122.28</v>
      </c>
    </row>
    <row r="4016" spans="1:12" ht="24" customHeight="1" x14ac:dyDescent="0.25">
      <c r="A4016" s="55" t="s">
        <v>1627</v>
      </c>
      <c r="B4016" s="56" t="s">
        <v>3409</v>
      </c>
      <c r="C4016" s="55" t="s">
        <v>157</v>
      </c>
      <c r="D4016" s="55" t="s">
        <v>3410</v>
      </c>
      <c r="E4016" s="249" t="s">
        <v>1648</v>
      </c>
      <c r="F4016" s="249"/>
      <c r="G4016" s="57" t="s">
        <v>259</v>
      </c>
      <c r="H4016" s="58">
        <v>116.4</v>
      </c>
      <c r="I4016" s="59">
        <v>1.33</v>
      </c>
      <c r="J4016" s="59">
        <v>154.81</v>
      </c>
      <c r="L4016">
        <f>_xlfn.XLOOKUP(B4016,Analítico!B:B,Analítico!I:I,0)</f>
        <v>0</v>
      </c>
    </row>
    <row r="4017" spans="1:12" ht="24" customHeight="1" thickBot="1" x14ac:dyDescent="0.3">
      <c r="A4017" s="55" t="s">
        <v>1627</v>
      </c>
      <c r="B4017" s="56" t="s">
        <v>2029</v>
      </c>
      <c r="C4017" s="55" t="s">
        <v>157</v>
      </c>
      <c r="D4017" s="55" t="s">
        <v>2030</v>
      </c>
      <c r="E4017" s="249" t="s">
        <v>1648</v>
      </c>
      <c r="F4017" s="249"/>
      <c r="G4017" s="57" t="s">
        <v>259</v>
      </c>
      <c r="H4017" s="58">
        <v>261.89</v>
      </c>
      <c r="I4017" s="43">
        <f>L4017</f>
        <v>0.7</v>
      </c>
      <c r="J4017" s="43">
        <f>H4017*I4017</f>
        <v>183.32299999999998</v>
      </c>
      <c r="L4017">
        <f>_xlfn.XLOOKUP(B4017,Analítico!B:B,Analítico!I:I,0)</f>
        <v>0.7</v>
      </c>
    </row>
    <row r="4018" spans="1:12" ht="26.25" hidden="1" thickBot="1" x14ac:dyDescent="0.3">
      <c r="A4018" s="44"/>
      <c r="B4018" s="44"/>
      <c r="C4018" s="44"/>
      <c r="D4018" s="44"/>
      <c r="E4018" s="44" t="s">
        <v>1629</v>
      </c>
      <c r="F4018" s="45">
        <v>149.13</v>
      </c>
      <c r="G4018" s="44" t="s">
        <v>1630</v>
      </c>
      <c r="H4018" s="45">
        <v>0</v>
      </c>
      <c r="I4018" s="44" t="s">
        <v>1631</v>
      </c>
      <c r="J4018" s="45">
        <v>149.13</v>
      </c>
      <c r="L4018">
        <f>_xlfn.XLOOKUP(B4018,Analítico!B:B,Analítico!I:I,0)</f>
        <v>0</v>
      </c>
    </row>
    <row r="4019" spans="1:12" ht="15" hidden="1" customHeight="1" thickBot="1" x14ac:dyDescent="0.3">
      <c r="A4019" s="44"/>
      <c r="B4019" s="44"/>
      <c r="C4019" s="44"/>
      <c r="D4019" s="44"/>
      <c r="E4019" s="44" t="s">
        <v>1632</v>
      </c>
      <c r="F4019" s="45">
        <v>154.03</v>
      </c>
      <c r="G4019" s="44"/>
      <c r="H4019" s="229" t="s">
        <v>1633</v>
      </c>
      <c r="I4019" s="229"/>
      <c r="J4019" s="45">
        <v>854.21</v>
      </c>
      <c r="L4019">
        <f>_xlfn.XLOOKUP(B4019,Analítico!B:B,Analítico!I:I,0)</f>
        <v>0</v>
      </c>
    </row>
    <row r="4020" spans="1:12" ht="0.75" customHeight="1" thickTop="1" x14ac:dyDescent="0.25">
      <c r="A4020" s="49"/>
      <c r="B4020" s="49"/>
      <c r="C4020" s="49"/>
      <c r="D4020" s="49"/>
      <c r="E4020" s="49"/>
      <c r="F4020" s="49"/>
      <c r="G4020" s="49"/>
      <c r="H4020" s="49"/>
      <c r="I4020" s="49"/>
      <c r="J4020" s="49"/>
      <c r="L4020">
        <f>_xlfn.XLOOKUP(B4020,Analítico!B:B,Analítico!I:I,0)</f>
        <v>0</v>
      </c>
    </row>
    <row r="4021" spans="1:12" ht="18" hidden="1" customHeight="1" x14ac:dyDescent="0.25">
      <c r="A4021" s="36"/>
      <c r="B4021" s="37" t="s">
        <v>137</v>
      </c>
      <c r="C4021" s="36" t="s">
        <v>138</v>
      </c>
      <c r="D4021" s="36" t="s">
        <v>9</v>
      </c>
      <c r="E4021" s="250" t="s">
        <v>1626</v>
      </c>
      <c r="F4021" s="250"/>
      <c r="G4021" s="38" t="s">
        <v>139</v>
      </c>
      <c r="H4021" s="37" t="s">
        <v>140</v>
      </c>
      <c r="I4021" s="37" t="s">
        <v>141</v>
      </c>
      <c r="J4021" s="37" t="s">
        <v>10</v>
      </c>
      <c r="L4021" t="str">
        <f>_xlfn.XLOOKUP(B4021,Analítico!B:B,Analítico!I:I,0)</f>
        <v>Valor Unit</v>
      </c>
    </row>
    <row r="4022" spans="1:12" ht="51.75" customHeight="1" x14ac:dyDescent="0.25">
      <c r="A4022" s="39" t="s">
        <v>1636</v>
      </c>
      <c r="B4022" s="40" t="s">
        <v>2113</v>
      </c>
      <c r="C4022" s="39" t="s">
        <v>157</v>
      </c>
      <c r="D4022" s="39" t="s">
        <v>2114</v>
      </c>
      <c r="E4022" s="251" t="s">
        <v>1637</v>
      </c>
      <c r="F4022" s="251"/>
      <c r="G4022" s="41" t="s">
        <v>212</v>
      </c>
      <c r="H4022" s="42">
        <v>1</v>
      </c>
      <c r="I4022" s="43">
        <f t="shared" ref="I4022:I4024" si="841">L4022</f>
        <v>706.48</v>
      </c>
      <c r="J4022" s="43">
        <f t="shared" ref="J4022:J4024" si="842">H4022*I4022</f>
        <v>706.48</v>
      </c>
      <c r="L4022">
        <f>_xlfn.XLOOKUP(B4022,Analítico!B:B,Analítico!I:I,0)</f>
        <v>706.48</v>
      </c>
    </row>
    <row r="4023" spans="1:12" ht="24" customHeight="1" x14ac:dyDescent="0.25">
      <c r="A4023" s="50" t="s">
        <v>1638</v>
      </c>
      <c r="B4023" s="51" t="s">
        <v>1186</v>
      </c>
      <c r="C4023" s="50" t="s">
        <v>157</v>
      </c>
      <c r="D4023" s="50" t="s">
        <v>1187</v>
      </c>
      <c r="E4023" s="248" t="s">
        <v>1637</v>
      </c>
      <c r="F4023" s="248"/>
      <c r="G4023" s="52" t="s">
        <v>266</v>
      </c>
      <c r="H4023" s="53">
        <v>11.1</v>
      </c>
      <c r="I4023" s="43">
        <f t="shared" si="841"/>
        <v>18.82</v>
      </c>
      <c r="J4023" s="43">
        <f t="shared" si="842"/>
        <v>208.90199999999999</v>
      </c>
      <c r="L4023">
        <f>_xlfn.XLOOKUP(B4023,Analítico!B:B,Analítico!I:I,0)</f>
        <v>18.82</v>
      </c>
    </row>
    <row r="4024" spans="1:12" ht="25.5" customHeight="1" x14ac:dyDescent="0.25">
      <c r="A4024" s="55" t="s">
        <v>1627</v>
      </c>
      <c r="B4024" s="56" t="s">
        <v>3211</v>
      </c>
      <c r="C4024" s="55" t="s">
        <v>157</v>
      </c>
      <c r="D4024" s="55" t="s">
        <v>3212</v>
      </c>
      <c r="E4024" s="249" t="s">
        <v>1648</v>
      </c>
      <c r="F4024" s="249"/>
      <c r="G4024" s="57" t="s">
        <v>212</v>
      </c>
      <c r="H4024" s="58">
        <v>1.1399999999999999</v>
      </c>
      <c r="I4024" s="43">
        <f t="shared" si="841"/>
        <v>122.28</v>
      </c>
      <c r="J4024" s="43">
        <f t="shared" si="842"/>
        <v>139.39919999999998</v>
      </c>
      <c r="L4024">
        <f>_xlfn.XLOOKUP(B4024,Analítico!B:B,Analítico!I:I,0)</f>
        <v>122.28</v>
      </c>
    </row>
    <row r="4025" spans="1:12" ht="24" customHeight="1" x14ac:dyDescent="0.25">
      <c r="A4025" s="55" t="s">
        <v>1627</v>
      </c>
      <c r="B4025" s="56" t="s">
        <v>3409</v>
      </c>
      <c r="C4025" s="55" t="s">
        <v>157</v>
      </c>
      <c r="D4025" s="55" t="s">
        <v>3410</v>
      </c>
      <c r="E4025" s="249" t="s">
        <v>1648</v>
      </c>
      <c r="F4025" s="249"/>
      <c r="G4025" s="57" t="s">
        <v>259</v>
      </c>
      <c r="H4025" s="58">
        <v>171.13</v>
      </c>
      <c r="I4025" s="59">
        <v>1.33</v>
      </c>
      <c r="J4025" s="59">
        <v>227.6</v>
      </c>
      <c r="L4025">
        <f>_xlfn.XLOOKUP(B4025,Analítico!B:B,Analítico!I:I,0)</f>
        <v>0</v>
      </c>
    </row>
    <row r="4026" spans="1:12" ht="24" customHeight="1" thickBot="1" x14ac:dyDescent="0.3">
      <c r="A4026" s="55" t="s">
        <v>1627</v>
      </c>
      <c r="B4026" s="56" t="s">
        <v>2029</v>
      </c>
      <c r="C4026" s="55" t="s">
        <v>157</v>
      </c>
      <c r="D4026" s="55" t="s">
        <v>2030</v>
      </c>
      <c r="E4026" s="249" t="s">
        <v>1648</v>
      </c>
      <c r="F4026" s="249"/>
      <c r="G4026" s="57" t="s">
        <v>259</v>
      </c>
      <c r="H4026" s="58">
        <v>192.52</v>
      </c>
      <c r="I4026" s="43">
        <f>L4026</f>
        <v>0.7</v>
      </c>
      <c r="J4026" s="43">
        <f>H4026*I4026</f>
        <v>134.76400000000001</v>
      </c>
      <c r="L4026">
        <f>_xlfn.XLOOKUP(B4026,Analítico!B:B,Analítico!I:I,0)</f>
        <v>0.7</v>
      </c>
    </row>
    <row r="4027" spans="1:12" ht="26.25" hidden="1" thickBot="1" x14ac:dyDescent="0.3">
      <c r="A4027" s="44"/>
      <c r="B4027" s="44"/>
      <c r="C4027" s="44"/>
      <c r="D4027" s="44"/>
      <c r="E4027" s="44" t="s">
        <v>1629</v>
      </c>
      <c r="F4027" s="45">
        <v>147.4</v>
      </c>
      <c r="G4027" s="44" t="s">
        <v>1630</v>
      </c>
      <c r="H4027" s="45">
        <v>0</v>
      </c>
      <c r="I4027" s="44" t="s">
        <v>1631</v>
      </c>
      <c r="J4027" s="45">
        <v>147.4</v>
      </c>
      <c r="L4027">
        <f>_xlfn.XLOOKUP(B4027,Analítico!B:B,Analítico!I:I,0)</f>
        <v>0</v>
      </c>
    </row>
    <row r="4028" spans="1:12" ht="15" hidden="1" customHeight="1" thickBot="1" x14ac:dyDescent="0.3">
      <c r="A4028" s="44"/>
      <c r="B4028" s="44"/>
      <c r="C4028" s="44"/>
      <c r="D4028" s="44"/>
      <c r="E4028" s="44" t="s">
        <v>1632</v>
      </c>
      <c r="F4028" s="45">
        <v>158.12</v>
      </c>
      <c r="G4028" s="44"/>
      <c r="H4028" s="229" t="s">
        <v>1633</v>
      </c>
      <c r="I4028" s="229"/>
      <c r="J4028" s="45">
        <v>876.85</v>
      </c>
      <c r="L4028">
        <f>_xlfn.XLOOKUP(B4028,Analítico!B:B,Analítico!I:I,0)</f>
        <v>0</v>
      </c>
    </row>
    <row r="4029" spans="1:12" ht="0.75" customHeight="1" thickTop="1" x14ac:dyDescent="0.25">
      <c r="A4029" s="49"/>
      <c r="B4029" s="49"/>
      <c r="C4029" s="49"/>
      <c r="D4029" s="49"/>
      <c r="E4029" s="49"/>
      <c r="F4029" s="49"/>
      <c r="G4029" s="49"/>
      <c r="H4029" s="49"/>
      <c r="I4029" s="49"/>
      <c r="J4029" s="49"/>
      <c r="L4029">
        <f>_xlfn.XLOOKUP(B4029,Analítico!B:B,Analítico!I:I,0)</f>
        <v>0</v>
      </c>
    </row>
    <row r="4030" spans="1:12" ht="18" hidden="1" customHeight="1" x14ac:dyDescent="0.25">
      <c r="A4030" s="36"/>
      <c r="B4030" s="37" t="s">
        <v>137</v>
      </c>
      <c r="C4030" s="36" t="s">
        <v>138</v>
      </c>
      <c r="D4030" s="36" t="s">
        <v>9</v>
      </c>
      <c r="E4030" s="250" t="s">
        <v>1626</v>
      </c>
      <c r="F4030" s="250"/>
      <c r="G4030" s="38" t="s">
        <v>139</v>
      </c>
      <c r="H4030" s="37" t="s">
        <v>140</v>
      </c>
      <c r="I4030" s="37" t="s">
        <v>141</v>
      </c>
      <c r="J4030" s="37" t="s">
        <v>10</v>
      </c>
      <c r="L4030" t="str">
        <f>_xlfn.XLOOKUP(B4030,Analítico!B:B,Analítico!I:I,0)</f>
        <v>Valor Unit</v>
      </c>
    </row>
    <row r="4031" spans="1:12" ht="51.75" customHeight="1" x14ac:dyDescent="0.25">
      <c r="A4031" s="39" t="s">
        <v>1636</v>
      </c>
      <c r="B4031" s="40" t="s">
        <v>1796</v>
      </c>
      <c r="C4031" s="39" t="s">
        <v>157</v>
      </c>
      <c r="D4031" s="39" t="s">
        <v>1797</v>
      </c>
      <c r="E4031" s="251" t="s">
        <v>1637</v>
      </c>
      <c r="F4031" s="251"/>
      <c r="G4031" s="41" t="s">
        <v>212</v>
      </c>
      <c r="H4031" s="42">
        <v>1</v>
      </c>
      <c r="I4031" s="43">
        <f t="shared" ref="I4031:I4035" si="843">L4031</f>
        <v>596.83000000000004</v>
      </c>
      <c r="J4031" s="43">
        <f t="shared" ref="J4031:J4035" si="844">H4031*I4031</f>
        <v>596.83000000000004</v>
      </c>
      <c r="L4031">
        <f>_xlfn.XLOOKUP(B4031,Analítico!B:B,Analítico!I:I,0)</f>
        <v>596.83000000000004</v>
      </c>
    </row>
    <row r="4032" spans="1:12" ht="25.5" customHeight="1" x14ac:dyDescent="0.25">
      <c r="A4032" s="50" t="s">
        <v>1638</v>
      </c>
      <c r="B4032" s="51" t="s">
        <v>3205</v>
      </c>
      <c r="C4032" s="50" t="s">
        <v>157</v>
      </c>
      <c r="D4032" s="50" t="s">
        <v>3206</v>
      </c>
      <c r="E4032" s="248" t="s">
        <v>1637</v>
      </c>
      <c r="F4032" s="248"/>
      <c r="G4032" s="52" t="s">
        <v>266</v>
      </c>
      <c r="H4032" s="53">
        <v>4.5</v>
      </c>
      <c r="I4032" s="43">
        <f t="shared" si="843"/>
        <v>19.420000000000002</v>
      </c>
      <c r="J4032" s="43">
        <f t="shared" si="844"/>
        <v>87.390000000000015</v>
      </c>
      <c r="L4032">
        <f>_xlfn.XLOOKUP(B4032,Analítico!B:B,Analítico!I:I,0)</f>
        <v>19.420000000000002</v>
      </c>
    </row>
    <row r="4033" spans="1:12" ht="51.75" customHeight="1" x14ac:dyDescent="0.25">
      <c r="A4033" s="50" t="s">
        <v>1638</v>
      </c>
      <c r="B4033" s="51" t="s">
        <v>3207</v>
      </c>
      <c r="C4033" s="50" t="s">
        <v>157</v>
      </c>
      <c r="D4033" s="50" t="s">
        <v>3208</v>
      </c>
      <c r="E4033" s="248" t="s">
        <v>1900</v>
      </c>
      <c r="F4033" s="248"/>
      <c r="G4033" s="52" t="s">
        <v>1901</v>
      </c>
      <c r="H4033" s="53">
        <v>1.05</v>
      </c>
      <c r="I4033" s="43">
        <f t="shared" si="843"/>
        <v>1.8</v>
      </c>
      <c r="J4033" s="43">
        <f t="shared" si="844"/>
        <v>1.8900000000000001</v>
      </c>
      <c r="L4033">
        <f>_xlfn.XLOOKUP(B4033,Analítico!B:B,Analítico!I:I,0)</f>
        <v>1.8</v>
      </c>
    </row>
    <row r="4034" spans="1:12" ht="51.75" customHeight="1" x14ac:dyDescent="0.25">
      <c r="A4034" s="50" t="s">
        <v>1638</v>
      </c>
      <c r="B4034" s="51" t="s">
        <v>3209</v>
      </c>
      <c r="C4034" s="50" t="s">
        <v>157</v>
      </c>
      <c r="D4034" s="50" t="s">
        <v>3210</v>
      </c>
      <c r="E4034" s="248" t="s">
        <v>1900</v>
      </c>
      <c r="F4034" s="248"/>
      <c r="G4034" s="52" t="s">
        <v>1904</v>
      </c>
      <c r="H4034" s="53">
        <v>3.45</v>
      </c>
      <c r="I4034" s="43">
        <f t="shared" si="843"/>
        <v>0.38</v>
      </c>
      <c r="J4034" s="43">
        <f t="shared" si="844"/>
        <v>1.3110000000000002</v>
      </c>
      <c r="L4034">
        <f>_xlfn.XLOOKUP(B4034,Analítico!B:B,Analítico!I:I,0)</f>
        <v>0.38</v>
      </c>
    </row>
    <row r="4035" spans="1:12" ht="25.5" customHeight="1" x14ac:dyDescent="0.25">
      <c r="A4035" s="55" t="s">
        <v>1627</v>
      </c>
      <c r="B4035" s="56" t="s">
        <v>3211</v>
      </c>
      <c r="C4035" s="55" t="s">
        <v>157</v>
      </c>
      <c r="D4035" s="55" t="s">
        <v>3212</v>
      </c>
      <c r="E4035" s="249" t="s">
        <v>1648</v>
      </c>
      <c r="F4035" s="249"/>
      <c r="G4035" s="57" t="s">
        <v>212</v>
      </c>
      <c r="H4035" s="58">
        <v>1.1599999999999999</v>
      </c>
      <c r="I4035" s="43">
        <f t="shared" si="843"/>
        <v>122.28</v>
      </c>
      <c r="J4035" s="43">
        <f t="shared" si="844"/>
        <v>141.84479999999999</v>
      </c>
      <c r="L4035">
        <f>_xlfn.XLOOKUP(B4035,Analítico!B:B,Analítico!I:I,0)</f>
        <v>122.28</v>
      </c>
    </row>
    <row r="4036" spans="1:12" ht="24" customHeight="1" x14ac:dyDescent="0.25">
      <c r="A4036" s="55" t="s">
        <v>1627</v>
      </c>
      <c r="B4036" s="56" t="s">
        <v>3409</v>
      </c>
      <c r="C4036" s="55" t="s">
        <v>157</v>
      </c>
      <c r="D4036" s="55" t="s">
        <v>3410</v>
      </c>
      <c r="E4036" s="249" t="s">
        <v>1648</v>
      </c>
      <c r="F4036" s="249"/>
      <c r="G4036" s="57" t="s">
        <v>259</v>
      </c>
      <c r="H4036" s="58">
        <v>174.1</v>
      </c>
      <c r="I4036" s="59">
        <v>1.33</v>
      </c>
      <c r="J4036" s="59">
        <v>231.55</v>
      </c>
      <c r="L4036">
        <f>_xlfn.XLOOKUP(B4036,Analítico!B:B,Analítico!I:I,0)</f>
        <v>0</v>
      </c>
    </row>
    <row r="4037" spans="1:12" ht="24" customHeight="1" thickBot="1" x14ac:dyDescent="0.3">
      <c r="A4037" s="55" t="s">
        <v>1627</v>
      </c>
      <c r="B4037" s="56" t="s">
        <v>2029</v>
      </c>
      <c r="C4037" s="55" t="s">
        <v>157</v>
      </c>
      <c r="D4037" s="55" t="s">
        <v>2030</v>
      </c>
      <c r="E4037" s="249" t="s">
        <v>1648</v>
      </c>
      <c r="F4037" s="249"/>
      <c r="G4037" s="57" t="s">
        <v>259</v>
      </c>
      <c r="H4037" s="58">
        <v>195.86</v>
      </c>
      <c r="I4037" s="43">
        <f>L4037</f>
        <v>0.7</v>
      </c>
      <c r="J4037" s="43">
        <f>H4037*I4037</f>
        <v>137.102</v>
      </c>
      <c r="L4037">
        <f>_xlfn.XLOOKUP(B4037,Analítico!B:B,Analítico!I:I,0)</f>
        <v>0.7</v>
      </c>
    </row>
    <row r="4038" spans="1:12" ht="26.25" hidden="1" thickBot="1" x14ac:dyDescent="0.3">
      <c r="A4038" s="44"/>
      <c r="B4038" s="44"/>
      <c r="C4038" s="44"/>
      <c r="D4038" s="44"/>
      <c r="E4038" s="44" t="s">
        <v>1629</v>
      </c>
      <c r="F4038" s="45">
        <v>67.05</v>
      </c>
      <c r="G4038" s="44" t="s">
        <v>1630</v>
      </c>
      <c r="H4038" s="45">
        <v>0</v>
      </c>
      <c r="I4038" s="44" t="s">
        <v>1631</v>
      </c>
      <c r="J4038" s="45">
        <v>67.05</v>
      </c>
      <c r="L4038">
        <f>_xlfn.XLOOKUP(B4038,Analítico!B:B,Analítico!I:I,0)</f>
        <v>0</v>
      </c>
    </row>
    <row r="4039" spans="1:12" ht="15" hidden="1" customHeight="1" thickBot="1" x14ac:dyDescent="0.3">
      <c r="A4039" s="44"/>
      <c r="B4039" s="44"/>
      <c r="C4039" s="44"/>
      <c r="D4039" s="44"/>
      <c r="E4039" s="44" t="s">
        <v>1632</v>
      </c>
      <c r="F4039" s="45">
        <v>133.57</v>
      </c>
      <c r="G4039" s="44"/>
      <c r="H4039" s="229" t="s">
        <v>1633</v>
      </c>
      <c r="I4039" s="229"/>
      <c r="J4039" s="45">
        <v>740.75</v>
      </c>
      <c r="L4039">
        <f>_xlfn.XLOOKUP(B4039,Analítico!B:B,Analítico!I:I,0)</f>
        <v>0</v>
      </c>
    </row>
    <row r="4040" spans="1:12" ht="0.75" customHeight="1" thickTop="1" x14ac:dyDescent="0.25">
      <c r="A4040" s="49"/>
      <c r="B4040" s="49"/>
      <c r="C4040" s="49"/>
      <c r="D4040" s="49"/>
      <c r="E4040" s="49"/>
      <c r="F4040" s="49"/>
      <c r="G4040" s="49"/>
      <c r="H4040" s="49"/>
      <c r="I4040" s="49"/>
      <c r="J4040" s="49"/>
      <c r="L4040">
        <f>_xlfn.XLOOKUP(B4040,Analítico!B:B,Analítico!I:I,0)</f>
        <v>0</v>
      </c>
    </row>
    <row r="4041" spans="1:12" ht="18" hidden="1" customHeight="1" x14ac:dyDescent="0.25">
      <c r="A4041" s="36"/>
      <c r="B4041" s="37" t="s">
        <v>137</v>
      </c>
      <c r="C4041" s="36" t="s">
        <v>138</v>
      </c>
      <c r="D4041" s="36" t="s">
        <v>9</v>
      </c>
      <c r="E4041" s="250" t="s">
        <v>1626</v>
      </c>
      <c r="F4041" s="250"/>
      <c r="G4041" s="38" t="s">
        <v>139</v>
      </c>
      <c r="H4041" s="37" t="s">
        <v>140</v>
      </c>
      <c r="I4041" s="37" t="s">
        <v>141</v>
      </c>
      <c r="J4041" s="37" t="s">
        <v>10</v>
      </c>
      <c r="L4041" t="str">
        <f>_xlfn.XLOOKUP(B4041,Analítico!B:B,Analítico!I:I,0)</f>
        <v>Valor Unit</v>
      </c>
    </row>
    <row r="4042" spans="1:12" ht="39" customHeight="1" x14ac:dyDescent="0.25">
      <c r="A4042" s="39" t="s">
        <v>1636</v>
      </c>
      <c r="B4042" s="40" t="s">
        <v>2683</v>
      </c>
      <c r="C4042" s="39" t="s">
        <v>157</v>
      </c>
      <c r="D4042" s="39" t="s">
        <v>2684</v>
      </c>
      <c r="E4042" s="251" t="s">
        <v>1637</v>
      </c>
      <c r="F4042" s="251"/>
      <c r="G4042" s="41" t="s">
        <v>212</v>
      </c>
      <c r="H4042" s="42">
        <v>1</v>
      </c>
      <c r="I4042" s="43">
        <f t="shared" ref="I4042:I4045" si="845">L4042</f>
        <v>712.7</v>
      </c>
      <c r="J4042" s="43">
        <f t="shared" ref="J4042:J4045" si="846">H4042*I4042</f>
        <v>712.7</v>
      </c>
      <c r="L4042">
        <f>_xlfn.XLOOKUP(B4042,Analítico!B:B,Analítico!I:I,0)</f>
        <v>712.7</v>
      </c>
    </row>
    <row r="4043" spans="1:12" ht="25.5" customHeight="1" x14ac:dyDescent="0.25">
      <c r="A4043" s="50" t="s">
        <v>1638</v>
      </c>
      <c r="B4043" s="51" t="s">
        <v>3205</v>
      </c>
      <c r="C4043" s="50" t="s">
        <v>157</v>
      </c>
      <c r="D4043" s="50" t="s">
        <v>3206</v>
      </c>
      <c r="E4043" s="248" t="s">
        <v>1637</v>
      </c>
      <c r="F4043" s="248"/>
      <c r="G4043" s="52" t="s">
        <v>266</v>
      </c>
      <c r="H4043" s="53">
        <v>3.75</v>
      </c>
      <c r="I4043" s="43">
        <f t="shared" si="845"/>
        <v>19.420000000000002</v>
      </c>
      <c r="J4043" s="43">
        <f t="shared" si="846"/>
        <v>72.825000000000003</v>
      </c>
      <c r="L4043">
        <f>_xlfn.XLOOKUP(B4043,Analítico!B:B,Analítico!I:I,0)</f>
        <v>19.420000000000002</v>
      </c>
    </row>
    <row r="4044" spans="1:12" ht="51.75" customHeight="1" x14ac:dyDescent="0.25">
      <c r="A4044" s="50" t="s">
        <v>1638</v>
      </c>
      <c r="B4044" s="51" t="s">
        <v>3207</v>
      </c>
      <c r="C4044" s="50" t="s">
        <v>157</v>
      </c>
      <c r="D4044" s="50" t="s">
        <v>3208</v>
      </c>
      <c r="E4044" s="248" t="s">
        <v>1900</v>
      </c>
      <c r="F4044" s="248"/>
      <c r="G4044" s="52" t="s">
        <v>1901</v>
      </c>
      <c r="H4044" s="53">
        <v>0.87</v>
      </c>
      <c r="I4044" s="43">
        <f t="shared" si="845"/>
        <v>1.8</v>
      </c>
      <c r="J4044" s="43">
        <f t="shared" si="846"/>
        <v>1.5660000000000001</v>
      </c>
      <c r="L4044">
        <f>_xlfn.XLOOKUP(B4044,Analítico!B:B,Analítico!I:I,0)</f>
        <v>1.8</v>
      </c>
    </row>
    <row r="4045" spans="1:12" ht="51.75" customHeight="1" x14ac:dyDescent="0.25">
      <c r="A4045" s="50" t="s">
        <v>1638</v>
      </c>
      <c r="B4045" s="51" t="s">
        <v>3209</v>
      </c>
      <c r="C4045" s="50" t="s">
        <v>157</v>
      </c>
      <c r="D4045" s="50" t="s">
        <v>3210</v>
      </c>
      <c r="E4045" s="248" t="s">
        <v>1900</v>
      </c>
      <c r="F4045" s="248"/>
      <c r="G4045" s="52" t="s">
        <v>1904</v>
      </c>
      <c r="H4045" s="53">
        <v>2.88</v>
      </c>
      <c r="I4045" s="43">
        <f t="shared" si="845"/>
        <v>0.38</v>
      </c>
      <c r="J4045" s="43">
        <f t="shared" si="846"/>
        <v>1.0944</v>
      </c>
      <c r="L4045">
        <f>_xlfn.XLOOKUP(B4045,Analítico!B:B,Analítico!I:I,0)</f>
        <v>0.38</v>
      </c>
    </row>
    <row r="4046" spans="1:12" ht="39" customHeight="1" x14ac:dyDescent="0.25">
      <c r="A4046" s="55" t="s">
        <v>1627</v>
      </c>
      <c r="B4046" s="56" t="s">
        <v>3411</v>
      </c>
      <c r="C4046" s="55" t="s">
        <v>157</v>
      </c>
      <c r="D4046" s="55" t="s">
        <v>3412</v>
      </c>
      <c r="E4046" s="249" t="s">
        <v>1648</v>
      </c>
      <c r="F4046" s="249"/>
      <c r="G4046" s="57" t="s">
        <v>1724</v>
      </c>
      <c r="H4046" s="58">
        <v>19.440000000000001</v>
      </c>
      <c r="I4046" s="59">
        <v>8.68</v>
      </c>
      <c r="J4046" s="59">
        <v>168.73</v>
      </c>
      <c r="L4046">
        <f>_xlfn.XLOOKUP(B4046,Analítico!B:B,Analítico!I:I,0)</f>
        <v>0</v>
      </c>
    </row>
    <row r="4047" spans="1:12" ht="25.5" customHeight="1" x14ac:dyDescent="0.25">
      <c r="A4047" s="55" t="s">
        <v>1627</v>
      </c>
      <c r="B4047" s="56" t="s">
        <v>3211</v>
      </c>
      <c r="C4047" s="55" t="s">
        <v>157</v>
      </c>
      <c r="D4047" s="55" t="s">
        <v>3212</v>
      </c>
      <c r="E4047" s="249" t="s">
        <v>1648</v>
      </c>
      <c r="F4047" s="249"/>
      <c r="G4047" s="57" t="s">
        <v>212</v>
      </c>
      <c r="H4047" s="58">
        <v>1.08</v>
      </c>
      <c r="I4047" s="43">
        <f t="shared" ref="I4047:I4048" si="847">L4047</f>
        <v>122.28</v>
      </c>
      <c r="J4047" s="43">
        <f t="shared" ref="J4047:J4048" si="848">H4047*I4047</f>
        <v>132.0624</v>
      </c>
      <c r="L4047">
        <f>_xlfn.XLOOKUP(B4047,Analítico!B:B,Analítico!I:I,0)</f>
        <v>122.28</v>
      </c>
    </row>
    <row r="4048" spans="1:12" ht="24" customHeight="1" thickBot="1" x14ac:dyDescent="0.3">
      <c r="A4048" s="55" t="s">
        <v>1627</v>
      </c>
      <c r="B4048" s="56" t="s">
        <v>2029</v>
      </c>
      <c r="C4048" s="55" t="s">
        <v>157</v>
      </c>
      <c r="D4048" s="55" t="s">
        <v>2030</v>
      </c>
      <c r="E4048" s="249" t="s">
        <v>1648</v>
      </c>
      <c r="F4048" s="249"/>
      <c r="G4048" s="57" t="s">
        <v>259</v>
      </c>
      <c r="H4048" s="58">
        <v>486</v>
      </c>
      <c r="I4048" s="43">
        <f t="shared" si="847"/>
        <v>0.7</v>
      </c>
      <c r="J4048" s="43">
        <f t="shared" si="848"/>
        <v>340.2</v>
      </c>
      <c r="L4048">
        <f>_xlfn.XLOOKUP(B4048,Analítico!B:B,Analítico!I:I,0)</f>
        <v>0.7</v>
      </c>
    </row>
    <row r="4049" spans="1:12" ht="26.25" hidden="1" thickBot="1" x14ac:dyDescent="0.3">
      <c r="A4049" s="44"/>
      <c r="B4049" s="44"/>
      <c r="C4049" s="44"/>
      <c r="D4049" s="44"/>
      <c r="E4049" s="44" t="s">
        <v>1629</v>
      </c>
      <c r="F4049" s="45">
        <v>55.87</v>
      </c>
      <c r="G4049" s="44" t="s">
        <v>1630</v>
      </c>
      <c r="H4049" s="45">
        <v>0</v>
      </c>
      <c r="I4049" s="44" t="s">
        <v>1631</v>
      </c>
      <c r="J4049" s="45">
        <v>55.87</v>
      </c>
      <c r="L4049">
        <f>_xlfn.XLOOKUP(B4049,Analítico!B:B,Analítico!I:I,0)</f>
        <v>0</v>
      </c>
    </row>
    <row r="4050" spans="1:12" ht="15" hidden="1" customHeight="1" thickBot="1" x14ac:dyDescent="0.3">
      <c r="A4050" s="44"/>
      <c r="B4050" s="44"/>
      <c r="C4050" s="44"/>
      <c r="D4050" s="44"/>
      <c r="E4050" s="44" t="s">
        <v>1632</v>
      </c>
      <c r="F4050" s="45">
        <v>159.5</v>
      </c>
      <c r="G4050" s="44"/>
      <c r="H4050" s="229" t="s">
        <v>1633</v>
      </c>
      <c r="I4050" s="229"/>
      <c r="J4050" s="45">
        <v>884.53</v>
      </c>
      <c r="L4050">
        <f>_xlfn.XLOOKUP(B4050,Analítico!B:B,Analítico!I:I,0)</f>
        <v>0</v>
      </c>
    </row>
    <row r="4051" spans="1:12" ht="0.75" customHeight="1" thickTop="1" x14ac:dyDescent="0.25">
      <c r="A4051" s="49"/>
      <c r="B4051" s="49"/>
      <c r="C4051" s="49"/>
      <c r="D4051" s="49"/>
      <c r="E4051" s="49"/>
      <c r="F4051" s="49"/>
      <c r="G4051" s="49"/>
      <c r="H4051" s="49"/>
      <c r="I4051" s="49"/>
      <c r="J4051" s="49"/>
      <c r="L4051">
        <f>_xlfn.XLOOKUP(B4051,Analítico!B:B,Analítico!I:I,0)</f>
        <v>0</v>
      </c>
    </row>
    <row r="4052" spans="1:12" ht="18" hidden="1" customHeight="1" x14ac:dyDescent="0.25">
      <c r="A4052" s="36"/>
      <c r="B4052" s="37" t="s">
        <v>137</v>
      </c>
      <c r="C4052" s="36" t="s">
        <v>138</v>
      </c>
      <c r="D4052" s="36" t="s">
        <v>9</v>
      </c>
      <c r="E4052" s="250" t="s">
        <v>1626</v>
      </c>
      <c r="F4052" s="250"/>
      <c r="G4052" s="38" t="s">
        <v>139</v>
      </c>
      <c r="H4052" s="37" t="s">
        <v>140</v>
      </c>
      <c r="I4052" s="37" t="s">
        <v>141</v>
      </c>
      <c r="J4052" s="37" t="s">
        <v>10</v>
      </c>
      <c r="L4052" t="str">
        <f>_xlfn.XLOOKUP(B4052,Analítico!B:B,Analítico!I:I,0)</f>
        <v>Valor Unit</v>
      </c>
    </row>
    <row r="4053" spans="1:12" ht="25.5" customHeight="1" x14ac:dyDescent="0.25">
      <c r="A4053" s="39" t="s">
        <v>1636</v>
      </c>
      <c r="B4053" s="40" t="s">
        <v>1907</v>
      </c>
      <c r="C4053" s="39" t="s">
        <v>157</v>
      </c>
      <c r="D4053" s="39" t="s">
        <v>1908</v>
      </c>
      <c r="E4053" s="251" t="s">
        <v>1637</v>
      </c>
      <c r="F4053" s="251"/>
      <c r="G4053" s="41" t="s">
        <v>212</v>
      </c>
      <c r="H4053" s="42">
        <v>1</v>
      </c>
      <c r="I4053" s="43">
        <f t="shared" ref="I4053:I4056" si="849">L4053</f>
        <v>629.28</v>
      </c>
      <c r="J4053" s="43">
        <f t="shared" ref="J4053:J4056" si="850">H4053*I4053</f>
        <v>629.28</v>
      </c>
      <c r="L4053">
        <f>_xlfn.XLOOKUP(B4053,Analítico!B:B,Analítico!I:I,0)</f>
        <v>629.28</v>
      </c>
    </row>
    <row r="4054" spans="1:12" ht="24" customHeight="1" x14ac:dyDescent="0.25">
      <c r="A4054" s="50" t="s">
        <v>1638</v>
      </c>
      <c r="B4054" s="51" t="s">
        <v>1186</v>
      </c>
      <c r="C4054" s="50" t="s">
        <v>157</v>
      </c>
      <c r="D4054" s="50" t="s">
        <v>1187</v>
      </c>
      <c r="E4054" s="248" t="s">
        <v>1637</v>
      </c>
      <c r="F4054" s="248"/>
      <c r="G4054" s="52" t="s">
        <v>266</v>
      </c>
      <c r="H4054" s="53">
        <v>8.57</v>
      </c>
      <c r="I4054" s="43">
        <f t="shared" si="849"/>
        <v>18.82</v>
      </c>
      <c r="J4054" s="43">
        <f t="shared" si="850"/>
        <v>161.28740000000002</v>
      </c>
      <c r="L4054">
        <f>_xlfn.XLOOKUP(B4054,Analítico!B:B,Analítico!I:I,0)</f>
        <v>18.82</v>
      </c>
    </row>
    <row r="4055" spans="1:12" ht="25.5" customHeight="1" x14ac:dyDescent="0.25">
      <c r="A4055" s="55" t="s">
        <v>1627</v>
      </c>
      <c r="B4055" s="56" t="s">
        <v>3211</v>
      </c>
      <c r="C4055" s="55" t="s">
        <v>157</v>
      </c>
      <c r="D4055" s="55" t="s">
        <v>3212</v>
      </c>
      <c r="E4055" s="249" t="s">
        <v>1648</v>
      </c>
      <c r="F4055" s="249"/>
      <c r="G4055" s="57" t="s">
        <v>212</v>
      </c>
      <c r="H4055" s="58">
        <v>1.07</v>
      </c>
      <c r="I4055" s="43">
        <f t="shared" si="849"/>
        <v>122.28</v>
      </c>
      <c r="J4055" s="43">
        <f t="shared" si="850"/>
        <v>130.83960000000002</v>
      </c>
      <c r="L4055">
        <f>_xlfn.XLOOKUP(B4055,Analítico!B:B,Analítico!I:I,0)</f>
        <v>122.28</v>
      </c>
    </row>
    <row r="4056" spans="1:12" ht="24" customHeight="1" thickBot="1" x14ac:dyDescent="0.3">
      <c r="A4056" s="55" t="s">
        <v>1627</v>
      </c>
      <c r="B4056" s="56" t="s">
        <v>2029</v>
      </c>
      <c r="C4056" s="55" t="s">
        <v>157</v>
      </c>
      <c r="D4056" s="55" t="s">
        <v>2030</v>
      </c>
      <c r="E4056" s="249" t="s">
        <v>1648</v>
      </c>
      <c r="F4056" s="249"/>
      <c r="G4056" s="57" t="s">
        <v>259</v>
      </c>
      <c r="H4056" s="58">
        <v>482.96</v>
      </c>
      <c r="I4056" s="43">
        <f t="shared" si="849"/>
        <v>0.7</v>
      </c>
      <c r="J4056" s="43">
        <f t="shared" si="850"/>
        <v>338.07199999999995</v>
      </c>
      <c r="L4056">
        <f>_xlfn.XLOOKUP(B4056,Analítico!B:B,Analítico!I:I,0)</f>
        <v>0.7</v>
      </c>
    </row>
    <row r="4057" spans="1:12" ht="26.25" hidden="1" thickBot="1" x14ac:dyDescent="0.3">
      <c r="A4057" s="44"/>
      <c r="B4057" s="44"/>
      <c r="C4057" s="44"/>
      <c r="D4057" s="44"/>
      <c r="E4057" s="44" t="s">
        <v>1629</v>
      </c>
      <c r="F4057" s="45">
        <v>113.8</v>
      </c>
      <c r="G4057" s="44" t="s">
        <v>1630</v>
      </c>
      <c r="H4057" s="45">
        <v>0</v>
      </c>
      <c r="I4057" s="44" t="s">
        <v>1631</v>
      </c>
      <c r="J4057" s="45">
        <v>113.8</v>
      </c>
      <c r="L4057">
        <f>_xlfn.XLOOKUP(B4057,Analítico!B:B,Analítico!I:I,0)</f>
        <v>0</v>
      </c>
    </row>
    <row r="4058" spans="1:12" ht="15" hidden="1" customHeight="1" thickBot="1" x14ac:dyDescent="0.3">
      <c r="A4058" s="44"/>
      <c r="B4058" s="44"/>
      <c r="C4058" s="44"/>
      <c r="D4058" s="44"/>
      <c r="E4058" s="44" t="s">
        <v>1632</v>
      </c>
      <c r="F4058" s="45">
        <v>140.84</v>
      </c>
      <c r="G4058" s="44"/>
      <c r="H4058" s="229" t="s">
        <v>1633</v>
      </c>
      <c r="I4058" s="229"/>
      <c r="J4058" s="45">
        <v>781.03</v>
      </c>
      <c r="L4058">
        <f>_xlfn.XLOOKUP(B4058,Analítico!B:B,Analítico!I:I,0)</f>
        <v>0</v>
      </c>
    </row>
    <row r="4059" spans="1:12" ht="0.75" customHeight="1" thickTop="1" x14ac:dyDescent="0.25">
      <c r="A4059" s="49"/>
      <c r="B4059" s="49"/>
      <c r="C4059" s="49"/>
      <c r="D4059" s="49"/>
      <c r="E4059" s="49"/>
      <c r="F4059" s="49"/>
      <c r="G4059" s="49"/>
      <c r="H4059" s="49"/>
      <c r="I4059" s="49"/>
      <c r="J4059" s="49"/>
      <c r="L4059">
        <f>_xlfn.XLOOKUP(B4059,Analítico!B:B,Analítico!I:I,0)</f>
        <v>0</v>
      </c>
    </row>
    <row r="4060" spans="1:12" ht="18" hidden="1" customHeight="1" x14ac:dyDescent="0.25">
      <c r="A4060" s="36"/>
      <c r="B4060" s="37" t="s">
        <v>137</v>
      </c>
      <c r="C4060" s="36" t="s">
        <v>138</v>
      </c>
      <c r="D4060" s="36" t="s">
        <v>9</v>
      </c>
      <c r="E4060" s="250" t="s">
        <v>1626</v>
      </c>
      <c r="F4060" s="250"/>
      <c r="G4060" s="38" t="s">
        <v>139</v>
      </c>
      <c r="H4060" s="37" t="s">
        <v>140</v>
      </c>
      <c r="I4060" s="37" t="s">
        <v>141</v>
      </c>
      <c r="J4060" s="37" t="s">
        <v>10</v>
      </c>
      <c r="L4060" t="str">
        <f>_xlfn.XLOOKUP(B4060,Analítico!B:B,Analítico!I:I,0)</f>
        <v>Valor Unit</v>
      </c>
    </row>
    <row r="4061" spans="1:12" ht="39" customHeight="1" x14ac:dyDescent="0.25">
      <c r="A4061" s="39" t="s">
        <v>1636</v>
      </c>
      <c r="B4061" s="40" t="s">
        <v>2367</v>
      </c>
      <c r="C4061" s="39" t="s">
        <v>157</v>
      </c>
      <c r="D4061" s="39" t="s">
        <v>2368</v>
      </c>
      <c r="E4061" s="251" t="s">
        <v>1637</v>
      </c>
      <c r="F4061" s="251"/>
      <c r="G4061" s="41" t="s">
        <v>212</v>
      </c>
      <c r="H4061" s="42">
        <v>1</v>
      </c>
      <c r="I4061" s="43">
        <f t="shared" ref="I4061:I4066" si="851">L4061</f>
        <v>537.34</v>
      </c>
      <c r="J4061" s="43">
        <f t="shared" ref="J4061:J4066" si="852">H4061*I4061</f>
        <v>537.34</v>
      </c>
      <c r="L4061">
        <f>_xlfn.XLOOKUP(B4061,Analítico!B:B,Analítico!I:I,0)</f>
        <v>537.34</v>
      </c>
    </row>
    <row r="4062" spans="1:12" ht="25.5" customHeight="1" x14ac:dyDescent="0.25">
      <c r="A4062" s="50" t="s">
        <v>1638</v>
      </c>
      <c r="B4062" s="51" t="s">
        <v>3205</v>
      </c>
      <c r="C4062" s="50" t="s">
        <v>157</v>
      </c>
      <c r="D4062" s="50" t="s">
        <v>3206</v>
      </c>
      <c r="E4062" s="248" t="s">
        <v>1637</v>
      </c>
      <c r="F4062" s="248"/>
      <c r="G4062" s="52" t="s">
        <v>266</v>
      </c>
      <c r="H4062" s="53">
        <v>3.42</v>
      </c>
      <c r="I4062" s="43">
        <f t="shared" si="851"/>
        <v>19.420000000000002</v>
      </c>
      <c r="J4062" s="43">
        <f t="shared" si="852"/>
        <v>66.41640000000001</v>
      </c>
      <c r="L4062">
        <f>_xlfn.XLOOKUP(B4062,Analítico!B:B,Analítico!I:I,0)</f>
        <v>19.420000000000002</v>
      </c>
    </row>
    <row r="4063" spans="1:12" ht="51.75" customHeight="1" x14ac:dyDescent="0.25">
      <c r="A4063" s="50" t="s">
        <v>1638</v>
      </c>
      <c r="B4063" s="51" t="s">
        <v>3207</v>
      </c>
      <c r="C4063" s="50" t="s">
        <v>157</v>
      </c>
      <c r="D4063" s="50" t="s">
        <v>3208</v>
      </c>
      <c r="E4063" s="248" t="s">
        <v>1900</v>
      </c>
      <c r="F4063" s="248"/>
      <c r="G4063" s="52" t="s">
        <v>1901</v>
      </c>
      <c r="H4063" s="53">
        <v>0.8</v>
      </c>
      <c r="I4063" s="43">
        <f t="shared" si="851"/>
        <v>1.8</v>
      </c>
      <c r="J4063" s="43">
        <f t="shared" si="852"/>
        <v>1.4400000000000002</v>
      </c>
      <c r="L4063">
        <f>_xlfn.XLOOKUP(B4063,Analítico!B:B,Analítico!I:I,0)</f>
        <v>1.8</v>
      </c>
    </row>
    <row r="4064" spans="1:12" ht="51.75" customHeight="1" x14ac:dyDescent="0.25">
      <c r="A4064" s="50" t="s">
        <v>1638</v>
      </c>
      <c r="B4064" s="51" t="s">
        <v>3209</v>
      </c>
      <c r="C4064" s="50" t="s">
        <v>157</v>
      </c>
      <c r="D4064" s="50" t="s">
        <v>3210</v>
      </c>
      <c r="E4064" s="248" t="s">
        <v>1900</v>
      </c>
      <c r="F4064" s="248"/>
      <c r="G4064" s="52" t="s">
        <v>1904</v>
      </c>
      <c r="H4064" s="53">
        <v>2.62</v>
      </c>
      <c r="I4064" s="43">
        <f t="shared" si="851"/>
        <v>0.38</v>
      </c>
      <c r="J4064" s="43">
        <f t="shared" si="852"/>
        <v>0.99560000000000004</v>
      </c>
      <c r="L4064">
        <f>_xlfn.XLOOKUP(B4064,Analítico!B:B,Analítico!I:I,0)</f>
        <v>0.38</v>
      </c>
    </row>
    <row r="4065" spans="1:12" ht="25.5" customHeight="1" x14ac:dyDescent="0.25">
      <c r="A4065" s="55" t="s">
        <v>1627</v>
      </c>
      <c r="B4065" s="56" t="s">
        <v>3211</v>
      </c>
      <c r="C4065" s="55" t="s">
        <v>157</v>
      </c>
      <c r="D4065" s="55" t="s">
        <v>3212</v>
      </c>
      <c r="E4065" s="249" t="s">
        <v>1648</v>
      </c>
      <c r="F4065" s="249"/>
      <c r="G4065" s="57" t="s">
        <v>212</v>
      </c>
      <c r="H4065" s="58">
        <v>1.07</v>
      </c>
      <c r="I4065" s="43">
        <f t="shared" si="851"/>
        <v>122.28</v>
      </c>
      <c r="J4065" s="43">
        <f t="shared" si="852"/>
        <v>130.83960000000002</v>
      </c>
      <c r="L4065">
        <f>_xlfn.XLOOKUP(B4065,Analítico!B:B,Analítico!I:I,0)</f>
        <v>122.28</v>
      </c>
    </row>
    <row r="4066" spans="1:12" ht="24" customHeight="1" thickBot="1" x14ac:dyDescent="0.3">
      <c r="A4066" s="55" t="s">
        <v>1627</v>
      </c>
      <c r="B4066" s="56" t="s">
        <v>2029</v>
      </c>
      <c r="C4066" s="55" t="s">
        <v>157</v>
      </c>
      <c r="D4066" s="55" t="s">
        <v>2030</v>
      </c>
      <c r="E4066" s="249" t="s">
        <v>1648</v>
      </c>
      <c r="F4066" s="249"/>
      <c r="G4066" s="57" t="s">
        <v>259</v>
      </c>
      <c r="H4066" s="58">
        <v>483.7</v>
      </c>
      <c r="I4066" s="43">
        <f t="shared" si="851"/>
        <v>0.7</v>
      </c>
      <c r="J4066" s="43">
        <f t="shared" si="852"/>
        <v>338.59</v>
      </c>
      <c r="L4066">
        <f>_xlfn.XLOOKUP(B4066,Analítico!B:B,Analítico!I:I,0)</f>
        <v>0.7</v>
      </c>
    </row>
    <row r="4067" spans="1:12" ht="26.25" hidden="1" thickBot="1" x14ac:dyDescent="0.3">
      <c r="A4067" s="44"/>
      <c r="B4067" s="44"/>
      <c r="C4067" s="44"/>
      <c r="D4067" s="44"/>
      <c r="E4067" s="44" t="s">
        <v>1629</v>
      </c>
      <c r="F4067" s="45">
        <v>50.95</v>
      </c>
      <c r="G4067" s="44" t="s">
        <v>1630</v>
      </c>
      <c r="H4067" s="45">
        <v>0</v>
      </c>
      <c r="I4067" s="44" t="s">
        <v>1631</v>
      </c>
      <c r="J4067" s="45">
        <v>50.95</v>
      </c>
      <c r="L4067">
        <f>_xlfn.XLOOKUP(B4067,Analítico!B:B,Analítico!I:I,0)</f>
        <v>0</v>
      </c>
    </row>
    <row r="4068" spans="1:12" ht="15" hidden="1" customHeight="1" thickBot="1" x14ac:dyDescent="0.3">
      <c r="A4068" s="44"/>
      <c r="B4068" s="44"/>
      <c r="C4068" s="44"/>
      <c r="D4068" s="44"/>
      <c r="E4068" s="44" t="s">
        <v>1632</v>
      </c>
      <c r="F4068" s="45">
        <v>120.26</v>
      </c>
      <c r="G4068" s="44"/>
      <c r="H4068" s="229" t="s">
        <v>1633</v>
      </c>
      <c r="I4068" s="229"/>
      <c r="J4068" s="45">
        <v>666.92</v>
      </c>
      <c r="L4068">
        <f>_xlfn.XLOOKUP(B4068,Analítico!B:B,Analítico!I:I,0)</f>
        <v>0</v>
      </c>
    </row>
    <row r="4069" spans="1:12" ht="0.75" customHeight="1" thickTop="1" x14ac:dyDescent="0.25">
      <c r="A4069" s="49"/>
      <c r="B4069" s="49"/>
      <c r="C4069" s="49"/>
      <c r="D4069" s="49"/>
      <c r="E4069" s="49"/>
      <c r="F4069" s="49"/>
      <c r="G4069" s="49"/>
      <c r="H4069" s="49"/>
      <c r="I4069" s="49"/>
      <c r="J4069" s="49"/>
      <c r="L4069">
        <f>_xlfn.XLOOKUP(B4069,Analítico!B:B,Analítico!I:I,0)</f>
        <v>0</v>
      </c>
    </row>
    <row r="4070" spans="1:12" ht="18" hidden="1" customHeight="1" x14ac:dyDescent="0.25">
      <c r="A4070" s="36"/>
      <c r="B4070" s="37" t="s">
        <v>137</v>
      </c>
      <c r="C4070" s="36" t="s">
        <v>138</v>
      </c>
      <c r="D4070" s="36" t="s">
        <v>9</v>
      </c>
      <c r="E4070" s="250" t="s">
        <v>1626</v>
      </c>
      <c r="F4070" s="250"/>
      <c r="G4070" s="38" t="s">
        <v>139</v>
      </c>
      <c r="H4070" s="37" t="s">
        <v>140</v>
      </c>
      <c r="I4070" s="37" t="s">
        <v>141</v>
      </c>
      <c r="J4070" s="37" t="s">
        <v>10</v>
      </c>
      <c r="L4070" t="str">
        <f>_xlfn.XLOOKUP(B4070,Analítico!B:B,Analítico!I:I,0)</f>
        <v>Valor Unit</v>
      </c>
    </row>
    <row r="4071" spans="1:12" ht="39" customHeight="1" x14ac:dyDescent="0.25">
      <c r="A4071" s="39" t="s">
        <v>1636</v>
      </c>
      <c r="B4071" s="40" t="s">
        <v>2365</v>
      </c>
      <c r="C4071" s="39" t="s">
        <v>157</v>
      </c>
      <c r="D4071" s="39" t="s">
        <v>2366</v>
      </c>
      <c r="E4071" s="251" t="s">
        <v>1637</v>
      </c>
      <c r="F4071" s="251"/>
      <c r="G4071" s="41" t="s">
        <v>212</v>
      </c>
      <c r="H4071" s="42">
        <v>1</v>
      </c>
      <c r="I4071" s="43">
        <f t="shared" ref="I4071:I4074" si="853">L4071</f>
        <v>459.57</v>
      </c>
      <c r="J4071" s="43">
        <f t="shared" ref="J4071:J4074" si="854">H4071*I4071</f>
        <v>459.57</v>
      </c>
      <c r="L4071">
        <f>_xlfn.XLOOKUP(B4071,Analítico!B:B,Analítico!I:I,0)</f>
        <v>459.57</v>
      </c>
    </row>
    <row r="4072" spans="1:12" ht="25.5" customHeight="1" x14ac:dyDescent="0.25">
      <c r="A4072" s="50" t="s">
        <v>1638</v>
      </c>
      <c r="B4072" s="51" t="s">
        <v>3205</v>
      </c>
      <c r="C4072" s="50" t="s">
        <v>157</v>
      </c>
      <c r="D4072" s="50" t="s">
        <v>3206</v>
      </c>
      <c r="E4072" s="248" t="s">
        <v>1637</v>
      </c>
      <c r="F4072" s="248"/>
      <c r="G4072" s="52" t="s">
        <v>266</v>
      </c>
      <c r="H4072" s="53">
        <v>4.6399999999999997</v>
      </c>
      <c r="I4072" s="43">
        <f t="shared" si="853"/>
        <v>19.420000000000002</v>
      </c>
      <c r="J4072" s="43">
        <f t="shared" si="854"/>
        <v>90.108800000000002</v>
      </c>
      <c r="L4072">
        <f>_xlfn.XLOOKUP(B4072,Analítico!B:B,Analítico!I:I,0)</f>
        <v>19.420000000000002</v>
      </c>
    </row>
    <row r="4073" spans="1:12" ht="51.75" customHeight="1" x14ac:dyDescent="0.25">
      <c r="A4073" s="50" t="s">
        <v>1638</v>
      </c>
      <c r="B4073" s="51" t="s">
        <v>3207</v>
      </c>
      <c r="C4073" s="50" t="s">
        <v>157</v>
      </c>
      <c r="D4073" s="50" t="s">
        <v>3208</v>
      </c>
      <c r="E4073" s="248" t="s">
        <v>1900</v>
      </c>
      <c r="F4073" s="248"/>
      <c r="G4073" s="52" t="s">
        <v>1901</v>
      </c>
      <c r="H4073" s="53">
        <v>1.08</v>
      </c>
      <c r="I4073" s="43">
        <f t="shared" si="853"/>
        <v>1.8</v>
      </c>
      <c r="J4073" s="43">
        <f t="shared" si="854"/>
        <v>1.9440000000000002</v>
      </c>
      <c r="L4073">
        <f>_xlfn.XLOOKUP(B4073,Analítico!B:B,Analítico!I:I,0)</f>
        <v>1.8</v>
      </c>
    </row>
    <row r="4074" spans="1:12" ht="51.75" customHeight="1" x14ac:dyDescent="0.25">
      <c r="A4074" s="50" t="s">
        <v>1638</v>
      </c>
      <c r="B4074" s="51" t="s">
        <v>3209</v>
      </c>
      <c r="C4074" s="50" t="s">
        <v>157</v>
      </c>
      <c r="D4074" s="50" t="s">
        <v>3210</v>
      </c>
      <c r="E4074" s="248" t="s">
        <v>1900</v>
      </c>
      <c r="F4074" s="248"/>
      <c r="G4074" s="52" t="s">
        <v>1904</v>
      </c>
      <c r="H4074" s="53">
        <v>3.56</v>
      </c>
      <c r="I4074" s="43">
        <f t="shared" si="853"/>
        <v>0.38</v>
      </c>
      <c r="J4074" s="43">
        <f t="shared" si="854"/>
        <v>1.3528</v>
      </c>
      <c r="L4074">
        <f>_xlfn.XLOOKUP(B4074,Analítico!B:B,Analítico!I:I,0)</f>
        <v>0.38</v>
      </c>
    </row>
    <row r="4075" spans="1:12" ht="25.5" customHeight="1" x14ac:dyDescent="0.25">
      <c r="A4075" s="55" t="s">
        <v>1627</v>
      </c>
      <c r="B4075" s="56" t="s">
        <v>3413</v>
      </c>
      <c r="C4075" s="55" t="s">
        <v>157</v>
      </c>
      <c r="D4075" s="55" t="s">
        <v>3414</v>
      </c>
      <c r="E4075" s="249" t="s">
        <v>1648</v>
      </c>
      <c r="F4075" s="249"/>
      <c r="G4075" s="57" t="s">
        <v>212</v>
      </c>
      <c r="H4075" s="58">
        <v>1.02</v>
      </c>
      <c r="I4075" s="59">
        <v>126.09</v>
      </c>
      <c r="J4075" s="59">
        <v>128.61000000000001</v>
      </c>
      <c r="L4075">
        <f>_xlfn.XLOOKUP(B4075,Analítico!B:B,Analítico!I:I,0)</f>
        <v>0</v>
      </c>
    </row>
    <row r="4076" spans="1:12" ht="24" customHeight="1" thickBot="1" x14ac:dyDescent="0.3">
      <c r="A4076" s="55" t="s">
        <v>1627</v>
      </c>
      <c r="B4076" s="56" t="s">
        <v>2029</v>
      </c>
      <c r="C4076" s="55" t="s">
        <v>157</v>
      </c>
      <c r="D4076" s="55" t="s">
        <v>2030</v>
      </c>
      <c r="E4076" s="249" t="s">
        <v>1648</v>
      </c>
      <c r="F4076" s="249"/>
      <c r="G4076" s="57" t="s">
        <v>259</v>
      </c>
      <c r="H4076" s="58">
        <v>343.52</v>
      </c>
      <c r="I4076" s="43">
        <f>L4076</f>
        <v>0.7</v>
      </c>
      <c r="J4076" s="43">
        <f>H4076*I4076</f>
        <v>240.46399999999997</v>
      </c>
      <c r="L4076">
        <f>_xlfn.XLOOKUP(B4076,Analítico!B:B,Analítico!I:I,0)</f>
        <v>0.7</v>
      </c>
    </row>
    <row r="4077" spans="1:12" ht="26.25" hidden="1" thickBot="1" x14ac:dyDescent="0.3">
      <c r="A4077" s="44"/>
      <c r="B4077" s="44"/>
      <c r="C4077" s="44"/>
      <c r="D4077" s="44"/>
      <c r="E4077" s="44" t="s">
        <v>1629</v>
      </c>
      <c r="F4077" s="45">
        <v>69.13</v>
      </c>
      <c r="G4077" s="44" t="s">
        <v>1630</v>
      </c>
      <c r="H4077" s="45">
        <v>0</v>
      </c>
      <c r="I4077" s="44" t="s">
        <v>1631</v>
      </c>
      <c r="J4077" s="45">
        <v>69.13</v>
      </c>
      <c r="L4077">
        <f>_xlfn.XLOOKUP(B4077,Analítico!B:B,Analítico!I:I,0)</f>
        <v>0</v>
      </c>
    </row>
    <row r="4078" spans="1:12" ht="15" hidden="1" customHeight="1" thickBot="1" x14ac:dyDescent="0.3">
      <c r="A4078" s="44"/>
      <c r="B4078" s="44"/>
      <c r="C4078" s="44"/>
      <c r="D4078" s="44"/>
      <c r="E4078" s="44" t="s">
        <v>1632</v>
      </c>
      <c r="F4078" s="45">
        <v>102.85</v>
      </c>
      <c r="G4078" s="44"/>
      <c r="H4078" s="229" t="s">
        <v>1633</v>
      </c>
      <c r="I4078" s="229"/>
      <c r="J4078" s="45">
        <v>570.39</v>
      </c>
      <c r="L4078">
        <f>_xlfn.XLOOKUP(B4078,Analítico!B:B,Analítico!I:I,0)</f>
        <v>0</v>
      </c>
    </row>
    <row r="4079" spans="1:12" ht="0.75" customHeight="1" thickTop="1" x14ac:dyDescent="0.25">
      <c r="A4079" s="49"/>
      <c r="B4079" s="49"/>
      <c r="C4079" s="49"/>
      <c r="D4079" s="49"/>
      <c r="E4079" s="49"/>
      <c r="F4079" s="49"/>
      <c r="G4079" s="49"/>
      <c r="H4079" s="49"/>
      <c r="I4079" s="49"/>
      <c r="J4079" s="49"/>
      <c r="L4079">
        <f>_xlfn.XLOOKUP(B4079,Analítico!B:B,Analítico!I:I,0)</f>
        <v>0</v>
      </c>
    </row>
    <row r="4080" spans="1:12" ht="18" hidden="1" customHeight="1" x14ac:dyDescent="0.25">
      <c r="A4080" s="36"/>
      <c r="B4080" s="37" t="s">
        <v>137</v>
      </c>
      <c r="C4080" s="36" t="s">
        <v>138</v>
      </c>
      <c r="D4080" s="36" t="s">
        <v>9</v>
      </c>
      <c r="E4080" s="250" t="s">
        <v>1626</v>
      </c>
      <c r="F4080" s="250"/>
      <c r="G4080" s="38" t="s">
        <v>139</v>
      </c>
      <c r="H4080" s="37" t="s">
        <v>140</v>
      </c>
      <c r="I4080" s="37" t="s">
        <v>141</v>
      </c>
      <c r="J4080" s="37" t="s">
        <v>10</v>
      </c>
      <c r="L4080" t="str">
        <f>_xlfn.XLOOKUP(B4080,Analítico!B:B,Analítico!I:I,0)</f>
        <v>Valor Unit</v>
      </c>
    </row>
    <row r="4081" spans="1:12" ht="39" customHeight="1" x14ac:dyDescent="0.25">
      <c r="A4081" s="39" t="s">
        <v>1636</v>
      </c>
      <c r="B4081" s="40" t="s">
        <v>3125</v>
      </c>
      <c r="C4081" s="39" t="s">
        <v>157</v>
      </c>
      <c r="D4081" s="39" t="s">
        <v>3126</v>
      </c>
      <c r="E4081" s="251" t="s">
        <v>1637</v>
      </c>
      <c r="F4081" s="251"/>
      <c r="G4081" s="41" t="s">
        <v>212</v>
      </c>
      <c r="H4081" s="42">
        <v>1</v>
      </c>
      <c r="I4081" s="43">
        <f t="shared" ref="I4081:I4084" si="855">L4081</f>
        <v>689.85</v>
      </c>
      <c r="J4081" s="43">
        <f t="shared" ref="J4081:J4084" si="856">H4081*I4081</f>
        <v>689.85</v>
      </c>
      <c r="L4081">
        <f>_xlfn.XLOOKUP(B4081,Analítico!B:B,Analítico!I:I,0)</f>
        <v>689.85</v>
      </c>
    </row>
    <row r="4082" spans="1:12" ht="24" customHeight="1" x14ac:dyDescent="0.25">
      <c r="A4082" s="50" t="s">
        <v>1638</v>
      </c>
      <c r="B4082" s="51" t="s">
        <v>1186</v>
      </c>
      <c r="C4082" s="50" t="s">
        <v>157</v>
      </c>
      <c r="D4082" s="50" t="s">
        <v>1187</v>
      </c>
      <c r="E4082" s="248" t="s">
        <v>1637</v>
      </c>
      <c r="F4082" s="248"/>
      <c r="G4082" s="52" t="s">
        <v>266</v>
      </c>
      <c r="H4082" s="53">
        <v>11.02</v>
      </c>
      <c r="I4082" s="43">
        <f t="shared" si="855"/>
        <v>18.82</v>
      </c>
      <c r="J4082" s="43">
        <f t="shared" si="856"/>
        <v>207.3964</v>
      </c>
      <c r="L4082">
        <f>_xlfn.XLOOKUP(B4082,Analítico!B:B,Analítico!I:I,0)</f>
        <v>18.82</v>
      </c>
    </row>
    <row r="4083" spans="1:12" ht="25.5" customHeight="1" x14ac:dyDescent="0.25">
      <c r="A4083" s="55" t="s">
        <v>1627</v>
      </c>
      <c r="B4083" s="56" t="s">
        <v>3211</v>
      </c>
      <c r="C4083" s="55" t="s">
        <v>157</v>
      </c>
      <c r="D4083" s="55" t="s">
        <v>3212</v>
      </c>
      <c r="E4083" s="249" t="s">
        <v>1648</v>
      </c>
      <c r="F4083" s="249"/>
      <c r="G4083" s="57" t="s">
        <v>212</v>
      </c>
      <c r="H4083" s="58">
        <v>1.35</v>
      </c>
      <c r="I4083" s="43">
        <f t="shared" si="855"/>
        <v>122.28</v>
      </c>
      <c r="J4083" s="43">
        <f t="shared" si="856"/>
        <v>165.078</v>
      </c>
      <c r="L4083">
        <f>_xlfn.XLOOKUP(B4083,Analítico!B:B,Analítico!I:I,0)</f>
        <v>122.28</v>
      </c>
    </row>
    <row r="4084" spans="1:12" ht="24" customHeight="1" thickBot="1" x14ac:dyDescent="0.3">
      <c r="A4084" s="55" t="s">
        <v>1627</v>
      </c>
      <c r="B4084" s="56" t="s">
        <v>2029</v>
      </c>
      <c r="C4084" s="55" t="s">
        <v>157</v>
      </c>
      <c r="D4084" s="55" t="s">
        <v>2030</v>
      </c>
      <c r="E4084" s="249" t="s">
        <v>1648</v>
      </c>
      <c r="F4084" s="249"/>
      <c r="G4084" s="57" t="s">
        <v>259</v>
      </c>
      <c r="H4084" s="58">
        <v>454.58</v>
      </c>
      <c r="I4084" s="43">
        <f t="shared" si="855"/>
        <v>0.7</v>
      </c>
      <c r="J4084" s="43">
        <f t="shared" si="856"/>
        <v>318.20599999999996</v>
      </c>
      <c r="L4084">
        <f>_xlfn.XLOOKUP(B4084,Analítico!B:B,Analítico!I:I,0)</f>
        <v>0.7</v>
      </c>
    </row>
    <row r="4085" spans="1:12" ht="26.25" hidden="1" thickBot="1" x14ac:dyDescent="0.3">
      <c r="A4085" s="44"/>
      <c r="B4085" s="44"/>
      <c r="C4085" s="44"/>
      <c r="D4085" s="44"/>
      <c r="E4085" s="44" t="s">
        <v>1629</v>
      </c>
      <c r="F4085" s="45">
        <v>146.34</v>
      </c>
      <c r="G4085" s="44" t="s">
        <v>1630</v>
      </c>
      <c r="H4085" s="45">
        <v>0</v>
      </c>
      <c r="I4085" s="44" t="s">
        <v>1631</v>
      </c>
      <c r="J4085" s="45">
        <v>146.34</v>
      </c>
      <c r="L4085">
        <f>_xlfn.XLOOKUP(B4085,Analítico!B:B,Analítico!I:I,0)</f>
        <v>0</v>
      </c>
    </row>
    <row r="4086" spans="1:12" ht="15" hidden="1" customHeight="1" thickBot="1" x14ac:dyDescent="0.3">
      <c r="A4086" s="44"/>
      <c r="B4086" s="44"/>
      <c r="C4086" s="44"/>
      <c r="D4086" s="44"/>
      <c r="E4086" s="44" t="s">
        <v>1632</v>
      </c>
      <c r="F4086" s="45">
        <v>154.38999999999999</v>
      </c>
      <c r="G4086" s="44"/>
      <c r="H4086" s="229" t="s">
        <v>1633</v>
      </c>
      <c r="I4086" s="229"/>
      <c r="J4086" s="45">
        <v>856.2</v>
      </c>
      <c r="L4086">
        <f>_xlfn.XLOOKUP(B4086,Analítico!B:B,Analítico!I:I,0)</f>
        <v>0</v>
      </c>
    </row>
    <row r="4087" spans="1:12" ht="0.75" customHeight="1" thickTop="1" x14ac:dyDescent="0.25">
      <c r="A4087" s="49"/>
      <c r="B4087" s="49"/>
      <c r="C4087" s="49"/>
      <c r="D4087" s="49"/>
      <c r="E4087" s="49"/>
      <c r="F4087" s="49"/>
      <c r="G4087" s="49"/>
      <c r="H4087" s="49"/>
      <c r="I4087" s="49"/>
      <c r="J4087" s="49"/>
      <c r="L4087">
        <f>_xlfn.XLOOKUP(B4087,Analítico!B:B,Analítico!I:I,0)</f>
        <v>0</v>
      </c>
    </row>
    <row r="4088" spans="1:12" ht="18" hidden="1" customHeight="1" x14ac:dyDescent="0.25">
      <c r="A4088" s="36"/>
      <c r="B4088" s="37" t="s">
        <v>137</v>
      </c>
      <c r="C4088" s="36" t="s">
        <v>138</v>
      </c>
      <c r="D4088" s="36" t="s">
        <v>9</v>
      </c>
      <c r="E4088" s="250" t="s">
        <v>1626</v>
      </c>
      <c r="F4088" s="250"/>
      <c r="G4088" s="38" t="s">
        <v>139</v>
      </c>
      <c r="H4088" s="37" t="s">
        <v>140</v>
      </c>
      <c r="I4088" s="37" t="s">
        <v>141</v>
      </c>
      <c r="J4088" s="37" t="s">
        <v>10</v>
      </c>
      <c r="L4088" t="str">
        <f>_xlfn.XLOOKUP(B4088,Analítico!B:B,Analítico!I:I,0)</f>
        <v>Valor Unit</v>
      </c>
    </row>
    <row r="4089" spans="1:12" ht="39" customHeight="1" x14ac:dyDescent="0.25">
      <c r="A4089" s="39" t="s">
        <v>1636</v>
      </c>
      <c r="B4089" s="40" t="s">
        <v>2027</v>
      </c>
      <c r="C4089" s="39" t="s">
        <v>157</v>
      </c>
      <c r="D4089" s="39" t="s">
        <v>2028</v>
      </c>
      <c r="E4089" s="251" t="s">
        <v>1637</v>
      </c>
      <c r="F4089" s="251"/>
      <c r="G4089" s="41" t="s">
        <v>212</v>
      </c>
      <c r="H4089" s="42">
        <v>1</v>
      </c>
      <c r="I4089" s="43">
        <f t="shared" ref="I4089:I4094" si="857">L4089</f>
        <v>584.97</v>
      </c>
      <c r="J4089" s="43">
        <f t="shared" ref="J4089:J4094" si="858">H4089*I4089</f>
        <v>584.97</v>
      </c>
      <c r="L4089">
        <f>_xlfn.XLOOKUP(B4089,Analítico!B:B,Analítico!I:I,0)</f>
        <v>584.97</v>
      </c>
    </row>
    <row r="4090" spans="1:12" ht="25.5" customHeight="1" x14ac:dyDescent="0.25">
      <c r="A4090" s="50" t="s">
        <v>1638</v>
      </c>
      <c r="B4090" s="51" t="s">
        <v>3205</v>
      </c>
      <c r="C4090" s="50" t="s">
        <v>157</v>
      </c>
      <c r="D4090" s="50" t="s">
        <v>3206</v>
      </c>
      <c r="E4090" s="248" t="s">
        <v>1637</v>
      </c>
      <c r="F4090" s="248"/>
      <c r="G4090" s="52" t="s">
        <v>266</v>
      </c>
      <c r="H4090" s="53">
        <v>4.8499999999999996</v>
      </c>
      <c r="I4090" s="43">
        <f t="shared" si="857"/>
        <v>19.420000000000002</v>
      </c>
      <c r="J4090" s="43">
        <f t="shared" si="858"/>
        <v>94.186999999999998</v>
      </c>
      <c r="L4090">
        <f>_xlfn.XLOOKUP(B4090,Analítico!B:B,Analítico!I:I,0)</f>
        <v>19.420000000000002</v>
      </c>
    </row>
    <row r="4091" spans="1:12" ht="51.75" customHeight="1" x14ac:dyDescent="0.25">
      <c r="A4091" s="50" t="s">
        <v>1638</v>
      </c>
      <c r="B4091" s="51" t="s">
        <v>3207</v>
      </c>
      <c r="C4091" s="50" t="s">
        <v>157</v>
      </c>
      <c r="D4091" s="50" t="s">
        <v>3208</v>
      </c>
      <c r="E4091" s="248" t="s">
        <v>1900</v>
      </c>
      <c r="F4091" s="248"/>
      <c r="G4091" s="52" t="s">
        <v>1901</v>
      </c>
      <c r="H4091" s="53">
        <v>1.1299999999999999</v>
      </c>
      <c r="I4091" s="43">
        <f t="shared" si="857"/>
        <v>1.8</v>
      </c>
      <c r="J4091" s="43">
        <f t="shared" si="858"/>
        <v>2.0339999999999998</v>
      </c>
      <c r="L4091">
        <f>_xlfn.XLOOKUP(B4091,Analítico!B:B,Analítico!I:I,0)</f>
        <v>1.8</v>
      </c>
    </row>
    <row r="4092" spans="1:12" ht="51.75" customHeight="1" x14ac:dyDescent="0.25">
      <c r="A4092" s="50" t="s">
        <v>1638</v>
      </c>
      <c r="B4092" s="51" t="s">
        <v>3209</v>
      </c>
      <c r="C4092" s="50" t="s">
        <v>157</v>
      </c>
      <c r="D4092" s="50" t="s">
        <v>3210</v>
      </c>
      <c r="E4092" s="248" t="s">
        <v>1900</v>
      </c>
      <c r="F4092" s="248"/>
      <c r="G4092" s="52" t="s">
        <v>1904</v>
      </c>
      <c r="H4092" s="53">
        <v>3.72</v>
      </c>
      <c r="I4092" s="43">
        <f t="shared" si="857"/>
        <v>0.38</v>
      </c>
      <c r="J4092" s="43">
        <f t="shared" si="858"/>
        <v>1.4136000000000002</v>
      </c>
      <c r="L4092">
        <f>_xlfn.XLOOKUP(B4092,Analítico!B:B,Analítico!I:I,0)</f>
        <v>0.38</v>
      </c>
    </row>
    <row r="4093" spans="1:12" ht="25.5" customHeight="1" x14ac:dyDescent="0.25">
      <c r="A4093" s="55" t="s">
        <v>1627</v>
      </c>
      <c r="B4093" s="56" t="s">
        <v>3211</v>
      </c>
      <c r="C4093" s="55" t="s">
        <v>157</v>
      </c>
      <c r="D4093" s="55" t="s">
        <v>3212</v>
      </c>
      <c r="E4093" s="249" t="s">
        <v>1648</v>
      </c>
      <c r="F4093" s="249"/>
      <c r="G4093" s="57" t="s">
        <v>212</v>
      </c>
      <c r="H4093" s="58">
        <v>1.36</v>
      </c>
      <c r="I4093" s="43">
        <f t="shared" si="857"/>
        <v>122.28</v>
      </c>
      <c r="J4093" s="43">
        <f t="shared" si="858"/>
        <v>166.30080000000001</v>
      </c>
      <c r="L4093">
        <f>_xlfn.XLOOKUP(B4093,Analítico!B:B,Analítico!I:I,0)</f>
        <v>122.28</v>
      </c>
    </row>
    <row r="4094" spans="1:12" ht="24" customHeight="1" thickBot="1" x14ac:dyDescent="0.3">
      <c r="A4094" s="55" t="s">
        <v>1627</v>
      </c>
      <c r="B4094" s="56" t="s">
        <v>2029</v>
      </c>
      <c r="C4094" s="55" t="s">
        <v>157</v>
      </c>
      <c r="D4094" s="55" t="s">
        <v>2030</v>
      </c>
      <c r="E4094" s="249" t="s">
        <v>1648</v>
      </c>
      <c r="F4094" s="249"/>
      <c r="G4094" s="57" t="s">
        <v>259</v>
      </c>
      <c r="H4094" s="58">
        <v>459.85</v>
      </c>
      <c r="I4094" s="43">
        <f t="shared" si="857"/>
        <v>0.7</v>
      </c>
      <c r="J4094" s="43">
        <f t="shared" si="858"/>
        <v>321.89499999999998</v>
      </c>
      <c r="L4094">
        <f>_xlfn.XLOOKUP(B4094,Analítico!B:B,Analítico!I:I,0)</f>
        <v>0.7</v>
      </c>
    </row>
    <row r="4095" spans="1:12" ht="26.25" hidden="1" thickBot="1" x14ac:dyDescent="0.3">
      <c r="A4095" s="44"/>
      <c r="B4095" s="44"/>
      <c r="C4095" s="44"/>
      <c r="D4095" s="44"/>
      <c r="E4095" s="44" t="s">
        <v>1629</v>
      </c>
      <c r="F4095" s="45">
        <v>72.260000000000005</v>
      </c>
      <c r="G4095" s="44" t="s">
        <v>1630</v>
      </c>
      <c r="H4095" s="45">
        <v>0</v>
      </c>
      <c r="I4095" s="44" t="s">
        <v>1631</v>
      </c>
      <c r="J4095" s="45">
        <v>72.260000000000005</v>
      </c>
      <c r="L4095">
        <f>_xlfn.XLOOKUP(B4095,Analítico!B:B,Analítico!I:I,0)</f>
        <v>0</v>
      </c>
    </row>
    <row r="4096" spans="1:12" ht="15" hidden="1" customHeight="1" thickBot="1" x14ac:dyDescent="0.3">
      <c r="A4096" s="44"/>
      <c r="B4096" s="44"/>
      <c r="C4096" s="44"/>
      <c r="D4096" s="44"/>
      <c r="E4096" s="44" t="s">
        <v>1632</v>
      </c>
      <c r="F4096" s="45">
        <v>130.91999999999999</v>
      </c>
      <c r="G4096" s="44"/>
      <c r="H4096" s="229" t="s">
        <v>1633</v>
      </c>
      <c r="I4096" s="229"/>
      <c r="J4096" s="45">
        <v>726.03</v>
      </c>
      <c r="L4096">
        <f>_xlfn.XLOOKUP(B4096,Analítico!B:B,Analítico!I:I,0)</f>
        <v>0</v>
      </c>
    </row>
    <row r="4097" spans="1:12" ht="0.75" customHeight="1" thickTop="1" x14ac:dyDescent="0.25">
      <c r="A4097" s="49"/>
      <c r="B4097" s="49"/>
      <c r="C4097" s="49"/>
      <c r="D4097" s="49"/>
      <c r="E4097" s="49"/>
      <c r="F4097" s="49"/>
      <c r="G4097" s="49"/>
      <c r="H4097" s="49"/>
      <c r="I4097" s="49"/>
      <c r="J4097" s="49"/>
      <c r="L4097">
        <f>_xlfn.XLOOKUP(B4097,Analítico!B:B,Analítico!I:I,0)</f>
        <v>0</v>
      </c>
    </row>
    <row r="4098" spans="1:12" ht="18" hidden="1" customHeight="1" x14ac:dyDescent="0.25">
      <c r="A4098" s="36"/>
      <c r="B4098" s="37" t="s">
        <v>137</v>
      </c>
      <c r="C4098" s="36" t="s">
        <v>138</v>
      </c>
      <c r="D4098" s="36" t="s">
        <v>9</v>
      </c>
      <c r="E4098" s="250" t="s">
        <v>1626</v>
      </c>
      <c r="F4098" s="250"/>
      <c r="G4098" s="38" t="s">
        <v>139</v>
      </c>
      <c r="H4098" s="37" t="s">
        <v>140</v>
      </c>
      <c r="I4098" s="37" t="s">
        <v>141</v>
      </c>
      <c r="J4098" s="37" t="s">
        <v>10</v>
      </c>
      <c r="L4098" t="str">
        <f>_xlfn.XLOOKUP(B4098,Analítico!B:B,Analítico!I:I,0)</f>
        <v>Valor Unit</v>
      </c>
    </row>
    <row r="4099" spans="1:12" ht="64.5" customHeight="1" x14ac:dyDescent="0.25">
      <c r="A4099" s="39" t="s">
        <v>1636</v>
      </c>
      <c r="B4099" s="40" t="s">
        <v>1894</v>
      </c>
      <c r="C4099" s="39" t="s">
        <v>157</v>
      </c>
      <c r="D4099" s="39" t="s">
        <v>1895</v>
      </c>
      <c r="E4099" s="251" t="s">
        <v>1637</v>
      </c>
      <c r="F4099" s="251"/>
      <c r="G4099" s="41" t="s">
        <v>212</v>
      </c>
      <c r="H4099" s="42">
        <v>1</v>
      </c>
      <c r="I4099" s="43">
        <f t="shared" ref="I4099:I4104" si="859">L4099</f>
        <v>442.95</v>
      </c>
      <c r="J4099" s="43">
        <f t="shared" ref="J4099:J4104" si="860">H4099*I4099</f>
        <v>442.95</v>
      </c>
      <c r="L4099">
        <f>_xlfn.XLOOKUP(B4099,Analítico!B:B,Analítico!I:I,0)</f>
        <v>442.95</v>
      </c>
    </row>
    <row r="4100" spans="1:12" ht="25.5" customHeight="1" x14ac:dyDescent="0.25">
      <c r="A4100" s="50" t="s">
        <v>1638</v>
      </c>
      <c r="B4100" s="51" t="s">
        <v>3205</v>
      </c>
      <c r="C4100" s="50" t="s">
        <v>157</v>
      </c>
      <c r="D4100" s="50" t="s">
        <v>3206</v>
      </c>
      <c r="E4100" s="248" t="s">
        <v>1637</v>
      </c>
      <c r="F4100" s="248"/>
      <c r="G4100" s="52" t="s">
        <v>266</v>
      </c>
      <c r="H4100" s="53">
        <v>4.33</v>
      </c>
      <c r="I4100" s="43">
        <f t="shared" si="859"/>
        <v>19.420000000000002</v>
      </c>
      <c r="J4100" s="43">
        <f t="shared" si="860"/>
        <v>84.088600000000014</v>
      </c>
      <c r="L4100">
        <f>_xlfn.XLOOKUP(B4100,Analítico!B:B,Analítico!I:I,0)</f>
        <v>19.420000000000002</v>
      </c>
    </row>
    <row r="4101" spans="1:12" ht="51.75" customHeight="1" x14ac:dyDescent="0.25">
      <c r="A4101" s="50" t="s">
        <v>1638</v>
      </c>
      <c r="B4101" s="51" t="s">
        <v>3207</v>
      </c>
      <c r="C4101" s="50" t="s">
        <v>157</v>
      </c>
      <c r="D4101" s="50" t="s">
        <v>3208</v>
      </c>
      <c r="E4101" s="248" t="s">
        <v>1900</v>
      </c>
      <c r="F4101" s="248"/>
      <c r="G4101" s="52" t="s">
        <v>1901</v>
      </c>
      <c r="H4101" s="53">
        <v>3.3319999999999999</v>
      </c>
      <c r="I4101" s="43">
        <f t="shared" si="859"/>
        <v>1.8</v>
      </c>
      <c r="J4101" s="43">
        <f t="shared" si="860"/>
        <v>5.9976000000000003</v>
      </c>
      <c r="L4101">
        <f>_xlfn.XLOOKUP(B4101,Analítico!B:B,Analítico!I:I,0)</f>
        <v>1.8</v>
      </c>
    </row>
    <row r="4102" spans="1:12" ht="51.75" customHeight="1" x14ac:dyDescent="0.25">
      <c r="A4102" s="50" t="s">
        <v>1638</v>
      </c>
      <c r="B4102" s="51" t="s">
        <v>3209</v>
      </c>
      <c r="C4102" s="50" t="s">
        <v>157</v>
      </c>
      <c r="D4102" s="50" t="s">
        <v>3210</v>
      </c>
      <c r="E4102" s="248" t="s">
        <v>1900</v>
      </c>
      <c r="F4102" s="248"/>
      <c r="G4102" s="52" t="s">
        <v>1904</v>
      </c>
      <c r="H4102" s="53">
        <v>1.01</v>
      </c>
      <c r="I4102" s="43">
        <f t="shared" si="859"/>
        <v>0.38</v>
      </c>
      <c r="J4102" s="43">
        <f t="shared" si="860"/>
        <v>0.38380000000000003</v>
      </c>
      <c r="L4102">
        <f>_xlfn.XLOOKUP(B4102,Analítico!B:B,Analítico!I:I,0)</f>
        <v>0.38</v>
      </c>
    </row>
    <row r="4103" spans="1:12" ht="25.5" customHeight="1" x14ac:dyDescent="0.25">
      <c r="A4103" s="55" t="s">
        <v>1627</v>
      </c>
      <c r="B4103" s="56" t="s">
        <v>3211</v>
      </c>
      <c r="C4103" s="55" t="s">
        <v>157</v>
      </c>
      <c r="D4103" s="55" t="s">
        <v>3212</v>
      </c>
      <c r="E4103" s="249" t="s">
        <v>1648</v>
      </c>
      <c r="F4103" s="249"/>
      <c r="G4103" s="57" t="s">
        <v>212</v>
      </c>
      <c r="H4103" s="58">
        <v>1.27</v>
      </c>
      <c r="I4103" s="43">
        <f t="shared" si="859"/>
        <v>122.28</v>
      </c>
      <c r="J4103" s="43">
        <f t="shared" si="860"/>
        <v>155.29560000000001</v>
      </c>
      <c r="L4103">
        <f>_xlfn.XLOOKUP(B4103,Analítico!B:B,Analítico!I:I,0)</f>
        <v>122.28</v>
      </c>
    </row>
    <row r="4104" spans="1:12" ht="24" customHeight="1" x14ac:dyDescent="0.25">
      <c r="A4104" s="55" t="s">
        <v>1627</v>
      </c>
      <c r="B4104" s="56" t="s">
        <v>2029</v>
      </c>
      <c r="C4104" s="55" t="s">
        <v>157</v>
      </c>
      <c r="D4104" s="55" t="s">
        <v>2030</v>
      </c>
      <c r="E4104" s="249" t="s">
        <v>1648</v>
      </c>
      <c r="F4104" s="249"/>
      <c r="G4104" s="57" t="s">
        <v>259</v>
      </c>
      <c r="H4104" s="58">
        <v>281.52999999999997</v>
      </c>
      <c r="I4104" s="43">
        <f t="shared" si="859"/>
        <v>0.7</v>
      </c>
      <c r="J4104" s="43">
        <f t="shared" si="860"/>
        <v>197.07099999999997</v>
      </c>
      <c r="L4104">
        <f>_xlfn.XLOOKUP(B4104,Analítico!B:B,Analítico!I:I,0)</f>
        <v>0.7</v>
      </c>
    </row>
    <row r="4105" spans="1:12" ht="39" customHeight="1" thickBot="1" x14ac:dyDescent="0.3">
      <c r="A4105" s="55" t="s">
        <v>1627</v>
      </c>
      <c r="B4105" s="56" t="s">
        <v>3415</v>
      </c>
      <c r="C4105" s="55" t="s">
        <v>157</v>
      </c>
      <c r="D4105" s="55" t="s">
        <v>3416</v>
      </c>
      <c r="E4105" s="249" t="s">
        <v>1648</v>
      </c>
      <c r="F4105" s="249"/>
      <c r="G4105" s="57" t="s">
        <v>1724</v>
      </c>
      <c r="H4105" s="58">
        <v>6.3E-2</v>
      </c>
      <c r="I4105" s="59">
        <v>9.61</v>
      </c>
      <c r="J4105" s="59">
        <v>0.6</v>
      </c>
      <c r="L4105">
        <f>_xlfn.XLOOKUP(B4105,Analítico!B:B,Analítico!I:I,0)</f>
        <v>0</v>
      </c>
    </row>
    <row r="4106" spans="1:12" ht="26.25" hidden="1" thickBot="1" x14ac:dyDescent="0.3">
      <c r="A4106" s="44"/>
      <c r="B4106" s="44"/>
      <c r="C4106" s="44"/>
      <c r="D4106" s="44"/>
      <c r="E4106" s="44" t="s">
        <v>1629</v>
      </c>
      <c r="F4106" s="45">
        <v>64.510000000000005</v>
      </c>
      <c r="G4106" s="44" t="s">
        <v>1630</v>
      </c>
      <c r="H4106" s="45">
        <v>0</v>
      </c>
      <c r="I4106" s="44" t="s">
        <v>1631</v>
      </c>
      <c r="J4106" s="45">
        <v>64.510000000000005</v>
      </c>
      <c r="L4106">
        <f>_xlfn.XLOOKUP(B4106,Analítico!B:B,Analítico!I:I,0)</f>
        <v>0</v>
      </c>
    </row>
    <row r="4107" spans="1:12" ht="15" hidden="1" customHeight="1" thickBot="1" x14ac:dyDescent="0.3">
      <c r="A4107" s="44"/>
      <c r="B4107" s="44"/>
      <c r="C4107" s="44"/>
      <c r="D4107" s="44"/>
      <c r="E4107" s="44" t="s">
        <v>1632</v>
      </c>
      <c r="F4107" s="45">
        <v>99.13</v>
      </c>
      <c r="G4107" s="44"/>
      <c r="H4107" s="229" t="s">
        <v>1633</v>
      </c>
      <c r="I4107" s="229"/>
      <c r="J4107" s="45">
        <v>549.76</v>
      </c>
      <c r="L4107">
        <f>_xlfn.XLOOKUP(B4107,Analítico!B:B,Analítico!I:I,0)</f>
        <v>0</v>
      </c>
    </row>
    <row r="4108" spans="1:12" ht="0.75" customHeight="1" thickTop="1" x14ac:dyDescent="0.25">
      <c r="A4108" s="49"/>
      <c r="B4108" s="49"/>
      <c r="C4108" s="49"/>
      <c r="D4108" s="49"/>
      <c r="E4108" s="49"/>
      <c r="F4108" s="49"/>
      <c r="G4108" s="49"/>
      <c r="H4108" s="49"/>
      <c r="I4108" s="49"/>
      <c r="J4108" s="49"/>
      <c r="L4108">
        <f>_xlfn.XLOOKUP(B4108,Analítico!B:B,Analítico!I:I,0)</f>
        <v>0</v>
      </c>
    </row>
    <row r="4109" spans="1:12" ht="18" hidden="1" customHeight="1" x14ac:dyDescent="0.25">
      <c r="A4109" s="36"/>
      <c r="B4109" s="37" t="s">
        <v>137</v>
      </c>
      <c r="C4109" s="36" t="s">
        <v>138</v>
      </c>
      <c r="D4109" s="36" t="s">
        <v>9</v>
      </c>
      <c r="E4109" s="250" t="s">
        <v>1626</v>
      </c>
      <c r="F4109" s="250"/>
      <c r="G4109" s="38" t="s">
        <v>139</v>
      </c>
      <c r="H4109" s="37" t="s">
        <v>140</v>
      </c>
      <c r="I4109" s="37" t="s">
        <v>141</v>
      </c>
      <c r="J4109" s="37" t="s">
        <v>10</v>
      </c>
      <c r="L4109" t="str">
        <f>_xlfn.XLOOKUP(B4109,Analítico!B:B,Analítico!I:I,0)</f>
        <v>Valor Unit</v>
      </c>
    </row>
    <row r="4110" spans="1:12" ht="24" customHeight="1" x14ac:dyDescent="0.25">
      <c r="A4110" s="39" t="s">
        <v>1636</v>
      </c>
      <c r="B4110" s="40" t="s">
        <v>3119</v>
      </c>
      <c r="C4110" s="39" t="s">
        <v>157</v>
      </c>
      <c r="D4110" s="39" t="s">
        <v>3120</v>
      </c>
      <c r="E4110" s="251" t="s">
        <v>1637</v>
      </c>
      <c r="F4110" s="251"/>
      <c r="G4110" s="41" t="s">
        <v>266</v>
      </c>
      <c r="H4110" s="42">
        <v>1</v>
      </c>
      <c r="I4110" s="43">
        <f>L4110</f>
        <v>26.51</v>
      </c>
      <c r="J4110" s="43">
        <f>H4110*I4110</f>
        <v>26.51</v>
      </c>
      <c r="L4110">
        <f>_xlfn.XLOOKUP(B4110,Analítico!B:B,Analítico!I:I,0)</f>
        <v>26.51</v>
      </c>
    </row>
    <row r="4111" spans="1:12" ht="25.5" customHeight="1" x14ac:dyDescent="0.25">
      <c r="A4111" s="50" t="s">
        <v>1638</v>
      </c>
      <c r="B4111" s="51" t="s">
        <v>3417</v>
      </c>
      <c r="C4111" s="50" t="s">
        <v>157</v>
      </c>
      <c r="D4111" s="50" t="s">
        <v>3418</v>
      </c>
      <c r="E4111" s="248" t="s">
        <v>1637</v>
      </c>
      <c r="F4111" s="248"/>
      <c r="G4111" s="52" t="s">
        <v>266</v>
      </c>
      <c r="H4111" s="53">
        <v>1</v>
      </c>
      <c r="I4111" s="54">
        <v>0.25</v>
      </c>
      <c r="J4111" s="54">
        <v>0.25</v>
      </c>
      <c r="L4111">
        <f>_xlfn.XLOOKUP(B4111,Analítico!B:B,Analítico!I:I,0)</f>
        <v>0</v>
      </c>
    </row>
    <row r="4112" spans="1:12" ht="24" customHeight="1" x14ac:dyDescent="0.25">
      <c r="A4112" s="55" t="s">
        <v>1627</v>
      </c>
      <c r="B4112" s="56" t="s">
        <v>3153</v>
      </c>
      <c r="C4112" s="55" t="s">
        <v>157</v>
      </c>
      <c r="D4112" s="55" t="s">
        <v>3154</v>
      </c>
      <c r="E4112" s="249" t="s">
        <v>1665</v>
      </c>
      <c r="F4112" s="249"/>
      <c r="G4112" s="57" t="s">
        <v>266</v>
      </c>
      <c r="H4112" s="58">
        <v>1</v>
      </c>
      <c r="I4112" s="43">
        <f t="shared" ref="I4112:I4116" si="861">L4112</f>
        <v>20.32</v>
      </c>
      <c r="J4112" s="43">
        <f t="shared" ref="J4112:J4116" si="862">H4112*I4112</f>
        <v>20.32</v>
      </c>
      <c r="L4112">
        <f>_xlfn.XLOOKUP(B4112,Analítico!B:B,Analítico!I:I,0)</f>
        <v>20.32</v>
      </c>
    </row>
    <row r="4113" spans="1:12" ht="25.5" customHeight="1" x14ac:dyDescent="0.25">
      <c r="A4113" s="55" t="s">
        <v>1627</v>
      </c>
      <c r="B4113" s="56" t="s">
        <v>2862</v>
      </c>
      <c r="C4113" s="55" t="s">
        <v>157</v>
      </c>
      <c r="D4113" s="55" t="s">
        <v>2863</v>
      </c>
      <c r="E4113" s="249" t="s">
        <v>2864</v>
      </c>
      <c r="F4113" s="249"/>
      <c r="G4113" s="57" t="s">
        <v>266</v>
      </c>
      <c r="H4113" s="58">
        <v>1</v>
      </c>
      <c r="I4113" s="43">
        <f t="shared" si="861"/>
        <v>2.11</v>
      </c>
      <c r="J4113" s="43">
        <f t="shared" si="862"/>
        <v>2.11</v>
      </c>
      <c r="L4113">
        <f>_xlfn.XLOOKUP(B4113,Analítico!B:B,Analítico!I:I,0)</f>
        <v>2.11</v>
      </c>
    </row>
    <row r="4114" spans="1:12" ht="25.5" customHeight="1" x14ac:dyDescent="0.25">
      <c r="A4114" s="55" t="s">
        <v>1627</v>
      </c>
      <c r="B4114" s="56" t="s">
        <v>2865</v>
      </c>
      <c r="C4114" s="55" t="s">
        <v>157</v>
      </c>
      <c r="D4114" s="55" t="s">
        <v>2866</v>
      </c>
      <c r="E4114" s="249" t="s">
        <v>1656</v>
      </c>
      <c r="F4114" s="249"/>
      <c r="G4114" s="57" t="s">
        <v>266</v>
      </c>
      <c r="H4114" s="58">
        <v>1</v>
      </c>
      <c r="I4114" s="43">
        <f t="shared" si="861"/>
        <v>0.65</v>
      </c>
      <c r="J4114" s="43">
        <f t="shared" si="862"/>
        <v>0.65</v>
      </c>
      <c r="L4114">
        <f>_xlfn.XLOOKUP(B4114,Analítico!B:B,Analítico!I:I,0)</f>
        <v>0.65</v>
      </c>
    </row>
    <row r="4115" spans="1:12" ht="25.5" customHeight="1" x14ac:dyDescent="0.25">
      <c r="A4115" s="55" t="s">
        <v>1627</v>
      </c>
      <c r="B4115" s="56" t="s">
        <v>2867</v>
      </c>
      <c r="C4115" s="55" t="s">
        <v>157</v>
      </c>
      <c r="D4115" s="55" t="s">
        <v>2868</v>
      </c>
      <c r="E4115" s="249" t="s">
        <v>2864</v>
      </c>
      <c r="F4115" s="249"/>
      <c r="G4115" s="57" t="s">
        <v>266</v>
      </c>
      <c r="H4115" s="58">
        <v>1</v>
      </c>
      <c r="I4115" s="43">
        <f t="shared" si="861"/>
        <v>1.1200000000000001</v>
      </c>
      <c r="J4115" s="43">
        <f t="shared" si="862"/>
        <v>1.1200000000000001</v>
      </c>
      <c r="L4115">
        <f>_xlfn.XLOOKUP(B4115,Analítico!B:B,Analítico!I:I,0)</f>
        <v>1.1200000000000001</v>
      </c>
    </row>
    <row r="4116" spans="1:12" ht="25.5" customHeight="1" x14ac:dyDescent="0.25">
      <c r="A4116" s="55" t="s">
        <v>1627</v>
      </c>
      <c r="B4116" s="56" t="s">
        <v>2869</v>
      </c>
      <c r="C4116" s="55" t="s">
        <v>157</v>
      </c>
      <c r="D4116" s="55" t="s">
        <v>2870</v>
      </c>
      <c r="E4116" s="249" t="s">
        <v>1628</v>
      </c>
      <c r="F4116" s="249"/>
      <c r="G4116" s="57" t="s">
        <v>266</v>
      </c>
      <c r="H4116" s="58">
        <v>1</v>
      </c>
      <c r="I4116" s="43">
        <f t="shared" si="861"/>
        <v>0.06</v>
      </c>
      <c r="J4116" s="43">
        <f t="shared" si="862"/>
        <v>0.06</v>
      </c>
      <c r="L4116">
        <f>_xlfn.XLOOKUP(B4116,Analítico!B:B,Analítico!I:I,0)</f>
        <v>0.06</v>
      </c>
    </row>
    <row r="4117" spans="1:12" ht="25.5" customHeight="1" x14ac:dyDescent="0.25">
      <c r="A4117" s="55" t="s">
        <v>1627</v>
      </c>
      <c r="B4117" s="56" t="s">
        <v>3375</v>
      </c>
      <c r="C4117" s="55" t="s">
        <v>157</v>
      </c>
      <c r="D4117" s="55" t="s">
        <v>3376</v>
      </c>
      <c r="E4117" s="249" t="s">
        <v>1643</v>
      </c>
      <c r="F4117" s="249"/>
      <c r="G4117" s="57" t="s">
        <v>266</v>
      </c>
      <c r="H4117" s="58">
        <v>1</v>
      </c>
      <c r="I4117" s="59">
        <v>0.84</v>
      </c>
      <c r="J4117" s="59">
        <v>0.84</v>
      </c>
      <c r="L4117">
        <f>_xlfn.XLOOKUP(B4117,Analítico!B:B,Analítico!I:I,0)</f>
        <v>0</v>
      </c>
    </row>
    <row r="4118" spans="1:12" ht="25.5" customHeight="1" thickBot="1" x14ac:dyDescent="0.3">
      <c r="A4118" s="55" t="s">
        <v>1627</v>
      </c>
      <c r="B4118" s="56" t="s">
        <v>3377</v>
      </c>
      <c r="C4118" s="55" t="s">
        <v>157</v>
      </c>
      <c r="D4118" s="55" t="s">
        <v>3378</v>
      </c>
      <c r="E4118" s="249" t="s">
        <v>1643</v>
      </c>
      <c r="F4118" s="249"/>
      <c r="G4118" s="57" t="s">
        <v>266</v>
      </c>
      <c r="H4118" s="58">
        <v>1</v>
      </c>
      <c r="I4118" s="59">
        <v>1.17</v>
      </c>
      <c r="J4118" s="59">
        <v>1.17</v>
      </c>
      <c r="L4118">
        <f>_xlfn.XLOOKUP(B4118,Analítico!B:B,Analítico!I:I,0)</f>
        <v>0</v>
      </c>
    </row>
    <row r="4119" spans="1:12" ht="26.25" hidden="1" thickBot="1" x14ac:dyDescent="0.3">
      <c r="A4119" s="44"/>
      <c r="B4119" s="44"/>
      <c r="C4119" s="44"/>
      <c r="D4119" s="44"/>
      <c r="E4119" s="44" t="s">
        <v>1629</v>
      </c>
      <c r="F4119" s="45">
        <v>20.93</v>
      </c>
      <c r="G4119" s="44" t="s">
        <v>1630</v>
      </c>
      <c r="H4119" s="45">
        <v>0</v>
      </c>
      <c r="I4119" s="44" t="s">
        <v>1631</v>
      </c>
      <c r="J4119" s="45">
        <v>20.93</v>
      </c>
      <c r="L4119">
        <f>_xlfn.XLOOKUP(B4119,Analítico!B:B,Analítico!I:I,0)</f>
        <v>0</v>
      </c>
    </row>
    <row r="4120" spans="1:12" ht="15" hidden="1" customHeight="1" thickBot="1" x14ac:dyDescent="0.3">
      <c r="A4120" s="44"/>
      <c r="B4120" s="44"/>
      <c r="C4120" s="44"/>
      <c r="D4120" s="44"/>
      <c r="E4120" s="44" t="s">
        <v>1632</v>
      </c>
      <c r="F4120" s="45">
        <v>5.93</v>
      </c>
      <c r="G4120" s="44"/>
      <c r="H4120" s="229" t="s">
        <v>1633</v>
      </c>
      <c r="I4120" s="229"/>
      <c r="J4120" s="45">
        <v>32.9</v>
      </c>
      <c r="L4120">
        <f>_xlfn.XLOOKUP(B4120,Analítico!B:B,Analítico!I:I,0)</f>
        <v>0</v>
      </c>
    </row>
    <row r="4121" spans="1:12" ht="0.75" customHeight="1" thickTop="1" x14ac:dyDescent="0.25">
      <c r="A4121" s="49"/>
      <c r="B4121" s="49"/>
      <c r="C4121" s="49"/>
      <c r="D4121" s="49"/>
      <c r="E4121" s="49"/>
      <c r="F4121" s="49"/>
      <c r="G4121" s="49"/>
      <c r="H4121" s="49"/>
      <c r="I4121" s="49"/>
      <c r="J4121" s="49"/>
      <c r="L4121">
        <f>_xlfn.XLOOKUP(B4121,Analítico!B:B,Analítico!I:I,0)</f>
        <v>0</v>
      </c>
    </row>
    <row r="4122" spans="1:12" ht="18" hidden="1" customHeight="1" x14ac:dyDescent="0.25">
      <c r="A4122" s="36"/>
      <c r="B4122" s="37" t="s">
        <v>137</v>
      </c>
      <c r="C4122" s="36" t="s">
        <v>138</v>
      </c>
      <c r="D4122" s="36" t="s">
        <v>9</v>
      </c>
      <c r="E4122" s="250" t="s">
        <v>1626</v>
      </c>
      <c r="F4122" s="250"/>
      <c r="G4122" s="38" t="s">
        <v>139</v>
      </c>
      <c r="H4122" s="37" t="s">
        <v>140</v>
      </c>
      <c r="I4122" s="37" t="s">
        <v>141</v>
      </c>
      <c r="J4122" s="37" t="s">
        <v>10</v>
      </c>
      <c r="L4122" t="str">
        <f>_xlfn.XLOOKUP(B4122,Analítico!B:B,Analítico!I:I,0)</f>
        <v>Valor Unit</v>
      </c>
    </row>
    <row r="4123" spans="1:12" ht="39" customHeight="1" x14ac:dyDescent="0.25">
      <c r="A4123" s="39" t="s">
        <v>1636</v>
      </c>
      <c r="B4123" s="40" t="s">
        <v>3419</v>
      </c>
      <c r="C4123" s="39" t="s">
        <v>157</v>
      </c>
      <c r="D4123" s="39" t="s">
        <v>3420</v>
      </c>
      <c r="E4123" s="251" t="s">
        <v>1994</v>
      </c>
      <c r="F4123" s="251"/>
      <c r="G4123" s="41" t="s">
        <v>259</v>
      </c>
      <c r="H4123" s="42">
        <v>1</v>
      </c>
      <c r="I4123" s="43">
        <v>15.93</v>
      </c>
      <c r="J4123" s="43">
        <v>15.93</v>
      </c>
      <c r="L4123">
        <f>_xlfn.XLOOKUP(B4123,Analítico!B:B,Analítico!I:I,0)</f>
        <v>0</v>
      </c>
    </row>
    <row r="4124" spans="1:12" ht="24" customHeight="1" x14ac:dyDescent="0.25">
      <c r="A4124" s="50" t="s">
        <v>1638</v>
      </c>
      <c r="B4124" s="51" t="s">
        <v>3117</v>
      </c>
      <c r="C4124" s="50" t="s">
        <v>157</v>
      </c>
      <c r="D4124" s="50" t="s">
        <v>3118</v>
      </c>
      <c r="E4124" s="248" t="s">
        <v>1637</v>
      </c>
      <c r="F4124" s="248"/>
      <c r="G4124" s="52" t="s">
        <v>266</v>
      </c>
      <c r="H4124" s="53">
        <v>1.72E-2</v>
      </c>
      <c r="I4124" s="43">
        <f t="shared" ref="I4124:I4125" si="863">L4124</f>
        <v>19.079999999999998</v>
      </c>
      <c r="J4124" s="43">
        <f t="shared" ref="J4124:J4125" si="864">H4124*I4124</f>
        <v>0.32817599999999997</v>
      </c>
      <c r="L4124">
        <f>_xlfn.XLOOKUP(B4124,Analítico!B:B,Analítico!I:I,0)</f>
        <v>19.079999999999998</v>
      </c>
    </row>
    <row r="4125" spans="1:12" ht="24" customHeight="1" x14ac:dyDescent="0.25">
      <c r="A4125" s="50" t="s">
        <v>1638</v>
      </c>
      <c r="B4125" s="51" t="s">
        <v>3119</v>
      </c>
      <c r="C4125" s="50" t="s">
        <v>157</v>
      </c>
      <c r="D4125" s="50" t="s">
        <v>3120</v>
      </c>
      <c r="E4125" s="248" t="s">
        <v>1637</v>
      </c>
      <c r="F4125" s="248"/>
      <c r="G4125" s="52" t="s">
        <v>266</v>
      </c>
      <c r="H4125" s="53">
        <v>0.1055</v>
      </c>
      <c r="I4125" s="43">
        <f t="shared" si="863"/>
        <v>26.51</v>
      </c>
      <c r="J4125" s="43">
        <f t="shared" si="864"/>
        <v>2.796805</v>
      </c>
      <c r="L4125">
        <f>_xlfn.XLOOKUP(B4125,Analítico!B:B,Analítico!I:I,0)</f>
        <v>26.51</v>
      </c>
    </row>
    <row r="4126" spans="1:12" ht="25.5" customHeight="1" x14ac:dyDescent="0.25">
      <c r="A4126" s="50" t="s">
        <v>1638</v>
      </c>
      <c r="B4126" s="51" t="s">
        <v>3421</v>
      </c>
      <c r="C4126" s="50" t="s">
        <v>157</v>
      </c>
      <c r="D4126" s="50" t="s">
        <v>3422</v>
      </c>
      <c r="E4126" s="248" t="s">
        <v>1994</v>
      </c>
      <c r="F4126" s="248"/>
      <c r="G4126" s="52" t="s">
        <v>259</v>
      </c>
      <c r="H4126" s="53">
        <v>1</v>
      </c>
      <c r="I4126" s="54">
        <v>11.55</v>
      </c>
      <c r="J4126" s="54">
        <v>11.55</v>
      </c>
      <c r="L4126">
        <f>_xlfn.XLOOKUP(B4126,Analítico!B:B,Analítico!I:I,0)</f>
        <v>0</v>
      </c>
    </row>
    <row r="4127" spans="1:12" ht="39" customHeight="1" x14ac:dyDescent="0.25">
      <c r="A4127" s="55" t="s">
        <v>1627</v>
      </c>
      <c r="B4127" s="56" t="s">
        <v>3221</v>
      </c>
      <c r="C4127" s="55" t="s">
        <v>157</v>
      </c>
      <c r="D4127" s="55" t="s">
        <v>3222</v>
      </c>
      <c r="E4127" s="249" t="s">
        <v>1648</v>
      </c>
      <c r="F4127" s="249"/>
      <c r="G4127" s="57" t="s">
        <v>164</v>
      </c>
      <c r="H4127" s="58">
        <v>2.8159999999999998</v>
      </c>
      <c r="I4127" s="43">
        <f t="shared" ref="I4127:I4128" si="865">L4127</f>
        <v>0.27</v>
      </c>
      <c r="J4127" s="43">
        <f t="shared" ref="J4127:J4128" si="866">H4127*I4127</f>
        <v>0.76032</v>
      </c>
      <c r="L4127">
        <f>_xlfn.XLOOKUP(B4127,Analítico!B:B,Analítico!I:I,0)</f>
        <v>0.27</v>
      </c>
    </row>
    <row r="4128" spans="1:12" ht="25.5" customHeight="1" thickBot="1" x14ac:dyDescent="0.3">
      <c r="A4128" s="55" t="s">
        <v>1627</v>
      </c>
      <c r="B4128" s="56" t="s">
        <v>2581</v>
      </c>
      <c r="C4128" s="55" t="s">
        <v>157</v>
      </c>
      <c r="D4128" s="55" t="s">
        <v>2582</v>
      </c>
      <c r="E4128" s="249" t="s">
        <v>1648</v>
      </c>
      <c r="F4128" s="249"/>
      <c r="G4128" s="57" t="s">
        <v>259</v>
      </c>
      <c r="H4128" s="58">
        <v>2.5000000000000001E-2</v>
      </c>
      <c r="I4128" s="43">
        <f t="shared" si="865"/>
        <v>23.59</v>
      </c>
      <c r="J4128" s="43">
        <f t="shared" si="866"/>
        <v>0.58975</v>
      </c>
      <c r="L4128">
        <f>_xlfn.XLOOKUP(B4128,Analítico!B:B,Analítico!I:I,0)</f>
        <v>23.59</v>
      </c>
    </row>
    <row r="4129" spans="1:12" ht="26.25" hidden="1" thickBot="1" x14ac:dyDescent="0.3">
      <c r="A4129" s="44"/>
      <c r="B4129" s="44"/>
      <c r="C4129" s="44"/>
      <c r="D4129" s="44"/>
      <c r="E4129" s="44" t="s">
        <v>1629</v>
      </c>
      <c r="F4129" s="45">
        <v>4.58</v>
      </c>
      <c r="G4129" s="44" t="s">
        <v>1630</v>
      </c>
      <c r="H4129" s="45">
        <v>0</v>
      </c>
      <c r="I4129" s="44" t="s">
        <v>1631</v>
      </c>
      <c r="J4129" s="45">
        <v>4.58</v>
      </c>
      <c r="L4129">
        <f>_xlfn.XLOOKUP(B4129,Analítico!B:B,Analítico!I:I,0)</f>
        <v>0</v>
      </c>
    </row>
    <row r="4130" spans="1:12" ht="15" hidden="1" customHeight="1" thickBot="1" x14ac:dyDescent="0.3">
      <c r="A4130" s="44"/>
      <c r="B4130" s="44"/>
      <c r="C4130" s="44"/>
      <c r="D4130" s="44"/>
      <c r="E4130" s="44" t="s">
        <v>1632</v>
      </c>
      <c r="F4130" s="45">
        <v>3.5</v>
      </c>
      <c r="G4130" s="44"/>
      <c r="H4130" s="229" t="s">
        <v>1633</v>
      </c>
      <c r="I4130" s="229"/>
      <c r="J4130" s="45">
        <v>19.43</v>
      </c>
      <c r="L4130">
        <f>_xlfn.XLOOKUP(B4130,Analítico!B:B,Analítico!I:I,0)</f>
        <v>0</v>
      </c>
    </row>
    <row r="4131" spans="1:12" ht="0.75" customHeight="1" thickTop="1" x14ac:dyDescent="0.25">
      <c r="A4131" s="49"/>
      <c r="B4131" s="49"/>
      <c r="C4131" s="49"/>
      <c r="D4131" s="49"/>
      <c r="E4131" s="49"/>
      <c r="F4131" s="49"/>
      <c r="G4131" s="49"/>
      <c r="H4131" s="49"/>
      <c r="I4131" s="49"/>
      <c r="J4131" s="49"/>
      <c r="L4131">
        <f>_xlfn.XLOOKUP(B4131,Analítico!B:B,Analítico!I:I,0)</f>
        <v>0</v>
      </c>
    </row>
    <row r="4132" spans="1:12" ht="18" hidden="1" customHeight="1" x14ac:dyDescent="0.25">
      <c r="A4132" s="36"/>
      <c r="B4132" s="37" t="s">
        <v>137</v>
      </c>
      <c r="C4132" s="36" t="s">
        <v>138</v>
      </c>
      <c r="D4132" s="36" t="s">
        <v>9</v>
      </c>
      <c r="E4132" s="250" t="s">
        <v>1626</v>
      </c>
      <c r="F4132" s="250"/>
      <c r="G4132" s="38" t="s">
        <v>139</v>
      </c>
      <c r="H4132" s="37" t="s">
        <v>140</v>
      </c>
      <c r="I4132" s="37" t="s">
        <v>141</v>
      </c>
      <c r="J4132" s="37" t="s">
        <v>10</v>
      </c>
      <c r="L4132" t="str">
        <f>_xlfn.XLOOKUP(B4132,Analítico!B:B,Analítico!I:I,0)</f>
        <v>Valor Unit</v>
      </c>
    </row>
    <row r="4133" spans="1:12" ht="39" customHeight="1" x14ac:dyDescent="0.25">
      <c r="A4133" s="39" t="s">
        <v>1636</v>
      </c>
      <c r="B4133" s="40" t="s">
        <v>3279</v>
      </c>
      <c r="C4133" s="39" t="s">
        <v>157</v>
      </c>
      <c r="D4133" s="39" t="s">
        <v>3280</v>
      </c>
      <c r="E4133" s="251" t="s">
        <v>1994</v>
      </c>
      <c r="F4133" s="251"/>
      <c r="G4133" s="41" t="s">
        <v>259</v>
      </c>
      <c r="H4133" s="42">
        <v>1</v>
      </c>
      <c r="I4133" s="43">
        <f t="shared" ref="I4133:I4135" si="867">L4133</f>
        <v>12.58</v>
      </c>
      <c r="J4133" s="43">
        <f t="shared" ref="J4133:J4135" si="868">H4133*I4133</f>
        <v>12.58</v>
      </c>
      <c r="L4133">
        <f>_xlfn.XLOOKUP(B4133,Analítico!B:B,Analítico!I:I,0)</f>
        <v>12.58</v>
      </c>
    </row>
    <row r="4134" spans="1:12" ht="24" customHeight="1" x14ac:dyDescent="0.25">
      <c r="A4134" s="50" t="s">
        <v>1638</v>
      </c>
      <c r="B4134" s="51" t="s">
        <v>3117</v>
      </c>
      <c r="C4134" s="50" t="s">
        <v>157</v>
      </c>
      <c r="D4134" s="50" t="s">
        <v>3118</v>
      </c>
      <c r="E4134" s="248" t="s">
        <v>1637</v>
      </c>
      <c r="F4134" s="248"/>
      <c r="G4134" s="52" t="s">
        <v>266</v>
      </c>
      <c r="H4134" s="53">
        <v>1.0999999999999999E-2</v>
      </c>
      <c r="I4134" s="43">
        <f t="shared" si="867"/>
        <v>19.079999999999998</v>
      </c>
      <c r="J4134" s="43">
        <f t="shared" si="868"/>
        <v>0.20987999999999996</v>
      </c>
      <c r="L4134">
        <f>_xlfn.XLOOKUP(B4134,Analítico!B:B,Analítico!I:I,0)</f>
        <v>19.079999999999998</v>
      </c>
    </row>
    <row r="4135" spans="1:12" ht="24" customHeight="1" x14ac:dyDescent="0.25">
      <c r="A4135" s="50" t="s">
        <v>1638</v>
      </c>
      <c r="B4135" s="51" t="s">
        <v>3119</v>
      </c>
      <c r="C4135" s="50" t="s">
        <v>157</v>
      </c>
      <c r="D4135" s="50" t="s">
        <v>3120</v>
      </c>
      <c r="E4135" s="248" t="s">
        <v>1637</v>
      </c>
      <c r="F4135" s="248"/>
      <c r="G4135" s="52" t="s">
        <v>266</v>
      </c>
      <c r="H4135" s="53">
        <v>3.1E-2</v>
      </c>
      <c r="I4135" s="43">
        <f t="shared" si="867"/>
        <v>26.51</v>
      </c>
      <c r="J4135" s="43">
        <f t="shared" si="868"/>
        <v>0.82181000000000004</v>
      </c>
      <c r="L4135">
        <f>_xlfn.XLOOKUP(B4135,Analítico!B:B,Analítico!I:I,0)</f>
        <v>26.51</v>
      </c>
    </row>
    <row r="4136" spans="1:12" ht="39" customHeight="1" x14ac:dyDescent="0.25">
      <c r="A4136" s="55" t="s">
        <v>1627</v>
      </c>
      <c r="B4136" s="56" t="s">
        <v>3423</v>
      </c>
      <c r="C4136" s="55" t="s">
        <v>157</v>
      </c>
      <c r="D4136" s="55" t="s">
        <v>3424</v>
      </c>
      <c r="E4136" s="249" t="s">
        <v>1648</v>
      </c>
      <c r="F4136" s="249"/>
      <c r="G4136" s="57" t="s">
        <v>159</v>
      </c>
      <c r="H4136" s="58">
        <v>0.55500000000000005</v>
      </c>
      <c r="I4136" s="59">
        <v>16.36</v>
      </c>
      <c r="J4136" s="59">
        <v>9.07</v>
      </c>
      <c r="L4136">
        <f>_xlfn.XLOOKUP(B4136,Analítico!B:B,Analítico!I:I,0)</f>
        <v>0</v>
      </c>
    </row>
    <row r="4137" spans="1:12" ht="39" customHeight="1" x14ac:dyDescent="0.25">
      <c r="A4137" s="55" t="s">
        <v>1627</v>
      </c>
      <c r="B4137" s="56" t="s">
        <v>3121</v>
      </c>
      <c r="C4137" s="55" t="s">
        <v>157</v>
      </c>
      <c r="D4137" s="55" t="s">
        <v>3122</v>
      </c>
      <c r="E4137" s="249" t="s">
        <v>1648</v>
      </c>
      <c r="F4137" s="249"/>
      <c r="G4137" s="57" t="s">
        <v>255</v>
      </c>
      <c r="H4137" s="58">
        <v>0.45500000000000002</v>
      </c>
      <c r="I4137" s="43">
        <f t="shared" ref="I4137:I4138" si="869">L4137</f>
        <v>5.3</v>
      </c>
      <c r="J4137" s="43">
        <f t="shared" ref="J4137:J4138" si="870">H4137*I4137</f>
        <v>2.4115000000000002</v>
      </c>
      <c r="L4137">
        <f>_xlfn.XLOOKUP(B4137,Analítico!B:B,Analítico!I:I,0)</f>
        <v>5.3</v>
      </c>
    </row>
    <row r="4138" spans="1:12" ht="25.5" customHeight="1" thickBot="1" x14ac:dyDescent="0.3">
      <c r="A4138" s="55" t="s">
        <v>1627</v>
      </c>
      <c r="B4138" s="56" t="s">
        <v>2581</v>
      </c>
      <c r="C4138" s="55" t="s">
        <v>157</v>
      </c>
      <c r="D4138" s="55" t="s">
        <v>2582</v>
      </c>
      <c r="E4138" s="249" t="s">
        <v>1648</v>
      </c>
      <c r="F4138" s="249"/>
      <c r="G4138" s="57" t="s">
        <v>259</v>
      </c>
      <c r="H4138" s="58">
        <v>1.0999999999999999E-2</v>
      </c>
      <c r="I4138" s="43">
        <f t="shared" si="869"/>
        <v>23.59</v>
      </c>
      <c r="J4138" s="43">
        <f t="shared" si="870"/>
        <v>0.25949</v>
      </c>
      <c r="L4138">
        <f>_xlfn.XLOOKUP(B4138,Analítico!B:B,Analítico!I:I,0)</f>
        <v>23.59</v>
      </c>
    </row>
    <row r="4139" spans="1:12" ht="26.25" hidden="1" thickBot="1" x14ac:dyDescent="0.3">
      <c r="A4139" s="44"/>
      <c r="B4139" s="44"/>
      <c r="C4139" s="44"/>
      <c r="D4139" s="44"/>
      <c r="E4139" s="44" t="s">
        <v>1629</v>
      </c>
      <c r="F4139" s="45">
        <v>0.78</v>
      </c>
      <c r="G4139" s="44" t="s">
        <v>1630</v>
      </c>
      <c r="H4139" s="45">
        <v>0</v>
      </c>
      <c r="I4139" s="44" t="s">
        <v>1631</v>
      </c>
      <c r="J4139" s="45">
        <v>0.78</v>
      </c>
      <c r="L4139">
        <f>_xlfn.XLOOKUP(B4139,Analítico!B:B,Analítico!I:I,0)</f>
        <v>0</v>
      </c>
    </row>
    <row r="4140" spans="1:12" ht="15" hidden="1" customHeight="1" thickBot="1" x14ac:dyDescent="0.3">
      <c r="A4140" s="44"/>
      <c r="B4140" s="44"/>
      <c r="C4140" s="44"/>
      <c r="D4140" s="44"/>
      <c r="E4140" s="44" t="s">
        <v>1632</v>
      </c>
      <c r="F4140" s="45">
        <v>2.81</v>
      </c>
      <c r="G4140" s="44"/>
      <c r="H4140" s="229" t="s">
        <v>1633</v>
      </c>
      <c r="I4140" s="229"/>
      <c r="J4140" s="45">
        <v>15.61</v>
      </c>
      <c r="L4140">
        <f>_xlfn.XLOOKUP(B4140,Analítico!B:B,Analítico!I:I,0)</f>
        <v>0</v>
      </c>
    </row>
    <row r="4141" spans="1:12" ht="0.75" customHeight="1" thickTop="1" x14ac:dyDescent="0.25">
      <c r="A4141" s="49"/>
      <c r="B4141" s="49"/>
      <c r="C4141" s="49"/>
      <c r="D4141" s="49"/>
      <c r="E4141" s="49"/>
      <c r="F4141" s="49"/>
      <c r="G4141" s="49"/>
      <c r="H4141" s="49"/>
      <c r="I4141" s="49"/>
      <c r="J4141" s="49"/>
      <c r="L4141">
        <f>_xlfn.XLOOKUP(B4141,Analítico!B:B,Analítico!I:I,0)</f>
        <v>0</v>
      </c>
    </row>
    <row r="4142" spans="1:12" ht="18" hidden="1" customHeight="1" x14ac:dyDescent="0.25">
      <c r="A4142" s="36"/>
      <c r="B4142" s="37" t="s">
        <v>137</v>
      </c>
      <c r="C4142" s="36" t="s">
        <v>138</v>
      </c>
      <c r="D4142" s="36" t="s">
        <v>9</v>
      </c>
      <c r="E4142" s="250" t="s">
        <v>1626</v>
      </c>
      <c r="F4142" s="250"/>
      <c r="G4142" s="38" t="s">
        <v>139</v>
      </c>
      <c r="H4142" s="37" t="s">
        <v>140</v>
      </c>
      <c r="I4142" s="37" t="s">
        <v>141</v>
      </c>
      <c r="J4142" s="37" t="s">
        <v>10</v>
      </c>
      <c r="L4142" t="str">
        <f>_xlfn.XLOOKUP(B4142,Analítico!B:B,Analítico!I:I,0)</f>
        <v>Valor Unit</v>
      </c>
    </row>
    <row r="4143" spans="1:12" ht="25.5" customHeight="1" x14ac:dyDescent="0.25">
      <c r="A4143" s="39" t="s">
        <v>1636</v>
      </c>
      <c r="B4143" s="40" t="s">
        <v>1940</v>
      </c>
      <c r="C4143" s="39" t="s">
        <v>157</v>
      </c>
      <c r="D4143" s="39" t="s">
        <v>1941</v>
      </c>
      <c r="E4143" s="251" t="s">
        <v>1637</v>
      </c>
      <c r="F4143" s="251"/>
      <c r="G4143" s="41" t="s">
        <v>266</v>
      </c>
      <c r="H4143" s="42">
        <v>1</v>
      </c>
      <c r="I4143" s="43">
        <f>L4143</f>
        <v>19.64</v>
      </c>
      <c r="J4143" s="43">
        <f>H4143*I4143</f>
        <v>19.64</v>
      </c>
      <c r="L4143">
        <f>_xlfn.XLOOKUP(B4143,Analítico!B:B,Analítico!I:I,0)</f>
        <v>19.64</v>
      </c>
    </row>
    <row r="4144" spans="1:12" ht="25.5" customHeight="1" x14ac:dyDescent="0.25">
      <c r="A4144" s="50" t="s">
        <v>1638</v>
      </c>
      <c r="B4144" s="51" t="s">
        <v>3425</v>
      </c>
      <c r="C4144" s="50" t="s">
        <v>157</v>
      </c>
      <c r="D4144" s="50" t="s">
        <v>3426</v>
      </c>
      <c r="E4144" s="248" t="s">
        <v>1637</v>
      </c>
      <c r="F4144" s="248"/>
      <c r="G4144" s="52" t="s">
        <v>266</v>
      </c>
      <c r="H4144" s="53">
        <v>1</v>
      </c>
      <c r="I4144" s="54">
        <v>0.52</v>
      </c>
      <c r="J4144" s="54">
        <v>0.52</v>
      </c>
      <c r="L4144">
        <f>_xlfn.XLOOKUP(B4144,Analítico!B:B,Analítico!I:I,0)</f>
        <v>0</v>
      </c>
    </row>
    <row r="4145" spans="1:12" ht="24" customHeight="1" x14ac:dyDescent="0.25">
      <c r="A4145" s="55" t="s">
        <v>1627</v>
      </c>
      <c r="B4145" s="56" t="s">
        <v>3427</v>
      </c>
      <c r="C4145" s="55" t="s">
        <v>157</v>
      </c>
      <c r="D4145" s="55" t="s">
        <v>3428</v>
      </c>
      <c r="E4145" s="249" t="s">
        <v>1665</v>
      </c>
      <c r="F4145" s="249"/>
      <c r="G4145" s="57" t="s">
        <v>266</v>
      </c>
      <c r="H4145" s="58">
        <v>1</v>
      </c>
      <c r="I4145" s="59">
        <v>13.44</v>
      </c>
      <c r="J4145" s="59">
        <v>13.44</v>
      </c>
      <c r="L4145">
        <f>_xlfn.XLOOKUP(B4145,Analítico!B:B,Analítico!I:I,0)</f>
        <v>0</v>
      </c>
    </row>
    <row r="4146" spans="1:12" ht="25.5" customHeight="1" x14ac:dyDescent="0.25">
      <c r="A4146" s="55" t="s">
        <v>1627</v>
      </c>
      <c r="B4146" s="56" t="s">
        <v>2862</v>
      </c>
      <c r="C4146" s="55" t="s">
        <v>157</v>
      </c>
      <c r="D4146" s="55" t="s">
        <v>2863</v>
      </c>
      <c r="E4146" s="249" t="s">
        <v>2864</v>
      </c>
      <c r="F4146" s="249"/>
      <c r="G4146" s="57" t="s">
        <v>266</v>
      </c>
      <c r="H4146" s="58">
        <v>1</v>
      </c>
      <c r="I4146" s="43">
        <f t="shared" ref="I4146:I4149" si="871">L4146</f>
        <v>2.11</v>
      </c>
      <c r="J4146" s="43">
        <f t="shared" ref="J4146:J4149" si="872">H4146*I4146</f>
        <v>2.11</v>
      </c>
      <c r="L4146">
        <f>_xlfn.XLOOKUP(B4146,Analítico!B:B,Analítico!I:I,0)</f>
        <v>2.11</v>
      </c>
    </row>
    <row r="4147" spans="1:12" ht="25.5" customHeight="1" x14ac:dyDescent="0.25">
      <c r="A4147" s="55" t="s">
        <v>1627</v>
      </c>
      <c r="B4147" s="56" t="s">
        <v>2865</v>
      </c>
      <c r="C4147" s="55" t="s">
        <v>157</v>
      </c>
      <c r="D4147" s="55" t="s">
        <v>2866</v>
      </c>
      <c r="E4147" s="249" t="s">
        <v>1656</v>
      </c>
      <c r="F4147" s="249"/>
      <c r="G4147" s="57" t="s">
        <v>266</v>
      </c>
      <c r="H4147" s="58">
        <v>1</v>
      </c>
      <c r="I4147" s="43">
        <f t="shared" si="871"/>
        <v>0.65</v>
      </c>
      <c r="J4147" s="43">
        <f t="shared" si="872"/>
        <v>0.65</v>
      </c>
      <c r="L4147">
        <f>_xlfn.XLOOKUP(B4147,Analítico!B:B,Analítico!I:I,0)</f>
        <v>0.65</v>
      </c>
    </row>
    <row r="4148" spans="1:12" ht="25.5" customHeight="1" x14ac:dyDescent="0.25">
      <c r="A4148" s="55" t="s">
        <v>1627</v>
      </c>
      <c r="B4148" s="56" t="s">
        <v>2867</v>
      </c>
      <c r="C4148" s="55" t="s">
        <v>157</v>
      </c>
      <c r="D4148" s="55" t="s">
        <v>2868</v>
      </c>
      <c r="E4148" s="249" t="s">
        <v>2864</v>
      </c>
      <c r="F4148" s="249"/>
      <c r="G4148" s="57" t="s">
        <v>266</v>
      </c>
      <c r="H4148" s="58">
        <v>1</v>
      </c>
      <c r="I4148" s="43">
        <f t="shared" si="871"/>
        <v>1.1200000000000001</v>
      </c>
      <c r="J4148" s="43">
        <f t="shared" si="872"/>
        <v>1.1200000000000001</v>
      </c>
      <c r="L4148">
        <f>_xlfn.XLOOKUP(B4148,Analítico!B:B,Analítico!I:I,0)</f>
        <v>1.1200000000000001</v>
      </c>
    </row>
    <row r="4149" spans="1:12" ht="25.5" customHeight="1" x14ac:dyDescent="0.25">
      <c r="A4149" s="55" t="s">
        <v>1627</v>
      </c>
      <c r="B4149" s="56" t="s">
        <v>2869</v>
      </c>
      <c r="C4149" s="55" t="s">
        <v>157</v>
      </c>
      <c r="D4149" s="55" t="s">
        <v>2870</v>
      </c>
      <c r="E4149" s="249" t="s">
        <v>1628</v>
      </c>
      <c r="F4149" s="249"/>
      <c r="G4149" s="57" t="s">
        <v>266</v>
      </c>
      <c r="H4149" s="58">
        <v>1</v>
      </c>
      <c r="I4149" s="43">
        <f t="shared" si="871"/>
        <v>0.06</v>
      </c>
      <c r="J4149" s="43">
        <f t="shared" si="872"/>
        <v>0.06</v>
      </c>
      <c r="L4149">
        <f>_xlfn.XLOOKUP(B4149,Analítico!B:B,Analítico!I:I,0)</f>
        <v>0.06</v>
      </c>
    </row>
    <row r="4150" spans="1:12" ht="25.5" customHeight="1" x14ac:dyDescent="0.25">
      <c r="A4150" s="55" t="s">
        <v>1627</v>
      </c>
      <c r="B4150" s="56" t="s">
        <v>3429</v>
      </c>
      <c r="C4150" s="55" t="s">
        <v>157</v>
      </c>
      <c r="D4150" s="55" t="s">
        <v>3430</v>
      </c>
      <c r="E4150" s="249" t="s">
        <v>1643</v>
      </c>
      <c r="F4150" s="249"/>
      <c r="G4150" s="57" t="s">
        <v>266</v>
      </c>
      <c r="H4150" s="58">
        <v>1</v>
      </c>
      <c r="I4150" s="59">
        <v>0.86</v>
      </c>
      <c r="J4150" s="59">
        <v>0.86</v>
      </c>
      <c r="L4150">
        <f>_xlfn.XLOOKUP(B4150,Analítico!B:B,Analítico!I:I,0)</f>
        <v>0</v>
      </c>
    </row>
    <row r="4151" spans="1:12" ht="25.5" customHeight="1" thickBot="1" x14ac:dyDescent="0.3">
      <c r="A4151" s="55" t="s">
        <v>1627</v>
      </c>
      <c r="B4151" s="56" t="s">
        <v>3431</v>
      </c>
      <c r="C4151" s="55" t="s">
        <v>157</v>
      </c>
      <c r="D4151" s="55" t="s">
        <v>3432</v>
      </c>
      <c r="E4151" s="249" t="s">
        <v>1643</v>
      </c>
      <c r="F4151" s="249"/>
      <c r="G4151" s="57" t="s">
        <v>266</v>
      </c>
      <c r="H4151" s="58">
        <v>1</v>
      </c>
      <c r="I4151" s="59">
        <v>1.1399999999999999</v>
      </c>
      <c r="J4151" s="59">
        <v>1.1399999999999999</v>
      </c>
      <c r="L4151">
        <f>_xlfn.XLOOKUP(B4151,Analítico!B:B,Analítico!I:I,0)</f>
        <v>0</v>
      </c>
    </row>
    <row r="4152" spans="1:12" ht="26.25" hidden="1" thickBot="1" x14ac:dyDescent="0.3">
      <c r="A4152" s="44"/>
      <c r="B4152" s="44"/>
      <c r="C4152" s="44"/>
      <c r="D4152" s="44"/>
      <c r="E4152" s="44" t="s">
        <v>1629</v>
      </c>
      <c r="F4152" s="45">
        <v>13.96</v>
      </c>
      <c r="G4152" s="44" t="s">
        <v>1630</v>
      </c>
      <c r="H4152" s="45">
        <v>0</v>
      </c>
      <c r="I4152" s="44" t="s">
        <v>1631</v>
      </c>
      <c r="J4152" s="45">
        <v>13.96</v>
      </c>
      <c r="L4152">
        <f>_xlfn.XLOOKUP(B4152,Analítico!B:B,Analítico!I:I,0)</f>
        <v>0</v>
      </c>
    </row>
    <row r="4153" spans="1:12" ht="15" hidden="1" customHeight="1" thickBot="1" x14ac:dyDescent="0.3">
      <c r="A4153" s="44"/>
      <c r="B4153" s="44"/>
      <c r="C4153" s="44"/>
      <c r="D4153" s="44"/>
      <c r="E4153" s="44" t="s">
        <v>1632</v>
      </c>
      <c r="F4153" s="45">
        <v>4.3899999999999997</v>
      </c>
      <c r="G4153" s="44"/>
      <c r="H4153" s="229" t="s">
        <v>1633</v>
      </c>
      <c r="I4153" s="229"/>
      <c r="J4153" s="45">
        <v>24.38</v>
      </c>
      <c r="L4153">
        <f>_xlfn.XLOOKUP(B4153,Analítico!B:B,Analítico!I:I,0)</f>
        <v>0</v>
      </c>
    </row>
    <row r="4154" spans="1:12" ht="0.75" customHeight="1" thickTop="1" x14ac:dyDescent="0.25">
      <c r="A4154" s="49"/>
      <c r="B4154" s="49"/>
      <c r="C4154" s="49"/>
      <c r="D4154" s="49"/>
      <c r="E4154" s="49"/>
      <c r="F4154" s="49"/>
      <c r="G4154" s="49"/>
      <c r="H4154" s="49"/>
      <c r="I4154" s="49"/>
      <c r="J4154" s="49"/>
      <c r="L4154">
        <f>_xlfn.XLOOKUP(B4154,Analítico!B:B,Analítico!I:I,0)</f>
        <v>0</v>
      </c>
    </row>
    <row r="4155" spans="1:12" ht="18" hidden="1" customHeight="1" x14ac:dyDescent="0.25">
      <c r="A4155" s="36"/>
      <c r="B4155" s="37" t="s">
        <v>137</v>
      </c>
      <c r="C4155" s="36" t="s">
        <v>138</v>
      </c>
      <c r="D4155" s="36" t="s">
        <v>9</v>
      </c>
      <c r="E4155" s="250" t="s">
        <v>1626</v>
      </c>
      <c r="F4155" s="250"/>
      <c r="G4155" s="38" t="s">
        <v>139</v>
      </c>
      <c r="H4155" s="37" t="s">
        <v>140</v>
      </c>
      <c r="I4155" s="37" t="s">
        <v>141</v>
      </c>
      <c r="J4155" s="37" t="s">
        <v>10</v>
      </c>
      <c r="L4155" t="str">
        <f>_xlfn.XLOOKUP(B4155,Analítico!B:B,Analítico!I:I,0)</f>
        <v>Valor Unit</v>
      </c>
    </row>
    <row r="4156" spans="1:12" ht="25.5" customHeight="1" x14ac:dyDescent="0.25">
      <c r="A4156" s="39" t="s">
        <v>1636</v>
      </c>
      <c r="B4156" s="40" t="s">
        <v>2162</v>
      </c>
      <c r="C4156" s="39" t="s">
        <v>157</v>
      </c>
      <c r="D4156" s="39" t="s">
        <v>2163</v>
      </c>
      <c r="E4156" s="251" t="s">
        <v>1637</v>
      </c>
      <c r="F4156" s="251"/>
      <c r="G4156" s="41" t="s">
        <v>266</v>
      </c>
      <c r="H4156" s="42">
        <v>1</v>
      </c>
      <c r="I4156" s="43">
        <f>L4156</f>
        <v>18.72</v>
      </c>
      <c r="J4156" s="43">
        <f>H4156*I4156</f>
        <v>18.72</v>
      </c>
      <c r="L4156">
        <f>_xlfn.XLOOKUP(B4156,Analítico!B:B,Analítico!I:I,0)</f>
        <v>18.72</v>
      </c>
    </row>
    <row r="4157" spans="1:12" ht="39" customHeight="1" x14ac:dyDescent="0.25">
      <c r="A4157" s="50" t="s">
        <v>1638</v>
      </c>
      <c r="B4157" s="51" t="s">
        <v>3433</v>
      </c>
      <c r="C4157" s="50" t="s">
        <v>157</v>
      </c>
      <c r="D4157" s="50" t="s">
        <v>3434</v>
      </c>
      <c r="E4157" s="248" t="s">
        <v>1637</v>
      </c>
      <c r="F4157" s="248"/>
      <c r="G4157" s="52" t="s">
        <v>266</v>
      </c>
      <c r="H4157" s="53">
        <v>1</v>
      </c>
      <c r="I4157" s="54">
        <v>0.25</v>
      </c>
      <c r="J4157" s="54">
        <v>0.25</v>
      </c>
      <c r="L4157">
        <f>_xlfn.XLOOKUP(B4157,Analítico!B:B,Analítico!I:I,0)</f>
        <v>0</v>
      </c>
    </row>
    <row r="4158" spans="1:12" ht="25.5" customHeight="1" x14ac:dyDescent="0.25">
      <c r="A4158" s="55" t="s">
        <v>1627</v>
      </c>
      <c r="B4158" s="56" t="s">
        <v>3435</v>
      </c>
      <c r="C4158" s="55" t="s">
        <v>157</v>
      </c>
      <c r="D4158" s="55" t="s">
        <v>3436</v>
      </c>
      <c r="E4158" s="249" t="s">
        <v>1665</v>
      </c>
      <c r="F4158" s="249"/>
      <c r="G4158" s="57" t="s">
        <v>266</v>
      </c>
      <c r="H4158" s="58">
        <v>1</v>
      </c>
      <c r="I4158" s="59">
        <v>13.44</v>
      </c>
      <c r="J4158" s="59">
        <v>13.44</v>
      </c>
      <c r="L4158">
        <f>_xlfn.XLOOKUP(B4158,Analítico!B:B,Analítico!I:I,0)</f>
        <v>0</v>
      </c>
    </row>
    <row r="4159" spans="1:12" ht="25.5" customHeight="1" x14ac:dyDescent="0.25">
      <c r="A4159" s="55" t="s">
        <v>1627</v>
      </c>
      <c r="B4159" s="56" t="s">
        <v>2862</v>
      </c>
      <c r="C4159" s="55" t="s">
        <v>157</v>
      </c>
      <c r="D4159" s="55" t="s">
        <v>2863</v>
      </c>
      <c r="E4159" s="249" t="s">
        <v>2864</v>
      </c>
      <c r="F4159" s="249"/>
      <c r="G4159" s="57" t="s">
        <v>266</v>
      </c>
      <c r="H4159" s="58">
        <v>1</v>
      </c>
      <c r="I4159" s="43">
        <f t="shared" ref="I4159:I4162" si="873">L4159</f>
        <v>2.11</v>
      </c>
      <c r="J4159" s="43">
        <f t="shared" ref="J4159:J4162" si="874">H4159*I4159</f>
        <v>2.11</v>
      </c>
      <c r="L4159">
        <f>_xlfn.XLOOKUP(B4159,Analítico!B:B,Analítico!I:I,0)</f>
        <v>2.11</v>
      </c>
    </row>
    <row r="4160" spans="1:12" ht="25.5" customHeight="1" x14ac:dyDescent="0.25">
      <c r="A4160" s="55" t="s">
        <v>1627</v>
      </c>
      <c r="B4160" s="56" t="s">
        <v>2865</v>
      </c>
      <c r="C4160" s="55" t="s">
        <v>157</v>
      </c>
      <c r="D4160" s="55" t="s">
        <v>2866</v>
      </c>
      <c r="E4160" s="249" t="s">
        <v>1656</v>
      </c>
      <c r="F4160" s="249"/>
      <c r="G4160" s="57" t="s">
        <v>266</v>
      </c>
      <c r="H4160" s="58">
        <v>1</v>
      </c>
      <c r="I4160" s="43">
        <f t="shared" si="873"/>
        <v>0.65</v>
      </c>
      <c r="J4160" s="43">
        <f t="shared" si="874"/>
        <v>0.65</v>
      </c>
      <c r="L4160">
        <f>_xlfn.XLOOKUP(B4160,Analítico!B:B,Analítico!I:I,0)</f>
        <v>0.65</v>
      </c>
    </row>
    <row r="4161" spans="1:12" ht="25.5" customHeight="1" x14ac:dyDescent="0.25">
      <c r="A4161" s="55" t="s">
        <v>1627</v>
      </c>
      <c r="B4161" s="56" t="s">
        <v>2867</v>
      </c>
      <c r="C4161" s="55" t="s">
        <v>157</v>
      </c>
      <c r="D4161" s="55" t="s">
        <v>2868</v>
      </c>
      <c r="E4161" s="249" t="s">
        <v>2864</v>
      </c>
      <c r="F4161" s="249"/>
      <c r="G4161" s="57" t="s">
        <v>266</v>
      </c>
      <c r="H4161" s="58">
        <v>1</v>
      </c>
      <c r="I4161" s="43">
        <f t="shared" si="873"/>
        <v>1.1200000000000001</v>
      </c>
      <c r="J4161" s="43">
        <f t="shared" si="874"/>
        <v>1.1200000000000001</v>
      </c>
      <c r="L4161">
        <f>_xlfn.XLOOKUP(B4161,Analítico!B:B,Analítico!I:I,0)</f>
        <v>1.1200000000000001</v>
      </c>
    </row>
    <row r="4162" spans="1:12" ht="25.5" customHeight="1" x14ac:dyDescent="0.25">
      <c r="A4162" s="55" t="s">
        <v>1627</v>
      </c>
      <c r="B4162" s="56" t="s">
        <v>2869</v>
      </c>
      <c r="C4162" s="55" t="s">
        <v>157</v>
      </c>
      <c r="D4162" s="55" t="s">
        <v>2870</v>
      </c>
      <c r="E4162" s="249" t="s">
        <v>1628</v>
      </c>
      <c r="F4162" s="249"/>
      <c r="G4162" s="57" t="s">
        <v>266</v>
      </c>
      <c r="H4162" s="58">
        <v>1</v>
      </c>
      <c r="I4162" s="43">
        <f t="shared" si="873"/>
        <v>0.06</v>
      </c>
      <c r="J4162" s="43">
        <f t="shared" si="874"/>
        <v>0.06</v>
      </c>
      <c r="L4162">
        <f>_xlfn.XLOOKUP(B4162,Analítico!B:B,Analítico!I:I,0)</f>
        <v>0.06</v>
      </c>
    </row>
    <row r="4163" spans="1:12" ht="25.5" customHeight="1" x14ac:dyDescent="0.25">
      <c r="A4163" s="55" t="s">
        <v>1627</v>
      </c>
      <c r="B4163" s="56" t="s">
        <v>3437</v>
      </c>
      <c r="C4163" s="55" t="s">
        <v>157</v>
      </c>
      <c r="D4163" s="55" t="s">
        <v>3438</v>
      </c>
      <c r="E4163" s="249" t="s">
        <v>1643</v>
      </c>
      <c r="F4163" s="249"/>
      <c r="G4163" s="57" t="s">
        <v>266</v>
      </c>
      <c r="H4163" s="58">
        <v>1</v>
      </c>
      <c r="I4163" s="59">
        <v>0.32</v>
      </c>
      <c r="J4163" s="59">
        <v>0.32</v>
      </c>
      <c r="L4163">
        <f>_xlfn.XLOOKUP(B4163,Analítico!B:B,Analítico!I:I,0)</f>
        <v>0</v>
      </c>
    </row>
    <row r="4164" spans="1:12" ht="25.5" customHeight="1" thickBot="1" x14ac:dyDescent="0.3">
      <c r="A4164" s="55" t="s">
        <v>1627</v>
      </c>
      <c r="B4164" s="56" t="s">
        <v>3439</v>
      </c>
      <c r="C4164" s="55" t="s">
        <v>157</v>
      </c>
      <c r="D4164" s="55" t="s">
        <v>3440</v>
      </c>
      <c r="E4164" s="249" t="s">
        <v>1643</v>
      </c>
      <c r="F4164" s="249"/>
      <c r="G4164" s="57" t="s">
        <v>266</v>
      </c>
      <c r="H4164" s="58">
        <v>1</v>
      </c>
      <c r="I4164" s="59">
        <v>1.01</v>
      </c>
      <c r="J4164" s="59">
        <v>1.01</v>
      </c>
      <c r="L4164">
        <f>_xlfn.XLOOKUP(B4164,Analítico!B:B,Analítico!I:I,0)</f>
        <v>0</v>
      </c>
    </row>
    <row r="4165" spans="1:12" ht="26.25" hidden="1" thickBot="1" x14ac:dyDescent="0.3">
      <c r="A4165" s="44"/>
      <c r="B4165" s="44"/>
      <c r="C4165" s="44"/>
      <c r="D4165" s="44"/>
      <c r="E4165" s="44" t="s">
        <v>1629</v>
      </c>
      <c r="F4165" s="45">
        <v>13.69</v>
      </c>
      <c r="G4165" s="44" t="s">
        <v>1630</v>
      </c>
      <c r="H4165" s="45">
        <v>0</v>
      </c>
      <c r="I4165" s="44" t="s">
        <v>1631</v>
      </c>
      <c r="J4165" s="45">
        <v>13.69</v>
      </c>
      <c r="L4165">
        <f>_xlfn.XLOOKUP(B4165,Analítico!B:B,Analítico!I:I,0)</f>
        <v>0</v>
      </c>
    </row>
    <row r="4166" spans="1:12" ht="15" hidden="1" customHeight="1" thickBot="1" x14ac:dyDescent="0.3">
      <c r="A4166" s="44"/>
      <c r="B4166" s="44"/>
      <c r="C4166" s="44"/>
      <c r="D4166" s="44"/>
      <c r="E4166" s="44" t="s">
        <v>1632</v>
      </c>
      <c r="F4166" s="45">
        <v>4.1900000000000004</v>
      </c>
      <c r="G4166" s="44"/>
      <c r="H4166" s="229" t="s">
        <v>1633</v>
      </c>
      <c r="I4166" s="229"/>
      <c r="J4166" s="45">
        <v>23.24</v>
      </c>
      <c r="L4166">
        <f>_xlfn.XLOOKUP(B4166,Analítico!B:B,Analítico!I:I,0)</f>
        <v>0</v>
      </c>
    </row>
    <row r="4167" spans="1:12" ht="0.75" customHeight="1" thickTop="1" x14ac:dyDescent="0.25">
      <c r="A4167" s="49"/>
      <c r="B4167" s="49"/>
      <c r="C4167" s="49"/>
      <c r="D4167" s="49"/>
      <c r="E4167" s="49"/>
      <c r="F4167" s="49"/>
      <c r="G4167" s="49"/>
      <c r="H4167" s="49"/>
      <c r="I4167" s="49"/>
      <c r="J4167" s="49"/>
      <c r="L4167">
        <f>_xlfn.XLOOKUP(B4167,Analítico!B:B,Analítico!I:I,0)</f>
        <v>0</v>
      </c>
    </row>
    <row r="4168" spans="1:12" ht="18" hidden="1" customHeight="1" x14ac:dyDescent="0.25">
      <c r="A4168" s="36"/>
      <c r="B4168" s="37" t="s">
        <v>137</v>
      </c>
      <c r="C4168" s="36" t="s">
        <v>138</v>
      </c>
      <c r="D4168" s="36" t="s">
        <v>9</v>
      </c>
      <c r="E4168" s="250" t="s">
        <v>1626</v>
      </c>
      <c r="F4168" s="250"/>
      <c r="G4168" s="38" t="s">
        <v>139</v>
      </c>
      <c r="H4168" s="37" t="s">
        <v>140</v>
      </c>
      <c r="I4168" s="37" t="s">
        <v>141</v>
      </c>
      <c r="J4168" s="37" t="s">
        <v>10</v>
      </c>
      <c r="L4168" t="str">
        <f>_xlfn.XLOOKUP(B4168,Analítico!B:B,Analítico!I:I,0)</f>
        <v>Valor Unit</v>
      </c>
    </row>
    <row r="4169" spans="1:12" ht="24" customHeight="1" x14ac:dyDescent="0.25">
      <c r="A4169" s="39" t="s">
        <v>1636</v>
      </c>
      <c r="B4169" s="40" t="s">
        <v>2637</v>
      </c>
      <c r="C4169" s="39" t="s">
        <v>157</v>
      </c>
      <c r="D4169" s="39" t="s">
        <v>2638</v>
      </c>
      <c r="E4169" s="251" t="s">
        <v>1637</v>
      </c>
      <c r="F4169" s="251"/>
      <c r="G4169" s="41" t="s">
        <v>266</v>
      </c>
      <c r="H4169" s="42">
        <v>1</v>
      </c>
      <c r="I4169" s="43">
        <f>L4169</f>
        <v>18.09</v>
      </c>
      <c r="J4169" s="43">
        <f>H4169*I4169</f>
        <v>18.09</v>
      </c>
      <c r="L4169">
        <f>_xlfn.XLOOKUP(B4169,Analítico!B:B,Analítico!I:I,0)</f>
        <v>18.09</v>
      </c>
    </row>
    <row r="4170" spans="1:12" ht="25.5" customHeight="1" x14ac:dyDescent="0.25">
      <c r="A4170" s="50" t="s">
        <v>1638</v>
      </c>
      <c r="B4170" s="51" t="s">
        <v>3441</v>
      </c>
      <c r="C4170" s="50" t="s">
        <v>157</v>
      </c>
      <c r="D4170" s="50" t="s">
        <v>3442</v>
      </c>
      <c r="E4170" s="248" t="s">
        <v>1637</v>
      </c>
      <c r="F4170" s="248"/>
      <c r="G4170" s="52" t="s">
        <v>266</v>
      </c>
      <c r="H4170" s="53">
        <v>1</v>
      </c>
      <c r="I4170" s="54">
        <v>0.16</v>
      </c>
      <c r="J4170" s="54">
        <v>0.16</v>
      </c>
      <c r="L4170">
        <f>_xlfn.XLOOKUP(B4170,Analítico!B:B,Analítico!I:I,0)</f>
        <v>0</v>
      </c>
    </row>
    <row r="4171" spans="1:12" ht="24" customHeight="1" x14ac:dyDescent="0.25">
      <c r="A4171" s="55" t="s">
        <v>1627</v>
      </c>
      <c r="B4171" s="56" t="s">
        <v>3443</v>
      </c>
      <c r="C4171" s="55" t="s">
        <v>157</v>
      </c>
      <c r="D4171" s="55" t="s">
        <v>3444</v>
      </c>
      <c r="E4171" s="249" t="s">
        <v>1665</v>
      </c>
      <c r="F4171" s="249"/>
      <c r="G4171" s="57" t="s">
        <v>266</v>
      </c>
      <c r="H4171" s="58">
        <v>1</v>
      </c>
      <c r="I4171" s="59">
        <v>13.39</v>
      </c>
      <c r="J4171" s="59">
        <v>13.39</v>
      </c>
      <c r="L4171">
        <f>_xlfn.XLOOKUP(B4171,Analítico!B:B,Analítico!I:I,0)</f>
        <v>0</v>
      </c>
    </row>
    <row r="4172" spans="1:12" ht="25.5" customHeight="1" x14ac:dyDescent="0.25">
      <c r="A4172" s="55" t="s">
        <v>1627</v>
      </c>
      <c r="B4172" s="56" t="s">
        <v>2862</v>
      </c>
      <c r="C4172" s="55" t="s">
        <v>157</v>
      </c>
      <c r="D4172" s="55" t="s">
        <v>2863</v>
      </c>
      <c r="E4172" s="249" t="s">
        <v>2864</v>
      </c>
      <c r="F4172" s="249"/>
      <c r="G4172" s="57" t="s">
        <v>266</v>
      </c>
      <c r="H4172" s="58">
        <v>1</v>
      </c>
      <c r="I4172" s="43">
        <f t="shared" ref="I4172:I4175" si="875">L4172</f>
        <v>2.11</v>
      </c>
      <c r="J4172" s="43">
        <f t="shared" ref="J4172:J4175" si="876">H4172*I4172</f>
        <v>2.11</v>
      </c>
      <c r="L4172">
        <f>_xlfn.XLOOKUP(B4172,Analítico!B:B,Analítico!I:I,0)</f>
        <v>2.11</v>
      </c>
    </row>
    <row r="4173" spans="1:12" ht="25.5" customHeight="1" x14ac:dyDescent="0.25">
      <c r="A4173" s="55" t="s">
        <v>1627</v>
      </c>
      <c r="B4173" s="56" t="s">
        <v>2865</v>
      </c>
      <c r="C4173" s="55" t="s">
        <v>157</v>
      </c>
      <c r="D4173" s="55" t="s">
        <v>2866</v>
      </c>
      <c r="E4173" s="249" t="s">
        <v>1656</v>
      </c>
      <c r="F4173" s="249"/>
      <c r="G4173" s="57" t="s">
        <v>266</v>
      </c>
      <c r="H4173" s="58">
        <v>1</v>
      </c>
      <c r="I4173" s="43">
        <f t="shared" si="875"/>
        <v>0.65</v>
      </c>
      <c r="J4173" s="43">
        <f t="shared" si="876"/>
        <v>0.65</v>
      </c>
      <c r="L4173">
        <f>_xlfn.XLOOKUP(B4173,Analítico!B:B,Analítico!I:I,0)</f>
        <v>0.65</v>
      </c>
    </row>
    <row r="4174" spans="1:12" ht="25.5" customHeight="1" x14ac:dyDescent="0.25">
      <c r="A4174" s="55" t="s">
        <v>1627</v>
      </c>
      <c r="B4174" s="56" t="s">
        <v>2867</v>
      </c>
      <c r="C4174" s="55" t="s">
        <v>157</v>
      </c>
      <c r="D4174" s="55" t="s">
        <v>2868</v>
      </c>
      <c r="E4174" s="249" t="s">
        <v>2864</v>
      </c>
      <c r="F4174" s="249"/>
      <c r="G4174" s="57" t="s">
        <v>266</v>
      </c>
      <c r="H4174" s="58">
        <v>1</v>
      </c>
      <c r="I4174" s="43">
        <f t="shared" si="875"/>
        <v>1.1200000000000001</v>
      </c>
      <c r="J4174" s="43">
        <f t="shared" si="876"/>
        <v>1.1200000000000001</v>
      </c>
      <c r="L4174">
        <f>_xlfn.XLOOKUP(B4174,Analítico!B:B,Analítico!I:I,0)</f>
        <v>1.1200000000000001</v>
      </c>
    </row>
    <row r="4175" spans="1:12" ht="25.5" customHeight="1" x14ac:dyDescent="0.25">
      <c r="A4175" s="55" t="s">
        <v>1627</v>
      </c>
      <c r="B4175" s="56" t="s">
        <v>2869</v>
      </c>
      <c r="C4175" s="55" t="s">
        <v>157</v>
      </c>
      <c r="D4175" s="55" t="s">
        <v>2870</v>
      </c>
      <c r="E4175" s="249" t="s">
        <v>1628</v>
      </c>
      <c r="F4175" s="249"/>
      <c r="G4175" s="57" t="s">
        <v>266</v>
      </c>
      <c r="H4175" s="58">
        <v>1</v>
      </c>
      <c r="I4175" s="43">
        <f t="shared" si="875"/>
        <v>0.06</v>
      </c>
      <c r="J4175" s="43">
        <f t="shared" si="876"/>
        <v>0.06</v>
      </c>
      <c r="L4175">
        <f>_xlfn.XLOOKUP(B4175,Analítico!B:B,Analítico!I:I,0)</f>
        <v>0.06</v>
      </c>
    </row>
    <row r="4176" spans="1:12" ht="25.5" customHeight="1" x14ac:dyDescent="0.25">
      <c r="A4176" s="55" t="s">
        <v>1627</v>
      </c>
      <c r="B4176" s="56" t="s">
        <v>3389</v>
      </c>
      <c r="C4176" s="55" t="s">
        <v>157</v>
      </c>
      <c r="D4176" s="55" t="s">
        <v>3390</v>
      </c>
      <c r="E4176" s="249" t="s">
        <v>1643</v>
      </c>
      <c r="F4176" s="249"/>
      <c r="G4176" s="57" t="s">
        <v>266</v>
      </c>
      <c r="H4176" s="58">
        <v>1</v>
      </c>
      <c r="I4176" s="59">
        <v>0.01</v>
      </c>
      <c r="J4176" s="59">
        <v>0.01</v>
      </c>
      <c r="L4176">
        <f>_xlfn.XLOOKUP(B4176,Analítico!B:B,Analítico!I:I,0)</f>
        <v>0</v>
      </c>
    </row>
    <row r="4177" spans="1:12" ht="25.5" customHeight="1" thickBot="1" x14ac:dyDescent="0.3">
      <c r="A4177" s="55" t="s">
        <v>1627</v>
      </c>
      <c r="B4177" s="56" t="s">
        <v>3391</v>
      </c>
      <c r="C4177" s="55" t="s">
        <v>157</v>
      </c>
      <c r="D4177" s="55" t="s">
        <v>3392</v>
      </c>
      <c r="E4177" s="249" t="s">
        <v>1643</v>
      </c>
      <c r="F4177" s="249"/>
      <c r="G4177" s="57" t="s">
        <v>266</v>
      </c>
      <c r="H4177" s="58">
        <v>1</v>
      </c>
      <c r="I4177" s="59">
        <v>0.82</v>
      </c>
      <c r="J4177" s="59">
        <v>0.82</v>
      </c>
      <c r="L4177">
        <f>_xlfn.XLOOKUP(B4177,Analítico!B:B,Analítico!I:I,0)</f>
        <v>0</v>
      </c>
    </row>
    <row r="4178" spans="1:12" ht="26.25" hidden="1" thickBot="1" x14ac:dyDescent="0.3">
      <c r="A4178" s="44"/>
      <c r="B4178" s="44"/>
      <c r="C4178" s="44"/>
      <c r="D4178" s="44"/>
      <c r="E4178" s="44" t="s">
        <v>1629</v>
      </c>
      <c r="F4178" s="45">
        <v>13.55</v>
      </c>
      <c r="G4178" s="44" t="s">
        <v>1630</v>
      </c>
      <c r="H4178" s="45">
        <v>0</v>
      </c>
      <c r="I4178" s="44" t="s">
        <v>1631</v>
      </c>
      <c r="J4178" s="45">
        <v>13.55</v>
      </c>
      <c r="L4178">
        <f>_xlfn.XLOOKUP(B4178,Analítico!B:B,Analítico!I:I,0)</f>
        <v>0</v>
      </c>
    </row>
    <row r="4179" spans="1:12" ht="15" hidden="1" customHeight="1" thickBot="1" x14ac:dyDescent="0.3">
      <c r="A4179" s="44"/>
      <c r="B4179" s="44"/>
      <c r="C4179" s="44"/>
      <c r="D4179" s="44"/>
      <c r="E4179" s="44" t="s">
        <v>1632</v>
      </c>
      <c r="F4179" s="45">
        <v>4.05</v>
      </c>
      <c r="G4179" s="44"/>
      <c r="H4179" s="229" t="s">
        <v>1633</v>
      </c>
      <c r="I4179" s="229"/>
      <c r="J4179" s="45">
        <v>22.46</v>
      </c>
      <c r="L4179">
        <f>_xlfn.XLOOKUP(B4179,Analítico!B:B,Analítico!I:I,0)</f>
        <v>0</v>
      </c>
    </row>
    <row r="4180" spans="1:12" ht="0.75" customHeight="1" thickTop="1" x14ac:dyDescent="0.25">
      <c r="A4180" s="49"/>
      <c r="B4180" s="49"/>
      <c r="C4180" s="49"/>
      <c r="D4180" s="49"/>
      <c r="E4180" s="49"/>
      <c r="F4180" s="49"/>
      <c r="G4180" s="49"/>
      <c r="H4180" s="49"/>
      <c r="I4180" s="49"/>
      <c r="J4180" s="49"/>
      <c r="L4180">
        <f>_xlfn.XLOOKUP(B4180,Analítico!B:B,Analítico!I:I,0)</f>
        <v>0</v>
      </c>
    </row>
    <row r="4181" spans="1:12" ht="18" hidden="1" customHeight="1" x14ac:dyDescent="0.25">
      <c r="A4181" s="36"/>
      <c r="B4181" s="37" t="s">
        <v>137</v>
      </c>
      <c r="C4181" s="36" t="s">
        <v>138</v>
      </c>
      <c r="D4181" s="36" t="s">
        <v>9</v>
      </c>
      <c r="E4181" s="250" t="s">
        <v>1626</v>
      </c>
      <c r="F4181" s="250"/>
      <c r="G4181" s="38" t="s">
        <v>139</v>
      </c>
      <c r="H4181" s="37" t="s">
        <v>140</v>
      </c>
      <c r="I4181" s="37" t="s">
        <v>141</v>
      </c>
      <c r="J4181" s="37" t="s">
        <v>10</v>
      </c>
      <c r="L4181" t="str">
        <f>_xlfn.XLOOKUP(B4181,Analítico!B:B,Analítico!I:I,0)</f>
        <v>Valor Unit</v>
      </c>
    </row>
    <row r="4182" spans="1:12" ht="25.5" customHeight="1" x14ac:dyDescent="0.25">
      <c r="A4182" s="39" t="s">
        <v>1636</v>
      </c>
      <c r="B4182" s="40" t="s">
        <v>1885</v>
      </c>
      <c r="C4182" s="39" t="s">
        <v>157</v>
      </c>
      <c r="D4182" s="39" t="s">
        <v>1886</v>
      </c>
      <c r="E4182" s="251" t="s">
        <v>1637</v>
      </c>
      <c r="F4182" s="251"/>
      <c r="G4182" s="41" t="s">
        <v>266</v>
      </c>
      <c r="H4182" s="42">
        <v>1</v>
      </c>
      <c r="I4182" s="43">
        <f>L4182</f>
        <v>19.3</v>
      </c>
      <c r="J4182" s="43">
        <f>H4182*I4182</f>
        <v>19.3</v>
      </c>
      <c r="L4182">
        <f>_xlfn.XLOOKUP(B4182,Analítico!B:B,Analítico!I:I,0)</f>
        <v>19.3</v>
      </c>
    </row>
    <row r="4183" spans="1:12" ht="25.5" customHeight="1" x14ac:dyDescent="0.25">
      <c r="A4183" s="50" t="s">
        <v>1638</v>
      </c>
      <c r="B4183" s="51" t="s">
        <v>3445</v>
      </c>
      <c r="C4183" s="50" t="s">
        <v>157</v>
      </c>
      <c r="D4183" s="50" t="s">
        <v>3446</v>
      </c>
      <c r="E4183" s="248" t="s">
        <v>1637</v>
      </c>
      <c r="F4183" s="248"/>
      <c r="G4183" s="52" t="s">
        <v>266</v>
      </c>
      <c r="H4183" s="53">
        <v>1</v>
      </c>
      <c r="I4183" s="54">
        <v>0.16</v>
      </c>
      <c r="J4183" s="54">
        <v>0.16</v>
      </c>
      <c r="L4183">
        <f>_xlfn.XLOOKUP(B4183,Analítico!B:B,Analítico!I:I,0)</f>
        <v>0</v>
      </c>
    </row>
    <row r="4184" spans="1:12" ht="24" customHeight="1" x14ac:dyDescent="0.25">
      <c r="A4184" s="55" t="s">
        <v>1627</v>
      </c>
      <c r="B4184" s="56" t="s">
        <v>3447</v>
      </c>
      <c r="C4184" s="55" t="s">
        <v>157</v>
      </c>
      <c r="D4184" s="55" t="s">
        <v>3448</v>
      </c>
      <c r="E4184" s="249" t="s">
        <v>1665</v>
      </c>
      <c r="F4184" s="249"/>
      <c r="G4184" s="57" t="s">
        <v>266</v>
      </c>
      <c r="H4184" s="58">
        <v>1</v>
      </c>
      <c r="I4184" s="59">
        <v>13.44</v>
      </c>
      <c r="J4184" s="59">
        <v>13.44</v>
      </c>
      <c r="L4184">
        <f>_xlfn.XLOOKUP(B4184,Analítico!B:B,Analítico!I:I,0)</f>
        <v>0</v>
      </c>
    </row>
    <row r="4185" spans="1:12" ht="25.5" customHeight="1" x14ac:dyDescent="0.25">
      <c r="A4185" s="55" t="s">
        <v>1627</v>
      </c>
      <c r="B4185" s="56" t="s">
        <v>2862</v>
      </c>
      <c r="C4185" s="55" t="s">
        <v>157</v>
      </c>
      <c r="D4185" s="55" t="s">
        <v>2863</v>
      </c>
      <c r="E4185" s="249" t="s">
        <v>2864</v>
      </c>
      <c r="F4185" s="249"/>
      <c r="G4185" s="57" t="s">
        <v>266</v>
      </c>
      <c r="H4185" s="58">
        <v>1</v>
      </c>
      <c r="I4185" s="43">
        <f t="shared" ref="I4185:I4188" si="877">L4185</f>
        <v>2.11</v>
      </c>
      <c r="J4185" s="43">
        <f t="shared" ref="J4185:J4188" si="878">H4185*I4185</f>
        <v>2.11</v>
      </c>
      <c r="L4185">
        <f>_xlfn.XLOOKUP(B4185,Analítico!B:B,Analítico!I:I,0)</f>
        <v>2.11</v>
      </c>
    </row>
    <row r="4186" spans="1:12" ht="25.5" customHeight="1" x14ac:dyDescent="0.25">
      <c r="A4186" s="55" t="s">
        <v>1627</v>
      </c>
      <c r="B4186" s="56" t="s">
        <v>2865</v>
      </c>
      <c r="C4186" s="55" t="s">
        <v>157</v>
      </c>
      <c r="D4186" s="55" t="s">
        <v>2866</v>
      </c>
      <c r="E4186" s="249" t="s">
        <v>1656</v>
      </c>
      <c r="F4186" s="249"/>
      <c r="G4186" s="57" t="s">
        <v>266</v>
      </c>
      <c r="H4186" s="58">
        <v>1</v>
      </c>
      <c r="I4186" s="43">
        <f t="shared" si="877"/>
        <v>0.65</v>
      </c>
      <c r="J4186" s="43">
        <f t="shared" si="878"/>
        <v>0.65</v>
      </c>
      <c r="L4186">
        <f>_xlfn.XLOOKUP(B4186,Analítico!B:B,Analítico!I:I,0)</f>
        <v>0.65</v>
      </c>
    </row>
    <row r="4187" spans="1:12" ht="25.5" customHeight="1" x14ac:dyDescent="0.25">
      <c r="A4187" s="55" t="s">
        <v>1627</v>
      </c>
      <c r="B4187" s="56" t="s">
        <v>2867</v>
      </c>
      <c r="C4187" s="55" t="s">
        <v>157</v>
      </c>
      <c r="D4187" s="55" t="s">
        <v>2868</v>
      </c>
      <c r="E4187" s="249" t="s">
        <v>2864</v>
      </c>
      <c r="F4187" s="249"/>
      <c r="G4187" s="57" t="s">
        <v>266</v>
      </c>
      <c r="H4187" s="58">
        <v>1</v>
      </c>
      <c r="I4187" s="43">
        <f t="shared" si="877"/>
        <v>1.1200000000000001</v>
      </c>
      <c r="J4187" s="43">
        <f t="shared" si="878"/>
        <v>1.1200000000000001</v>
      </c>
      <c r="L4187">
        <f>_xlfn.XLOOKUP(B4187,Analítico!B:B,Analítico!I:I,0)</f>
        <v>1.1200000000000001</v>
      </c>
    </row>
    <row r="4188" spans="1:12" ht="25.5" customHeight="1" x14ac:dyDescent="0.25">
      <c r="A4188" s="55" t="s">
        <v>1627</v>
      </c>
      <c r="B4188" s="56" t="s">
        <v>2869</v>
      </c>
      <c r="C4188" s="55" t="s">
        <v>157</v>
      </c>
      <c r="D4188" s="55" t="s">
        <v>2870</v>
      </c>
      <c r="E4188" s="249" t="s">
        <v>1628</v>
      </c>
      <c r="F4188" s="249"/>
      <c r="G4188" s="57" t="s">
        <v>266</v>
      </c>
      <c r="H4188" s="58">
        <v>1</v>
      </c>
      <c r="I4188" s="43">
        <f t="shared" si="877"/>
        <v>0.06</v>
      </c>
      <c r="J4188" s="43">
        <f t="shared" si="878"/>
        <v>0.06</v>
      </c>
      <c r="L4188">
        <f>_xlfn.XLOOKUP(B4188,Analítico!B:B,Analítico!I:I,0)</f>
        <v>0.06</v>
      </c>
    </row>
    <row r="4189" spans="1:12" ht="25.5" customHeight="1" x14ac:dyDescent="0.25">
      <c r="A4189" s="55" t="s">
        <v>1627</v>
      </c>
      <c r="B4189" s="56" t="s">
        <v>3375</v>
      </c>
      <c r="C4189" s="55" t="s">
        <v>157</v>
      </c>
      <c r="D4189" s="55" t="s">
        <v>3376</v>
      </c>
      <c r="E4189" s="249" t="s">
        <v>1643</v>
      </c>
      <c r="F4189" s="249"/>
      <c r="G4189" s="57" t="s">
        <v>266</v>
      </c>
      <c r="H4189" s="58">
        <v>1</v>
      </c>
      <c r="I4189" s="59">
        <v>0.84</v>
      </c>
      <c r="J4189" s="59">
        <v>0.84</v>
      </c>
      <c r="L4189">
        <f>_xlfn.XLOOKUP(B4189,Analítico!B:B,Analítico!I:I,0)</f>
        <v>0</v>
      </c>
    </row>
    <row r="4190" spans="1:12" ht="25.5" customHeight="1" thickBot="1" x14ac:dyDescent="0.3">
      <c r="A4190" s="55" t="s">
        <v>1627</v>
      </c>
      <c r="B4190" s="56" t="s">
        <v>3377</v>
      </c>
      <c r="C4190" s="55" t="s">
        <v>157</v>
      </c>
      <c r="D4190" s="55" t="s">
        <v>3378</v>
      </c>
      <c r="E4190" s="249" t="s">
        <v>1643</v>
      </c>
      <c r="F4190" s="249"/>
      <c r="G4190" s="57" t="s">
        <v>266</v>
      </c>
      <c r="H4190" s="58">
        <v>1</v>
      </c>
      <c r="I4190" s="59">
        <v>1.17</v>
      </c>
      <c r="J4190" s="59">
        <v>1.17</v>
      </c>
      <c r="L4190">
        <f>_xlfn.XLOOKUP(B4190,Analítico!B:B,Analítico!I:I,0)</f>
        <v>0</v>
      </c>
    </row>
    <row r="4191" spans="1:12" ht="26.25" hidden="1" thickBot="1" x14ac:dyDescent="0.3">
      <c r="A4191" s="44"/>
      <c r="B4191" s="44"/>
      <c r="C4191" s="44"/>
      <c r="D4191" s="44"/>
      <c r="E4191" s="44" t="s">
        <v>1629</v>
      </c>
      <c r="F4191" s="45">
        <v>13.6</v>
      </c>
      <c r="G4191" s="44" t="s">
        <v>1630</v>
      </c>
      <c r="H4191" s="45">
        <v>0</v>
      </c>
      <c r="I4191" s="44" t="s">
        <v>1631</v>
      </c>
      <c r="J4191" s="45">
        <v>13.6</v>
      </c>
      <c r="L4191">
        <f>_xlfn.XLOOKUP(B4191,Analítico!B:B,Analítico!I:I,0)</f>
        <v>0</v>
      </c>
    </row>
    <row r="4192" spans="1:12" ht="15" hidden="1" customHeight="1" thickBot="1" x14ac:dyDescent="0.3">
      <c r="A4192" s="44"/>
      <c r="B4192" s="44"/>
      <c r="C4192" s="44"/>
      <c r="D4192" s="44"/>
      <c r="E4192" s="44" t="s">
        <v>1632</v>
      </c>
      <c r="F4192" s="45">
        <v>4.32</v>
      </c>
      <c r="G4192" s="44"/>
      <c r="H4192" s="229" t="s">
        <v>1633</v>
      </c>
      <c r="I4192" s="229"/>
      <c r="J4192" s="45">
        <v>23.96</v>
      </c>
      <c r="L4192">
        <f>_xlfn.XLOOKUP(B4192,Analítico!B:B,Analítico!I:I,0)</f>
        <v>0</v>
      </c>
    </row>
    <row r="4193" spans="1:12" ht="0.75" customHeight="1" thickTop="1" x14ac:dyDescent="0.25">
      <c r="A4193" s="49"/>
      <c r="B4193" s="49"/>
      <c r="C4193" s="49"/>
      <c r="D4193" s="49"/>
      <c r="E4193" s="49"/>
      <c r="F4193" s="49"/>
      <c r="G4193" s="49"/>
      <c r="H4193" s="49"/>
      <c r="I4193" s="49"/>
      <c r="J4193" s="49"/>
      <c r="L4193">
        <f>_xlfn.XLOOKUP(B4193,Analítico!B:B,Analítico!I:I,0)</f>
        <v>0</v>
      </c>
    </row>
    <row r="4194" spans="1:12" ht="18" hidden="1" customHeight="1" x14ac:dyDescent="0.25">
      <c r="A4194" s="36"/>
      <c r="B4194" s="37" t="s">
        <v>137</v>
      </c>
      <c r="C4194" s="36" t="s">
        <v>138</v>
      </c>
      <c r="D4194" s="36" t="s">
        <v>9</v>
      </c>
      <c r="E4194" s="250" t="s">
        <v>1626</v>
      </c>
      <c r="F4194" s="250"/>
      <c r="G4194" s="38" t="s">
        <v>139</v>
      </c>
      <c r="H4194" s="37" t="s">
        <v>140</v>
      </c>
      <c r="I4194" s="37" t="s">
        <v>141</v>
      </c>
      <c r="J4194" s="37" t="s">
        <v>10</v>
      </c>
      <c r="L4194" t="str">
        <f>_xlfn.XLOOKUP(B4194,Analítico!B:B,Analítico!I:I,0)</f>
        <v>Valor Unit</v>
      </c>
    </row>
    <row r="4195" spans="1:12" ht="25.5" customHeight="1" x14ac:dyDescent="0.25">
      <c r="A4195" s="39" t="s">
        <v>1636</v>
      </c>
      <c r="B4195" s="40" t="s">
        <v>2082</v>
      </c>
      <c r="C4195" s="39" t="s">
        <v>157</v>
      </c>
      <c r="D4195" s="39" t="s">
        <v>2083</v>
      </c>
      <c r="E4195" s="251" t="s">
        <v>1637</v>
      </c>
      <c r="F4195" s="251"/>
      <c r="G4195" s="41" t="s">
        <v>266</v>
      </c>
      <c r="H4195" s="42">
        <v>1</v>
      </c>
      <c r="I4195" s="43">
        <f>L4195</f>
        <v>27.14</v>
      </c>
      <c r="J4195" s="43">
        <f>H4195*I4195</f>
        <v>27.14</v>
      </c>
      <c r="L4195">
        <f>_xlfn.XLOOKUP(B4195,Analítico!B:B,Analítico!I:I,0)</f>
        <v>27.14</v>
      </c>
    </row>
    <row r="4196" spans="1:12" ht="25.5" customHeight="1" x14ac:dyDescent="0.25">
      <c r="A4196" s="50" t="s">
        <v>1638</v>
      </c>
      <c r="B4196" s="51" t="s">
        <v>3449</v>
      </c>
      <c r="C4196" s="50" t="s">
        <v>157</v>
      </c>
      <c r="D4196" s="50" t="s">
        <v>3450</v>
      </c>
      <c r="E4196" s="248" t="s">
        <v>1637</v>
      </c>
      <c r="F4196" s="248"/>
      <c r="G4196" s="52" t="s">
        <v>266</v>
      </c>
      <c r="H4196" s="53">
        <v>1</v>
      </c>
      <c r="I4196" s="54">
        <v>0.32</v>
      </c>
      <c r="J4196" s="54">
        <v>0.32</v>
      </c>
      <c r="L4196">
        <f>_xlfn.XLOOKUP(B4196,Analítico!B:B,Analítico!I:I,0)</f>
        <v>0</v>
      </c>
    </row>
    <row r="4197" spans="1:12" ht="24" customHeight="1" x14ac:dyDescent="0.25">
      <c r="A4197" s="55" t="s">
        <v>1627</v>
      </c>
      <c r="B4197" s="56" t="s">
        <v>3451</v>
      </c>
      <c r="C4197" s="55" t="s">
        <v>157</v>
      </c>
      <c r="D4197" s="55" t="s">
        <v>3452</v>
      </c>
      <c r="E4197" s="249" t="s">
        <v>1665</v>
      </c>
      <c r="F4197" s="249"/>
      <c r="G4197" s="57" t="s">
        <v>266</v>
      </c>
      <c r="H4197" s="58">
        <v>1</v>
      </c>
      <c r="I4197" s="59">
        <v>21.26</v>
      </c>
      <c r="J4197" s="59">
        <v>21.26</v>
      </c>
      <c r="L4197">
        <f>_xlfn.XLOOKUP(B4197,Analítico!B:B,Analítico!I:I,0)</f>
        <v>0</v>
      </c>
    </row>
    <row r="4198" spans="1:12" ht="25.5" customHeight="1" x14ac:dyDescent="0.25">
      <c r="A4198" s="55" t="s">
        <v>1627</v>
      </c>
      <c r="B4198" s="56" t="s">
        <v>2862</v>
      </c>
      <c r="C4198" s="55" t="s">
        <v>157</v>
      </c>
      <c r="D4198" s="55" t="s">
        <v>2863</v>
      </c>
      <c r="E4198" s="249" t="s">
        <v>2864</v>
      </c>
      <c r="F4198" s="249"/>
      <c r="G4198" s="57" t="s">
        <v>266</v>
      </c>
      <c r="H4198" s="58">
        <v>1</v>
      </c>
      <c r="I4198" s="43">
        <f t="shared" ref="I4198:I4201" si="879">L4198</f>
        <v>2.11</v>
      </c>
      <c r="J4198" s="43">
        <f t="shared" ref="J4198:J4201" si="880">H4198*I4198</f>
        <v>2.11</v>
      </c>
      <c r="L4198">
        <f>_xlfn.XLOOKUP(B4198,Analítico!B:B,Analítico!I:I,0)</f>
        <v>2.11</v>
      </c>
    </row>
    <row r="4199" spans="1:12" ht="25.5" customHeight="1" x14ac:dyDescent="0.25">
      <c r="A4199" s="55" t="s">
        <v>1627</v>
      </c>
      <c r="B4199" s="56" t="s">
        <v>2865</v>
      </c>
      <c r="C4199" s="55" t="s">
        <v>157</v>
      </c>
      <c r="D4199" s="55" t="s">
        <v>2866</v>
      </c>
      <c r="E4199" s="249" t="s">
        <v>1656</v>
      </c>
      <c r="F4199" s="249"/>
      <c r="G4199" s="57" t="s">
        <v>266</v>
      </c>
      <c r="H4199" s="58">
        <v>1</v>
      </c>
      <c r="I4199" s="43">
        <f t="shared" si="879"/>
        <v>0.65</v>
      </c>
      <c r="J4199" s="43">
        <f t="shared" si="880"/>
        <v>0.65</v>
      </c>
      <c r="L4199">
        <f>_xlfn.XLOOKUP(B4199,Analítico!B:B,Analítico!I:I,0)</f>
        <v>0.65</v>
      </c>
    </row>
    <row r="4200" spans="1:12" ht="25.5" customHeight="1" x14ac:dyDescent="0.25">
      <c r="A4200" s="55" t="s">
        <v>1627</v>
      </c>
      <c r="B4200" s="56" t="s">
        <v>2867</v>
      </c>
      <c r="C4200" s="55" t="s">
        <v>157</v>
      </c>
      <c r="D4200" s="55" t="s">
        <v>2868</v>
      </c>
      <c r="E4200" s="249" t="s">
        <v>2864</v>
      </c>
      <c r="F4200" s="249"/>
      <c r="G4200" s="57" t="s">
        <v>266</v>
      </c>
      <c r="H4200" s="58">
        <v>1</v>
      </c>
      <c r="I4200" s="43">
        <f t="shared" si="879"/>
        <v>1.1200000000000001</v>
      </c>
      <c r="J4200" s="43">
        <f t="shared" si="880"/>
        <v>1.1200000000000001</v>
      </c>
      <c r="L4200">
        <f>_xlfn.XLOOKUP(B4200,Analítico!B:B,Analítico!I:I,0)</f>
        <v>1.1200000000000001</v>
      </c>
    </row>
    <row r="4201" spans="1:12" ht="25.5" customHeight="1" x14ac:dyDescent="0.25">
      <c r="A4201" s="55" t="s">
        <v>1627</v>
      </c>
      <c r="B4201" s="56" t="s">
        <v>2869</v>
      </c>
      <c r="C4201" s="55" t="s">
        <v>157</v>
      </c>
      <c r="D4201" s="55" t="s">
        <v>2870</v>
      </c>
      <c r="E4201" s="249" t="s">
        <v>1628</v>
      </c>
      <c r="F4201" s="249"/>
      <c r="G4201" s="57" t="s">
        <v>266</v>
      </c>
      <c r="H4201" s="58">
        <v>1</v>
      </c>
      <c r="I4201" s="43">
        <f t="shared" si="879"/>
        <v>0.06</v>
      </c>
      <c r="J4201" s="43">
        <f t="shared" si="880"/>
        <v>0.06</v>
      </c>
      <c r="L4201">
        <f>_xlfn.XLOOKUP(B4201,Analítico!B:B,Analítico!I:I,0)</f>
        <v>0.06</v>
      </c>
    </row>
    <row r="4202" spans="1:12" ht="25.5" customHeight="1" x14ac:dyDescent="0.25">
      <c r="A4202" s="55" t="s">
        <v>1627</v>
      </c>
      <c r="B4202" s="56" t="s">
        <v>3375</v>
      </c>
      <c r="C4202" s="55" t="s">
        <v>157</v>
      </c>
      <c r="D4202" s="55" t="s">
        <v>3376</v>
      </c>
      <c r="E4202" s="249" t="s">
        <v>1643</v>
      </c>
      <c r="F4202" s="249"/>
      <c r="G4202" s="57" t="s">
        <v>266</v>
      </c>
      <c r="H4202" s="58">
        <v>1</v>
      </c>
      <c r="I4202" s="59">
        <v>0.84</v>
      </c>
      <c r="J4202" s="59">
        <v>0.84</v>
      </c>
      <c r="L4202">
        <f>_xlfn.XLOOKUP(B4202,Analítico!B:B,Analítico!I:I,0)</f>
        <v>0</v>
      </c>
    </row>
    <row r="4203" spans="1:12" ht="25.5" customHeight="1" thickBot="1" x14ac:dyDescent="0.3">
      <c r="A4203" s="55" t="s">
        <v>1627</v>
      </c>
      <c r="B4203" s="56" t="s">
        <v>3377</v>
      </c>
      <c r="C4203" s="55" t="s">
        <v>157</v>
      </c>
      <c r="D4203" s="55" t="s">
        <v>3378</v>
      </c>
      <c r="E4203" s="249" t="s">
        <v>1643</v>
      </c>
      <c r="F4203" s="249"/>
      <c r="G4203" s="57" t="s">
        <v>266</v>
      </c>
      <c r="H4203" s="58">
        <v>1</v>
      </c>
      <c r="I4203" s="59">
        <v>1.17</v>
      </c>
      <c r="J4203" s="59">
        <v>1.17</v>
      </c>
      <c r="L4203">
        <f>_xlfn.XLOOKUP(B4203,Analítico!B:B,Analítico!I:I,0)</f>
        <v>0</v>
      </c>
    </row>
    <row r="4204" spans="1:12" ht="26.25" hidden="1" thickBot="1" x14ac:dyDescent="0.3">
      <c r="A4204" s="44"/>
      <c r="B4204" s="44"/>
      <c r="C4204" s="44"/>
      <c r="D4204" s="44"/>
      <c r="E4204" s="44" t="s">
        <v>1629</v>
      </c>
      <c r="F4204" s="45">
        <v>21.58</v>
      </c>
      <c r="G4204" s="44" t="s">
        <v>1630</v>
      </c>
      <c r="H4204" s="45">
        <v>0</v>
      </c>
      <c r="I4204" s="44" t="s">
        <v>1631</v>
      </c>
      <c r="J4204" s="45">
        <v>21.58</v>
      </c>
      <c r="L4204">
        <f>_xlfn.XLOOKUP(B4204,Analítico!B:B,Analítico!I:I,0)</f>
        <v>0</v>
      </c>
    </row>
    <row r="4205" spans="1:12" ht="15" hidden="1" customHeight="1" thickBot="1" x14ac:dyDescent="0.3">
      <c r="A4205" s="44"/>
      <c r="B4205" s="44"/>
      <c r="C4205" s="44"/>
      <c r="D4205" s="44"/>
      <c r="E4205" s="44" t="s">
        <v>1632</v>
      </c>
      <c r="F4205" s="45">
        <v>6.07</v>
      </c>
      <c r="G4205" s="44"/>
      <c r="H4205" s="229" t="s">
        <v>1633</v>
      </c>
      <c r="I4205" s="229"/>
      <c r="J4205" s="45">
        <v>33.69</v>
      </c>
      <c r="L4205">
        <f>_xlfn.XLOOKUP(B4205,Analítico!B:B,Analítico!I:I,0)</f>
        <v>0</v>
      </c>
    </row>
    <row r="4206" spans="1:12" ht="0.75" customHeight="1" thickTop="1" x14ac:dyDescent="0.25">
      <c r="A4206" s="49"/>
      <c r="B4206" s="49"/>
      <c r="C4206" s="49"/>
      <c r="D4206" s="49"/>
      <c r="E4206" s="49"/>
      <c r="F4206" s="49"/>
      <c r="G4206" s="49"/>
      <c r="H4206" s="49"/>
      <c r="I4206" s="49"/>
      <c r="J4206" s="49"/>
      <c r="L4206">
        <f>_xlfn.XLOOKUP(B4206,Analítico!B:B,Analítico!I:I,0)</f>
        <v>0</v>
      </c>
    </row>
    <row r="4207" spans="1:12" ht="18" hidden="1" customHeight="1" x14ac:dyDescent="0.25">
      <c r="A4207" s="36"/>
      <c r="B4207" s="37" t="s">
        <v>137</v>
      </c>
      <c r="C4207" s="36" t="s">
        <v>138</v>
      </c>
      <c r="D4207" s="36" t="s">
        <v>9</v>
      </c>
      <c r="E4207" s="250" t="s">
        <v>1626</v>
      </c>
      <c r="F4207" s="250"/>
      <c r="G4207" s="38" t="s">
        <v>139</v>
      </c>
      <c r="H4207" s="37" t="s">
        <v>140</v>
      </c>
      <c r="I4207" s="37" t="s">
        <v>141</v>
      </c>
      <c r="J4207" s="37" t="s">
        <v>10</v>
      </c>
      <c r="L4207" t="str">
        <f>_xlfn.XLOOKUP(B4207,Analítico!B:B,Analítico!I:I,0)</f>
        <v>Valor Unit</v>
      </c>
    </row>
    <row r="4208" spans="1:12" ht="39" customHeight="1" x14ac:dyDescent="0.25">
      <c r="A4208" s="39" t="s">
        <v>1636</v>
      </c>
      <c r="B4208" s="40" t="s">
        <v>1826</v>
      </c>
      <c r="C4208" s="39" t="s">
        <v>157</v>
      </c>
      <c r="D4208" s="39" t="s">
        <v>1827</v>
      </c>
      <c r="E4208" s="251" t="s">
        <v>1823</v>
      </c>
      <c r="F4208" s="251"/>
      <c r="G4208" s="41" t="s">
        <v>164</v>
      </c>
      <c r="H4208" s="42">
        <v>1</v>
      </c>
      <c r="I4208" s="43">
        <f t="shared" ref="I4208:I4212" si="881">L4208</f>
        <v>356.53</v>
      </c>
      <c r="J4208" s="43">
        <f t="shared" ref="J4208:J4212" si="882">H4208*I4208</f>
        <v>356.53</v>
      </c>
      <c r="L4208">
        <f>_xlfn.XLOOKUP(B4208,Analítico!B:B,Analítico!I:I,0)</f>
        <v>356.53</v>
      </c>
    </row>
    <row r="4209" spans="1:12" ht="25.5" customHeight="1" x14ac:dyDescent="0.25">
      <c r="A4209" s="50" t="s">
        <v>1638</v>
      </c>
      <c r="B4209" s="51" t="s">
        <v>1839</v>
      </c>
      <c r="C4209" s="50" t="s">
        <v>157</v>
      </c>
      <c r="D4209" s="50" t="s">
        <v>1840</v>
      </c>
      <c r="E4209" s="248" t="s">
        <v>1637</v>
      </c>
      <c r="F4209" s="248"/>
      <c r="G4209" s="52" t="s">
        <v>266</v>
      </c>
      <c r="H4209" s="53">
        <v>0.55200000000000005</v>
      </c>
      <c r="I4209" s="43">
        <f t="shared" si="881"/>
        <v>25.18</v>
      </c>
      <c r="J4209" s="43">
        <f t="shared" si="882"/>
        <v>13.899360000000001</v>
      </c>
      <c r="L4209">
        <f>_xlfn.XLOOKUP(B4209,Analítico!B:B,Analítico!I:I,0)</f>
        <v>25.18</v>
      </c>
    </row>
    <row r="4210" spans="1:12" ht="24" customHeight="1" x14ac:dyDescent="0.25">
      <c r="A4210" s="50" t="s">
        <v>1638</v>
      </c>
      <c r="B4210" s="51" t="s">
        <v>1792</v>
      </c>
      <c r="C4210" s="50" t="s">
        <v>157</v>
      </c>
      <c r="D4210" s="50" t="s">
        <v>1793</v>
      </c>
      <c r="E4210" s="248" t="s">
        <v>1637</v>
      </c>
      <c r="F4210" s="248"/>
      <c r="G4210" s="52" t="s">
        <v>266</v>
      </c>
      <c r="H4210" s="53">
        <v>1.3620000000000001</v>
      </c>
      <c r="I4210" s="43">
        <f t="shared" si="881"/>
        <v>26.65</v>
      </c>
      <c r="J4210" s="43">
        <f t="shared" si="882"/>
        <v>36.2973</v>
      </c>
      <c r="L4210">
        <f>_xlfn.XLOOKUP(B4210,Analítico!B:B,Analítico!I:I,0)</f>
        <v>26.65</v>
      </c>
    </row>
    <row r="4211" spans="1:12" ht="24" customHeight="1" x14ac:dyDescent="0.25">
      <c r="A4211" s="50" t="s">
        <v>1638</v>
      </c>
      <c r="B4211" s="51" t="s">
        <v>1186</v>
      </c>
      <c r="C4211" s="50" t="s">
        <v>157</v>
      </c>
      <c r="D4211" s="50" t="s">
        <v>1187</v>
      </c>
      <c r="E4211" s="248" t="s">
        <v>1637</v>
      </c>
      <c r="F4211" s="248"/>
      <c r="G4211" s="52" t="s">
        <v>266</v>
      </c>
      <c r="H4211" s="53">
        <v>0.95699999999999996</v>
      </c>
      <c r="I4211" s="43">
        <f t="shared" si="881"/>
        <v>18.82</v>
      </c>
      <c r="J4211" s="43">
        <f t="shared" si="882"/>
        <v>18.010739999999998</v>
      </c>
      <c r="L4211">
        <f>_xlfn.XLOOKUP(B4211,Analítico!B:B,Analítico!I:I,0)</f>
        <v>18.82</v>
      </c>
    </row>
    <row r="4212" spans="1:12" ht="25.5" customHeight="1" x14ac:dyDescent="0.25">
      <c r="A4212" s="50" t="s">
        <v>1638</v>
      </c>
      <c r="B4212" s="51" t="s">
        <v>1907</v>
      </c>
      <c r="C4212" s="50" t="s">
        <v>157</v>
      </c>
      <c r="D4212" s="50" t="s">
        <v>1908</v>
      </c>
      <c r="E4212" s="248" t="s">
        <v>1637</v>
      </c>
      <c r="F4212" s="248"/>
      <c r="G4212" s="52" t="s">
        <v>212</v>
      </c>
      <c r="H4212" s="53">
        <v>2.23E-2</v>
      </c>
      <c r="I4212" s="43">
        <f t="shared" si="881"/>
        <v>629.28</v>
      </c>
      <c r="J4212" s="43">
        <f t="shared" si="882"/>
        <v>14.032943999999999</v>
      </c>
      <c r="L4212">
        <f>_xlfn.XLOOKUP(B4212,Analítico!B:B,Analítico!I:I,0)</f>
        <v>629.28</v>
      </c>
    </row>
    <row r="4213" spans="1:12" ht="25.5" customHeight="1" x14ac:dyDescent="0.25">
      <c r="A4213" s="50" t="s">
        <v>1638</v>
      </c>
      <c r="B4213" s="51" t="s">
        <v>3453</v>
      </c>
      <c r="C4213" s="50" t="s">
        <v>157</v>
      </c>
      <c r="D4213" s="50" t="s">
        <v>3454</v>
      </c>
      <c r="E4213" s="248" t="s">
        <v>1823</v>
      </c>
      <c r="F4213" s="248"/>
      <c r="G4213" s="52" t="s">
        <v>164</v>
      </c>
      <c r="H4213" s="53">
        <v>1</v>
      </c>
      <c r="I4213" s="54">
        <v>272.07</v>
      </c>
      <c r="J4213" s="54">
        <v>272.07</v>
      </c>
      <c r="L4213">
        <f>_xlfn.XLOOKUP(B4213,Analítico!B:B,Analítico!I:I,0)</f>
        <v>0</v>
      </c>
    </row>
    <row r="4214" spans="1:12" ht="25.5" customHeight="1" x14ac:dyDescent="0.25">
      <c r="A4214" s="55" t="s">
        <v>1627</v>
      </c>
      <c r="B4214" s="56" t="s">
        <v>3455</v>
      </c>
      <c r="C4214" s="55" t="s">
        <v>157</v>
      </c>
      <c r="D4214" s="55" t="s">
        <v>3456</v>
      </c>
      <c r="E4214" s="249" t="s">
        <v>1648</v>
      </c>
      <c r="F4214" s="249"/>
      <c r="G4214" s="57" t="s">
        <v>1724</v>
      </c>
      <c r="H4214" s="58">
        <v>0.1671</v>
      </c>
      <c r="I4214" s="59">
        <v>13.97</v>
      </c>
      <c r="J4214" s="59">
        <v>2.33</v>
      </c>
      <c r="L4214">
        <f>_xlfn.XLOOKUP(B4214,Analítico!B:B,Analítico!I:I,0)</f>
        <v>0</v>
      </c>
    </row>
    <row r="4215" spans="1:12" ht="25.5" customHeight="1" thickBot="1" x14ac:dyDescent="0.3">
      <c r="A4215" s="55" t="s">
        <v>1627</v>
      </c>
      <c r="B4215" s="56" t="s">
        <v>3457</v>
      </c>
      <c r="C4215" s="55" t="s">
        <v>157</v>
      </c>
      <c r="D4215" s="55" t="s">
        <v>3458</v>
      </c>
      <c r="E4215" s="249" t="s">
        <v>1648</v>
      </c>
      <c r="F4215" s="249"/>
      <c r="G4215" s="57" t="s">
        <v>259</v>
      </c>
      <c r="H4215" s="58">
        <v>0.2</v>
      </c>
      <c r="I4215" s="59">
        <v>22.87</v>
      </c>
      <c r="J4215" s="59">
        <v>4.57</v>
      </c>
      <c r="L4215">
        <f>_xlfn.XLOOKUP(B4215,Analítico!B:B,Analítico!I:I,0)</f>
        <v>0</v>
      </c>
    </row>
    <row r="4216" spans="1:12" ht="26.25" hidden="1" thickBot="1" x14ac:dyDescent="0.3">
      <c r="A4216" s="44"/>
      <c r="B4216" s="44"/>
      <c r="C4216" s="44"/>
      <c r="D4216" s="44"/>
      <c r="E4216" s="44" t="s">
        <v>1629</v>
      </c>
      <c r="F4216" s="45">
        <v>127.1</v>
      </c>
      <c r="G4216" s="44" t="s">
        <v>1630</v>
      </c>
      <c r="H4216" s="45">
        <v>0</v>
      </c>
      <c r="I4216" s="44" t="s">
        <v>1631</v>
      </c>
      <c r="J4216" s="45">
        <v>127.1</v>
      </c>
      <c r="L4216">
        <f>_xlfn.XLOOKUP(B4216,Analítico!B:B,Analítico!I:I,0)</f>
        <v>0</v>
      </c>
    </row>
    <row r="4217" spans="1:12" ht="15" hidden="1" customHeight="1" thickBot="1" x14ac:dyDescent="0.3">
      <c r="A4217" s="44"/>
      <c r="B4217" s="44"/>
      <c r="C4217" s="44"/>
      <c r="D4217" s="44"/>
      <c r="E4217" s="44" t="s">
        <v>1632</v>
      </c>
      <c r="F4217" s="45">
        <v>79.790000000000006</v>
      </c>
      <c r="G4217" s="44"/>
      <c r="H4217" s="229" t="s">
        <v>1633</v>
      </c>
      <c r="I4217" s="229"/>
      <c r="J4217" s="45">
        <v>442.5</v>
      </c>
      <c r="L4217">
        <f>_xlfn.XLOOKUP(B4217,Analítico!B:B,Analítico!I:I,0)</f>
        <v>0</v>
      </c>
    </row>
    <row r="4218" spans="1:12" ht="0.75" customHeight="1" thickTop="1" x14ac:dyDescent="0.25">
      <c r="A4218" s="49"/>
      <c r="B4218" s="49"/>
      <c r="C4218" s="49"/>
      <c r="D4218" s="49"/>
      <c r="E4218" s="49"/>
      <c r="F4218" s="49"/>
      <c r="G4218" s="49"/>
      <c r="H4218" s="49"/>
      <c r="I4218" s="49"/>
      <c r="J4218" s="49"/>
      <c r="L4218">
        <f>_xlfn.XLOOKUP(B4218,Analítico!B:B,Analítico!I:I,0)</f>
        <v>0</v>
      </c>
    </row>
    <row r="4219" spans="1:12" ht="18" hidden="1" customHeight="1" x14ac:dyDescent="0.25">
      <c r="A4219" s="36"/>
      <c r="B4219" s="37" t="s">
        <v>137</v>
      </c>
      <c r="C4219" s="36" t="s">
        <v>138</v>
      </c>
      <c r="D4219" s="36" t="s">
        <v>9</v>
      </c>
      <c r="E4219" s="250" t="s">
        <v>1626</v>
      </c>
      <c r="F4219" s="250"/>
      <c r="G4219" s="38" t="s">
        <v>139</v>
      </c>
      <c r="H4219" s="37" t="s">
        <v>140</v>
      </c>
      <c r="I4219" s="37" t="s">
        <v>141</v>
      </c>
      <c r="J4219" s="37" t="s">
        <v>10</v>
      </c>
      <c r="L4219" t="str">
        <f>_xlfn.XLOOKUP(B4219,Analítico!B:B,Analítico!I:I,0)</f>
        <v>Valor Unit</v>
      </c>
    </row>
    <row r="4220" spans="1:12" ht="25.5" customHeight="1" x14ac:dyDescent="0.25">
      <c r="A4220" s="39" t="s">
        <v>1636</v>
      </c>
      <c r="B4220" s="40" t="s">
        <v>3453</v>
      </c>
      <c r="C4220" s="39" t="s">
        <v>157</v>
      </c>
      <c r="D4220" s="39" t="s">
        <v>3454</v>
      </c>
      <c r="E4220" s="251" t="s">
        <v>1823</v>
      </c>
      <c r="F4220" s="251"/>
      <c r="G4220" s="41" t="s">
        <v>164</v>
      </c>
      <c r="H4220" s="42">
        <v>1</v>
      </c>
      <c r="I4220" s="43">
        <v>272.07</v>
      </c>
      <c r="J4220" s="43">
        <v>272.07</v>
      </c>
      <c r="L4220">
        <f>_xlfn.XLOOKUP(B4220,Analítico!B:B,Analítico!I:I,0)</f>
        <v>0</v>
      </c>
    </row>
    <row r="4221" spans="1:12" ht="25.5" customHeight="1" x14ac:dyDescent="0.25">
      <c r="A4221" s="50" t="s">
        <v>1638</v>
      </c>
      <c r="B4221" s="51" t="s">
        <v>1839</v>
      </c>
      <c r="C4221" s="50" t="s">
        <v>157</v>
      </c>
      <c r="D4221" s="50" t="s">
        <v>1840</v>
      </c>
      <c r="E4221" s="248" t="s">
        <v>1637</v>
      </c>
      <c r="F4221" s="248"/>
      <c r="G4221" s="52" t="s">
        <v>266</v>
      </c>
      <c r="H4221" s="53">
        <v>2.7410000000000001</v>
      </c>
      <c r="I4221" s="43">
        <f t="shared" ref="I4221:I4222" si="883">L4221</f>
        <v>25.18</v>
      </c>
      <c r="J4221" s="43">
        <f t="shared" ref="J4221:J4222" si="884">H4221*I4221</f>
        <v>69.018380000000008</v>
      </c>
      <c r="L4221">
        <f>_xlfn.XLOOKUP(B4221,Analítico!B:B,Analítico!I:I,0)</f>
        <v>25.18</v>
      </c>
    </row>
    <row r="4222" spans="1:12" ht="24" customHeight="1" x14ac:dyDescent="0.25">
      <c r="A4222" s="50" t="s">
        <v>1638</v>
      </c>
      <c r="B4222" s="51" t="s">
        <v>1186</v>
      </c>
      <c r="C4222" s="50" t="s">
        <v>157</v>
      </c>
      <c r="D4222" s="50" t="s">
        <v>1187</v>
      </c>
      <c r="E4222" s="248" t="s">
        <v>1637</v>
      </c>
      <c r="F4222" s="248"/>
      <c r="G4222" s="52" t="s">
        <v>266</v>
      </c>
      <c r="H4222" s="53">
        <v>1.357</v>
      </c>
      <c r="I4222" s="43">
        <f t="shared" si="883"/>
        <v>18.82</v>
      </c>
      <c r="J4222" s="43">
        <f t="shared" si="884"/>
        <v>25.538740000000001</v>
      </c>
      <c r="L4222">
        <f>_xlfn.XLOOKUP(B4222,Analítico!B:B,Analítico!I:I,0)</f>
        <v>18.82</v>
      </c>
    </row>
    <row r="4223" spans="1:12" ht="78" customHeight="1" x14ac:dyDescent="0.25">
      <c r="A4223" s="55" t="s">
        <v>1627</v>
      </c>
      <c r="B4223" s="56" t="s">
        <v>3459</v>
      </c>
      <c r="C4223" s="55" t="s">
        <v>157</v>
      </c>
      <c r="D4223" s="55" t="s">
        <v>3460</v>
      </c>
      <c r="E4223" s="249" t="s">
        <v>1648</v>
      </c>
      <c r="F4223" s="249"/>
      <c r="G4223" s="57" t="s">
        <v>3461</v>
      </c>
      <c r="H4223" s="58">
        <v>1</v>
      </c>
      <c r="I4223" s="59">
        <v>175</v>
      </c>
      <c r="J4223" s="59">
        <v>175</v>
      </c>
      <c r="L4223">
        <f>_xlfn.XLOOKUP(B4223,Analítico!B:B,Analítico!I:I,0)</f>
        <v>0</v>
      </c>
    </row>
    <row r="4224" spans="1:12" ht="24" customHeight="1" x14ac:dyDescent="0.25">
      <c r="A4224" s="55" t="s">
        <v>1627</v>
      </c>
      <c r="B4224" s="56" t="s">
        <v>3462</v>
      </c>
      <c r="C4224" s="55" t="s">
        <v>157</v>
      </c>
      <c r="D4224" s="55" t="s">
        <v>3463</v>
      </c>
      <c r="E4224" s="249" t="s">
        <v>1648</v>
      </c>
      <c r="F4224" s="249"/>
      <c r="G4224" s="57" t="s">
        <v>259</v>
      </c>
      <c r="H4224" s="58">
        <v>1.0999999999999999E-2</v>
      </c>
      <c r="I4224" s="59">
        <v>30.16</v>
      </c>
      <c r="J4224" s="59">
        <v>0.33</v>
      </c>
      <c r="L4224">
        <f>_xlfn.XLOOKUP(B4224,Analítico!B:B,Analítico!I:I,0)</f>
        <v>0</v>
      </c>
    </row>
    <row r="4225" spans="1:12" ht="25.5" customHeight="1" thickBot="1" x14ac:dyDescent="0.3">
      <c r="A4225" s="55" t="s">
        <v>1627</v>
      </c>
      <c r="B4225" s="56" t="s">
        <v>3464</v>
      </c>
      <c r="C4225" s="55" t="s">
        <v>157</v>
      </c>
      <c r="D4225" s="55" t="s">
        <v>3465</v>
      </c>
      <c r="E4225" s="249" t="s">
        <v>1648</v>
      </c>
      <c r="F4225" s="249"/>
      <c r="G4225" s="57" t="s">
        <v>259</v>
      </c>
      <c r="H4225" s="58">
        <v>2.4E-2</v>
      </c>
      <c r="I4225" s="59">
        <v>22.89</v>
      </c>
      <c r="J4225" s="59">
        <v>0.54</v>
      </c>
      <c r="L4225">
        <f>_xlfn.XLOOKUP(B4225,Analítico!B:B,Analítico!I:I,0)</f>
        <v>0</v>
      </c>
    </row>
    <row r="4226" spans="1:12" ht="26.25" hidden="1" thickBot="1" x14ac:dyDescent="0.3">
      <c r="A4226" s="44"/>
      <c r="B4226" s="44"/>
      <c r="C4226" s="44"/>
      <c r="D4226" s="44"/>
      <c r="E4226" s="44" t="s">
        <v>1629</v>
      </c>
      <c r="F4226" s="45">
        <v>72.180000000000007</v>
      </c>
      <c r="G4226" s="44" t="s">
        <v>1630</v>
      </c>
      <c r="H4226" s="45">
        <v>0</v>
      </c>
      <c r="I4226" s="44" t="s">
        <v>1631</v>
      </c>
      <c r="J4226" s="45">
        <v>72.180000000000007</v>
      </c>
      <c r="L4226">
        <f>_xlfn.XLOOKUP(B4226,Analítico!B:B,Analítico!I:I,0)</f>
        <v>0</v>
      </c>
    </row>
    <row r="4227" spans="1:12" ht="15" hidden="1" customHeight="1" thickBot="1" x14ac:dyDescent="0.3">
      <c r="A4227" s="44"/>
      <c r="B4227" s="44"/>
      <c r="C4227" s="44"/>
      <c r="D4227" s="44"/>
      <c r="E4227" s="44" t="s">
        <v>1632</v>
      </c>
      <c r="F4227" s="45">
        <v>59.85</v>
      </c>
      <c r="G4227" s="44"/>
      <c r="H4227" s="229" t="s">
        <v>1633</v>
      </c>
      <c r="I4227" s="229"/>
      <c r="J4227" s="45">
        <v>331.92</v>
      </c>
      <c r="L4227">
        <f>_xlfn.XLOOKUP(B4227,Analítico!B:B,Analítico!I:I,0)</f>
        <v>0</v>
      </c>
    </row>
    <row r="4228" spans="1:12" ht="0.75" customHeight="1" thickTop="1" x14ac:dyDescent="0.25">
      <c r="A4228" s="49"/>
      <c r="B4228" s="49"/>
      <c r="C4228" s="49"/>
      <c r="D4228" s="49"/>
      <c r="E4228" s="49"/>
      <c r="F4228" s="49"/>
      <c r="G4228" s="49"/>
      <c r="H4228" s="49"/>
      <c r="I4228" s="49"/>
      <c r="J4228" s="49"/>
      <c r="L4228">
        <f>_xlfn.XLOOKUP(B4228,Analítico!B:B,Analítico!I:I,0)</f>
        <v>0</v>
      </c>
    </row>
    <row r="4229" spans="1:12" ht="18" hidden="1" customHeight="1" x14ac:dyDescent="0.25">
      <c r="A4229" s="36"/>
      <c r="B4229" s="37" t="s">
        <v>137</v>
      </c>
      <c r="C4229" s="36" t="s">
        <v>138</v>
      </c>
      <c r="D4229" s="36" t="s">
        <v>9</v>
      </c>
      <c r="E4229" s="250" t="s">
        <v>1626</v>
      </c>
      <c r="F4229" s="250"/>
      <c r="G4229" s="38" t="s">
        <v>139</v>
      </c>
      <c r="H4229" s="37" t="s">
        <v>140</v>
      </c>
      <c r="I4229" s="37" t="s">
        <v>141</v>
      </c>
      <c r="J4229" s="37" t="s">
        <v>10</v>
      </c>
      <c r="L4229" t="str">
        <f>_xlfn.XLOOKUP(B4229,Analítico!B:B,Analítico!I:I,0)</f>
        <v>Valor Unit</v>
      </c>
    </row>
    <row r="4230" spans="1:12" ht="51.75" customHeight="1" x14ac:dyDescent="0.25">
      <c r="A4230" s="39" t="s">
        <v>1636</v>
      </c>
      <c r="B4230" s="40" t="s">
        <v>3209</v>
      </c>
      <c r="C4230" s="39" t="s">
        <v>157</v>
      </c>
      <c r="D4230" s="39" t="s">
        <v>3210</v>
      </c>
      <c r="E4230" s="251" t="s">
        <v>1900</v>
      </c>
      <c r="F4230" s="251"/>
      <c r="G4230" s="41" t="s">
        <v>1904</v>
      </c>
      <c r="H4230" s="42">
        <v>1</v>
      </c>
      <c r="I4230" s="43">
        <f>L4230</f>
        <v>0.38</v>
      </c>
      <c r="J4230" s="43">
        <f>H4230*I4230</f>
        <v>0.38</v>
      </c>
      <c r="L4230">
        <f>_xlfn.XLOOKUP(B4230,Analítico!B:B,Analítico!I:I,0)</f>
        <v>0.38</v>
      </c>
    </row>
    <row r="4231" spans="1:12" ht="51.75" customHeight="1" x14ac:dyDescent="0.25">
      <c r="A4231" s="50" t="s">
        <v>1638</v>
      </c>
      <c r="B4231" s="51" t="s">
        <v>3466</v>
      </c>
      <c r="C4231" s="50" t="s">
        <v>157</v>
      </c>
      <c r="D4231" s="50" t="s">
        <v>3467</v>
      </c>
      <c r="E4231" s="248" t="s">
        <v>1900</v>
      </c>
      <c r="F4231" s="248"/>
      <c r="G4231" s="52" t="s">
        <v>266</v>
      </c>
      <c r="H4231" s="53">
        <v>1</v>
      </c>
      <c r="I4231" s="54">
        <v>0.35</v>
      </c>
      <c r="J4231" s="54">
        <v>0.35</v>
      </c>
      <c r="L4231">
        <f>_xlfn.XLOOKUP(B4231,Analítico!B:B,Analítico!I:I,0)</f>
        <v>0</v>
      </c>
    </row>
    <row r="4232" spans="1:12" ht="39" customHeight="1" thickBot="1" x14ac:dyDescent="0.3">
      <c r="A4232" s="50" t="s">
        <v>1638</v>
      </c>
      <c r="B4232" s="51" t="s">
        <v>3468</v>
      </c>
      <c r="C4232" s="50" t="s">
        <v>157</v>
      </c>
      <c r="D4232" s="50" t="s">
        <v>3469</v>
      </c>
      <c r="E4232" s="248" t="s">
        <v>1900</v>
      </c>
      <c r="F4232" s="248"/>
      <c r="G4232" s="52" t="s">
        <v>266</v>
      </c>
      <c r="H4232" s="53">
        <v>1</v>
      </c>
      <c r="I4232" s="54">
        <v>0.04</v>
      </c>
      <c r="J4232" s="54">
        <v>0.04</v>
      </c>
      <c r="L4232">
        <f>_xlfn.XLOOKUP(B4232,Analítico!B:B,Analítico!I:I,0)</f>
        <v>0</v>
      </c>
    </row>
    <row r="4233" spans="1:12" ht="26.25" hidden="1" thickBot="1" x14ac:dyDescent="0.3">
      <c r="A4233" s="44"/>
      <c r="B4233" s="44"/>
      <c r="C4233" s="44"/>
      <c r="D4233" s="44"/>
      <c r="E4233" s="44" t="s">
        <v>1629</v>
      </c>
      <c r="F4233" s="45">
        <v>0</v>
      </c>
      <c r="G4233" s="44" t="s">
        <v>1630</v>
      </c>
      <c r="H4233" s="45">
        <v>0</v>
      </c>
      <c r="I4233" s="44" t="s">
        <v>1631</v>
      </c>
      <c r="J4233" s="45">
        <v>0</v>
      </c>
      <c r="L4233">
        <f>_xlfn.XLOOKUP(B4233,Analítico!B:B,Analítico!I:I,0)</f>
        <v>0</v>
      </c>
    </row>
    <row r="4234" spans="1:12" ht="15" hidden="1" customHeight="1" thickBot="1" x14ac:dyDescent="0.3">
      <c r="A4234" s="44"/>
      <c r="B4234" s="44"/>
      <c r="C4234" s="44"/>
      <c r="D4234" s="44"/>
      <c r="E4234" s="44" t="s">
        <v>1632</v>
      </c>
      <c r="F4234" s="45">
        <v>0.08</v>
      </c>
      <c r="G4234" s="44"/>
      <c r="H4234" s="229" t="s">
        <v>1633</v>
      </c>
      <c r="I4234" s="229"/>
      <c r="J4234" s="45">
        <v>0.47</v>
      </c>
      <c r="L4234">
        <f>_xlfn.XLOOKUP(B4234,Analítico!B:B,Analítico!I:I,0)</f>
        <v>0</v>
      </c>
    </row>
    <row r="4235" spans="1:12" ht="0.75" customHeight="1" thickTop="1" x14ac:dyDescent="0.25">
      <c r="A4235" s="49"/>
      <c r="B4235" s="49"/>
      <c r="C4235" s="49"/>
      <c r="D4235" s="49"/>
      <c r="E4235" s="49"/>
      <c r="F4235" s="49"/>
      <c r="G4235" s="49"/>
      <c r="H4235" s="49"/>
      <c r="I4235" s="49"/>
      <c r="J4235" s="49"/>
      <c r="L4235">
        <f>_xlfn.XLOOKUP(B4235,Analítico!B:B,Analítico!I:I,0)</f>
        <v>0</v>
      </c>
    </row>
    <row r="4236" spans="1:12" ht="18" hidden="1" customHeight="1" x14ac:dyDescent="0.25">
      <c r="A4236" s="36"/>
      <c r="B4236" s="37" t="s">
        <v>137</v>
      </c>
      <c r="C4236" s="36" t="s">
        <v>138</v>
      </c>
      <c r="D4236" s="36" t="s">
        <v>9</v>
      </c>
      <c r="E4236" s="250" t="s">
        <v>1626</v>
      </c>
      <c r="F4236" s="250"/>
      <c r="G4236" s="38" t="s">
        <v>139</v>
      </c>
      <c r="H4236" s="37" t="s">
        <v>140</v>
      </c>
      <c r="I4236" s="37" t="s">
        <v>141</v>
      </c>
      <c r="J4236" s="37" t="s">
        <v>10</v>
      </c>
      <c r="L4236" t="str">
        <f>_xlfn.XLOOKUP(B4236,Analítico!B:B,Analítico!I:I,0)</f>
        <v>Valor Unit</v>
      </c>
    </row>
    <row r="4237" spans="1:12" ht="51.75" customHeight="1" x14ac:dyDescent="0.25">
      <c r="A4237" s="39" t="s">
        <v>1636</v>
      </c>
      <c r="B4237" s="40" t="s">
        <v>3207</v>
      </c>
      <c r="C4237" s="39" t="s">
        <v>157</v>
      </c>
      <c r="D4237" s="39" t="s">
        <v>3208</v>
      </c>
      <c r="E4237" s="251" t="s">
        <v>1900</v>
      </c>
      <c r="F4237" s="251"/>
      <c r="G4237" s="41" t="s">
        <v>1901</v>
      </c>
      <c r="H4237" s="42">
        <v>1</v>
      </c>
      <c r="I4237" s="43">
        <f>L4237</f>
        <v>1.8</v>
      </c>
      <c r="J4237" s="43">
        <f>H4237*I4237</f>
        <v>1.8</v>
      </c>
      <c r="L4237">
        <f>_xlfn.XLOOKUP(B4237,Analítico!B:B,Analítico!I:I,0)</f>
        <v>1.8</v>
      </c>
    </row>
    <row r="4238" spans="1:12" ht="51.75" customHeight="1" x14ac:dyDescent="0.25">
      <c r="A4238" s="50" t="s">
        <v>1638</v>
      </c>
      <c r="B4238" s="51" t="s">
        <v>3466</v>
      </c>
      <c r="C4238" s="50" t="s">
        <v>157</v>
      </c>
      <c r="D4238" s="50" t="s">
        <v>3467</v>
      </c>
      <c r="E4238" s="248" t="s">
        <v>1900</v>
      </c>
      <c r="F4238" s="248"/>
      <c r="G4238" s="52" t="s">
        <v>266</v>
      </c>
      <c r="H4238" s="53">
        <v>1</v>
      </c>
      <c r="I4238" s="54">
        <v>0.35</v>
      </c>
      <c r="J4238" s="54">
        <v>0.35</v>
      </c>
      <c r="L4238">
        <f>_xlfn.XLOOKUP(B4238,Analítico!B:B,Analítico!I:I,0)</f>
        <v>0</v>
      </c>
    </row>
    <row r="4239" spans="1:12" ht="39" customHeight="1" x14ac:dyDescent="0.25">
      <c r="A4239" s="50" t="s">
        <v>1638</v>
      </c>
      <c r="B4239" s="51" t="s">
        <v>3468</v>
      </c>
      <c r="C4239" s="50" t="s">
        <v>157</v>
      </c>
      <c r="D4239" s="50" t="s">
        <v>3469</v>
      </c>
      <c r="E4239" s="248" t="s">
        <v>1900</v>
      </c>
      <c r="F4239" s="248"/>
      <c r="G4239" s="52" t="s">
        <v>266</v>
      </c>
      <c r="H4239" s="53">
        <v>1</v>
      </c>
      <c r="I4239" s="54">
        <v>0.04</v>
      </c>
      <c r="J4239" s="54">
        <v>0.04</v>
      </c>
      <c r="L4239">
        <f>_xlfn.XLOOKUP(B4239,Analítico!B:B,Analítico!I:I,0)</f>
        <v>0</v>
      </c>
    </row>
    <row r="4240" spans="1:12" ht="51.75" customHeight="1" x14ac:dyDescent="0.25">
      <c r="A4240" s="50" t="s">
        <v>1638</v>
      </c>
      <c r="B4240" s="51" t="s">
        <v>3470</v>
      </c>
      <c r="C4240" s="50" t="s">
        <v>157</v>
      </c>
      <c r="D4240" s="50" t="s">
        <v>3471</v>
      </c>
      <c r="E4240" s="248" t="s">
        <v>1900</v>
      </c>
      <c r="F4240" s="248"/>
      <c r="G4240" s="52" t="s">
        <v>266</v>
      </c>
      <c r="H4240" s="53">
        <v>1</v>
      </c>
      <c r="I4240" s="54">
        <v>0.38</v>
      </c>
      <c r="J4240" s="54">
        <v>0.38</v>
      </c>
      <c r="L4240">
        <f>_xlfn.XLOOKUP(B4240,Analítico!B:B,Analítico!I:I,0)</f>
        <v>0</v>
      </c>
    </row>
    <row r="4241" spans="1:12" ht="51.75" customHeight="1" thickBot="1" x14ac:dyDescent="0.3">
      <c r="A4241" s="50" t="s">
        <v>1638</v>
      </c>
      <c r="B4241" s="51" t="s">
        <v>3472</v>
      </c>
      <c r="C4241" s="50" t="s">
        <v>157</v>
      </c>
      <c r="D4241" s="50" t="s">
        <v>3473</v>
      </c>
      <c r="E4241" s="248" t="s">
        <v>1900</v>
      </c>
      <c r="F4241" s="248"/>
      <c r="G4241" s="52" t="s">
        <v>266</v>
      </c>
      <c r="H4241" s="53">
        <v>1</v>
      </c>
      <c r="I4241" s="54">
        <v>1.07</v>
      </c>
      <c r="J4241" s="54">
        <v>1.07</v>
      </c>
      <c r="L4241">
        <f>_xlfn.XLOOKUP(B4241,Analítico!B:B,Analítico!I:I,0)</f>
        <v>0</v>
      </c>
    </row>
    <row r="4242" spans="1:12" ht="26.25" hidden="1" thickBot="1" x14ac:dyDescent="0.3">
      <c r="A4242" s="44"/>
      <c r="B4242" s="44"/>
      <c r="C4242" s="44"/>
      <c r="D4242" s="44"/>
      <c r="E4242" s="44" t="s">
        <v>1629</v>
      </c>
      <c r="F4242" s="45">
        <v>0</v>
      </c>
      <c r="G4242" s="44" t="s">
        <v>1630</v>
      </c>
      <c r="H4242" s="45">
        <v>0</v>
      </c>
      <c r="I4242" s="44" t="s">
        <v>1631</v>
      </c>
      <c r="J4242" s="45">
        <v>0</v>
      </c>
      <c r="L4242">
        <f>_xlfn.XLOOKUP(B4242,Analítico!B:B,Analítico!I:I,0)</f>
        <v>0</v>
      </c>
    </row>
    <row r="4243" spans="1:12" ht="15" hidden="1" customHeight="1" thickBot="1" x14ac:dyDescent="0.3">
      <c r="A4243" s="44"/>
      <c r="B4243" s="44"/>
      <c r="C4243" s="44"/>
      <c r="D4243" s="44"/>
      <c r="E4243" s="44" t="s">
        <v>1632</v>
      </c>
      <c r="F4243" s="45">
        <v>0.4</v>
      </c>
      <c r="G4243" s="44"/>
      <c r="H4243" s="229" t="s">
        <v>1633</v>
      </c>
      <c r="I4243" s="229"/>
      <c r="J4243" s="45">
        <v>2.2400000000000002</v>
      </c>
      <c r="L4243">
        <f>_xlfn.XLOOKUP(B4243,Analítico!B:B,Analítico!I:I,0)</f>
        <v>0</v>
      </c>
    </row>
    <row r="4244" spans="1:12" ht="0.75" customHeight="1" thickTop="1" x14ac:dyDescent="0.25">
      <c r="A4244" s="49"/>
      <c r="B4244" s="49"/>
      <c r="C4244" s="49"/>
      <c r="D4244" s="49"/>
      <c r="E4244" s="49"/>
      <c r="F4244" s="49"/>
      <c r="G4244" s="49"/>
      <c r="H4244" s="49"/>
      <c r="I4244" s="49"/>
      <c r="J4244" s="49"/>
      <c r="L4244">
        <f>_xlfn.XLOOKUP(B4244,Analítico!B:B,Analítico!I:I,0)</f>
        <v>0</v>
      </c>
    </row>
    <row r="4245" spans="1:12" ht="18" hidden="1" customHeight="1" x14ac:dyDescent="0.25">
      <c r="A4245" s="36"/>
      <c r="B4245" s="37" t="s">
        <v>137</v>
      </c>
      <c r="C4245" s="36" t="s">
        <v>138</v>
      </c>
      <c r="D4245" s="36" t="s">
        <v>9</v>
      </c>
      <c r="E4245" s="250" t="s">
        <v>1626</v>
      </c>
      <c r="F4245" s="250"/>
      <c r="G4245" s="38" t="s">
        <v>139</v>
      </c>
      <c r="H4245" s="37" t="s">
        <v>140</v>
      </c>
      <c r="I4245" s="37" t="s">
        <v>141</v>
      </c>
      <c r="J4245" s="37" t="s">
        <v>10</v>
      </c>
      <c r="L4245" t="str">
        <f>_xlfn.XLOOKUP(B4245,Analítico!B:B,Analítico!I:I,0)</f>
        <v>Valor Unit</v>
      </c>
    </row>
    <row r="4246" spans="1:12" ht="51.75" customHeight="1" x14ac:dyDescent="0.25">
      <c r="A4246" s="39" t="s">
        <v>1636</v>
      </c>
      <c r="B4246" s="40" t="s">
        <v>3466</v>
      </c>
      <c r="C4246" s="39" t="s">
        <v>157</v>
      </c>
      <c r="D4246" s="39" t="s">
        <v>3467</v>
      </c>
      <c r="E4246" s="251" t="s">
        <v>1900</v>
      </c>
      <c r="F4246" s="251"/>
      <c r="G4246" s="41" t="s">
        <v>266</v>
      </c>
      <c r="H4246" s="42">
        <v>1</v>
      </c>
      <c r="I4246" s="43">
        <v>0.35</v>
      </c>
      <c r="J4246" s="43">
        <v>0.35</v>
      </c>
      <c r="L4246">
        <f>_xlfn.XLOOKUP(B4246,Analítico!B:B,Analítico!I:I,0)</f>
        <v>0</v>
      </c>
    </row>
    <row r="4247" spans="1:12" ht="39" customHeight="1" thickBot="1" x14ac:dyDescent="0.3">
      <c r="A4247" s="55" t="s">
        <v>1627</v>
      </c>
      <c r="B4247" s="56" t="s">
        <v>3474</v>
      </c>
      <c r="C4247" s="55" t="s">
        <v>157</v>
      </c>
      <c r="D4247" s="55" t="s">
        <v>3475</v>
      </c>
      <c r="E4247" s="249" t="s">
        <v>1643</v>
      </c>
      <c r="F4247" s="249"/>
      <c r="G4247" s="57" t="s">
        <v>164</v>
      </c>
      <c r="H4247" s="58">
        <v>6.3999999999999997E-5</v>
      </c>
      <c r="I4247" s="59">
        <v>5500</v>
      </c>
      <c r="J4247" s="59">
        <v>0.35</v>
      </c>
      <c r="L4247">
        <f>_xlfn.XLOOKUP(B4247,Analítico!B:B,Analítico!I:I,0)</f>
        <v>0</v>
      </c>
    </row>
    <row r="4248" spans="1:12" ht="26.25" hidden="1" thickBot="1" x14ac:dyDescent="0.3">
      <c r="A4248" s="44"/>
      <c r="B4248" s="44"/>
      <c r="C4248" s="44"/>
      <c r="D4248" s="44"/>
      <c r="E4248" s="44" t="s">
        <v>1629</v>
      </c>
      <c r="F4248" s="45">
        <v>0</v>
      </c>
      <c r="G4248" s="44" t="s">
        <v>1630</v>
      </c>
      <c r="H4248" s="45">
        <v>0</v>
      </c>
      <c r="I4248" s="44" t="s">
        <v>1631</v>
      </c>
      <c r="J4248" s="45">
        <v>0</v>
      </c>
      <c r="L4248">
        <f>_xlfn.XLOOKUP(B4248,Analítico!B:B,Analítico!I:I,0)</f>
        <v>0</v>
      </c>
    </row>
    <row r="4249" spans="1:12" ht="15" hidden="1" customHeight="1" thickBot="1" x14ac:dyDescent="0.3">
      <c r="A4249" s="44"/>
      <c r="B4249" s="44"/>
      <c r="C4249" s="44"/>
      <c r="D4249" s="44"/>
      <c r="E4249" s="44" t="s">
        <v>1632</v>
      </c>
      <c r="F4249" s="45">
        <v>7.0000000000000007E-2</v>
      </c>
      <c r="G4249" s="44"/>
      <c r="H4249" s="229" t="s">
        <v>1633</v>
      </c>
      <c r="I4249" s="229"/>
      <c r="J4249" s="45">
        <v>0.42</v>
      </c>
      <c r="L4249">
        <f>_xlfn.XLOOKUP(B4249,Analítico!B:B,Analítico!I:I,0)</f>
        <v>0</v>
      </c>
    </row>
    <row r="4250" spans="1:12" ht="0.75" customHeight="1" thickTop="1" x14ac:dyDescent="0.25">
      <c r="A4250" s="49"/>
      <c r="B4250" s="49"/>
      <c r="C4250" s="49"/>
      <c r="D4250" s="49"/>
      <c r="E4250" s="49"/>
      <c r="F4250" s="49"/>
      <c r="G4250" s="49"/>
      <c r="H4250" s="49"/>
      <c r="I4250" s="49"/>
      <c r="J4250" s="49"/>
      <c r="L4250">
        <f>_xlfn.XLOOKUP(B4250,Analítico!B:B,Analítico!I:I,0)</f>
        <v>0</v>
      </c>
    </row>
    <row r="4251" spans="1:12" ht="18" hidden="1" customHeight="1" x14ac:dyDescent="0.25">
      <c r="A4251" s="36"/>
      <c r="B4251" s="37" t="s">
        <v>137</v>
      </c>
      <c r="C4251" s="36" t="s">
        <v>138</v>
      </c>
      <c r="D4251" s="36" t="s">
        <v>9</v>
      </c>
      <c r="E4251" s="250" t="s">
        <v>1626</v>
      </c>
      <c r="F4251" s="250"/>
      <c r="G4251" s="38" t="s">
        <v>139</v>
      </c>
      <c r="H4251" s="37" t="s">
        <v>140</v>
      </c>
      <c r="I4251" s="37" t="s">
        <v>141</v>
      </c>
      <c r="J4251" s="37" t="s">
        <v>10</v>
      </c>
      <c r="L4251" t="str">
        <f>_xlfn.XLOOKUP(B4251,Analítico!B:B,Analítico!I:I,0)</f>
        <v>Valor Unit</v>
      </c>
    </row>
    <row r="4252" spans="1:12" ht="39" customHeight="1" x14ac:dyDescent="0.25">
      <c r="A4252" s="39" t="s">
        <v>1636</v>
      </c>
      <c r="B4252" s="40" t="s">
        <v>3468</v>
      </c>
      <c r="C4252" s="39" t="s">
        <v>157</v>
      </c>
      <c r="D4252" s="39" t="s">
        <v>3469</v>
      </c>
      <c r="E4252" s="251" t="s">
        <v>1900</v>
      </c>
      <c r="F4252" s="251"/>
      <c r="G4252" s="41" t="s">
        <v>266</v>
      </c>
      <c r="H4252" s="42">
        <v>1</v>
      </c>
      <c r="I4252" s="43">
        <v>0.04</v>
      </c>
      <c r="J4252" s="43">
        <v>0.04</v>
      </c>
      <c r="L4252">
        <f>_xlfn.XLOOKUP(B4252,Analítico!B:B,Analítico!I:I,0)</f>
        <v>0</v>
      </c>
    </row>
    <row r="4253" spans="1:12" ht="39" customHeight="1" thickBot="1" x14ac:dyDescent="0.3">
      <c r="A4253" s="55" t="s">
        <v>1627</v>
      </c>
      <c r="B4253" s="56" t="s">
        <v>3474</v>
      </c>
      <c r="C4253" s="55" t="s">
        <v>157</v>
      </c>
      <c r="D4253" s="55" t="s">
        <v>3475</v>
      </c>
      <c r="E4253" s="249" t="s">
        <v>1643</v>
      </c>
      <c r="F4253" s="249"/>
      <c r="G4253" s="57" t="s">
        <v>164</v>
      </c>
      <c r="H4253" s="58">
        <v>7.6000000000000001E-6</v>
      </c>
      <c r="I4253" s="59">
        <v>5500</v>
      </c>
      <c r="J4253" s="59">
        <v>0.04</v>
      </c>
      <c r="L4253">
        <f>_xlfn.XLOOKUP(B4253,Analítico!B:B,Analítico!I:I,0)</f>
        <v>0</v>
      </c>
    </row>
    <row r="4254" spans="1:12" ht="26.25" hidden="1" thickBot="1" x14ac:dyDescent="0.3">
      <c r="A4254" s="44"/>
      <c r="B4254" s="44"/>
      <c r="C4254" s="44"/>
      <c r="D4254" s="44"/>
      <c r="E4254" s="44" t="s">
        <v>1629</v>
      </c>
      <c r="F4254" s="45">
        <v>0</v>
      </c>
      <c r="G4254" s="44" t="s">
        <v>1630</v>
      </c>
      <c r="H4254" s="45">
        <v>0</v>
      </c>
      <c r="I4254" s="44" t="s">
        <v>1631</v>
      </c>
      <c r="J4254" s="45">
        <v>0</v>
      </c>
      <c r="L4254">
        <f>_xlfn.XLOOKUP(B4254,Analítico!B:B,Analítico!I:I,0)</f>
        <v>0</v>
      </c>
    </row>
    <row r="4255" spans="1:12" ht="15" hidden="1" customHeight="1" thickBot="1" x14ac:dyDescent="0.3">
      <c r="A4255" s="44"/>
      <c r="B4255" s="44"/>
      <c r="C4255" s="44"/>
      <c r="D4255" s="44"/>
      <c r="E4255" s="44" t="s">
        <v>1632</v>
      </c>
      <c r="F4255" s="45">
        <v>0</v>
      </c>
      <c r="G4255" s="44"/>
      <c r="H4255" s="229" t="s">
        <v>1633</v>
      </c>
      <c r="I4255" s="229"/>
      <c r="J4255" s="45">
        <v>0.04</v>
      </c>
      <c r="L4255">
        <f>_xlfn.XLOOKUP(B4255,Analítico!B:B,Analítico!I:I,0)</f>
        <v>0</v>
      </c>
    </row>
    <row r="4256" spans="1:12" ht="0.75" customHeight="1" thickTop="1" x14ac:dyDescent="0.25">
      <c r="A4256" s="49"/>
      <c r="B4256" s="49"/>
      <c r="C4256" s="49"/>
      <c r="D4256" s="49"/>
      <c r="E4256" s="49"/>
      <c r="F4256" s="49"/>
      <c r="G4256" s="49"/>
      <c r="H4256" s="49"/>
      <c r="I4256" s="49"/>
      <c r="J4256" s="49"/>
      <c r="L4256">
        <f>_xlfn.XLOOKUP(B4256,Analítico!B:B,Analítico!I:I,0)</f>
        <v>0</v>
      </c>
    </row>
    <row r="4257" spans="1:12" ht="18" hidden="1" customHeight="1" x14ac:dyDescent="0.25">
      <c r="A4257" s="36"/>
      <c r="B4257" s="37" t="s">
        <v>137</v>
      </c>
      <c r="C4257" s="36" t="s">
        <v>138</v>
      </c>
      <c r="D4257" s="36" t="s">
        <v>9</v>
      </c>
      <c r="E4257" s="250" t="s">
        <v>1626</v>
      </c>
      <c r="F4257" s="250"/>
      <c r="G4257" s="38" t="s">
        <v>139</v>
      </c>
      <c r="H4257" s="37" t="s">
        <v>140</v>
      </c>
      <c r="I4257" s="37" t="s">
        <v>141</v>
      </c>
      <c r="J4257" s="37" t="s">
        <v>10</v>
      </c>
      <c r="L4257" t="str">
        <f>_xlfn.XLOOKUP(B4257,Analítico!B:B,Analítico!I:I,0)</f>
        <v>Valor Unit</v>
      </c>
    </row>
    <row r="4258" spans="1:12" ht="51.75" customHeight="1" x14ac:dyDescent="0.25">
      <c r="A4258" s="39" t="s">
        <v>1636</v>
      </c>
      <c r="B4258" s="40" t="s">
        <v>3470</v>
      </c>
      <c r="C4258" s="39" t="s">
        <v>157</v>
      </c>
      <c r="D4258" s="39" t="s">
        <v>3471</v>
      </c>
      <c r="E4258" s="251" t="s">
        <v>1900</v>
      </c>
      <c r="F4258" s="251"/>
      <c r="G4258" s="41" t="s">
        <v>266</v>
      </c>
      <c r="H4258" s="42">
        <v>1</v>
      </c>
      <c r="I4258" s="43">
        <v>0.38</v>
      </c>
      <c r="J4258" s="43">
        <v>0.38</v>
      </c>
      <c r="L4258">
        <f>_xlfn.XLOOKUP(B4258,Analítico!B:B,Analítico!I:I,0)</f>
        <v>0</v>
      </c>
    </row>
    <row r="4259" spans="1:12" ht="39" customHeight="1" thickBot="1" x14ac:dyDescent="0.3">
      <c r="A4259" s="55" t="s">
        <v>1627</v>
      </c>
      <c r="B4259" s="56" t="s">
        <v>3474</v>
      </c>
      <c r="C4259" s="55" t="s">
        <v>157</v>
      </c>
      <c r="D4259" s="55" t="s">
        <v>3475</v>
      </c>
      <c r="E4259" s="249" t="s">
        <v>1643</v>
      </c>
      <c r="F4259" s="249"/>
      <c r="G4259" s="57" t="s">
        <v>164</v>
      </c>
      <c r="H4259" s="58">
        <v>6.9999999999999994E-5</v>
      </c>
      <c r="I4259" s="59">
        <v>5500</v>
      </c>
      <c r="J4259" s="59">
        <v>0.38</v>
      </c>
      <c r="L4259">
        <f>_xlfn.XLOOKUP(B4259,Analítico!B:B,Analítico!I:I,0)</f>
        <v>0</v>
      </c>
    </row>
    <row r="4260" spans="1:12" ht="26.25" hidden="1" thickBot="1" x14ac:dyDescent="0.3">
      <c r="A4260" s="44"/>
      <c r="B4260" s="44"/>
      <c r="C4260" s="44"/>
      <c r="D4260" s="44"/>
      <c r="E4260" s="44" t="s">
        <v>1629</v>
      </c>
      <c r="F4260" s="45">
        <v>0</v>
      </c>
      <c r="G4260" s="44" t="s">
        <v>1630</v>
      </c>
      <c r="H4260" s="45">
        <v>0</v>
      </c>
      <c r="I4260" s="44" t="s">
        <v>1631</v>
      </c>
      <c r="J4260" s="45">
        <v>0</v>
      </c>
      <c r="L4260">
        <f>_xlfn.XLOOKUP(B4260,Analítico!B:B,Analítico!I:I,0)</f>
        <v>0</v>
      </c>
    </row>
    <row r="4261" spans="1:12" ht="15" hidden="1" customHeight="1" thickBot="1" x14ac:dyDescent="0.3">
      <c r="A4261" s="44"/>
      <c r="B4261" s="44"/>
      <c r="C4261" s="44"/>
      <c r="D4261" s="44"/>
      <c r="E4261" s="44" t="s">
        <v>1632</v>
      </c>
      <c r="F4261" s="45">
        <v>0.08</v>
      </c>
      <c r="G4261" s="44"/>
      <c r="H4261" s="229" t="s">
        <v>1633</v>
      </c>
      <c r="I4261" s="229"/>
      <c r="J4261" s="45">
        <v>0.46</v>
      </c>
      <c r="L4261">
        <f>_xlfn.XLOOKUP(B4261,Analítico!B:B,Analítico!I:I,0)</f>
        <v>0</v>
      </c>
    </row>
    <row r="4262" spans="1:12" ht="0.75" customHeight="1" thickTop="1" x14ac:dyDescent="0.25">
      <c r="A4262" s="49"/>
      <c r="B4262" s="49"/>
      <c r="C4262" s="49"/>
      <c r="D4262" s="49"/>
      <c r="E4262" s="49"/>
      <c r="F4262" s="49"/>
      <c r="G4262" s="49"/>
      <c r="H4262" s="49"/>
      <c r="I4262" s="49"/>
      <c r="J4262" s="49"/>
      <c r="L4262">
        <f>_xlfn.XLOOKUP(B4262,Analítico!B:B,Analítico!I:I,0)</f>
        <v>0</v>
      </c>
    </row>
    <row r="4263" spans="1:12" ht="18" hidden="1" customHeight="1" x14ac:dyDescent="0.25">
      <c r="A4263" s="36"/>
      <c r="B4263" s="37" t="s">
        <v>137</v>
      </c>
      <c r="C4263" s="36" t="s">
        <v>138</v>
      </c>
      <c r="D4263" s="36" t="s">
        <v>9</v>
      </c>
      <c r="E4263" s="250" t="s">
        <v>1626</v>
      </c>
      <c r="F4263" s="250"/>
      <c r="G4263" s="38" t="s">
        <v>139</v>
      </c>
      <c r="H4263" s="37" t="s">
        <v>140</v>
      </c>
      <c r="I4263" s="37" t="s">
        <v>141</v>
      </c>
      <c r="J4263" s="37" t="s">
        <v>10</v>
      </c>
      <c r="L4263" t="str">
        <f>_xlfn.XLOOKUP(B4263,Analítico!B:B,Analítico!I:I,0)</f>
        <v>Valor Unit</v>
      </c>
    </row>
    <row r="4264" spans="1:12" ht="51.75" customHeight="1" x14ac:dyDescent="0.25">
      <c r="A4264" s="39" t="s">
        <v>1636</v>
      </c>
      <c r="B4264" s="40" t="s">
        <v>3472</v>
      </c>
      <c r="C4264" s="39" t="s">
        <v>157</v>
      </c>
      <c r="D4264" s="39" t="s">
        <v>3473</v>
      </c>
      <c r="E4264" s="251" t="s">
        <v>1900</v>
      </c>
      <c r="F4264" s="251"/>
      <c r="G4264" s="41" t="s">
        <v>266</v>
      </c>
      <c r="H4264" s="42">
        <v>1</v>
      </c>
      <c r="I4264" s="43">
        <v>1.07</v>
      </c>
      <c r="J4264" s="43">
        <v>1.07</v>
      </c>
      <c r="L4264">
        <f>_xlfn.XLOOKUP(B4264,Analítico!B:B,Analítico!I:I,0)</f>
        <v>0</v>
      </c>
    </row>
    <row r="4265" spans="1:12" ht="25.5" customHeight="1" thickBot="1" x14ac:dyDescent="0.3">
      <c r="A4265" s="55" t="s">
        <v>1627</v>
      </c>
      <c r="B4265" s="56" t="s">
        <v>175</v>
      </c>
      <c r="C4265" s="55" t="s">
        <v>157</v>
      </c>
      <c r="D4265" s="55" t="s">
        <v>176</v>
      </c>
      <c r="E4265" s="249" t="s">
        <v>1648</v>
      </c>
      <c r="F4265" s="249"/>
      <c r="G4265" s="57" t="s">
        <v>177</v>
      </c>
      <c r="H4265" s="58">
        <v>1.25</v>
      </c>
      <c r="I4265" s="43">
        <f>L4265</f>
        <v>0.83785383606557384</v>
      </c>
      <c r="J4265" s="43">
        <f>H4265*I4265</f>
        <v>1.0473172950819674</v>
      </c>
      <c r="L4265">
        <f>_xlfn.XLOOKUP(B4265,Analítico!B:B,Analítico!I:I,0)</f>
        <v>0.83785383606557384</v>
      </c>
    </row>
    <row r="4266" spans="1:12" ht="26.25" hidden="1" thickBot="1" x14ac:dyDescent="0.3">
      <c r="A4266" s="44"/>
      <c r="B4266" s="44"/>
      <c r="C4266" s="44"/>
      <c r="D4266" s="44"/>
      <c r="E4266" s="44" t="s">
        <v>1629</v>
      </c>
      <c r="F4266" s="45">
        <v>0</v>
      </c>
      <c r="G4266" s="44" t="s">
        <v>1630</v>
      </c>
      <c r="H4266" s="45">
        <v>0</v>
      </c>
      <c r="I4266" s="44" t="s">
        <v>1631</v>
      </c>
      <c r="J4266" s="45">
        <v>0</v>
      </c>
      <c r="L4266">
        <f>_xlfn.XLOOKUP(B4266,Analítico!B:B,Analítico!I:I,0)</f>
        <v>0</v>
      </c>
    </row>
    <row r="4267" spans="1:12" ht="15" hidden="1" customHeight="1" thickBot="1" x14ac:dyDescent="0.3">
      <c r="A4267" s="44"/>
      <c r="B4267" s="44"/>
      <c r="C4267" s="44"/>
      <c r="D4267" s="44"/>
      <c r="E4267" s="44" t="s">
        <v>1632</v>
      </c>
      <c r="F4267" s="45">
        <v>0.23</v>
      </c>
      <c r="G4267" s="44"/>
      <c r="H4267" s="229" t="s">
        <v>1633</v>
      </c>
      <c r="I4267" s="229"/>
      <c r="J4267" s="45">
        <v>1.3</v>
      </c>
      <c r="L4267">
        <f>_xlfn.XLOOKUP(B4267,Analítico!B:B,Analítico!I:I,0)</f>
        <v>0</v>
      </c>
    </row>
    <row r="4268" spans="1:12" ht="0.75" customHeight="1" thickTop="1" x14ac:dyDescent="0.25">
      <c r="A4268" s="49"/>
      <c r="B4268" s="49"/>
      <c r="C4268" s="49"/>
      <c r="D4268" s="49"/>
      <c r="E4268" s="49"/>
      <c r="F4268" s="49"/>
      <c r="G4268" s="49"/>
      <c r="H4268" s="49"/>
      <c r="I4268" s="49"/>
      <c r="J4268" s="49"/>
      <c r="L4268">
        <f>_xlfn.XLOOKUP(B4268,Analítico!B:B,Analítico!I:I,0)</f>
        <v>0</v>
      </c>
    </row>
    <row r="4269" spans="1:12" ht="18" hidden="1" customHeight="1" x14ac:dyDescent="0.25">
      <c r="A4269" s="36"/>
      <c r="B4269" s="37" t="s">
        <v>137</v>
      </c>
      <c r="C4269" s="36" t="s">
        <v>138</v>
      </c>
      <c r="D4269" s="36" t="s">
        <v>9</v>
      </c>
      <c r="E4269" s="250" t="s">
        <v>1626</v>
      </c>
      <c r="F4269" s="250"/>
      <c r="G4269" s="38" t="s">
        <v>139</v>
      </c>
      <c r="H4269" s="37" t="s">
        <v>140</v>
      </c>
      <c r="I4269" s="37" t="s">
        <v>141</v>
      </c>
      <c r="J4269" s="37" t="s">
        <v>10</v>
      </c>
      <c r="L4269" t="str">
        <f>_xlfn.XLOOKUP(B4269,Analítico!B:B,Analítico!I:I,0)</f>
        <v>Valor Unit</v>
      </c>
    </row>
    <row r="4270" spans="1:12" ht="51.75" customHeight="1" x14ac:dyDescent="0.25">
      <c r="A4270" s="39" t="s">
        <v>1636</v>
      </c>
      <c r="B4270" s="40" t="s">
        <v>3476</v>
      </c>
      <c r="C4270" s="39" t="s">
        <v>157</v>
      </c>
      <c r="D4270" s="39" t="s">
        <v>3477</v>
      </c>
      <c r="E4270" s="251" t="s">
        <v>1900</v>
      </c>
      <c r="F4270" s="251"/>
      <c r="G4270" s="41" t="s">
        <v>1904</v>
      </c>
      <c r="H4270" s="42">
        <v>1</v>
      </c>
      <c r="I4270" s="43">
        <v>1.6</v>
      </c>
      <c r="J4270" s="43">
        <v>1.6</v>
      </c>
      <c r="L4270">
        <f>_xlfn.XLOOKUP(B4270,Analítico!B:B,Analítico!I:I,0)</f>
        <v>0</v>
      </c>
    </row>
    <row r="4271" spans="1:12" ht="51.75" customHeight="1" x14ac:dyDescent="0.25">
      <c r="A4271" s="50" t="s">
        <v>1638</v>
      </c>
      <c r="B4271" s="51" t="s">
        <v>3478</v>
      </c>
      <c r="C4271" s="50" t="s">
        <v>157</v>
      </c>
      <c r="D4271" s="50" t="s">
        <v>3479</v>
      </c>
      <c r="E4271" s="248" t="s">
        <v>1900</v>
      </c>
      <c r="F4271" s="248"/>
      <c r="G4271" s="52" t="s">
        <v>266</v>
      </c>
      <c r="H4271" s="53">
        <v>1</v>
      </c>
      <c r="I4271" s="54">
        <v>1.43</v>
      </c>
      <c r="J4271" s="54">
        <v>1.43</v>
      </c>
      <c r="L4271">
        <f>_xlfn.XLOOKUP(B4271,Analítico!B:B,Analítico!I:I,0)</f>
        <v>0</v>
      </c>
    </row>
    <row r="4272" spans="1:12" ht="39" customHeight="1" thickBot="1" x14ac:dyDescent="0.3">
      <c r="A4272" s="50" t="s">
        <v>1638</v>
      </c>
      <c r="B4272" s="51" t="s">
        <v>3480</v>
      </c>
      <c r="C4272" s="50" t="s">
        <v>157</v>
      </c>
      <c r="D4272" s="50" t="s">
        <v>3481</v>
      </c>
      <c r="E4272" s="248" t="s">
        <v>1900</v>
      </c>
      <c r="F4272" s="248"/>
      <c r="G4272" s="52" t="s">
        <v>266</v>
      </c>
      <c r="H4272" s="53">
        <v>1</v>
      </c>
      <c r="I4272" s="54">
        <v>0.17</v>
      </c>
      <c r="J4272" s="54">
        <v>0.17</v>
      </c>
      <c r="L4272">
        <f>_xlfn.XLOOKUP(B4272,Analítico!B:B,Analítico!I:I,0)</f>
        <v>0</v>
      </c>
    </row>
    <row r="4273" spans="1:12" ht="26.25" hidden="1" thickBot="1" x14ac:dyDescent="0.3">
      <c r="A4273" s="44"/>
      <c r="B4273" s="44"/>
      <c r="C4273" s="44"/>
      <c r="D4273" s="44"/>
      <c r="E4273" s="44" t="s">
        <v>1629</v>
      </c>
      <c r="F4273" s="45">
        <v>0</v>
      </c>
      <c r="G4273" s="44" t="s">
        <v>1630</v>
      </c>
      <c r="H4273" s="45">
        <v>0</v>
      </c>
      <c r="I4273" s="44" t="s">
        <v>1631</v>
      </c>
      <c r="J4273" s="45">
        <v>0</v>
      </c>
      <c r="L4273">
        <f>_xlfn.XLOOKUP(B4273,Analítico!B:B,Analítico!I:I,0)</f>
        <v>0</v>
      </c>
    </row>
    <row r="4274" spans="1:12" ht="15" hidden="1" customHeight="1" thickBot="1" x14ac:dyDescent="0.3">
      <c r="A4274" s="44"/>
      <c r="B4274" s="44"/>
      <c r="C4274" s="44"/>
      <c r="D4274" s="44"/>
      <c r="E4274" s="44" t="s">
        <v>1632</v>
      </c>
      <c r="F4274" s="45">
        <v>0.35</v>
      </c>
      <c r="G4274" s="44"/>
      <c r="H4274" s="229" t="s">
        <v>1633</v>
      </c>
      <c r="I4274" s="229"/>
      <c r="J4274" s="45">
        <v>1.95</v>
      </c>
      <c r="L4274">
        <f>_xlfn.XLOOKUP(B4274,Analítico!B:B,Analítico!I:I,0)</f>
        <v>0</v>
      </c>
    </row>
    <row r="4275" spans="1:12" ht="0.75" customHeight="1" thickTop="1" x14ac:dyDescent="0.25">
      <c r="A4275" s="49"/>
      <c r="B4275" s="49"/>
      <c r="C4275" s="49"/>
      <c r="D4275" s="49"/>
      <c r="E4275" s="49"/>
      <c r="F4275" s="49"/>
      <c r="G4275" s="49"/>
      <c r="H4275" s="49"/>
      <c r="I4275" s="49"/>
      <c r="J4275" s="49"/>
      <c r="L4275">
        <f>_xlfn.XLOOKUP(B4275,Analítico!B:B,Analítico!I:I,0)</f>
        <v>0</v>
      </c>
    </row>
    <row r="4276" spans="1:12" ht="18" hidden="1" customHeight="1" x14ac:dyDescent="0.25">
      <c r="A4276" s="36"/>
      <c r="B4276" s="37" t="s">
        <v>137</v>
      </c>
      <c r="C4276" s="36" t="s">
        <v>138</v>
      </c>
      <c r="D4276" s="36" t="s">
        <v>9</v>
      </c>
      <c r="E4276" s="250" t="s">
        <v>1626</v>
      </c>
      <c r="F4276" s="250"/>
      <c r="G4276" s="38" t="s">
        <v>139</v>
      </c>
      <c r="H4276" s="37" t="s">
        <v>140</v>
      </c>
      <c r="I4276" s="37" t="s">
        <v>141</v>
      </c>
      <c r="J4276" s="37" t="s">
        <v>10</v>
      </c>
      <c r="L4276" t="str">
        <f>_xlfn.XLOOKUP(B4276,Analítico!B:B,Analítico!I:I,0)</f>
        <v>Valor Unit</v>
      </c>
    </row>
    <row r="4277" spans="1:12" ht="51.75" customHeight="1" x14ac:dyDescent="0.25">
      <c r="A4277" s="39" t="s">
        <v>1636</v>
      </c>
      <c r="B4277" s="40" t="s">
        <v>3482</v>
      </c>
      <c r="C4277" s="39" t="s">
        <v>157</v>
      </c>
      <c r="D4277" s="39" t="s">
        <v>3483</v>
      </c>
      <c r="E4277" s="251" t="s">
        <v>1900</v>
      </c>
      <c r="F4277" s="251"/>
      <c r="G4277" s="41" t="s">
        <v>1901</v>
      </c>
      <c r="H4277" s="42">
        <v>1</v>
      </c>
      <c r="I4277" s="43">
        <v>5.31</v>
      </c>
      <c r="J4277" s="43">
        <v>5.31</v>
      </c>
      <c r="L4277">
        <f>_xlfn.XLOOKUP(B4277,Analítico!B:B,Analítico!I:I,0)</f>
        <v>0</v>
      </c>
    </row>
    <row r="4278" spans="1:12" ht="51.75" customHeight="1" x14ac:dyDescent="0.25">
      <c r="A4278" s="50" t="s">
        <v>1638</v>
      </c>
      <c r="B4278" s="51" t="s">
        <v>3478</v>
      </c>
      <c r="C4278" s="50" t="s">
        <v>157</v>
      </c>
      <c r="D4278" s="50" t="s">
        <v>3479</v>
      </c>
      <c r="E4278" s="248" t="s">
        <v>1900</v>
      </c>
      <c r="F4278" s="248"/>
      <c r="G4278" s="52" t="s">
        <v>266</v>
      </c>
      <c r="H4278" s="53">
        <v>1</v>
      </c>
      <c r="I4278" s="54">
        <v>1.43</v>
      </c>
      <c r="J4278" s="54">
        <v>1.43</v>
      </c>
      <c r="L4278">
        <f>_xlfn.XLOOKUP(B4278,Analítico!B:B,Analítico!I:I,0)</f>
        <v>0</v>
      </c>
    </row>
    <row r="4279" spans="1:12" ht="39" customHeight="1" x14ac:dyDescent="0.25">
      <c r="A4279" s="50" t="s">
        <v>1638</v>
      </c>
      <c r="B4279" s="51" t="s">
        <v>3480</v>
      </c>
      <c r="C4279" s="50" t="s">
        <v>157</v>
      </c>
      <c r="D4279" s="50" t="s">
        <v>3481</v>
      </c>
      <c r="E4279" s="248" t="s">
        <v>1900</v>
      </c>
      <c r="F4279" s="248"/>
      <c r="G4279" s="52" t="s">
        <v>266</v>
      </c>
      <c r="H4279" s="53">
        <v>1</v>
      </c>
      <c r="I4279" s="54">
        <v>0.17</v>
      </c>
      <c r="J4279" s="54">
        <v>0.17</v>
      </c>
      <c r="L4279">
        <f>_xlfn.XLOOKUP(B4279,Analítico!B:B,Analítico!I:I,0)</f>
        <v>0</v>
      </c>
    </row>
    <row r="4280" spans="1:12" ht="51.75" customHeight="1" x14ac:dyDescent="0.25">
      <c r="A4280" s="50" t="s">
        <v>1638</v>
      </c>
      <c r="B4280" s="51" t="s">
        <v>3484</v>
      </c>
      <c r="C4280" s="50" t="s">
        <v>157</v>
      </c>
      <c r="D4280" s="50" t="s">
        <v>3485</v>
      </c>
      <c r="E4280" s="248" t="s">
        <v>1900</v>
      </c>
      <c r="F4280" s="248"/>
      <c r="G4280" s="52" t="s">
        <v>266</v>
      </c>
      <c r="H4280" s="53">
        <v>1</v>
      </c>
      <c r="I4280" s="54">
        <v>1.56</v>
      </c>
      <c r="J4280" s="54">
        <v>1.56</v>
      </c>
      <c r="L4280">
        <f>_xlfn.XLOOKUP(B4280,Analítico!B:B,Analítico!I:I,0)</f>
        <v>0</v>
      </c>
    </row>
    <row r="4281" spans="1:12" ht="51.75" customHeight="1" thickBot="1" x14ac:dyDescent="0.3">
      <c r="A4281" s="50" t="s">
        <v>1638</v>
      </c>
      <c r="B4281" s="51" t="s">
        <v>3486</v>
      </c>
      <c r="C4281" s="50" t="s">
        <v>157</v>
      </c>
      <c r="D4281" s="50" t="s">
        <v>3487</v>
      </c>
      <c r="E4281" s="248" t="s">
        <v>1900</v>
      </c>
      <c r="F4281" s="248"/>
      <c r="G4281" s="52" t="s">
        <v>266</v>
      </c>
      <c r="H4281" s="53">
        <v>1</v>
      </c>
      <c r="I4281" s="54">
        <v>2.15</v>
      </c>
      <c r="J4281" s="54">
        <v>2.15</v>
      </c>
      <c r="L4281">
        <f>_xlfn.XLOOKUP(B4281,Analítico!B:B,Analítico!I:I,0)</f>
        <v>0</v>
      </c>
    </row>
    <row r="4282" spans="1:12" ht="26.25" hidden="1" thickBot="1" x14ac:dyDescent="0.3">
      <c r="A4282" s="44"/>
      <c r="B4282" s="44"/>
      <c r="C4282" s="44"/>
      <c r="D4282" s="44"/>
      <c r="E4282" s="44" t="s">
        <v>1629</v>
      </c>
      <c r="F4282" s="45">
        <v>0</v>
      </c>
      <c r="G4282" s="44" t="s">
        <v>1630</v>
      </c>
      <c r="H4282" s="45">
        <v>0</v>
      </c>
      <c r="I4282" s="44" t="s">
        <v>1631</v>
      </c>
      <c r="J4282" s="45">
        <v>0</v>
      </c>
      <c r="L4282">
        <f>_xlfn.XLOOKUP(B4282,Analítico!B:B,Analítico!I:I,0)</f>
        <v>0</v>
      </c>
    </row>
    <row r="4283" spans="1:12" ht="15" hidden="1" customHeight="1" thickBot="1" x14ac:dyDescent="0.3">
      <c r="A4283" s="44"/>
      <c r="B4283" s="44"/>
      <c r="C4283" s="44"/>
      <c r="D4283" s="44"/>
      <c r="E4283" s="44" t="s">
        <v>1632</v>
      </c>
      <c r="F4283" s="45">
        <v>1.1599999999999999</v>
      </c>
      <c r="G4283" s="44"/>
      <c r="H4283" s="229" t="s">
        <v>1633</v>
      </c>
      <c r="I4283" s="229"/>
      <c r="J4283" s="45">
        <v>6.47</v>
      </c>
      <c r="L4283">
        <f>_xlfn.XLOOKUP(B4283,Analítico!B:B,Analítico!I:I,0)</f>
        <v>0</v>
      </c>
    </row>
    <row r="4284" spans="1:12" ht="0.75" customHeight="1" thickTop="1" x14ac:dyDescent="0.25">
      <c r="A4284" s="49"/>
      <c r="B4284" s="49"/>
      <c r="C4284" s="49"/>
      <c r="D4284" s="49"/>
      <c r="E4284" s="49"/>
      <c r="F4284" s="49"/>
      <c r="G4284" s="49"/>
      <c r="H4284" s="49"/>
      <c r="I4284" s="49"/>
      <c r="J4284" s="49"/>
      <c r="L4284">
        <f>_xlfn.XLOOKUP(B4284,Analítico!B:B,Analítico!I:I,0)</f>
        <v>0</v>
      </c>
    </row>
    <row r="4285" spans="1:12" ht="18" hidden="1" customHeight="1" x14ac:dyDescent="0.25">
      <c r="A4285" s="36"/>
      <c r="B4285" s="37" t="s">
        <v>137</v>
      </c>
      <c r="C4285" s="36" t="s">
        <v>138</v>
      </c>
      <c r="D4285" s="36" t="s">
        <v>9</v>
      </c>
      <c r="E4285" s="250" t="s">
        <v>1626</v>
      </c>
      <c r="F4285" s="250"/>
      <c r="G4285" s="38" t="s">
        <v>139</v>
      </c>
      <c r="H4285" s="37" t="s">
        <v>140</v>
      </c>
      <c r="I4285" s="37" t="s">
        <v>141</v>
      </c>
      <c r="J4285" s="37" t="s">
        <v>10</v>
      </c>
      <c r="L4285" t="str">
        <f>_xlfn.XLOOKUP(B4285,Analítico!B:B,Analítico!I:I,0)</f>
        <v>Valor Unit</v>
      </c>
    </row>
    <row r="4286" spans="1:12" ht="51.75" customHeight="1" x14ac:dyDescent="0.25">
      <c r="A4286" s="39" t="s">
        <v>1636</v>
      </c>
      <c r="B4286" s="40" t="s">
        <v>3478</v>
      </c>
      <c r="C4286" s="39" t="s">
        <v>157</v>
      </c>
      <c r="D4286" s="39" t="s">
        <v>3479</v>
      </c>
      <c r="E4286" s="251" t="s">
        <v>1900</v>
      </c>
      <c r="F4286" s="251"/>
      <c r="G4286" s="41" t="s">
        <v>266</v>
      </c>
      <c r="H4286" s="42">
        <v>1</v>
      </c>
      <c r="I4286" s="43">
        <v>1.43</v>
      </c>
      <c r="J4286" s="43">
        <v>1.43</v>
      </c>
      <c r="L4286">
        <f>_xlfn.XLOOKUP(B4286,Analítico!B:B,Analítico!I:I,0)</f>
        <v>0</v>
      </c>
    </row>
    <row r="4287" spans="1:12" ht="39" customHeight="1" thickBot="1" x14ac:dyDescent="0.3">
      <c r="A4287" s="55" t="s">
        <v>1627</v>
      </c>
      <c r="B4287" s="56" t="s">
        <v>3488</v>
      </c>
      <c r="C4287" s="55" t="s">
        <v>157</v>
      </c>
      <c r="D4287" s="55" t="s">
        <v>3489</v>
      </c>
      <c r="E4287" s="249" t="s">
        <v>1643</v>
      </c>
      <c r="F4287" s="249"/>
      <c r="G4287" s="57" t="s">
        <v>164</v>
      </c>
      <c r="H4287" s="58">
        <v>6.3999999999999997E-5</v>
      </c>
      <c r="I4287" s="59">
        <v>22372.880000000001</v>
      </c>
      <c r="J4287" s="59">
        <v>1.43</v>
      </c>
      <c r="L4287">
        <f>_xlfn.XLOOKUP(B4287,Analítico!B:B,Analítico!I:I,0)</f>
        <v>0</v>
      </c>
    </row>
    <row r="4288" spans="1:12" ht="26.25" hidden="1" thickBot="1" x14ac:dyDescent="0.3">
      <c r="A4288" s="44"/>
      <c r="B4288" s="44"/>
      <c r="C4288" s="44"/>
      <c r="D4288" s="44"/>
      <c r="E4288" s="44" t="s">
        <v>1629</v>
      </c>
      <c r="F4288" s="45">
        <v>0</v>
      </c>
      <c r="G4288" s="44" t="s">
        <v>1630</v>
      </c>
      <c r="H4288" s="45">
        <v>0</v>
      </c>
      <c r="I4288" s="44" t="s">
        <v>1631</v>
      </c>
      <c r="J4288" s="45">
        <v>0</v>
      </c>
      <c r="L4288">
        <f>_xlfn.XLOOKUP(B4288,Analítico!B:B,Analítico!I:I,0)</f>
        <v>0</v>
      </c>
    </row>
    <row r="4289" spans="1:12" ht="15" hidden="1" customHeight="1" thickBot="1" x14ac:dyDescent="0.3">
      <c r="A4289" s="44"/>
      <c r="B4289" s="44"/>
      <c r="C4289" s="44"/>
      <c r="D4289" s="44"/>
      <c r="E4289" s="44" t="s">
        <v>1632</v>
      </c>
      <c r="F4289" s="45">
        <v>0.31</v>
      </c>
      <c r="G4289" s="44"/>
      <c r="H4289" s="229" t="s">
        <v>1633</v>
      </c>
      <c r="I4289" s="229"/>
      <c r="J4289" s="45">
        <v>1.74</v>
      </c>
      <c r="L4289">
        <f>_xlfn.XLOOKUP(B4289,Analítico!B:B,Analítico!I:I,0)</f>
        <v>0</v>
      </c>
    </row>
    <row r="4290" spans="1:12" ht="0.75" customHeight="1" thickTop="1" x14ac:dyDescent="0.25">
      <c r="A4290" s="49"/>
      <c r="B4290" s="49"/>
      <c r="C4290" s="49"/>
      <c r="D4290" s="49"/>
      <c r="E4290" s="49"/>
      <c r="F4290" s="49"/>
      <c r="G4290" s="49"/>
      <c r="H4290" s="49"/>
      <c r="I4290" s="49"/>
      <c r="J4290" s="49"/>
      <c r="L4290">
        <f>_xlfn.XLOOKUP(B4290,Analítico!B:B,Analítico!I:I,0)</f>
        <v>0</v>
      </c>
    </row>
    <row r="4291" spans="1:12" ht="18" hidden="1" customHeight="1" x14ac:dyDescent="0.25">
      <c r="A4291" s="36"/>
      <c r="B4291" s="37" t="s">
        <v>137</v>
      </c>
      <c r="C4291" s="36" t="s">
        <v>138</v>
      </c>
      <c r="D4291" s="36" t="s">
        <v>9</v>
      </c>
      <c r="E4291" s="250" t="s">
        <v>1626</v>
      </c>
      <c r="F4291" s="250"/>
      <c r="G4291" s="38" t="s">
        <v>139</v>
      </c>
      <c r="H4291" s="37" t="s">
        <v>140</v>
      </c>
      <c r="I4291" s="37" t="s">
        <v>141</v>
      </c>
      <c r="J4291" s="37" t="s">
        <v>10</v>
      </c>
      <c r="L4291" t="str">
        <f>_xlfn.XLOOKUP(B4291,Analítico!B:B,Analítico!I:I,0)</f>
        <v>Valor Unit</v>
      </c>
    </row>
    <row r="4292" spans="1:12" ht="39" customHeight="1" x14ac:dyDescent="0.25">
      <c r="A4292" s="39" t="s">
        <v>1636</v>
      </c>
      <c r="B4292" s="40" t="s">
        <v>3480</v>
      </c>
      <c r="C4292" s="39" t="s">
        <v>157</v>
      </c>
      <c r="D4292" s="39" t="s">
        <v>3481</v>
      </c>
      <c r="E4292" s="251" t="s">
        <v>1900</v>
      </c>
      <c r="F4292" s="251"/>
      <c r="G4292" s="41" t="s">
        <v>266</v>
      </c>
      <c r="H4292" s="42">
        <v>1</v>
      </c>
      <c r="I4292" s="43">
        <v>0.17</v>
      </c>
      <c r="J4292" s="43">
        <v>0.17</v>
      </c>
      <c r="L4292">
        <f>_xlfn.XLOOKUP(B4292,Analítico!B:B,Analítico!I:I,0)</f>
        <v>0</v>
      </c>
    </row>
    <row r="4293" spans="1:12" ht="39" customHeight="1" thickBot="1" x14ac:dyDescent="0.3">
      <c r="A4293" s="55" t="s">
        <v>1627</v>
      </c>
      <c r="B4293" s="56" t="s">
        <v>3488</v>
      </c>
      <c r="C4293" s="55" t="s">
        <v>157</v>
      </c>
      <c r="D4293" s="55" t="s">
        <v>3489</v>
      </c>
      <c r="E4293" s="249" t="s">
        <v>1643</v>
      </c>
      <c r="F4293" s="249"/>
      <c r="G4293" s="57" t="s">
        <v>164</v>
      </c>
      <c r="H4293" s="58">
        <v>7.6000000000000001E-6</v>
      </c>
      <c r="I4293" s="59">
        <v>22372.880000000001</v>
      </c>
      <c r="J4293" s="59">
        <v>0.17</v>
      </c>
      <c r="L4293">
        <f>_xlfn.XLOOKUP(B4293,Analítico!B:B,Analítico!I:I,0)</f>
        <v>0</v>
      </c>
    </row>
    <row r="4294" spans="1:12" ht="26.25" hidden="1" thickBot="1" x14ac:dyDescent="0.3">
      <c r="A4294" s="44"/>
      <c r="B4294" s="44"/>
      <c r="C4294" s="44"/>
      <c r="D4294" s="44"/>
      <c r="E4294" s="44" t="s">
        <v>1629</v>
      </c>
      <c r="F4294" s="45">
        <v>0</v>
      </c>
      <c r="G4294" s="44" t="s">
        <v>1630</v>
      </c>
      <c r="H4294" s="45">
        <v>0</v>
      </c>
      <c r="I4294" s="44" t="s">
        <v>1631</v>
      </c>
      <c r="J4294" s="45">
        <v>0</v>
      </c>
      <c r="L4294">
        <f>_xlfn.XLOOKUP(B4294,Analítico!B:B,Analítico!I:I,0)</f>
        <v>0</v>
      </c>
    </row>
    <row r="4295" spans="1:12" ht="15" hidden="1" customHeight="1" thickBot="1" x14ac:dyDescent="0.3">
      <c r="A4295" s="44"/>
      <c r="B4295" s="44"/>
      <c r="C4295" s="44"/>
      <c r="D4295" s="44"/>
      <c r="E4295" s="44" t="s">
        <v>1632</v>
      </c>
      <c r="F4295" s="45">
        <v>0.03</v>
      </c>
      <c r="G4295" s="44"/>
      <c r="H4295" s="229" t="s">
        <v>1633</v>
      </c>
      <c r="I4295" s="229"/>
      <c r="J4295" s="45">
        <v>0.2</v>
      </c>
      <c r="L4295">
        <f>_xlfn.XLOOKUP(B4295,Analítico!B:B,Analítico!I:I,0)</f>
        <v>0</v>
      </c>
    </row>
    <row r="4296" spans="1:12" ht="0.75" customHeight="1" thickTop="1" x14ac:dyDescent="0.25">
      <c r="A4296" s="49"/>
      <c r="B4296" s="49"/>
      <c r="C4296" s="49"/>
      <c r="D4296" s="49"/>
      <c r="E4296" s="49"/>
      <c r="F4296" s="49"/>
      <c r="G4296" s="49"/>
      <c r="H4296" s="49"/>
      <c r="I4296" s="49"/>
      <c r="J4296" s="49"/>
      <c r="L4296">
        <f>_xlfn.XLOOKUP(B4296,Analítico!B:B,Analítico!I:I,0)</f>
        <v>0</v>
      </c>
    </row>
    <row r="4297" spans="1:12" ht="18" hidden="1" customHeight="1" x14ac:dyDescent="0.25">
      <c r="A4297" s="36"/>
      <c r="B4297" s="37" t="s">
        <v>137</v>
      </c>
      <c r="C4297" s="36" t="s">
        <v>138</v>
      </c>
      <c r="D4297" s="36" t="s">
        <v>9</v>
      </c>
      <c r="E4297" s="250" t="s">
        <v>1626</v>
      </c>
      <c r="F4297" s="250"/>
      <c r="G4297" s="38" t="s">
        <v>139</v>
      </c>
      <c r="H4297" s="37" t="s">
        <v>140</v>
      </c>
      <c r="I4297" s="37" t="s">
        <v>141</v>
      </c>
      <c r="J4297" s="37" t="s">
        <v>10</v>
      </c>
      <c r="L4297" t="str">
        <f>_xlfn.XLOOKUP(B4297,Analítico!B:B,Analítico!I:I,0)</f>
        <v>Valor Unit</v>
      </c>
    </row>
    <row r="4298" spans="1:12" ht="51.75" customHeight="1" x14ac:dyDescent="0.25">
      <c r="A4298" s="39" t="s">
        <v>1636</v>
      </c>
      <c r="B4298" s="40" t="s">
        <v>3484</v>
      </c>
      <c r="C4298" s="39" t="s">
        <v>157</v>
      </c>
      <c r="D4298" s="39" t="s">
        <v>3485</v>
      </c>
      <c r="E4298" s="251" t="s">
        <v>1900</v>
      </c>
      <c r="F4298" s="251"/>
      <c r="G4298" s="41" t="s">
        <v>266</v>
      </c>
      <c r="H4298" s="42">
        <v>1</v>
      </c>
      <c r="I4298" s="43">
        <v>1.56</v>
      </c>
      <c r="J4298" s="43">
        <v>1.56</v>
      </c>
      <c r="L4298">
        <f>_xlfn.XLOOKUP(B4298,Analítico!B:B,Analítico!I:I,0)</f>
        <v>0</v>
      </c>
    </row>
    <row r="4299" spans="1:12" ht="39" customHeight="1" thickBot="1" x14ac:dyDescent="0.3">
      <c r="A4299" s="55" t="s">
        <v>1627</v>
      </c>
      <c r="B4299" s="56" t="s">
        <v>3488</v>
      </c>
      <c r="C4299" s="55" t="s">
        <v>157</v>
      </c>
      <c r="D4299" s="55" t="s">
        <v>3489</v>
      </c>
      <c r="E4299" s="249" t="s">
        <v>1643</v>
      </c>
      <c r="F4299" s="249"/>
      <c r="G4299" s="57" t="s">
        <v>164</v>
      </c>
      <c r="H4299" s="58">
        <v>6.9999999999999994E-5</v>
      </c>
      <c r="I4299" s="59">
        <v>22372.880000000001</v>
      </c>
      <c r="J4299" s="59">
        <v>1.56</v>
      </c>
      <c r="L4299">
        <f>_xlfn.XLOOKUP(B4299,Analítico!B:B,Analítico!I:I,0)</f>
        <v>0</v>
      </c>
    </row>
    <row r="4300" spans="1:12" ht="26.25" hidden="1" thickBot="1" x14ac:dyDescent="0.3">
      <c r="A4300" s="44"/>
      <c r="B4300" s="44"/>
      <c r="C4300" s="44"/>
      <c r="D4300" s="44"/>
      <c r="E4300" s="44" t="s">
        <v>1629</v>
      </c>
      <c r="F4300" s="45">
        <v>0</v>
      </c>
      <c r="G4300" s="44" t="s">
        <v>1630</v>
      </c>
      <c r="H4300" s="45">
        <v>0</v>
      </c>
      <c r="I4300" s="44" t="s">
        <v>1631</v>
      </c>
      <c r="J4300" s="45">
        <v>0</v>
      </c>
      <c r="L4300">
        <f>_xlfn.XLOOKUP(B4300,Analítico!B:B,Analítico!I:I,0)</f>
        <v>0</v>
      </c>
    </row>
    <row r="4301" spans="1:12" ht="15" hidden="1" customHeight="1" thickBot="1" x14ac:dyDescent="0.3">
      <c r="A4301" s="44"/>
      <c r="B4301" s="44"/>
      <c r="C4301" s="44"/>
      <c r="D4301" s="44"/>
      <c r="E4301" s="44" t="s">
        <v>1632</v>
      </c>
      <c r="F4301" s="45">
        <v>0.34</v>
      </c>
      <c r="G4301" s="44"/>
      <c r="H4301" s="229" t="s">
        <v>1633</v>
      </c>
      <c r="I4301" s="229"/>
      <c r="J4301" s="45">
        <v>1.9</v>
      </c>
      <c r="L4301">
        <f>_xlfn.XLOOKUP(B4301,Analítico!B:B,Analítico!I:I,0)</f>
        <v>0</v>
      </c>
    </row>
    <row r="4302" spans="1:12" ht="0.75" customHeight="1" thickTop="1" x14ac:dyDescent="0.25">
      <c r="A4302" s="49"/>
      <c r="B4302" s="49"/>
      <c r="C4302" s="49"/>
      <c r="D4302" s="49"/>
      <c r="E4302" s="49"/>
      <c r="F4302" s="49"/>
      <c r="G4302" s="49"/>
      <c r="H4302" s="49"/>
      <c r="I4302" s="49"/>
      <c r="J4302" s="49"/>
      <c r="L4302">
        <f>_xlfn.XLOOKUP(B4302,Analítico!B:B,Analítico!I:I,0)</f>
        <v>0</v>
      </c>
    </row>
    <row r="4303" spans="1:12" ht="18" hidden="1" customHeight="1" x14ac:dyDescent="0.25">
      <c r="A4303" s="36"/>
      <c r="B4303" s="37" t="s">
        <v>137</v>
      </c>
      <c r="C4303" s="36" t="s">
        <v>138</v>
      </c>
      <c r="D4303" s="36" t="s">
        <v>9</v>
      </c>
      <c r="E4303" s="250" t="s">
        <v>1626</v>
      </c>
      <c r="F4303" s="250"/>
      <c r="G4303" s="38" t="s">
        <v>139</v>
      </c>
      <c r="H4303" s="37" t="s">
        <v>140</v>
      </c>
      <c r="I4303" s="37" t="s">
        <v>141</v>
      </c>
      <c r="J4303" s="37" t="s">
        <v>10</v>
      </c>
      <c r="L4303" t="str">
        <f>_xlfn.XLOOKUP(B4303,Analítico!B:B,Analítico!I:I,0)</f>
        <v>Valor Unit</v>
      </c>
    </row>
    <row r="4304" spans="1:12" ht="51.75" customHeight="1" x14ac:dyDescent="0.25">
      <c r="A4304" s="39" t="s">
        <v>1636</v>
      </c>
      <c r="B4304" s="40" t="s">
        <v>3486</v>
      </c>
      <c r="C4304" s="39" t="s">
        <v>157</v>
      </c>
      <c r="D4304" s="39" t="s">
        <v>3487</v>
      </c>
      <c r="E4304" s="251" t="s">
        <v>1900</v>
      </c>
      <c r="F4304" s="251"/>
      <c r="G4304" s="41" t="s">
        <v>266</v>
      </c>
      <c r="H4304" s="42">
        <v>1</v>
      </c>
      <c r="I4304" s="43">
        <v>2.15</v>
      </c>
      <c r="J4304" s="43">
        <v>2.15</v>
      </c>
      <c r="L4304">
        <f>_xlfn.XLOOKUP(B4304,Analítico!B:B,Analítico!I:I,0)</f>
        <v>0</v>
      </c>
    </row>
    <row r="4305" spans="1:12" ht="25.5" customHeight="1" thickBot="1" x14ac:dyDescent="0.3">
      <c r="A4305" s="55" t="s">
        <v>1627</v>
      </c>
      <c r="B4305" s="56" t="s">
        <v>175</v>
      </c>
      <c r="C4305" s="55" t="s">
        <v>157</v>
      </c>
      <c r="D4305" s="55" t="s">
        <v>176</v>
      </c>
      <c r="E4305" s="249" t="s">
        <v>1648</v>
      </c>
      <c r="F4305" s="249"/>
      <c r="G4305" s="57" t="s">
        <v>177</v>
      </c>
      <c r="H4305" s="58">
        <v>2.5</v>
      </c>
      <c r="I4305" s="43">
        <f>L4305</f>
        <v>0.83785383606557384</v>
      </c>
      <c r="J4305" s="43">
        <f>H4305*I4305</f>
        <v>2.0946345901639347</v>
      </c>
      <c r="L4305">
        <f>_xlfn.XLOOKUP(B4305,Analítico!B:B,Analítico!I:I,0)</f>
        <v>0.83785383606557384</v>
      </c>
    </row>
    <row r="4306" spans="1:12" ht="26.25" hidden="1" thickBot="1" x14ac:dyDescent="0.3">
      <c r="A4306" s="44"/>
      <c r="B4306" s="44"/>
      <c r="C4306" s="44"/>
      <c r="D4306" s="44"/>
      <c r="E4306" s="44" t="s">
        <v>1629</v>
      </c>
      <c r="F4306" s="45">
        <v>0</v>
      </c>
      <c r="G4306" s="44" t="s">
        <v>1630</v>
      </c>
      <c r="H4306" s="45">
        <v>0</v>
      </c>
      <c r="I4306" s="44" t="s">
        <v>1631</v>
      </c>
      <c r="J4306" s="45">
        <v>0</v>
      </c>
      <c r="L4306">
        <f>_xlfn.XLOOKUP(B4306,Analítico!B:B,Analítico!I:I,0)</f>
        <v>0</v>
      </c>
    </row>
    <row r="4307" spans="1:12" ht="15" hidden="1" customHeight="1" thickBot="1" x14ac:dyDescent="0.3">
      <c r="A4307" s="44"/>
      <c r="B4307" s="44"/>
      <c r="C4307" s="44"/>
      <c r="D4307" s="44"/>
      <c r="E4307" s="44" t="s">
        <v>1632</v>
      </c>
      <c r="F4307" s="45">
        <v>0.47</v>
      </c>
      <c r="G4307" s="44"/>
      <c r="H4307" s="229" t="s">
        <v>1633</v>
      </c>
      <c r="I4307" s="229"/>
      <c r="J4307" s="45">
        <v>2.62</v>
      </c>
      <c r="L4307">
        <f>_xlfn.XLOOKUP(B4307,Analítico!B:B,Analítico!I:I,0)</f>
        <v>0</v>
      </c>
    </row>
    <row r="4308" spans="1:12" ht="0.75" customHeight="1" thickTop="1" x14ac:dyDescent="0.25">
      <c r="A4308" s="49"/>
      <c r="B4308" s="49"/>
      <c r="C4308" s="49"/>
      <c r="D4308" s="49"/>
      <c r="E4308" s="49"/>
      <c r="F4308" s="49"/>
      <c r="G4308" s="49"/>
      <c r="H4308" s="49"/>
      <c r="I4308" s="49"/>
      <c r="J4308" s="49"/>
      <c r="L4308">
        <f>_xlfn.XLOOKUP(B4308,Analítico!B:B,Analítico!I:I,0)</f>
        <v>0</v>
      </c>
    </row>
    <row r="4309" spans="1:12" ht="18" hidden="1" customHeight="1" x14ac:dyDescent="0.25">
      <c r="A4309" s="36"/>
      <c r="B4309" s="37" t="s">
        <v>137</v>
      </c>
      <c r="C4309" s="36" t="s">
        <v>138</v>
      </c>
      <c r="D4309" s="36" t="s">
        <v>9</v>
      </c>
      <c r="E4309" s="250" t="s">
        <v>1626</v>
      </c>
      <c r="F4309" s="250"/>
      <c r="G4309" s="38" t="s">
        <v>139</v>
      </c>
      <c r="H4309" s="37" t="s">
        <v>140</v>
      </c>
      <c r="I4309" s="37" t="s">
        <v>141</v>
      </c>
      <c r="J4309" s="37" t="s">
        <v>10</v>
      </c>
      <c r="L4309" t="str">
        <f>_xlfn.XLOOKUP(B4309,Analítico!B:B,Analítico!I:I,0)</f>
        <v>Valor Unit</v>
      </c>
    </row>
    <row r="4310" spans="1:12" ht="25.5" customHeight="1" x14ac:dyDescent="0.25">
      <c r="A4310" s="39" t="s">
        <v>1636</v>
      </c>
      <c r="B4310" s="40" t="s">
        <v>1839</v>
      </c>
      <c r="C4310" s="39" t="s">
        <v>157</v>
      </c>
      <c r="D4310" s="39" t="s">
        <v>1840</v>
      </c>
      <c r="E4310" s="251" t="s">
        <v>1637</v>
      </c>
      <c r="F4310" s="251"/>
      <c r="G4310" s="41" t="s">
        <v>266</v>
      </c>
      <c r="H4310" s="42">
        <v>1</v>
      </c>
      <c r="I4310" s="43">
        <f>L4310</f>
        <v>25.18</v>
      </c>
      <c r="J4310" s="43">
        <f>H4310*I4310</f>
        <v>25.18</v>
      </c>
      <c r="L4310">
        <f>_xlfn.XLOOKUP(B4310,Analítico!B:B,Analítico!I:I,0)</f>
        <v>25.18</v>
      </c>
    </row>
    <row r="4311" spans="1:12" ht="25.5" customHeight="1" x14ac:dyDescent="0.25">
      <c r="A4311" s="50" t="s">
        <v>1638</v>
      </c>
      <c r="B4311" s="51" t="s">
        <v>3490</v>
      </c>
      <c r="C4311" s="50" t="s">
        <v>157</v>
      </c>
      <c r="D4311" s="50" t="s">
        <v>3491</v>
      </c>
      <c r="E4311" s="248" t="s">
        <v>1637</v>
      </c>
      <c r="F4311" s="248"/>
      <c r="G4311" s="52" t="s">
        <v>266</v>
      </c>
      <c r="H4311" s="53">
        <v>1</v>
      </c>
      <c r="I4311" s="54">
        <v>0.3</v>
      </c>
      <c r="J4311" s="54">
        <v>0.3</v>
      </c>
      <c r="L4311">
        <f>_xlfn.XLOOKUP(B4311,Analítico!B:B,Analítico!I:I,0)</f>
        <v>0</v>
      </c>
    </row>
    <row r="4312" spans="1:12" ht="24" customHeight="1" x14ac:dyDescent="0.25">
      <c r="A4312" s="55" t="s">
        <v>1627</v>
      </c>
      <c r="B4312" s="56" t="s">
        <v>3492</v>
      </c>
      <c r="C4312" s="55" t="s">
        <v>157</v>
      </c>
      <c r="D4312" s="55" t="s">
        <v>3493</v>
      </c>
      <c r="E4312" s="249" t="s">
        <v>1665</v>
      </c>
      <c r="F4312" s="249"/>
      <c r="G4312" s="57" t="s">
        <v>266</v>
      </c>
      <c r="H4312" s="58">
        <v>1</v>
      </c>
      <c r="I4312" s="59">
        <v>19.46</v>
      </c>
      <c r="J4312" s="59">
        <v>19.46</v>
      </c>
      <c r="L4312">
        <f>_xlfn.XLOOKUP(B4312,Analítico!B:B,Analítico!I:I,0)</f>
        <v>0</v>
      </c>
    </row>
    <row r="4313" spans="1:12" ht="25.5" customHeight="1" x14ac:dyDescent="0.25">
      <c r="A4313" s="55" t="s">
        <v>1627</v>
      </c>
      <c r="B4313" s="56" t="s">
        <v>2862</v>
      </c>
      <c r="C4313" s="55" t="s">
        <v>157</v>
      </c>
      <c r="D4313" s="55" t="s">
        <v>2863</v>
      </c>
      <c r="E4313" s="249" t="s">
        <v>2864</v>
      </c>
      <c r="F4313" s="249"/>
      <c r="G4313" s="57" t="s">
        <v>266</v>
      </c>
      <c r="H4313" s="58">
        <v>1</v>
      </c>
      <c r="I4313" s="43">
        <f t="shared" ref="I4313:I4316" si="885">L4313</f>
        <v>2.11</v>
      </c>
      <c r="J4313" s="43">
        <f t="shared" ref="J4313:J4316" si="886">H4313*I4313</f>
        <v>2.11</v>
      </c>
      <c r="L4313">
        <f>_xlfn.XLOOKUP(B4313,Analítico!B:B,Analítico!I:I,0)</f>
        <v>2.11</v>
      </c>
    </row>
    <row r="4314" spans="1:12" ht="25.5" customHeight="1" x14ac:dyDescent="0.25">
      <c r="A4314" s="55" t="s">
        <v>1627</v>
      </c>
      <c r="B4314" s="56" t="s">
        <v>2865</v>
      </c>
      <c r="C4314" s="55" t="s">
        <v>157</v>
      </c>
      <c r="D4314" s="55" t="s">
        <v>2866</v>
      </c>
      <c r="E4314" s="249" t="s">
        <v>1656</v>
      </c>
      <c r="F4314" s="249"/>
      <c r="G4314" s="57" t="s">
        <v>266</v>
      </c>
      <c r="H4314" s="58">
        <v>1</v>
      </c>
      <c r="I4314" s="43">
        <f t="shared" si="885"/>
        <v>0.65</v>
      </c>
      <c r="J4314" s="43">
        <f t="shared" si="886"/>
        <v>0.65</v>
      </c>
      <c r="L4314">
        <f>_xlfn.XLOOKUP(B4314,Analítico!B:B,Analítico!I:I,0)</f>
        <v>0.65</v>
      </c>
    </row>
    <row r="4315" spans="1:12" ht="25.5" customHeight="1" x14ac:dyDescent="0.25">
      <c r="A4315" s="55" t="s">
        <v>1627</v>
      </c>
      <c r="B4315" s="56" t="s">
        <v>2867</v>
      </c>
      <c r="C4315" s="55" t="s">
        <v>157</v>
      </c>
      <c r="D4315" s="55" t="s">
        <v>2868</v>
      </c>
      <c r="E4315" s="249" t="s">
        <v>2864</v>
      </c>
      <c r="F4315" s="249"/>
      <c r="G4315" s="57" t="s">
        <v>266</v>
      </c>
      <c r="H4315" s="58">
        <v>1</v>
      </c>
      <c r="I4315" s="43">
        <f t="shared" si="885"/>
        <v>1.1200000000000001</v>
      </c>
      <c r="J4315" s="43">
        <f t="shared" si="886"/>
        <v>1.1200000000000001</v>
      </c>
      <c r="L4315">
        <f>_xlfn.XLOOKUP(B4315,Analítico!B:B,Analítico!I:I,0)</f>
        <v>1.1200000000000001</v>
      </c>
    </row>
    <row r="4316" spans="1:12" ht="25.5" customHeight="1" x14ac:dyDescent="0.25">
      <c r="A4316" s="55" t="s">
        <v>1627</v>
      </c>
      <c r="B4316" s="56" t="s">
        <v>2869</v>
      </c>
      <c r="C4316" s="55" t="s">
        <v>157</v>
      </c>
      <c r="D4316" s="55" t="s">
        <v>2870</v>
      </c>
      <c r="E4316" s="249" t="s">
        <v>1628</v>
      </c>
      <c r="F4316" s="249"/>
      <c r="G4316" s="57" t="s">
        <v>266</v>
      </c>
      <c r="H4316" s="58">
        <v>1</v>
      </c>
      <c r="I4316" s="43">
        <f t="shared" si="885"/>
        <v>0.06</v>
      </c>
      <c r="J4316" s="43">
        <f t="shared" si="886"/>
        <v>0.06</v>
      </c>
      <c r="L4316">
        <f>_xlfn.XLOOKUP(B4316,Analítico!B:B,Analítico!I:I,0)</f>
        <v>0.06</v>
      </c>
    </row>
    <row r="4317" spans="1:12" ht="25.5" customHeight="1" x14ac:dyDescent="0.25">
      <c r="A4317" s="55" t="s">
        <v>1627</v>
      </c>
      <c r="B4317" s="56" t="s">
        <v>3383</v>
      </c>
      <c r="C4317" s="55" t="s">
        <v>157</v>
      </c>
      <c r="D4317" s="55" t="s">
        <v>3384</v>
      </c>
      <c r="E4317" s="249" t="s">
        <v>1643</v>
      </c>
      <c r="F4317" s="249"/>
      <c r="G4317" s="57" t="s">
        <v>266</v>
      </c>
      <c r="H4317" s="58">
        <v>1</v>
      </c>
      <c r="I4317" s="59">
        <v>0.49</v>
      </c>
      <c r="J4317" s="59">
        <v>0.49</v>
      </c>
      <c r="L4317">
        <f>_xlfn.XLOOKUP(B4317,Analítico!B:B,Analítico!I:I,0)</f>
        <v>0</v>
      </c>
    </row>
    <row r="4318" spans="1:12" ht="25.5" customHeight="1" thickBot="1" x14ac:dyDescent="0.3">
      <c r="A4318" s="55" t="s">
        <v>1627</v>
      </c>
      <c r="B4318" s="56" t="s">
        <v>3385</v>
      </c>
      <c r="C4318" s="55" t="s">
        <v>157</v>
      </c>
      <c r="D4318" s="55" t="s">
        <v>3386</v>
      </c>
      <c r="E4318" s="249" t="s">
        <v>1643</v>
      </c>
      <c r="F4318" s="249"/>
      <c r="G4318" s="57" t="s">
        <v>266</v>
      </c>
      <c r="H4318" s="58">
        <v>1</v>
      </c>
      <c r="I4318" s="59">
        <v>1.34</v>
      </c>
      <c r="J4318" s="59">
        <v>1.34</v>
      </c>
      <c r="L4318">
        <f>_xlfn.XLOOKUP(B4318,Analítico!B:B,Analítico!I:I,0)</f>
        <v>0</v>
      </c>
    </row>
    <row r="4319" spans="1:12" ht="26.25" hidden="1" thickBot="1" x14ac:dyDescent="0.3">
      <c r="A4319" s="44"/>
      <c r="B4319" s="44"/>
      <c r="C4319" s="44"/>
      <c r="D4319" s="44"/>
      <c r="E4319" s="44" t="s">
        <v>1629</v>
      </c>
      <c r="F4319" s="45">
        <v>19.760000000000002</v>
      </c>
      <c r="G4319" s="44" t="s">
        <v>1630</v>
      </c>
      <c r="H4319" s="45">
        <v>0</v>
      </c>
      <c r="I4319" s="44" t="s">
        <v>1631</v>
      </c>
      <c r="J4319" s="45">
        <v>19.760000000000002</v>
      </c>
      <c r="L4319">
        <f>_xlfn.XLOOKUP(B4319,Analítico!B:B,Analítico!I:I,0)</f>
        <v>0</v>
      </c>
    </row>
    <row r="4320" spans="1:12" ht="15" hidden="1" customHeight="1" thickBot="1" x14ac:dyDescent="0.3">
      <c r="A4320" s="44"/>
      <c r="B4320" s="44"/>
      <c r="C4320" s="44"/>
      <c r="D4320" s="44"/>
      <c r="E4320" s="44" t="s">
        <v>1632</v>
      </c>
      <c r="F4320" s="45">
        <v>5.63</v>
      </c>
      <c r="G4320" s="44"/>
      <c r="H4320" s="229" t="s">
        <v>1633</v>
      </c>
      <c r="I4320" s="229"/>
      <c r="J4320" s="45">
        <v>31.25</v>
      </c>
      <c r="L4320">
        <f>_xlfn.XLOOKUP(B4320,Analítico!B:B,Analítico!I:I,0)</f>
        <v>0</v>
      </c>
    </row>
    <row r="4321" spans="1:12" ht="0.75" customHeight="1" thickTop="1" x14ac:dyDescent="0.25">
      <c r="A4321" s="49"/>
      <c r="B4321" s="49"/>
      <c r="C4321" s="49"/>
      <c r="D4321" s="49"/>
      <c r="E4321" s="49"/>
      <c r="F4321" s="49"/>
      <c r="G4321" s="49"/>
      <c r="H4321" s="49"/>
      <c r="I4321" s="49"/>
      <c r="J4321" s="49"/>
      <c r="L4321">
        <f>_xlfn.XLOOKUP(B4321,Analítico!B:B,Analítico!I:I,0)</f>
        <v>0</v>
      </c>
    </row>
    <row r="4322" spans="1:12" ht="18" hidden="1" customHeight="1" x14ac:dyDescent="0.25">
      <c r="A4322" s="36"/>
      <c r="B4322" s="37" t="s">
        <v>137</v>
      </c>
      <c r="C4322" s="36" t="s">
        <v>138</v>
      </c>
      <c r="D4322" s="36" t="s">
        <v>9</v>
      </c>
      <c r="E4322" s="250" t="s">
        <v>1626</v>
      </c>
      <c r="F4322" s="250"/>
      <c r="G4322" s="38" t="s">
        <v>139</v>
      </c>
      <c r="H4322" s="37" t="s">
        <v>140</v>
      </c>
      <c r="I4322" s="37" t="s">
        <v>141</v>
      </c>
      <c r="J4322" s="37" t="s">
        <v>10</v>
      </c>
      <c r="L4322" t="str">
        <f>_xlfn.XLOOKUP(B4322,Analítico!B:B,Analítico!I:I,0)</f>
        <v>Valor Unit</v>
      </c>
    </row>
    <row r="4323" spans="1:12" ht="24" customHeight="1" x14ac:dyDescent="0.25">
      <c r="A4323" s="39" t="s">
        <v>1636</v>
      </c>
      <c r="B4323" s="40" t="s">
        <v>1639</v>
      </c>
      <c r="C4323" s="39" t="s">
        <v>157</v>
      </c>
      <c r="D4323" s="39" t="s">
        <v>1640</v>
      </c>
      <c r="E4323" s="251" t="s">
        <v>1637</v>
      </c>
      <c r="F4323" s="251"/>
      <c r="G4323" s="41" t="s">
        <v>266</v>
      </c>
      <c r="H4323" s="42">
        <v>1</v>
      </c>
      <c r="I4323" s="43">
        <f>L4323</f>
        <v>26.33</v>
      </c>
      <c r="J4323" s="43">
        <f>H4323*I4323</f>
        <v>26.33</v>
      </c>
      <c r="L4323">
        <f>_xlfn.XLOOKUP(B4323,Analítico!B:B,Analítico!I:I,0)</f>
        <v>26.33</v>
      </c>
    </row>
    <row r="4324" spans="1:12" ht="25.5" customHeight="1" x14ac:dyDescent="0.25">
      <c r="A4324" s="50" t="s">
        <v>1638</v>
      </c>
      <c r="B4324" s="51" t="s">
        <v>3494</v>
      </c>
      <c r="C4324" s="50" t="s">
        <v>157</v>
      </c>
      <c r="D4324" s="50" t="s">
        <v>3495</v>
      </c>
      <c r="E4324" s="248" t="s">
        <v>1637</v>
      </c>
      <c r="F4324" s="248"/>
      <c r="G4324" s="52" t="s">
        <v>266</v>
      </c>
      <c r="H4324" s="53">
        <v>1</v>
      </c>
      <c r="I4324" s="54">
        <v>0.25</v>
      </c>
      <c r="J4324" s="54">
        <v>0.25</v>
      </c>
      <c r="L4324">
        <f>_xlfn.XLOOKUP(B4324,Analítico!B:B,Analítico!I:I,0)</f>
        <v>0</v>
      </c>
    </row>
    <row r="4325" spans="1:12" ht="24" customHeight="1" x14ac:dyDescent="0.25">
      <c r="A4325" s="55" t="s">
        <v>1627</v>
      </c>
      <c r="B4325" s="56" t="s">
        <v>3496</v>
      </c>
      <c r="C4325" s="55" t="s">
        <v>157</v>
      </c>
      <c r="D4325" s="55" t="s">
        <v>3497</v>
      </c>
      <c r="E4325" s="249" t="s">
        <v>1665</v>
      </c>
      <c r="F4325" s="249"/>
      <c r="G4325" s="57" t="s">
        <v>266</v>
      </c>
      <c r="H4325" s="58">
        <v>1</v>
      </c>
      <c r="I4325" s="59">
        <v>20.68</v>
      </c>
      <c r="J4325" s="59">
        <v>20.68</v>
      </c>
      <c r="L4325">
        <f>_xlfn.XLOOKUP(B4325,Analítico!B:B,Analítico!I:I,0)</f>
        <v>0</v>
      </c>
    </row>
    <row r="4326" spans="1:12" ht="25.5" customHeight="1" x14ac:dyDescent="0.25">
      <c r="A4326" s="55" t="s">
        <v>1627</v>
      </c>
      <c r="B4326" s="56" t="s">
        <v>2862</v>
      </c>
      <c r="C4326" s="55" t="s">
        <v>157</v>
      </c>
      <c r="D4326" s="55" t="s">
        <v>2863</v>
      </c>
      <c r="E4326" s="249" t="s">
        <v>2864</v>
      </c>
      <c r="F4326" s="249"/>
      <c r="G4326" s="57" t="s">
        <v>266</v>
      </c>
      <c r="H4326" s="58">
        <v>1</v>
      </c>
      <c r="I4326" s="43">
        <f t="shared" ref="I4326:I4329" si="887">L4326</f>
        <v>2.11</v>
      </c>
      <c r="J4326" s="43">
        <f t="shared" ref="J4326:J4329" si="888">H4326*I4326</f>
        <v>2.11</v>
      </c>
      <c r="L4326">
        <f>_xlfn.XLOOKUP(B4326,Analítico!B:B,Analítico!I:I,0)</f>
        <v>2.11</v>
      </c>
    </row>
    <row r="4327" spans="1:12" ht="25.5" customHeight="1" x14ac:dyDescent="0.25">
      <c r="A4327" s="55" t="s">
        <v>1627</v>
      </c>
      <c r="B4327" s="56" t="s">
        <v>2865</v>
      </c>
      <c r="C4327" s="55" t="s">
        <v>157</v>
      </c>
      <c r="D4327" s="55" t="s">
        <v>2866</v>
      </c>
      <c r="E4327" s="249" t="s">
        <v>1656</v>
      </c>
      <c r="F4327" s="249"/>
      <c r="G4327" s="57" t="s">
        <v>266</v>
      </c>
      <c r="H4327" s="58">
        <v>1</v>
      </c>
      <c r="I4327" s="43">
        <f t="shared" si="887"/>
        <v>0.65</v>
      </c>
      <c r="J4327" s="43">
        <f t="shared" si="888"/>
        <v>0.65</v>
      </c>
      <c r="L4327">
        <f>_xlfn.XLOOKUP(B4327,Analítico!B:B,Analítico!I:I,0)</f>
        <v>0.65</v>
      </c>
    </row>
    <row r="4328" spans="1:12" ht="25.5" customHeight="1" x14ac:dyDescent="0.25">
      <c r="A4328" s="55" t="s">
        <v>1627</v>
      </c>
      <c r="B4328" s="56" t="s">
        <v>2867</v>
      </c>
      <c r="C4328" s="55" t="s">
        <v>157</v>
      </c>
      <c r="D4328" s="55" t="s">
        <v>2868</v>
      </c>
      <c r="E4328" s="249" t="s">
        <v>2864</v>
      </c>
      <c r="F4328" s="249"/>
      <c r="G4328" s="57" t="s">
        <v>266</v>
      </c>
      <c r="H4328" s="58">
        <v>1</v>
      </c>
      <c r="I4328" s="43">
        <f t="shared" si="887"/>
        <v>1.1200000000000001</v>
      </c>
      <c r="J4328" s="43">
        <f t="shared" si="888"/>
        <v>1.1200000000000001</v>
      </c>
      <c r="L4328">
        <f>_xlfn.XLOOKUP(B4328,Analítico!B:B,Analítico!I:I,0)</f>
        <v>1.1200000000000001</v>
      </c>
    </row>
    <row r="4329" spans="1:12" ht="25.5" customHeight="1" x14ac:dyDescent="0.25">
      <c r="A4329" s="55" t="s">
        <v>1627</v>
      </c>
      <c r="B4329" s="56" t="s">
        <v>2869</v>
      </c>
      <c r="C4329" s="55" t="s">
        <v>157</v>
      </c>
      <c r="D4329" s="55" t="s">
        <v>2870</v>
      </c>
      <c r="E4329" s="249" t="s">
        <v>1628</v>
      </c>
      <c r="F4329" s="249"/>
      <c r="G4329" s="57" t="s">
        <v>266</v>
      </c>
      <c r="H4329" s="58">
        <v>1</v>
      </c>
      <c r="I4329" s="43">
        <f t="shared" si="887"/>
        <v>0.06</v>
      </c>
      <c r="J4329" s="43">
        <f t="shared" si="888"/>
        <v>0.06</v>
      </c>
      <c r="L4329">
        <f>_xlfn.XLOOKUP(B4329,Analítico!B:B,Analítico!I:I,0)</f>
        <v>0.06</v>
      </c>
    </row>
    <row r="4330" spans="1:12" ht="25.5" customHeight="1" x14ac:dyDescent="0.25">
      <c r="A4330" s="55" t="s">
        <v>1627</v>
      </c>
      <c r="B4330" s="56" t="s">
        <v>3383</v>
      </c>
      <c r="C4330" s="55" t="s">
        <v>157</v>
      </c>
      <c r="D4330" s="55" t="s">
        <v>3384</v>
      </c>
      <c r="E4330" s="249" t="s">
        <v>1643</v>
      </c>
      <c r="F4330" s="249"/>
      <c r="G4330" s="57" t="s">
        <v>266</v>
      </c>
      <c r="H4330" s="58">
        <v>1</v>
      </c>
      <c r="I4330" s="59">
        <v>0.49</v>
      </c>
      <c r="J4330" s="59">
        <v>0.49</v>
      </c>
      <c r="L4330">
        <f>_xlfn.XLOOKUP(B4330,Analítico!B:B,Analítico!I:I,0)</f>
        <v>0</v>
      </c>
    </row>
    <row r="4331" spans="1:12" ht="25.5" customHeight="1" thickBot="1" x14ac:dyDescent="0.3">
      <c r="A4331" s="55" t="s">
        <v>1627</v>
      </c>
      <c r="B4331" s="56" t="s">
        <v>3385</v>
      </c>
      <c r="C4331" s="55" t="s">
        <v>157</v>
      </c>
      <c r="D4331" s="55" t="s">
        <v>3386</v>
      </c>
      <c r="E4331" s="249" t="s">
        <v>1643</v>
      </c>
      <c r="F4331" s="249"/>
      <c r="G4331" s="57" t="s">
        <v>266</v>
      </c>
      <c r="H4331" s="58">
        <v>1</v>
      </c>
      <c r="I4331" s="59">
        <v>1.34</v>
      </c>
      <c r="J4331" s="59">
        <v>1.34</v>
      </c>
      <c r="L4331">
        <f>_xlfn.XLOOKUP(B4331,Analítico!B:B,Analítico!I:I,0)</f>
        <v>0</v>
      </c>
    </row>
    <row r="4332" spans="1:12" ht="26.25" hidden="1" thickBot="1" x14ac:dyDescent="0.3">
      <c r="A4332" s="44"/>
      <c r="B4332" s="44"/>
      <c r="C4332" s="44"/>
      <c r="D4332" s="44"/>
      <c r="E4332" s="44" t="s">
        <v>1629</v>
      </c>
      <c r="F4332" s="45">
        <v>20.93</v>
      </c>
      <c r="G4332" s="44" t="s">
        <v>1630</v>
      </c>
      <c r="H4332" s="45">
        <v>0</v>
      </c>
      <c r="I4332" s="44" t="s">
        <v>1631</v>
      </c>
      <c r="J4332" s="45">
        <v>20.93</v>
      </c>
      <c r="L4332">
        <f>_xlfn.XLOOKUP(B4332,Analítico!B:B,Analítico!I:I,0)</f>
        <v>0</v>
      </c>
    </row>
    <row r="4333" spans="1:12" ht="15" hidden="1" customHeight="1" thickBot="1" x14ac:dyDescent="0.3">
      <c r="A4333" s="44"/>
      <c r="B4333" s="44"/>
      <c r="C4333" s="44"/>
      <c r="D4333" s="44"/>
      <c r="E4333" s="44" t="s">
        <v>1632</v>
      </c>
      <c r="F4333" s="45">
        <v>5.89</v>
      </c>
      <c r="G4333" s="44"/>
      <c r="H4333" s="229" t="s">
        <v>1633</v>
      </c>
      <c r="I4333" s="229"/>
      <c r="J4333" s="45">
        <v>32.68</v>
      </c>
      <c r="L4333">
        <f>_xlfn.XLOOKUP(B4333,Analítico!B:B,Analítico!I:I,0)</f>
        <v>0</v>
      </c>
    </row>
    <row r="4334" spans="1:12" ht="0.75" customHeight="1" thickTop="1" x14ac:dyDescent="0.25">
      <c r="A4334" s="49"/>
      <c r="B4334" s="49"/>
      <c r="C4334" s="49"/>
      <c r="D4334" s="49"/>
      <c r="E4334" s="49"/>
      <c r="F4334" s="49"/>
      <c r="G4334" s="49"/>
      <c r="H4334" s="49"/>
      <c r="I4334" s="49"/>
      <c r="J4334" s="49"/>
      <c r="L4334">
        <f>_xlfn.XLOOKUP(B4334,Analítico!B:B,Analítico!I:I,0)</f>
        <v>0</v>
      </c>
    </row>
    <row r="4335" spans="1:12" ht="18" hidden="1" customHeight="1" x14ac:dyDescent="0.25">
      <c r="A4335" s="36"/>
      <c r="B4335" s="37" t="s">
        <v>137</v>
      </c>
      <c r="C4335" s="36" t="s">
        <v>138</v>
      </c>
      <c r="D4335" s="36" t="s">
        <v>9</v>
      </c>
      <c r="E4335" s="250" t="s">
        <v>1626</v>
      </c>
      <c r="F4335" s="250"/>
      <c r="G4335" s="38" t="s">
        <v>139</v>
      </c>
      <c r="H4335" s="37" t="s">
        <v>140</v>
      </c>
      <c r="I4335" s="37" t="s">
        <v>141</v>
      </c>
      <c r="J4335" s="37" t="s">
        <v>10</v>
      </c>
      <c r="L4335" t="str">
        <f>_xlfn.XLOOKUP(B4335,Analítico!B:B,Analítico!I:I,0)</f>
        <v>Valor Unit</v>
      </c>
    </row>
    <row r="4336" spans="1:12" ht="39" customHeight="1" x14ac:dyDescent="0.25">
      <c r="A4336" s="39" t="s">
        <v>1636</v>
      </c>
      <c r="B4336" s="40" t="s">
        <v>3498</v>
      </c>
      <c r="C4336" s="39" t="s">
        <v>157</v>
      </c>
      <c r="D4336" s="39" t="s">
        <v>3499</v>
      </c>
      <c r="E4336" s="251" t="s">
        <v>1900</v>
      </c>
      <c r="F4336" s="251"/>
      <c r="G4336" s="41" t="s">
        <v>1904</v>
      </c>
      <c r="H4336" s="42">
        <v>1</v>
      </c>
      <c r="I4336" s="43">
        <v>21.89</v>
      </c>
      <c r="J4336" s="43">
        <v>21.89</v>
      </c>
      <c r="L4336">
        <f>_xlfn.XLOOKUP(B4336,Analítico!B:B,Analítico!I:I,0)</f>
        <v>0</v>
      </c>
    </row>
    <row r="4337" spans="1:12" ht="25.5" customHeight="1" x14ac:dyDescent="0.25">
      <c r="A4337" s="50" t="s">
        <v>1638</v>
      </c>
      <c r="B4337" s="51" t="s">
        <v>3500</v>
      </c>
      <c r="C4337" s="50" t="s">
        <v>157</v>
      </c>
      <c r="D4337" s="50" t="s">
        <v>3501</v>
      </c>
      <c r="E4337" s="248" t="s">
        <v>1637</v>
      </c>
      <c r="F4337" s="248"/>
      <c r="G4337" s="52" t="s">
        <v>266</v>
      </c>
      <c r="H4337" s="53">
        <v>1</v>
      </c>
      <c r="I4337" s="54">
        <v>21.04</v>
      </c>
      <c r="J4337" s="54">
        <v>21.04</v>
      </c>
      <c r="L4337">
        <f>_xlfn.XLOOKUP(B4337,Analítico!B:B,Analítico!I:I,0)</f>
        <v>0</v>
      </c>
    </row>
    <row r="4338" spans="1:12" ht="39" customHeight="1" x14ac:dyDescent="0.25">
      <c r="A4338" s="50" t="s">
        <v>1638</v>
      </c>
      <c r="B4338" s="51" t="s">
        <v>3502</v>
      </c>
      <c r="C4338" s="50" t="s">
        <v>157</v>
      </c>
      <c r="D4338" s="50" t="s">
        <v>3503</v>
      </c>
      <c r="E4338" s="248" t="s">
        <v>1900</v>
      </c>
      <c r="F4338" s="248"/>
      <c r="G4338" s="52" t="s">
        <v>266</v>
      </c>
      <c r="H4338" s="53">
        <v>1</v>
      </c>
      <c r="I4338" s="54">
        <v>0.75</v>
      </c>
      <c r="J4338" s="54">
        <v>0.75</v>
      </c>
      <c r="L4338">
        <f>_xlfn.XLOOKUP(B4338,Analítico!B:B,Analítico!I:I,0)</f>
        <v>0</v>
      </c>
    </row>
    <row r="4339" spans="1:12" ht="39" customHeight="1" thickBot="1" x14ac:dyDescent="0.3">
      <c r="A4339" s="50" t="s">
        <v>1638</v>
      </c>
      <c r="B4339" s="51" t="s">
        <v>3504</v>
      </c>
      <c r="C4339" s="50" t="s">
        <v>157</v>
      </c>
      <c r="D4339" s="50" t="s">
        <v>3505</v>
      </c>
      <c r="E4339" s="248" t="s">
        <v>1900</v>
      </c>
      <c r="F4339" s="248"/>
      <c r="G4339" s="52" t="s">
        <v>266</v>
      </c>
      <c r="H4339" s="53">
        <v>1</v>
      </c>
      <c r="I4339" s="54">
        <v>0.1</v>
      </c>
      <c r="J4339" s="54">
        <v>0.1</v>
      </c>
      <c r="L4339">
        <f>_xlfn.XLOOKUP(B4339,Analítico!B:B,Analítico!I:I,0)</f>
        <v>0</v>
      </c>
    </row>
    <row r="4340" spans="1:12" ht="26.25" hidden="1" thickBot="1" x14ac:dyDescent="0.3">
      <c r="A4340" s="44"/>
      <c r="B4340" s="44"/>
      <c r="C4340" s="44"/>
      <c r="D4340" s="44"/>
      <c r="E4340" s="44" t="s">
        <v>1629</v>
      </c>
      <c r="F4340" s="45">
        <v>16.18</v>
      </c>
      <c r="G4340" s="44" t="s">
        <v>1630</v>
      </c>
      <c r="H4340" s="45">
        <v>0</v>
      </c>
      <c r="I4340" s="44" t="s">
        <v>1631</v>
      </c>
      <c r="J4340" s="45">
        <v>16.18</v>
      </c>
      <c r="L4340">
        <f>_xlfn.XLOOKUP(B4340,Analítico!B:B,Analítico!I:I,0)</f>
        <v>0</v>
      </c>
    </row>
    <row r="4341" spans="1:12" ht="15" hidden="1" customHeight="1" thickBot="1" x14ac:dyDescent="0.3">
      <c r="A4341" s="44"/>
      <c r="B4341" s="44"/>
      <c r="C4341" s="44"/>
      <c r="D4341" s="44"/>
      <c r="E4341" s="44" t="s">
        <v>1632</v>
      </c>
      <c r="F4341" s="45">
        <v>4.8099999999999996</v>
      </c>
      <c r="G4341" s="44"/>
      <c r="H4341" s="229" t="s">
        <v>1633</v>
      </c>
      <c r="I4341" s="229"/>
      <c r="J4341" s="45">
        <v>26.7</v>
      </c>
      <c r="L4341">
        <f>_xlfn.XLOOKUP(B4341,Analítico!B:B,Analítico!I:I,0)</f>
        <v>0</v>
      </c>
    </row>
    <row r="4342" spans="1:12" ht="0.75" customHeight="1" thickTop="1" x14ac:dyDescent="0.25">
      <c r="A4342" s="49"/>
      <c r="B4342" s="49"/>
      <c r="C4342" s="49"/>
      <c r="D4342" s="49"/>
      <c r="E4342" s="49"/>
      <c r="F4342" s="49"/>
      <c r="G4342" s="49"/>
      <c r="H4342" s="49"/>
      <c r="I4342" s="49"/>
      <c r="J4342" s="49"/>
      <c r="L4342">
        <f>_xlfn.XLOOKUP(B4342,Analítico!B:B,Analítico!I:I,0)</f>
        <v>0</v>
      </c>
    </row>
    <row r="4343" spans="1:12" ht="18" hidden="1" customHeight="1" x14ac:dyDescent="0.25">
      <c r="A4343" s="36"/>
      <c r="B4343" s="37" t="s">
        <v>137</v>
      </c>
      <c r="C4343" s="36" t="s">
        <v>138</v>
      </c>
      <c r="D4343" s="36" t="s">
        <v>9</v>
      </c>
      <c r="E4343" s="250" t="s">
        <v>1626</v>
      </c>
      <c r="F4343" s="250"/>
      <c r="G4343" s="38" t="s">
        <v>139</v>
      </c>
      <c r="H4343" s="37" t="s">
        <v>140</v>
      </c>
      <c r="I4343" s="37" t="s">
        <v>141</v>
      </c>
      <c r="J4343" s="37" t="s">
        <v>10</v>
      </c>
      <c r="L4343" t="str">
        <f>_xlfn.XLOOKUP(B4343,Analítico!B:B,Analítico!I:I,0)</f>
        <v>Valor Unit</v>
      </c>
    </row>
    <row r="4344" spans="1:12" ht="39" customHeight="1" x14ac:dyDescent="0.25">
      <c r="A4344" s="39" t="s">
        <v>1636</v>
      </c>
      <c r="B4344" s="40" t="s">
        <v>3506</v>
      </c>
      <c r="C4344" s="39" t="s">
        <v>157</v>
      </c>
      <c r="D4344" s="39" t="s">
        <v>3507</v>
      </c>
      <c r="E4344" s="251" t="s">
        <v>1900</v>
      </c>
      <c r="F4344" s="251"/>
      <c r="G4344" s="41" t="s">
        <v>1901</v>
      </c>
      <c r="H4344" s="42">
        <v>1</v>
      </c>
      <c r="I4344" s="43">
        <v>28.62</v>
      </c>
      <c r="J4344" s="43">
        <v>28.62</v>
      </c>
      <c r="L4344">
        <f>_xlfn.XLOOKUP(B4344,Analítico!B:B,Analítico!I:I,0)</f>
        <v>0</v>
      </c>
    </row>
    <row r="4345" spans="1:12" ht="25.5" customHeight="1" x14ac:dyDescent="0.25">
      <c r="A4345" s="50" t="s">
        <v>1638</v>
      </c>
      <c r="B4345" s="51" t="s">
        <v>3500</v>
      </c>
      <c r="C4345" s="50" t="s">
        <v>157</v>
      </c>
      <c r="D4345" s="50" t="s">
        <v>3501</v>
      </c>
      <c r="E4345" s="248" t="s">
        <v>1637</v>
      </c>
      <c r="F4345" s="248"/>
      <c r="G4345" s="52" t="s">
        <v>266</v>
      </c>
      <c r="H4345" s="53">
        <v>1</v>
      </c>
      <c r="I4345" s="54">
        <v>21.04</v>
      </c>
      <c r="J4345" s="54">
        <v>21.04</v>
      </c>
      <c r="L4345">
        <f>_xlfn.XLOOKUP(B4345,Analítico!B:B,Analítico!I:I,0)</f>
        <v>0</v>
      </c>
    </row>
    <row r="4346" spans="1:12" ht="39" customHeight="1" x14ac:dyDescent="0.25">
      <c r="A4346" s="50" t="s">
        <v>1638</v>
      </c>
      <c r="B4346" s="51" t="s">
        <v>3502</v>
      </c>
      <c r="C4346" s="50" t="s">
        <v>157</v>
      </c>
      <c r="D4346" s="50" t="s">
        <v>3503</v>
      </c>
      <c r="E4346" s="248" t="s">
        <v>1900</v>
      </c>
      <c r="F4346" s="248"/>
      <c r="G4346" s="52" t="s">
        <v>266</v>
      </c>
      <c r="H4346" s="53">
        <v>1</v>
      </c>
      <c r="I4346" s="54">
        <v>0.75</v>
      </c>
      <c r="J4346" s="54">
        <v>0.75</v>
      </c>
      <c r="L4346">
        <f>_xlfn.XLOOKUP(B4346,Analítico!B:B,Analítico!I:I,0)</f>
        <v>0</v>
      </c>
    </row>
    <row r="4347" spans="1:12" ht="39" customHeight="1" x14ac:dyDescent="0.25">
      <c r="A4347" s="50" t="s">
        <v>1638</v>
      </c>
      <c r="B4347" s="51" t="s">
        <v>3504</v>
      </c>
      <c r="C4347" s="50" t="s">
        <v>157</v>
      </c>
      <c r="D4347" s="50" t="s">
        <v>3505</v>
      </c>
      <c r="E4347" s="248" t="s">
        <v>1900</v>
      </c>
      <c r="F4347" s="248"/>
      <c r="G4347" s="52" t="s">
        <v>266</v>
      </c>
      <c r="H4347" s="53">
        <v>1</v>
      </c>
      <c r="I4347" s="54">
        <v>0.1</v>
      </c>
      <c r="J4347" s="54">
        <v>0.1</v>
      </c>
      <c r="L4347">
        <f>_xlfn.XLOOKUP(B4347,Analítico!B:B,Analítico!I:I,0)</f>
        <v>0</v>
      </c>
    </row>
    <row r="4348" spans="1:12" ht="39" customHeight="1" x14ac:dyDescent="0.25">
      <c r="A4348" s="50" t="s">
        <v>1638</v>
      </c>
      <c r="B4348" s="51" t="s">
        <v>3508</v>
      </c>
      <c r="C4348" s="50" t="s">
        <v>157</v>
      </c>
      <c r="D4348" s="50" t="s">
        <v>3509</v>
      </c>
      <c r="E4348" s="248" t="s">
        <v>1900</v>
      </c>
      <c r="F4348" s="248"/>
      <c r="G4348" s="52" t="s">
        <v>266</v>
      </c>
      <c r="H4348" s="53">
        <v>1</v>
      </c>
      <c r="I4348" s="54">
        <v>0.93</v>
      </c>
      <c r="J4348" s="54">
        <v>0.93</v>
      </c>
      <c r="L4348">
        <f>_xlfn.XLOOKUP(B4348,Analítico!B:B,Analítico!I:I,0)</f>
        <v>0</v>
      </c>
    </row>
    <row r="4349" spans="1:12" ht="39" customHeight="1" thickBot="1" x14ac:dyDescent="0.3">
      <c r="A4349" s="50" t="s">
        <v>1638</v>
      </c>
      <c r="B4349" s="51" t="s">
        <v>3510</v>
      </c>
      <c r="C4349" s="50" t="s">
        <v>157</v>
      </c>
      <c r="D4349" s="50" t="s">
        <v>3511</v>
      </c>
      <c r="E4349" s="248" t="s">
        <v>1900</v>
      </c>
      <c r="F4349" s="248"/>
      <c r="G4349" s="52" t="s">
        <v>266</v>
      </c>
      <c r="H4349" s="53">
        <v>1</v>
      </c>
      <c r="I4349" s="54">
        <v>5.8</v>
      </c>
      <c r="J4349" s="54">
        <v>5.8</v>
      </c>
      <c r="L4349">
        <f>_xlfn.XLOOKUP(B4349,Analítico!B:B,Analítico!I:I,0)</f>
        <v>0</v>
      </c>
    </row>
    <row r="4350" spans="1:12" ht="26.25" hidden="1" thickBot="1" x14ac:dyDescent="0.3">
      <c r="A4350" s="44"/>
      <c r="B4350" s="44"/>
      <c r="C4350" s="44"/>
      <c r="D4350" s="44"/>
      <c r="E4350" s="44" t="s">
        <v>1629</v>
      </c>
      <c r="F4350" s="45">
        <v>16.18</v>
      </c>
      <c r="G4350" s="44" t="s">
        <v>1630</v>
      </c>
      <c r="H4350" s="45">
        <v>0</v>
      </c>
      <c r="I4350" s="44" t="s">
        <v>1631</v>
      </c>
      <c r="J4350" s="45">
        <v>16.18</v>
      </c>
      <c r="L4350">
        <f>_xlfn.XLOOKUP(B4350,Analítico!B:B,Analítico!I:I,0)</f>
        <v>0</v>
      </c>
    </row>
    <row r="4351" spans="1:12" ht="15" hidden="1" customHeight="1" thickBot="1" x14ac:dyDescent="0.3">
      <c r="A4351" s="44"/>
      <c r="B4351" s="44"/>
      <c r="C4351" s="44"/>
      <c r="D4351" s="44"/>
      <c r="E4351" s="44" t="s">
        <v>1632</v>
      </c>
      <c r="F4351" s="45">
        <v>6.29</v>
      </c>
      <c r="G4351" s="44"/>
      <c r="H4351" s="229" t="s">
        <v>1633</v>
      </c>
      <c r="I4351" s="229"/>
      <c r="J4351" s="45">
        <v>34.909999999999997</v>
      </c>
      <c r="L4351">
        <f>_xlfn.XLOOKUP(B4351,Analítico!B:B,Analítico!I:I,0)</f>
        <v>0</v>
      </c>
    </row>
    <row r="4352" spans="1:12" ht="0.75" customHeight="1" thickTop="1" x14ac:dyDescent="0.25">
      <c r="A4352" s="49"/>
      <c r="B4352" s="49"/>
      <c r="C4352" s="49"/>
      <c r="D4352" s="49"/>
      <c r="E4352" s="49"/>
      <c r="F4352" s="49"/>
      <c r="G4352" s="49"/>
      <c r="H4352" s="49"/>
      <c r="I4352" s="49"/>
      <c r="J4352" s="49"/>
      <c r="L4352">
        <f>_xlfn.XLOOKUP(B4352,Analítico!B:B,Analítico!I:I,0)</f>
        <v>0</v>
      </c>
    </row>
    <row r="4353" spans="1:12" ht="18" hidden="1" customHeight="1" x14ac:dyDescent="0.25">
      <c r="A4353" s="36"/>
      <c r="B4353" s="37" t="s">
        <v>137</v>
      </c>
      <c r="C4353" s="36" t="s">
        <v>138</v>
      </c>
      <c r="D4353" s="36" t="s">
        <v>9</v>
      </c>
      <c r="E4353" s="250" t="s">
        <v>1626</v>
      </c>
      <c r="F4353" s="250"/>
      <c r="G4353" s="38" t="s">
        <v>139</v>
      </c>
      <c r="H4353" s="37" t="s">
        <v>140</v>
      </c>
      <c r="I4353" s="37" t="s">
        <v>141</v>
      </c>
      <c r="J4353" s="37" t="s">
        <v>10</v>
      </c>
      <c r="L4353" t="str">
        <f>_xlfn.XLOOKUP(B4353,Analítico!B:B,Analítico!I:I,0)</f>
        <v>Valor Unit</v>
      </c>
    </row>
    <row r="4354" spans="1:12" ht="39" customHeight="1" x14ac:dyDescent="0.25">
      <c r="A4354" s="39" t="s">
        <v>1636</v>
      </c>
      <c r="B4354" s="40" t="s">
        <v>3502</v>
      </c>
      <c r="C4354" s="39" t="s">
        <v>157</v>
      </c>
      <c r="D4354" s="39" t="s">
        <v>3503</v>
      </c>
      <c r="E4354" s="251" t="s">
        <v>1900</v>
      </c>
      <c r="F4354" s="251"/>
      <c r="G4354" s="41" t="s">
        <v>266</v>
      </c>
      <c r="H4354" s="42">
        <v>1</v>
      </c>
      <c r="I4354" s="43">
        <v>0.75</v>
      </c>
      <c r="J4354" s="43">
        <v>0.75</v>
      </c>
      <c r="L4354">
        <f>_xlfn.XLOOKUP(B4354,Analítico!B:B,Analítico!I:I,0)</f>
        <v>0</v>
      </c>
    </row>
    <row r="4355" spans="1:12" ht="25.5" customHeight="1" thickBot="1" x14ac:dyDescent="0.3">
      <c r="A4355" s="55" t="s">
        <v>1627</v>
      </c>
      <c r="B4355" s="56" t="s">
        <v>3512</v>
      </c>
      <c r="C4355" s="55" t="s">
        <v>157</v>
      </c>
      <c r="D4355" s="55" t="s">
        <v>3513</v>
      </c>
      <c r="E4355" s="249" t="s">
        <v>1643</v>
      </c>
      <c r="F4355" s="249"/>
      <c r="G4355" s="57" t="s">
        <v>164</v>
      </c>
      <c r="H4355" s="58">
        <v>5.3300000000000001E-5</v>
      </c>
      <c r="I4355" s="59">
        <v>14076.39</v>
      </c>
      <c r="J4355" s="59">
        <v>0.75</v>
      </c>
      <c r="L4355">
        <f>_xlfn.XLOOKUP(B4355,Analítico!B:B,Analítico!I:I,0)</f>
        <v>0</v>
      </c>
    </row>
    <row r="4356" spans="1:12" ht="26.25" hidden="1" thickBot="1" x14ac:dyDescent="0.3">
      <c r="A4356" s="44"/>
      <c r="B4356" s="44"/>
      <c r="C4356" s="44"/>
      <c r="D4356" s="44"/>
      <c r="E4356" s="44" t="s">
        <v>1629</v>
      </c>
      <c r="F4356" s="45">
        <v>0</v>
      </c>
      <c r="G4356" s="44" t="s">
        <v>1630</v>
      </c>
      <c r="H4356" s="45">
        <v>0</v>
      </c>
      <c r="I4356" s="44" t="s">
        <v>1631</v>
      </c>
      <c r="J4356" s="45">
        <v>0</v>
      </c>
      <c r="L4356">
        <f>_xlfn.XLOOKUP(B4356,Analítico!B:B,Analítico!I:I,0)</f>
        <v>0</v>
      </c>
    </row>
    <row r="4357" spans="1:12" ht="15" hidden="1" customHeight="1" thickBot="1" x14ac:dyDescent="0.3">
      <c r="A4357" s="44"/>
      <c r="B4357" s="44"/>
      <c r="C4357" s="44"/>
      <c r="D4357" s="44"/>
      <c r="E4357" s="44" t="s">
        <v>1632</v>
      </c>
      <c r="F4357" s="45">
        <v>0.16</v>
      </c>
      <c r="G4357" s="44"/>
      <c r="H4357" s="229" t="s">
        <v>1633</v>
      </c>
      <c r="I4357" s="229"/>
      <c r="J4357" s="45">
        <v>0.91</v>
      </c>
      <c r="L4357">
        <f>_xlfn.XLOOKUP(B4357,Analítico!B:B,Analítico!I:I,0)</f>
        <v>0</v>
      </c>
    </row>
    <row r="4358" spans="1:12" ht="0.75" customHeight="1" thickTop="1" x14ac:dyDescent="0.25">
      <c r="A4358" s="49"/>
      <c r="B4358" s="49"/>
      <c r="C4358" s="49"/>
      <c r="D4358" s="49"/>
      <c r="E4358" s="49"/>
      <c r="F4358" s="49"/>
      <c r="G4358" s="49"/>
      <c r="H4358" s="49"/>
      <c r="I4358" s="49"/>
      <c r="J4358" s="49"/>
      <c r="L4358">
        <f>_xlfn.XLOOKUP(B4358,Analítico!B:B,Analítico!I:I,0)</f>
        <v>0</v>
      </c>
    </row>
    <row r="4359" spans="1:12" ht="18" hidden="1" customHeight="1" x14ac:dyDescent="0.25">
      <c r="A4359" s="36"/>
      <c r="B4359" s="37" t="s">
        <v>137</v>
      </c>
      <c r="C4359" s="36" t="s">
        <v>138</v>
      </c>
      <c r="D4359" s="36" t="s">
        <v>9</v>
      </c>
      <c r="E4359" s="250" t="s">
        <v>1626</v>
      </c>
      <c r="F4359" s="250"/>
      <c r="G4359" s="38" t="s">
        <v>139</v>
      </c>
      <c r="H4359" s="37" t="s">
        <v>140</v>
      </c>
      <c r="I4359" s="37" t="s">
        <v>141</v>
      </c>
      <c r="J4359" s="37" t="s">
        <v>10</v>
      </c>
      <c r="L4359" t="str">
        <f>_xlfn.XLOOKUP(B4359,Analítico!B:B,Analítico!I:I,0)</f>
        <v>Valor Unit</v>
      </c>
    </row>
    <row r="4360" spans="1:12" ht="39" customHeight="1" x14ac:dyDescent="0.25">
      <c r="A4360" s="39" t="s">
        <v>1636</v>
      </c>
      <c r="B4360" s="40" t="s">
        <v>3504</v>
      </c>
      <c r="C4360" s="39" t="s">
        <v>157</v>
      </c>
      <c r="D4360" s="39" t="s">
        <v>3505</v>
      </c>
      <c r="E4360" s="251" t="s">
        <v>1900</v>
      </c>
      <c r="F4360" s="251"/>
      <c r="G4360" s="41" t="s">
        <v>266</v>
      </c>
      <c r="H4360" s="42">
        <v>1</v>
      </c>
      <c r="I4360" s="43">
        <v>0.1</v>
      </c>
      <c r="J4360" s="43">
        <v>0.1</v>
      </c>
      <c r="L4360">
        <f>_xlfn.XLOOKUP(B4360,Analítico!B:B,Analítico!I:I,0)</f>
        <v>0</v>
      </c>
    </row>
    <row r="4361" spans="1:12" ht="25.5" customHeight="1" thickBot="1" x14ac:dyDescent="0.3">
      <c r="A4361" s="55" t="s">
        <v>1627</v>
      </c>
      <c r="B4361" s="56" t="s">
        <v>3512</v>
      </c>
      <c r="C4361" s="55" t="s">
        <v>157</v>
      </c>
      <c r="D4361" s="55" t="s">
        <v>3513</v>
      </c>
      <c r="E4361" s="249" t="s">
        <v>1643</v>
      </c>
      <c r="F4361" s="249"/>
      <c r="G4361" s="57" t="s">
        <v>164</v>
      </c>
      <c r="H4361" s="58">
        <v>7.4000000000000003E-6</v>
      </c>
      <c r="I4361" s="59">
        <v>14076.39</v>
      </c>
      <c r="J4361" s="59">
        <v>0.1</v>
      </c>
      <c r="L4361">
        <f>_xlfn.XLOOKUP(B4361,Analítico!B:B,Analítico!I:I,0)</f>
        <v>0</v>
      </c>
    </row>
    <row r="4362" spans="1:12" ht="26.25" hidden="1" thickBot="1" x14ac:dyDescent="0.3">
      <c r="A4362" s="44"/>
      <c r="B4362" s="44"/>
      <c r="C4362" s="44"/>
      <c r="D4362" s="44"/>
      <c r="E4362" s="44" t="s">
        <v>1629</v>
      </c>
      <c r="F4362" s="45">
        <v>0</v>
      </c>
      <c r="G4362" s="44" t="s">
        <v>1630</v>
      </c>
      <c r="H4362" s="45">
        <v>0</v>
      </c>
      <c r="I4362" s="44" t="s">
        <v>1631</v>
      </c>
      <c r="J4362" s="45">
        <v>0</v>
      </c>
      <c r="L4362">
        <f>_xlfn.XLOOKUP(B4362,Analítico!B:B,Analítico!I:I,0)</f>
        <v>0</v>
      </c>
    </row>
    <row r="4363" spans="1:12" ht="15" hidden="1" customHeight="1" thickBot="1" x14ac:dyDescent="0.3">
      <c r="A4363" s="44"/>
      <c r="B4363" s="44"/>
      <c r="C4363" s="44"/>
      <c r="D4363" s="44"/>
      <c r="E4363" s="44" t="s">
        <v>1632</v>
      </c>
      <c r="F4363" s="45">
        <v>0.02</v>
      </c>
      <c r="G4363" s="44"/>
      <c r="H4363" s="229" t="s">
        <v>1633</v>
      </c>
      <c r="I4363" s="229"/>
      <c r="J4363" s="45">
        <v>0.12</v>
      </c>
      <c r="L4363">
        <f>_xlfn.XLOOKUP(B4363,Analítico!B:B,Analítico!I:I,0)</f>
        <v>0</v>
      </c>
    </row>
    <row r="4364" spans="1:12" ht="0.75" customHeight="1" thickTop="1" x14ac:dyDescent="0.25">
      <c r="A4364" s="49"/>
      <c r="B4364" s="49"/>
      <c r="C4364" s="49"/>
      <c r="D4364" s="49"/>
      <c r="E4364" s="49"/>
      <c r="F4364" s="49"/>
      <c r="G4364" s="49"/>
      <c r="H4364" s="49"/>
      <c r="I4364" s="49"/>
      <c r="J4364" s="49"/>
      <c r="L4364">
        <f>_xlfn.XLOOKUP(B4364,Analítico!B:B,Analítico!I:I,0)</f>
        <v>0</v>
      </c>
    </row>
    <row r="4365" spans="1:12" ht="18" hidden="1" customHeight="1" x14ac:dyDescent="0.25">
      <c r="A4365" s="36"/>
      <c r="B4365" s="37" t="s">
        <v>137</v>
      </c>
      <c r="C4365" s="36" t="s">
        <v>138</v>
      </c>
      <c r="D4365" s="36" t="s">
        <v>9</v>
      </c>
      <c r="E4365" s="250" t="s">
        <v>1626</v>
      </c>
      <c r="F4365" s="250"/>
      <c r="G4365" s="38" t="s">
        <v>139</v>
      </c>
      <c r="H4365" s="37" t="s">
        <v>140</v>
      </c>
      <c r="I4365" s="37" t="s">
        <v>141</v>
      </c>
      <c r="J4365" s="37" t="s">
        <v>10</v>
      </c>
      <c r="L4365" t="str">
        <f>_xlfn.XLOOKUP(B4365,Analítico!B:B,Analítico!I:I,0)</f>
        <v>Valor Unit</v>
      </c>
    </row>
    <row r="4366" spans="1:12" ht="39" customHeight="1" x14ac:dyDescent="0.25">
      <c r="A4366" s="39" t="s">
        <v>1636</v>
      </c>
      <c r="B4366" s="40" t="s">
        <v>3508</v>
      </c>
      <c r="C4366" s="39" t="s">
        <v>157</v>
      </c>
      <c r="D4366" s="39" t="s">
        <v>3509</v>
      </c>
      <c r="E4366" s="251" t="s">
        <v>1900</v>
      </c>
      <c r="F4366" s="251"/>
      <c r="G4366" s="41" t="s">
        <v>266</v>
      </c>
      <c r="H4366" s="42">
        <v>1</v>
      </c>
      <c r="I4366" s="43">
        <v>0.93</v>
      </c>
      <c r="J4366" s="43">
        <v>0.93</v>
      </c>
      <c r="L4366">
        <f>_xlfn.XLOOKUP(B4366,Analítico!B:B,Analítico!I:I,0)</f>
        <v>0</v>
      </c>
    </row>
    <row r="4367" spans="1:12" ht="25.5" customHeight="1" thickBot="1" x14ac:dyDescent="0.3">
      <c r="A4367" s="55" t="s">
        <v>1627</v>
      </c>
      <c r="B4367" s="56" t="s">
        <v>3512</v>
      </c>
      <c r="C4367" s="55" t="s">
        <v>157</v>
      </c>
      <c r="D4367" s="55" t="s">
        <v>3513</v>
      </c>
      <c r="E4367" s="249" t="s">
        <v>1643</v>
      </c>
      <c r="F4367" s="249"/>
      <c r="G4367" s="57" t="s">
        <v>164</v>
      </c>
      <c r="H4367" s="58">
        <v>6.6699999999999995E-5</v>
      </c>
      <c r="I4367" s="59">
        <v>14076.39</v>
      </c>
      <c r="J4367" s="59">
        <v>0.93</v>
      </c>
      <c r="L4367">
        <f>_xlfn.XLOOKUP(B4367,Analítico!B:B,Analítico!I:I,0)</f>
        <v>0</v>
      </c>
    </row>
    <row r="4368" spans="1:12" ht="26.25" hidden="1" thickBot="1" x14ac:dyDescent="0.3">
      <c r="A4368" s="44"/>
      <c r="B4368" s="44"/>
      <c r="C4368" s="44"/>
      <c r="D4368" s="44"/>
      <c r="E4368" s="44" t="s">
        <v>1629</v>
      </c>
      <c r="F4368" s="45">
        <v>0</v>
      </c>
      <c r="G4368" s="44" t="s">
        <v>1630</v>
      </c>
      <c r="H4368" s="45">
        <v>0</v>
      </c>
      <c r="I4368" s="44" t="s">
        <v>1631</v>
      </c>
      <c r="J4368" s="45">
        <v>0</v>
      </c>
      <c r="L4368">
        <f>_xlfn.XLOOKUP(B4368,Analítico!B:B,Analítico!I:I,0)</f>
        <v>0</v>
      </c>
    </row>
    <row r="4369" spans="1:12" ht="15" hidden="1" customHeight="1" thickBot="1" x14ac:dyDescent="0.3">
      <c r="A4369" s="44"/>
      <c r="B4369" s="44"/>
      <c r="C4369" s="44"/>
      <c r="D4369" s="44"/>
      <c r="E4369" s="44" t="s">
        <v>1632</v>
      </c>
      <c r="F4369" s="45">
        <v>0.2</v>
      </c>
      <c r="G4369" s="44"/>
      <c r="H4369" s="229" t="s">
        <v>1633</v>
      </c>
      <c r="I4369" s="229"/>
      <c r="J4369" s="45">
        <v>1.1299999999999999</v>
      </c>
      <c r="L4369">
        <f>_xlfn.XLOOKUP(B4369,Analítico!B:B,Analítico!I:I,0)</f>
        <v>0</v>
      </c>
    </row>
    <row r="4370" spans="1:12" ht="0.75" customHeight="1" thickTop="1" x14ac:dyDescent="0.25">
      <c r="A4370" s="49"/>
      <c r="B4370" s="49"/>
      <c r="C4370" s="49"/>
      <c r="D4370" s="49"/>
      <c r="E4370" s="49"/>
      <c r="F4370" s="49"/>
      <c r="G4370" s="49"/>
      <c r="H4370" s="49"/>
      <c r="I4370" s="49"/>
      <c r="J4370" s="49"/>
      <c r="L4370">
        <f>_xlfn.XLOOKUP(B4370,Analítico!B:B,Analítico!I:I,0)</f>
        <v>0</v>
      </c>
    </row>
    <row r="4371" spans="1:12" ht="18" hidden="1" customHeight="1" x14ac:dyDescent="0.25">
      <c r="A4371" s="36"/>
      <c r="B4371" s="37" t="s">
        <v>137</v>
      </c>
      <c r="C4371" s="36" t="s">
        <v>138</v>
      </c>
      <c r="D4371" s="36" t="s">
        <v>9</v>
      </c>
      <c r="E4371" s="250" t="s">
        <v>1626</v>
      </c>
      <c r="F4371" s="250"/>
      <c r="G4371" s="38" t="s">
        <v>139</v>
      </c>
      <c r="H4371" s="37" t="s">
        <v>140</v>
      </c>
      <c r="I4371" s="37" t="s">
        <v>141</v>
      </c>
      <c r="J4371" s="37" t="s">
        <v>10</v>
      </c>
      <c r="L4371" t="str">
        <f>_xlfn.XLOOKUP(B4371,Analítico!B:B,Analítico!I:I,0)</f>
        <v>Valor Unit</v>
      </c>
    </row>
    <row r="4372" spans="1:12" ht="39" customHeight="1" x14ac:dyDescent="0.25">
      <c r="A4372" s="39" t="s">
        <v>1636</v>
      </c>
      <c r="B4372" s="40" t="s">
        <v>3510</v>
      </c>
      <c r="C4372" s="39" t="s">
        <v>157</v>
      </c>
      <c r="D4372" s="39" t="s">
        <v>3511</v>
      </c>
      <c r="E4372" s="251" t="s">
        <v>1900</v>
      </c>
      <c r="F4372" s="251"/>
      <c r="G4372" s="41" t="s">
        <v>266</v>
      </c>
      <c r="H4372" s="42">
        <v>1</v>
      </c>
      <c r="I4372" s="43">
        <v>5.8</v>
      </c>
      <c r="J4372" s="43">
        <v>5.8</v>
      </c>
      <c r="L4372">
        <f>_xlfn.XLOOKUP(B4372,Analítico!B:B,Analítico!I:I,0)</f>
        <v>0</v>
      </c>
    </row>
    <row r="4373" spans="1:12" ht="24" customHeight="1" thickBot="1" x14ac:dyDescent="0.3">
      <c r="A4373" s="55" t="s">
        <v>1627</v>
      </c>
      <c r="B4373" s="56" t="s">
        <v>3514</v>
      </c>
      <c r="C4373" s="55" t="s">
        <v>157</v>
      </c>
      <c r="D4373" s="55" t="s">
        <v>3515</v>
      </c>
      <c r="E4373" s="249" t="s">
        <v>1648</v>
      </c>
      <c r="F4373" s="249"/>
      <c r="G4373" s="57" t="s">
        <v>1724</v>
      </c>
      <c r="H4373" s="58">
        <v>1.03</v>
      </c>
      <c r="I4373" s="59">
        <v>5.64</v>
      </c>
      <c r="J4373" s="59">
        <v>5.8</v>
      </c>
      <c r="L4373">
        <f>_xlfn.XLOOKUP(B4373,Analítico!B:B,Analítico!I:I,0)</f>
        <v>0</v>
      </c>
    </row>
    <row r="4374" spans="1:12" ht="26.25" hidden="1" thickBot="1" x14ac:dyDescent="0.3">
      <c r="A4374" s="44"/>
      <c r="B4374" s="44"/>
      <c r="C4374" s="44"/>
      <c r="D4374" s="44"/>
      <c r="E4374" s="44" t="s">
        <v>1629</v>
      </c>
      <c r="F4374" s="45">
        <v>0</v>
      </c>
      <c r="G4374" s="44" t="s">
        <v>1630</v>
      </c>
      <c r="H4374" s="45">
        <v>0</v>
      </c>
      <c r="I4374" s="44" t="s">
        <v>1631</v>
      </c>
      <c r="J4374" s="45">
        <v>0</v>
      </c>
      <c r="L4374">
        <f>_xlfn.XLOOKUP(B4374,Analítico!B:B,Analítico!I:I,0)</f>
        <v>0</v>
      </c>
    </row>
    <row r="4375" spans="1:12" ht="15" hidden="1" customHeight="1" thickBot="1" x14ac:dyDescent="0.3">
      <c r="A4375" s="44"/>
      <c r="B4375" s="44"/>
      <c r="C4375" s="44"/>
      <c r="D4375" s="44"/>
      <c r="E4375" s="44" t="s">
        <v>1632</v>
      </c>
      <c r="F4375" s="45">
        <v>1.27</v>
      </c>
      <c r="G4375" s="44"/>
      <c r="H4375" s="229" t="s">
        <v>1633</v>
      </c>
      <c r="I4375" s="229"/>
      <c r="J4375" s="45">
        <v>7.07</v>
      </c>
      <c r="L4375">
        <f>_xlfn.XLOOKUP(B4375,Analítico!B:B,Analítico!I:I,0)</f>
        <v>0</v>
      </c>
    </row>
    <row r="4376" spans="1:12" ht="0.75" customHeight="1" thickTop="1" x14ac:dyDescent="0.25">
      <c r="A4376" s="49"/>
      <c r="B4376" s="49"/>
      <c r="C4376" s="49"/>
      <c r="D4376" s="49"/>
      <c r="E4376" s="49"/>
      <c r="F4376" s="49"/>
      <c r="G4376" s="49"/>
      <c r="H4376" s="49"/>
      <c r="I4376" s="49"/>
      <c r="J4376" s="49"/>
      <c r="L4376">
        <f>_xlfn.XLOOKUP(B4376,Analítico!B:B,Analítico!I:I,0)</f>
        <v>0</v>
      </c>
    </row>
    <row r="4377" spans="1:12" ht="18" hidden="1" customHeight="1" x14ac:dyDescent="0.25">
      <c r="A4377" s="36"/>
      <c r="B4377" s="37" t="s">
        <v>137</v>
      </c>
      <c r="C4377" s="36" t="s">
        <v>138</v>
      </c>
      <c r="D4377" s="36" t="s">
        <v>9</v>
      </c>
      <c r="E4377" s="250" t="s">
        <v>1626</v>
      </c>
      <c r="F4377" s="250"/>
      <c r="G4377" s="38" t="s">
        <v>139</v>
      </c>
      <c r="H4377" s="37" t="s">
        <v>140</v>
      </c>
      <c r="I4377" s="37" t="s">
        <v>141</v>
      </c>
      <c r="J4377" s="37" t="s">
        <v>10</v>
      </c>
      <c r="L4377" t="str">
        <f>_xlfn.XLOOKUP(B4377,Analítico!B:B,Analítico!I:I,0)</f>
        <v>Valor Unit</v>
      </c>
    </row>
    <row r="4378" spans="1:12" ht="39" customHeight="1" x14ac:dyDescent="0.25">
      <c r="A4378" s="39" t="s">
        <v>1636</v>
      </c>
      <c r="B4378" s="40" t="s">
        <v>3269</v>
      </c>
      <c r="C4378" s="39" t="s">
        <v>157</v>
      </c>
      <c r="D4378" s="39" t="s">
        <v>3270</v>
      </c>
      <c r="E4378" s="251" t="s">
        <v>1900</v>
      </c>
      <c r="F4378" s="251"/>
      <c r="G4378" s="41" t="s">
        <v>1904</v>
      </c>
      <c r="H4378" s="42">
        <v>1</v>
      </c>
      <c r="I4378" s="43">
        <f>L4378</f>
        <v>0.7</v>
      </c>
      <c r="J4378" s="43">
        <f>H4378*I4378</f>
        <v>0.7</v>
      </c>
      <c r="L4378">
        <f>_xlfn.XLOOKUP(B4378,Analítico!B:B,Analítico!I:I,0)</f>
        <v>0.7</v>
      </c>
    </row>
    <row r="4379" spans="1:12" ht="39" customHeight="1" x14ac:dyDescent="0.25">
      <c r="A4379" s="50" t="s">
        <v>1638</v>
      </c>
      <c r="B4379" s="51" t="s">
        <v>3516</v>
      </c>
      <c r="C4379" s="50" t="s">
        <v>157</v>
      </c>
      <c r="D4379" s="50" t="s">
        <v>3517</v>
      </c>
      <c r="E4379" s="248" t="s">
        <v>1900</v>
      </c>
      <c r="F4379" s="248"/>
      <c r="G4379" s="52" t="s">
        <v>266</v>
      </c>
      <c r="H4379" s="53">
        <v>1</v>
      </c>
      <c r="I4379" s="54">
        <v>0.6</v>
      </c>
      <c r="J4379" s="54">
        <v>0.6</v>
      </c>
      <c r="L4379">
        <f>_xlfn.XLOOKUP(B4379,Analítico!B:B,Analítico!I:I,0)</f>
        <v>0</v>
      </c>
    </row>
    <row r="4380" spans="1:12" ht="25.5" customHeight="1" thickBot="1" x14ac:dyDescent="0.3">
      <c r="A4380" s="50" t="s">
        <v>1638</v>
      </c>
      <c r="B4380" s="51" t="s">
        <v>3518</v>
      </c>
      <c r="C4380" s="50" t="s">
        <v>157</v>
      </c>
      <c r="D4380" s="50" t="s">
        <v>3519</v>
      </c>
      <c r="E4380" s="248" t="s">
        <v>1900</v>
      </c>
      <c r="F4380" s="248"/>
      <c r="G4380" s="52" t="s">
        <v>266</v>
      </c>
      <c r="H4380" s="53">
        <v>1</v>
      </c>
      <c r="I4380" s="54">
        <v>0.12</v>
      </c>
      <c r="J4380" s="54">
        <v>0.12</v>
      </c>
      <c r="L4380">
        <f>_xlfn.XLOOKUP(B4380,Analítico!B:B,Analítico!I:I,0)</f>
        <v>0</v>
      </c>
    </row>
    <row r="4381" spans="1:12" ht="26.25" hidden="1" thickBot="1" x14ac:dyDescent="0.3">
      <c r="A4381" s="44"/>
      <c r="B4381" s="44"/>
      <c r="C4381" s="44"/>
      <c r="D4381" s="44"/>
      <c r="E4381" s="44" t="s">
        <v>1629</v>
      </c>
      <c r="F4381" s="45">
        <v>0</v>
      </c>
      <c r="G4381" s="44" t="s">
        <v>1630</v>
      </c>
      <c r="H4381" s="45">
        <v>0</v>
      </c>
      <c r="I4381" s="44" t="s">
        <v>1631</v>
      </c>
      <c r="J4381" s="45">
        <v>0</v>
      </c>
      <c r="L4381">
        <f>_xlfn.XLOOKUP(B4381,Analítico!B:B,Analítico!I:I,0)</f>
        <v>0</v>
      </c>
    </row>
    <row r="4382" spans="1:12" ht="15" hidden="1" customHeight="1" thickBot="1" x14ac:dyDescent="0.3">
      <c r="A4382" s="44"/>
      <c r="B4382" s="44"/>
      <c r="C4382" s="44"/>
      <c r="D4382" s="44"/>
      <c r="E4382" s="44" t="s">
        <v>1632</v>
      </c>
      <c r="F4382" s="45">
        <v>0.15</v>
      </c>
      <c r="G4382" s="44"/>
      <c r="H4382" s="229" t="s">
        <v>1633</v>
      </c>
      <c r="I4382" s="229"/>
      <c r="J4382" s="45">
        <v>0.87</v>
      </c>
      <c r="L4382">
        <f>_xlfn.XLOOKUP(B4382,Analítico!B:B,Analítico!I:I,0)</f>
        <v>0</v>
      </c>
    </row>
    <row r="4383" spans="1:12" ht="0.75" customHeight="1" thickTop="1" x14ac:dyDescent="0.25">
      <c r="A4383" s="49"/>
      <c r="B4383" s="49"/>
      <c r="C4383" s="49"/>
      <c r="D4383" s="49"/>
      <c r="E4383" s="49"/>
      <c r="F4383" s="49"/>
      <c r="G4383" s="49"/>
      <c r="H4383" s="49"/>
      <c r="I4383" s="49"/>
      <c r="J4383" s="49"/>
      <c r="L4383">
        <f>_xlfn.XLOOKUP(B4383,Analítico!B:B,Analítico!I:I,0)</f>
        <v>0</v>
      </c>
    </row>
    <row r="4384" spans="1:12" ht="18" hidden="1" customHeight="1" x14ac:dyDescent="0.25">
      <c r="A4384" s="36"/>
      <c r="B4384" s="37" t="s">
        <v>137</v>
      </c>
      <c r="C4384" s="36" t="s">
        <v>138</v>
      </c>
      <c r="D4384" s="36" t="s">
        <v>9</v>
      </c>
      <c r="E4384" s="250" t="s">
        <v>1626</v>
      </c>
      <c r="F4384" s="250"/>
      <c r="G4384" s="38" t="s">
        <v>139</v>
      </c>
      <c r="H4384" s="37" t="s">
        <v>140</v>
      </c>
      <c r="I4384" s="37" t="s">
        <v>141</v>
      </c>
      <c r="J4384" s="37" t="s">
        <v>10</v>
      </c>
      <c r="L4384" t="str">
        <f>_xlfn.XLOOKUP(B4384,Analítico!B:B,Analítico!I:I,0)</f>
        <v>Valor Unit</v>
      </c>
    </row>
    <row r="4385" spans="1:12" ht="39" customHeight="1" x14ac:dyDescent="0.25">
      <c r="A4385" s="39" t="s">
        <v>1636</v>
      </c>
      <c r="B4385" s="40" t="s">
        <v>3267</v>
      </c>
      <c r="C4385" s="39" t="s">
        <v>157</v>
      </c>
      <c r="D4385" s="39" t="s">
        <v>3268</v>
      </c>
      <c r="E4385" s="251" t="s">
        <v>1900</v>
      </c>
      <c r="F4385" s="251"/>
      <c r="G4385" s="41" t="s">
        <v>1901</v>
      </c>
      <c r="H4385" s="42">
        <v>1</v>
      </c>
      <c r="I4385" s="43">
        <f>L4385</f>
        <v>6.14</v>
      </c>
      <c r="J4385" s="43">
        <f>H4385*I4385</f>
        <v>6.14</v>
      </c>
      <c r="L4385">
        <f>_xlfn.XLOOKUP(B4385,Analítico!B:B,Analítico!I:I,0)</f>
        <v>6.14</v>
      </c>
    </row>
    <row r="4386" spans="1:12" ht="39" customHeight="1" x14ac:dyDescent="0.25">
      <c r="A4386" s="50" t="s">
        <v>1638</v>
      </c>
      <c r="B4386" s="51" t="s">
        <v>3516</v>
      </c>
      <c r="C4386" s="50" t="s">
        <v>157</v>
      </c>
      <c r="D4386" s="50" t="s">
        <v>3517</v>
      </c>
      <c r="E4386" s="248" t="s">
        <v>1900</v>
      </c>
      <c r="F4386" s="248"/>
      <c r="G4386" s="52" t="s">
        <v>266</v>
      </c>
      <c r="H4386" s="53">
        <v>1</v>
      </c>
      <c r="I4386" s="54">
        <v>0.6</v>
      </c>
      <c r="J4386" s="54">
        <v>0.6</v>
      </c>
      <c r="L4386">
        <f>_xlfn.XLOOKUP(B4386,Analítico!B:B,Analítico!I:I,0)</f>
        <v>0</v>
      </c>
    </row>
    <row r="4387" spans="1:12" ht="25.5" customHeight="1" x14ac:dyDescent="0.25">
      <c r="A4387" s="50" t="s">
        <v>1638</v>
      </c>
      <c r="B4387" s="51" t="s">
        <v>3518</v>
      </c>
      <c r="C4387" s="50" t="s">
        <v>157</v>
      </c>
      <c r="D4387" s="50" t="s">
        <v>3519</v>
      </c>
      <c r="E4387" s="248" t="s">
        <v>1900</v>
      </c>
      <c r="F4387" s="248"/>
      <c r="G4387" s="52" t="s">
        <v>266</v>
      </c>
      <c r="H4387" s="53">
        <v>1</v>
      </c>
      <c r="I4387" s="54">
        <v>0.12</v>
      </c>
      <c r="J4387" s="54">
        <v>0.12</v>
      </c>
      <c r="L4387">
        <f>_xlfn.XLOOKUP(B4387,Analítico!B:B,Analítico!I:I,0)</f>
        <v>0</v>
      </c>
    </row>
    <row r="4388" spans="1:12" ht="39" customHeight="1" x14ac:dyDescent="0.25">
      <c r="A4388" s="50" t="s">
        <v>1638</v>
      </c>
      <c r="B4388" s="51" t="s">
        <v>3520</v>
      </c>
      <c r="C4388" s="50" t="s">
        <v>157</v>
      </c>
      <c r="D4388" s="50" t="s">
        <v>3521</v>
      </c>
      <c r="E4388" s="248" t="s">
        <v>1900</v>
      </c>
      <c r="F4388" s="248"/>
      <c r="G4388" s="52" t="s">
        <v>266</v>
      </c>
      <c r="H4388" s="53">
        <v>1</v>
      </c>
      <c r="I4388" s="54">
        <v>1.1399999999999999</v>
      </c>
      <c r="J4388" s="54">
        <v>1.1399999999999999</v>
      </c>
      <c r="L4388">
        <f>_xlfn.XLOOKUP(B4388,Analítico!B:B,Analítico!I:I,0)</f>
        <v>0</v>
      </c>
    </row>
    <row r="4389" spans="1:12" ht="39" customHeight="1" thickBot="1" x14ac:dyDescent="0.3">
      <c r="A4389" s="50" t="s">
        <v>1638</v>
      </c>
      <c r="B4389" s="51" t="s">
        <v>3522</v>
      </c>
      <c r="C4389" s="50" t="s">
        <v>157</v>
      </c>
      <c r="D4389" s="50" t="s">
        <v>3523</v>
      </c>
      <c r="E4389" s="248" t="s">
        <v>1900</v>
      </c>
      <c r="F4389" s="248"/>
      <c r="G4389" s="52" t="s">
        <v>266</v>
      </c>
      <c r="H4389" s="53">
        <v>1</v>
      </c>
      <c r="I4389" s="54">
        <v>4.3899999999999997</v>
      </c>
      <c r="J4389" s="54">
        <v>4.3899999999999997</v>
      </c>
      <c r="L4389">
        <f>_xlfn.XLOOKUP(B4389,Analítico!B:B,Analítico!I:I,0)</f>
        <v>0</v>
      </c>
    </row>
    <row r="4390" spans="1:12" ht="26.25" hidden="1" thickBot="1" x14ac:dyDescent="0.3">
      <c r="A4390" s="44"/>
      <c r="B4390" s="44"/>
      <c r="C4390" s="44"/>
      <c r="D4390" s="44"/>
      <c r="E4390" s="44" t="s">
        <v>1629</v>
      </c>
      <c r="F4390" s="45">
        <v>0</v>
      </c>
      <c r="G4390" s="44" t="s">
        <v>1630</v>
      </c>
      <c r="H4390" s="45">
        <v>0</v>
      </c>
      <c r="I4390" s="44" t="s">
        <v>1631</v>
      </c>
      <c r="J4390" s="45">
        <v>0</v>
      </c>
      <c r="L4390">
        <f>_xlfn.XLOOKUP(B4390,Analítico!B:B,Analítico!I:I,0)</f>
        <v>0</v>
      </c>
    </row>
    <row r="4391" spans="1:12" ht="15" hidden="1" customHeight="1" thickBot="1" x14ac:dyDescent="0.3">
      <c r="A4391" s="44"/>
      <c r="B4391" s="44"/>
      <c r="C4391" s="44"/>
      <c r="D4391" s="44"/>
      <c r="E4391" s="44" t="s">
        <v>1632</v>
      </c>
      <c r="F4391" s="45">
        <v>1.37</v>
      </c>
      <c r="G4391" s="44"/>
      <c r="H4391" s="229" t="s">
        <v>1633</v>
      </c>
      <c r="I4391" s="229"/>
      <c r="J4391" s="45">
        <v>7.62</v>
      </c>
      <c r="L4391">
        <f>_xlfn.XLOOKUP(B4391,Analítico!B:B,Analítico!I:I,0)</f>
        <v>0</v>
      </c>
    </row>
    <row r="4392" spans="1:12" ht="0.75" customHeight="1" thickTop="1" x14ac:dyDescent="0.25">
      <c r="A4392" s="49"/>
      <c r="B4392" s="49"/>
      <c r="C4392" s="49"/>
      <c r="D4392" s="49"/>
      <c r="E4392" s="49"/>
      <c r="F4392" s="49"/>
      <c r="G4392" s="49"/>
      <c r="H4392" s="49"/>
      <c r="I4392" s="49"/>
      <c r="J4392" s="49"/>
      <c r="L4392">
        <f>_xlfn.XLOOKUP(B4392,Analítico!B:B,Analítico!I:I,0)</f>
        <v>0</v>
      </c>
    </row>
    <row r="4393" spans="1:12" ht="18" hidden="1" customHeight="1" x14ac:dyDescent="0.25">
      <c r="A4393" s="36"/>
      <c r="B4393" s="37" t="s">
        <v>137</v>
      </c>
      <c r="C4393" s="36" t="s">
        <v>138</v>
      </c>
      <c r="D4393" s="36" t="s">
        <v>9</v>
      </c>
      <c r="E4393" s="250" t="s">
        <v>1626</v>
      </c>
      <c r="F4393" s="250"/>
      <c r="G4393" s="38" t="s">
        <v>139</v>
      </c>
      <c r="H4393" s="37" t="s">
        <v>140</v>
      </c>
      <c r="I4393" s="37" t="s">
        <v>141</v>
      </c>
      <c r="J4393" s="37" t="s">
        <v>10</v>
      </c>
      <c r="L4393" t="str">
        <f>_xlfn.XLOOKUP(B4393,Analítico!B:B,Analítico!I:I,0)</f>
        <v>Valor Unit</v>
      </c>
    </row>
    <row r="4394" spans="1:12" ht="39" customHeight="1" x14ac:dyDescent="0.25">
      <c r="A4394" s="39" t="s">
        <v>1636</v>
      </c>
      <c r="B4394" s="40" t="s">
        <v>3516</v>
      </c>
      <c r="C4394" s="39" t="s">
        <v>157</v>
      </c>
      <c r="D4394" s="39" t="s">
        <v>3517</v>
      </c>
      <c r="E4394" s="251" t="s">
        <v>1900</v>
      </c>
      <c r="F4394" s="251"/>
      <c r="G4394" s="41" t="s">
        <v>266</v>
      </c>
      <c r="H4394" s="42">
        <v>1</v>
      </c>
      <c r="I4394" s="43">
        <v>0.6</v>
      </c>
      <c r="J4394" s="43">
        <v>0.6</v>
      </c>
      <c r="L4394">
        <f>_xlfn.XLOOKUP(B4394,Analítico!B:B,Analítico!I:I,0)</f>
        <v>0</v>
      </c>
    </row>
    <row r="4395" spans="1:12" ht="78" customHeight="1" thickBot="1" x14ac:dyDescent="0.3">
      <c r="A4395" s="55" t="s">
        <v>1627</v>
      </c>
      <c r="B4395" s="56" t="s">
        <v>3524</v>
      </c>
      <c r="C4395" s="55" t="s">
        <v>157</v>
      </c>
      <c r="D4395" s="55" t="s">
        <v>3525</v>
      </c>
      <c r="E4395" s="249" t="s">
        <v>1643</v>
      </c>
      <c r="F4395" s="249"/>
      <c r="G4395" s="57" t="s">
        <v>164</v>
      </c>
      <c r="H4395" s="58">
        <v>5.3300000000000001E-5</v>
      </c>
      <c r="I4395" s="59">
        <v>11359.9</v>
      </c>
      <c r="J4395" s="59">
        <v>0.6</v>
      </c>
      <c r="L4395">
        <f>_xlfn.XLOOKUP(B4395,Analítico!B:B,Analítico!I:I,0)</f>
        <v>0</v>
      </c>
    </row>
    <row r="4396" spans="1:12" ht="26.25" hidden="1" thickBot="1" x14ac:dyDescent="0.3">
      <c r="A4396" s="44"/>
      <c r="B4396" s="44"/>
      <c r="C4396" s="44"/>
      <c r="D4396" s="44"/>
      <c r="E4396" s="44" t="s">
        <v>1629</v>
      </c>
      <c r="F4396" s="45">
        <v>0</v>
      </c>
      <c r="G4396" s="44" t="s">
        <v>1630</v>
      </c>
      <c r="H4396" s="45">
        <v>0</v>
      </c>
      <c r="I4396" s="44" t="s">
        <v>1631</v>
      </c>
      <c r="J4396" s="45">
        <v>0</v>
      </c>
      <c r="L4396">
        <f>_xlfn.XLOOKUP(B4396,Analítico!B:B,Analítico!I:I,0)</f>
        <v>0</v>
      </c>
    </row>
    <row r="4397" spans="1:12" ht="15" hidden="1" customHeight="1" thickBot="1" x14ac:dyDescent="0.3">
      <c r="A4397" s="44"/>
      <c r="B4397" s="44"/>
      <c r="C4397" s="44"/>
      <c r="D4397" s="44"/>
      <c r="E4397" s="44" t="s">
        <v>1632</v>
      </c>
      <c r="F4397" s="45">
        <v>0.13</v>
      </c>
      <c r="G4397" s="44"/>
      <c r="H4397" s="229" t="s">
        <v>1633</v>
      </c>
      <c r="I4397" s="229"/>
      <c r="J4397" s="45">
        <v>0.73</v>
      </c>
      <c r="L4397">
        <f>_xlfn.XLOOKUP(B4397,Analítico!B:B,Analítico!I:I,0)</f>
        <v>0</v>
      </c>
    </row>
    <row r="4398" spans="1:12" ht="0.75" customHeight="1" thickTop="1" x14ac:dyDescent="0.25">
      <c r="A4398" s="49"/>
      <c r="B4398" s="49"/>
      <c r="C4398" s="49"/>
      <c r="D4398" s="49"/>
      <c r="E4398" s="49"/>
      <c r="F4398" s="49"/>
      <c r="G4398" s="49"/>
      <c r="H4398" s="49"/>
      <c r="I4398" s="49"/>
      <c r="J4398" s="49"/>
      <c r="L4398">
        <f>_xlfn.XLOOKUP(B4398,Analítico!B:B,Analítico!I:I,0)</f>
        <v>0</v>
      </c>
    </row>
    <row r="4399" spans="1:12" ht="18" hidden="1" customHeight="1" x14ac:dyDescent="0.25">
      <c r="A4399" s="36"/>
      <c r="B4399" s="37" t="s">
        <v>137</v>
      </c>
      <c r="C4399" s="36" t="s">
        <v>138</v>
      </c>
      <c r="D4399" s="36" t="s">
        <v>9</v>
      </c>
      <c r="E4399" s="250" t="s">
        <v>1626</v>
      </c>
      <c r="F4399" s="250"/>
      <c r="G4399" s="38" t="s">
        <v>139</v>
      </c>
      <c r="H4399" s="37" t="s">
        <v>140</v>
      </c>
      <c r="I4399" s="37" t="s">
        <v>141</v>
      </c>
      <c r="J4399" s="37" t="s">
        <v>10</v>
      </c>
      <c r="L4399" t="str">
        <f>_xlfn.XLOOKUP(B4399,Analítico!B:B,Analítico!I:I,0)</f>
        <v>Valor Unit</v>
      </c>
    </row>
    <row r="4400" spans="1:12" ht="25.5" customHeight="1" x14ac:dyDescent="0.25">
      <c r="A4400" s="39" t="s">
        <v>1636</v>
      </c>
      <c r="B4400" s="40" t="s">
        <v>3518</v>
      </c>
      <c r="C4400" s="39" t="s">
        <v>157</v>
      </c>
      <c r="D4400" s="39" t="s">
        <v>3519</v>
      </c>
      <c r="E4400" s="251" t="s">
        <v>1900</v>
      </c>
      <c r="F4400" s="251"/>
      <c r="G4400" s="41" t="s">
        <v>266</v>
      </c>
      <c r="H4400" s="42">
        <v>1</v>
      </c>
      <c r="I4400" s="43">
        <v>0.12</v>
      </c>
      <c r="J4400" s="43">
        <v>0.12</v>
      </c>
      <c r="L4400">
        <f>_xlfn.XLOOKUP(B4400,Analítico!B:B,Analítico!I:I,0)</f>
        <v>0</v>
      </c>
    </row>
    <row r="4401" spans="1:12" ht="25.5" customHeight="1" thickBot="1" x14ac:dyDescent="0.3">
      <c r="A4401" s="55" t="s">
        <v>1627</v>
      </c>
      <c r="B4401" s="56" t="s">
        <v>3526</v>
      </c>
      <c r="C4401" s="55" t="s">
        <v>157</v>
      </c>
      <c r="D4401" s="55" t="s">
        <v>3527</v>
      </c>
      <c r="E4401" s="249" t="s">
        <v>1643</v>
      </c>
      <c r="F4401" s="249"/>
      <c r="G4401" s="57" t="s">
        <v>164</v>
      </c>
      <c r="H4401" s="58">
        <v>7.4000000000000003E-6</v>
      </c>
      <c r="I4401" s="59">
        <v>17223.7</v>
      </c>
      <c r="J4401" s="59">
        <v>0.12</v>
      </c>
      <c r="L4401">
        <f>_xlfn.XLOOKUP(B4401,Analítico!B:B,Analítico!I:I,0)</f>
        <v>0</v>
      </c>
    </row>
    <row r="4402" spans="1:12" ht="26.25" hidden="1" thickBot="1" x14ac:dyDescent="0.3">
      <c r="A4402" s="44"/>
      <c r="B4402" s="44"/>
      <c r="C4402" s="44"/>
      <c r="D4402" s="44"/>
      <c r="E4402" s="44" t="s">
        <v>1629</v>
      </c>
      <c r="F4402" s="45">
        <v>0</v>
      </c>
      <c r="G4402" s="44" t="s">
        <v>1630</v>
      </c>
      <c r="H4402" s="45">
        <v>0</v>
      </c>
      <c r="I4402" s="44" t="s">
        <v>1631</v>
      </c>
      <c r="J4402" s="45">
        <v>0</v>
      </c>
      <c r="L4402">
        <f>_xlfn.XLOOKUP(B4402,Analítico!B:B,Analítico!I:I,0)</f>
        <v>0</v>
      </c>
    </row>
    <row r="4403" spans="1:12" ht="15" hidden="1" customHeight="1" thickBot="1" x14ac:dyDescent="0.3">
      <c r="A4403" s="44"/>
      <c r="B4403" s="44"/>
      <c r="C4403" s="44"/>
      <c r="D4403" s="44"/>
      <c r="E4403" s="44" t="s">
        <v>1632</v>
      </c>
      <c r="F4403" s="45">
        <v>0.02</v>
      </c>
      <c r="G4403" s="44"/>
      <c r="H4403" s="229" t="s">
        <v>1633</v>
      </c>
      <c r="I4403" s="229"/>
      <c r="J4403" s="45">
        <v>0.14000000000000001</v>
      </c>
      <c r="L4403">
        <f>_xlfn.XLOOKUP(B4403,Analítico!B:B,Analítico!I:I,0)</f>
        <v>0</v>
      </c>
    </row>
    <row r="4404" spans="1:12" ht="0.75" customHeight="1" thickTop="1" x14ac:dyDescent="0.25">
      <c r="A4404" s="49"/>
      <c r="B4404" s="49"/>
      <c r="C4404" s="49"/>
      <c r="D4404" s="49"/>
      <c r="E4404" s="49"/>
      <c r="F4404" s="49"/>
      <c r="G4404" s="49"/>
      <c r="H4404" s="49"/>
      <c r="I4404" s="49"/>
      <c r="J4404" s="49"/>
      <c r="L4404">
        <f>_xlfn.XLOOKUP(B4404,Analítico!B:B,Analítico!I:I,0)</f>
        <v>0</v>
      </c>
    </row>
    <row r="4405" spans="1:12" ht="18" hidden="1" customHeight="1" x14ac:dyDescent="0.25">
      <c r="A4405" s="36"/>
      <c r="B4405" s="37" t="s">
        <v>137</v>
      </c>
      <c r="C4405" s="36" t="s">
        <v>138</v>
      </c>
      <c r="D4405" s="36" t="s">
        <v>9</v>
      </c>
      <c r="E4405" s="250" t="s">
        <v>1626</v>
      </c>
      <c r="F4405" s="250"/>
      <c r="G4405" s="38" t="s">
        <v>139</v>
      </c>
      <c r="H4405" s="37" t="s">
        <v>140</v>
      </c>
      <c r="I4405" s="37" t="s">
        <v>141</v>
      </c>
      <c r="J4405" s="37" t="s">
        <v>10</v>
      </c>
      <c r="L4405" t="str">
        <f>_xlfn.XLOOKUP(B4405,Analítico!B:B,Analítico!I:I,0)</f>
        <v>Valor Unit</v>
      </c>
    </row>
    <row r="4406" spans="1:12" ht="39" customHeight="1" x14ac:dyDescent="0.25">
      <c r="A4406" s="39" t="s">
        <v>1636</v>
      </c>
      <c r="B4406" s="40" t="s">
        <v>3520</v>
      </c>
      <c r="C4406" s="39" t="s">
        <v>157</v>
      </c>
      <c r="D4406" s="39" t="s">
        <v>3521</v>
      </c>
      <c r="E4406" s="251" t="s">
        <v>1900</v>
      </c>
      <c r="F4406" s="251"/>
      <c r="G4406" s="41" t="s">
        <v>266</v>
      </c>
      <c r="H4406" s="42">
        <v>1</v>
      </c>
      <c r="I4406" s="43">
        <v>1.1399999999999999</v>
      </c>
      <c r="J4406" s="43">
        <v>1.1399999999999999</v>
      </c>
      <c r="L4406">
        <f>_xlfn.XLOOKUP(B4406,Analítico!B:B,Analítico!I:I,0)</f>
        <v>0</v>
      </c>
    </row>
    <row r="4407" spans="1:12" ht="25.5" customHeight="1" thickBot="1" x14ac:dyDescent="0.3">
      <c r="A4407" s="55" t="s">
        <v>1627</v>
      </c>
      <c r="B4407" s="56" t="s">
        <v>3526</v>
      </c>
      <c r="C4407" s="55" t="s">
        <v>157</v>
      </c>
      <c r="D4407" s="55" t="s">
        <v>3527</v>
      </c>
      <c r="E4407" s="249" t="s">
        <v>1643</v>
      </c>
      <c r="F4407" s="249"/>
      <c r="G4407" s="57" t="s">
        <v>164</v>
      </c>
      <c r="H4407" s="58">
        <v>6.6699999999999995E-5</v>
      </c>
      <c r="I4407" s="59">
        <v>17223.7</v>
      </c>
      <c r="J4407" s="59">
        <v>1.1399999999999999</v>
      </c>
      <c r="L4407">
        <f>_xlfn.XLOOKUP(B4407,Analítico!B:B,Analítico!I:I,0)</f>
        <v>0</v>
      </c>
    </row>
    <row r="4408" spans="1:12" ht="26.25" hidden="1" thickBot="1" x14ac:dyDescent="0.3">
      <c r="A4408" s="44"/>
      <c r="B4408" s="44"/>
      <c r="C4408" s="44"/>
      <c r="D4408" s="44"/>
      <c r="E4408" s="44" t="s">
        <v>1629</v>
      </c>
      <c r="F4408" s="45">
        <v>0</v>
      </c>
      <c r="G4408" s="44" t="s">
        <v>1630</v>
      </c>
      <c r="H4408" s="45">
        <v>0</v>
      </c>
      <c r="I4408" s="44" t="s">
        <v>1631</v>
      </c>
      <c r="J4408" s="45">
        <v>0</v>
      </c>
      <c r="L4408">
        <f>_xlfn.XLOOKUP(B4408,Analítico!B:B,Analítico!I:I,0)</f>
        <v>0</v>
      </c>
    </row>
    <row r="4409" spans="1:12" ht="15" hidden="1" customHeight="1" thickBot="1" x14ac:dyDescent="0.3">
      <c r="A4409" s="44"/>
      <c r="B4409" s="44"/>
      <c r="C4409" s="44"/>
      <c r="D4409" s="44"/>
      <c r="E4409" s="44" t="s">
        <v>1632</v>
      </c>
      <c r="F4409" s="45">
        <v>0.25</v>
      </c>
      <c r="G4409" s="44"/>
      <c r="H4409" s="229" t="s">
        <v>1633</v>
      </c>
      <c r="I4409" s="229"/>
      <c r="J4409" s="45">
        <v>1.39</v>
      </c>
      <c r="L4409">
        <f>_xlfn.XLOOKUP(B4409,Analítico!B:B,Analítico!I:I,0)</f>
        <v>0</v>
      </c>
    </row>
    <row r="4410" spans="1:12" ht="0.75" customHeight="1" thickTop="1" x14ac:dyDescent="0.25">
      <c r="A4410" s="49"/>
      <c r="B4410" s="49"/>
      <c r="C4410" s="49"/>
      <c r="D4410" s="49"/>
      <c r="E4410" s="49"/>
      <c r="F4410" s="49"/>
      <c r="G4410" s="49"/>
      <c r="H4410" s="49"/>
      <c r="I4410" s="49"/>
      <c r="J4410" s="49"/>
      <c r="L4410">
        <f>_xlfn.XLOOKUP(B4410,Analítico!B:B,Analítico!I:I,0)</f>
        <v>0</v>
      </c>
    </row>
    <row r="4411" spans="1:12" ht="18" hidden="1" customHeight="1" x14ac:dyDescent="0.25">
      <c r="A4411" s="36"/>
      <c r="B4411" s="37" t="s">
        <v>137</v>
      </c>
      <c r="C4411" s="36" t="s">
        <v>138</v>
      </c>
      <c r="D4411" s="36" t="s">
        <v>9</v>
      </c>
      <c r="E4411" s="250" t="s">
        <v>1626</v>
      </c>
      <c r="F4411" s="250"/>
      <c r="G4411" s="38" t="s">
        <v>139</v>
      </c>
      <c r="H4411" s="37" t="s">
        <v>140</v>
      </c>
      <c r="I4411" s="37" t="s">
        <v>141</v>
      </c>
      <c r="J4411" s="37" t="s">
        <v>10</v>
      </c>
      <c r="L4411" t="str">
        <f>_xlfn.XLOOKUP(B4411,Analítico!B:B,Analítico!I:I,0)</f>
        <v>Valor Unit</v>
      </c>
    </row>
    <row r="4412" spans="1:12" ht="39" customHeight="1" x14ac:dyDescent="0.25">
      <c r="A4412" s="39" t="s">
        <v>1636</v>
      </c>
      <c r="B4412" s="40" t="s">
        <v>3522</v>
      </c>
      <c r="C4412" s="39" t="s">
        <v>157</v>
      </c>
      <c r="D4412" s="39" t="s">
        <v>3523</v>
      </c>
      <c r="E4412" s="251" t="s">
        <v>1900</v>
      </c>
      <c r="F4412" s="251"/>
      <c r="G4412" s="41" t="s">
        <v>266</v>
      </c>
      <c r="H4412" s="42">
        <v>1</v>
      </c>
      <c r="I4412" s="43">
        <v>4.3899999999999997</v>
      </c>
      <c r="J4412" s="43">
        <v>4.3899999999999997</v>
      </c>
      <c r="L4412">
        <f>_xlfn.XLOOKUP(B4412,Analítico!B:B,Analítico!I:I,0)</f>
        <v>0</v>
      </c>
    </row>
    <row r="4413" spans="1:12" ht="24" customHeight="1" thickBot="1" x14ac:dyDescent="0.3">
      <c r="A4413" s="55" t="s">
        <v>1627</v>
      </c>
      <c r="B4413" s="56" t="s">
        <v>3514</v>
      </c>
      <c r="C4413" s="55" t="s">
        <v>157</v>
      </c>
      <c r="D4413" s="55" t="s">
        <v>3515</v>
      </c>
      <c r="E4413" s="249" t="s">
        <v>1648</v>
      </c>
      <c r="F4413" s="249"/>
      <c r="G4413" s="57" t="s">
        <v>1724</v>
      </c>
      <c r="H4413" s="58">
        <v>0.78</v>
      </c>
      <c r="I4413" s="59">
        <v>5.64</v>
      </c>
      <c r="J4413" s="59">
        <v>4.3899999999999997</v>
      </c>
      <c r="L4413">
        <f>_xlfn.XLOOKUP(B4413,Analítico!B:B,Analítico!I:I,0)</f>
        <v>0</v>
      </c>
    </row>
    <row r="4414" spans="1:12" ht="26.25" hidden="1" thickBot="1" x14ac:dyDescent="0.3">
      <c r="A4414" s="44"/>
      <c r="B4414" s="44"/>
      <c r="C4414" s="44"/>
      <c r="D4414" s="44"/>
      <c r="E4414" s="44" t="s">
        <v>1629</v>
      </c>
      <c r="F4414" s="45">
        <v>0</v>
      </c>
      <c r="G4414" s="44" t="s">
        <v>1630</v>
      </c>
      <c r="H4414" s="45">
        <v>0</v>
      </c>
      <c r="I4414" s="44" t="s">
        <v>1631</v>
      </c>
      <c r="J4414" s="45">
        <v>0</v>
      </c>
      <c r="L4414">
        <f>_xlfn.XLOOKUP(B4414,Analítico!B:B,Analítico!I:I,0)</f>
        <v>0</v>
      </c>
    </row>
    <row r="4415" spans="1:12" ht="15" hidden="1" customHeight="1" thickBot="1" x14ac:dyDescent="0.3">
      <c r="A4415" s="44"/>
      <c r="B4415" s="44"/>
      <c r="C4415" s="44"/>
      <c r="D4415" s="44"/>
      <c r="E4415" s="44" t="s">
        <v>1632</v>
      </c>
      <c r="F4415" s="45">
        <v>0.96</v>
      </c>
      <c r="G4415" s="44"/>
      <c r="H4415" s="229" t="s">
        <v>1633</v>
      </c>
      <c r="I4415" s="229"/>
      <c r="J4415" s="45">
        <v>5.35</v>
      </c>
      <c r="L4415">
        <f>_xlfn.XLOOKUP(B4415,Analítico!B:B,Analítico!I:I,0)</f>
        <v>0</v>
      </c>
    </row>
    <row r="4416" spans="1:12" ht="0.75" customHeight="1" thickTop="1" x14ac:dyDescent="0.25">
      <c r="A4416" s="49"/>
      <c r="B4416" s="49"/>
      <c r="C4416" s="49"/>
      <c r="D4416" s="49"/>
      <c r="E4416" s="49"/>
      <c r="F4416" s="49"/>
      <c r="G4416" s="49"/>
      <c r="H4416" s="49"/>
      <c r="I4416" s="49"/>
      <c r="J4416" s="49"/>
      <c r="L4416">
        <f>_xlfn.XLOOKUP(B4416,Analítico!B:B,Analítico!I:I,0)</f>
        <v>0</v>
      </c>
    </row>
    <row r="4417" spans="1:12" ht="18" hidden="1" customHeight="1" x14ac:dyDescent="0.25">
      <c r="A4417" s="36"/>
      <c r="B4417" s="37" t="s">
        <v>137</v>
      </c>
      <c r="C4417" s="36" t="s">
        <v>138</v>
      </c>
      <c r="D4417" s="36" t="s">
        <v>9</v>
      </c>
      <c r="E4417" s="250" t="s">
        <v>1626</v>
      </c>
      <c r="F4417" s="250"/>
      <c r="G4417" s="38" t="s">
        <v>139</v>
      </c>
      <c r="H4417" s="37" t="s">
        <v>140</v>
      </c>
      <c r="I4417" s="37" t="s">
        <v>141</v>
      </c>
      <c r="J4417" s="37" t="s">
        <v>10</v>
      </c>
      <c r="L4417" t="str">
        <f>_xlfn.XLOOKUP(B4417,Analítico!B:B,Analítico!I:I,0)</f>
        <v>Valor Unit</v>
      </c>
    </row>
    <row r="4418" spans="1:12" ht="39" customHeight="1" x14ac:dyDescent="0.25">
      <c r="A4418" s="39" t="s">
        <v>1636</v>
      </c>
      <c r="B4418" s="40" t="s">
        <v>3281</v>
      </c>
      <c r="C4418" s="39" t="s">
        <v>157</v>
      </c>
      <c r="D4418" s="39" t="s">
        <v>3282</v>
      </c>
      <c r="E4418" s="251" t="s">
        <v>1994</v>
      </c>
      <c r="F4418" s="251"/>
      <c r="G4418" s="41" t="s">
        <v>212</v>
      </c>
      <c r="H4418" s="42">
        <v>1</v>
      </c>
      <c r="I4418" s="43">
        <f t="shared" ref="I4418:I4420" si="889">L4418</f>
        <v>688.7</v>
      </c>
      <c r="J4418" s="43">
        <f t="shared" ref="J4418:J4420" si="890">H4418*I4418</f>
        <v>688.7</v>
      </c>
      <c r="L4418">
        <f>_xlfn.XLOOKUP(B4418,Analítico!B:B,Analítico!I:I,0)</f>
        <v>688.7</v>
      </c>
    </row>
    <row r="4419" spans="1:12" ht="24" customHeight="1" x14ac:dyDescent="0.25">
      <c r="A4419" s="50" t="s">
        <v>1638</v>
      </c>
      <c r="B4419" s="51" t="s">
        <v>1792</v>
      </c>
      <c r="C4419" s="50" t="s">
        <v>157</v>
      </c>
      <c r="D4419" s="50" t="s">
        <v>1793</v>
      </c>
      <c r="E4419" s="248" t="s">
        <v>1637</v>
      </c>
      <c r="F4419" s="248"/>
      <c r="G4419" s="52" t="s">
        <v>266</v>
      </c>
      <c r="H4419" s="53">
        <v>0.41099999999999998</v>
      </c>
      <c r="I4419" s="43">
        <f t="shared" si="889"/>
        <v>26.65</v>
      </c>
      <c r="J4419" s="43">
        <f t="shared" si="890"/>
        <v>10.953149999999999</v>
      </c>
      <c r="L4419">
        <f>_xlfn.XLOOKUP(B4419,Analítico!B:B,Analítico!I:I,0)</f>
        <v>26.65</v>
      </c>
    </row>
    <row r="4420" spans="1:12" ht="24" customHeight="1" x14ac:dyDescent="0.25">
      <c r="A4420" s="50" t="s">
        <v>1638</v>
      </c>
      <c r="B4420" s="51" t="s">
        <v>1186</v>
      </c>
      <c r="C4420" s="50" t="s">
        <v>157</v>
      </c>
      <c r="D4420" s="50" t="s">
        <v>1187</v>
      </c>
      <c r="E4420" s="248" t="s">
        <v>1637</v>
      </c>
      <c r="F4420" s="248"/>
      <c r="G4420" s="52" t="s">
        <v>266</v>
      </c>
      <c r="H4420" s="53">
        <v>0.41099999999999998</v>
      </c>
      <c r="I4420" s="43">
        <f t="shared" si="889"/>
        <v>18.82</v>
      </c>
      <c r="J4420" s="43">
        <f t="shared" si="890"/>
        <v>7.7350199999999996</v>
      </c>
      <c r="L4420">
        <f>_xlfn.XLOOKUP(B4420,Analítico!B:B,Analítico!I:I,0)</f>
        <v>18.82</v>
      </c>
    </row>
    <row r="4421" spans="1:12" ht="39" customHeight="1" x14ac:dyDescent="0.25">
      <c r="A4421" s="50" t="s">
        <v>1638</v>
      </c>
      <c r="B4421" s="51" t="s">
        <v>3528</v>
      </c>
      <c r="C4421" s="50" t="s">
        <v>157</v>
      </c>
      <c r="D4421" s="50" t="s">
        <v>3529</v>
      </c>
      <c r="E4421" s="248" t="s">
        <v>1900</v>
      </c>
      <c r="F4421" s="248"/>
      <c r="G4421" s="52" t="s">
        <v>1901</v>
      </c>
      <c r="H4421" s="53">
        <v>5.2999999999999999E-2</v>
      </c>
      <c r="I4421" s="54">
        <v>1.29</v>
      </c>
      <c r="J4421" s="54">
        <v>0.06</v>
      </c>
      <c r="L4421">
        <f>_xlfn.XLOOKUP(B4421,Analítico!B:B,Analítico!I:I,0)</f>
        <v>0</v>
      </c>
    </row>
    <row r="4422" spans="1:12" ht="39" customHeight="1" x14ac:dyDescent="0.25">
      <c r="A4422" s="50" t="s">
        <v>1638</v>
      </c>
      <c r="B4422" s="51" t="s">
        <v>3530</v>
      </c>
      <c r="C4422" s="50" t="s">
        <v>157</v>
      </c>
      <c r="D4422" s="50" t="s">
        <v>3531</v>
      </c>
      <c r="E4422" s="248" t="s">
        <v>1900</v>
      </c>
      <c r="F4422" s="248"/>
      <c r="G4422" s="52" t="s">
        <v>1904</v>
      </c>
      <c r="H4422" s="53">
        <v>4.9000000000000002E-2</v>
      </c>
      <c r="I4422" s="54">
        <v>0.5</v>
      </c>
      <c r="J4422" s="54">
        <v>0.02</v>
      </c>
      <c r="L4422">
        <f>_xlfn.XLOOKUP(B4422,Analítico!B:B,Analítico!I:I,0)</f>
        <v>0</v>
      </c>
    </row>
    <row r="4423" spans="1:12" ht="39" customHeight="1" thickBot="1" x14ac:dyDescent="0.3">
      <c r="A4423" s="55" t="s">
        <v>1627</v>
      </c>
      <c r="B4423" s="56" t="s">
        <v>3532</v>
      </c>
      <c r="C4423" s="55" t="s">
        <v>157</v>
      </c>
      <c r="D4423" s="55" t="s">
        <v>3533</v>
      </c>
      <c r="E4423" s="249" t="s">
        <v>1648</v>
      </c>
      <c r="F4423" s="249"/>
      <c r="G4423" s="57" t="s">
        <v>212</v>
      </c>
      <c r="H4423" s="58">
        <v>1.06</v>
      </c>
      <c r="I4423" s="59">
        <v>642.95000000000005</v>
      </c>
      <c r="J4423" s="59">
        <v>681.52</v>
      </c>
      <c r="L4423">
        <f>_xlfn.XLOOKUP(B4423,Analítico!B:B,Analítico!I:I,0)</f>
        <v>0</v>
      </c>
    </row>
    <row r="4424" spans="1:12" ht="26.25" hidden="1" thickBot="1" x14ac:dyDescent="0.3">
      <c r="A4424" s="44"/>
      <c r="B4424" s="44"/>
      <c r="C4424" s="44"/>
      <c r="D4424" s="44"/>
      <c r="E4424" s="44" t="s">
        <v>1629</v>
      </c>
      <c r="F4424" s="45">
        <v>14.13</v>
      </c>
      <c r="G4424" s="44" t="s">
        <v>1630</v>
      </c>
      <c r="H4424" s="45">
        <v>0</v>
      </c>
      <c r="I4424" s="44" t="s">
        <v>1631</v>
      </c>
      <c r="J4424" s="45">
        <v>14.13</v>
      </c>
      <c r="L4424">
        <f>_xlfn.XLOOKUP(B4424,Analítico!B:B,Analítico!I:I,0)</f>
        <v>0</v>
      </c>
    </row>
    <row r="4425" spans="1:12" ht="15" hidden="1" customHeight="1" thickBot="1" x14ac:dyDescent="0.3">
      <c r="A4425" s="44"/>
      <c r="B4425" s="44"/>
      <c r="C4425" s="44"/>
      <c r="D4425" s="44"/>
      <c r="E4425" s="44" t="s">
        <v>1632</v>
      </c>
      <c r="F4425" s="45">
        <v>154.13999999999999</v>
      </c>
      <c r="G4425" s="44"/>
      <c r="H4425" s="229" t="s">
        <v>1633</v>
      </c>
      <c r="I4425" s="229"/>
      <c r="J4425" s="45">
        <v>854.78</v>
      </c>
      <c r="L4425">
        <f>_xlfn.XLOOKUP(B4425,Analítico!B:B,Analítico!I:I,0)</f>
        <v>0</v>
      </c>
    </row>
    <row r="4426" spans="1:12" ht="0.75" customHeight="1" thickTop="1" x14ac:dyDescent="0.25">
      <c r="A4426" s="49"/>
      <c r="B4426" s="49"/>
      <c r="C4426" s="49"/>
      <c r="D4426" s="49"/>
      <c r="E4426" s="49"/>
      <c r="F4426" s="49"/>
      <c r="G4426" s="49"/>
      <c r="H4426" s="49"/>
      <c r="I4426" s="49"/>
      <c r="J4426" s="49"/>
      <c r="L4426">
        <f>_xlfn.XLOOKUP(B4426,Analítico!B:B,Analítico!I:I,0)</f>
        <v>0</v>
      </c>
    </row>
    <row r="4427" spans="1:12" ht="18" hidden="1" customHeight="1" x14ac:dyDescent="0.25">
      <c r="A4427" s="36"/>
      <c r="B4427" s="37" t="s">
        <v>137</v>
      </c>
      <c r="C4427" s="36" t="s">
        <v>138</v>
      </c>
      <c r="D4427" s="36" t="s">
        <v>9</v>
      </c>
      <c r="E4427" s="250" t="s">
        <v>1626</v>
      </c>
      <c r="F4427" s="250"/>
      <c r="G4427" s="38" t="s">
        <v>139</v>
      </c>
      <c r="H4427" s="37" t="s">
        <v>140</v>
      </c>
      <c r="I4427" s="37" t="s">
        <v>141</v>
      </c>
      <c r="J4427" s="37" t="s">
        <v>10</v>
      </c>
      <c r="L4427" t="str">
        <f>_xlfn.XLOOKUP(B4427,Analítico!B:B,Analítico!I:I,0)</f>
        <v>Valor Unit</v>
      </c>
    </row>
    <row r="4428" spans="1:12" ht="39" customHeight="1" x14ac:dyDescent="0.25">
      <c r="A4428" s="39" t="s">
        <v>1636</v>
      </c>
      <c r="B4428" s="40" t="s">
        <v>2369</v>
      </c>
      <c r="C4428" s="39" t="s">
        <v>157</v>
      </c>
      <c r="D4428" s="39" t="s">
        <v>2370</v>
      </c>
      <c r="E4428" s="251" t="s">
        <v>1994</v>
      </c>
      <c r="F4428" s="251"/>
      <c r="G4428" s="41" t="s">
        <v>212</v>
      </c>
      <c r="H4428" s="42">
        <v>1</v>
      </c>
      <c r="I4428" s="43">
        <f t="shared" ref="I4428:I4430" si="891">L4428</f>
        <v>446.98</v>
      </c>
      <c r="J4428" s="43">
        <f t="shared" ref="J4428:J4430" si="892">H4428*I4428</f>
        <v>446.98</v>
      </c>
      <c r="L4428">
        <f>_xlfn.XLOOKUP(B4428,Analítico!B:B,Analítico!I:I,0)</f>
        <v>446.98</v>
      </c>
    </row>
    <row r="4429" spans="1:12" ht="24" customHeight="1" x14ac:dyDescent="0.25">
      <c r="A4429" s="50" t="s">
        <v>1638</v>
      </c>
      <c r="B4429" s="51" t="s">
        <v>1186</v>
      </c>
      <c r="C4429" s="50" t="s">
        <v>157</v>
      </c>
      <c r="D4429" s="50" t="s">
        <v>1187</v>
      </c>
      <c r="E4429" s="248" t="s">
        <v>1637</v>
      </c>
      <c r="F4429" s="248"/>
      <c r="G4429" s="52" t="s">
        <v>266</v>
      </c>
      <c r="H4429" s="53">
        <v>2.0266999999999999</v>
      </c>
      <c r="I4429" s="43">
        <f t="shared" si="891"/>
        <v>18.82</v>
      </c>
      <c r="J4429" s="43">
        <f t="shared" si="892"/>
        <v>38.142493999999999</v>
      </c>
      <c r="L4429">
        <f>_xlfn.XLOOKUP(B4429,Analítico!B:B,Analítico!I:I,0)</f>
        <v>18.82</v>
      </c>
    </row>
    <row r="4430" spans="1:12" ht="25.5" customHeight="1" x14ac:dyDescent="0.25">
      <c r="A4430" s="50" t="s">
        <v>1638</v>
      </c>
      <c r="B4430" s="51" t="s">
        <v>3205</v>
      </c>
      <c r="C4430" s="50" t="s">
        <v>157</v>
      </c>
      <c r="D4430" s="50" t="s">
        <v>3206</v>
      </c>
      <c r="E4430" s="248" t="s">
        <v>1637</v>
      </c>
      <c r="F4430" s="248"/>
      <c r="G4430" s="52" t="s">
        <v>266</v>
      </c>
      <c r="H4430" s="53">
        <v>1.2767999999999999</v>
      </c>
      <c r="I4430" s="43">
        <f t="shared" si="891"/>
        <v>19.420000000000002</v>
      </c>
      <c r="J4430" s="43">
        <f t="shared" si="892"/>
        <v>24.795456000000001</v>
      </c>
      <c r="L4430">
        <f>_xlfn.XLOOKUP(B4430,Analítico!B:B,Analítico!I:I,0)</f>
        <v>19.420000000000002</v>
      </c>
    </row>
    <row r="4431" spans="1:12" ht="51.75" customHeight="1" x14ac:dyDescent="0.25">
      <c r="A4431" s="50" t="s">
        <v>1638</v>
      </c>
      <c r="B4431" s="51" t="s">
        <v>3482</v>
      </c>
      <c r="C4431" s="50" t="s">
        <v>157</v>
      </c>
      <c r="D4431" s="50" t="s">
        <v>3483</v>
      </c>
      <c r="E4431" s="248" t="s">
        <v>1900</v>
      </c>
      <c r="F4431" s="248"/>
      <c r="G4431" s="52" t="s">
        <v>1901</v>
      </c>
      <c r="H4431" s="53">
        <v>0.65720000000000001</v>
      </c>
      <c r="I4431" s="54">
        <v>5.31</v>
      </c>
      <c r="J4431" s="54">
        <v>3.48</v>
      </c>
      <c r="L4431">
        <f>_xlfn.XLOOKUP(B4431,Analítico!B:B,Analítico!I:I,0)</f>
        <v>0</v>
      </c>
    </row>
    <row r="4432" spans="1:12" ht="51.75" customHeight="1" x14ac:dyDescent="0.25">
      <c r="A4432" s="50" t="s">
        <v>1638</v>
      </c>
      <c r="B4432" s="51" t="s">
        <v>3476</v>
      </c>
      <c r="C4432" s="50" t="s">
        <v>157</v>
      </c>
      <c r="D4432" s="50" t="s">
        <v>3477</v>
      </c>
      <c r="E4432" s="248" t="s">
        <v>1900</v>
      </c>
      <c r="F4432" s="248"/>
      <c r="G4432" s="52" t="s">
        <v>1904</v>
      </c>
      <c r="H4432" s="53">
        <v>0.61970000000000003</v>
      </c>
      <c r="I4432" s="54">
        <v>1.6</v>
      </c>
      <c r="J4432" s="54">
        <v>0.99</v>
      </c>
      <c r="L4432">
        <f>_xlfn.XLOOKUP(B4432,Analítico!B:B,Analítico!I:I,0)</f>
        <v>0</v>
      </c>
    </row>
    <row r="4433" spans="1:12" ht="25.5" customHeight="1" x14ac:dyDescent="0.25">
      <c r="A4433" s="55" t="s">
        <v>1627</v>
      </c>
      <c r="B4433" s="56" t="s">
        <v>3211</v>
      </c>
      <c r="C4433" s="55" t="s">
        <v>157</v>
      </c>
      <c r="D4433" s="55" t="s">
        <v>3212</v>
      </c>
      <c r="E4433" s="249" t="s">
        <v>1648</v>
      </c>
      <c r="F4433" s="249"/>
      <c r="G4433" s="57" t="s">
        <v>212</v>
      </c>
      <c r="H4433" s="58">
        <v>0.76090000000000002</v>
      </c>
      <c r="I4433" s="43">
        <f t="shared" ref="I4433:I4435" si="893">L4433</f>
        <v>122.28</v>
      </c>
      <c r="J4433" s="43">
        <f t="shared" ref="J4433:J4435" si="894">H4433*I4433</f>
        <v>93.042851999999996</v>
      </c>
      <c r="L4433">
        <f>_xlfn.XLOOKUP(B4433,Analítico!B:B,Analítico!I:I,0)</f>
        <v>122.28</v>
      </c>
    </row>
    <row r="4434" spans="1:12" ht="24" customHeight="1" x14ac:dyDescent="0.25">
      <c r="A4434" s="55" t="s">
        <v>1627</v>
      </c>
      <c r="B4434" s="56" t="s">
        <v>2029</v>
      </c>
      <c r="C4434" s="55" t="s">
        <v>157</v>
      </c>
      <c r="D4434" s="55" t="s">
        <v>2030</v>
      </c>
      <c r="E4434" s="249" t="s">
        <v>1648</v>
      </c>
      <c r="F4434" s="249"/>
      <c r="G4434" s="57" t="s">
        <v>259</v>
      </c>
      <c r="H4434" s="58">
        <v>325.15890000000002</v>
      </c>
      <c r="I4434" s="43">
        <f t="shared" si="893"/>
        <v>0.7</v>
      </c>
      <c r="J4434" s="43">
        <f t="shared" si="894"/>
        <v>227.61123000000001</v>
      </c>
      <c r="L4434">
        <f>_xlfn.XLOOKUP(B4434,Analítico!B:B,Analítico!I:I,0)</f>
        <v>0.7</v>
      </c>
    </row>
    <row r="4435" spans="1:12" ht="25.5" customHeight="1" thickBot="1" x14ac:dyDescent="0.3">
      <c r="A4435" s="55" t="s">
        <v>1627</v>
      </c>
      <c r="B4435" s="56" t="s">
        <v>3213</v>
      </c>
      <c r="C4435" s="55" t="s">
        <v>157</v>
      </c>
      <c r="D4435" s="55" t="s">
        <v>3214</v>
      </c>
      <c r="E4435" s="249" t="s">
        <v>1648</v>
      </c>
      <c r="F4435" s="249"/>
      <c r="G4435" s="57" t="s">
        <v>212</v>
      </c>
      <c r="H4435" s="58">
        <v>0.59119999999999995</v>
      </c>
      <c r="I4435" s="43">
        <f t="shared" si="893"/>
        <v>100.85</v>
      </c>
      <c r="J4435" s="43">
        <f t="shared" si="894"/>
        <v>59.622519999999994</v>
      </c>
      <c r="L4435">
        <f>_xlfn.XLOOKUP(B4435,Analítico!B:B,Analítico!I:I,0)</f>
        <v>100.85</v>
      </c>
    </row>
    <row r="4436" spans="1:12" ht="26.25" hidden="1" thickBot="1" x14ac:dyDescent="0.3">
      <c r="A4436" s="44"/>
      <c r="B4436" s="44"/>
      <c r="C4436" s="44"/>
      <c r="D4436" s="44"/>
      <c r="E4436" s="44" t="s">
        <v>1629</v>
      </c>
      <c r="F4436" s="45">
        <v>45.93</v>
      </c>
      <c r="G4436" s="44" t="s">
        <v>1630</v>
      </c>
      <c r="H4436" s="45">
        <v>0</v>
      </c>
      <c r="I4436" s="44" t="s">
        <v>1631</v>
      </c>
      <c r="J4436" s="45">
        <v>45.93</v>
      </c>
      <c r="L4436">
        <f>_xlfn.XLOOKUP(B4436,Analítico!B:B,Analítico!I:I,0)</f>
        <v>0</v>
      </c>
    </row>
    <row r="4437" spans="1:12" ht="15" hidden="1" customHeight="1" thickBot="1" x14ac:dyDescent="0.3">
      <c r="A4437" s="44"/>
      <c r="B4437" s="44"/>
      <c r="C4437" s="44"/>
      <c r="D4437" s="44"/>
      <c r="E4437" s="44" t="s">
        <v>1632</v>
      </c>
      <c r="F4437" s="45">
        <v>100.04</v>
      </c>
      <c r="G4437" s="44"/>
      <c r="H4437" s="229" t="s">
        <v>1633</v>
      </c>
      <c r="I4437" s="229"/>
      <c r="J4437" s="45">
        <v>554.77</v>
      </c>
      <c r="L4437">
        <f>_xlfn.XLOOKUP(B4437,Analítico!B:B,Analítico!I:I,0)</f>
        <v>0</v>
      </c>
    </row>
    <row r="4438" spans="1:12" ht="0.75" customHeight="1" thickTop="1" x14ac:dyDescent="0.25">
      <c r="A4438" s="49"/>
      <c r="B4438" s="49"/>
      <c r="C4438" s="49"/>
      <c r="D4438" s="49"/>
      <c r="E4438" s="49"/>
      <c r="F4438" s="49"/>
      <c r="G4438" s="49"/>
      <c r="H4438" s="49"/>
      <c r="I4438" s="49"/>
      <c r="J4438" s="49"/>
      <c r="L4438">
        <f>_xlfn.XLOOKUP(B4438,Analítico!B:B,Analítico!I:I,0)</f>
        <v>0</v>
      </c>
    </row>
    <row r="4439" spans="1:12" ht="18" hidden="1" customHeight="1" x14ac:dyDescent="0.25">
      <c r="A4439" s="36"/>
      <c r="B4439" s="37" t="s">
        <v>137</v>
      </c>
      <c r="C4439" s="36" t="s">
        <v>138</v>
      </c>
      <c r="D4439" s="36" t="s">
        <v>9</v>
      </c>
      <c r="E4439" s="250" t="s">
        <v>1626</v>
      </c>
      <c r="F4439" s="250"/>
      <c r="G4439" s="38" t="s">
        <v>139</v>
      </c>
      <c r="H4439" s="37" t="s">
        <v>140</v>
      </c>
      <c r="I4439" s="37" t="s">
        <v>141</v>
      </c>
      <c r="J4439" s="37" t="s">
        <v>10</v>
      </c>
      <c r="L4439" t="str">
        <f>_xlfn.XLOOKUP(B4439,Analítico!B:B,Analítico!I:I,0)</f>
        <v>Valor Unit</v>
      </c>
    </row>
    <row r="4440" spans="1:12" ht="39" customHeight="1" x14ac:dyDescent="0.25">
      <c r="A4440" s="39" t="s">
        <v>1636</v>
      </c>
      <c r="B4440" s="40" t="s">
        <v>3534</v>
      </c>
      <c r="C4440" s="39" t="s">
        <v>157</v>
      </c>
      <c r="D4440" s="39" t="s">
        <v>3535</v>
      </c>
      <c r="E4440" s="251" t="s">
        <v>1994</v>
      </c>
      <c r="F4440" s="251"/>
      <c r="G4440" s="41" t="s">
        <v>212</v>
      </c>
      <c r="H4440" s="42">
        <v>1</v>
      </c>
      <c r="I4440" s="43">
        <v>477.92</v>
      </c>
      <c r="J4440" s="43">
        <v>477.92</v>
      </c>
      <c r="L4440">
        <f>_xlfn.XLOOKUP(B4440,Analítico!B:B,Analítico!I:I,0)</f>
        <v>0</v>
      </c>
    </row>
    <row r="4441" spans="1:12" ht="24" customHeight="1" x14ac:dyDescent="0.25">
      <c r="A4441" s="50" t="s">
        <v>1638</v>
      </c>
      <c r="B4441" s="51" t="s">
        <v>1186</v>
      </c>
      <c r="C4441" s="50" t="s">
        <v>157</v>
      </c>
      <c r="D4441" s="50" t="s">
        <v>1187</v>
      </c>
      <c r="E4441" s="248" t="s">
        <v>1637</v>
      </c>
      <c r="F4441" s="248"/>
      <c r="G4441" s="52" t="s">
        <v>266</v>
      </c>
      <c r="H4441" s="53">
        <v>1.9792000000000001</v>
      </c>
      <c r="I4441" s="43">
        <f t="shared" ref="I4441:I4442" si="895">L4441</f>
        <v>18.82</v>
      </c>
      <c r="J4441" s="43">
        <f t="shared" ref="J4441:J4442" si="896">H4441*I4441</f>
        <v>37.248544000000003</v>
      </c>
      <c r="L4441">
        <f>_xlfn.XLOOKUP(B4441,Analítico!B:B,Analítico!I:I,0)</f>
        <v>18.82</v>
      </c>
    </row>
    <row r="4442" spans="1:12" ht="25.5" customHeight="1" x14ac:dyDescent="0.25">
      <c r="A4442" s="50" t="s">
        <v>1638</v>
      </c>
      <c r="B4442" s="51" t="s">
        <v>3205</v>
      </c>
      <c r="C4442" s="50" t="s">
        <v>157</v>
      </c>
      <c r="D4442" s="50" t="s">
        <v>3206</v>
      </c>
      <c r="E4442" s="248" t="s">
        <v>1637</v>
      </c>
      <c r="F4442" s="248"/>
      <c r="G4442" s="52" t="s">
        <v>266</v>
      </c>
      <c r="H4442" s="53">
        <v>1.2501</v>
      </c>
      <c r="I4442" s="43">
        <f t="shared" si="895"/>
        <v>19.420000000000002</v>
      </c>
      <c r="J4442" s="43">
        <f t="shared" si="896"/>
        <v>24.276942000000002</v>
      </c>
      <c r="L4442">
        <f>_xlfn.XLOOKUP(B4442,Analítico!B:B,Analítico!I:I,0)</f>
        <v>19.420000000000002</v>
      </c>
    </row>
    <row r="4443" spans="1:12" ht="51.75" customHeight="1" x14ac:dyDescent="0.25">
      <c r="A4443" s="50" t="s">
        <v>1638</v>
      </c>
      <c r="B4443" s="51" t="s">
        <v>3482</v>
      </c>
      <c r="C4443" s="50" t="s">
        <v>157</v>
      </c>
      <c r="D4443" s="50" t="s">
        <v>3483</v>
      </c>
      <c r="E4443" s="248" t="s">
        <v>1900</v>
      </c>
      <c r="F4443" s="248"/>
      <c r="G4443" s="52" t="s">
        <v>1901</v>
      </c>
      <c r="H4443" s="53">
        <v>0.64339999999999997</v>
      </c>
      <c r="I4443" s="54">
        <v>5.31</v>
      </c>
      <c r="J4443" s="54">
        <v>3.41</v>
      </c>
      <c r="L4443">
        <f>_xlfn.XLOOKUP(B4443,Analítico!B:B,Analítico!I:I,0)</f>
        <v>0</v>
      </c>
    </row>
    <row r="4444" spans="1:12" ht="51.75" customHeight="1" x14ac:dyDescent="0.25">
      <c r="A4444" s="50" t="s">
        <v>1638</v>
      </c>
      <c r="B4444" s="51" t="s">
        <v>3476</v>
      </c>
      <c r="C4444" s="50" t="s">
        <v>157</v>
      </c>
      <c r="D4444" s="50" t="s">
        <v>3477</v>
      </c>
      <c r="E4444" s="248" t="s">
        <v>1900</v>
      </c>
      <c r="F4444" s="248"/>
      <c r="G4444" s="52" t="s">
        <v>1904</v>
      </c>
      <c r="H4444" s="53">
        <v>0.60670000000000002</v>
      </c>
      <c r="I4444" s="54">
        <v>1.6</v>
      </c>
      <c r="J4444" s="54">
        <v>0.97</v>
      </c>
      <c r="L4444">
        <f>_xlfn.XLOOKUP(B4444,Analítico!B:B,Analítico!I:I,0)</f>
        <v>0</v>
      </c>
    </row>
    <row r="4445" spans="1:12" ht="25.5" customHeight="1" x14ac:dyDescent="0.25">
      <c r="A4445" s="55" t="s">
        <v>1627</v>
      </c>
      <c r="B4445" s="56" t="s">
        <v>3211</v>
      </c>
      <c r="C4445" s="55" t="s">
        <v>157</v>
      </c>
      <c r="D4445" s="55" t="s">
        <v>3212</v>
      </c>
      <c r="E4445" s="249" t="s">
        <v>1648</v>
      </c>
      <c r="F4445" s="249"/>
      <c r="G4445" s="57" t="s">
        <v>212</v>
      </c>
      <c r="H4445" s="58">
        <v>0.72750000000000004</v>
      </c>
      <c r="I4445" s="43">
        <f t="shared" ref="I4445:I4447" si="897">L4445</f>
        <v>122.28</v>
      </c>
      <c r="J4445" s="43">
        <f t="shared" ref="J4445:J4447" si="898">H4445*I4445</f>
        <v>88.958700000000007</v>
      </c>
      <c r="L4445">
        <f>_xlfn.XLOOKUP(B4445,Analítico!B:B,Analítico!I:I,0)</f>
        <v>122.28</v>
      </c>
    </row>
    <row r="4446" spans="1:12" ht="24" customHeight="1" x14ac:dyDescent="0.25">
      <c r="A4446" s="55" t="s">
        <v>1627</v>
      </c>
      <c r="B4446" s="56" t="s">
        <v>2029</v>
      </c>
      <c r="C4446" s="55" t="s">
        <v>157</v>
      </c>
      <c r="D4446" s="55" t="s">
        <v>2030</v>
      </c>
      <c r="E4446" s="249" t="s">
        <v>1648</v>
      </c>
      <c r="F4446" s="249"/>
      <c r="G4446" s="57" t="s">
        <v>259</v>
      </c>
      <c r="H4446" s="58">
        <v>364.94330000000002</v>
      </c>
      <c r="I4446" s="43">
        <f t="shared" si="897"/>
        <v>0.7</v>
      </c>
      <c r="J4446" s="43">
        <f t="shared" si="898"/>
        <v>255.46030999999999</v>
      </c>
      <c r="L4446">
        <f>_xlfn.XLOOKUP(B4446,Analítico!B:B,Analítico!I:I,0)</f>
        <v>0.7</v>
      </c>
    </row>
    <row r="4447" spans="1:12" ht="25.5" customHeight="1" thickBot="1" x14ac:dyDescent="0.3">
      <c r="A4447" s="55" t="s">
        <v>1627</v>
      </c>
      <c r="B4447" s="56" t="s">
        <v>3213</v>
      </c>
      <c r="C4447" s="55" t="s">
        <v>157</v>
      </c>
      <c r="D4447" s="55" t="s">
        <v>3214</v>
      </c>
      <c r="E4447" s="249" t="s">
        <v>1648</v>
      </c>
      <c r="F4447" s="249"/>
      <c r="G4447" s="57" t="s">
        <v>212</v>
      </c>
      <c r="H4447" s="58">
        <v>0.59719999999999995</v>
      </c>
      <c r="I4447" s="43">
        <f t="shared" si="897"/>
        <v>100.85</v>
      </c>
      <c r="J4447" s="43">
        <f t="shared" si="898"/>
        <v>60.227619999999995</v>
      </c>
      <c r="L4447">
        <f>_xlfn.XLOOKUP(B4447,Analítico!B:B,Analítico!I:I,0)</f>
        <v>100.85</v>
      </c>
    </row>
    <row r="4448" spans="1:12" ht="26.25" hidden="1" thickBot="1" x14ac:dyDescent="0.3">
      <c r="A4448" s="44"/>
      <c r="B4448" s="44"/>
      <c r="C4448" s="44"/>
      <c r="D4448" s="44"/>
      <c r="E4448" s="44" t="s">
        <v>1629</v>
      </c>
      <c r="F4448" s="45">
        <v>44.9</v>
      </c>
      <c r="G4448" s="44" t="s">
        <v>1630</v>
      </c>
      <c r="H4448" s="45">
        <v>0</v>
      </c>
      <c r="I4448" s="44" t="s">
        <v>1631</v>
      </c>
      <c r="J4448" s="45">
        <v>44.9</v>
      </c>
      <c r="L4448">
        <f>_xlfn.XLOOKUP(B4448,Analítico!B:B,Analítico!I:I,0)</f>
        <v>0</v>
      </c>
    </row>
    <row r="4449" spans="1:12" ht="15" hidden="1" customHeight="1" thickBot="1" x14ac:dyDescent="0.3">
      <c r="A4449" s="44"/>
      <c r="B4449" s="44"/>
      <c r="C4449" s="44"/>
      <c r="D4449" s="44"/>
      <c r="E4449" s="44" t="s">
        <v>1632</v>
      </c>
      <c r="F4449" s="45">
        <v>105.14</v>
      </c>
      <c r="G4449" s="44"/>
      <c r="H4449" s="229" t="s">
        <v>1633</v>
      </c>
      <c r="I4449" s="229"/>
      <c r="J4449" s="45">
        <v>583.05999999999995</v>
      </c>
      <c r="L4449">
        <f>_xlfn.XLOOKUP(B4449,Analítico!B:B,Analítico!I:I,0)</f>
        <v>0</v>
      </c>
    </row>
    <row r="4450" spans="1:12" ht="0.75" customHeight="1" thickTop="1" x14ac:dyDescent="0.25">
      <c r="A4450" s="49"/>
      <c r="B4450" s="49"/>
      <c r="C4450" s="49"/>
      <c r="D4450" s="49"/>
      <c r="E4450" s="49"/>
      <c r="F4450" s="49"/>
      <c r="G4450" s="49"/>
      <c r="H4450" s="49"/>
      <c r="I4450" s="49"/>
      <c r="J4450" s="49"/>
      <c r="L4450">
        <f>_xlfn.XLOOKUP(B4450,Analítico!B:B,Analítico!I:I,0)</f>
        <v>0</v>
      </c>
    </row>
    <row r="4451" spans="1:12" ht="18" hidden="1" customHeight="1" x14ac:dyDescent="0.25">
      <c r="A4451" s="36"/>
      <c r="B4451" s="37" t="s">
        <v>137</v>
      </c>
      <c r="C4451" s="36" t="s">
        <v>138</v>
      </c>
      <c r="D4451" s="36" t="s">
        <v>9</v>
      </c>
      <c r="E4451" s="250" t="s">
        <v>1626</v>
      </c>
      <c r="F4451" s="250"/>
      <c r="G4451" s="38" t="s">
        <v>139</v>
      </c>
      <c r="H4451" s="37" t="s">
        <v>140</v>
      </c>
      <c r="I4451" s="37" t="s">
        <v>141</v>
      </c>
      <c r="J4451" s="37" t="s">
        <v>10</v>
      </c>
      <c r="L4451" t="str">
        <f>_xlfn.XLOOKUP(B4451,Analítico!B:B,Analítico!I:I,0)</f>
        <v>Valor Unit</v>
      </c>
    </row>
    <row r="4452" spans="1:12" ht="39" customHeight="1" x14ac:dyDescent="0.25">
      <c r="A4452" s="39" t="s">
        <v>1636</v>
      </c>
      <c r="B4452" s="40" t="s">
        <v>3536</v>
      </c>
      <c r="C4452" s="39" t="s">
        <v>157</v>
      </c>
      <c r="D4452" s="39" t="s">
        <v>3537</v>
      </c>
      <c r="E4452" s="251" t="s">
        <v>1994</v>
      </c>
      <c r="F4452" s="251"/>
      <c r="G4452" s="41" t="s">
        <v>212</v>
      </c>
      <c r="H4452" s="42">
        <v>1</v>
      </c>
      <c r="I4452" s="43">
        <v>493.58</v>
      </c>
      <c r="J4452" s="43">
        <v>493.58</v>
      </c>
      <c r="L4452">
        <f>_xlfn.XLOOKUP(B4452,Analítico!B:B,Analítico!I:I,0)</f>
        <v>0</v>
      </c>
    </row>
    <row r="4453" spans="1:12" ht="24" customHeight="1" x14ac:dyDescent="0.25">
      <c r="A4453" s="50" t="s">
        <v>1638</v>
      </c>
      <c r="B4453" s="51" t="s">
        <v>1186</v>
      </c>
      <c r="C4453" s="50" t="s">
        <v>157</v>
      </c>
      <c r="D4453" s="50" t="s">
        <v>1187</v>
      </c>
      <c r="E4453" s="248" t="s">
        <v>1637</v>
      </c>
      <c r="F4453" s="248"/>
      <c r="G4453" s="52" t="s">
        <v>266</v>
      </c>
      <c r="H4453" s="53">
        <v>1.9633</v>
      </c>
      <c r="I4453" s="43">
        <f t="shared" ref="I4453:I4454" si="899">L4453</f>
        <v>18.82</v>
      </c>
      <c r="J4453" s="43">
        <f t="shared" ref="J4453:J4454" si="900">H4453*I4453</f>
        <v>36.949306</v>
      </c>
      <c r="L4453">
        <f>_xlfn.XLOOKUP(B4453,Analítico!B:B,Analítico!I:I,0)</f>
        <v>18.82</v>
      </c>
    </row>
    <row r="4454" spans="1:12" ht="25.5" customHeight="1" x14ac:dyDescent="0.25">
      <c r="A4454" s="50" t="s">
        <v>1638</v>
      </c>
      <c r="B4454" s="51" t="s">
        <v>3205</v>
      </c>
      <c r="C4454" s="50" t="s">
        <v>157</v>
      </c>
      <c r="D4454" s="50" t="s">
        <v>3206</v>
      </c>
      <c r="E4454" s="248" t="s">
        <v>1637</v>
      </c>
      <c r="F4454" s="248"/>
      <c r="G4454" s="52" t="s">
        <v>266</v>
      </c>
      <c r="H4454" s="53">
        <v>1.24</v>
      </c>
      <c r="I4454" s="43">
        <f t="shared" si="899"/>
        <v>19.420000000000002</v>
      </c>
      <c r="J4454" s="43">
        <f t="shared" si="900"/>
        <v>24.080800000000004</v>
      </c>
      <c r="L4454">
        <f>_xlfn.XLOOKUP(B4454,Analítico!B:B,Analítico!I:I,0)</f>
        <v>19.420000000000002</v>
      </c>
    </row>
    <row r="4455" spans="1:12" ht="51.75" customHeight="1" x14ac:dyDescent="0.25">
      <c r="A4455" s="50" t="s">
        <v>1638</v>
      </c>
      <c r="B4455" s="51" t="s">
        <v>3482</v>
      </c>
      <c r="C4455" s="50" t="s">
        <v>157</v>
      </c>
      <c r="D4455" s="50" t="s">
        <v>3483</v>
      </c>
      <c r="E4455" s="248" t="s">
        <v>1900</v>
      </c>
      <c r="F4455" s="248"/>
      <c r="G4455" s="52" t="s">
        <v>1901</v>
      </c>
      <c r="H4455" s="53">
        <v>0.63819999999999999</v>
      </c>
      <c r="I4455" s="54">
        <v>5.31</v>
      </c>
      <c r="J4455" s="54">
        <v>3.38</v>
      </c>
      <c r="L4455">
        <f>_xlfn.XLOOKUP(B4455,Analítico!B:B,Analítico!I:I,0)</f>
        <v>0</v>
      </c>
    </row>
    <row r="4456" spans="1:12" ht="51.75" customHeight="1" x14ac:dyDescent="0.25">
      <c r="A4456" s="50" t="s">
        <v>1638</v>
      </c>
      <c r="B4456" s="51" t="s">
        <v>3476</v>
      </c>
      <c r="C4456" s="50" t="s">
        <v>157</v>
      </c>
      <c r="D4456" s="50" t="s">
        <v>3477</v>
      </c>
      <c r="E4456" s="248" t="s">
        <v>1900</v>
      </c>
      <c r="F4456" s="248"/>
      <c r="G4456" s="52" t="s">
        <v>1904</v>
      </c>
      <c r="H4456" s="53">
        <v>0.6018</v>
      </c>
      <c r="I4456" s="54">
        <v>1.6</v>
      </c>
      <c r="J4456" s="54">
        <v>0.96</v>
      </c>
      <c r="L4456">
        <f>_xlfn.XLOOKUP(B4456,Analítico!B:B,Analítico!I:I,0)</f>
        <v>0</v>
      </c>
    </row>
    <row r="4457" spans="1:12" ht="25.5" customHeight="1" x14ac:dyDescent="0.25">
      <c r="A4457" s="55" t="s">
        <v>1627</v>
      </c>
      <c r="B4457" s="56" t="s">
        <v>3211</v>
      </c>
      <c r="C4457" s="55" t="s">
        <v>157</v>
      </c>
      <c r="D4457" s="55" t="s">
        <v>3212</v>
      </c>
      <c r="E4457" s="249" t="s">
        <v>1648</v>
      </c>
      <c r="F4457" s="249"/>
      <c r="G4457" s="57" t="s">
        <v>212</v>
      </c>
      <c r="H4457" s="58">
        <v>0.71189999999999998</v>
      </c>
      <c r="I4457" s="43">
        <f t="shared" ref="I4457:I4459" si="901">L4457</f>
        <v>122.28</v>
      </c>
      <c r="J4457" s="43">
        <f t="shared" ref="J4457:J4459" si="902">H4457*I4457</f>
        <v>87.051131999999996</v>
      </c>
      <c r="L4457">
        <f>_xlfn.XLOOKUP(B4457,Analítico!B:B,Analítico!I:I,0)</f>
        <v>122.28</v>
      </c>
    </row>
    <row r="4458" spans="1:12" ht="24" customHeight="1" x14ac:dyDescent="0.25">
      <c r="A4458" s="55" t="s">
        <v>1627</v>
      </c>
      <c r="B4458" s="56" t="s">
        <v>2029</v>
      </c>
      <c r="C4458" s="55" t="s">
        <v>157</v>
      </c>
      <c r="D4458" s="55" t="s">
        <v>2030</v>
      </c>
      <c r="E4458" s="249" t="s">
        <v>1648</v>
      </c>
      <c r="F4458" s="249"/>
      <c r="G4458" s="57" t="s">
        <v>259</v>
      </c>
      <c r="H4458" s="58">
        <v>391.16629999999998</v>
      </c>
      <c r="I4458" s="43">
        <f t="shared" si="901"/>
        <v>0.7</v>
      </c>
      <c r="J4458" s="43">
        <f t="shared" si="902"/>
        <v>273.81640999999996</v>
      </c>
      <c r="L4458">
        <f>_xlfn.XLOOKUP(B4458,Analítico!B:B,Analítico!I:I,0)</f>
        <v>0.7</v>
      </c>
    </row>
    <row r="4459" spans="1:12" ht="25.5" customHeight="1" thickBot="1" x14ac:dyDescent="0.3">
      <c r="A4459" s="55" t="s">
        <v>1627</v>
      </c>
      <c r="B4459" s="56" t="s">
        <v>3213</v>
      </c>
      <c r="C4459" s="55" t="s">
        <v>157</v>
      </c>
      <c r="D4459" s="55" t="s">
        <v>3214</v>
      </c>
      <c r="E4459" s="249" t="s">
        <v>1648</v>
      </c>
      <c r="F4459" s="249"/>
      <c r="G4459" s="57" t="s">
        <v>212</v>
      </c>
      <c r="H4459" s="58">
        <v>0.5927</v>
      </c>
      <c r="I4459" s="43">
        <f t="shared" si="901"/>
        <v>100.85</v>
      </c>
      <c r="J4459" s="43">
        <f t="shared" si="902"/>
        <v>59.773795</v>
      </c>
      <c r="L4459">
        <f>_xlfn.XLOOKUP(B4459,Analítico!B:B,Analítico!I:I,0)</f>
        <v>100.85</v>
      </c>
    </row>
    <row r="4460" spans="1:12" ht="26.25" hidden="1" thickBot="1" x14ac:dyDescent="0.3">
      <c r="A4460" s="44"/>
      <c r="B4460" s="44"/>
      <c r="C4460" s="44"/>
      <c r="D4460" s="44"/>
      <c r="E4460" s="44" t="s">
        <v>1629</v>
      </c>
      <c r="F4460" s="45">
        <v>44.54</v>
      </c>
      <c r="G4460" s="44" t="s">
        <v>1630</v>
      </c>
      <c r="H4460" s="45">
        <v>0</v>
      </c>
      <c r="I4460" s="44" t="s">
        <v>1631</v>
      </c>
      <c r="J4460" s="45">
        <v>44.54</v>
      </c>
      <c r="L4460">
        <f>_xlfn.XLOOKUP(B4460,Analítico!B:B,Analítico!I:I,0)</f>
        <v>0</v>
      </c>
    </row>
    <row r="4461" spans="1:12" ht="15" hidden="1" customHeight="1" thickBot="1" x14ac:dyDescent="0.3">
      <c r="A4461" s="44"/>
      <c r="B4461" s="44"/>
      <c r="C4461" s="44"/>
      <c r="D4461" s="44"/>
      <c r="E4461" s="44" t="s">
        <v>1632</v>
      </c>
      <c r="F4461" s="45">
        <v>108.58</v>
      </c>
      <c r="G4461" s="44"/>
      <c r="H4461" s="229" t="s">
        <v>1633</v>
      </c>
      <c r="I4461" s="229"/>
      <c r="J4461" s="45">
        <v>602.16</v>
      </c>
      <c r="L4461">
        <f>_xlfn.XLOOKUP(B4461,Analítico!B:B,Analítico!I:I,0)</f>
        <v>0</v>
      </c>
    </row>
    <row r="4462" spans="1:12" ht="0.75" customHeight="1" thickTop="1" x14ac:dyDescent="0.25">
      <c r="A4462" s="49"/>
      <c r="B4462" s="49"/>
      <c r="C4462" s="49"/>
      <c r="D4462" s="49"/>
      <c r="E4462" s="49"/>
      <c r="F4462" s="49"/>
      <c r="G4462" s="49"/>
      <c r="H4462" s="49"/>
      <c r="I4462" s="49"/>
      <c r="J4462" s="49"/>
      <c r="L4462">
        <f>_xlfn.XLOOKUP(B4462,Analítico!B:B,Analítico!I:I,0)</f>
        <v>0</v>
      </c>
    </row>
    <row r="4463" spans="1:12" ht="18" hidden="1" customHeight="1" x14ac:dyDescent="0.25">
      <c r="A4463" s="36"/>
      <c r="B4463" s="37" t="s">
        <v>137</v>
      </c>
      <c r="C4463" s="36" t="s">
        <v>138</v>
      </c>
      <c r="D4463" s="36" t="s">
        <v>9</v>
      </c>
      <c r="E4463" s="250" t="s">
        <v>1626</v>
      </c>
      <c r="F4463" s="250"/>
      <c r="G4463" s="38" t="s">
        <v>139</v>
      </c>
      <c r="H4463" s="37" t="s">
        <v>140</v>
      </c>
      <c r="I4463" s="37" t="s">
        <v>141</v>
      </c>
      <c r="J4463" s="37" t="s">
        <v>10</v>
      </c>
      <c r="L4463" t="str">
        <f>_xlfn.XLOOKUP(B4463,Analítico!B:B,Analítico!I:I,0)</f>
        <v>Valor Unit</v>
      </c>
    </row>
    <row r="4464" spans="1:12" ht="64.5" customHeight="1" x14ac:dyDescent="0.25">
      <c r="A4464" s="39" t="s">
        <v>1636</v>
      </c>
      <c r="B4464" s="40" t="s">
        <v>2003</v>
      </c>
      <c r="C4464" s="39" t="s">
        <v>157</v>
      </c>
      <c r="D4464" s="39" t="s">
        <v>2004</v>
      </c>
      <c r="E4464" s="251" t="s">
        <v>1994</v>
      </c>
      <c r="F4464" s="251"/>
      <c r="G4464" s="41" t="s">
        <v>259</v>
      </c>
      <c r="H4464" s="42">
        <v>1</v>
      </c>
      <c r="I4464" s="43">
        <f t="shared" ref="I4464:I4468" si="903">L4464</f>
        <v>22.26</v>
      </c>
      <c r="J4464" s="43">
        <f t="shared" ref="J4464:J4468" si="904">H4464*I4464</f>
        <v>22.26</v>
      </c>
      <c r="L4464">
        <f>_xlfn.XLOOKUP(B4464,Analítico!B:B,Analítico!I:I,0)</f>
        <v>22.26</v>
      </c>
    </row>
    <row r="4465" spans="1:12" ht="25.5" customHeight="1" x14ac:dyDescent="0.25">
      <c r="A4465" s="50" t="s">
        <v>1638</v>
      </c>
      <c r="B4465" s="51" t="s">
        <v>1995</v>
      </c>
      <c r="C4465" s="50" t="s">
        <v>157</v>
      </c>
      <c r="D4465" s="50" t="s">
        <v>1996</v>
      </c>
      <c r="E4465" s="248" t="s">
        <v>1955</v>
      </c>
      <c r="F4465" s="248"/>
      <c r="G4465" s="52" t="s">
        <v>159</v>
      </c>
      <c r="H4465" s="53">
        <v>2.8500000000000001E-2</v>
      </c>
      <c r="I4465" s="43">
        <f t="shared" si="903"/>
        <v>26.3</v>
      </c>
      <c r="J4465" s="43">
        <f t="shared" si="904"/>
        <v>0.74955000000000005</v>
      </c>
      <c r="L4465">
        <f>_xlfn.XLOOKUP(B4465,Analítico!B:B,Analítico!I:I,0)</f>
        <v>26.3</v>
      </c>
    </row>
    <row r="4466" spans="1:12" ht="39" customHeight="1" x14ac:dyDescent="0.25">
      <c r="A4466" s="50" t="s">
        <v>1638</v>
      </c>
      <c r="B4466" s="51" t="s">
        <v>1997</v>
      </c>
      <c r="C4466" s="50" t="s">
        <v>157</v>
      </c>
      <c r="D4466" s="50" t="s">
        <v>1998</v>
      </c>
      <c r="E4466" s="248" t="s">
        <v>1955</v>
      </c>
      <c r="F4466" s="248"/>
      <c r="G4466" s="52" t="s">
        <v>159</v>
      </c>
      <c r="H4466" s="53">
        <v>2.8500000000000001E-2</v>
      </c>
      <c r="I4466" s="43">
        <f t="shared" si="903"/>
        <v>9.6300000000000008</v>
      </c>
      <c r="J4466" s="43">
        <f t="shared" si="904"/>
        <v>0.274455</v>
      </c>
      <c r="L4466">
        <f>_xlfn.XLOOKUP(B4466,Analítico!B:B,Analítico!I:I,0)</f>
        <v>9.6300000000000008</v>
      </c>
    </row>
    <row r="4467" spans="1:12" ht="25.5" customHeight="1" x14ac:dyDescent="0.25">
      <c r="A4467" s="50" t="s">
        <v>1638</v>
      </c>
      <c r="B4467" s="51" t="s">
        <v>3167</v>
      </c>
      <c r="C4467" s="50" t="s">
        <v>157</v>
      </c>
      <c r="D4467" s="50" t="s">
        <v>3168</v>
      </c>
      <c r="E4467" s="248" t="s">
        <v>1637</v>
      </c>
      <c r="F4467" s="248"/>
      <c r="G4467" s="52" t="s">
        <v>266</v>
      </c>
      <c r="H4467" s="53">
        <v>1.0500000000000001E-2</v>
      </c>
      <c r="I4467" s="43">
        <f t="shared" si="903"/>
        <v>16.41</v>
      </c>
      <c r="J4467" s="43">
        <f t="shared" si="904"/>
        <v>0.17230500000000001</v>
      </c>
      <c r="L4467">
        <f>_xlfn.XLOOKUP(B4467,Analítico!B:B,Analítico!I:I,0)</f>
        <v>16.41</v>
      </c>
    </row>
    <row r="4468" spans="1:12" ht="25.5" customHeight="1" x14ac:dyDescent="0.25">
      <c r="A4468" s="50" t="s">
        <v>1638</v>
      </c>
      <c r="B4468" s="51" t="s">
        <v>1660</v>
      </c>
      <c r="C4468" s="50" t="s">
        <v>157</v>
      </c>
      <c r="D4468" s="50" t="s">
        <v>1661</v>
      </c>
      <c r="E4468" s="248" t="s">
        <v>1637</v>
      </c>
      <c r="F4468" s="248"/>
      <c r="G4468" s="52" t="s">
        <v>266</v>
      </c>
      <c r="H4468" s="53">
        <v>4.9000000000000002E-2</v>
      </c>
      <c r="I4468" s="43">
        <f t="shared" si="903"/>
        <v>21.06</v>
      </c>
      <c r="J4468" s="43">
        <f t="shared" si="904"/>
        <v>1.0319400000000001</v>
      </c>
      <c r="L4468">
        <f>_xlfn.XLOOKUP(B4468,Analítico!B:B,Analítico!I:I,0)</f>
        <v>21.06</v>
      </c>
    </row>
    <row r="4469" spans="1:12" ht="24" customHeight="1" x14ac:dyDescent="0.25">
      <c r="A4469" s="50" t="s">
        <v>1638</v>
      </c>
      <c r="B4469" s="51" t="s">
        <v>3538</v>
      </c>
      <c r="C4469" s="50" t="s">
        <v>157</v>
      </c>
      <c r="D4469" s="50" t="s">
        <v>3539</v>
      </c>
      <c r="E4469" s="248" t="s">
        <v>1637</v>
      </c>
      <c r="F4469" s="248"/>
      <c r="G4469" s="52" t="s">
        <v>266</v>
      </c>
      <c r="H4469" s="53">
        <v>4.4299999999999999E-2</v>
      </c>
      <c r="I4469" s="54">
        <v>27.81</v>
      </c>
      <c r="J4469" s="54">
        <v>1.23</v>
      </c>
      <c r="L4469">
        <f>_xlfn.XLOOKUP(B4469,Analítico!B:B,Analítico!I:I,0)</f>
        <v>0</v>
      </c>
    </row>
    <row r="4470" spans="1:12" ht="39" customHeight="1" x14ac:dyDescent="0.25">
      <c r="A4470" s="50" t="s">
        <v>1638</v>
      </c>
      <c r="B4470" s="51" t="s">
        <v>3169</v>
      </c>
      <c r="C4470" s="50" t="s">
        <v>157</v>
      </c>
      <c r="D4470" s="50" t="s">
        <v>3170</v>
      </c>
      <c r="E4470" s="248" t="s">
        <v>1900</v>
      </c>
      <c r="F4470" s="248"/>
      <c r="G4470" s="52" t="s">
        <v>1901</v>
      </c>
      <c r="H4470" s="53">
        <v>1.32E-2</v>
      </c>
      <c r="I4470" s="43">
        <f t="shared" ref="I4470:I4471" si="905">L4470</f>
        <v>311.20999999999998</v>
      </c>
      <c r="J4470" s="43">
        <f t="shared" ref="J4470:J4471" si="906">H4470*I4470</f>
        <v>4.1079719999999993</v>
      </c>
      <c r="L4470">
        <f>_xlfn.XLOOKUP(B4470,Analítico!B:B,Analítico!I:I,0)</f>
        <v>311.20999999999998</v>
      </c>
    </row>
    <row r="4471" spans="1:12" ht="39" customHeight="1" x14ac:dyDescent="0.25">
      <c r="A4471" s="50" t="s">
        <v>1638</v>
      </c>
      <c r="B4471" s="51" t="s">
        <v>3171</v>
      </c>
      <c r="C4471" s="50" t="s">
        <v>157</v>
      </c>
      <c r="D4471" s="50" t="s">
        <v>3172</v>
      </c>
      <c r="E4471" s="248" t="s">
        <v>1900</v>
      </c>
      <c r="F4471" s="248"/>
      <c r="G4471" s="52" t="s">
        <v>1904</v>
      </c>
      <c r="H4471" s="53">
        <v>1.5800000000000002E-2</v>
      </c>
      <c r="I4471" s="43">
        <f t="shared" si="905"/>
        <v>147.30000000000001</v>
      </c>
      <c r="J4471" s="43">
        <f t="shared" si="906"/>
        <v>2.3273400000000004</v>
      </c>
      <c r="L4471">
        <f>_xlfn.XLOOKUP(B4471,Analítico!B:B,Analítico!I:I,0)</f>
        <v>147.30000000000001</v>
      </c>
    </row>
    <row r="4472" spans="1:12" ht="25.5" customHeight="1" x14ac:dyDescent="0.25">
      <c r="A4472" s="55" t="s">
        <v>1627</v>
      </c>
      <c r="B4472" s="56" t="s">
        <v>3540</v>
      </c>
      <c r="C4472" s="55" t="s">
        <v>157</v>
      </c>
      <c r="D4472" s="55" t="s">
        <v>3541</v>
      </c>
      <c r="E4472" s="249" t="s">
        <v>1648</v>
      </c>
      <c r="F4472" s="249"/>
      <c r="G4472" s="57" t="s">
        <v>259</v>
      </c>
      <c r="H4472" s="58">
        <v>0.137466</v>
      </c>
      <c r="I4472" s="59">
        <v>8.8800000000000008</v>
      </c>
      <c r="J4472" s="59">
        <v>1.22</v>
      </c>
      <c r="L4472">
        <f>_xlfn.XLOOKUP(B4472,Analítico!B:B,Analítico!I:I,0)</f>
        <v>0</v>
      </c>
    </row>
    <row r="4473" spans="1:12" ht="25.5" customHeight="1" x14ac:dyDescent="0.25">
      <c r="A4473" s="55" t="s">
        <v>1627</v>
      </c>
      <c r="B4473" s="56" t="s">
        <v>1970</v>
      </c>
      <c r="C4473" s="55" t="s">
        <v>157</v>
      </c>
      <c r="D4473" s="55" t="s">
        <v>1971</v>
      </c>
      <c r="E4473" s="249" t="s">
        <v>1648</v>
      </c>
      <c r="F4473" s="249"/>
      <c r="G4473" s="57" t="s">
        <v>259</v>
      </c>
      <c r="H4473" s="58">
        <v>1.091</v>
      </c>
      <c r="I4473" s="43">
        <f t="shared" ref="I4473:I4474" si="907">L4473</f>
        <v>10.25</v>
      </c>
      <c r="J4473" s="43">
        <f t="shared" ref="J4473:J4474" si="908">H4473*I4473</f>
        <v>11.18275</v>
      </c>
      <c r="L4473">
        <f>_xlfn.XLOOKUP(B4473,Analítico!B:B,Analítico!I:I,0)</f>
        <v>10.25</v>
      </c>
    </row>
    <row r="4474" spans="1:12" ht="25.5" customHeight="1" thickBot="1" x14ac:dyDescent="0.3">
      <c r="A4474" s="55" t="s">
        <v>1627</v>
      </c>
      <c r="B4474" s="56" t="s">
        <v>1972</v>
      </c>
      <c r="C4474" s="55" t="s">
        <v>157</v>
      </c>
      <c r="D4474" s="55" t="s">
        <v>1973</v>
      </c>
      <c r="E4474" s="249" t="s">
        <v>1648</v>
      </c>
      <c r="F4474" s="249"/>
      <c r="G4474" s="57" t="s">
        <v>259</v>
      </c>
      <c r="H4474" s="58">
        <v>1.6999999999999999E-3</v>
      </c>
      <c r="I4474" s="43">
        <f t="shared" si="907"/>
        <v>29.15</v>
      </c>
      <c r="J4474" s="43">
        <f t="shared" si="908"/>
        <v>4.9554999999999995E-2</v>
      </c>
      <c r="L4474">
        <f>_xlfn.XLOOKUP(B4474,Analítico!B:B,Analítico!I:I,0)</f>
        <v>29.15</v>
      </c>
    </row>
    <row r="4475" spans="1:12" ht="26.25" hidden="1" thickBot="1" x14ac:dyDescent="0.3">
      <c r="A4475" s="44"/>
      <c r="B4475" s="44"/>
      <c r="C4475" s="44"/>
      <c r="D4475" s="44"/>
      <c r="E4475" s="44" t="s">
        <v>1629</v>
      </c>
      <c r="F4475" s="45">
        <v>2.4300000000000002</v>
      </c>
      <c r="G4475" s="44" t="s">
        <v>1630</v>
      </c>
      <c r="H4475" s="45">
        <v>0</v>
      </c>
      <c r="I4475" s="44" t="s">
        <v>1631</v>
      </c>
      <c r="J4475" s="45">
        <v>2.4300000000000002</v>
      </c>
      <c r="L4475">
        <f>_xlfn.XLOOKUP(B4475,Analítico!B:B,Analítico!I:I,0)</f>
        <v>0</v>
      </c>
    </row>
    <row r="4476" spans="1:12" ht="15" hidden="1" customHeight="1" thickBot="1" x14ac:dyDescent="0.3">
      <c r="A4476" s="44"/>
      <c r="B4476" s="44"/>
      <c r="C4476" s="44"/>
      <c r="D4476" s="44"/>
      <c r="E4476" s="44" t="s">
        <v>1632</v>
      </c>
      <c r="F4476" s="45">
        <v>4.9800000000000004</v>
      </c>
      <c r="G4476" s="44"/>
      <c r="H4476" s="229" t="s">
        <v>1633</v>
      </c>
      <c r="I4476" s="229"/>
      <c r="J4476" s="45">
        <v>27.63</v>
      </c>
      <c r="L4476">
        <f>_xlfn.XLOOKUP(B4476,Analítico!B:B,Analítico!I:I,0)</f>
        <v>0</v>
      </c>
    </row>
    <row r="4477" spans="1:12" ht="0.75" customHeight="1" thickTop="1" x14ac:dyDescent="0.25">
      <c r="A4477" s="49"/>
      <c r="B4477" s="49"/>
      <c r="C4477" s="49"/>
      <c r="D4477" s="49"/>
      <c r="E4477" s="49"/>
      <c r="F4477" s="49"/>
      <c r="G4477" s="49"/>
      <c r="H4477" s="49"/>
      <c r="I4477" s="49"/>
      <c r="J4477" s="49"/>
      <c r="L4477">
        <f>_xlfn.XLOOKUP(B4477,Analítico!B:B,Analítico!I:I,0)</f>
        <v>0</v>
      </c>
    </row>
    <row r="4478" spans="1:12" ht="18" hidden="1" customHeight="1" x14ac:dyDescent="0.25">
      <c r="A4478" s="36"/>
      <c r="B4478" s="37" t="s">
        <v>137</v>
      </c>
      <c r="C4478" s="36" t="s">
        <v>138</v>
      </c>
      <c r="D4478" s="36" t="s">
        <v>9</v>
      </c>
      <c r="E4478" s="250" t="s">
        <v>1626</v>
      </c>
      <c r="F4478" s="250"/>
      <c r="G4478" s="38" t="s">
        <v>139</v>
      </c>
      <c r="H4478" s="37" t="s">
        <v>140</v>
      </c>
      <c r="I4478" s="37" t="s">
        <v>141</v>
      </c>
      <c r="J4478" s="37" t="s">
        <v>10</v>
      </c>
      <c r="L4478" t="str">
        <f>_xlfn.XLOOKUP(B4478,Analítico!B:B,Analítico!I:I,0)</f>
        <v>Valor Unit</v>
      </c>
    </row>
    <row r="4479" spans="1:12" ht="25.5" customHeight="1" x14ac:dyDescent="0.25">
      <c r="A4479" s="39" t="s">
        <v>1636</v>
      </c>
      <c r="B4479" s="40" t="s">
        <v>3219</v>
      </c>
      <c r="C4479" s="39" t="s">
        <v>157</v>
      </c>
      <c r="D4479" s="39" t="s">
        <v>3220</v>
      </c>
      <c r="E4479" s="251" t="s">
        <v>1994</v>
      </c>
      <c r="F4479" s="251"/>
      <c r="G4479" s="41" t="s">
        <v>259</v>
      </c>
      <c r="H4479" s="42">
        <v>1</v>
      </c>
      <c r="I4479" s="43">
        <f t="shared" ref="I4479:I4481" si="909">L4479</f>
        <v>9.68</v>
      </c>
      <c r="J4479" s="43">
        <f t="shared" ref="J4479:J4481" si="910">H4479*I4479</f>
        <v>9.68</v>
      </c>
      <c r="L4479">
        <f>_xlfn.XLOOKUP(B4479,Analítico!B:B,Analítico!I:I,0)</f>
        <v>9.68</v>
      </c>
    </row>
    <row r="4480" spans="1:12" ht="24" customHeight="1" x14ac:dyDescent="0.25">
      <c r="A4480" s="50" t="s">
        <v>1638</v>
      </c>
      <c r="B4480" s="51" t="s">
        <v>3117</v>
      </c>
      <c r="C4480" s="50" t="s">
        <v>157</v>
      </c>
      <c r="D4480" s="50" t="s">
        <v>3118</v>
      </c>
      <c r="E4480" s="248" t="s">
        <v>1637</v>
      </c>
      <c r="F4480" s="248"/>
      <c r="G4480" s="52" t="s">
        <v>266</v>
      </c>
      <c r="H4480" s="53">
        <v>1.4E-3</v>
      </c>
      <c r="I4480" s="43">
        <f t="shared" si="909"/>
        <v>19.079999999999998</v>
      </c>
      <c r="J4480" s="43">
        <f t="shared" si="910"/>
        <v>2.6711999999999996E-2</v>
      </c>
      <c r="L4480">
        <f>_xlfn.XLOOKUP(B4480,Analítico!B:B,Analítico!I:I,0)</f>
        <v>19.079999999999998</v>
      </c>
    </row>
    <row r="4481" spans="1:12" ht="24" customHeight="1" x14ac:dyDescent="0.25">
      <c r="A4481" s="50" t="s">
        <v>1638</v>
      </c>
      <c r="B4481" s="51" t="s">
        <v>3119</v>
      </c>
      <c r="C4481" s="50" t="s">
        <v>157</v>
      </c>
      <c r="D4481" s="50" t="s">
        <v>3120</v>
      </c>
      <c r="E4481" s="248" t="s">
        <v>1637</v>
      </c>
      <c r="F4481" s="248"/>
      <c r="G4481" s="52" t="s">
        <v>266</v>
      </c>
      <c r="H4481" s="53">
        <v>8.8000000000000005E-3</v>
      </c>
      <c r="I4481" s="43">
        <f t="shared" si="909"/>
        <v>26.51</v>
      </c>
      <c r="J4481" s="43">
        <f t="shared" si="910"/>
        <v>0.23328800000000002</v>
      </c>
      <c r="L4481">
        <f>_xlfn.XLOOKUP(B4481,Analítico!B:B,Analítico!I:I,0)</f>
        <v>26.51</v>
      </c>
    </row>
    <row r="4482" spans="1:12" ht="24" customHeight="1" thickBot="1" x14ac:dyDescent="0.3">
      <c r="A4482" s="55" t="s">
        <v>1627</v>
      </c>
      <c r="B4482" s="56" t="s">
        <v>3542</v>
      </c>
      <c r="C4482" s="55" t="s">
        <v>157</v>
      </c>
      <c r="D4482" s="55" t="s">
        <v>3543</v>
      </c>
      <c r="E4482" s="249" t="s">
        <v>1648</v>
      </c>
      <c r="F4482" s="249"/>
      <c r="G4482" s="57" t="s">
        <v>259</v>
      </c>
      <c r="H4482" s="58">
        <v>1.1100000000000001</v>
      </c>
      <c r="I4482" s="59">
        <v>8.65</v>
      </c>
      <c r="J4482" s="59">
        <v>9.6</v>
      </c>
      <c r="L4482">
        <f>_xlfn.XLOOKUP(B4482,Analítico!B:B,Analítico!I:I,0)</f>
        <v>0</v>
      </c>
    </row>
    <row r="4483" spans="1:12" ht="26.25" hidden="1" thickBot="1" x14ac:dyDescent="0.3">
      <c r="A4483" s="44"/>
      <c r="B4483" s="44"/>
      <c r="C4483" s="44"/>
      <c r="D4483" s="44"/>
      <c r="E4483" s="44" t="s">
        <v>1629</v>
      </c>
      <c r="F4483" s="45">
        <v>0.19</v>
      </c>
      <c r="G4483" s="44" t="s">
        <v>1630</v>
      </c>
      <c r="H4483" s="45">
        <v>0</v>
      </c>
      <c r="I4483" s="44" t="s">
        <v>1631</v>
      </c>
      <c r="J4483" s="45">
        <v>0.19</v>
      </c>
      <c r="L4483">
        <f>_xlfn.XLOOKUP(B4483,Analítico!B:B,Analítico!I:I,0)</f>
        <v>0</v>
      </c>
    </row>
    <row r="4484" spans="1:12" ht="15" hidden="1" customHeight="1" thickBot="1" x14ac:dyDescent="0.3">
      <c r="A4484" s="44"/>
      <c r="B4484" s="44"/>
      <c r="C4484" s="44"/>
      <c r="D4484" s="44"/>
      <c r="E4484" s="44" t="s">
        <v>1632</v>
      </c>
      <c r="F4484" s="45">
        <v>2.16</v>
      </c>
      <c r="G4484" s="44"/>
      <c r="H4484" s="229" t="s">
        <v>1633</v>
      </c>
      <c r="I4484" s="229"/>
      <c r="J4484" s="45">
        <v>12.01</v>
      </c>
      <c r="L4484">
        <f>_xlfn.XLOOKUP(B4484,Analítico!B:B,Analítico!I:I,0)</f>
        <v>0</v>
      </c>
    </row>
    <row r="4485" spans="1:12" ht="0.75" customHeight="1" thickTop="1" x14ac:dyDescent="0.25">
      <c r="A4485" s="49"/>
      <c r="B4485" s="49"/>
      <c r="C4485" s="49"/>
      <c r="D4485" s="49"/>
      <c r="E4485" s="49"/>
      <c r="F4485" s="49"/>
      <c r="G4485" s="49"/>
      <c r="H4485" s="49"/>
      <c r="I4485" s="49"/>
      <c r="J4485" s="49"/>
      <c r="L4485">
        <f>_xlfn.XLOOKUP(B4485,Analítico!B:B,Analítico!I:I,0)</f>
        <v>0</v>
      </c>
    </row>
    <row r="4486" spans="1:12" ht="18" hidden="1" customHeight="1" x14ac:dyDescent="0.25">
      <c r="A4486" s="36"/>
      <c r="B4486" s="37" t="s">
        <v>137</v>
      </c>
      <c r="C4486" s="36" t="s">
        <v>138</v>
      </c>
      <c r="D4486" s="36" t="s">
        <v>9</v>
      </c>
      <c r="E4486" s="250" t="s">
        <v>1626</v>
      </c>
      <c r="F4486" s="250"/>
      <c r="G4486" s="38" t="s">
        <v>139</v>
      </c>
      <c r="H4486" s="37" t="s">
        <v>140</v>
      </c>
      <c r="I4486" s="37" t="s">
        <v>141</v>
      </c>
      <c r="J4486" s="37" t="s">
        <v>10</v>
      </c>
      <c r="L4486" t="str">
        <f>_xlfn.XLOOKUP(B4486,Analítico!B:B,Analítico!I:I,0)</f>
        <v>Valor Unit</v>
      </c>
    </row>
    <row r="4487" spans="1:12" ht="25.5" customHeight="1" x14ac:dyDescent="0.25">
      <c r="A4487" s="39" t="s">
        <v>1636</v>
      </c>
      <c r="B4487" s="40" t="s">
        <v>3421</v>
      </c>
      <c r="C4487" s="39" t="s">
        <v>157</v>
      </c>
      <c r="D4487" s="39" t="s">
        <v>3422</v>
      </c>
      <c r="E4487" s="251" t="s">
        <v>1994</v>
      </c>
      <c r="F4487" s="251"/>
      <c r="G4487" s="41" t="s">
        <v>259</v>
      </c>
      <c r="H4487" s="42">
        <v>1</v>
      </c>
      <c r="I4487" s="43">
        <v>11.55</v>
      </c>
      <c r="J4487" s="43">
        <v>11.55</v>
      </c>
      <c r="L4487">
        <f>_xlfn.XLOOKUP(B4487,Analítico!B:B,Analítico!I:I,0)</f>
        <v>0</v>
      </c>
    </row>
    <row r="4488" spans="1:12" ht="24" customHeight="1" x14ac:dyDescent="0.25">
      <c r="A4488" s="50" t="s">
        <v>1638</v>
      </c>
      <c r="B4488" s="51" t="s">
        <v>3117</v>
      </c>
      <c r="C4488" s="50" t="s">
        <v>157</v>
      </c>
      <c r="D4488" s="50" t="s">
        <v>3118</v>
      </c>
      <c r="E4488" s="248" t="s">
        <v>1637</v>
      </c>
      <c r="F4488" s="248"/>
      <c r="G4488" s="52" t="s">
        <v>266</v>
      </c>
      <c r="H4488" s="53">
        <v>1.52E-2</v>
      </c>
      <c r="I4488" s="43">
        <f t="shared" ref="I4488:I4489" si="911">L4488</f>
        <v>19.079999999999998</v>
      </c>
      <c r="J4488" s="43">
        <f t="shared" ref="J4488:J4489" si="912">H4488*I4488</f>
        <v>0.290016</v>
      </c>
      <c r="L4488">
        <f>_xlfn.XLOOKUP(B4488,Analítico!B:B,Analítico!I:I,0)</f>
        <v>19.079999999999998</v>
      </c>
    </row>
    <row r="4489" spans="1:12" ht="24" customHeight="1" x14ac:dyDescent="0.25">
      <c r="A4489" s="50" t="s">
        <v>1638</v>
      </c>
      <c r="B4489" s="51" t="s">
        <v>3119</v>
      </c>
      <c r="C4489" s="50" t="s">
        <v>157</v>
      </c>
      <c r="D4489" s="50" t="s">
        <v>3120</v>
      </c>
      <c r="E4489" s="248" t="s">
        <v>1637</v>
      </c>
      <c r="F4489" s="248"/>
      <c r="G4489" s="52" t="s">
        <v>266</v>
      </c>
      <c r="H4489" s="53">
        <v>9.3299999999999994E-2</v>
      </c>
      <c r="I4489" s="43">
        <f t="shared" si="911"/>
        <v>26.51</v>
      </c>
      <c r="J4489" s="43">
        <f t="shared" si="912"/>
        <v>2.4733830000000001</v>
      </c>
      <c r="L4489">
        <f>_xlfn.XLOOKUP(B4489,Analítico!B:B,Analítico!I:I,0)</f>
        <v>26.51</v>
      </c>
    </row>
    <row r="4490" spans="1:12" ht="25.5" customHeight="1" thickBot="1" x14ac:dyDescent="0.3">
      <c r="A4490" s="55" t="s">
        <v>1627</v>
      </c>
      <c r="B4490" s="56" t="s">
        <v>3544</v>
      </c>
      <c r="C4490" s="55" t="s">
        <v>157</v>
      </c>
      <c r="D4490" s="55" t="s">
        <v>3545</v>
      </c>
      <c r="E4490" s="249" t="s">
        <v>1648</v>
      </c>
      <c r="F4490" s="249"/>
      <c r="G4490" s="57" t="s">
        <v>259</v>
      </c>
      <c r="H4490" s="58">
        <v>1.07</v>
      </c>
      <c r="I4490" s="59">
        <v>8.18</v>
      </c>
      <c r="J4490" s="59">
        <v>8.75</v>
      </c>
      <c r="L4490">
        <f>_xlfn.XLOOKUP(B4490,Analítico!B:B,Analítico!I:I,0)</f>
        <v>0</v>
      </c>
    </row>
    <row r="4491" spans="1:12" ht="26.25" hidden="1" thickBot="1" x14ac:dyDescent="0.3">
      <c r="A4491" s="44"/>
      <c r="B4491" s="44"/>
      <c r="C4491" s="44"/>
      <c r="D4491" s="44"/>
      <c r="E4491" s="44" t="s">
        <v>1629</v>
      </c>
      <c r="F4491" s="45">
        <v>2.15</v>
      </c>
      <c r="G4491" s="44" t="s">
        <v>1630</v>
      </c>
      <c r="H4491" s="45">
        <v>0</v>
      </c>
      <c r="I4491" s="44" t="s">
        <v>1631</v>
      </c>
      <c r="J4491" s="45">
        <v>2.15</v>
      </c>
      <c r="L4491">
        <f>_xlfn.XLOOKUP(B4491,Analítico!B:B,Analítico!I:I,0)</f>
        <v>0</v>
      </c>
    </row>
    <row r="4492" spans="1:12" ht="15" hidden="1" customHeight="1" thickBot="1" x14ac:dyDescent="0.3">
      <c r="A4492" s="44"/>
      <c r="B4492" s="44"/>
      <c r="C4492" s="44"/>
      <c r="D4492" s="44"/>
      <c r="E4492" s="44" t="s">
        <v>1632</v>
      </c>
      <c r="F4492" s="45">
        <v>2.54</v>
      </c>
      <c r="G4492" s="44"/>
      <c r="H4492" s="229" t="s">
        <v>1633</v>
      </c>
      <c r="I4492" s="229"/>
      <c r="J4492" s="45">
        <v>14.09</v>
      </c>
      <c r="L4492">
        <f>_xlfn.XLOOKUP(B4492,Analítico!B:B,Analítico!I:I,0)</f>
        <v>0</v>
      </c>
    </row>
    <row r="4493" spans="1:12" ht="0.75" customHeight="1" thickTop="1" x14ac:dyDescent="0.25">
      <c r="A4493" s="49"/>
      <c r="B4493" s="49"/>
      <c r="C4493" s="49"/>
      <c r="D4493" s="49"/>
      <c r="E4493" s="49"/>
      <c r="F4493" s="49"/>
      <c r="G4493" s="49"/>
      <c r="H4493" s="49"/>
      <c r="I4493" s="49"/>
      <c r="J4493" s="49"/>
      <c r="L4493">
        <f>_xlfn.XLOOKUP(B4493,Analítico!B:B,Analítico!I:I,0)</f>
        <v>0</v>
      </c>
    </row>
    <row r="4494" spans="1:12" ht="18" hidden="1" customHeight="1" x14ac:dyDescent="0.25">
      <c r="A4494" s="36"/>
      <c r="B4494" s="37" t="s">
        <v>137</v>
      </c>
      <c r="C4494" s="36" t="s">
        <v>138</v>
      </c>
      <c r="D4494" s="36" t="s">
        <v>9</v>
      </c>
      <c r="E4494" s="250" t="s">
        <v>1626</v>
      </c>
      <c r="F4494" s="250"/>
      <c r="G4494" s="38" t="s">
        <v>139</v>
      </c>
      <c r="H4494" s="37" t="s">
        <v>140</v>
      </c>
      <c r="I4494" s="37" t="s">
        <v>141</v>
      </c>
      <c r="J4494" s="37" t="s">
        <v>10</v>
      </c>
      <c r="L4494" t="str">
        <f>_xlfn.XLOOKUP(B4494,Analítico!B:B,Analítico!I:I,0)</f>
        <v>Valor Unit</v>
      </c>
    </row>
    <row r="4495" spans="1:12" ht="25.5" customHeight="1" x14ac:dyDescent="0.25">
      <c r="A4495" s="39" t="s">
        <v>1636</v>
      </c>
      <c r="B4495" s="40" t="s">
        <v>3371</v>
      </c>
      <c r="C4495" s="39" t="s">
        <v>157</v>
      </c>
      <c r="D4495" s="39" t="s">
        <v>3372</v>
      </c>
      <c r="E4495" s="251" t="s">
        <v>1637</v>
      </c>
      <c r="F4495" s="251"/>
      <c r="G4495" s="41" t="s">
        <v>266</v>
      </c>
      <c r="H4495" s="42">
        <v>1</v>
      </c>
      <c r="I4495" s="43">
        <v>0.16</v>
      </c>
      <c r="J4495" s="43">
        <v>0.16</v>
      </c>
      <c r="L4495">
        <f>_xlfn.XLOOKUP(B4495,Analítico!B:B,Analítico!I:I,0)</f>
        <v>0</v>
      </c>
    </row>
    <row r="4496" spans="1:12" ht="24" customHeight="1" thickBot="1" x14ac:dyDescent="0.3">
      <c r="A4496" s="55" t="s">
        <v>1627</v>
      </c>
      <c r="B4496" s="56" t="s">
        <v>3373</v>
      </c>
      <c r="C4496" s="55" t="s">
        <v>157</v>
      </c>
      <c r="D4496" s="55" t="s">
        <v>3374</v>
      </c>
      <c r="E4496" s="249" t="s">
        <v>1665</v>
      </c>
      <c r="F4496" s="249"/>
      <c r="G4496" s="57" t="s">
        <v>266</v>
      </c>
      <c r="H4496" s="58">
        <v>1.2109999999999999E-2</v>
      </c>
      <c r="I4496" s="59">
        <v>13.22</v>
      </c>
      <c r="J4496" s="59">
        <v>0.16</v>
      </c>
      <c r="L4496">
        <f>_xlfn.XLOOKUP(B4496,Analítico!B:B,Analítico!I:I,0)</f>
        <v>0</v>
      </c>
    </row>
    <row r="4497" spans="1:12" ht="26.25" hidden="1" thickBot="1" x14ac:dyDescent="0.3">
      <c r="A4497" s="44"/>
      <c r="B4497" s="44"/>
      <c r="C4497" s="44"/>
      <c r="D4497" s="44"/>
      <c r="E4497" s="44" t="s">
        <v>1629</v>
      </c>
      <c r="F4497" s="45">
        <v>0.16</v>
      </c>
      <c r="G4497" s="44" t="s">
        <v>1630</v>
      </c>
      <c r="H4497" s="45">
        <v>0</v>
      </c>
      <c r="I4497" s="44" t="s">
        <v>1631</v>
      </c>
      <c r="J4497" s="45">
        <v>0.16</v>
      </c>
      <c r="L4497">
        <f>_xlfn.XLOOKUP(B4497,Analítico!B:B,Analítico!I:I,0)</f>
        <v>0</v>
      </c>
    </row>
    <row r="4498" spans="1:12" ht="15" hidden="1" customHeight="1" thickBot="1" x14ac:dyDescent="0.3">
      <c r="A4498" s="44"/>
      <c r="B4498" s="44"/>
      <c r="C4498" s="44"/>
      <c r="D4498" s="44"/>
      <c r="E4498" s="44" t="s">
        <v>1632</v>
      </c>
      <c r="F4498" s="45">
        <v>0.03</v>
      </c>
      <c r="G4498" s="44"/>
      <c r="H4498" s="229" t="s">
        <v>1633</v>
      </c>
      <c r="I4498" s="229"/>
      <c r="J4498" s="45">
        <v>0.19</v>
      </c>
      <c r="L4498">
        <f>_xlfn.XLOOKUP(B4498,Analítico!B:B,Analítico!I:I,0)</f>
        <v>0</v>
      </c>
    </row>
    <row r="4499" spans="1:12" ht="0.75" customHeight="1" thickTop="1" x14ac:dyDescent="0.25">
      <c r="A4499" s="49"/>
      <c r="B4499" s="49"/>
      <c r="C4499" s="49"/>
      <c r="D4499" s="49"/>
      <c r="E4499" s="49"/>
      <c r="F4499" s="49"/>
      <c r="G4499" s="49"/>
      <c r="H4499" s="49"/>
      <c r="I4499" s="49"/>
      <c r="J4499" s="49"/>
      <c r="L4499">
        <f>_xlfn.XLOOKUP(B4499,Analítico!B:B,Analítico!I:I,0)</f>
        <v>0</v>
      </c>
    </row>
    <row r="4500" spans="1:12" ht="18" hidden="1" customHeight="1" x14ac:dyDescent="0.25">
      <c r="A4500" s="36"/>
      <c r="B4500" s="37" t="s">
        <v>137</v>
      </c>
      <c r="C4500" s="36" t="s">
        <v>138</v>
      </c>
      <c r="D4500" s="36" t="s">
        <v>9</v>
      </c>
      <c r="E4500" s="250" t="s">
        <v>1626</v>
      </c>
      <c r="F4500" s="250"/>
      <c r="G4500" s="38" t="s">
        <v>139</v>
      </c>
      <c r="H4500" s="37" t="s">
        <v>140</v>
      </c>
      <c r="I4500" s="37" t="s">
        <v>141</v>
      </c>
      <c r="J4500" s="37" t="s">
        <v>10</v>
      </c>
      <c r="L4500" t="str">
        <f>_xlfn.XLOOKUP(B4500,Analítico!B:B,Analítico!I:I,0)</f>
        <v>Valor Unit</v>
      </c>
    </row>
    <row r="4501" spans="1:12" ht="25.5" customHeight="1" x14ac:dyDescent="0.25">
      <c r="A4501" s="39" t="s">
        <v>1636</v>
      </c>
      <c r="B4501" s="40" t="s">
        <v>3379</v>
      </c>
      <c r="C4501" s="39" t="s">
        <v>157</v>
      </c>
      <c r="D4501" s="39" t="s">
        <v>3380</v>
      </c>
      <c r="E4501" s="251" t="s">
        <v>1637</v>
      </c>
      <c r="F4501" s="251"/>
      <c r="G4501" s="41" t="s">
        <v>266</v>
      </c>
      <c r="H4501" s="42">
        <v>1</v>
      </c>
      <c r="I4501" s="43">
        <v>0.2</v>
      </c>
      <c r="J4501" s="43">
        <v>0.2</v>
      </c>
      <c r="L4501">
        <f>_xlfn.XLOOKUP(B4501,Analítico!B:B,Analítico!I:I,0)</f>
        <v>0</v>
      </c>
    </row>
    <row r="4502" spans="1:12" ht="24" customHeight="1" thickBot="1" x14ac:dyDescent="0.3">
      <c r="A4502" s="55" t="s">
        <v>1627</v>
      </c>
      <c r="B4502" s="56" t="s">
        <v>3381</v>
      </c>
      <c r="C4502" s="55" t="s">
        <v>157</v>
      </c>
      <c r="D4502" s="55" t="s">
        <v>3382</v>
      </c>
      <c r="E4502" s="249" t="s">
        <v>1665</v>
      </c>
      <c r="F4502" s="249"/>
      <c r="G4502" s="57" t="s">
        <v>266</v>
      </c>
      <c r="H4502" s="58">
        <v>1.549E-2</v>
      </c>
      <c r="I4502" s="59">
        <v>13.44</v>
      </c>
      <c r="J4502" s="59">
        <v>0.2</v>
      </c>
      <c r="L4502">
        <f>_xlfn.XLOOKUP(B4502,Analítico!B:B,Analítico!I:I,0)</f>
        <v>0</v>
      </c>
    </row>
    <row r="4503" spans="1:12" ht="26.25" hidden="1" thickBot="1" x14ac:dyDescent="0.3">
      <c r="A4503" s="44"/>
      <c r="B4503" s="44"/>
      <c r="C4503" s="44"/>
      <c r="D4503" s="44"/>
      <c r="E4503" s="44" t="s">
        <v>1629</v>
      </c>
      <c r="F4503" s="45">
        <v>0.2</v>
      </c>
      <c r="G4503" s="44" t="s">
        <v>1630</v>
      </c>
      <c r="H4503" s="45">
        <v>0</v>
      </c>
      <c r="I4503" s="44" t="s">
        <v>1631</v>
      </c>
      <c r="J4503" s="45">
        <v>0.2</v>
      </c>
      <c r="L4503">
        <f>_xlfn.XLOOKUP(B4503,Analítico!B:B,Analítico!I:I,0)</f>
        <v>0</v>
      </c>
    </row>
    <row r="4504" spans="1:12" ht="15" hidden="1" customHeight="1" thickBot="1" x14ac:dyDescent="0.3">
      <c r="A4504" s="44"/>
      <c r="B4504" s="44"/>
      <c r="C4504" s="44"/>
      <c r="D4504" s="44"/>
      <c r="E4504" s="44" t="s">
        <v>1632</v>
      </c>
      <c r="F4504" s="45">
        <v>0.04</v>
      </c>
      <c r="G4504" s="44"/>
      <c r="H4504" s="229" t="s">
        <v>1633</v>
      </c>
      <c r="I4504" s="229"/>
      <c r="J4504" s="45">
        <v>0.24</v>
      </c>
      <c r="L4504">
        <f>_xlfn.XLOOKUP(B4504,Analítico!B:B,Analítico!I:I,0)</f>
        <v>0</v>
      </c>
    </row>
    <row r="4505" spans="1:12" ht="0.75" customHeight="1" thickTop="1" x14ac:dyDescent="0.25">
      <c r="A4505" s="49"/>
      <c r="B4505" s="49"/>
      <c r="C4505" s="49"/>
      <c r="D4505" s="49"/>
      <c r="E4505" s="49"/>
      <c r="F4505" s="49"/>
      <c r="G4505" s="49"/>
      <c r="H4505" s="49"/>
      <c r="I4505" s="49"/>
      <c r="J4505" s="49"/>
      <c r="L4505">
        <f>_xlfn.XLOOKUP(B4505,Analítico!B:B,Analítico!I:I,0)</f>
        <v>0</v>
      </c>
    </row>
    <row r="4506" spans="1:12" ht="18" hidden="1" customHeight="1" x14ac:dyDescent="0.25">
      <c r="A4506" s="36"/>
      <c r="B4506" s="37" t="s">
        <v>137</v>
      </c>
      <c r="C4506" s="36" t="s">
        <v>138</v>
      </c>
      <c r="D4506" s="36" t="s">
        <v>9</v>
      </c>
      <c r="E4506" s="250" t="s">
        <v>1626</v>
      </c>
      <c r="F4506" s="250"/>
      <c r="G4506" s="38" t="s">
        <v>139</v>
      </c>
      <c r="H4506" s="37" t="s">
        <v>140</v>
      </c>
      <c r="I4506" s="37" t="s">
        <v>141</v>
      </c>
      <c r="J4506" s="37" t="s">
        <v>10</v>
      </c>
      <c r="L4506" t="str">
        <f>_xlfn.XLOOKUP(B4506,Analítico!B:B,Analítico!I:I,0)</f>
        <v>Valor Unit</v>
      </c>
    </row>
    <row r="4507" spans="1:12" ht="25.5" customHeight="1" x14ac:dyDescent="0.25">
      <c r="A4507" s="39" t="s">
        <v>1636</v>
      </c>
      <c r="B4507" s="40" t="s">
        <v>3387</v>
      </c>
      <c r="C4507" s="39" t="s">
        <v>157</v>
      </c>
      <c r="D4507" s="39" t="s">
        <v>3388</v>
      </c>
      <c r="E4507" s="251" t="s">
        <v>1637</v>
      </c>
      <c r="F4507" s="251"/>
      <c r="G4507" s="41" t="s">
        <v>266</v>
      </c>
      <c r="H4507" s="42">
        <v>1</v>
      </c>
      <c r="I4507" s="43">
        <v>0.14000000000000001</v>
      </c>
      <c r="J4507" s="43">
        <v>0.14000000000000001</v>
      </c>
      <c r="L4507">
        <f>_xlfn.XLOOKUP(B4507,Analítico!B:B,Analítico!I:I,0)</f>
        <v>0</v>
      </c>
    </row>
    <row r="4508" spans="1:12" ht="24" customHeight="1" thickBot="1" x14ac:dyDescent="0.3">
      <c r="A4508" s="55" t="s">
        <v>1627</v>
      </c>
      <c r="B4508" s="56" t="s">
        <v>3393</v>
      </c>
      <c r="C4508" s="55" t="s">
        <v>157</v>
      </c>
      <c r="D4508" s="55" t="s">
        <v>3394</v>
      </c>
      <c r="E4508" s="249" t="s">
        <v>1665</v>
      </c>
      <c r="F4508" s="249"/>
      <c r="G4508" s="57" t="s">
        <v>266</v>
      </c>
      <c r="H4508" s="58">
        <v>1.2109999999999999E-2</v>
      </c>
      <c r="I4508" s="59">
        <v>11.7</v>
      </c>
      <c r="J4508" s="59">
        <v>0.14000000000000001</v>
      </c>
      <c r="L4508">
        <f>_xlfn.XLOOKUP(B4508,Analítico!B:B,Analítico!I:I,0)</f>
        <v>0</v>
      </c>
    </row>
    <row r="4509" spans="1:12" ht="26.25" hidden="1" thickBot="1" x14ac:dyDescent="0.3">
      <c r="A4509" s="44"/>
      <c r="B4509" s="44"/>
      <c r="C4509" s="44"/>
      <c r="D4509" s="44"/>
      <c r="E4509" s="44" t="s">
        <v>1629</v>
      </c>
      <c r="F4509" s="45">
        <v>0.14000000000000001</v>
      </c>
      <c r="G4509" s="44" t="s">
        <v>1630</v>
      </c>
      <c r="H4509" s="45">
        <v>0</v>
      </c>
      <c r="I4509" s="44" t="s">
        <v>1631</v>
      </c>
      <c r="J4509" s="45">
        <v>0.14000000000000001</v>
      </c>
      <c r="L4509">
        <f>_xlfn.XLOOKUP(B4509,Analítico!B:B,Analítico!I:I,0)</f>
        <v>0</v>
      </c>
    </row>
    <row r="4510" spans="1:12" ht="15" hidden="1" customHeight="1" thickBot="1" x14ac:dyDescent="0.3">
      <c r="A4510" s="44"/>
      <c r="B4510" s="44"/>
      <c r="C4510" s="44"/>
      <c r="D4510" s="44"/>
      <c r="E4510" s="44" t="s">
        <v>1632</v>
      </c>
      <c r="F4510" s="45">
        <v>0.03</v>
      </c>
      <c r="G4510" s="44"/>
      <c r="H4510" s="229" t="s">
        <v>1633</v>
      </c>
      <c r="I4510" s="229"/>
      <c r="J4510" s="45">
        <v>0.17</v>
      </c>
      <c r="L4510">
        <f>_xlfn.XLOOKUP(B4510,Analítico!B:B,Analítico!I:I,0)</f>
        <v>0</v>
      </c>
    </row>
    <row r="4511" spans="1:12" ht="0.75" customHeight="1" thickTop="1" x14ac:dyDescent="0.25">
      <c r="A4511" s="49"/>
      <c r="B4511" s="49"/>
      <c r="C4511" s="49"/>
      <c r="D4511" s="49"/>
      <c r="E4511" s="49"/>
      <c r="F4511" s="49"/>
      <c r="G4511" s="49"/>
      <c r="H4511" s="49"/>
      <c r="I4511" s="49"/>
      <c r="J4511" s="49"/>
      <c r="L4511">
        <f>_xlfn.XLOOKUP(B4511,Analítico!B:B,Analítico!I:I,0)</f>
        <v>0</v>
      </c>
    </row>
    <row r="4512" spans="1:12" ht="18" hidden="1" customHeight="1" x14ac:dyDescent="0.25">
      <c r="A4512" s="36"/>
      <c r="B4512" s="37" t="s">
        <v>137</v>
      </c>
      <c r="C4512" s="36" t="s">
        <v>138</v>
      </c>
      <c r="D4512" s="36" t="s">
        <v>9</v>
      </c>
      <c r="E4512" s="250" t="s">
        <v>1626</v>
      </c>
      <c r="F4512" s="250"/>
      <c r="G4512" s="38" t="s">
        <v>139</v>
      </c>
      <c r="H4512" s="37" t="s">
        <v>140</v>
      </c>
      <c r="I4512" s="37" t="s">
        <v>141</v>
      </c>
      <c r="J4512" s="37" t="s">
        <v>10</v>
      </c>
      <c r="L4512" t="str">
        <f>_xlfn.XLOOKUP(B4512,Analítico!B:B,Analítico!I:I,0)</f>
        <v>Valor Unit</v>
      </c>
    </row>
    <row r="4513" spans="1:12" ht="25.5" customHeight="1" x14ac:dyDescent="0.25">
      <c r="A4513" s="39" t="s">
        <v>1636</v>
      </c>
      <c r="B4513" s="40" t="s">
        <v>3395</v>
      </c>
      <c r="C4513" s="39" t="s">
        <v>157</v>
      </c>
      <c r="D4513" s="39" t="s">
        <v>3396</v>
      </c>
      <c r="E4513" s="251" t="s">
        <v>1637</v>
      </c>
      <c r="F4513" s="251"/>
      <c r="G4513" s="41" t="s">
        <v>266</v>
      </c>
      <c r="H4513" s="42">
        <v>1</v>
      </c>
      <c r="I4513" s="43">
        <v>0.16</v>
      </c>
      <c r="J4513" s="43">
        <v>0.16</v>
      </c>
      <c r="L4513">
        <f>_xlfn.XLOOKUP(B4513,Analítico!B:B,Analítico!I:I,0)</f>
        <v>0</v>
      </c>
    </row>
    <row r="4514" spans="1:12" ht="24" customHeight="1" thickBot="1" x14ac:dyDescent="0.3">
      <c r="A4514" s="55" t="s">
        <v>1627</v>
      </c>
      <c r="B4514" s="56" t="s">
        <v>3397</v>
      </c>
      <c r="C4514" s="55" t="s">
        <v>157</v>
      </c>
      <c r="D4514" s="55" t="s">
        <v>3398</v>
      </c>
      <c r="E4514" s="249" t="s">
        <v>1665</v>
      </c>
      <c r="F4514" s="249"/>
      <c r="G4514" s="57" t="s">
        <v>266</v>
      </c>
      <c r="H4514" s="58">
        <v>1.2109999999999999E-2</v>
      </c>
      <c r="I4514" s="59">
        <v>14.02</v>
      </c>
      <c r="J4514" s="59">
        <v>0.16</v>
      </c>
      <c r="L4514">
        <f>_xlfn.XLOOKUP(B4514,Analítico!B:B,Analítico!I:I,0)</f>
        <v>0</v>
      </c>
    </row>
    <row r="4515" spans="1:12" ht="26.25" hidden="1" thickBot="1" x14ac:dyDescent="0.3">
      <c r="A4515" s="44"/>
      <c r="B4515" s="44"/>
      <c r="C4515" s="44"/>
      <c r="D4515" s="44"/>
      <c r="E4515" s="44" t="s">
        <v>1629</v>
      </c>
      <c r="F4515" s="45">
        <v>0.16</v>
      </c>
      <c r="G4515" s="44" t="s">
        <v>1630</v>
      </c>
      <c r="H4515" s="45">
        <v>0</v>
      </c>
      <c r="I4515" s="44" t="s">
        <v>1631</v>
      </c>
      <c r="J4515" s="45">
        <v>0.16</v>
      </c>
      <c r="L4515">
        <f>_xlfn.XLOOKUP(B4515,Analítico!B:B,Analítico!I:I,0)</f>
        <v>0</v>
      </c>
    </row>
    <row r="4516" spans="1:12" ht="15" hidden="1" customHeight="1" thickBot="1" x14ac:dyDescent="0.3">
      <c r="A4516" s="44"/>
      <c r="B4516" s="44"/>
      <c r="C4516" s="44"/>
      <c r="D4516" s="44"/>
      <c r="E4516" s="44" t="s">
        <v>1632</v>
      </c>
      <c r="F4516" s="45">
        <v>0.03</v>
      </c>
      <c r="G4516" s="44"/>
      <c r="H4516" s="229" t="s">
        <v>1633</v>
      </c>
      <c r="I4516" s="229"/>
      <c r="J4516" s="45">
        <v>0.19</v>
      </c>
      <c r="L4516">
        <f>_xlfn.XLOOKUP(B4516,Analítico!B:B,Analítico!I:I,0)</f>
        <v>0</v>
      </c>
    </row>
    <row r="4517" spans="1:12" ht="0.75" customHeight="1" thickTop="1" x14ac:dyDescent="0.25">
      <c r="A4517" s="49"/>
      <c r="B4517" s="49"/>
      <c r="C4517" s="49"/>
      <c r="D4517" s="49"/>
      <c r="E4517" s="49"/>
      <c r="F4517" s="49"/>
      <c r="G4517" s="49"/>
      <c r="H4517" s="49"/>
      <c r="I4517" s="49"/>
      <c r="J4517" s="49"/>
      <c r="L4517">
        <f>_xlfn.XLOOKUP(B4517,Analítico!B:B,Analítico!I:I,0)</f>
        <v>0</v>
      </c>
    </row>
    <row r="4518" spans="1:12" ht="18" hidden="1" customHeight="1" x14ac:dyDescent="0.25">
      <c r="A4518" s="36"/>
      <c r="B4518" s="37" t="s">
        <v>137</v>
      </c>
      <c r="C4518" s="36" t="s">
        <v>138</v>
      </c>
      <c r="D4518" s="36" t="s">
        <v>9</v>
      </c>
      <c r="E4518" s="250" t="s">
        <v>1626</v>
      </c>
      <c r="F4518" s="250"/>
      <c r="G4518" s="38" t="s">
        <v>139</v>
      </c>
      <c r="H4518" s="37" t="s">
        <v>140</v>
      </c>
      <c r="I4518" s="37" t="s">
        <v>141</v>
      </c>
      <c r="J4518" s="37" t="s">
        <v>10</v>
      </c>
      <c r="L4518" t="str">
        <f>_xlfn.XLOOKUP(B4518,Analítico!B:B,Analítico!I:I,0)</f>
        <v>Valor Unit</v>
      </c>
    </row>
    <row r="4519" spans="1:12" ht="25.5" customHeight="1" x14ac:dyDescent="0.25">
      <c r="A4519" s="39" t="s">
        <v>1636</v>
      </c>
      <c r="B4519" s="40" t="s">
        <v>3348</v>
      </c>
      <c r="C4519" s="39" t="s">
        <v>157</v>
      </c>
      <c r="D4519" s="39" t="s">
        <v>3349</v>
      </c>
      <c r="E4519" s="251" t="s">
        <v>1637</v>
      </c>
      <c r="F4519" s="251"/>
      <c r="G4519" s="41" t="s">
        <v>1604</v>
      </c>
      <c r="H4519" s="42">
        <v>1</v>
      </c>
      <c r="I4519" s="43">
        <f t="shared" ref="I4519:I4520" si="913">L4519</f>
        <v>14.35</v>
      </c>
      <c r="J4519" s="43">
        <f t="shared" ref="J4519:J4520" si="914">H4519*I4519</f>
        <v>14.35</v>
      </c>
      <c r="L4519">
        <f>_xlfn.XLOOKUP(B4519,Analítico!B:B,Analítico!I:I,0)</f>
        <v>14.35</v>
      </c>
    </row>
    <row r="4520" spans="1:12" ht="24" customHeight="1" thickBot="1" x14ac:dyDescent="0.3">
      <c r="A4520" s="55" t="s">
        <v>1627</v>
      </c>
      <c r="B4520" s="56" t="s">
        <v>3350</v>
      </c>
      <c r="C4520" s="55" t="s">
        <v>157</v>
      </c>
      <c r="D4520" s="55" t="s">
        <v>3351</v>
      </c>
      <c r="E4520" s="249" t="s">
        <v>1665</v>
      </c>
      <c r="F4520" s="249"/>
      <c r="G4520" s="57" t="s">
        <v>1604</v>
      </c>
      <c r="H4520" s="58">
        <v>4.0200000000000001E-3</v>
      </c>
      <c r="I4520" s="43">
        <f t="shared" si="913"/>
        <v>3574</v>
      </c>
      <c r="J4520" s="43">
        <f t="shared" si="914"/>
        <v>14.36748</v>
      </c>
      <c r="L4520">
        <f>_xlfn.XLOOKUP(B4520,Analítico!B:B,Analítico!I:I,0)</f>
        <v>3574</v>
      </c>
    </row>
    <row r="4521" spans="1:12" ht="26.25" hidden="1" thickBot="1" x14ac:dyDescent="0.3">
      <c r="A4521" s="44"/>
      <c r="B4521" s="44"/>
      <c r="C4521" s="44"/>
      <c r="D4521" s="44"/>
      <c r="E4521" s="44" t="s">
        <v>1629</v>
      </c>
      <c r="F4521" s="45">
        <v>14.61</v>
      </c>
      <c r="G4521" s="44" t="s">
        <v>1630</v>
      </c>
      <c r="H4521" s="45">
        <v>0</v>
      </c>
      <c r="I4521" s="44" t="s">
        <v>1631</v>
      </c>
      <c r="J4521" s="45">
        <v>14.61</v>
      </c>
      <c r="L4521">
        <f>_xlfn.XLOOKUP(B4521,Analítico!B:B,Analítico!I:I,0)</f>
        <v>0</v>
      </c>
    </row>
    <row r="4522" spans="1:12" ht="15" hidden="1" customHeight="1" thickBot="1" x14ac:dyDescent="0.3">
      <c r="A4522" s="44"/>
      <c r="B4522" s="44"/>
      <c r="C4522" s="44"/>
      <c r="D4522" s="44"/>
      <c r="E4522" s="44" t="s">
        <v>1632</v>
      </c>
      <c r="F4522" s="45">
        <v>3.21</v>
      </c>
      <c r="G4522" s="44"/>
      <c r="H4522" s="229" t="s">
        <v>1633</v>
      </c>
      <c r="I4522" s="229"/>
      <c r="J4522" s="45">
        <v>17.82</v>
      </c>
      <c r="L4522">
        <f>_xlfn.XLOOKUP(B4522,Analítico!B:B,Analítico!I:I,0)</f>
        <v>0</v>
      </c>
    </row>
    <row r="4523" spans="1:12" ht="0.75" customHeight="1" thickTop="1" x14ac:dyDescent="0.25">
      <c r="A4523" s="49"/>
      <c r="B4523" s="49"/>
      <c r="C4523" s="49"/>
      <c r="D4523" s="49"/>
      <c r="E4523" s="49"/>
      <c r="F4523" s="49"/>
      <c r="G4523" s="49"/>
      <c r="H4523" s="49"/>
      <c r="I4523" s="49"/>
      <c r="J4523" s="49"/>
      <c r="L4523">
        <f>_xlfn.XLOOKUP(B4523,Analítico!B:B,Analítico!I:I,0)</f>
        <v>0</v>
      </c>
    </row>
    <row r="4524" spans="1:12" ht="18" hidden="1" customHeight="1" x14ac:dyDescent="0.25">
      <c r="A4524" s="36"/>
      <c r="B4524" s="37" t="s">
        <v>137</v>
      </c>
      <c r="C4524" s="36" t="s">
        <v>138</v>
      </c>
      <c r="D4524" s="36" t="s">
        <v>9</v>
      </c>
      <c r="E4524" s="250" t="s">
        <v>1626</v>
      </c>
      <c r="F4524" s="250"/>
      <c r="G4524" s="38" t="s">
        <v>139</v>
      </c>
      <c r="H4524" s="37" t="s">
        <v>140</v>
      </c>
      <c r="I4524" s="37" t="s">
        <v>141</v>
      </c>
      <c r="J4524" s="37" t="s">
        <v>10</v>
      </c>
      <c r="L4524" t="str">
        <f>_xlfn.XLOOKUP(B4524,Analítico!B:B,Analítico!I:I,0)</f>
        <v>Valor Unit</v>
      </c>
    </row>
    <row r="4525" spans="1:12" ht="25.5" customHeight="1" x14ac:dyDescent="0.25">
      <c r="A4525" s="39" t="s">
        <v>1636</v>
      </c>
      <c r="B4525" s="40" t="s">
        <v>3417</v>
      </c>
      <c r="C4525" s="39" t="s">
        <v>157</v>
      </c>
      <c r="D4525" s="39" t="s">
        <v>3418</v>
      </c>
      <c r="E4525" s="251" t="s">
        <v>1637</v>
      </c>
      <c r="F4525" s="251"/>
      <c r="G4525" s="41" t="s">
        <v>266</v>
      </c>
      <c r="H4525" s="42">
        <v>1</v>
      </c>
      <c r="I4525" s="43">
        <v>0.25</v>
      </c>
      <c r="J4525" s="43">
        <v>0.25</v>
      </c>
      <c r="L4525">
        <f>_xlfn.XLOOKUP(B4525,Analítico!B:B,Analítico!I:I,0)</f>
        <v>0</v>
      </c>
    </row>
    <row r="4526" spans="1:12" ht="24" customHeight="1" thickBot="1" x14ac:dyDescent="0.3">
      <c r="A4526" s="55" t="s">
        <v>1627</v>
      </c>
      <c r="B4526" s="56" t="s">
        <v>3153</v>
      </c>
      <c r="C4526" s="55" t="s">
        <v>157</v>
      </c>
      <c r="D4526" s="55" t="s">
        <v>3154</v>
      </c>
      <c r="E4526" s="249" t="s">
        <v>1665</v>
      </c>
      <c r="F4526" s="249"/>
      <c r="G4526" s="57" t="s">
        <v>266</v>
      </c>
      <c r="H4526" s="58">
        <v>1.2109999999999999E-2</v>
      </c>
      <c r="I4526" s="43">
        <f>L4526</f>
        <v>20.32</v>
      </c>
      <c r="J4526" s="43">
        <f>H4526*I4526</f>
        <v>0.24607519999999999</v>
      </c>
      <c r="L4526">
        <f>_xlfn.XLOOKUP(B4526,Analítico!B:B,Analítico!I:I,0)</f>
        <v>20.32</v>
      </c>
    </row>
    <row r="4527" spans="1:12" ht="26.25" hidden="1" thickBot="1" x14ac:dyDescent="0.3">
      <c r="A4527" s="44"/>
      <c r="B4527" s="44"/>
      <c r="C4527" s="44"/>
      <c r="D4527" s="44"/>
      <c r="E4527" s="44" t="s">
        <v>1629</v>
      </c>
      <c r="F4527" s="45">
        <v>0.25</v>
      </c>
      <c r="G4527" s="44" t="s">
        <v>1630</v>
      </c>
      <c r="H4527" s="45">
        <v>0</v>
      </c>
      <c r="I4527" s="44" t="s">
        <v>1631</v>
      </c>
      <c r="J4527" s="45">
        <v>0.25</v>
      </c>
      <c r="L4527">
        <f>_xlfn.XLOOKUP(B4527,Analítico!B:B,Analítico!I:I,0)</f>
        <v>0</v>
      </c>
    </row>
    <row r="4528" spans="1:12" ht="15" hidden="1" customHeight="1" thickBot="1" x14ac:dyDescent="0.3">
      <c r="A4528" s="44"/>
      <c r="B4528" s="44"/>
      <c r="C4528" s="44"/>
      <c r="D4528" s="44"/>
      <c r="E4528" s="44" t="s">
        <v>1632</v>
      </c>
      <c r="F4528" s="45">
        <v>0.05</v>
      </c>
      <c r="G4528" s="44"/>
      <c r="H4528" s="229" t="s">
        <v>1633</v>
      </c>
      <c r="I4528" s="229"/>
      <c r="J4528" s="45">
        <v>0.3</v>
      </c>
      <c r="L4528">
        <f>_xlfn.XLOOKUP(B4528,Analítico!B:B,Analítico!I:I,0)</f>
        <v>0</v>
      </c>
    </row>
    <row r="4529" spans="1:12" ht="0.75" customHeight="1" thickTop="1" x14ac:dyDescent="0.25">
      <c r="A4529" s="49"/>
      <c r="B4529" s="49"/>
      <c r="C4529" s="49"/>
      <c r="D4529" s="49"/>
      <c r="E4529" s="49"/>
      <c r="F4529" s="49"/>
      <c r="G4529" s="49"/>
      <c r="H4529" s="49"/>
      <c r="I4529" s="49"/>
      <c r="J4529" s="49"/>
      <c r="L4529">
        <f>_xlfn.XLOOKUP(B4529,Analítico!B:B,Analítico!I:I,0)</f>
        <v>0</v>
      </c>
    </row>
    <row r="4530" spans="1:12" ht="18" hidden="1" customHeight="1" x14ac:dyDescent="0.25">
      <c r="A4530" s="36"/>
      <c r="B4530" s="37" t="s">
        <v>137</v>
      </c>
      <c r="C4530" s="36" t="s">
        <v>138</v>
      </c>
      <c r="D4530" s="36" t="s">
        <v>9</v>
      </c>
      <c r="E4530" s="250" t="s">
        <v>1626</v>
      </c>
      <c r="F4530" s="250"/>
      <c r="G4530" s="38" t="s">
        <v>139</v>
      </c>
      <c r="H4530" s="37" t="s">
        <v>140</v>
      </c>
      <c r="I4530" s="37" t="s">
        <v>141</v>
      </c>
      <c r="J4530" s="37" t="s">
        <v>10</v>
      </c>
      <c r="L4530" t="str">
        <f>_xlfn.XLOOKUP(B4530,Analítico!B:B,Analítico!I:I,0)</f>
        <v>Valor Unit</v>
      </c>
    </row>
    <row r="4531" spans="1:12" ht="25.5" customHeight="1" x14ac:dyDescent="0.25">
      <c r="A4531" s="39" t="s">
        <v>1636</v>
      </c>
      <c r="B4531" s="40" t="s">
        <v>3425</v>
      </c>
      <c r="C4531" s="39" t="s">
        <v>157</v>
      </c>
      <c r="D4531" s="39" t="s">
        <v>3426</v>
      </c>
      <c r="E4531" s="251" t="s">
        <v>1637</v>
      </c>
      <c r="F4531" s="251"/>
      <c r="G4531" s="41" t="s">
        <v>266</v>
      </c>
      <c r="H4531" s="42">
        <v>1</v>
      </c>
      <c r="I4531" s="43">
        <v>0.52</v>
      </c>
      <c r="J4531" s="43">
        <v>0.52</v>
      </c>
      <c r="L4531">
        <f>_xlfn.XLOOKUP(B4531,Analítico!B:B,Analítico!I:I,0)</f>
        <v>0</v>
      </c>
    </row>
    <row r="4532" spans="1:12" ht="24" customHeight="1" thickBot="1" x14ac:dyDescent="0.3">
      <c r="A4532" s="55" t="s">
        <v>1627</v>
      </c>
      <c r="B4532" s="56" t="s">
        <v>3427</v>
      </c>
      <c r="C4532" s="55" t="s">
        <v>157</v>
      </c>
      <c r="D4532" s="55" t="s">
        <v>3428</v>
      </c>
      <c r="E4532" s="249" t="s">
        <v>1665</v>
      </c>
      <c r="F4532" s="249"/>
      <c r="G4532" s="57" t="s">
        <v>266</v>
      </c>
      <c r="H4532" s="58">
        <v>3.916E-2</v>
      </c>
      <c r="I4532" s="59">
        <v>13.44</v>
      </c>
      <c r="J4532" s="59">
        <v>0.52</v>
      </c>
      <c r="L4532">
        <f>_xlfn.XLOOKUP(B4532,Analítico!B:B,Analítico!I:I,0)</f>
        <v>0</v>
      </c>
    </row>
    <row r="4533" spans="1:12" ht="26.25" hidden="1" thickBot="1" x14ac:dyDescent="0.3">
      <c r="A4533" s="44"/>
      <c r="B4533" s="44"/>
      <c r="C4533" s="44"/>
      <c r="D4533" s="44"/>
      <c r="E4533" s="44" t="s">
        <v>1629</v>
      </c>
      <c r="F4533" s="45">
        <v>0.52</v>
      </c>
      <c r="G4533" s="44" t="s">
        <v>1630</v>
      </c>
      <c r="H4533" s="45">
        <v>0</v>
      </c>
      <c r="I4533" s="44" t="s">
        <v>1631</v>
      </c>
      <c r="J4533" s="45">
        <v>0.52</v>
      </c>
      <c r="L4533">
        <f>_xlfn.XLOOKUP(B4533,Analítico!B:B,Analítico!I:I,0)</f>
        <v>0</v>
      </c>
    </row>
    <row r="4534" spans="1:12" ht="15" hidden="1" customHeight="1" thickBot="1" x14ac:dyDescent="0.3">
      <c r="A4534" s="44"/>
      <c r="B4534" s="44"/>
      <c r="C4534" s="44"/>
      <c r="D4534" s="44"/>
      <c r="E4534" s="44" t="s">
        <v>1632</v>
      </c>
      <c r="F4534" s="45">
        <v>0.11</v>
      </c>
      <c r="G4534" s="44"/>
      <c r="H4534" s="229" t="s">
        <v>1633</v>
      </c>
      <c r="I4534" s="229"/>
      <c r="J4534" s="45">
        <v>0.63</v>
      </c>
      <c r="L4534">
        <f>_xlfn.XLOOKUP(B4534,Analítico!B:B,Analítico!I:I,0)</f>
        <v>0</v>
      </c>
    </row>
    <row r="4535" spans="1:12" ht="0.75" customHeight="1" thickTop="1" x14ac:dyDescent="0.25">
      <c r="A4535" s="49"/>
      <c r="B4535" s="49"/>
      <c r="C4535" s="49"/>
      <c r="D4535" s="49"/>
      <c r="E4535" s="49"/>
      <c r="F4535" s="49"/>
      <c r="G4535" s="49"/>
      <c r="H4535" s="49"/>
      <c r="I4535" s="49"/>
      <c r="J4535" s="49"/>
      <c r="L4535">
        <f>_xlfn.XLOOKUP(B4535,Analítico!B:B,Analítico!I:I,0)</f>
        <v>0</v>
      </c>
    </row>
    <row r="4536" spans="1:12" ht="18" hidden="1" customHeight="1" x14ac:dyDescent="0.25">
      <c r="A4536" s="36"/>
      <c r="B4536" s="37" t="s">
        <v>137</v>
      </c>
      <c r="C4536" s="36" t="s">
        <v>138</v>
      </c>
      <c r="D4536" s="36" t="s">
        <v>9</v>
      </c>
      <c r="E4536" s="250" t="s">
        <v>1626</v>
      </c>
      <c r="F4536" s="250"/>
      <c r="G4536" s="38" t="s">
        <v>139</v>
      </c>
      <c r="H4536" s="37" t="s">
        <v>140</v>
      </c>
      <c r="I4536" s="37" t="s">
        <v>141</v>
      </c>
      <c r="J4536" s="37" t="s">
        <v>10</v>
      </c>
      <c r="L4536" t="str">
        <f>_xlfn.XLOOKUP(B4536,Analítico!B:B,Analítico!I:I,0)</f>
        <v>Valor Unit</v>
      </c>
    </row>
    <row r="4537" spans="1:12" ht="39" customHeight="1" x14ac:dyDescent="0.25">
      <c r="A4537" s="39" t="s">
        <v>1636</v>
      </c>
      <c r="B4537" s="40" t="s">
        <v>3433</v>
      </c>
      <c r="C4537" s="39" t="s">
        <v>157</v>
      </c>
      <c r="D4537" s="39" t="s">
        <v>3434</v>
      </c>
      <c r="E4537" s="251" t="s">
        <v>1637</v>
      </c>
      <c r="F4537" s="251"/>
      <c r="G4537" s="41" t="s">
        <v>266</v>
      </c>
      <c r="H4537" s="42">
        <v>1</v>
      </c>
      <c r="I4537" s="43">
        <v>0.25</v>
      </c>
      <c r="J4537" s="43">
        <v>0.25</v>
      </c>
      <c r="L4537">
        <f>_xlfn.XLOOKUP(B4537,Analítico!B:B,Analítico!I:I,0)</f>
        <v>0</v>
      </c>
    </row>
    <row r="4538" spans="1:12" ht="25.5" customHeight="1" thickBot="1" x14ac:dyDescent="0.3">
      <c r="A4538" s="55" t="s">
        <v>1627</v>
      </c>
      <c r="B4538" s="56" t="s">
        <v>3435</v>
      </c>
      <c r="C4538" s="55" t="s">
        <v>157</v>
      </c>
      <c r="D4538" s="55" t="s">
        <v>3436</v>
      </c>
      <c r="E4538" s="249" t="s">
        <v>1665</v>
      </c>
      <c r="F4538" s="249"/>
      <c r="G4538" s="57" t="s">
        <v>266</v>
      </c>
      <c r="H4538" s="58">
        <v>1.8870000000000001E-2</v>
      </c>
      <c r="I4538" s="59">
        <v>13.44</v>
      </c>
      <c r="J4538" s="59">
        <v>0.25</v>
      </c>
      <c r="L4538">
        <f>_xlfn.XLOOKUP(B4538,Analítico!B:B,Analítico!I:I,0)</f>
        <v>0</v>
      </c>
    </row>
    <row r="4539" spans="1:12" ht="26.25" hidden="1" thickBot="1" x14ac:dyDescent="0.3">
      <c r="A4539" s="44"/>
      <c r="B4539" s="44"/>
      <c r="C4539" s="44"/>
      <c r="D4539" s="44"/>
      <c r="E4539" s="44" t="s">
        <v>1629</v>
      </c>
      <c r="F4539" s="45">
        <v>0.25</v>
      </c>
      <c r="G4539" s="44" t="s">
        <v>1630</v>
      </c>
      <c r="H4539" s="45">
        <v>0</v>
      </c>
      <c r="I4539" s="44" t="s">
        <v>1631</v>
      </c>
      <c r="J4539" s="45">
        <v>0.25</v>
      </c>
      <c r="L4539">
        <f>_xlfn.XLOOKUP(B4539,Analítico!B:B,Analítico!I:I,0)</f>
        <v>0</v>
      </c>
    </row>
    <row r="4540" spans="1:12" ht="15" hidden="1" customHeight="1" thickBot="1" x14ac:dyDescent="0.3">
      <c r="A4540" s="44"/>
      <c r="B4540" s="44"/>
      <c r="C4540" s="44"/>
      <c r="D4540" s="44"/>
      <c r="E4540" s="44" t="s">
        <v>1632</v>
      </c>
      <c r="F4540" s="45">
        <v>0.05</v>
      </c>
      <c r="G4540" s="44"/>
      <c r="H4540" s="229" t="s">
        <v>1633</v>
      </c>
      <c r="I4540" s="229"/>
      <c r="J4540" s="45">
        <v>0.3</v>
      </c>
      <c r="L4540">
        <f>_xlfn.XLOOKUP(B4540,Analítico!B:B,Analítico!I:I,0)</f>
        <v>0</v>
      </c>
    </row>
    <row r="4541" spans="1:12" ht="0.75" customHeight="1" thickTop="1" x14ac:dyDescent="0.25">
      <c r="A4541" s="49"/>
      <c r="B4541" s="49"/>
      <c r="C4541" s="49"/>
      <c r="D4541" s="49"/>
      <c r="E4541" s="49"/>
      <c r="F4541" s="49"/>
      <c r="G4541" s="49"/>
      <c r="H4541" s="49"/>
      <c r="I4541" s="49"/>
      <c r="J4541" s="49"/>
      <c r="L4541">
        <f>_xlfn.XLOOKUP(B4541,Analítico!B:B,Analítico!I:I,0)</f>
        <v>0</v>
      </c>
    </row>
    <row r="4542" spans="1:12" ht="18" hidden="1" customHeight="1" x14ac:dyDescent="0.25">
      <c r="A4542" s="36"/>
      <c r="B4542" s="37" t="s">
        <v>137</v>
      </c>
      <c r="C4542" s="36" t="s">
        <v>138</v>
      </c>
      <c r="D4542" s="36" t="s">
        <v>9</v>
      </c>
      <c r="E4542" s="250" t="s">
        <v>1626</v>
      </c>
      <c r="F4542" s="250"/>
      <c r="G4542" s="38" t="s">
        <v>139</v>
      </c>
      <c r="H4542" s="37" t="s">
        <v>140</v>
      </c>
      <c r="I4542" s="37" t="s">
        <v>141</v>
      </c>
      <c r="J4542" s="37" t="s">
        <v>10</v>
      </c>
      <c r="L4542" t="str">
        <f>_xlfn.XLOOKUP(B4542,Analítico!B:B,Analítico!I:I,0)</f>
        <v>Valor Unit</v>
      </c>
    </row>
    <row r="4543" spans="1:12" ht="25.5" customHeight="1" x14ac:dyDescent="0.25">
      <c r="A4543" s="39" t="s">
        <v>1636</v>
      </c>
      <c r="B4543" s="40" t="s">
        <v>3441</v>
      </c>
      <c r="C4543" s="39" t="s">
        <v>157</v>
      </c>
      <c r="D4543" s="39" t="s">
        <v>3442</v>
      </c>
      <c r="E4543" s="251" t="s">
        <v>1637</v>
      </c>
      <c r="F4543" s="251"/>
      <c r="G4543" s="41" t="s">
        <v>266</v>
      </c>
      <c r="H4543" s="42">
        <v>1</v>
      </c>
      <c r="I4543" s="43">
        <v>0.16</v>
      </c>
      <c r="J4543" s="43">
        <v>0.16</v>
      </c>
      <c r="L4543">
        <f>_xlfn.XLOOKUP(B4543,Analítico!B:B,Analítico!I:I,0)</f>
        <v>0</v>
      </c>
    </row>
    <row r="4544" spans="1:12" ht="24" customHeight="1" thickBot="1" x14ac:dyDescent="0.3">
      <c r="A4544" s="55" t="s">
        <v>1627</v>
      </c>
      <c r="B4544" s="56" t="s">
        <v>3443</v>
      </c>
      <c r="C4544" s="55" t="s">
        <v>157</v>
      </c>
      <c r="D4544" s="55" t="s">
        <v>3444</v>
      </c>
      <c r="E4544" s="249" t="s">
        <v>1665</v>
      </c>
      <c r="F4544" s="249"/>
      <c r="G4544" s="57" t="s">
        <v>266</v>
      </c>
      <c r="H4544" s="58">
        <v>1.2109999999999999E-2</v>
      </c>
      <c r="I4544" s="59">
        <v>13.39</v>
      </c>
      <c r="J4544" s="59">
        <v>0.16</v>
      </c>
      <c r="L4544">
        <f>_xlfn.XLOOKUP(B4544,Analítico!B:B,Analítico!I:I,0)</f>
        <v>0</v>
      </c>
    </row>
    <row r="4545" spans="1:12" ht="26.25" hidden="1" thickBot="1" x14ac:dyDescent="0.3">
      <c r="A4545" s="44"/>
      <c r="B4545" s="44"/>
      <c r="C4545" s="44"/>
      <c r="D4545" s="44"/>
      <c r="E4545" s="44" t="s">
        <v>1629</v>
      </c>
      <c r="F4545" s="45">
        <v>0.16</v>
      </c>
      <c r="G4545" s="44" t="s">
        <v>1630</v>
      </c>
      <c r="H4545" s="45">
        <v>0</v>
      </c>
      <c r="I4545" s="44" t="s">
        <v>1631</v>
      </c>
      <c r="J4545" s="45">
        <v>0.16</v>
      </c>
      <c r="L4545">
        <f>_xlfn.XLOOKUP(B4545,Analítico!B:B,Analítico!I:I,0)</f>
        <v>0</v>
      </c>
    </row>
    <row r="4546" spans="1:12" ht="15" hidden="1" customHeight="1" thickBot="1" x14ac:dyDescent="0.3">
      <c r="A4546" s="44"/>
      <c r="B4546" s="44"/>
      <c r="C4546" s="44"/>
      <c r="D4546" s="44"/>
      <c r="E4546" s="44" t="s">
        <v>1632</v>
      </c>
      <c r="F4546" s="45">
        <v>0.03</v>
      </c>
      <c r="G4546" s="44"/>
      <c r="H4546" s="229" t="s">
        <v>1633</v>
      </c>
      <c r="I4546" s="229"/>
      <c r="J4546" s="45">
        <v>0.19</v>
      </c>
      <c r="L4546">
        <f>_xlfn.XLOOKUP(B4546,Analítico!B:B,Analítico!I:I,0)</f>
        <v>0</v>
      </c>
    </row>
    <row r="4547" spans="1:12" ht="0.75" customHeight="1" thickTop="1" x14ac:dyDescent="0.25">
      <c r="A4547" s="49"/>
      <c r="B4547" s="49"/>
      <c r="C4547" s="49"/>
      <c r="D4547" s="49"/>
      <c r="E4547" s="49"/>
      <c r="F4547" s="49"/>
      <c r="G4547" s="49"/>
      <c r="H4547" s="49"/>
      <c r="I4547" s="49"/>
      <c r="J4547" s="49"/>
      <c r="L4547">
        <f>_xlfn.XLOOKUP(B4547,Analítico!B:B,Analítico!I:I,0)</f>
        <v>0</v>
      </c>
    </row>
    <row r="4548" spans="1:12" ht="18" hidden="1" customHeight="1" x14ac:dyDescent="0.25">
      <c r="A4548" s="36"/>
      <c r="B4548" s="37" t="s">
        <v>137</v>
      </c>
      <c r="C4548" s="36" t="s">
        <v>138</v>
      </c>
      <c r="D4548" s="36" t="s">
        <v>9</v>
      </c>
      <c r="E4548" s="250" t="s">
        <v>1626</v>
      </c>
      <c r="F4548" s="250"/>
      <c r="G4548" s="38" t="s">
        <v>139</v>
      </c>
      <c r="H4548" s="37" t="s">
        <v>140</v>
      </c>
      <c r="I4548" s="37" t="s">
        <v>141</v>
      </c>
      <c r="J4548" s="37" t="s">
        <v>10</v>
      </c>
      <c r="L4548" t="str">
        <f>_xlfn.XLOOKUP(B4548,Analítico!B:B,Analítico!I:I,0)</f>
        <v>Valor Unit</v>
      </c>
    </row>
    <row r="4549" spans="1:12" ht="25.5" customHeight="1" x14ac:dyDescent="0.25">
      <c r="A4549" s="39" t="s">
        <v>1636</v>
      </c>
      <c r="B4549" s="40" t="s">
        <v>3445</v>
      </c>
      <c r="C4549" s="39" t="s">
        <v>157</v>
      </c>
      <c r="D4549" s="39" t="s">
        <v>3446</v>
      </c>
      <c r="E4549" s="251" t="s">
        <v>1637</v>
      </c>
      <c r="F4549" s="251"/>
      <c r="G4549" s="41" t="s">
        <v>266</v>
      </c>
      <c r="H4549" s="42">
        <v>1</v>
      </c>
      <c r="I4549" s="43">
        <v>0.16</v>
      </c>
      <c r="J4549" s="43">
        <v>0.16</v>
      </c>
      <c r="L4549">
        <f>_xlfn.XLOOKUP(B4549,Analítico!B:B,Analítico!I:I,0)</f>
        <v>0</v>
      </c>
    </row>
    <row r="4550" spans="1:12" ht="24" customHeight="1" thickBot="1" x14ac:dyDescent="0.3">
      <c r="A4550" s="55" t="s">
        <v>1627</v>
      </c>
      <c r="B4550" s="56" t="s">
        <v>3447</v>
      </c>
      <c r="C4550" s="55" t="s">
        <v>157</v>
      </c>
      <c r="D4550" s="55" t="s">
        <v>3448</v>
      </c>
      <c r="E4550" s="249" t="s">
        <v>1665</v>
      </c>
      <c r="F4550" s="249"/>
      <c r="G4550" s="57" t="s">
        <v>266</v>
      </c>
      <c r="H4550" s="58">
        <v>1.2109999999999999E-2</v>
      </c>
      <c r="I4550" s="59">
        <v>13.44</v>
      </c>
      <c r="J4550" s="59">
        <v>0.16</v>
      </c>
      <c r="L4550">
        <f>_xlfn.XLOOKUP(B4550,Analítico!B:B,Analítico!I:I,0)</f>
        <v>0</v>
      </c>
    </row>
    <row r="4551" spans="1:12" ht="26.25" hidden="1" thickBot="1" x14ac:dyDescent="0.3">
      <c r="A4551" s="44"/>
      <c r="B4551" s="44"/>
      <c r="C4551" s="44"/>
      <c r="D4551" s="44"/>
      <c r="E4551" s="44" t="s">
        <v>1629</v>
      </c>
      <c r="F4551" s="45">
        <v>0.16</v>
      </c>
      <c r="G4551" s="44" t="s">
        <v>1630</v>
      </c>
      <c r="H4551" s="45">
        <v>0</v>
      </c>
      <c r="I4551" s="44" t="s">
        <v>1631</v>
      </c>
      <c r="J4551" s="45">
        <v>0.16</v>
      </c>
      <c r="L4551">
        <f>_xlfn.XLOOKUP(B4551,Analítico!B:B,Analítico!I:I,0)</f>
        <v>0</v>
      </c>
    </row>
    <row r="4552" spans="1:12" ht="15" hidden="1" customHeight="1" thickBot="1" x14ac:dyDescent="0.3">
      <c r="A4552" s="44"/>
      <c r="B4552" s="44"/>
      <c r="C4552" s="44"/>
      <c r="D4552" s="44"/>
      <c r="E4552" s="44" t="s">
        <v>1632</v>
      </c>
      <c r="F4552" s="45">
        <v>0.03</v>
      </c>
      <c r="G4552" s="44"/>
      <c r="H4552" s="229" t="s">
        <v>1633</v>
      </c>
      <c r="I4552" s="229"/>
      <c r="J4552" s="45">
        <v>0.19</v>
      </c>
      <c r="L4552">
        <f>_xlfn.XLOOKUP(B4552,Analítico!B:B,Analítico!I:I,0)</f>
        <v>0</v>
      </c>
    </row>
    <row r="4553" spans="1:12" ht="0.75" customHeight="1" thickTop="1" x14ac:dyDescent="0.25">
      <c r="A4553" s="49"/>
      <c r="B4553" s="49"/>
      <c r="C4553" s="49"/>
      <c r="D4553" s="49"/>
      <c r="E4553" s="49"/>
      <c r="F4553" s="49"/>
      <c r="G4553" s="49"/>
      <c r="H4553" s="49"/>
      <c r="I4553" s="49"/>
      <c r="J4553" s="49"/>
      <c r="L4553">
        <f>_xlfn.XLOOKUP(B4553,Analítico!B:B,Analítico!I:I,0)</f>
        <v>0</v>
      </c>
    </row>
    <row r="4554" spans="1:12" ht="18" hidden="1" customHeight="1" x14ac:dyDescent="0.25">
      <c r="A4554" s="36"/>
      <c r="B4554" s="37" t="s">
        <v>137</v>
      </c>
      <c r="C4554" s="36" t="s">
        <v>138</v>
      </c>
      <c r="D4554" s="36" t="s">
        <v>9</v>
      </c>
      <c r="E4554" s="250" t="s">
        <v>1626</v>
      </c>
      <c r="F4554" s="250"/>
      <c r="G4554" s="38" t="s">
        <v>139</v>
      </c>
      <c r="H4554" s="37" t="s">
        <v>140</v>
      </c>
      <c r="I4554" s="37" t="s">
        <v>141</v>
      </c>
      <c r="J4554" s="37" t="s">
        <v>10</v>
      </c>
      <c r="L4554" t="str">
        <f>_xlfn.XLOOKUP(B4554,Analítico!B:B,Analítico!I:I,0)</f>
        <v>Valor Unit</v>
      </c>
    </row>
    <row r="4555" spans="1:12" ht="25.5" customHeight="1" x14ac:dyDescent="0.25">
      <c r="A4555" s="39" t="s">
        <v>1636</v>
      </c>
      <c r="B4555" s="40" t="s">
        <v>3449</v>
      </c>
      <c r="C4555" s="39" t="s">
        <v>157</v>
      </c>
      <c r="D4555" s="39" t="s">
        <v>3450</v>
      </c>
      <c r="E4555" s="251" t="s">
        <v>1637</v>
      </c>
      <c r="F4555" s="251"/>
      <c r="G4555" s="41" t="s">
        <v>266</v>
      </c>
      <c r="H4555" s="42">
        <v>1</v>
      </c>
      <c r="I4555" s="43">
        <v>0.32</v>
      </c>
      <c r="J4555" s="43">
        <v>0.32</v>
      </c>
      <c r="L4555">
        <f>_xlfn.XLOOKUP(B4555,Analítico!B:B,Analítico!I:I,0)</f>
        <v>0</v>
      </c>
    </row>
    <row r="4556" spans="1:12" ht="24" customHeight="1" thickBot="1" x14ac:dyDescent="0.3">
      <c r="A4556" s="55" t="s">
        <v>1627</v>
      </c>
      <c r="B4556" s="56" t="s">
        <v>3451</v>
      </c>
      <c r="C4556" s="55" t="s">
        <v>157</v>
      </c>
      <c r="D4556" s="55" t="s">
        <v>3452</v>
      </c>
      <c r="E4556" s="249" t="s">
        <v>1665</v>
      </c>
      <c r="F4556" s="249"/>
      <c r="G4556" s="57" t="s">
        <v>266</v>
      </c>
      <c r="H4556" s="58">
        <v>1.549E-2</v>
      </c>
      <c r="I4556" s="59">
        <v>21.26</v>
      </c>
      <c r="J4556" s="59">
        <v>0.32</v>
      </c>
      <c r="L4556">
        <f>_xlfn.XLOOKUP(B4556,Analítico!B:B,Analítico!I:I,0)</f>
        <v>0</v>
      </c>
    </row>
    <row r="4557" spans="1:12" ht="26.25" hidden="1" thickBot="1" x14ac:dyDescent="0.3">
      <c r="A4557" s="44"/>
      <c r="B4557" s="44"/>
      <c r="C4557" s="44"/>
      <c r="D4557" s="44"/>
      <c r="E4557" s="44" t="s">
        <v>1629</v>
      </c>
      <c r="F4557" s="45">
        <v>0.32</v>
      </c>
      <c r="G4557" s="44" t="s">
        <v>1630</v>
      </c>
      <c r="H4557" s="45">
        <v>0</v>
      </c>
      <c r="I4557" s="44" t="s">
        <v>1631</v>
      </c>
      <c r="J4557" s="45">
        <v>0.32</v>
      </c>
      <c r="L4557">
        <f>_xlfn.XLOOKUP(B4557,Analítico!B:B,Analítico!I:I,0)</f>
        <v>0</v>
      </c>
    </row>
    <row r="4558" spans="1:12" ht="15" hidden="1" customHeight="1" thickBot="1" x14ac:dyDescent="0.3">
      <c r="A4558" s="44"/>
      <c r="B4558" s="44"/>
      <c r="C4558" s="44"/>
      <c r="D4558" s="44"/>
      <c r="E4558" s="44" t="s">
        <v>1632</v>
      </c>
      <c r="F4558" s="45">
        <v>7.0000000000000007E-2</v>
      </c>
      <c r="G4558" s="44"/>
      <c r="H4558" s="229" t="s">
        <v>1633</v>
      </c>
      <c r="I4558" s="229"/>
      <c r="J4558" s="45">
        <v>0.39</v>
      </c>
      <c r="L4558">
        <f>_xlfn.XLOOKUP(B4558,Analítico!B:B,Analítico!I:I,0)</f>
        <v>0</v>
      </c>
    </row>
    <row r="4559" spans="1:12" ht="0.75" customHeight="1" thickTop="1" x14ac:dyDescent="0.25">
      <c r="A4559" s="49"/>
      <c r="B4559" s="49"/>
      <c r="C4559" s="49"/>
      <c r="D4559" s="49"/>
      <c r="E4559" s="49"/>
      <c r="F4559" s="49"/>
      <c r="G4559" s="49"/>
      <c r="H4559" s="49"/>
      <c r="I4559" s="49"/>
      <c r="J4559" s="49"/>
      <c r="L4559">
        <f>_xlfn.XLOOKUP(B4559,Analítico!B:B,Analítico!I:I,0)</f>
        <v>0</v>
      </c>
    </row>
    <row r="4560" spans="1:12" ht="18" hidden="1" customHeight="1" x14ac:dyDescent="0.25">
      <c r="A4560" s="36"/>
      <c r="B4560" s="37" t="s">
        <v>137</v>
      </c>
      <c r="C4560" s="36" t="s">
        <v>138</v>
      </c>
      <c r="D4560" s="36" t="s">
        <v>9</v>
      </c>
      <c r="E4560" s="250" t="s">
        <v>1626</v>
      </c>
      <c r="F4560" s="250"/>
      <c r="G4560" s="38" t="s">
        <v>139</v>
      </c>
      <c r="H4560" s="37" t="s">
        <v>140</v>
      </c>
      <c r="I4560" s="37" t="s">
        <v>141</v>
      </c>
      <c r="J4560" s="37" t="s">
        <v>10</v>
      </c>
      <c r="L4560" t="str">
        <f>_xlfn.XLOOKUP(B4560,Analítico!B:B,Analítico!I:I,0)</f>
        <v>Valor Unit</v>
      </c>
    </row>
    <row r="4561" spans="1:12" ht="25.5" customHeight="1" x14ac:dyDescent="0.25">
      <c r="A4561" s="39" t="s">
        <v>1636</v>
      </c>
      <c r="B4561" s="40" t="s">
        <v>3490</v>
      </c>
      <c r="C4561" s="39" t="s">
        <v>157</v>
      </c>
      <c r="D4561" s="39" t="s">
        <v>3491</v>
      </c>
      <c r="E4561" s="251" t="s">
        <v>1637</v>
      </c>
      <c r="F4561" s="251"/>
      <c r="G4561" s="41" t="s">
        <v>266</v>
      </c>
      <c r="H4561" s="42">
        <v>1</v>
      </c>
      <c r="I4561" s="43">
        <v>0.3</v>
      </c>
      <c r="J4561" s="43">
        <v>0.3</v>
      </c>
      <c r="L4561">
        <f>_xlfn.XLOOKUP(B4561,Analítico!B:B,Analítico!I:I,0)</f>
        <v>0</v>
      </c>
    </row>
    <row r="4562" spans="1:12" ht="24" customHeight="1" thickBot="1" x14ac:dyDescent="0.3">
      <c r="A4562" s="55" t="s">
        <v>1627</v>
      </c>
      <c r="B4562" s="56" t="s">
        <v>3492</v>
      </c>
      <c r="C4562" s="55" t="s">
        <v>157</v>
      </c>
      <c r="D4562" s="55" t="s">
        <v>3493</v>
      </c>
      <c r="E4562" s="249" t="s">
        <v>1665</v>
      </c>
      <c r="F4562" s="249"/>
      <c r="G4562" s="57" t="s">
        <v>266</v>
      </c>
      <c r="H4562" s="58">
        <v>1.549E-2</v>
      </c>
      <c r="I4562" s="59">
        <v>19.46</v>
      </c>
      <c r="J4562" s="59">
        <v>0.3</v>
      </c>
      <c r="L4562">
        <f>_xlfn.XLOOKUP(B4562,Analítico!B:B,Analítico!I:I,0)</f>
        <v>0</v>
      </c>
    </row>
    <row r="4563" spans="1:12" ht="26.25" hidden="1" thickBot="1" x14ac:dyDescent="0.3">
      <c r="A4563" s="44"/>
      <c r="B4563" s="44"/>
      <c r="C4563" s="44"/>
      <c r="D4563" s="44"/>
      <c r="E4563" s="44" t="s">
        <v>1629</v>
      </c>
      <c r="F4563" s="45">
        <v>0.3</v>
      </c>
      <c r="G4563" s="44" t="s">
        <v>1630</v>
      </c>
      <c r="H4563" s="45">
        <v>0</v>
      </c>
      <c r="I4563" s="44" t="s">
        <v>1631</v>
      </c>
      <c r="J4563" s="45">
        <v>0.3</v>
      </c>
      <c r="L4563">
        <f>_xlfn.XLOOKUP(B4563,Analítico!B:B,Analítico!I:I,0)</f>
        <v>0</v>
      </c>
    </row>
    <row r="4564" spans="1:12" ht="15" hidden="1" customHeight="1" thickBot="1" x14ac:dyDescent="0.3">
      <c r="A4564" s="44"/>
      <c r="B4564" s="44"/>
      <c r="C4564" s="44"/>
      <c r="D4564" s="44"/>
      <c r="E4564" s="44" t="s">
        <v>1632</v>
      </c>
      <c r="F4564" s="45">
        <v>0.06</v>
      </c>
      <c r="G4564" s="44"/>
      <c r="H4564" s="229" t="s">
        <v>1633</v>
      </c>
      <c r="I4564" s="229"/>
      <c r="J4564" s="45">
        <v>0.36</v>
      </c>
      <c r="L4564">
        <f>_xlfn.XLOOKUP(B4564,Analítico!B:B,Analítico!I:I,0)</f>
        <v>0</v>
      </c>
    </row>
    <row r="4565" spans="1:12" ht="0.75" customHeight="1" thickTop="1" x14ac:dyDescent="0.25">
      <c r="A4565" s="49"/>
      <c r="B4565" s="49"/>
      <c r="C4565" s="49"/>
      <c r="D4565" s="49"/>
      <c r="E4565" s="49"/>
      <c r="F4565" s="49"/>
      <c r="G4565" s="49"/>
      <c r="H4565" s="49"/>
      <c r="I4565" s="49"/>
      <c r="J4565" s="49"/>
      <c r="L4565">
        <f>_xlfn.XLOOKUP(B4565,Analítico!B:B,Analítico!I:I,0)</f>
        <v>0</v>
      </c>
    </row>
    <row r="4566" spans="1:12" ht="18" hidden="1" customHeight="1" x14ac:dyDescent="0.25">
      <c r="A4566" s="36"/>
      <c r="B4566" s="37" t="s">
        <v>137</v>
      </c>
      <c r="C4566" s="36" t="s">
        <v>138</v>
      </c>
      <c r="D4566" s="36" t="s">
        <v>9</v>
      </c>
      <c r="E4566" s="250" t="s">
        <v>1626</v>
      </c>
      <c r="F4566" s="250"/>
      <c r="G4566" s="38" t="s">
        <v>139</v>
      </c>
      <c r="H4566" s="37" t="s">
        <v>140</v>
      </c>
      <c r="I4566" s="37" t="s">
        <v>141</v>
      </c>
      <c r="J4566" s="37" t="s">
        <v>10</v>
      </c>
      <c r="L4566" t="str">
        <f>_xlfn.XLOOKUP(B4566,Analítico!B:B,Analítico!I:I,0)</f>
        <v>Valor Unit</v>
      </c>
    </row>
    <row r="4567" spans="1:12" ht="25.5" customHeight="1" x14ac:dyDescent="0.25">
      <c r="A4567" s="39" t="s">
        <v>1636</v>
      </c>
      <c r="B4567" s="40" t="s">
        <v>3494</v>
      </c>
      <c r="C4567" s="39" t="s">
        <v>157</v>
      </c>
      <c r="D4567" s="39" t="s">
        <v>3495</v>
      </c>
      <c r="E4567" s="251" t="s">
        <v>1637</v>
      </c>
      <c r="F4567" s="251"/>
      <c r="G4567" s="41" t="s">
        <v>266</v>
      </c>
      <c r="H4567" s="42">
        <v>1</v>
      </c>
      <c r="I4567" s="43">
        <v>0.25</v>
      </c>
      <c r="J4567" s="43">
        <v>0.25</v>
      </c>
      <c r="L4567">
        <f>_xlfn.XLOOKUP(B4567,Analítico!B:B,Analítico!I:I,0)</f>
        <v>0</v>
      </c>
    </row>
    <row r="4568" spans="1:12" ht="24" customHeight="1" thickBot="1" x14ac:dyDescent="0.3">
      <c r="A4568" s="55" t="s">
        <v>1627</v>
      </c>
      <c r="B4568" s="56" t="s">
        <v>3496</v>
      </c>
      <c r="C4568" s="55" t="s">
        <v>157</v>
      </c>
      <c r="D4568" s="55" t="s">
        <v>3497</v>
      </c>
      <c r="E4568" s="249" t="s">
        <v>1665</v>
      </c>
      <c r="F4568" s="249"/>
      <c r="G4568" s="57" t="s">
        <v>266</v>
      </c>
      <c r="H4568" s="58">
        <v>1.2109999999999999E-2</v>
      </c>
      <c r="I4568" s="59">
        <v>20.68</v>
      </c>
      <c r="J4568" s="59">
        <v>0.25</v>
      </c>
      <c r="L4568">
        <f>_xlfn.XLOOKUP(B4568,Analítico!B:B,Analítico!I:I,0)</f>
        <v>0</v>
      </c>
    </row>
    <row r="4569" spans="1:12" ht="26.25" hidden="1" thickBot="1" x14ac:dyDescent="0.3">
      <c r="A4569" s="44"/>
      <c r="B4569" s="44"/>
      <c r="C4569" s="44"/>
      <c r="D4569" s="44"/>
      <c r="E4569" s="44" t="s">
        <v>1629</v>
      </c>
      <c r="F4569" s="45">
        <v>0.25</v>
      </c>
      <c r="G4569" s="44" t="s">
        <v>1630</v>
      </c>
      <c r="H4569" s="45">
        <v>0</v>
      </c>
      <c r="I4569" s="44" t="s">
        <v>1631</v>
      </c>
      <c r="J4569" s="45">
        <v>0.25</v>
      </c>
      <c r="L4569">
        <f>_xlfn.XLOOKUP(B4569,Analítico!B:B,Analítico!I:I,0)</f>
        <v>0</v>
      </c>
    </row>
    <row r="4570" spans="1:12" ht="15" hidden="1" customHeight="1" thickBot="1" x14ac:dyDescent="0.3">
      <c r="A4570" s="44"/>
      <c r="B4570" s="44"/>
      <c r="C4570" s="44"/>
      <c r="D4570" s="44"/>
      <c r="E4570" s="44" t="s">
        <v>1632</v>
      </c>
      <c r="F4570" s="45">
        <v>0.05</v>
      </c>
      <c r="G4570" s="44"/>
      <c r="H4570" s="229" t="s">
        <v>1633</v>
      </c>
      <c r="I4570" s="229"/>
      <c r="J4570" s="45">
        <v>0.3</v>
      </c>
      <c r="L4570">
        <f>_xlfn.XLOOKUP(B4570,Analítico!B:B,Analítico!I:I,0)</f>
        <v>0</v>
      </c>
    </row>
    <row r="4571" spans="1:12" ht="0.75" customHeight="1" thickTop="1" x14ac:dyDescent="0.25">
      <c r="A4571" s="49"/>
      <c r="B4571" s="49"/>
      <c r="C4571" s="49"/>
      <c r="D4571" s="49"/>
      <c r="E4571" s="49"/>
      <c r="F4571" s="49"/>
      <c r="G4571" s="49"/>
      <c r="H4571" s="49"/>
      <c r="I4571" s="49"/>
      <c r="J4571" s="49"/>
      <c r="L4571">
        <f>_xlfn.XLOOKUP(B4571,Analítico!B:B,Analítico!I:I,0)</f>
        <v>0</v>
      </c>
    </row>
    <row r="4572" spans="1:12" ht="18" hidden="1" customHeight="1" x14ac:dyDescent="0.25">
      <c r="A4572" s="36"/>
      <c r="B4572" s="37" t="s">
        <v>137</v>
      </c>
      <c r="C4572" s="36" t="s">
        <v>138</v>
      </c>
      <c r="D4572" s="36" t="s">
        <v>9</v>
      </c>
      <c r="E4572" s="250" t="s">
        <v>1626</v>
      </c>
      <c r="F4572" s="250"/>
      <c r="G4572" s="38" t="s">
        <v>139</v>
      </c>
      <c r="H4572" s="37" t="s">
        <v>140</v>
      </c>
      <c r="I4572" s="37" t="s">
        <v>141</v>
      </c>
      <c r="J4572" s="37" t="s">
        <v>10</v>
      </c>
      <c r="L4572" t="str">
        <f>_xlfn.XLOOKUP(B4572,Analítico!B:B,Analítico!I:I,0)</f>
        <v>Valor Unit</v>
      </c>
    </row>
    <row r="4573" spans="1:12" ht="25.5" customHeight="1" x14ac:dyDescent="0.25">
      <c r="A4573" s="39" t="s">
        <v>1636</v>
      </c>
      <c r="B4573" s="40" t="s">
        <v>3546</v>
      </c>
      <c r="C4573" s="39" t="s">
        <v>157</v>
      </c>
      <c r="D4573" s="39" t="s">
        <v>3547</v>
      </c>
      <c r="E4573" s="251" t="s">
        <v>1637</v>
      </c>
      <c r="F4573" s="251"/>
      <c r="G4573" s="41" t="s">
        <v>266</v>
      </c>
      <c r="H4573" s="42">
        <v>1</v>
      </c>
      <c r="I4573" s="43">
        <v>0.8</v>
      </c>
      <c r="J4573" s="43">
        <v>0.8</v>
      </c>
      <c r="L4573">
        <f>_xlfn.XLOOKUP(B4573,Analítico!B:B,Analítico!I:I,0)</f>
        <v>0</v>
      </c>
    </row>
    <row r="4574" spans="1:12" ht="24" customHeight="1" thickBot="1" x14ac:dyDescent="0.3">
      <c r="A4574" s="55" t="s">
        <v>1627</v>
      </c>
      <c r="B4574" s="56" t="s">
        <v>2529</v>
      </c>
      <c r="C4574" s="55" t="s">
        <v>157</v>
      </c>
      <c r="D4574" s="55" t="s">
        <v>2530</v>
      </c>
      <c r="E4574" s="249" t="s">
        <v>1665</v>
      </c>
      <c r="F4574" s="249"/>
      <c r="G4574" s="57" t="s">
        <v>266</v>
      </c>
      <c r="H4574" s="58">
        <v>3.916E-2</v>
      </c>
      <c r="I4574" s="43">
        <f>L4574</f>
        <v>20.32</v>
      </c>
      <c r="J4574" s="43">
        <f>H4574*I4574</f>
        <v>0.79573119999999997</v>
      </c>
      <c r="L4574">
        <f>_xlfn.XLOOKUP(B4574,Analítico!B:B,Analítico!I:I,0)</f>
        <v>20.32</v>
      </c>
    </row>
    <row r="4575" spans="1:12" ht="26.25" hidden="1" thickBot="1" x14ac:dyDescent="0.3">
      <c r="A4575" s="44"/>
      <c r="B4575" s="44"/>
      <c r="C4575" s="44"/>
      <c r="D4575" s="44"/>
      <c r="E4575" s="44" t="s">
        <v>1629</v>
      </c>
      <c r="F4575" s="45">
        <v>0.8</v>
      </c>
      <c r="G4575" s="44" t="s">
        <v>1630</v>
      </c>
      <c r="H4575" s="45">
        <v>0</v>
      </c>
      <c r="I4575" s="44" t="s">
        <v>1631</v>
      </c>
      <c r="J4575" s="45">
        <v>0.8</v>
      </c>
      <c r="L4575">
        <f>_xlfn.XLOOKUP(B4575,Analítico!B:B,Analítico!I:I,0)</f>
        <v>0</v>
      </c>
    </row>
    <row r="4576" spans="1:12" ht="15" hidden="1" customHeight="1" thickBot="1" x14ac:dyDescent="0.3">
      <c r="A4576" s="44"/>
      <c r="B4576" s="44"/>
      <c r="C4576" s="44"/>
      <c r="D4576" s="44"/>
      <c r="E4576" s="44" t="s">
        <v>1632</v>
      </c>
      <c r="F4576" s="45">
        <v>0.17</v>
      </c>
      <c r="G4576" s="44"/>
      <c r="H4576" s="229" t="s">
        <v>1633</v>
      </c>
      <c r="I4576" s="229"/>
      <c r="J4576" s="45">
        <v>0.97</v>
      </c>
      <c r="L4576">
        <f>_xlfn.XLOOKUP(B4576,Analítico!B:B,Analítico!I:I,0)</f>
        <v>0</v>
      </c>
    </row>
    <row r="4577" spans="1:12" ht="0.75" customHeight="1" thickTop="1" x14ac:dyDescent="0.25">
      <c r="A4577" s="49"/>
      <c r="B4577" s="49"/>
      <c r="C4577" s="49"/>
      <c r="D4577" s="49"/>
      <c r="E4577" s="49"/>
      <c r="F4577" s="49"/>
      <c r="G4577" s="49"/>
      <c r="H4577" s="49"/>
      <c r="I4577" s="49"/>
      <c r="J4577" s="49"/>
      <c r="L4577">
        <f>_xlfn.XLOOKUP(B4577,Analítico!B:B,Analítico!I:I,0)</f>
        <v>0</v>
      </c>
    </row>
    <row r="4578" spans="1:12" ht="18" hidden="1" customHeight="1" x14ac:dyDescent="0.25">
      <c r="A4578" s="36"/>
      <c r="B4578" s="37" t="s">
        <v>137</v>
      </c>
      <c r="C4578" s="36" t="s">
        <v>138</v>
      </c>
      <c r="D4578" s="36" t="s">
        <v>9</v>
      </c>
      <c r="E4578" s="250" t="s">
        <v>1626</v>
      </c>
      <c r="F4578" s="250"/>
      <c r="G4578" s="38" t="s">
        <v>139</v>
      </c>
      <c r="H4578" s="37" t="s">
        <v>140</v>
      </c>
      <c r="I4578" s="37" t="s">
        <v>141</v>
      </c>
      <c r="J4578" s="37" t="s">
        <v>10</v>
      </c>
      <c r="L4578" t="str">
        <f>_xlfn.XLOOKUP(B4578,Analítico!B:B,Analítico!I:I,0)</f>
        <v>Valor Unit</v>
      </c>
    </row>
    <row r="4579" spans="1:12" ht="25.5" customHeight="1" x14ac:dyDescent="0.25">
      <c r="A4579" s="39" t="s">
        <v>1636</v>
      </c>
      <c r="B4579" s="40" t="s">
        <v>3548</v>
      </c>
      <c r="C4579" s="39" t="s">
        <v>157</v>
      </c>
      <c r="D4579" s="39" t="s">
        <v>3549</v>
      </c>
      <c r="E4579" s="251" t="s">
        <v>1637</v>
      </c>
      <c r="F4579" s="251"/>
      <c r="G4579" s="41" t="s">
        <v>266</v>
      </c>
      <c r="H4579" s="42">
        <v>1</v>
      </c>
      <c r="I4579" s="43">
        <v>0.8</v>
      </c>
      <c r="J4579" s="43">
        <v>0.8</v>
      </c>
      <c r="L4579">
        <f>_xlfn.XLOOKUP(B4579,Analítico!B:B,Analítico!I:I,0)</f>
        <v>0</v>
      </c>
    </row>
    <row r="4580" spans="1:12" ht="24" customHeight="1" thickBot="1" x14ac:dyDescent="0.3">
      <c r="A4580" s="55" t="s">
        <v>1627</v>
      </c>
      <c r="B4580" s="56" t="s">
        <v>3550</v>
      </c>
      <c r="C4580" s="55" t="s">
        <v>157</v>
      </c>
      <c r="D4580" s="55" t="s">
        <v>3551</v>
      </c>
      <c r="E4580" s="249" t="s">
        <v>1665</v>
      </c>
      <c r="F4580" s="249"/>
      <c r="G4580" s="57" t="s">
        <v>266</v>
      </c>
      <c r="H4580" s="58">
        <v>3.2399999999999998E-2</v>
      </c>
      <c r="I4580" s="59">
        <v>24.75</v>
      </c>
      <c r="J4580" s="59">
        <v>0.8</v>
      </c>
      <c r="L4580">
        <f>_xlfn.XLOOKUP(B4580,Analítico!B:B,Analítico!I:I,0)</f>
        <v>0</v>
      </c>
    </row>
    <row r="4581" spans="1:12" ht="26.25" hidden="1" thickBot="1" x14ac:dyDescent="0.3">
      <c r="A4581" s="44"/>
      <c r="B4581" s="44"/>
      <c r="C4581" s="44"/>
      <c r="D4581" s="44"/>
      <c r="E4581" s="44" t="s">
        <v>1629</v>
      </c>
      <c r="F4581" s="45">
        <v>0.8</v>
      </c>
      <c r="G4581" s="44" t="s">
        <v>1630</v>
      </c>
      <c r="H4581" s="45">
        <v>0</v>
      </c>
      <c r="I4581" s="44" t="s">
        <v>1631</v>
      </c>
      <c r="J4581" s="45">
        <v>0.8</v>
      </c>
      <c r="L4581">
        <f>_xlfn.XLOOKUP(B4581,Analítico!B:B,Analítico!I:I,0)</f>
        <v>0</v>
      </c>
    </row>
    <row r="4582" spans="1:12" ht="15" hidden="1" customHeight="1" thickBot="1" x14ac:dyDescent="0.3">
      <c r="A4582" s="44"/>
      <c r="B4582" s="44"/>
      <c r="C4582" s="44"/>
      <c r="D4582" s="44"/>
      <c r="E4582" s="44" t="s">
        <v>1632</v>
      </c>
      <c r="F4582" s="45">
        <v>0.17</v>
      </c>
      <c r="G4582" s="44"/>
      <c r="H4582" s="229" t="s">
        <v>1633</v>
      </c>
      <c r="I4582" s="229"/>
      <c r="J4582" s="45">
        <v>0.97</v>
      </c>
      <c r="L4582">
        <f>_xlfn.XLOOKUP(B4582,Analítico!B:B,Analítico!I:I,0)</f>
        <v>0</v>
      </c>
    </row>
    <row r="4583" spans="1:12" ht="0.75" customHeight="1" thickTop="1" x14ac:dyDescent="0.25">
      <c r="A4583" s="49"/>
      <c r="B4583" s="49"/>
      <c r="C4583" s="49"/>
      <c r="D4583" s="49"/>
      <c r="E4583" s="49"/>
      <c r="F4583" s="49"/>
      <c r="G4583" s="49"/>
      <c r="H4583" s="49"/>
      <c r="I4583" s="49"/>
      <c r="J4583" s="49"/>
      <c r="L4583">
        <f>_xlfn.XLOOKUP(B4583,Analítico!B:B,Analítico!I:I,0)</f>
        <v>0</v>
      </c>
    </row>
    <row r="4584" spans="1:12" ht="18" hidden="1" customHeight="1" x14ac:dyDescent="0.25">
      <c r="A4584" s="36"/>
      <c r="B4584" s="37" t="s">
        <v>137</v>
      </c>
      <c r="C4584" s="36" t="s">
        <v>138</v>
      </c>
      <c r="D4584" s="36" t="s">
        <v>9</v>
      </c>
      <c r="E4584" s="250" t="s">
        <v>1626</v>
      </c>
      <c r="F4584" s="250"/>
      <c r="G4584" s="38" t="s">
        <v>139</v>
      </c>
      <c r="H4584" s="37" t="s">
        <v>140</v>
      </c>
      <c r="I4584" s="37" t="s">
        <v>141</v>
      </c>
      <c r="J4584" s="37" t="s">
        <v>10</v>
      </c>
      <c r="L4584" t="str">
        <f>_xlfn.XLOOKUP(B4584,Analítico!B:B,Analítico!I:I,0)</f>
        <v>Valor Unit</v>
      </c>
    </row>
    <row r="4585" spans="1:12" ht="25.5" customHeight="1" x14ac:dyDescent="0.25">
      <c r="A4585" s="39" t="s">
        <v>1636</v>
      </c>
      <c r="B4585" s="40" t="s">
        <v>3552</v>
      </c>
      <c r="C4585" s="39" t="s">
        <v>157</v>
      </c>
      <c r="D4585" s="39" t="s">
        <v>3553</v>
      </c>
      <c r="E4585" s="251" t="s">
        <v>1637</v>
      </c>
      <c r="F4585" s="251"/>
      <c r="G4585" s="41" t="s">
        <v>266</v>
      </c>
      <c r="H4585" s="42">
        <v>1</v>
      </c>
      <c r="I4585" s="43">
        <v>0.39</v>
      </c>
      <c r="J4585" s="43">
        <v>0.39</v>
      </c>
      <c r="L4585">
        <f>_xlfn.XLOOKUP(B4585,Analítico!B:B,Analítico!I:I,0)</f>
        <v>0</v>
      </c>
    </row>
    <row r="4586" spans="1:12" ht="24" customHeight="1" thickBot="1" x14ac:dyDescent="0.3">
      <c r="A4586" s="55" t="s">
        <v>1627</v>
      </c>
      <c r="B4586" s="56" t="s">
        <v>2540</v>
      </c>
      <c r="C4586" s="55" t="s">
        <v>157</v>
      </c>
      <c r="D4586" s="55" t="s">
        <v>2541</v>
      </c>
      <c r="E4586" s="249" t="s">
        <v>1665</v>
      </c>
      <c r="F4586" s="249"/>
      <c r="G4586" s="57" t="s">
        <v>266</v>
      </c>
      <c r="H4586" s="58">
        <v>1.8870000000000001E-2</v>
      </c>
      <c r="I4586" s="43">
        <f>L4586</f>
        <v>20.32</v>
      </c>
      <c r="J4586" s="43">
        <f>H4586*I4586</f>
        <v>0.38343840000000001</v>
      </c>
      <c r="L4586">
        <f>_xlfn.XLOOKUP(B4586,Analítico!B:B,Analítico!I:I,0)</f>
        <v>20.32</v>
      </c>
    </row>
    <row r="4587" spans="1:12" ht="26.25" hidden="1" thickBot="1" x14ac:dyDescent="0.3">
      <c r="A4587" s="44"/>
      <c r="B4587" s="44"/>
      <c r="C4587" s="44"/>
      <c r="D4587" s="44"/>
      <c r="E4587" s="44" t="s">
        <v>1629</v>
      </c>
      <c r="F4587" s="45">
        <v>0.39</v>
      </c>
      <c r="G4587" s="44" t="s">
        <v>1630</v>
      </c>
      <c r="H4587" s="45">
        <v>0</v>
      </c>
      <c r="I4587" s="44" t="s">
        <v>1631</v>
      </c>
      <c r="J4587" s="45">
        <v>0.39</v>
      </c>
      <c r="L4587">
        <f>_xlfn.XLOOKUP(B4587,Analítico!B:B,Analítico!I:I,0)</f>
        <v>0</v>
      </c>
    </row>
    <row r="4588" spans="1:12" ht="15" hidden="1" customHeight="1" thickBot="1" x14ac:dyDescent="0.3">
      <c r="A4588" s="44"/>
      <c r="B4588" s="44"/>
      <c r="C4588" s="44"/>
      <c r="D4588" s="44"/>
      <c r="E4588" s="44" t="s">
        <v>1632</v>
      </c>
      <c r="F4588" s="45">
        <v>0.08</v>
      </c>
      <c r="G4588" s="44"/>
      <c r="H4588" s="229" t="s">
        <v>1633</v>
      </c>
      <c r="I4588" s="229"/>
      <c r="J4588" s="45">
        <v>0.47</v>
      </c>
      <c r="L4588">
        <f>_xlfn.XLOOKUP(B4588,Analítico!B:B,Analítico!I:I,0)</f>
        <v>0</v>
      </c>
    </row>
    <row r="4589" spans="1:12" ht="0.75" customHeight="1" thickTop="1" x14ac:dyDescent="0.25">
      <c r="A4589" s="49"/>
      <c r="B4589" s="49"/>
      <c r="C4589" s="49"/>
      <c r="D4589" s="49"/>
      <c r="E4589" s="49"/>
      <c r="F4589" s="49"/>
      <c r="G4589" s="49"/>
      <c r="H4589" s="49"/>
      <c r="I4589" s="49"/>
      <c r="J4589" s="49"/>
      <c r="L4589">
        <f>_xlfn.XLOOKUP(B4589,Analítico!B:B,Analítico!I:I,0)</f>
        <v>0</v>
      </c>
    </row>
    <row r="4590" spans="1:12" ht="18" hidden="1" customHeight="1" x14ac:dyDescent="0.25">
      <c r="A4590" s="36"/>
      <c r="B4590" s="37" t="s">
        <v>137</v>
      </c>
      <c r="C4590" s="36" t="s">
        <v>138</v>
      </c>
      <c r="D4590" s="36" t="s">
        <v>9</v>
      </c>
      <c r="E4590" s="250" t="s">
        <v>1626</v>
      </c>
      <c r="F4590" s="250"/>
      <c r="G4590" s="38" t="s">
        <v>139</v>
      </c>
      <c r="H4590" s="37" t="s">
        <v>140</v>
      </c>
      <c r="I4590" s="37" t="s">
        <v>141</v>
      </c>
      <c r="J4590" s="37" t="s">
        <v>10</v>
      </c>
      <c r="L4590" t="str">
        <f>_xlfn.XLOOKUP(B4590,Analítico!B:B,Analítico!I:I,0)</f>
        <v>Valor Unit</v>
      </c>
    </row>
    <row r="4591" spans="1:12" ht="25.5" customHeight="1" x14ac:dyDescent="0.25">
      <c r="A4591" s="39" t="s">
        <v>1636</v>
      </c>
      <c r="B4591" s="40" t="s">
        <v>3554</v>
      </c>
      <c r="C4591" s="39" t="s">
        <v>157</v>
      </c>
      <c r="D4591" s="39" t="s">
        <v>3555</v>
      </c>
      <c r="E4591" s="251" t="s">
        <v>1637</v>
      </c>
      <c r="F4591" s="251"/>
      <c r="G4591" s="41" t="s">
        <v>266</v>
      </c>
      <c r="H4591" s="42">
        <v>1</v>
      </c>
      <c r="I4591" s="43">
        <v>0.64</v>
      </c>
      <c r="J4591" s="43">
        <v>0.64</v>
      </c>
      <c r="L4591">
        <f>_xlfn.XLOOKUP(B4591,Analítico!B:B,Analítico!I:I,0)</f>
        <v>0</v>
      </c>
    </row>
    <row r="4592" spans="1:12" ht="24" customHeight="1" thickBot="1" x14ac:dyDescent="0.3">
      <c r="A4592" s="55" t="s">
        <v>1627</v>
      </c>
      <c r="B4592" s="56" t="s">
        <v>3556</v>
      </c>
      <c r="C4592" s="55" t="s">
        <v>157</v>
      </c>
      <c r="D4592" s="55" t="s">
        <v>3557</v>
      </c>
      <c r="E4592" s="249" t="s">
        <v>1665</v>
      </c>
      <c r="F4592" s="249"/>
      <c r="G4592" s="57" t="s">
        <v>266</v>
      </c>
      <c r="H4592" s="58">
        <v>2.2249999999999999E-2</v>
      </c>
      <c r="I4592" s="59">
        <v>29.13</v>
      </c>
      <c r="J4592" s="59">
        <v>0.64</v>
      </c>
      <c r="L4592">
        <f>_xlfn.XLOOKUP(B4592,Analítico!B:B,Analítico!I:I,0)</f>
        <v>0</v>
      </c>
    </row>
    <row r="4593" spans="1:12" ht="26.25" hidden="1" thickBot="1" x14ac:dyDescent="0.3">
      <c r="A4593" s="44"/>
      <c r="B4593" s="44"/>
      <c r="C4593" s="44"/>
      <c r="D4593" s="44"/>
      <c r="E4593" s="44" t="s">
        <v>1629</v>
      </c>
      <c r="F4593" s="45">
        <v>0.64</v>
      </c>
      <c r="G4593" s="44" t="s">
        <v>1630</v>
      </c>
      <c r="H4593" s="45">
        <v>0</v>
      </c>
      <c r="I4593" s="44" t="s">
        <v>1631</v>
      </c>
      <c r="J4593" s="45">
        <v>0.64</v>
      </c>
      <c r="L4593">
        <f>_xlfn.XLOOKUP(B4593,Analítico!B:B,Analítico!I:I,0)</f>
        <v>0</v>
      </c>
    </row>
    <row r="4594" spans="1:12" ht="15" hidden="1" customHeight="1" thickBot="1" x14ac:dyDescent="0.3">
      <c r="A4594" s="44"/>
      <c r="B4594" s="44"/>
      <c r="C4594" s="44"/>
      <c r="D4594" s="44"/>
      <c r="E4594" s="44" t="s">
        <v>1632</v>
      </c>
      <c r="F4594" s="45">
        <v>0.14000000000000001</v>
      </c>
      <c r="G4594" s="44"/>
      <c r="H4594" s="229" t="s">
        <v>1633</v>
      </c>
      <c r="I4594" s="229"/>
      <c r="J4594" s="45">
        <v>0.78</v>
      </c>
      <c r="L4594">
        <f>_xlfn.XLOOKUP(B4594,Analítico!B:B,Analítico!I:I,0)</f>
        <v>0</v>
      </c>
    </row>
    <row r="4595" spans="1:12" ht="0.75" customHeight="1" thickTop="1" x14ac:dyDescent="0.25">
      <c r="A4595" s="49"/>
      <c r="B4595" s="49"/>
      <c r="C4595" s="49"/>
      <c r="D4595" s="49"/>
      <c r="E4595" s="49"/>
      <c r="F4595" s="49"/>
      <c r="G4595" s="49"/>
      <c r="H4595" s="49"/>
      <c r="I4595" s="49"/>
      <c r="J4595" s="49"/>
      <c r="L4595">
        <f>_xlfn.XLOOKUP(B4595,Analítico!B:B,Analítico!I:I,0)</f>
        <v>0</v>
      </c>
    </row>
    <row r="4596" spans="1:12" ht="18" hidden="1" customHeight="1" x14ac:dyDescent="0.25">
      <c r="A4596" s="36"/>
      <c r="B4596" s="37" t="s">
        <v>137</v>
      </c>
      <c r="C4596" s="36" t="s">
        <v>138</v>
      </c>
      <c r="D4596" s="36" t="s">
        <v>9</v>
      </c>
      <c r="E4596" s="250" t="s">
        <v>1626</v>
      </c>
      <c r="F4596" s="250"/>
      <c r="G4596" s="38" t="s">
        <v>139</v>
      </c>
      <c r="H4596" s="37" t="s">
        <v>140</v>
      </c>
      <c r="I4596" s="37" t="s">
        <v>141</v>
      </c>
      <c r="J4596" s="37" t="s">
        <v>10</v>
      </c>
      <c r="L4596" t="str">
        <f>_xlfn.XLOOKUP(B4596,Analítico!B:B,Analítico!I:I,0)</f>
        <v>Valor Unit</v>
      </c>
    </row>
    <row r="4597" spans="1:12" ht="25.5" customHeight="1" x14ac:dyDescent="0.25">
      <c r="A4597" s="39" t="s">
        <v>1636</v>
      </c>
      <c r="B4597" s="40" t="s">
        <v>3558</v>
      </c>
      <c r="C4597" s="39" t="s">
        <v>157</v>
      </c>
      <c r="D4597" s="39" t="s">
        <v>3559</v>
      </c>
      <c r="E4597" s="251" t="s">
        <v>1637</v>
      </c>
      <c r="F4597" s="251"/>
      <c r="G4597" s="41" t="s">
        <v>266</v>
      </c>
      <c r="H4597" s="42">
        <v>1</v>
      </c>
      <c r="I4597" s="43">
        <v>0.14000000000000001</v>
      </c>
      <c r="J4597" s="43">
        <v>0.14000000000000001</v>
      </c>
      <c r="L4597">
        <f>_xlfn.XLOOKUP(B4597,Analítico!B:B,Analítico!I:I,0)</f>
        <v>0</v>
      </c>
    </row>
    <row r="4598" spans="1:12" ht="24" customHeight="1" thickBot="1" x14ac:dyDescent="0.3">
      <c r="A4598" s="55" t="s">
        <v>1627</v>
      </c>
      <c r="B4598" s="56" t="s">
        <v>3560</v>
      </c>
      <c r="C4598" s="55" t="s">
        <v>157</v>
      </c>
      <c r="D4598" s="55" t="s">
        <v>3561</v>
      </c>
      <c r="E4598" s="249" t="s">
        <v>1665</v>
      </c>
      <c r="F4598" s="249"/>
      <c r="G4598" s="57" t="s">
        <v>266</v>
      </c>
      <c r="H4598" s="58">
        <v>8.2000000000000007E-3</v>
      </c>
      <c r="I4598" s="59">
        <v>17.690000000000001</v>
      </c>
      <c r="J4598" s="59">
        <v>0.14000000000000001</v>
      </c>
      <c r="L4598">
        <f>_xlfn.XLOOKUP(B4598,Analítico!B:B,Analítico!I:I,0)</f>
        <v>0</v>
      </c>
    </row>
    <row r="4599" spans="1:12" ht="26.25" hidden="1" thickBot="1" x14ac:dyDescent="0.3">
      <c r="A4599" s="44"/>
      <c r="B4599" s="44"/>
      <c r="C4599" s="44"/>
      <c r="D4599" s="44"/>
      <c r="E4599" s="44" t="s">
        <v>1629</v>
      </c>
      <c r="F4599" s="45">
        <v>0.14000000000000001</v>
      </c>
      <c r="G4599" s="44" t="s">
        <v>1630</v>
      </c>
      <c r="H4599" s="45">
        <v>0</v>
      </c>
      <c r="I4599" s="44" t="s">
        <v>1631</v>
      </c>
      <c r="J4599" s="45">
        <v>0.14000000000000001</v>
      </c>
      <c r="L4599">
        <f>_xlfn.XLOOKUP(B4599,Analítico!B:B,Analítico!I:I,0)</f>
        <v>0</v>
      </c>
    </row>
    <row r="4600" spans="1:12" ht="15" hidden="1" customHeight="1" thickBot="1" x14ac:dyDescent="0.3">
      <c r="A4600" s="44"/>
      <c r="B4600" s="44"/>
      <c r="C4600" s="44"/>
      <c r="D4600" s="44"/>
      <c r="E4600" s="44" t="s">
        <v>1632</v>
      </c>
      <c r="F4600" s="45">
        <v>0.03</v>
      </c>
      <c r="G4600" s="44"/>
      <c r="H4600" s="229" t="s">
        <v>1633</v>
      </c>
      <c r="I4600" s="229"/>
      <c r="J4600" s="45">
        <v>0.17</v>
      </c>
      <c r="L4600">
        <f>_xlfn.XLOOKUP(B4600,Analítico!B:B,Analítico!I:I,0)</f>
        <v>0</v>
      </c>
    </row>
    <row r="4601" spans="1:12" ht="0.75" customHeight="1" thickTop="1" x14ac:dyDescent="0.25">
      <c r="A4601" s="49"/>
      <c r="B4601" s="49"/>
      <c r="C4601" s="49"/>
      <c r="D4601" s="49"/>
      <c r="E4601" s="49"/>
      <c r="F4601" s="49"/>
      <c r="G4601" s="49"/>
      <c r="H4601" s="49"/>
      <c r="I4601" s="49"/>
      <c r="J4601" s="49"/>
      <c r="L4601">
        <f>_xlfn.XLOOKUP(B4601,Analítico!B:B,Analítico!I:I,0)</f>
        <v>0</v>
      </c>
    </row>
    <row r="4602" spans="1:12" ht="18" hidden="1" customHeight="1" x14ac:dyDescent="0.25">
      <c r="A4602" s="36"/>
      <c r="B4602" s="37" t="s">
        <v>137</v>
      </c>
      <c r="C4602" s="36" t="s">
        <v>138</v>
      </c>
      <c r="D4602" s="36" t="s">
        <v>9</v>
      </c>
      <c r="E4602" s="250" t="s">
        <v>1626</v>
      </c>
      <c r="F4602" s="250"/>
      <c r="G4602" s="38" t="s">
        <v>139</v>
      </c>
      <c r="H4602" s="37" t="s">
        <v>140</v>
      </c>
      <c r="I4602" s="37" t="s">
        <v>141</v>
      </c>
      <c r="J4602" s="37" t="s">
        <v>10</v>
      </c>
      <c r="L4602" t="str">
        <f>_xlfn.XLOOKUP(B4602,Analítico!B:B,Analítico!I:I,0)</f>
        <v>Valor Unit</v>
      </c>
    </row>
    <row r="4603" spans="1:12" ht="25.5" customHeight="1" x14ac:dyDescent="0.25">
      <c r="A4603" s="39" t="s">
        <v>1636</v>
      </c>
      <c r="B4603" s="40" t="s">
        <v>3562</v>
      </c>
      <c r="C4603" s="39" t="s">
        <v>157</v>
      </c>
      <c r="D4603" s="39" t="s">
        <v>3563</v>
      </c>
      <c r="E4603" s="251" t="s">
        <v>1637</v>
      </c>
      <c r="F4603" s="251"/>
      <c r="G4603" s="41" t="s">
        <v>266</v>
      </c>
      <c r="H4603" s="42">
        <v>1</v>
      </c>
      <c r="I4603" s="43">
        <v>0.22</v>
      </c>
      <c r="J4603" s="43">
        <v>0.22</v>
      </c>
      <c r="L4603">
        <f>_xlfn.XLOOKUP(B4603,Analítico!B:B,Analítico!I:I,0)</f>
        <v>0</v>
      </c>
    </row>
    <row r="4604" spans="1:12" ht="24" customHeight="1" thickBot="1" x14ac:dyDescent="0.3">
      <c r="A4604" s="55" t="s">
        <v>1627</v>
      </c>
      <c r="B4604" s="56" t="s">
        <v>3564</v>
      </c>
      <c r="C4604" s="55" t="s">
        <v>157</v>
      </c>
      <c r="D4604" s="55" t="s">
        <v>3565</v>
      </c>
      <c r="E4604" s="249" t="s">
        <v>1665</v>
      </c>
      <c r="F4604" s="249"/>
      <c r="G4604" s="57" t="s">
        <v>266</v>
      </c>
      <c r="H4604" s="58">
        <v>1.2109999999999999E-2</v>
      </c>
      <c r="I4604" s="59">
        <v>18.7</v>
      </c>
      <c r="J4604" s="59">
        <v>0.22</v>
      </c>
      <c r="L4604">
        <f>_xlfn.XLOOKUP(B4604,Analítico!B:B,Analítico!I:I,0)</f>
        <v>0</v>
      </c>
    </row>
    <row r="4605" spans="1:12" ht="26.25" hidden="1" thickBot="1" x14ac:dyDescent="0.3">
      <c r="A4605" s="44"/>
      <c r="B4605" s="44"/>
      <c r="C4605" s="44"/>
      <c r="D4605" s="44"/>
      <c r="E4605" s="44" t="s">
        <v>1629</v>
      </c>
      <c r="F4605" s="45">
        <v>0.22</v>
      </c>
      <c r="G4605" s="44" t="s">
        <v>1630</v>
      </c>
      <c r="H4605" s="45">
        <v>0</v>
      </c>
      <c r="I4605" s="44" t="s">
        <v>1631</v>
      </c>
      <c r="J4605" s="45">
        <v>0.22</v>
      </c>
      <c r="L4605">
        <f>_xlfn.XLOOKUP(B4605,Analítico!B:B,Analítico!I:I,0)</f>
        <v>0</v>
      </c>
    </row>
    <row r="4606" spans="1:12" ht="15" hidden="1" customHeight="1" thickBot="1" x14ac:dyDescent="0.3">
      <c r="A4606" s="44"/>
      <c r="B4606" s="44"/>
      <c r="C4606" s="44"/>
      <c r="D4606" s="44"/>
      <c r="E4606" s="44" t="s">
        <v>1632</v>
      </c>
      <c r="F4606" s="45">
        <v>0.04</v>
      </c>
      <c r="G4606" s="44"/>
      <c r="H4606" s="229" t="s">
        <v>1633</v>
      </c>
      <c r="I4606" s="229"/>
      <c r="J4606" s="45">
        <v>0.26</v>
      </c>
      <c r="L4606">
        <f>_xlfn.XLOOKUP(B4606,Analítico!B:B,Analítico!I:I,0)</f>
        <v>0</v>
      </c>
    </row>
    <row r="4607" spans="1:12" ht="0.75" customHeight="1" thickTop="1" x14ac:dyDescent="0.25">
      <c r="A4607" s="49"/>
      <c r="B4607" s="49"/>
      <c r="C4607" s="49"/>
      <c r="D4607" s="49"/>
      <c r="E4607" s="49"/>
      <c r="F4607" s="49"/>
      <c r="G4607" s="49"/>
      <c r="H4607" s="49"/>
      <c r="I4607" s="49"/>
      <c r="J4607" s="49"/>
      <c r="L4607">
        <f>_xlfn.XLOOKUP(B4607,Analítico!B:B,Analítico!I:I,0)</f>
        <v>0</v>
      </c>
    </row>
    <row r="4608" spans="1:12" ht="18" hidden="1" customHeight="1" x14ac:dyDescent="0.25">
      <c r="A4608" s="36"/>
      <c r="B4608" s="37" t="s">
        <v>137</v>
      </c>
      <c r="C4608" s="36" t="s">
        <v>138</v>
      </c>
      <c r="D4608" s="36" t="s">
        <v>9</v>
      </c>
      <c r="E4608" s="250" t="s">
        <v>1626</v>
      </c>
      <c r="F4608" s="250"/>
      <c r="G4608" s="38" t="s">
        <v>139</v>
      </c>
      <c r="H4608" s="37" t="s">
        <v>140</v>
      </c>
      <c r="I4608" s="37" t="s">
        <v>141</v>
      </c>
      <c r="J4608" s="37" t="s">
        <v>10</v>
      </c>
      <c r="L4608" t="str">
        <f>_xlfn.XLOOKUP(B4608,Analítico!B:B,Analítico!I:I,0)</f>
        <v>Valor Unit</v>
      </c>
    </row>
    <row r="4609" spans="1:12" ht="25.5" customHeight="1" x14ac:dyDescent="0.25">
      <c r="A4609" s="39" t="s">
        <v>1636</v>
      </c>
      <c r="B4609" s="40" t="s">
        <v>3566</v>
      </c>
      <c r="C4609" s="39" t="s">
        <v>157</v>
      </c>
      <c r="D4609" s="39" t="s">
        <v>3567</v>
      </c>
      <c r="E4609" s="251" t="s">
        <v>1637</v>
      </c>
      <c r="F4609" s="251"/>
      <c r="G4609" s="41" t="s">
        <v>266</v>
      </c>
      <c r="H4609" s="42">
        <v>1</v>
      </c>
      <c r="I4609" s="43">
        <v>0.46</v>
      </c>
      <c r="J4609" s="43">
        <v>0.46</v>
      </c>
      <c r="L4609">
        <f>_xlfn.XLOOKUP(B4609,Analítico!B:B,Analítico!I:I,0)</f>
        <v>0</v>
      </c>
    </row>
    <row r="4610" spans="1:12" ht="24" customHeight="1" thickBot="1" x14ac:dyDescent="0.3">
      <c r="A4610" s="55" t="s">
        <v>1627</v>
      </c>
      <c r="B4610" s="56" t="s">
        <v>3568</v>
      </c>
      <c r="C4610" s="55" t="s">
        <v>157</v>
      </c>
      <c r="D4610" s="55" t="s">
        <v>3569</v>
      </c>
      <c r="E4610" s="249" t="s">
        <v>1665</v>
      </c>
      <c r="F4610" s="249"/>
      <c r="G4610" s="57" t="s">
        <v>266</v>
      </c>
      <c r="H4610" s="58">
        <v>2.2249999999999999E-2</v>
      </c>
      <c r="I4610" s="59">
        <v>20.68</v>
      </c>
      <c r="J4610" s="59">
        <v>0.46</v>
      </c>
      <c r="L4610">
        <f>_xlfn.XLOOKUP(B4610,Analítico!B:B,Analítico!I:I,0)</f>
        <v>0</v>
      </c>
    </row>
    <row r="4611" spans="1:12" ht="26.25" hidden="1" thickBot="1" x14ac:dyDescent="0.3">
      <c r="A4611" s="44"/>
      <c r="B4611" s="44"/>
      <c r="C4611" s="44"/>
      <c r="D4611" s="44"/>
      <c r="E4611" s="44" t="s">
        <v>1629</v>
      </c>
      <c r="F4611" s="45">
        <v>0.46</v>
      </c>
      <c r="G4611" s="44" t="s">
        <v>1630</v>
      </c>
      <c r="H4611" s="45">
        <v>0</v>
      </c>
      <c r="I4611" s="44" t="s">
        <v>1631</v>
      </c>
      <c r="J4611" s="45">
        <v>0.46</v>
      </c>
      <c r="L4611">
        <f>_xlfn.XLOOKUP(B4611,Analítico!B:B,Analítico!I:I,0)</f>
        <v>0</v>
      </c>
    </row>
    <row r="4612" spans="1:12" ht="15" hidden="1" customHeight="1" thickBot="1" x14ac:dyDescent="0.3">
      <c r="A4612" s="44"/>
      <c r="B4612" s="44"/>
      <c r="C4612" s="44"/>
      <c r="D4612" s="44"/>
      <c r="E4612" s="44" t="s">
        <v>1632</v>
      </c>
      <c r="F4612" s="45">
        <v>0.1</v>
      </c>
      <c r="G4612" s="44"/>
      <c r="H4612" s="229" t="s">
        <v>1633</v>
      </c>
      <c r="I4612" s="229"/>
      <c r="J4612" s="45">
        <v>0.56000000000000005</v>
      </c>
      <c r="L4612">
        <f>_xlfn.XLOOKUP(B4612,Analítico!B:B,Analítico!I:I,0)</f>
        <v>0</v>
      </c>
    </row>
    <row r="4613" spans="1:12" ht="0.75" customHeight="1" thickTop="1" x14ac:dyDescent="0.25">
      <c r="A4613" s="49"/>
      <c r="B4613" s="49"/>
      <c r="C4613" s="49"/>
      <c r="D4613" s="49"/>
      <c r="E4613" s="49"/>
      <c r="F4613" s="49"/>
      <c r="G4613" s="49"/>
      <c r="H4613" s="49"/>
      <c r="I4613" s="49"/>
      <c r="J4613" s="49"/>
      <c r="L4613">
        <f>_xlfn.XLOOKUP(B4613,Analítico!B:B,Analítico!I:I,0)</f>
        <v>0</v>
      </c>
    </row>
    <row r="4614" spans="1:12" ht="18" hidden="1" customHeight="1" x14ac:dyDescent="0.25">
      <c r="A4614" s="36"/>
      <c r="B4614" s="37" t="s">
        <v>137</v>
      </c>
      <c r="C4614" s="36" t="s">
        <v>138</v>
      </c>
      <c r="D4614" s="36" t="s">
        <v>9</v>
      </c>
      <c r="E4614" s="250" t="s">
        <v>1626</v>
      </c>
      <c r="F4614" s="250"/>
      <c r="G4614" s="38" t="s">
        <v>139</v>
      </c>
      <c r="H4614" s="37" t="s">
        <v>140</v>
      </c>
      <c r="I4614" s="37" t="s">
        <v>141</v>
      </c>
      <c r="J4614" s="37" t="s">
        <v>10</v>
      </c>
      <c r="L4614" t="str">
        <f>_xlfn.XLOOKUP(B4614,Analítico!B:B,Analítico!I:I,0)</f>
        <v>Valor Unit</v>
      </c>
    </row>
    <row r="4615" spans="1:12" ht="25.5" customHeight="1" x14ac:dyDescent="0.25">
      <c r="A4615" s="39" t="s">
        <v>1636</v>
      </c>
      <c r="B4615" s="40" t="s">
        <v>3570</v>
      </c>
      <c r="C4615" s="39" t="s">
        <v>157</v>
      </c>
      <c r="D4615" s="39" t="s">
        <v>3571</v>
      </c>
      <c r="E4615" s="251" t="s">
        <v>1637</v>
      </c>
      <c r="F4615" s="251"/>
      <c r="G4615" s="41" t="s">
        <v>266</v>
      </c>
      <c r="H4615" s="42">
        <v>1</v>
      </c>
      <c r="I4615" s="43">
        <v>0.09</v>
      </c>
      <c r="J4615" s="43">
        <v>0.09</v>
      </c>
      <c r="L4615">
        <f>_xlfn.XLOOKUP(B4615,Analítico!B:B,Analítico!I:I,0)</f>
        <v>0</v>
      </c>
    </row>
    <row r="4616" spans="1:12" ht="24" customHeight="1" thickBot="1" x14ac:dyDescent="0.3">
      <c r="A4616" s="55" t="s">
        <v>1627</v>
      </c>
      <c r="B4616" s="56" t="s">
        <v>3572</v>
      </c>
      <c r="C4616" s="55" t="s">
        <v>157</v>
      </c>
      <c r="D4616" s="55" t="s">
        <v>3573</v>
      </c>
      <c r="E4616" s="249" t="s">
        <v>1665</v>
      </c>
      <c r="F4616" s="249"/>
      <c r="G4616" s="57" t="s">
        <v>266</v>
      </c>
      <c r="H4616" s="58">
        <v>5.3400000000000001E-3</v>
      </c>
      <c r="I4616" s="59">
        <v>17.97</v>
      </c>
      <c r="J4616" s="59">
        <v>0.09</v>
      </c>
      <c r="L4616">
        <f>_xlfn.XLOOKUP(B4616,Analítico!B:B,Analítico!I:I,0)</f>
        <v>0</v>
      </c>
    </row>
    <row r="4617" spans="1:12" ht="26.25" hidden="1" thickBot="1" x14ac:dyDescent="0.3">
      <c r="A4617" s="44"/>
      <c r="B4617" s="44"/>
      <c r="C4617" s="44"/>
      <c r="D4617" s="44"/>
      <c r="E4617" s="44" t="s">
        <v>1629</v>
      </c>
      <c r="F4617" s="45">
        <v>0.09</v>
      </c>
      <c r="G4617" s="44" t="s">
        <v>1630</v>
      </c>
      <c r="H4617" s="45">
        <v>0</v>
      </c>
      <c r="I4617" s="44" t="s">
        <v>1631</v>
      </c>
      <c r="J4617" s="45">
        <v>0.09</v>
      </c>
      <c r="L4617">
        <f>_xlfn.XLOOKUP(B4617,Analítico!B:B,Analítico!I:I,0)</f>
        <v>0</v>
      </c>
    </row>
    <row r="4618" spans="1:12" ht="15" hidden="1" customHeight="1" thickBot="1" x14ac:dyDescent="0.3">
      <c r="A4618" s="44"/>
      <c r="B4618" s="44"/>
      <c r="C4618" s="44"/>
      <c r="D4618" s="44"/>
      <c r="E4618" s="44" t="s">
        <v>1632</v>
      </c>
      <c r="F4618" s="45">
        <v>0.01</v>
      </c>
      <c r="G4618" s="44"/>
      <c r="H4618" s="229" t="s">
        <v>1633</v>
      </c>
      <c r="I4618" s="229"/>
      <c r="J4618" s="45">
        <v>0.1</v>
      </c>
      <c r="L4618">
        <f>_xlfn.XLOOKUP(B4618,Analítico!B:B,Analítico!I:I,0)</f>
        <v>0</v>
      </c>
    </row>
    <row r="4619" spans="1:12" ht="0.75" customHeight="1" thickTop="1" x14ac:dyDescent="0.25">
      <c r="A4619" s="49"/>
      <c r="B4619" s="49"/>
      <c r="C4619" s="49"/>
      <c r="D4619" s="49"/>
      <c r="E4619" s="49"/>
      <c r="F4619" s="49"/>
      <c r="G4619" s="49"/>
      <c r="H4619" s="49"/>
      <c r="I4619" s="49"/>
      <c r="J4619" s="49"/>
      <c r="L4619">
        <f>_xlfn.XLOOKUP(B4619,Analítico!B:B,Analítico!I:I,0)</f>
        <v>0</v>
      </c>
    </row>
    <row r="4620" spans="1:12" ht="18" hidden="1" customHeight="1" x14ac:dyDescent="0.25">
      <c r="A4620" s="36"/>
      <c r="B4620" s="37" t="s">
        <v>137</v>
      </c>
      <c r="C4620" s="36" t="s">
        <v>138</v>
      </c>
      <c r="D4620" s="36" t="s">
        <v>9</v>
      </c>
      <c r="E4620" s="250" t="s">
        <v>1626</v>
      </c>
      <c r="F4620" s="250"/>
      <c r="G4620" s="38" t="s">
        <v>139</v>
      </c>
      <c r="H4620" s="37" t="s">
        <v>140</v>
      </c>
      <c r="I4620" s="37" t="s">
        <v>141</v>
      </c>
      <c r="J4620" s="37" t="s">
        <v>10</v>
      </c>
      <c r="L4620" t="str">
        <f>_xlfn.XLOOKUP(B4620,Analítico!B:B,Analítico!I:I,0)</f>
        <v>Valor Unit</v>
      </c>
    </row>
    <row r="4621" spans="1:12" ht="25.5" customHeight="1" x14ac:dyDescent="0.25">
      <c r="A4621" s="39" t="s">
        <v>1636</v>
      </c>
      <c r="B4621" s="40" t="s">
        <v>3574</v>
      </c>
      <c r="C4621" s="39" t="s">
        <v>157</v>
      </c>
      <c r="D4621" s="39" t="s">
        <v>3575</v>
      </c>
      <c r="E4621" s="251" t="s">
        <v>1637</v>
      </c>
      <c r="F4621" s="251"/>
      <c r="G4621" s="41" t="s">
        <v>266</v>
      </c>
      <c r="H4621" s="42">
        <v>1</v>
      </c>
      <c r="I4621" s="43">
        <v>0.32</v>
      </c>
      <c r="J4621" s="43">
        <v>0.32</v>
      </c>
      <c r="L4621">
        <f>_xlfn.XLOOKUP(B4621,Analítico!B:B,Analítico!I:I,0)</f>
        <v>0</v>
      </c>
    </row>
    <row r="4622" spans="1:12" ht="24" customHeight="1" thickBot="1" x14ac:dyDescent="0.3">
      <c r="A4622" s="55" t="s">
        <v>1627</v>
      </c>
      <c r="B4622" s="56" t="s">
        <v>3576</v>
      </c>
      <c r="C4622" s="55" t="s">
        <v>157</v>
      </c>
      <c r="D4622" s="55" t="s">
        <v>3577</v>
      </c>
      <c r="E4622" s="249" t="s">
        <v>1665</v>
      </c>
      <c r="F4622" s="249"/>
      <c r="G4622" s="57" t="s">
        <v>266</v>
      </c>
      <c r="H4622" s="58">
        <v>1.549E-2</v>
      </c>
      <c r="I4622" s="59">
        <v>20.68</v>
      </c>
      <c r="J4622" s="59">
        <v>0.32</v>
      </c>
      <c r="L4622">
        <f>_xlfn.XLOOKUP(B4622,Analítico!B:B,Analítico!I:I,0)</f>
        <v>0</v>
      </c>
    </row>
    <row r="4623" spans="1:12" ht="26.25" hidden="1" thickBot="1" x14ac:dyDescent="0.3">
      <c r="A4623" s="44"/>
      <c r="B4623" s="44"/>
      <c r="C4623" s="44"/>
      <c r="D4623" s="44"/>
      <c r="E4623" s="44" t="s">
        <v>1629</v>
      </c>
      <c r="F4623" s="45">
        <v>0.32</v>
      </c>
      <c r="G4623" s="44" t="s">
        <v>1630</v>
      </c>
      <c r="H4623" s="45">
        <v>0</v>
      </c>
      <c r="I4623" s="44" t="s">
        <v>1631</v>
      </c>
      <c r="J4623" s="45">
        <v>0.32</v>
      </c>
      <c r="L4623">
        <f>_xlfn.XLOOKUP(B4623,Analítico!B:B,Analítico!I:I,0)</f>
        <v>0</v>
      </c>
    </row>
    <row r="4624" spans="1:12" ht="15" hidden="1" customHeight="1" thickBot="1" x14ac:dyDescent="0.3">
      <c r="A4624" s="44"/>
      <c r="B4624" s="44"/>
      <c r="C4624" s="44"/>
      <c r="D4624" s="44"/>
      <c r="E4624" s="44" t="s">
        <v>1632</v>
      </c>
      <c r="F4624" s="45">
        <v>7.0000000000000007E-2</v>
      </c>
      <c r="G4624" s="44"/>
      <c r="H4624" s="229" t="s">
        <v>1633</v>
      </c>
      <c r="I4624" s="229"/>
      <c r="J4624" s="45">
        <v>0.39</v>
      </c>
      <c r="L4624">
        <f>_xlfn.XLOOKUP(B4624,Analítico!B:B,Analítico!I:I,0)</f>
        <v>0</v>
      </c>
    </row>
    <row r="4625" spans="1:12" ht="0.75" customHeight="1" thickTop="1" x14ac:dyDescent="0.25">
      <c r="A4625" s="49"/>
      <c r="B4625" s="49"/>
      <c r="C4625" s="49"/>
      <c r="D4625" s="49"/>
      <c r="E4625" s="49"/>
      <c r="F4625" s="49"/>
      <c r="G4625" s="49"/>
      <c r="H4625" s="49"/>
      <c r="I4625" s="49"/>
      <c r="J4625" s="49"/>
      <c r="L4625">
        <f>_xlfn.XLOOKUP(B4625,Analítico!B:B,Analítico!I:I,0)</f>
        <v>0</v>
      </c>
    </row>
    <row r="4626" spans="1:12" ht="18" hidden="1" customHeight="1" x14ac:dyDescent="0.25">
      <c r="A4626" s="36"/>
      <c r="B4626" s="37" t="s">
        <v>137</v>
      </c>
      <c r="C4626" s="36" t="s">
        <v>138</v>
      </c>
      <c r="D4626" s="36" t="s">
        <v>9</v>
      </c>
      <c r="E4626" s="250" t="s">
        <v>1626</v>
      </c>
      <c r="F4626" s="250"/>
      <c r="G4626" s="38" t="s">
        <v>139</v>
      </c>
      <c r="H4626" s="37" t="s">
        <v>140</v>
      </c>
      <c r="I4626" s="37" t="s">
        <v>141</v>
      </c>
      <c r="J4626" s="37" t="s">
        <v>10</v>
      </c>
      <c r="L4626" t="str">
        <f>_xlfn.XLOOKUP(B4626,Analítico!B:B,Analítico!I:I,0)</f>
        <v>Valor Unit</v>
      </c>
    </row>
    <row r="4627" spans="1:12" ht="25.5" customHeight="1" x14ac:dyDescent="0.25">
      <c r="A4627" s="39" t="s">
        <v>1636</v>
      </c>
      <c r="B4627" s="40" t="s">
        <v>3578</v>
      </c>
      <c r="C4627" s="39" t="s">
        <v>157</v>
      </c>
      <c r="D4627" s="39" t="s">
        <v>3579</v>
      </c>
      <c r="E4627" s="251" t="s">
        <v>1637</v>
      </c>
      <c r="F4627" s="251"/>
      <c r="G4627" s="41" t="s">
        <v>266</v>
      </c>
      <c r="H4627" s="42">
        <v>1</v>
      </c>
      <c r="I4627" s="43">
        <v>0.2</v>
      </c>
      <c r="J4627" s="43">
        <v>0.2</v>
      </c>
      <c r="L4627">
        <f>_xlfn.XLOOKUP(B4627,Analítico!B:B,Analítico!I:I,0)</f>
        <v>0</v>
      </c>
    </row>
    <row r="4628" spans="1:12" ht="24" customHeight="1" thickBot="1" x14ac:dyDescent="0.3">
      <c r="A4628" s="55" t="s">
        <v>1627</v>
      </c>
      <c r="B4628" s="56" t="s">
        <v>3580</v>
      </c>
      <c r="C4628" s="55" t="s">
        <v>157</v>
      </c>
      <c r="D4628" s="55" t="s">
        <v>3581</v>
      </c>
      <c r="E4628" s="249" t="s">
        <v>1665</v>
      </c>
      <c r="F4628" s="249"/>
      <c r="G4628" s="57" t="s">
        <v>266</v>
      </c>
      <c r="H4628" s="58">
        <v>8.7200000000000003E-3</v>
      </c>
      <c r="I4628" s="59">
        <v>23.43</v>
      </c>
      <c r="J4628" s="59">
        <v>0.2</v>
      </c>
      <c r="L4628">
        <f>_xlfn.XLOOKUP(B4628,Analítico!B:B,Analítico!I:I,0)</f>
        <v>0</v>
      </c>
    </row>
    <row r="4629" spans="1:12" ht="26.25" hidden="1" thickBot="1" x14ac:dyDescent="0.3">
      <c r="A4629" s="44"/>
      <c r="B4629" s="44"/>
      <c r="C4629" s="44"/>
      <c r="D4629" s="44"/>
      <c r="E4629" s="44" t="s">
        <v>1629</v>
      </c>
      <c r="F4629" s="45">
        <v>0.2</v>
      </c>
      <c r="G4629" s="44" t="s">
        <v>1630</v>
      </c>
      <c r="H4629" s="45">
        <v>0</v>
      </c>
      <c r="I4629" s="44" t="s">
        <v>1631</v>
      </c>
      <c r="J4629" s="45">
        <v>0.2</v>
      </c>
      <c r="L4629">
        <f>_xlfn.XLOOKUP(B4629,Analítico!B:B,Analítico!I:I,0)</f>
        <v>0</v>
      </c>
    </row>
    <row r="4630" spans="1:12" ht="15" hidden="1" customHeight="1" thickBot="1" x14ac:dyDescent="0.3">
      <c r="A4630" s="44"/>
      <c r="B4630" s="44"/>
      <c r="C4630" s="44"/>
      <c r="D4630" s="44"/>
      <c r="E4630" s="44" t="s">
        <v>1632</v>
      </c>
      <c r="F4630" s="45">
        <v>0.04</v>
      </c>
      <c r="G4630" s="44"/>
      <c r="H4630" s="229" t="s">
        <v>1633</v>
      </c>
      <c r="I4630" s="229"/>
      <c r="J4630" s="45">
        <v>0.24</v>
      </c>
      <c r="L4630">
        <f>_xlfn.XLOOKUP(B4630,Analítico!B:B,Analítico!I:I,0)</f>
        <v>0</v>
      </c>
    </row>
    <row r="4631" spans="1:12" ht="0.75" customHeight="1" thickTop="1" x14ac:dyDescent="0.25">
      <c r="A4631" s="49"/>
      <c r="B4631" s="49"/>
      <c r="C4631" s="49"/>
      <c r="D4631" s="49"/>
      <c r="E4631" s="49"/>
      <c r="F4631" s="49"/>
      <c r="G4631" s="49"/>
      <c r="H4631" s="49"/>
      <c r="I4631" s="49"/>
      <c r="J4631" s="49"/>
      <c r="L4631">
        <f>_xlfn.XLOOKUP(B4631,Analítico!B:B,Analítico!I:I,0)</f>
        <v>0</v>
      </c>
    </row>
    <row r="4632" spans="1:12" ht="18" hidden="1" customHeight="1" x14ac:dyDescent="0.25">
      <c r="A4632" s="36"/>
      <c r="B4632" s="37" t="s">
        <v>137</v>
      </c>
      <c r="C4632" s="36" t="s">
        <v>138</v>
      </c>
      <c r="D4632" s="36" t="s">
        <v>9</v>
      </c>
      <c r="E4632" s="250" t="s">
        <v>1626</v>
      </c>
      <c r="F4632" s="250"/>
      <c r="G4632" s="38" t="s">
        <v>139</v>
      </c>
      <c r="H4632" s="37" t="s">
        <v>140</v>
      </c>
      <c r="I4632" s="37" t="s">
        <v>141</v>
      </c>
      <c r="J4632" s="37" t="s">
        <v>10</v>
      </c>
      <c r="L4632" t="str">
        <f>_xlfn.XLOOKUP(B4632,Analítico!B:B,Analítico!I:I,0)</f>
        <v>Valor Unit</v>
      </c>
    </row>
    <row r="4633" spans="1:12" ht="25.5" customHeight="1" x14ac:dyDescent="0.25">
      <c r="A4633" s="39" t="s">
        <v>1636</v>
      </c>
      <c r="B4633" s="40" t="s">
        <v>3582</v>
      </c>
      <c r="C4633" s="39" t="s">
        <v>157</v>
      </c>
      <c r="D4633" s="39" t="s">
        <v>3583</v>
      </c>
      <c r="E4633" s="251" t="s">
        <v>1637</v>
      </c>
      <c r="F4633" s="251"/>
      <c r="G4633" s="41" t="s">
        <v>266</v>
      </c>
      <c r="H4633" s="42">
        <v>1</v>
      </c>
      <c r="I4633" s="43">
        <v>0.59</v>
      </c>
      <c r="J4633" s="43">
        <v>0.59</v>
      </c>
      <c r="L4633">
        <f>_xlfn.XLOOKUP(B4633,Analítico!B:B,Analítico!I:I,0)</f>
        <v>0</v>
      </c>
    </row>
    <row r="4634" spans="1:12" ht="24" customHeight="1" thickBot="1" x14ac:dyDescent="0.3">
      <c r="A4634" s="55" t="s">
        <v>1627</v>
      </c>
      <c r="B4634" s="56" t="s">
        <v>3584</v>
      </c>
      <c r="C4634" s="55" t="s">
        <v>157</v>
      </c>
      <c r="D4634" s="55" t="s">
        <v>3585</v>
      </c>
      <c r="E4634" s="249" t="s">
        <v>1665</v>
      </c>
      <c r="F4634" s="249"/>
      <c r="G4634" s="57" t="s">
        <v>266</v>
      </c>
      <c r="H4634" s="58">
        <v>2.9020000000000001E-2</v>
      </c>
      <c r="I4634" s="59">
        <v>20.61</v>
      </c>
      <c r="J4634" s="59">
        <v>0.59</v>
      </c>
      <c r="L4634">
        <f>_xlfn.XLOOKUP(B4634,Analítico!B:B,Analítico!I:I,0)</f>
        <v>0</v>
      </c>
    </row>
    <row r="4635" spans="1:12" ht="26.25" hidden="1" thickBot="1" x14ac:dyDescent="0.3">
      <c r="A4635" s="44"/>
      <c r="B4635" s="44"/>
      <c r="C4635" s="44"/>
      <c r="D4635" s="44"/>
      <c r="E4635" s="44" t="s">
        <v>1629</v>
      </c>
      <c r="F4635" s="45">
        <v>0.59</v>
      </c>
      <c r="G4635" s="44" t="s">
        <v>1630</v>
      </c>
      <c r="H4635" s="45">
        <v>0</v>
      </c>
      <c r="I4635" s="44" t="s">
        <v>1631</v>
      </c>
      <c r="J4635" s="45">
        <v>0.59</v>
      </c>
      <c r="L4635">
        <f>_xlfn.XLOOKUP(B4635,Analítico!B:B,Analítico!I:I,0)</f>
        <v>0</v>
      </c>
    </row>
    <row r="4636" spans="1:12" ht="15" hidden="1" customHeight="1" thickBot="1" x14ac:dyDescent="0.3">
      <c r="A4636" s="44"/>
      <c r="B4636" s="44"/>
      <c r="C4636" s="44"/>
      <c r="D4636" s="44"/>
      <c r="E4636" s="44" t="s">
        <v>1632</v>
      </c>
      <c r="F4636" s="45">
        <v>0.12</v>
      </c>
      <c r="G4636" s="44"/>
      <c r="H4636" s="229" t="s">
        <v>1633</v>
      </c>
      <c r="I4636" s="229"/>
      <c r="J4636" s="45">
        <v>0.71</v>
      </c>
      <c r="L4636">
        <f>_xlfn.XLOOKUP(B4636,Analítico!B:B,Analítico!I:I,0)</f>
        <v>0</v>
      </c>
    </row>
    <row r="4637" spans="1:12" ht="0.75" customHeight="1" thickTop="1" x14ac:dyDescent="0.25">
      <c r="A4637" s="49"/>
      <c r="B4637" s="49"/>
      <c r="C4637" s="49"/>
      <c r="D4637" s="49"/>
      <c r="E4637" s="49"/>
      <c r="F4637" s="49"/>
      <c r="G4637" s="49"/>
      <c r="H4637" s="49"/>
      <c r="I4637" s="49"/>
      <c r="J4637" s="49"/>
      <c r="L4637">
        <f>_xlfn.XLOOKUP(B4637,Analítico!B:B,Analítico!I:I,0)</f>
        <v>0</v>
      </c>
    </row>
    <row r="4638" spans="1:12" ht="18" hidden="1" customHeight="1" x14ac:dyDescent="0.25">
      <c r="A4638" s="36"/>
      <c r="B4638" s="37" t="s">
        <v>137</v>
      </c>
      <c r="C4638" s="36" t="s">
        <v>138</v>
      </c>
      <c r="D4638" s="36" t="s">
        <v>9</v>
      </c>
      <c r="E4638" s="250" t="s">
        <v>1626</v>
      </c>
      <c r="F4638" s="250"/>
      <c r="G4638" s="38" t="s">
        <v>139</v>
      </c>
      <c r="H4638" s="37" t="s">
        <v>140</v>
      </c>
      <c r="I4638" s="37" t="s">
        <v>141</v>
      </c>
      <c r="J4638" s="37" t="s">
        <v>10</v>
      </c>
      <c r="L4638" t="str">
        <f>_xlfn.XLOOKUP(B4638,Analítico!B:B,Analítico!I:I,0)</f>
        <v>Valor Unit</v>
      </c>
    </row>
    <row r="4639" spans="1:12" ht="25.5" customHeight="1" x14ac:dyDescent="0.25">
      <c r="A4639" s="39" t="s">
        <v>1636</v>
      </c>
      <c r="B4639" s="40" t="s">
        <v>3336</v>
      </c>
      <c r="C4639" s="39" t="s">
        <v>157</v>
      </c>
      <c r="D4639" s="39" t="s">
        <v>3337</v>
      </c>
      <c r="E4639" s="251" t="s">
        <v>1637</v>
      </c>
      <c r="F4639" s="251"/>
      <c r="G4639" s="41" t="s">
        <v>1604</v>
      </c>
      <c r="H4639" s="42">
        <v>1</v>
      </c>
      <c r="I4639" s="43">
        <f t="shared" ref="I4639:I4640" si="915">L4639</f>
        <v>117</v>
      </c>
      <c r="J4639" s="43">
        <f t="shared" ref="J4639:J4640" si="916">H4639*I4639</f>
        <v>117</v>
      </c>
      <c r="L4639">
        <f>_xlfn.XLOOKUP(B4639,Analítico!B:B,Analítico!I:I,0)</f>
        <v>117</v>
      </c>
    </row>
    <row r="4640" spans="1:12" ht="24" customHeight="1" thickBot="1" x14ac:dyDescent="0.3">
      <c r="A4640" s="55" t="s">
        <v>1627</v>
      </c>
      <c r="B4640" s="56" t="s">
        <v>3338</v>
      </c>
      <c r="C4640" s="55" t="s">
        <v>157</v>
      </c>
      <c r="D4640" s="55" t="s">
        <v>3339</v>
      </c>
      <c r="E4640" s="249" t="s">
        <v>1665</v>
      </c>
      <c r="F4640" s="249"/>
      <c r="G4640" s="57" t="s">
        <v>1604</v>
      </c>
      <c r="H4640" s="58">
        <v>1.6750000000000001E-2</v>
      </c>
      <c r="I4640" s="43">
        <f t="shared" si="915"/>
        <v>6992</v>
      </c>
      <c r="J4640" s="43">
        <f t="shared" si="916"/>
        <v>117.11600000000001</v>
      </c>
      <c r="L4640">
        <f>_xlfn.XLOOKUP(B4640,Analítico!B:B,Analítico!I:I,0)</f>
        <v>6992</v>
      </c>
    </row>
    <row r="4641" spans="1:12" ht="26.25" hidden="1" thickBot="1" x14ac:dyDescent="0.3">
      <c r="A4641" s="44"/>
      <c r="B4641" s="44"/>
      <c r="C4641" s="44"/>
      <c r="D4641" s="44"/>
      <c r="E4641" s="44" t="s">
        <v>1629</v>
      </c>
      <c r="F4641" s="45">
        <v>119.14</v>
      </c>
      <c r="G4641" s="44" t="s">
        <v>1630</v>
      </c>
      <c r="H4641" s="45">
        <v>0</v>
      </c>
      <c r="I4641" s="44" t="s">
        <v>1631</v>
      </c>
      <c r="J4641" s="45">
        <v>119.14</v>
      </c>
      <c r="L4641">
        <f>_xlfn.XLOOKUP(B4641,Analítico!B:B,Analítico!I:I,0)</f>
        <v>0</v>
      </c>
    </row>
    <row r="4642" spans="1:12" ht="15" hidden="1" customHeight="1" thickBot="1" x14ac:dyDescent="0.3">
      <c r="A4642" s="44"/>
      <c r="B4642" s="44"/>
      <c r="C4642" s="44"/>
      <c r="D4642" s="44"/>
      <c r="E4642" s="44" t="s">
        <v>1632</v>
      </c>
      <c r="F4642" s="45">
        <v>26.21</v>
      </c>
      <c r="G4642" s="44"/>
      <c r="H4642" s="229" t="s">
        <v>1633</v>
      </c>
      <c r="I4642" s="229"/>
      <c r="J4642" s="45">
        <v>145.35</v>
      </c>
      <c r="L4642">
        <f>_xlfn.XLOOKUP(B4642,Analítico!B:B,Analítico!I:I,0)</f>
        <v>0</v>
      </c>
    </row>
    <row r="4643" spans="1:12" ht="0.75" customHeight="1" thickTop="1" x14ac:dyDescent="0.25">
      <c r="A4643" s="49"/>
      <c r="B4643" s="49"/>
      <c r="C4643" s="49"/>
      <c r="D4643" s="49"/>
      <c r="E4643" s="49"/>
      <c r="F4643" s="49"/>
      <c r="G4643" s="49"/>
      <c r="H4643" s="49"/>
      <c r="I4643" s="49"/>
      <c r="J4643" s="49"/>
      <c r="L4643">
        <f>_xlfn.XLOOKUP(B4643,Analítico!B:B,Analítico!I:I,0)</f>
        <v>0</v>
      </c>
    </row>
    <row r="4644" spans="1:12" ht="18" hidden="1" customHeight="1" x14ac:dyDescent="0.25">
      <c r="A4644" s="36"/>
      <c r="B4644" s="37" t="s">
        <v>137</v>
      </c>
      <c r="C4644" s="36" t="s">
        <v>138</v>
      </c>
      <c r="D4644" s="36" t="s">
        <v>9</v>
      </c>
      <c r="E4644" s="250" t="s">
        <v>1626</v>
      </c>
      <c r="F4644" s="250"/>
      <c r="G4644" s="38" t="s">
        <v>139</v>
      </c>
      <c r="H4644" s="37" t="s">
        <v>140</v>
      </c>
      <c r="I4644" s="37" t="s">
        <v>141</v>
      </c>
      <c r="J4644" s="37" t="s">
        <v>10</v>
      </c>
      <c r="L4644" t="str">
        <f>_xlfn.XLOOKUP(B4644,Analítico!B:B,Analítico!I:I,0)</f>
        <v>Valor Unit</v>
      </c>
    </row>
    <row r="4645" spans="1:12" ht="25.5" customHeight="1" x14ac:dyDescent="0.25">
      <c r="A4645" s="39" t="s">
        <v>1636</v>
      </c>
      <c r="B4645" s="40" t="s">
        <v>3586</v>
      </c>
      <c r="C4645" s="39" t="s">
        <v>157</v>
      </c>
      <c r="D4645" s="39" t="s">
        <v>3587</v>
      </c>
      <c r="E4645" s="251" t="s">
        <v>1637</v>
      </c>
      <c r="F4645" s="251"/>
      <c r="G4645" s="41" t="s">
        <v>266</v>
      </c>
      <c r="H4645" s="42">
        <v>1</v>
      </c>
      <c r="I4645" s="43">
        <v>0.19</v>
      </c>
      <c r="J4645" s="43">
        <v>0.19</v>
      </c>
      <c r="L4645">
        <f>_xlfn.XLOOKUP(B4645,Analítico!B:B,Analítico!I:I,0)</f>
        <v>0</v>
      </c>
    </row>
    <row r="4646" spans="1:12" ht="24" customHeight="1" thickBot="1" x14ac:dyDescent="0.3">
      <c r="A4646" s="55" t="s">
        <v>1627</v>
      </c>
      <c r="B4646" s="56" t="s">
        <v>3588</v>
      </c>
      <c r="C4646" s="55" t="s">
        <v>157</v>
      </c>
      <c r="D4646" s="55" t="s">
        <v>3589</v>
      </c>
      <c r="E4646" s="249" t="s">
        <v>1665</v>
      </c>
      <c r="F4646" s="249"/>
      <c r="G4646" s="57" t="s">
        <v>266</v>
      </c>
      <c r="H4646" s="58">
        <v>1.2109999999999999E-2</v>
      </c>
      <c r="I4646" s="59">
        <v>16.38</v>
      </c>
      <c r="J4646" s="59">
        <v>0.19</v>
      </c>
      <c r="L4646">
        <f>_xlfn.XLOOKUP(B4646,Analítico!B:B,Analítico!I:I,0)</f>
        <v>0</v>
      </c>
    </row>
    <row r="4647" spans="1:12" ht="26.25" hidden="1" thickBot="1" x14ac:dyDescent="0.3">
      <c r="A4647" s="44"/>
      <c r="B4647" s="44"/>
      <c r="C4647" s="44"/>
      <c r="D4647" s="44"/>
      <c r="E4647" s="44" t="s">
        <v>1629</v>
      </c>
      <c r="F4647" s="45">
        <v>0.19</v>
      </c>
      <c r="G4647" s="44" t="s">
        <v>1630</v>
      </c>
      <c r="H4647" s="45">
        <v>0</v>
      </c>
      <c r="I4647" s="44" t="s">
        <v>1631</v>
      </c>
      <c r="J4647" s="45">
        <v>0.19</v>
      </c>
      <c r="L4647">
        <f>_xlfn.XLOOKUP(B4647,Analítico!B:B,Analítico!I:I,0)</f>
        <v>0</v>
      </c>
    </row>
    <row r="4648" spans="1:12" ht="15" hidden="1" customHeight="1" thickBot="1" x14ac:dyDescent="0.3">
      <c r="A4648" s="44"/>
      <c r="B4648" s="44"/>
      <c r="C4648" s="44"/>
      <c r="D4648" s="44"/>
      <c r="E4648" s="44" t="s">
        <v>1632</v>
      </c>
      <c r="F4648" s="45">
        <v>0.04</v>
      </c>
      <c r="G4648" s="44"/>
      <c r="H4648" s="229" t="s">
        <v>1633</v>
      </c>
      <c r="I4648" s="229"/>
      <c r="J4648" s="45">
        <v>0.23</v>
      </c>
      <c r="L4648">
        <f>_xlfn.XLOOKUP(B4648,Analítico!B:B,Analítico!I:I,0)</f>
        <v>0</v>
      </c>
    </row>
    <row r="4649" spans="1:12" ht="0.75" customHeight="1" thickTop="1" x14ac:dyDescent="0.25">
      <c r="A4649" s="49"/>
      <c r="B4649" s="49"/>
      <c r="C4649" s="49"/>
      <c r="D4649" s="49"/>
      <c r="E4649" s="49"/>
      <c r="F4649" s="49"/>
      <c r="G4649" s="49"/>
      <c r="H4649" s="49"/>
      <c r="I4649" s="49"/>
      <c r="J4649" s="49"/>
      <c r="L4649">
        <f>_xlfn.XLOOKUP(B4649,Analítico!B:B,Analítico!I:I,0)</f>
        <v>0</v>
      </c>
    </row>
    <row r="4650" spans="1:12" ht="18" hidden="1" customHeight="1" x14ac:dyDescent="0.25">
      <c r="A4650" s="36"/>
      <c r="B4650" s="37" t="s">
        <v>137</v>
      </c>
      <c r="C4650" s="36" t="s">
        <v>138</v>
      </c>
      <c r="D4650" s="36" t="s">
        <v>9</v>
      </c>
      <c r="E4650" s="250" t="s">
        <v>1626</v>
      </c>
      <c r="F4650" s="250"/>
      <c r="G4650" s="38" t="s">
        <v>139</v>
      </c>
      <c r="H4650" s="37" t="s">
        <v>140</v>
      </c>
      <c r="I4650" s="37" t="s">
        <v>141</v>
      </c>
      <c r="J4650" s="37" t="s">
        <v>10</v>
      </c>
      <c r="L4650" t="str">
        <f>_xlfn.XLOOKUP(B4650,Analítico!B:B,Analítico!I:I,0)</f>
        <v>Valor Unit</v>
      </c>
    </row>
    <row r="4651" spans="1:12" ht="25.5" customHeight="1" x14ac:dyDescent="0.25">
      <c r="A4651" s="39" t="s">
        <v>1636</v>
      </c>
      <c r="B4651" s="40" t="s">
        <v>3590</v>
      </c>
      <c r="C4651" s="39" t="s">
        <v>157</v>
      </c>
      <c r="D4651" s="39" t="s">
        <v>3591</v>
      </c>
      <c r="E4651" s="251" t="s">
        <v>1637</v>
      </c>
      <c r="F4651" s="251"/>
      <c r="G4651" s="41" t="s">
        <v>266</v>
      </c>
      <c r="H4651" s="42">
        <v>1</v>
      </c>
      <c r="I4651" s="43">
        <v>0.31</v>
      </c>
      <c r="J4651" s="43">
        <v>0.31</v>
      </c>
      <c r="L4651">
        <f>_xlfn.XLOOKUP(B4651,Analítico!B:B,Analítico!I:I,0)</f>
        <v>0</v>
      </c>
    </row>
    <row r="4652" spans="1:12" ht="24" customHeight="1" thickBot="1" x14ac:dyDescent="0.3">
      <c r="A4652" s="55" t="s">
        <v>1627</v>
      </c>
      <c r="B4652" s="56" t="s">
        <v>3592</v>
      </c>
      <c r="C4652" s="55" t="s">
        <v>157</v>
      </c>
      <c r="D4652" s="55" t="s">
        <v>3593</v>
      </c>
      <c r="E4652" s="249" t="s">
        <v>1665</v>
      </c>
      <c r="F4652" s="249"/>
      <c r="G4652" s="57" t="s">
        <v>266</v>
      </c>
      <c r="H4652" s="58">
        <v>1.7180000000000001E-2</v>
      </c>
      <c r="I4652" s="59">
        <v>18.53</v>
      </c>
      <c r="J4652" s="59">
        <v>0.31</v>
      </c>
      <c r="L4652">
        <f>_xlfn.XLOOKUP(B4652,Analítico!B:B,Analítico!I:I,0)</f>
        <v>0</v>
      </c>
    </row>
    <row r="4653" spans="1:12" ht="26.25" hidden="1" thickBot="1" x14ac:dyDescent="0.3">
      <c r="A4653" s="44"/>
      <c r="B4653" s="44"/>
      <c r="C4653" s="44"/>
      <c r="D4653" s="44"/>
      <c r="E4653" s="44" t="s">
        <v>1629</v>
      </c>
      <c r="F4653" s="45">
        <v>0.31</v>
      </c>
      <c r="G4653" s="44" t="s">
        <v>1630</v>
      </c>
      <c r="H4653" s="45">
        <v>0</v>
      </c>
      <c r="I4653" s="44" t="s">
        <v>1631</v>
      </c>
      <c r="J4653" s="45">
        <v>0.31</v>
      </c>
      <c r="L4653">
        <f>_xlfn.XLOOKUP(B4653,Analítico!B:B,Analítico!I:I,0)</f>
        <v>0</v>
      </c>
    </row>
    <row r="4654" spans="1:12" ht="15" hidden="1" customHeight="1" thickBot="1" x14ac:dyDescent="0.3">
      <c r="A4654" s="44"/>
      <c r="B4654" s="44"/>
      <c r="C4654" s="44"/>
      <c r="D4654" s="44"/>
      <c r="E4654" s="44" t="s">
        <v>1632</v>
      </c>
      <c r="F4654" s="45">
        <v>0.06</v>
      </c>
      <c r="G4654" s="44"/>
      <c r="H4654" s="229" t="s">
        <v>1633</v>
      </c>
      <c r="I4654" s="229"/>
      <c r="J4654" s="45">
        <v>0.37</v>
      </c>
      <c r="L4654">
        <f>_xlfn.XLOOKUP(B4654,Analítico!B:B,Analítico!I:I,0)</f>
        <v>0</v>
      </c>
    </row>
    <row r="4655" spans="1:12" ht="0.75" customHeight="1" thickTop="1" x14ac:dyDescent="0.25">
      <c r="A4655" s="49"/>
      <c r="B4655" s="49"/>
      <c r="C4655" s="49"/>
      <c r="D4655" s="49"/>
      <c r="E4655" s="49"/>
      <c r="F4655" s="49"/>
      <c r="G4655" s="49"/>
      <c r="H4655" s="49"/>
      <c r="I4655" s="49"/>
      <c r="J4655" s="49"/>
      <c r="L4655">
        <f>_xlfn.XLOOKUP(B4655,Analítico!B:B,Analítico!I:I,0)</f>
        <v>0</v>
      </c>
    </row>
    <row r="4656" spans="1:12" ht="18" hidden="1" customHeight="1" x14ac:dyDescent="0.25">
      <c r="A4656" s="36"/>
      <c r="B4656" s="37" t="s">
        <v>137</v>
      </c>
      <c r="C4656" s="36" t="s">
        <v>138</v>
      </c>
      <c r="D4656" s="36" t="s">
        <v>9</v>
      </c>
      <c r="E4656" s="250" t="s">
        <v>1626</v>
      </c>
      <c r="F4656" s="250"/>
      <c r="G4656" s="38" t="s">
        <v>139</v>
      </c>
      <c r="H4656" s="37" t="s">
        <v>140</v>
      </c>
      <c r="I4656" s="37" t="s">
        <v>141</v>
      </c>
      <c r="J4656" s="37" t="s">
        <v>10</v>
      </c>
      <c r="L4656" t="str">
        <f>_xlfn.XLOOKUP(B4656,Analítico!B:B,Analítico!I:I,0)</f>
        <v>Valor Unit</v>
      </c>
    </row>
    <row r="4657" spans="1:12" ht="39" customHeight="1" x14ac:dyDescent="0.25">
      <c r="A4657" s="39" t="s">
        <v>1636</v>
      </c>
      <c r="B4657" s="40" t="s">
        <v>3594</v>
      </c>
      <c r="C4657" s="39" t="s">
        <v>157</v>
      </c>
      <c r="D4657" s="39" t="s">
        <v>3595</v>
      </c>
      <c r="E4657" s="251" t="s">
        <v>1637</v>
      </c>
      <c r="F4657" s="251"/>
      <c r="G4657" s="41" t="s">
        <v>266</v>
      </c>
      <c r="H4657" s="42">
        <v>1</v>
      </c>
      <c r="I4657" s="43">
        <v>0.12</v>
      </c>
      <c r="J4657" s="43">
        <v>0.12</v>
      </c>
      <c r="L4657">
        <f>_xlfn.XLOOKUP(B4657,Analítico!B:B,Analítico!I:I,0)</f>
        <v>0</v>
      </c>
    </row>
    <row r="4658" spans="1:12" ht="24" customHeight="1" thickBot="1" x14ac:dyDescent="0.3">
      <c r="A4658" s="55" t="s">
        <v>1627</v>
      </c>
      <c r="B4658" s="56" t="s">
        <v>3596</v>
      </c>
      <c r="C4658" s="55" t="s">
        <v>157</v>
      </c>
      <c r="D4658" s="55" t="s">
        <v>3597</v>
      </c>
      <c r="E4658" s="249" t="s">
        <v>1665</v>
      </c>
      <c r="F4658" s="249"/>
      <c r="G4658" s="57" t="s">
        <v>266</v>
      </c>
      <c r="H4658" s="58">
        <v>8.7200000000000003E-3</v>
      </c>
      <c r="I4658" s="59">
        <v>14.78</v>
      </c>
      <c r="J4658" s="59">
        <v>0.12</v>
      </c>
      <c r="L4658">
        <f>_xlfn.XLOOKUP(B4658,Analítico!B:B,Analítico!I:I,0)</f>
        <v>0</v>
      </c>
    </row>
    <row r="4659" spans="1:12" ht="26.25" hidden="1" thickBot="1" x14ac:dyDescent="0.3">
      <c r="A4659" s="44"/>
      <c r="B4659" s="44"/>
      <c r="C4659" s="44"/>
      <c r="D4659" s="44"/>
      <c r="E4659" s="44" t="s">
        <v>1629</v>
      </c>
      <c r="F4659" s="45">
        <v>0.12</v>
      </c>
      <c r="G4659" s="44" t="s">
        <v>1630</v>
      </c>
      <c r="H4659" s="45">
        <v>0</v>
      </c>
      <c r="I4659" s="44" t="s">
        <v>1631</v>
      </c>
      <c r="J4659" s="45">
        <v>0.12</v>
      </c>
      <c r="L4659">
        <f>_xlfn.XLOOKUP(B4659,Analítico!B:B,Analítico!I:I,0)</f>
        <v>0</v>
      </c>
    </row>
    <row r="4660" spans="1:12" ht="15" hidden="1" customHeight="1" thickBot="1" x14ac:dyDescent="0.3">
      <c r="A4660" s="44"/>
      <c r="B4660" s="44"/>
      <c r="C4660" s="44"/>
      <c r="D4660" s="44"/>
      <c r="E4660" s="44" t="s">
        <v>1632</v>
      </c>
      <c r="F4660" s="45">
        <v>0.02</v>
      </c>
      <c r="G4660" s="44"/>
      <c r="H4660" s="229" t="s">
        <v>1633</v>
      </c>
      <c r="I4660" s="229"/>
      <c r="J4660" s="45">
        <v>0.14000000000000001</v>
      </c>
      <c r="L4660">
        <f>_xlfn.XLOOKUP(B4660,Analítico!B:B,Analítico!I:I,0)</f>
        <v>0</v>
      </c>
    </row>
    <row r="4661" spans="1:12" ht="0.75" customHeight="1" thickTop="1" x14ac:dyDescent="0.25">
      <c r="A4661" s="49"/>
      <c r="B4661" s="49"/>
      <c r="C4661" s="49"/>
      <c r="D4661" s="49"/>
      <c r="E4661" s="49"/>
      <c r="F4661" s="49"/>
      <c r="G4661" s="49"/>
      <c r="H4661" s="49"/>
      <c r="I4661" s="49"/>
      <c r="J4661" s="49"/>
      <c r="L4661">
        <f>_xlfn.XLOOKUP(B4661,Analítico!B:B,Analítico!I:I,0)</f>
        <v>0</v>
      </c>
    </row>
    <row r="4662" spans="1:12" ht="18" hidden="1" customHeight="1" x14ac:dyDescent="0.25">
      <c r="A4662" s="36"/>
      <c r="B4662" s="37" t="s">
        <v>137</v>
      </c>
      <c r="C4662" s="36" t="s">
        <v>138</v>
      </c>
      <c r="D4662" s="36" t="s">
        <v>9</v>
      </c>
      <c r="E4662" s="250" t="s">
        <v>1626</v>
      </c>
      <c r="F4662" s="250"/>
      <c r="G4662" s="38" t="s">
        <v>139</v>
      </c>
      <c r="H4662" s="37" t="s">
        <v>140</v>
      </c>
      <c r="I4662" s="37" t="s">
        <v>141</v>
      </c>
      <c r="J4662" s="37" t="s">
        <v>10</v>
      </c>
      <c r="L4662" t="str">
        <f>_xlfn.XLOOKUP(B4662,Analítico!B:B,Analítico!I:I,0)</f>
        <v>Valor Unit</v>
      </c>
    </row>
    <row r="4663" spans="1:12" ht="25.5" customHeight="1" x14ac:dyDescent="0.25">
      <c r="A4663" s="39" t="s">
        <v>1636</v>
      </c>
      <c r="B4663" s="40" t="s">
        <v>3598</v>
      </c>
      <c r="C4663" s="39" t="s">
        <v>157</v>
      </c>
      <c r="D4663" s="39" t="s">
        <v>3599</v>
      </c>
      <c r="E4663" s="251" t="s">
        <v>1637</v>
      </c>
      <c r="F4663" s="251"/>
      <c r="G4663" s="41" t="s">
        <v>266</v>
      </c>
      <c r="H4663" s="42">
        <v>1</v>
      </c>
      <c r="I4663" s="43">
        <v>0.25</v>
      </c>
      <c r="J4663" s="43">
        <v>0.25</v>
      </c>
      <c r="L4663">
        <f>_xlfn.XLOOKUP(B4663,Analítico!B:B,Analítico!I:I,0)</f>
        <v>0</v>
      </c>
    </row>
    <row r="4664" spans="1:12" ht="24" customHeight="1" thickBot="1" x14ac:dyDescent="0.3">
      <c r="A4664" s="55" t="s">
        <v>1627</v>
      </c>
      <c r="B4664" s="56" t="s">
        <v>3600</v>
      </c>
      <c r="C4664" s="55" t="s">
        <v>157</v>
      </c>
      <c r="D4664" s="55" t="s">
        <v>3601</v>
      </c>
      <c r="E4664" s="249" t="s">
        <v>1665</v>
      </c>
      <c r="F4664" s="249"/>
      <c r="G4664" s="57" t="s">
        <v>266</v>
      </c>
      <c r="H4664" s="58">
        <v>1.2109999999999999E-2</v>
      </c>
      <c r="I4664" s="59">
        <v>20.68</v>
      </c>
      <c r="J4664" s="59">
        <v>0.25</v>
      </c>
      <c r="L4664">
        <f>_xlfn.XLOOKUP(B4664,Analítico!B:B,Analítico!I:I,0)</f>
        <v>0</v>
      </c>
    </row>
    <row r="4665" spans="1:12" ht="26.25" hidden="1" thickBot="1" x14ac:dyDescent="0.3">
      <c r="A4665" s="44"/>
      <c r="B4665" s="44"/>
      <c r="C4665" s="44"/>
      <c r="D4665" s="44"/>
      <c r="E4665" s="44" t="s">
        <v>1629</v>
      </c>
      <c r="F4665" s="45">
        <v>0.25</v>
      </c>
      <c r="G4665" s="44" t="s">
        <v>1630</v>
      </c>
      <c r="H4665" s="45">
        <v>0</v>
      </c>
      <c r="I4665" s="44" t="s">
        <v>1631</v>
      </c>
      <c r="J4665" s="45">
        <v>0.25</v>
      </c>
      <c r="L4665">
        <f>_xlfn.XLOOKUP(B4665,Analítico!B:B,Analítico!I:I,0)</f>
        <v>0</v>
      </c>
    </row>
    <row r="4666" spans="1:12" ht="15" hidden="1" customHeight="1" thickBot="1" x14ac:dyDescent="0.3">
      <c r="A4666" s="44"/>
      <c r="B4666" s="44"/>
      <c r="C4666" s="44"/>
      <c r="D4666" s="44"/>
      <c r="E4666" s="44" t="s">
        <v>1632</v>
      </c>
      <c r="F4666" s="45">
        <v>0.05</v>
      </c>
      <c r="G4666" s="44"/>
      <c r="H4666" s="229" t="s">
        <v>1633</v>
      </c>
      <c r="I4666" s="229"/>
      <c r="J4666" s="45">
        <v>0.3</v>
      </c>
      <c r="L4666">
        <f>_xlfn.XLOOKUP(B4666,Analítico!B:B,Analítico!I:I,0)</f>
        <v>0</v>
      </c>
    </row>
    <row r="4667" spans="1:12" ht="0.75" customHeight="1" thickTop="1" x14ac:dyDescent="0.25">
      <c r="A4667" s="49"/>
      <c r="B4667" s="49"/>
      <c r="C4667" s="49"/>
      <c r="D4667" s="49"/>
      <c r="E4667" s="49"/>
      <c r="F4667" s="49"/>
      <c r="G4667" s="49"/>
      <c r="H4667" s="49"/>
      <c r="I4667" s="49"/>
      <c r="J4667" s="49"/>
      <c r="L4667">
        <f>_xlfn.XLOOKUP(B4667,Analítico!B:B,Analítico!I:I,0)</f>
        <v>0</v>
      </c>
    </row>
    <row r="4668" spans="1:12" ht="18" hidden="1" customHeight="1" x14ac:dyDescent="0.25">
      <c r="A4668" s="36"/>
      <c r="B4668" s="37" t="s">
        <v>137</v>
      </c>
      <c r="C4668" s="36" t="s">
        <v>138</v>
      </c>
      <c r="D4668" s="36" t="s">
        <v>9</v>
      </c>
      <c r="E4668" s="250" t="s">
        <v>1626</v>
      </c>
      <c r="F4668" s="250"/>
      <c r="G4668" s="38" t="s">
        <v>139</v>
      </c>
      <c r="H4668" s="37" t="s">
        <v>140</v>
      </c>
      <c r="I4668" s="37" t="s">
        <v>141</v>
      </c>
      <c r="J4668" s="37" t="s">
        <v>10</v>
      </c>
      <c r="L4668" t="str">
        <f>_xlfn.XLOOKUP(B4668,Analítico!B:B,Analítico!I:I,0)</f>
        <v>Valor Unit</v>
      </c>
    </row>
    <row r="4669" spans="1:12" ht="25.5" customHeight="1" x14ac:dyDescent="0.25">
      <c r="A4669" s="39" t="s">
        <v>1636</v>
      </c>
      <c r="B4669" s="40" t="s">
        <v>3602</v>
      </c>
      <c r="C4669" s="39" t="s">
        <v>157</v>
      </c>
      <c r="D4669" s="39" t="s">
        <v>3603</v>
      </c>
      <c r="E4669" s="251" t="s">
        <v>1637</v>
      </c>
      <c r="F4669" s="251"/>
      <c r="G4669" s="41" t="s">
        <v>266</v>
      </c>
      <c r="H4669" s="42">
        <v>1</v>
      </c>
      <c r="I4669" s="43">
        <v>0.2</v>
      </c>
      <c r="J4669" s="43">
        <v>0.2</v>
      </c>
      <c r="L4669">
        <f>_xlfn.XLOOKUP(B4669,Analítico!B:B,Analítico!I:I,0)</f>
        <v>0</v>
      </c>
    </row>
    <row r="4670" spans="1:12" ht="24" customHeight="1" thickBot="1" x14ac:dyDescent="0.3">
      <c r="A4670" s="55" t="s">
        <v>1627</v>
      </c>
      <c r="B4670" s="56" t="s">
        <v>3604</v>
      </c>
      <c r="C4670" s="55" t="s">
        <v>157</v>
      </c>
      <c r="D4670" s="55" t="s">
        <v>3605</v>
      </c>
      <c r="E4670" s="249" t="s">
        <v>1665</v>
      </c>
      <c r="F4670" s="249"/>
      <c r="G4670" s="57" t="s">
        <v>266</v>
      </c>
      <c r="H4670" s="58">
        <v>1.7180000000000001E-2</v>
      </c>
      <c r="I4670" s="59">
        <v>11.87</v>
      </c>
      <c r="J4670" s="59">
        <v>0.2</v>
      </c>
      <c r="L4670">
        <f>_xlfn.XLOOKUP(B4670,Analítico!B:B,Analítico!I:I,0)</f>
        <v>0</v>
      </c>
    </row>
    <row r="4671" spans="1:12" ht="26.25" hidden="1" thickBot="1" x14ac:dyDescent="0.3">
      <c r="A4671" s="44"/>
      <c r="B4671" s="44"/>
      <c r="C4671" s="44"/>
      <c r="D4671" s="44"/>
      <c r="E4671" s="44" t="s">
        <v>1629</v>
      </c>
      <c r="F4671" s="45">
        <v>0.2</v>
      </c>
      <c r="G4671" s="44" t="s">
        <v>1630</v>
      </c>
      <c r="H4671" s="45">
        <v>0</v>
      </c>
      <c r="I4671" s="44" t="s">
        <v>1631</v>
      </c>
      <c r="J4671" s="45">
        <v>0.2</v>
      </c>
      <c r="L4671">
        <f>_xlfn.XLOOKUP(B4671,Analítico!B:B,Analítico!I:I,0)</f>
        <v>0</v>
      </c>
    </row>
    <row r="4672" spans="1:12" ht="15" hidden="1" customHeight="1" thickBot="1" x14ac:dyDescent="0.3">
      <c r="A4672" s="44"/>
      <c r="B4672" s="44"/>
      <c r="C4672" s="44"/>
      <c r="D4672" s="44"/>
      <c r="E4672" s="44" t="s">
        <v>1632</v>
      </c>
      <c r="F4672" s="45">
        <v>0.04</v>
      </c>
      <c r="G4672" s="44"/>
      <c r="H4672" s="229" t="s">
        <v>1633</v>
      </c>
      <c r="I4672" s="229"/>
      <c r="J4672" s="45">
        <v>0.24</v>
      </c>
      <c r="L4672">
        <f>_xlfn.XLOOKUP(B4672,Analítico!B:B,Analítico!I:I,0)</f>
        <v>0</v>
      </c>
    </row>
    <row r="4673" spans="1:12" ht="0.75" customHeight="1" thickTop="1" x14ac:dyDescent="0.25">
      <c r="A4673" s="49"/>
      <c r="B4673" s="49"/>
      <c r="C4673" s="49"/>
      <c r="D4673" s="49"/>
      <c r="E4673" s="49"/>
      <c r="F4673" s="49"/>
      <c r="G4673" s="49"/>
      <c r="H4673" s="49"/>
      <c r="I4673" s="49"/>
      <c r="J4673" s="49"/>
      <c r="L4673">
        <f>_xlfn.XLOOKUP(B4673,Analítico!B:B,Analítico!I:I,0)</f>
        <v>0</v>
      </c>
    </row>
    <row r="4674" spans="1:12" ht="18" hidden="1" customHeight="1" x14ac:dyDescent="0.25">
      <c r="A4674" s="36"/>
      <c r="B4674" s="37" t="s">
        <v>137</v>
      </c>
      <c r="C4674" s="36" t="s">
        <v>138</v>
      </c>
      <c r="D4674" s="36" t="s">
        <v>9</v>
      </c>
      <c r="E4674" s="250" t="s">
        <v>1626</v>
      </c>
      <c r="F4674" s="250"/>
      <c r="G4674" s="38" t="s">
        <v>139</v>
      </c>
      <c r="H4674" s="37" t="s">
        <v>140</v>
      </c>
      <c r="I4674" s="37" t="s">
        <v>141</v>
      </c>
      <c r="J4674" s="37" t="s">
        <v>10</v>
      </c>
      <c r="L4674" t="str">
        <f>_xlfn.XLOOKUP(B4674,Analítico!B:B,Analítico!I:I,0)</f>
        <v>Valor Unit</v>
      </c>
    </row>
    <row r="4675" spans="1:12" ht="25.5" customHeight="1" x14ac:dyDescent="0.25">
      <c r="A4675" s="39" t="s">
        <v>1636</v>
      </c>
      <c r="B4675" s="40" t="s">
        <v>3606</v>
      </c>
      <c r="C4675" s="39" t="s">
        <v>157</v>
      </c>
      <c r="D4675" s="39" t="s">
        <v>3607</v>
      </c>
      <c r="E4675" s="251" t="s">
        <v>1637</v>
      </c>
      <c r="F4675" s="251"/>
      <c r="G4675" s="41" t="s">
        <v>266</v>
      </c>
      <c r="H4675" s="42">
        <v>1</v>
      </c>
      <c r="I4675" s="43">
        <v>0.28000000000000003</v>
      </c>
      <c r="J4675" s="43">
        <v>0.28000000000000003</v>
      </c>
      <c r="L4675">
        <f>_xlfn.XLOOKUP(B4675,Analítico!B:B,Analítico!I:I,0)</f>
        <v>0</v>
      </c>
    </row>
    <row r="4676" spans="1:12" ht="24" customHeight="1" thickBot="1" x14ac:dyDescent="0.3">
      <c r="A4676" s="55" t="s">
        <v>1627</v>
      </c>
      <c r="B4676" s="56" t="s">
        <v>3608</v>
      </c>
      <c r="C4676" s="55" t="s">
        <v>157</v>
      </c>
      <c r="D4676" s="55" t="s">
        <v>3609</v>
      </c>
      <c r="E4676" s="249" t="s">
        <v>1665</v>
      </c>
      <c r="F4676" s="249"/>
      <c r="G4676" s="57" t="s">
        <v>266</v>
      </c>
      <c r="H4676" s="58">
        <v>1.7180000000000001E-2</v>
      </c>
      <c r="I4676" s="59">
        <v>16.73</v>
      </c>
      <c r="J4676" s="59">
        <v>0.28000000000000003</v>
      </c>
      <c r="L4676">
        <f>_xlfn.XLOOKUP(B4676,Analítico!B:B,Analítico!I:I,0)</f>
        <v>0</v>
      </c>
    </row>
    <row r="4677" spans="1:12" ht="26.25" hidden="1" thickBot="1" x14ac:dyDescent="0.3">
      <c r="A4677" s="44"/>
      <c r="B4677" s="44"/>
      <c r="C4677" s="44"/>
      <c r="D4677" s="44"/>
      <c r="E4677" s="44" t="s">
        <v>1629</v>
      </c>
      <c r="F4677" s="45">
        <v>0.28000000000000003</v>
      </c>
      <c r="G4677" s="44" t="s">
        <v>1630</v>
      </c>
      <c r="H4677" s="45">
        <v>0</v>
      </c>
      <c r="I4677" s="44" t="s">
        <v>1631</v>
      </c>
      <c r="J4677" s="45">
        <v>0.28000000000000003</v>
      </c>
      <c r="L4677">
        <f>_xlfn.XLOOKUP(B4677,Analítico!B:B,Analítico!I:I,0)</f>
        <v>0</v>
      </c>
    </row>
    <row r="4678" spans="1:12" ht="15" hidden="1" customHeight="1" thickBot="1" x14ac:dyDescent="0.3">
      <c r="A4678" s="44"/>
      <c r="B4678" s="44"/>
      <c r="C4678" s="44"/>
      <c r="D4678" s="44"/>
      <c r="E4678" s="44" t="s">
        <v>1632</v>
      </c>
      <c r="F4678" s="45">
        <v>0.06</v>
      </c>
      <c r="G4678" s="44"/>
      <c r="H4678" s="229" t="s">
        <v>1633</v>
      </c>
      <c r="I4678" s="229"/>
      <c r="J4678" s="45">
        <v>0.34</v>
      </c>
      <c r="L4678">
        <f>_xlfn.XLOOKUP(B4678,Analítico!B:B,Analítico!I:I,0)</f>
        <v>0</v>
      </c>
    </row>
    <row r="4679" spans="1:12" ht="0.75" customHeight="1" thickTop="1" x14ac:dyDescent="0.25">
      <c r="A4679" s="49"/>
      <c r="B4679" s="49"/>
      <c r="C4679" s="49"/>
      <c r="D4679" s="49"/>
      <c r="E4679" s="49"/>
      <c r="F4679" s="49"/>
      <c r="G4679" s="49"/>
      <c r="H4679" s="49"/>
      <c r="I4679" s="49"/>
      <c r="J4679" s="49"/>
      <c r="L4679">
        <f>_xlfn.XLOOKUP(B4679,Analítico!B:B,Analítico!I:I,0)</f>
        <v>0</v>
      </c>
    </row>
    <row r="4680" spans="1:12" ht="18" hidden="1" customHeight="1" x14ac:dyDescent="0.25">
      <c r="A4680" s="36"/>
      <c r="B4680" s="37" t="s">
        <v>137</v>
      </c>
      <c r="C4680" s="36" t="s">
        <v>138</v>
      </c>
      <c r="D4680" s="36" t="s">
        <v>9</v>
      </c>
      <c r="E4680" s="250" t="s">
        <v>1626</v>
      </c>
      <c r="F4680" s="250"/>
      <c r="G4680" s="38" t="s">
        <v>139</v>
      </c>
      <c r="H4680" s="37" t="s">
        <v>140</v>
      </c>
      <c r="I4680" s="37" t="s">
        <v>141</v>
      </c>
      <c r="J4680" s="37" t="s">
        <v>10</v>
      </c>
      <c r="L4680" t="str">
        <f>_xlfn.XLOOKUP(B4680,Analítico!B:B,Analítico!I:I,0)</f>
        <v>Valor Unit</v>
      </c>
    </row>
    <row r="4681" spans="1:12" ht="25.5" customHeight="1" x14ac:dyDescent="0.25">
      <c r="A4681" s="39" t="s">
        <v>1636</v>
      </c>
      <c r="B4681" s="40" t="s">
        <v>3610</v>
      </c>
      <c r="C4681" s="39" t="s">
        <v>157</v>
      </c>
      <c r="D4681" s="39" t="s">
        <v>3611</v>
      </c>
      <c r="E4681" s="251" t="s">
        <v>1637</v>
      </c>
      <c r="F4681" s="251"/>
      <c r="G4681" s="41" t="s">
        <v>266</v>
      </c>
      <c r="H4681" s="42">
        <v>1</v>
      </c>
      <c r="I4681" s="43">
        <v>0.09</v>
      </c>
      <c r="J4681" s="43">
        <v>0.09</v>
      </c>
      <c r="L4681">
        <f>_xlfn.XLOOKUP(B4681,Analítico!B:B,Analítico!I:I,0)</f>
        <v>0</v>
      </c>
    </row>
    <row r="4682" spans="1:12" ht="24" customHeight="1" thickBot="1" x14ac:dyDescent="0.3">
      <c r="A4682" s="55" t="s">
        <v>1627</v>
      </c>
      <c r="B4682" s="56" t="s">
        <v>3612</v>
      </c>
      <c r="C4682" s="55" t="s">
        <v>157</v>
      </c>
      <c r="D4682" s="55" t="s">
        <v>3613</v>
      </c>
      <c r="E4682" s="249" t="s">
        <v>1665</v>
      </c>
      <c r="F4682" s="249"/>
      <c r="G4682" s="57" t="s">
        <v>266</v>
      </c>
      <c r="H4682" s="58">
        <v>8.7200000000000003E-3</v>
      </c>
      <c r="I4682" s="59">
        <v>11.25</v>
      </c>
      <c r="J4682" s="59">
        <v>0.09</v>
      </c>
      <c r="L4682">
        <f>_xlfn.XLOOKUP(B4682,Analítico!B:B,Analítico!I:I,0)</f>
        <v>0</v>
      </c>
    </row>
    <row r="4683" spans="1:12" ht="26.25" hidden="1" thickBot="1" x14ac:dyDescent="0.3">
      <c r="A4683" s="44"/>
      <c r="B4683" s="44"/>
      <c r="C4683" s="44"/>
      <c r="D4683" s="44"/>
      <c r="E4683" s="44" t="s">
        <v>1629</v>
      </c>
      <c r="F4683" s="45">
        <v>0.09</v>
      </c>
      <c r="G4683" s="44" t="s">
        <v>1630</v>
      </c>
      <c r="H4683" s="45">
        <v>0</v>
      </c>
      <c r="I4683" s="44" t="s">
        <v>1631</v>
      </c>
      <c r="J4683" s="45">
        <v>0.09</v>
      </c>
      <c r="L4683">
        <f>_xlfn.XLOOKUP(B4683,Analítico!B:B,Analítico!I:I,0)</f>
        <v>0</v>
      </c>
    </row>
    <row r="4684" spans="1:12" ht="15" hidden="1" customHeight="1" thickBot="1" x14ac:dyDescent="0.3">
      <c r="A4684" s="44"/>
      <c r="B4684" s="44"/>
      <c r="C4684" s="44"/>
      <c r="D4684" s="44"/>
      <c r="E4684" s="44" t="s">
        <v>1632</v>
      </c>
      <c r="F4684" s="45">
        <v>0.01</v>
      </c>
      <c r="G4684" s="44"/>
      <c r="H4684" s="229" t="s">
        <v>1633</v>
      </c>
      <c r="I4684" s="229"/>
      <c r="J4684" s="45">
        <v>0.1</v>
      </c>
      <c r="L4684">
        <f>_xlfn.XLOOKUP(B4684,Analítico!B:B,Analítico!I:I,0)</f>
        <v>0</v>
      </c>
    </row>
    <row r="4685" spans="1:12" ht="0.75" customHeight="1" thickTop="1" x14ac:dyDescent="0.25">
      <c r="A4685" s="49"/>
      <c r="B4685" s="49"/>
      <c r="C4685" s="49"/>
      <c r="D4685" s="49"/>
      <c r="E4685" s="49"/>
      <c r="F4685" s="49"/>
      <c r="G4685" s="49"/>
      <c r="H4685" s="49"/>
      <c r="I4685" s="49"/>
      <c r="J4685" s="49"/>
      <c r="L4685">
        <f>_xlfn.XLOOKUP(B4685,Analítico!B:B,Analítico!I:I,0)</f>
        <v>0</v>
      </c>
    </row>
    <row r="4686" spans="1:12" ht="18" hidden="1" customHeight="1" x14ac:dyDescent="0.25">
      <c r="A4686" s="36"/>
      <c r="B4686" s="37" t="s">
        <v>137</v>
      </c>
      <c r="C4686" s="36" t="s">
        <v>138</v>
      </c>
      <c r="D4686" s="36" t="s">
        <v>9</v>
      </c>
      <c r="E4686" s="250" t="s">
        <v>1626</v>
      </c>
      <c r="F4686" s="250"/>
      <c r="G4686" s="38" t="s">
        <v>139</v>
      </c>
      <c r="H4686" s="37" t="s">
        <v>140</v>
      </c>
      <c r="I4686" s="37" t="s">
        <v>141</v>
      </c>
      <c r="J4686" s="37" t="s">
        <v>10</v>
      </c>
      <c r="L4686" t="str">
        <f>_xlfn.XLOOKUP(B4686,Analítico!B:B,Analítico!I:I,0)</f>
        <v>Valor Unit</v>
      </c>
    </row>
    <row r="4687" spans="1:12" ht="25.5" customHeight="1" x14ac:dyDescent="0.25">
      <c r="A4687" s="39" t="s">
        <v>1636</v>
      </c>
      <c r="B4687" s="40" t="s">
        <v>3614</v>
      </c>
      <c r="C4687" s="39" t="s">
        <v>157</v>
      </c>
      <c r="D4687" s="39" t="s">
        <v>3615</v>
      </c>
      <c r="E4687" s="251" t="s">
        <v>1637</v>
      </c>
      <c r="F4687" s="251"/>
      <c r="G4687" s="41" t="s">
        <v>266</v>
      </c>
      <c r="H4687" s="42">
        <v>1</v>
      </c>
      <c r="I4687" s="43">
        <v>0.19</v>
      </c>
      <c r="J4687" s="43">
        <v>0.19</v>
      </c>
      <c r="L4687">
        <f>_xlfn.XLOOKUP(B4687,Analítico!B:B,Analítico!I:I,0)</f>
        <v>0</v>
      </c>
    </row>
    <row r="4688" spans="1:12" ht="25.5" customHeight="1" thickBot="1" x14ac:dyDescent="0.3">
      <c r="A4688" s="55" t="s">
        <v>1627</v>
      </c>
      <c r="B4688" s="56" t="s">
        <v>3616</v>
      </c>
      <c r="C4688" s="55" t="s">
        <v>157</v>
      </c>
      <c r="D4688" s="55" t="s">
        <v>3617</v>
      </c>
      <c r="E4688" s="249" t="s">
        <v>1665</v>
      </c>
      <c r="F4688" s="249"/>
      <c r="G4688" s="57" t="s">
        <v>266</v>
      </c>
      <c r="H4688" s="58">
        <v>1.2109999999999999E-2</v>
      </c>
      <c r="I4688" s="59">
        <v>15.99</v>
      </c>
      <c r="J4688" s="59">
        <v>0.19</v>
      </c>
      <c r="L4688">
        <f>_xlfn.XLOOKUP(B4688,Analítico!B:B,Analítico!I:I,0)</f>
        <v>0</v>
      </c>
    </row>
    <row r="4689" spans="1:12" ht="26.25" hidden="1" thickBot="1" x14ac:dyDescent="0.3">
      <c r="A4689" s="44"/>
      <c r="B4689" s="44"/>
      <c r="C4689" s="44"/>
      <c r="D4689" s="44"/>
      <c r="E4689" s="44" t="s">
        <v>1629</v>
      </c>
      <c r="F4689" s="45">
        <v>0.19</v>
      </c>
      <c r="G4689" s="44" t="s">
        <v>1630</v>
      </c>
      <c r="H4689" s="45">
        <v>0</v>
      </c>
      <c r="I4689" s="44" t="s">
        <v>1631</v>
      </c>
      <c r="J4689" s="45">
        <v>0.19</v>
      </c>
      <c r="L4689">
        <f>_xlfn.XLOOKUP(B4689,Analítico!B:B,Analítico!I:I,0)</f>
        <v>0</v>
      </c>
    </row>
    <row r="4690" spans="1:12" ht="15" hidden="1" customHeight="1" thickBot="1" x14ac:dyDescent="0.3">
      <c r="A4690" s="44"/>
      <c r="B4690" s="44"/>
      <c r="C4690" s="44"/>
      <c r="D4690" s="44"/>
      <c r="E4690" s="44" t="s">
        <v>1632</v>
      </c>
      <c r="F4690" s="45">
        <v>0.04</v>
      </c>
      <c r="G4690" s="44"/>
      <c r="H4690" s="229" t="s">
        <v>1633</v>
      </c>
      <c r="I4690" s="229"/>
      <c r="J4690" s="45">
        <v>0.23</v>
      </c>
      <c r="L4690">
        <f>_xlfn.XLOOKUP(B4690,Analítico!B:B,Analítico!I:I,0)</f>
        <v>0</v>
      </c>
    </row>
    <row r="4691" spans="1:12" ht="0.75" customHeight="1" thickTop="1" x14ac:dyDescent="0.25">
      <c r="A4691" s="49"/>
      <c r="B4691" s="49"/>
      <c r="C4691" s="49"/>
      <c r="D4691" s="49"/>
      <c r="E4691" s="49"/>
      <c r="F4691" s="49"/>
      <c r="G4691" s="49"/>
      <c r="H4691" s="49"/>
      <c r="I4691" s="49"/>
      <c r="J4691" s="49"/>
      <c r="L4691">
        <f>_xlfn.XLOOKUP(B4691,Analítico!B:B,Analítico!I:I,0)</f>
        <v>0</v>
      </c>
    </row>
    <row r="4692" spans="1:12" ht="18" hidden="1" customHeight="1" x14ac:dyDescent="0.25">
      <c r="A4692" s="36"/>
      <c r="B4692" s="37" t="s">
        <v>137</v>
      </c>
      <c r="C4692" s="36" t="s">
        <v>138</v>
      </c>
      <c r="D4692" s="36" t="s">
        <v>9</v>
      </c>
      <c r="E4692" s="250" t="s">
        <v>1626</v>
      </c>
      <c r="F4692" s="250"/>
      <c r="G4692" s="38" t="s">
        <v>139</v>
      </c>
      <c r="H4692" s="37" t="s">
        <v>140</v>
      </c>
      <c r="I4692" s="37" t="s">
        <v>141</v>
      </c>
      <c r="J4692" s="37" t="s">
        <v>10</v>
      </c>
      <c r="L4692" t="str">
        <f>_xlfn.XLOOKUP(B4692,Analítico!B:B,Analítico!I:I,0)</f>
        <v>Valor Unit</v>
      </c>
    </row>
    <row r="4693" spans="1:12" ht="25.5" customHeight="1" x14ac:dyDescent="0.25">
      <c r="A4693" s="39" t="s">
        <v>1636</v>
      </c>
      <c r="B4693" s="40" t="s">
        <v>3618</v>
      </c>
      <c r="C4693" s="39" t="s">
        <v>157</v>
      </c>
      <c r="D4693" s="39" t="s">
        <v>3619</v>
      </c>
      <c r="E4693" s="251" t="s">
        <v>1637</v>
      </c>
      <c r="F4693" s="251"/>
      <c r="G4693" s="41" t="s">
        <v>266</v>
      </c>
      <c r="H4693" s="42">
        <v>1</v>
      </c>
      <c r="I4693" s="43">
        <v>0.13</v>
      </c>
      <c r="J4693" s="43">
        <v>0.13</v>
      </c>
      <c r="L4693">
        <f>_xlfn.XLOOKUP(B4693,Analítico!B:B,Analítico!I:I,0)</f>
        <v>0</v>
      </c>
    </row>
    <row r="4694" spans="1:12" ht="24" customHeight="1" thickBot="1" x14ac:dyDescent="0.3">
      <c r="A4694" s="55" t="s">
        <v>1627</v>
      </c>
      <c r="B4694" s="56" t="s">
        <v>3620</v>
      </c>
      <c r="C4694" s="55" t="s">
        <v>157</v>
      </c>
      <c r="D4694" s="55" t="s">
        <v>3621</v>
      </c>
      <c r="E4694" s="249" t="s">
        <v>1665</v>
      </c>
      <c r="F4694" s="249"/>
      <c r="G4694" s="57" t="s">
        <v>266</v>
      </c>
      <c r="H4694" s="58">
        <v>8.7200000000000003E-3</v>
      </c>
      <c r="I4694" s="59">
        <v>15.99</v>
      </c>
      <c r="J4694" s="59">
        <v>0.13</v>
      </c>
      <c r="L4694">
        <f>_xlfn.XLOOKUP(B4694,Analítico!B:B,Analítico!I:I,0)</f>
        <v>0</v>
      </c>
    </row>
    <row r="4695" spans="1:12" ht="26.25" hidden="1" thickBot="1" x14ac:dyDescent="0.3">
      <c r="A4695" s="44"/>
      <c r="B4695" s="44"/>
      <c r="C4695" s="44"/>
      <c r="D4695" s="44"/>
      <c r="E4695" s="44" t="s">
        <v>1629</v>
      </c>
      <c r="F4695" s="45">
        <v>0.13</v>
      </c>
      <c r="G4695" s="44" t="s">
        <v>1630</v>
      </c>
      <c r="H4695" s="45">
        <v>0</v>
      </c>
      <c r="I4695" s="44" t="s">
        <v>1631</v>
      </c>
      <c r="J4695" s="45">
        <v>0.13</v>
      </c>
      <c r="L4695">
        <f>_xlfn.XLOOKUP(B4695,Analítico!B:B,Analítico!I:I,0)</f>
        <v>0</v>
      </c>
    </row>
    <row r="4696" spans="1:12" ht="15" hidden="1" customHeight="1" thickBot="1" x14ac:dyDescent="0.3">
      <c r="A4696" s="44"/>
      <c r="B4696" s="44"/>
      <c r="C4696" s="44"/>
      <c r="D4696" s="44"/>
      <c r="E4696" s="44" t="s">
        <v>1632</v>
      </c>
      <c r="F4696" s="45">
        <v>0.02</v>
      </c>
      <c r="G4696" s="44"/>
      <c r="H4696" s="229" t="s">
        <v>1633</v>
      </c>
      <c r="I4696" s="229"/>
      <c r="J4696" s="45">
        <v>0.15</v>
      </c>
      <c r="L4696">
        <f>_xlfn.XLOOKUP(B4696,Analítico!B:B,Analítico!I:I,0)</f>
        <v>0</v>
      </c>
    </row>
    <row r="4697" spans="1:12" ht="0.75" customHeight="1" thickTop="1" x14ac:dyDescent="0.25">
      <c r="A4697" s="49"/>
      <c r="B4697" s="49"/>
      <c r="C4697" s="49"/>
      <c r="D4697" s="49"/>
      <c r="E4697" s="49"/>
      <c r="F4697" s="49"/>
      <c r="G4697" s="49"/>
      <c r="H4697" s="49"/>
      <c r="I4697" s="49"/>
      <c r="J4697" s="49"/>
      <c r="L4697">
        <f>_xlfn.XLOOKUP(B4697,Analítico!B:B,Analítico!I:I,0)</f>
        <v>0</v>
      </c>
    </row>
    <row r="4698" spans="1:12" ht="18" hidden="1" customHeight="1" x14ac:dyDescent="0.25">
      <c r="A4698" s="36"/>
      <c r="B4698" s="37" t="s">
        <v>137</v>
      </c>
      <c r="C4698" s="36" t="s">
        <v>138</v>
      </c>
      <c r="D4698" s="36" t="s">
        <v>9</v>
      </c>
      <c r="E4698" s="250" t="s">
        <v>1626</v>
      </c>
      <c r="F4698" s="250"/>
      <c r="G4698" s="38" t="s">
        <v>139</v>
      </c>
      <c r="H4698" s="37" t="s">
        <v>140</v>
      </c>
      <c r="I4698" s="37" t="s">
        <v>141</v>
      </c>
      <c r="J4698" s="37" t="s">
        <v>10</v>
      </c>
      <c r="L4698" t="str">
        <f>_xlfn.XLOOKUP(B4698,Analítico!B:B,Analítico!I:I,0)</f>
        <v>Valor Unit</v>
      </c>
    </row>
    <row r="4699" spans="1:12" ht="39" customHeight="1" x14ac:dyDescent="0.25">
      <c r="A4699" s="39" t="s">
        <v>1636</v>
      </c>
      <c r="B4699" s="40" t="s">
        <v>3622</v>
      </c>
      <c r="C4699" s="39" t="s">
        <v>157</v>
      </c>
      <c r="D4699" s="39" t="s">
        <v>3623</v>
      </c>
      <c r="E4699" s="251" t="s">
        <v>1637</v>
      </c>
      <c r="F4699" s="251"/>
      <c r="G4699" s="41" t="s">
        <v>266</v>
      </c>
      <c r="H4699" s="42">
        <v>1</v>
      </c>
      <c r="I4699" s="43">
        <v>0.14000000000000001</v>
      </c>
      <c r="J4699" s="43">
        <v>0.14000000000000001</v>
      </c>
      <c r="L4699">
        <f>_xlfn.XLOOKUP(B4699,Analítico!B:B,Analítico!I:I,0)</f>
        <v>0</v>
      </c>
    </row>
    <row r="4700" spans="1:12" ht="25.5" customHeight="1" thickBot="1" x14ac:dyDescent="0.3">
      <c r="A4700" s="55" t="s">
        <v>1627</v>
      </c>
      <c r="B4700" s="56" t="s">
        <v>3624</v>
      </c>
      <c r="C4700" s="55" t="s">
        <v>157</v>
      </c>
      <c r="D4700" s="55" t="s">
        <v>3625</v>
      </c>
      <c r="E4700" s="249" t="s">
        <v>1665</v>
      </c>
      <c r="F4700" s="249"/>
      <c r="G4700" s="57" t="s">
        <v>266</v>
      </c>
      <c r="H4700" s="58">
        <v>8.7200000000000003E-3</v>
      </c>
      <c r="I4700" s="59">
        <v>17.010000000000002</v>
      </c>
      <c r="J4700" s="59">
        <v>0.14000000000000001</v>
      </c>
      <c r="L4700">
        <f>_xlfn.XLOOKUP(B4700,Analítico!B:B,Analítico!I:I,0)</f>
        <v>0</v>
      </c>
    </row>
    <row r="4701" spans="1:12" ht="26.25" hidden="1" thickBot="1" x14ac:dyDescent="0.3">
      <c r="A4701" s="44"/>
      <c r="B4701" s="44"/>
      <c r="C4701" s="44"/>
      <c r="D4701" s="44"/>
      <c r="E4701" s="44" t="s">
        <v>1629</v>
      </c>
      <c r="F4701" s="45">
        <v>0.14000000000000001</v>
      </c>
      <c r="G4701" s="44" t="s">
        <v>1630</v>
      </c>
      <c r="H4701" s="45">
        <v>0</v>
      </c>
      <c r="I4701" s="44" t="s">
        <v>1631</v>
      </c>
      <c r="J4701" s="45">
        <v>0.14000000000000001</v>
      </c>
      <c r="L4701">
        <f>_xlfn.XLOOKUP(B4701,Analítico!B:B,Analítico!I:I,0)</f>
        <v>0</v>
      </c>
    </row>
    <row r="4702" spans="1:12" ht="15" hidden="1" customHeight="1" thickBot="1" x14ac:dyDescent="0.3">
      <c r="A4702" s="44"/>
      <c r="B4702" s="44"/>
      <c r="C4702" s="44"/>
      <c r="D4702" s="44"/>
      <c r="E4702" s="44" t="s">
        <v>1632</v>
      </c>
      <c r="F4702" s="45">
        <v>0.03</v>
      </c>
      <c r="G4702" s="44"/>
      <c r="H4702" s="229" t="s">
        <v>1633</v>
      </c>
      <c r="I4702" s="229"/>
      <c r="J4702" s="45">
        <v>0.17</v>
      </c>
      <c r="L4702">
        <f>_xlfn.XLOOKUP(B4702,Analítico!B:B,Analítico!I:I,0)</f>
        <v>0</v>
      </c>
    </row>
    <row r="4703" spans="1:12" ht="0.75" customHeight="1" thickTop="1" x14ac:dyDescent="0.25">
      <c r="A4703" s="49"/>
      <c r="B4703" s="49"/>
      <c r="C4703" s="49"/>
      <c r="D4703" s="49"/>
      <c r="E4703" s="49"/>
      <c r="F4703" s="49"/>
      <c r="G4703" s="49"/>
      <c r="H4703" s="49"/>
      <c r="I4703" s="49"/>
      <c r="J4703" s="49"/>
      <c r="L4703">
        <f>_xlfn.XLOOKUP(B4703,Analítico!B:B,Analítico!I:I,0)</f>
        <v>0</v>
      </c>
    </row>
    <row r="4704" spans="1:12" ht="18" hidden="1" customHeight="1" x14ac:dyDescent="0.25">
      <c r="A4704" s="36"/>
      <c r="B4704" s="37" t="s">
        <v>137</v>
      </c>
      <c r="C4704" s="36" t="s">
        <v>138</v>
      </c>
      <c r="D4704" s="36" t="s">
        <v>9</v>
      </c>
      <c r="E4704" s="250" t="s">
        <v>1626</v>
      </c>
      <c r="F4704" s="250"/>
      <c r="G4704" s="38" t="s">
        <v>139</v>
      </c>
      <c r="H4704" s="37" t="s">
        <v>140</v>
      </c>
      <c r="I4704" s="37" t="s">
        <v>141</v>
      </c>
      <c r="J4704" s="37" t="s">
        <v>10</v>
      </c>
      <c r="L4704" t="str">
        <f>_xlfn.XLOOKUP(B4704,Analítico!B:B,Analítico!I:I,0)</f>
        <v>Valor Unit</v>
      </c>
    </row>
    <row r="4705" spans="1:12" ht="25.5" customHeight="1" x14ac:dyDescent="0.25">
      <c r="A4705" s="39" t="s">
        <v>1636</v>
      </c>
      <c r="B4705" s="40" t="s">
        <v>3626</v>
      </c>
      <c r="C4705" s="39" t="s">
        <v>157</v>
      </c>
      <c r="D4705" s="39" t="s">
        <v>3627</v>
      </c>
      <c r="E4705" s="251" t="s">
        <v>1637</v>
      </c>
      <c r="F4705" s="251"/>
      <c r="G4705" s="41" t="s">
        <v>266</v>
      </c>
      <c r="H4705" s="42">
        <v>1</v>
      </c>
      <c r="I4705" s="43">
        <v>0.22</v>
      </c>
      <c r="J4705" s="43">
        <v>0.22</v>
      </c>
      <c r="L4705">
        <f>_xlfn.XLOOKUP(B4705,Analítico!B:B,Analítico!I:I,0)</f>
        <v>0</v>
      </c>
    </row>
    <row r="4706" spans="1:12" ht="24" customHeight="1" thickBot="1" x14ac:dyDescent="0.3">
      <c r="A4706" s="55" t="s">
        <v>1627</v>
      </c>
      <c r="B4706" s="56" t="s">
        <v>3628</v>
      </c>
      <c r="C4706" s="55" t="s">
        <v>157</v>
      </c>
      <c r="D4706" s="55" t="s">
        <v>3629</v>
      </c>
      <c r="E4706" s="249" t="s">
        <v>1665</v>
      </c>
      <c r="F4706" s="249"/>
      <c r="G4706" s="57" t="s">
        <v>266</v>
      </c>
      <c r="H4706" s="58">
        <v>1.2109999999999999E-2</v>
      </c>
      <c r="I4706" s="59">
        <v>18.510000000000002</v>
      </c>
      <c r="J4706" s="59">
        <v>0.22</v>
      </c>
      <c r="L4706">
        <f>_xlfn.XLOOKUP(B4706,Analítico!B:B,Analítico!I:I,0)</f>
        <v>0</v>
      </c>
    </row>
    <row r="4707" spans="1:12" ht="26.25" hidden="1" thickBot="1" x14ac:dyDescent="0.3">
      <c r="A4707" s="44"/>
      <c r="B4707" s="44"/>
      <c r="C4707" s="44"/>
      <c r="D4707" s="44"/>
      <c r="E4707" s="44" t="s">
        <v>1629</v>
      </c>
      <c r="F4707" s="45">
        <v>0.22</v>
      </c>
      <c r="G4707" s="44" t="s">
        <v>1630</v>
      </c>
      <c r="H4707" s="45">
        <v>0</v>
      </c>
      <c r="I4707" s="44" t="s">
        <v>1631</v>
      </c>
      <c r="J4707" s="45">
        <v>0.22</v>
      </c>
      <c r="L4707">
        <f>_xlfn.XLOOKUP(B4707,Analítico!B:B,Analítico!I:I,0)</f>
        <v>0</v>
      </c>
    </row>
    <row r="4708" spans="1:12" ht="15" hidden="1" customHeight="1" thickBot="1" x14ac:dyDescent="0.3">
      <c r="A4708" s="44"/>
      <c r="B4708" s="44"/>
      <c r="C4708" s="44"/>
      <c r="D4708" s="44"/>
      <c r="E4708" s="44" t="s">
        <v>1632</v>
      </c>
      <c r="F4708" s="45">
        <v>0.04</v>
      </c>
      <c r="G4708" s="44"/>
      <c r="H4708" s="229" t="s">
        <v>1633</v>
      </c>
      <c r="I4708" s="229"/>
      <c r="J4708" s="45">
        <v>0.26</v>
      </c>
      <c r="L4708">
        <f>_xlfn.XLOOKUP(B4708,Analítico!B:B,Analítico!I:I,0)</f>
        <v>0</v>
      </c>
    </row>
    <row r="4709" spans="1:12" ht="0.75" customHeight="1" thickTop="1" x14ac:dyDescent="0.25">
      <c r="A4709" s="49"/>
      <c r="B4709" s="49"/>
      <c r="C4709" s="49"/>
      <c r="D4709" s="49"/>
      <c r="E4709" s="49"/>
      <c r="F4709" s="49"/>
      <c r="G4709" s="49"/>
      <c r="H4709" s="49"/>
      <c r="I4709" s="49"/>
      <c r="J4709" s="49"/>
      <c r="L4709">
        <f>_xlfn.XLOOKUP(B4709,Analítico!B:B,Analítico!I:I,0)</f>
        <v>0</v>
      </c>
    </row>
    <row r="4710" spans="1:12" ht="18" hidden="1" customHeight="1" x14ac:dyDescent="0.25">
      <c r="A4710" s="36"/>
      <c r="B4710" s="37" t="s">
        <v>137</v>
      </c>
      <c r="C4710" s="36" t="s">
        <v>138</v>
      </c>
      <c r="D4710" s="36" t="s">
        <v>9</v>
      </c>
      <c r="E4710" s="250" t="s">
        <v>1626</v>
      </c>
      <c r="F4710" s="250"/>
      <c r="G4710" s="38" t="s">
        <v>139</v>
      </c>
      <c r="H4710" s="37" t="s">
        <v>140</v>
      </c>
      <c r="I4710" s="37" t="s">
        <v>141</v>
      </c>
      <c r="J4710" s="37" t="s">
        <v>10</v>
      </c>
      <c r="L4710" t="str">
        <f>_xlfn.XLOOKUP(B4710,Analítico!B:B,Analítico!I:I,0)</f>
        <v>Valor Unit</v>
      </c>
    </row>
    <row r="4711" spans="1:12" ht="25.5" customHeight="1" x14ac:dyDescent="0.25">
      <c r="A4711" s="39" t="s">
        <v>1636</v>
      </c>
      <c r="B4711" s="40" t="s">
        <v>3630</v>
      </c>
      <c r="C4711" s="39" t="s">
        <v>157</v>
      </c>
      <c r="D4711" s="39" t="s">
        <v>3631</v>
      </c>
      <c r="E4711" s="251" t="s">
        <v>1637</v>
      </c>
      <c r="F4711" s="251"/>
      <c r="G4711" s="41" t="s">
        <v>266</v>
      </c>
      <c r="H4711" s="42">
        <v>1</v>
      </c>
      <c r="I4711" s="43">
        <v>0.46</v>
      </c>
      <c r="J4711" s="43">
        <v>0.46</v>
      </c>
      <c r="L4711">
        <f>_xlfn.XLOOKUP(B4711,Analítico!B:B,Analítico!I:I,0)</f>
        <v>0</v>
      </c>
    </row>
    <row r="4712" spans="1:12" ht="24" customHeight="1" thickBot="1" x14ac:dyDescent="0.3">
      <c r="A4712" s="55" t="s">
        <v>1627</v>
      </c>
      <c r="B4712" s="56" t="s">
        <v>3157</v>
      </c>
      <c r="C4712" s="55" t="s">
        <v>157</v>
      </c>
      <c r="D4712" s="55" t="s">
        <v>3158</v>
      </c>
      <c r="E4712" s="249" t="s">
        <v>1665</v>
      </c>
      <c r="F4712" s="249"/>
      <c r="G4712" s="57" t="s">
        <v>266</v>
      </c>
      <c r="H4712" s="58">
        <v>2.2249999999999999E-2</v>
      </c>
      <c r="I4712" s="43">
        <f>L4712</f>
        <v>20.32</v>
      </c>
      <c r="J4712" s="43">
        <f>H4712*I4712</f>
        <v>0.45211999999999997</v>
      </c>
      <c r="L4712">
        <f>_xlfn.XLOOKUP(B4712,Analítico!B:B,Analítico!I:I,0)</f>
        <v>20.32</v>
      </c>
    </row>
    <row r="4713" spans="1:12" ht="26.25" hidden="1" thickBot="1" x14ac:dyDescent="0.3">
      <c r="A4713" s="44"/>
      <c r="B4713" s="44"/>
      <c r="C4713" s="44"/>
      <c r="D4713" s="44"/>
      <c r="E4713" s="44" t="s">
        <v>1629</v>
      </c>
      <c r="F4713" s="45">
        <v>0.46</v>
      </c>
      <c r="G4713" s="44" t="s">
        <v>1630</v>
      </c>
      <c r="H4713" s="45">
        <v>0</v>
      </c>
      <c r="I4713" s="44" t="s">
        <v>1631</v>
      </c>
      <c r="J4713" s="45">
        <v>0.46</v>
      </c>
      <c r="L4713">
        <f>_xlfn.XLOOKUP(B4713,Analítico!B:B,Analítico!I:I,0)</f>
        <v>0</v>
      </c>
    </row>
    <row r="4714" spans="1:12" ht="15" hidden="1" customHeight="1" thickBot="1" x14ac:dyDescent="0.3">
      <c r="A4714" s="44"/>
      <c r="B4714" s="44"/>
      <c r="C4714" s="44"/>
      <c r="D4714" s="44"/>
      <c r="E4714" s="44" t="s">
        <v>1632</v>
      </c>
      <c r="F4714" s="45">
        <v>0.1</v>
      </c>
      <c r="G4714" s="44"/>
      <c r="H4714" s="229" t="s">
        <v>1633</v>
      </c>
      <c r="I4714" s="229"/>
      <c r="J4714" s="45">
        <v>0.56000000000000005</v>
      </c>
      <c r="L4714">
        <f>_xlfn.XLOOKUP(B4714,Analítico!B:B,Analítico!I:I,0)</f>
        <v>0</v>
      </c>
    </row>
    <row r="4715" spans="1:12" ht="0.75" customHeight="1" thickTop="1" x14ac:dyDescent="0.25">
      <c r="A4715" s="49"/>
      <c r="B4715" s="49"/>
      <c r="C4715" s="49"/>
      <c r="D4715" s="49"/>
      <c r="E4715" s="49"/>
      <c r="F4715" s="49"/>
      <c r="G4715" s="49"/>
      <c r="H4715" s="49"/>
      <c r="I4715" s="49"/>
      <c r="J4715" s="49"/>
      <c r="L4715">
        <f>_xlfn.XLOOKUP(B4715,Analítico!B:B,Analítico!I:I,0)</f>
        <v>0</v>
      </c>
    </row>
    <row r="4716" spans="1:12" ht="18" hidden="1" customHeight="1" x14ac:dyDescent="0.25">
      <c r="A4716" s="36"/>
      <c r="B4716" s="37" t="s">
        <v>137</v>
      </c>
      <c r="C4716" s="36" t="s">
        <v>138</v>
      </c>
      <c r="D4716" s="36" t="s">
        <v>9</v>
      </c>
      <c r="E4716" s="250" t="s">
        <v>1626</v>
      </c>
      <c r="F4716" s="250"/>
      <c r="G4716" s="38" t="s">
        <v>139</v>
      </c>
      <c r="H4716" s="37" t="s">
        <v>140</v>
      </c>
      <c r="I4716" s="37" t="s">
        <v>141</v>
      </c>
      <c r="J4716" s="37" t="s">
        <v>10</v>
      </c>
      <c r="L4716" t="str">
        <f>_xlfn.XLOOKUP(B4716,Analítico!B:B,Analítico!I:I,0)</f>
        <v>Valor Unit</v>
      </c>
    </row>
    <row r="4717" spans="1:12" ht="25.5" customHeight="1" x14ac:dyDescent="0.25">
      <c r="A4717" s="39" t="s">
        <v>1636</v>
      </c>
      <c r="B4717" s="40" t="s">
        <v>3632</v>
      </c>
      <c r="C4717" s="39" t="s">
        <v>157</v>
      </c>
      <c r="D4717" s="39" t="s">
        <v>3633</v>
      </c>
      <c r="E4717" s="251" t="s">
        <v>1637</v>
      </c>
      <c r="F4717" s="251"/>
      <c r="G4717" s="41" t="s">
        <v>266</v>
      </c>
      <c r="H4717" s="42">
        <v>1</v>
      </c>
      <c r="I4717" s="43">
        <v>0.32</v>
      </c>
      <c r="J4717" s="43">
        <v>0.32</v>
      </c>
      <c r="L4717">
        <f>_xlfn.XLOOKUP(B4717,Analítico!B:B,Analítico!I:I,0)</f>
        <v>0</v>
      </c>
    </row>
    <row r="4718" spans="1:12" ht="24" customHeight="1" thickBot="1" x14ac:dyDescent="0.3">
      <c r="A4718" s="55" t="s">
        <v>1627</v>
      </c>
      <c r="B4718" s="56" t="s">
        <v>3107</v>
      </c>
      <c r="C4718" s="55" t="s">
        <v>157</v>
      </c>
      <c r="D4718" s="55" t="s">
        <v>3108</v>
      </c>
      <c r="E4718" s="249" t="s">
        <v>1665</v>
      </c>
      <c r="F4718" s="249"/>
      <c r="G4718" s="57" t="s">
        <v>266</v>
      </c>
      <c r="H4718" s="58">
        <v>1.549E-2</v>
      </c>
      <c r="I4718" s="43">
        <f>L4718</f>
        <v>20.32</v>
      </c>
      <c r="J4718" s="43">
        <f>H4718*I4718</f>
        <v>0.3147568</v>
      </c>
      <c r="L4718">
        <f>_xlfn.XLOOKUP(B4718,Analítico!B:B,Analítico!I:I,0)</f>
        <v>20.32</v>
      </c>
    </row>
    <row r="4719" spans="1:12" ht="26.25" hidden="1" thickBot="1" x14ac:dyDescent="0.3">
      <c r="A4719" s="44"/>
      <c r="B4719" s="44"/>
      <c r="C4719" s="44"/>
      <c r="D4719" s="44"/>
      <c r="E4719" s="44" t="s">
        <v>1629</v>
      </c>
      <c r="F4719" s="45">
        <v>0.32</v>
      </c>
      <c r="G4719" s="44" t="s">
        <v>1630</v>
      </c>
      <c r="H4719" s="45">
        <v>0</v>
      </c>
      <c r="I4719" s="44" t="s">
        <v>1631</v>
      </c>
      <c r="J4719" s="45">
        <v>0.32</v>
      </c>
      <c r="L4719">
        <f>_xlfn.XLOOKUP(B4719,Analítico!B:B,Analítico!I:I,0)</f>
        <v>0</v>
      </c>
    </row>
    <row r="4720" spans="1:12" ht="15" hidden="1" customHeight="1" thickBot="1" x14ac:dyDescent="0.3">
      <c r="A4720" s="44"/>
      <c r="B4720" s="44"/>
      <c r="C4720" s="44"/>
      <c r="D4720" s="44"/>
      <c r="E4720" s="44" t="s">
        <v>1632</v>
      </c>
      <c r="F4720" s="45">
        <v>7.0000000000000007E-2</v>
      </c>
      <c r="G4720" s="44"/>
      <c r="H4720" s="229" t="s">
        <v>1633</v>
      </c>
      <c r="I4720" s="229"/>
      <c r="J4720" s="45">
        <v>0.39</v>
      </c>
      <c r="L4720">
        <f>_xlfn.XLOOKUP(B4720,Analítico!B:B,Analítico!I:I,0)</f>
        <v>0</v>
      </c>
    </row>
    <row r="4721" spans="1:12" ht="0.75" customHeight="1" thickTop="1" x14ac:dyDescent="0.25">
      <c r="A4721" s="49"/>
      <c r="B4721" s="49"/>
      <c r="C4721" s="49"/>
      <c r="D4721" s="49"/>
      <c r="E4721" s="49"/>
      <c r="F4721" s="49"/>
      <c r="G4721" s="49"/>
      <c r="H4721" s="49"/>
      <c r="I4721" s="49"/>
      <c r="J4721" s="49"/>
      <c r="L4721">
        <f>_xlfn.XLOOKUP(B4721,Analítico!B:B,Analítico!I:I,0)</f>
        <v>0</v>
      </c>
    </row>
    <row r="4722" spans="1:12" ht="18" hidden="1" customHeight="1" x14ac:dyDescent="0.25">
      <c r="A4722" s="36"/>
      <c r="B4722" s="37" t="s">
        <v>137</v>
      </c>
      <c r="C4722" s="36" t="s">
        <v>138</v>
      </c>
      <c r="D4722" s="36" t="s">
        <v>9</v>
      </c>
      <c r="E4722" s="250" t="s">
        <v>1626</v>
      </c>
      <c r="F4722" s="250"/>
      <c r="G4722" s="38" t="s">
        <v>139</v>
      </c>
      <c r="H4722" s="37" t="s">
        <v>140</v>
      </c>
      <c r="I4722" s="37" t="s">
        <v>141</v>
      </c>
      <c r="J4722" s="37" t="s">
        <v>10</v>
      </c>
      <c r="L4722" t="str">
        <f>_xlfn.XLOOKUP(B4722,Analítico!B:B,Analítico!I:I,0)</f>
        <v>Valor Unit</v>
      </c>
    </row>
    <row r="4723" spans="1:12" ht="25.5" customHeight="1" x14ac:dyDescent="0.25">
      <c r="A4723" s="39" t="s">
        <v>1636</v>
      </c>
      <c r="B4723" s="40" t="s">
        <v>3634</v>
      </c>
      <c r="C4723" s="39" t="s">
        <v>157</v>
      </c>
      <c r="D4723" s="39" t="s">
        <v>3635</v>
      </c>
      <c r="E4723" s="251" t="s">
        <v>1637</v>
      </c>
      <c r="F4723" s="251"/>
      <c r="G4723" s="41" t="s">
        <v>266</v>
      </c>
      <c r="H4723" s="42">
        <v>1</v>
      </c>
      <c r="I4723" s="43">
        <v>0.32</v>
      </c>
      <c r="J4723" s="43">
        <v>0.32</v>
      </c>
      <c r="L4723">
        <f>_xlfn.XLOOKUP(B4723,Analítico!B:B,Analítico!I:I,0)</f>
        <v>0</v>
      </c>
    </row>
    <row r="4724" spans="1:12" ht="24" customHeight="1" thickBot="1" x14ac:dyDescent="0.3">
      <c r="A4724" s="55" t="s">
        <v>1627</v>
      </c>
      <c r="B4724" s="56" t="s">
        <v>3636</v>
      </c>
      <c r="C4724" s="55" t="s">
        <v>157</v>
      </c>
      <c r="D4724" s="55" t="s">
        <v>3637</v>
      </c>
      <c r="E4724" s="249" t="s">
        <v>1665</v>
      </c>
      <c r="F4724" s="249"/>
      <c r="G4724" s="57" t="s">
        <v>266</v>
      </c>
      <c r="H4724" s="58">
        <v>1.549E-2</v>
      </c>
      <c r="I4724" s="59">
        <v>20.68</v>
      </c>
      <c r="J4724" s="59">
        <v>0.32</v>
      </c>
      <c r="L4724">
        <f>_xlfn.XLOOKUP(B4724,Analítico!B:B,Analítico!I:I,0)</f>
        <v>0</v>
      </c>
    </row>
    <row r="4725" spans="1:12" ht="26.25" hidden="1" thickBot="1" x14ac:dyDescent="0.3">
      <c r="A4725" s="44"/>
      <c r="B4725" s="44"/>
      <c r="C4725" s="44"/>
      <c r="D4725" s="44"/>
      <c r="E4725" s="44" t="s">
        <v>1629</v>
      </c>
      <c r="F4725" s="45">
        <v>0.32</v>
      </c>
      <c r="G4725" s="44" t="s">
        <v>1630</v>
      </c>
      <c r="H4725" s="45">
        <v>0</v>
      </c>
      <c r="I4725" s="44" t="s">
        <v>1631</v>
      </c>
      <c r="J4725" s="45">
        <v>0.32</v>
      </c>
      <c r="L4725">
        <f>_xlfn.XLOOKUP(B4725,Analítico!B:B,Analítico!I:I,0)</f>
        <v>0</v>
      </c>
    </row>
    <row r="4726" spans="1:12" ht="15" hidden="1" customHeight="1" thickBot="1" x14ac:dyDescent="0.3">
      <c r="A4726" s="44"/>
      <c r="B4726" s="44"/>
      <c r="C4726" s="44"/>
      <c r="D4726" s="44"/>
      <c r="E4726" s="44" t="s">
        <v>1632</v>
      </c>
      <c r="F4726" s="45">
        <v>7.0000000000000007E-2</v>
      </c>
      <c r="G4726" s="44"/>
      <c r="H4726" s="229" t="s">
        <v>1633</v>
      </c>
      <c r="I4726" s="229"/>
      <c r="J4726" s="45">
        <v>0.39</v>
      </c>
      <c r="L4726">
        <f>_xlfn.XLOOKUP(B4726,Analítico!B:B,Analítico!I:I,0)</f>
        <v>0</v>
      </c>
    </row>
    <row r="4727" spans="1:12" ht="0.75" customHeight="1" thickTop="1" x14ac:dyDescent="0.25">
      <c r="A4727" s="49"/>
      <c r="B4727" s="49"/>
      <c r="C4727" s="49"/>
      <c r="D4727" s="49"/>
      <c r="E4727" s="49"/>
      <c r="F4727" s="49"/>
      <c r="G4727" s="49"/>
      <c r="H4727" s="49"/>
      <c r="I4727" s="49"/>
      <c r="J4727" s="49"/>
      <c r="L4727">
        <f>_xlfn.XLOOKUP(B4727,Analítico!B:B,Analítico!I:I,0)</f>
        <v>0</v>
      </c>
    </row>
    <row r="4728" spans="1:12" ht="18" hidden="1" customHeight="1" x14ac:dyDescent="0.25">
      <c r="A4728" s="36"/>
      <c r="B4728" s="37" t="s">
        <v>137</v>
      </c>
      <c r="C4728" s="36" t="s">
        <v>138</v>
      </c>
      <c r="D4728" s="36" t="s">
        <v>9</v>
      </c>
      <c r="E4728" s="250" t="s">
        <v>1626</v>
      </c>
      <c r="F4728" s="250"/>
      <c r="G4728" s="38" t="s">
        <v>139</v>
      </c>
      <c r="H4728" s="37" t="s">
        <v>140</v>
      </c>
      <c r="I4728" s="37" t="s">
        <v>141</v>
      </c>
      <c r="J4728" s="37" t="s">
        <v>10</v>
      </c>
      <c r="L4728" t="str">
        <f>_xlfn.XLOOKUP(B4728,Analítico!B:B,Analítico!I:I,0)</f>
        <v>Valor Unit</v>
      </c>
    </row>
    <row r="4729" spans="1:12" ht="25.5" customHeight="1" x14ac:dyDescent="0.25">
      <c r="A4729" s="39" t="s">
        <v>1636</v>
      </c>
      <c r="B4729" s="40" t="s">
        <v>3638</v>
      </c>
      <c r="C4729" s="39" t="s">
        <v>157</v>
      </c>
      <c r="D4729" s="39" t="s">
        <v>3639</v>
      </c>
      <c r="E4729" s="251" t="s">
        <v>1637</v>
      </c>
      <c r="F4729" s="251"/>
      <c r="G4729" s="41" t="s">
        <v>266</v>
      </c>
      <c r="H4729" s="42">
        <v>1</v>
      </c>
      <c r="I4729" s="43">
        <v>0.25</v>
      </c>
      <c r="J4729" s="43">
        <v>0.25</v>
      </c>
      <c r="L4729">
        <f>_xlfn.XLOOKUP(B4729,Analítico!B:B,Analítico!I:I,0)</f>
        <v>0</v>
      </c>
    </row>
    <row r="4730" spans="1:12" ht="24" customHeight="1" thickBot="1" x14ac:dyDescent="0.3">
      <c r="A4730" s="55" t="s">
        <v>1627</v>
      </c>
      <c r="B4730" s="56" t="s">
        <v>2617</v>
      </c>
      <c r="C4730" s="55" t="s">
        <v>157</v>
      </c>
      <c r="D4730" s="55" t="s">
        <v>2618</v>
      </c>
      <c r="E4730" s="249" t="s">
        <v>1665</v>
      </c>
      <c r="F4730" s="249"/>
      <c r="G4730" s="57" t="s">
        <v>266</v>
      </c>
      <c r="H4730" s="58">
        <v>1.2109999999999999E-2</v>
      </c>
      <c r="I4730" s="43">
        <f>L4730</f>
        <v>20.350000000000001</v>
      </c>
      <c r="J4730" s="43">
        <f>H4730*I4730</f>
        <v>0.2464385</v>
      </c>
      <c r="L4730">
        <f>_xlfn.XLOOKUP(B4730,Analítico!B:B,Analítico!I:I,0)</f>
        <v>20.350000000000001</v>
      </c>
    </row>
    <row r="4731" spans="1:12" ht="26.25" hidden="1" thickBot="1" x14ac:dyDescent="0.3">
      <c r="A4731" s="44"/>
      <c r="B4731" s="44"/>
      <c r="C4731" s="44"/>
      <c r="D4731" s="44"/>
      <c r="E4731" s="44" t="s">
        <v>1629</v>
      </c>
      <c r="F4731" s="45">
        <v>0.25</v>
      </c>
      <c r="G4731" s="44" t="s">
        <v>1630</v>
      </c>
      <c r="H4731" s="45">
        <v>0</v>
      </c>
      <c r="I4731" s="44" t="s">
        <v>1631</v>
      </c>
      <c r="J4731" s="45">
        <v>0.25</v>
      </c>
      <c r="L4731">
        <f>_xlfn.XLOOKUP(B4731,Analítico!B:B,Analítico!I:I,0)</f>
        <v>0</v>
      </c>
    </row>
    <row r="4732" spans="1:12" ht="15" hidden="1" customHeight="1" thickBot="1" x14ac:dyDescent="0.3">
      <c r="A4732" s="44"/>
      <c r="B4732" s="44"/>
      <c r="C4732" s="44"/>
      <c r="D4732" s="44"/>
      <c r="E4732" s="44" t="s">
        <v>1632</v>
      </c>
      <c r="F4732" s="45">
        <v>0.05</v>
      </c>
      <c r="G4732" s="44"/>
      <c r="H4732" s="229" t="s">
        <v>1633</v>
      </c>
      <c r="I4732" s="229"/>
      <c r="J4732" s="45">
        <v>0.3</v>
      </c>
      <c r="L4732">
        <f>_xlfn.XLOOKUP(B4732,Analítico!B:B,Analítico!I:I,0)</f>
        <v>0</v>
      </c>
    </row>
    <row r="4733" spans="1:12" ht="0.75" customHeight="1" thickTop="1" x14ac:dyDescent="0.25">
      <c r="A4733" s="49"/>
      <c r="B4733" s="49"/>
      <c r="C4733" s="49"/>
      <c r="D4733" s="49"/>
      <c r="E4733" s="49"/>
      <c r="F4733" s="49"/>
      <c r="G4733" s="49"/>
      <c r="H4733" s="49"/>
      <c r="I4733" s="49"/>
      <c r="J4733" s="49"/>
      <c r="L4733">
        <f>_xlfn.XLOOKUP(B4733,Analítico!B:B,Analítico!I:I,0)</f>
        <v>0</v>
      </c>
    </row>
    <row r="4734" spans="1:12" ht="18" hidden="1" customHeight="1" x14ac:dyDescent="0.25">
      <c r="A4734" s="36"/>
      <c r="B4734" s="37" t="s">
        <v>137</v>
      </c>
      <c r="C4734" s="36" t="s">
        <v>138</v>
      </c>
      <c r="D4734" s="36" t="s">
        <v>9</v>
      </c>
      <c r="E4734" s="250" t="s">
        <v>1626</v>
      </c>
      <c r="F4734" s="250"/>
      <c r="G4734" s="38" t="s">
        <v>139</v>
      </c>
      <c r="H4734" s="37" t="s">
        <v>140</v>
      </c>
      <c r="I4734" s="37" t="s">
        <v>141</v>
      </c>
      <c r="J4734" s="37" t="s">
        <v>10</v>
      </c>
      <c r="L4734" t="str">
        <f>_xlfn.XLOOKUP(B4734,Analítico!B:B,Analítico!I:I,0)</f>
        <v>Valor Unit</v>
      </c>
    </row>
    <row r="4735" spans="1:12" ht="25.5" customHeight="1" x14ac:dyDescent="0.25">
      <c r="A4735" s="39" t="s">
        <v>1636</v>
      </c>
      <c r="B4735" s="40" t="s">
        <v>2860</v>
      </c>
      <c r="C4735" s="39" t="s">
        <v>157</v>
      </c>
      <c r="D4735" s="39" t="s">
        <v>2861</v>
      </c>
      <c r="E4735" s="251" t="s">
        <v>1637</v>
      </c>
      <c r="F4735" s="251"/>
      <c r="G4735" s="41" t="s">
        <v>266</v>
      </c>
      <c r="H4735" s="42">
        <v>1</v>
      </c>
      <c r="I4735" s="43">
        <f t="shared" ref="I4735:I4736" si="917">L4735</f>
        <v>0.27</v>
      </c>
      <c r="J4735" s="43">
        <f t="shared" ref="J4735:J4736" si="918">H4735*I4735</f>
        <v>0.27</v>
      </c>
      <c r="L4735">
        <f>_xlfn.XLOOKUP(B4735,Analítico!B:B,Analítico!I:I,0)</f>
        <v>0.27</v>
      </c>
    </row>
    <row r="4736" spans="1:12" ht="24" customHeight="1" thickBot="1" x14ac:dyDescent="0.3">
      <c r="A4736" s="55" t="s">
        <v>1627</v>
      </c>
      <c r="B4736" s="56" t="s">
        <v>264</v>
      </c>
      <c r="C4736" s="55" t="s">
        <v>157</v>
      </c>
      <c r="D4736" s="55" t="s">
        <v>265</v>
      </c>
      <c r="E4736" s="249" t="s">
        <v>1665</v>
      </c>
      <c r="F4736" s="249"/>
      <c r="G4736" s="57" t="s">
        <v>266</v>
      </c>
      <c r="H4736" s="58">
        <v>2.2249999999999999E-2</v>
      </c>
      <c r="I4736" s="43">
        <f t="shared" si="917"/>
        <v>12.777270999999999</v>
      </c>
      <c r="J4736" s="43">
        <f t="shared" si="918"/>
        <v>0.28429427974999999</v>
      </c>
      <c r="L4736">
        <f>_xlfn.XLOOKUP(B4736,Analítico!B:B,Analítico!I:I,0)</f>
        <v>12.777270999999999</v>
      </c>
    </row>
    <row r="4737" spans="1:12" ht="26.25" hidden="1" thickBot="1" x14ac:dyDescent="0.3">
      <c r="A4737" s="44"/>
      <c r="B4737" s="44"/>
      <c r="C4737" s="44"/>
      <c r="D4737" s="44"/>
      <c r="E4737" s="44" t="s">
        <v>1629</v>
      </c>
      <c r="F4737" s="45">
        <v>0.28000000000000003</v>
      </c>
      <c r="G4737" s="44" t="s">
        <v>1630</v>
      </c>
      <c r="H4737" s="45">
        <v>0</v>
      </c>
      <c r="I4737" s="44" t="s">
        <v>1631</v>
      </c>
      <c r="J4737" s="45">
        <v>0.28000000000000003</v>
      </c>
      <c r="L4737">
        <f>_xlfn.XLOOKUP(B4737,Analítico!B:B,Analítico!I:I,0)</f>
        <v>0</v>
      </c>
    </row>
    <row r="4738" spans="1:12" ht="15" hidden="1" customHeight="1" thickBot="1" x14ac:dyDescent="0.3">
      <c r="A4738" s="44"/>
      <c r="B4738" s="44"/>
      <c r="C4738" s="44"/>
      <c r="D4738" s="44"/>
      <c r="E4738" s="44" t="s">
        <v>1632</v>
      </c>
      <c r="F4738" s="45">
        <v>0.06</v>
      </c>
      <c r="G4738" s="44"/>
      <c r="H4738" s="229" t="s">
        <v>1633</v>
      </c>
      <c r="I4738" s="229"/>
      <c r="J4738" s="45">
        <v>0.34</v>
      </c>
      <c r="L4738">
        <f>_xlfn.XLOOKUP(B4738,Analítico!B:B,Analítico!I:I,0)</f>
        <v>0</v>
      </c>
    </row>
    <row r="4739" spans="1:12" ht="0.75" customHeight="1" thickTop="1" x14ac:dyDescent="0.25">
      <c r="A4739" s="49"/>
      <c r="B4739" s="49"/>
      <c r="C4739" s="49"/>
      <c r="D4739" s="49"/>
      <c r="E4739" s="49"/>
      <c r="F4739" s="49"/>
      <c r="G4739" s="49"/>
      <c r="H4739" s="49"/>
      <c r="I4739" s="49"/>
      <c r="J4739" s="49"/>
      <c r="L4739">
        <f>_xlfn.XLOOKUP(B4739,Analítico!B:B,Analítico!I:I,0)</f>
        <v>0</v>
      </c>
    </row>
    <row r="4740" spans="1:12" ht="18" hidden="1" customHeight="1" x14ac:dyDescent="0.25">
      <c r="A4740" s="36"/>
      <c r="B4740" s="37" t="s">
        <v>137</v>
      </c>
      <c r="C4740" s="36" t="s">
        <v>138</v>
      </c>
      <c r="D4740" s="36" t="s">
        <v>9</v>
      </c>
      <c r="E4740" s="250" t="s">
        <v>1626</v>
      </c>
      <c r="F4740" s="250"/>
      <c r="G4740" s="38" t="s">
        <v>139</v>
      </c>
      <c r="H4740" s="37" t="s">
        <v>140</v>
      </c>
      <c r="I4740" s="37" t="s">
        <v>141</v>
      </c>
      <c r="J4740" s="37" t="s">
        <v>10</v>
      </c>
      <c r="L4740" t="str">
        <f>_xlfn.XLOOKUP(B4740,Analítico!B:B,Analítico!I:I,0)</f>
        <v>Valor Unit</v>
      </c>
    </row>
    <row r="4741" spans="1:12" ht="25.5" customHeight="1" x14ac:dyDescent="0.25">
      <c r="A4741" s="39" t="s">
        <v>1636</v>
      </c>
      <c r="B4741" s="40" t="s">
        <v>3640</v>
      </c>
      <c r="C4741" s="39" t="s">
        <v>157</v>
      </c>
      <c r="D4741" s="39" t="s">
        <v>3641</v>
      </c>
      <c r="E4741" s="251" t="s">
        <v>1637</v>
      </c>
      <c r="F4741" s="251"/>
      <c r="G4741" s="41" t="s">
        <v>266</v>
      </c>
      <c r="H4741" s="42">
        <v>1</v>
      </c>
      <c r="I4741" s="43">
        <v>0.25</v>
      </c>
      <c r="J4741" s="43">
        <v>0.25</v>
      </c>
      <c r="L4741">
        <f>_xlfn.XLOOKUP(B4741,Analítico!B:B,Analítico!I:I,0)</f>
        <v>0</v>
      </c>
    </row>
    <row r="4742" spans="1:12" ht="24" customHeight="1" thickBot="1" x14ac:dyDescent="0.3">
      <c r="A4742" s="55" t="s">
        <v>1627</v>
      </c>
      <c r="B4742" s="56" t="s">
        <v>3159</v>
      </c>
      <c r="C4742" s="55" t="s">
        <v>157</v>
      </c>
      <c r="D4742" s="55" t="s">
        <v>3160</v>
      </c>
      <c r="E4742" s="249" t="s">
        <v>1665</v>
      </c>
      <c r="F4742" s="249"/>
      <c r="G4742" s="57" t="s">
        <v>266</v>
      </c>
      <c r="H4742" s="58">
        <v>1.2109999999999999E-2</v>
      </c>
      <c r="I4742" s="43">
        <f>L4742</f>
        <v>20.32</v>
      </c>
      <c r="J4742" s="43">
        <f>H4742*I4742</f>
        <v>0.24607519999999999</v>
      </c>
      <c r="L4742">
        <f>_xlfn.XLOOKUP(B4742,Analítico!B:B,Analítico!I:I,0)</f>
        <v>20.32</v>
      </c>
    </row>
    <row r="4743" spans="1:12" ht="26.25" hidden="1" thickBot="1" x14ac:dyDescent="0.3">
      <c r="A4743" s="44"/>
      <c r="B4743" s="44"/>
      <c r="C4743" s="44"/>
      <c r="D4743" s="44"/>
      <c r="E4743" s="44" t="s">
        <v>1629</v>
      </c>
      <c r="F4743" s="45">
        <v>0.25</v>
      </c>
      <c r="G4743" s="44" t="s">
        <v>1630</v>
      </c>
      <c r="H4743" s="45">
        <v>0</v>
      </c>
      <c r="I4743" s="44" t="s">
        <v>1631</v>
      </c>
      <c r="J4743" s="45">
        <v>0.25</v>
      </c>
      <c r="L4743">
        <f>_xlfn.XLOOKUP(B4743,Analítico!B:B,Analítico!I:I,0)</f>
        <v>0</v>
      </c>
    </row>
    <row r="4744" spans="1:12" ht="15" hidden="1" customHeight="1" thickBot="1" x14ac:dyDescent="0.3">
      <c r="A4744" s="44"/>
      <c r="B4744" s="44"/>
      <c r="C4744" s="44"/>
      <c r="D4744" s="44"/>
      <c r="E4744" s="44" t="s">
        <v>1632</v>
      </c>
      <c r="F4744" s="45">
        <v>0.05</v>
      </c>
      <c r="G4744" s="44"/>
      <c r="H4744" s="229" t="s">
        <v>1633</v>
      </c>
      <c r="I4744" s="229"/>
      <c r="J4744" s="45">
        <v>0.3</v>
      </c>
      <c r="L4744">
        <f>_xlfn.XLOOKUP(B4744,Analítico!B:B,Analítico!I:I,0)</f>
        <v>0</v>
      </c>
    </row>
    <row r="4745" spans="1:12" ht="0.75" customHeight="1" thickTop="1" x14ac:dyDescent="0.25">
      <c r="A4745" s="49"/>
      <c r="B4745" s="49"/>
      <c r="C4745" s="49"/>
      <c r="D4745" s="49"/>
      <c r="E4745" s="49"/>
      <c r="F4745" s="49"/>
      <c r="G4745" s="49"/>
      <c r="H4745" s="49"/>
      <c r="I4745" s="49"/>
      <c r="J4745" s="49"/>
      <c r="L4745">
        <f>_xlfn.XLOOKUP(B4745,Analítico!B:B,Analítico!I:I,0)</f>
        <v>0</v>
      </c>
    </row>
    <row r="4746" spans="1:12" ht="18" hidden="1" customHeight="1" x14ac:dyDescent="0.25">
      <c r="A4746" s="36"/>
      <c r="B4746" s="37" t="s">
        <v>137</v>
      </c>
      <c r="C4746" s="36" t="s">
        <v>138</v>
      </c>
      <c r="D4746" s="36" t="s">
        <v>9</v>
      </c>
      <c r="E4746" s="250" t="s">
        <v>1626</v>
      </c>
      <c r="F4746" s="250"/>
      <c r="G4746" s="38" t="s">
        <v>139</v>
      </c>
      <c r="H4746" s="37" t="s">
        <v>140</v>
      </c>
      <c r="I4746" s="37" t="s">
        <v>141</v>
      </c>
      <c r="J4746" s="37" t="s">
        <v>10</v>
      </c>
      <c r="L4746" t="str">
        <f>_xlfn.XLOOKUP(B4746,Analítico!B:B,Analítico!I:I,0)</f>
        <v>Valor Unit</v>
      </c>
    </row>
    <row r="4747" spans="1:12" ht="25.5" customHeight="1" x14ac:dyDescent="0.25">
      <c r="A4747" s="39" t="s">
        <v>1636</v>
      </c>
      <c r="B4747" s="40" t="s">
        <v>3642</v>
      </c>
      <c r="C4747" s="39" t="s">
        <v>157</v>
      </c>
      <c r="D4747" s="39" t="s">
        <v>3643</v>
      </c>
      <c r="E4747" s="251" t="s">
        <v>1637</v>
      </c>
      <c r="F4747" s="251"/>
      <c r="G4747" s="41" t="s">
        <v>266</v>
      </c>
      <c r="H4747" s="42">
        <v>1</v>
      </c>
      <c r="I4747" s="43">
        <v>0.25</v>
      </c>
      <c r="J4747" s="43">
        <v>0.25</v>
      </c>
      <c r="L4747">
        <f>_xlfn.XLOOKUP(B4747,Analítico!B:B,Analítico!I:I,0)</f>
        <v>0</v>
      </c>
    </row>
    <row r="4748" spans="1:12" ht="24" customHeight="1" thickBot="1" x14ac:dyDescent="0.3">
      <c r="A4748" s="55" t="s">
        <v>1627</v>
      </c>
      <c r="B4748" s="56" t="s">
        <v>3644</v>
      </c>
      <c r="C4748" s="55" t="s">
        <v>157</v>
      </c>
      <c r="D4748" s="55" t="s">
        <v>3645</v>
      </c>
      <c r="E4748" s="249" t="s">
        <v>1665</v>
      </c>
      <c r="F4748" s="249"/>
      <c r="G4748" s="57" t="s">
        <v>266</v>
      </c>
      <c r="H4748" s="58">
        <v>1.2109999999999999E-2</v>
      </c>
      <c r="I4748" s="59">
        <v>20.68</v>
      </c>
      <c r="J4748" s="59">
        <v>0.25</v>
      </c>
      <c r="L4748">
        <f>_xlfn.XLOOKUP(B4748,Analítico!B:B,Analítico!I:I,0)</f>
        <v>0</v>
      </c>
    </row>
    <row r="4749" spans="1:12" ht="26.25" hidden="1" thickBot="1" x14ac:dyDescent="0.3">
      <c r="A4749" s="44"/>
      <c r="B4749" s="44"/>
      <c r="C4749" s="44"/>
      <c r="D4749" s="44"/>
      <c r="E4749" s="44" t="s">
        <v>1629</v>
      </c>
      <c r="F4749" s="45">
        <v>0.25</v>
      </c>
      <c r="G4749" s="44" t="s">
        <v>1630</v>
      </c>
      <c r="H4749" s="45">
        <v>0</v>
      </c>
      <c r="I4749" s="44" t="s">
        <v>1631</v>
      </c>
      <c r="J4749" s="45">
        <v>0.25</v>
      </c>
      <c r="L4749">
        <f>_xlfn.XLOOKUP(B4749,Analítico!B:B,Analítico!I:I,0)</f>
        <v>0</v>
      </c>
    </row>
    <row r="4750" spans="1:12" ht="15" hidden="1" customHeight="1" thickBot="1" x14ac:dyDescent="0.3">
      <c r="A4750" s="44"/>
      <c r="B4750" s="44"/>
      <c r="C4750" s="44"/>
      <c r="D4750" s="44"/>
      <c r="E4750" s="44" t="s">
        <v>1632</v>
      </c>
      <c r="F4750" s="45">
        <v>0.05</v>
      </c>
      <c r="G4750" s="44"/>
      <c r="H4750" s="229" t="s">
        <v>1633</v>
      </c>
      <c r="I4750" s="229"/>
      <c r="J4750" s="45">
        <v>0.3</v>
      </c>
      <c r="L4750">
        <f>_xlfn.XLOOKUP(B4750,Analítico!B:B,Analítico!I:I,0)</f>
        <v>0</v>
      </c>
    </row>
    <row r="4751" spans="1:12" ht="0.75" customHeight="1" thickTop="1" x14ac:dyDescent="0.25">
      <c r="A4751" s="49"/>
      <c r="B4751" s="49"/>
      <c r="C4751" s="49"/>
      <c r="D4751" s="49"/>
      <c r="E4751" s="49"/>
      <c r="F4751" s="49"/>
      <c r="G4751" s="49"/>
      <c r="H4751" s="49"/>
      <c r="I4751" s="49"/>
      <c r="J4751" s="49"/>
      <c r="L4751">
        <f>_xlfn.XLOOKUP(B4751,Analítico!B:B,Analítico!I:I,0)</f>
        <v>0</v>
      </c>
    </row>
    <row r="4752" spans="1:12" ht="18" hidden="1" customHeight="1" x14ac:dyDescent="0.25">
      <c r="A4752" s="36"/>
      <c r="B4752" s="37" t="s">
        <v>137</v>
      </c>
      <c r="C4752" s="36" t="s">
        <v>138</v>
      </c>
      <c r="D4752" s="36" t="s">
        <v>9</v>
      </c>
      <c r="E4752" s="250" t="s">
        <v>1626</v>
      </c>
      <c r="F4752" s="250"/>
      <c r="G4752" s="38" t="s">
        <v>139</v>
      </c>
      <c r="H4752" s="37" t="s">
        <v>140</v>
      </c>
      <c r="I4752" s="37" t="s">
        <v>141</v>
      </c>
      <c r="J4752" s="37" t="s">
        <v>10</v>
      </c>
      <c r="L4752" t="str">
        <f>_xlfn.XLOOKUP(B4752,Analítico!B:B,Analítico!I:I,0)</f>
        <v>Valor Unit</v>
      </c>
    </row>
    <row r="4753" spans="1:12" ht="25.5" customHeight="1" x14ac:dyDescent="0.25">
      <c r="A4753" s="39" t="s">
        <v>1636</v>
      </c>
      <c r="B4753" s="40" t="s">
        <v>3646</v>
      </c>
      <c r="C4753" s="39" t="s">
        <v>157</v>
      </c>
      <c r="D4753" s="39" t="s">
        <v>3647</v>
      </c>
      <c r="E4753" s="251" t="s">
        <v>1637</v>
      </c>
      <c r="F4753" s="251"/>
      <c r="G4753" s="41" t="s">
        <v>266</v>
      </c>
      <c r="H4753" s="42">
        <v>1</v>
      </c>
      <c r="I4753" s="43">
        <v>0.24</v>
      </c>
      <c r="J4753" s="43">
        <v>0.24</v>
      </c>
      <c r="L4753">
        <f>_xlfn.XLOOKUP(B4753,Analítico!B:B,Analítico!I:I,0)</f>
        <v>0</v>
      </c>
    </row>
    <row r="4754" spans="1:12" ht="24" customHeight="1" thickBot="1" x14ac:dyDescent="0.3">
      <c r="A4754" s="55" t="s">
        <v>1627</v>
      </c>
      <c r="B4754" s="56" t="s">
        <v>3648</v>
      </c>
      <c r="C4754" s="55" t="s">
        <v>157</v>
      </c>
      <c r="D4754" s="55" t="s">
        <v>3649</v>
      </c>
      <c r="E4754" s="249" t="s">
        <v>1665</v>
      </c>
      <c r="F4754" s="249"/>
      <c r="G4754" s="57" t="s">
        <v>266</v>
      </c>
      <c r="H4754" s="58">
        <v>1.2109999999999999E-2</v>
      </c>
      <c r="I4754" s="59">
        <v>20.420000000000002</v>
      </c>
      <c r="J4754" s="59">
        <v>0.24</v>
      </c>
      <c r="L4754">
        <f>_xlfn.XLOOKUP(B4754,Analítico!B:B,Analítico!I:I,0)</f>
        <v>0</v>
      </c>
    </row>
    <row r="4755" spans="1:12" ht="26.25" hidden="1" thickBot="1" x14ac:dyDescent="0.3">
      <c r="A4755" s="44"/>
      <c r="B4755" s="44"/>
      <c r="C4755" s="44"/>
      <c r="D4755" s="44"/>
      <c r="E4755" s="44" t="s">
        <v>1629</v>
      </c>
      <c r="F4755" s="45">
        <v>0.24</v>
      </c>
      <c r="G4755" s="44" t="s">
        <v>1630</v>
      </c>
      <c r="H4755" s="45">
        <v>0</v>
      </c>
      <c r="I4755" s="44" t="s">
        <v>1631</v>
      </c>
      <c r="J4755" s="45">
        <v>0.24</v>
      </c>
      <c r="L4755">
        <f>_xlfn.XLOOKUP(B4755,Analítico!B:B,Analítico!I:I,0)</f>
        <v>0</v>
      </c>
    </row>
    <row r="4756" spans="1:12" ht="15" hidden="1" customHeight="1" thickBot="1" x14ac:dyDescent="0.3">
      <c r="A4756" s="44"/>
      <c r="B4756" s="44"/>
      <c r="C4756" s="44"/>
      <c r="D4756" s="44"/>
      <c r="E4756" s="44" t="s">
        <v>1632</v>
      </c>
      <c r="F4756" s="45">
        <v>0.05</v>
      </c>
      <c r="G4756" s="44"/>
      <c r="H4756" s="229" t="s">
        <v>1633</v>
      </c>
      <c r="I4756" s="229"/>
      <c r="J4756" s="45">
        <v>0.28999999999999998</v>
      </c>
      <c r="L4756">
        <f>_xlfn.XLOOKUP(B4756,Analítico!B:B,Analítico!I:I,0)</f>
        <v>0</v>
      </c>
    </row>
    <row r="4757" spans="1:12" ht="0.75" customHeight="1" thickTop="1" x14ac:dyDescent="0.25">
      <c r="A4757" s="49"/>
      <c r="B4757" s="49"/>
      <c r="C4757" s="49"/>
      <c r="D4757" s="49"/>
      <c r="E4757" s="49"/>
      <c r="F4757" s="49"/>
      <c r="G4757" s="49"/>
      <c r="H4757" s="49"/>
      <c r="I4757" s="49"/>
      <c r="J4757" s="49"/>
      <c r="L4757">
        <f>_xlfn.XLOOKUP(B4757,Analítico!B:B,Analítico!I:I,0)</f>
        <v>0</v>
      </c>
    </row>
    <row r="4758" spans="1:12" ht="18" hidden="1" customHeight="1" x14ac:dyDescent="0.25">
      <c r="A4758" s="36"/>
      <c r="B4758" s="37" t="s">
        <v>137</v>
      </c>
      <c r="C4758" s="36" t="s">
        <v>138</v>
      </c>
      <c r="D4758" s="36" t="s">
        <v>9</v>
      </c>
      <c r="E4758" s="250" t="s">
        <v>1626</v>
      </c>
      <c r="F4758" s="250"/>
      <c r="G4758" s="38" t="s">
        <v>139</v>
      </c>
      <c r="H4758" s="37" t="s">
        <v>140</v>
      </c>
      <c r="I4758" s="37" t="s">
        <v>141</v>
      </c>
      <c r="J4758" s="37" t="s">
        <v>10</v>
      </c>
      <c r="L4758" t="str">
        <f>_xlfn.XLOOKUP(B4758,Analítico!B:B,Analítico!I:I,0)</f>
        <v>Valor Unit</v>
      </c>
    </row>
    <row r="4759" spans="1:12" ht="25.5" customHeight="1" x14ac:dyDescent="0.25">
      <c r="A4759" s="39" t="s">
        <v>1636</v>
      </c>
      <c r="B4759" s="40" t="s">
        <v>3356</v>
      </c>
      <c r="C4759" s="39" t="s">
        <v>157</v>
      </c>
      <c r="D4759" s="39" t="s">
        <v>3357</v>
      </c>
      <c r="E4759" s="251" t="s">
        <v>1637</v>
      </c>
      <c r="F4759" s="251"/>
      <c r="G4759" s="41" t="s">
        <v>266</v>
      </c>
      <c r="H4759" s="42">
        <v>1</v>
      </c>
      <c r="I4759" s="43">
        <f t="shared" ref="I4759:I4760" si="919">L4759</f>
        <v>0.51</v>
      </c>
      <c r="J4759" s="43">
        <f t="shared" ref="J4759:J4760" si="920">H4759*I4759</f>
        <v>0.51</v>
      </c>
      <c r="L4759">
        <f>_xlfn.XLOOKUP(B4759,Analítico!B:B,Analítico!I:I,0)</f>
        <v>0.51</v>
      </c>
    </row>
    <row r="4760" spans="1:12" ht="24" customHeight="1" thickBot="1" x14ac:dyDescent="0.3">
      <c r="A4760" s="55" t="s">
        <v>1627</v>
      </c>
      <c r="B4760" s="56" t="s">
        <v>3358</v>
      </c>
      <c r="C4760" s="55" t="s">
        <v>157</v>
      </c>
      <c r="D4760" s="55" t="s">
        <v>3359</v>
      </c>
      <c r="E4760" s="249" t="s">
        <v>1665</v>
      </c>
      <c r="F4760" s="249"/>
      <c r="G4760" s="57" t="s">
        <v>266</v>
      </c>
      <c r="H4760" s="58">
        <v>1.8870000000000001E-2</v>
      </c>
      <c r="I4760" s="43">
        <f t="shared" si="919"/>
        <v>27.18</v>
      </c>
      <c r="J4760" s="43">
        <f t="shared" si="920"/>
        <v>0.51288660000000008</v>
      </c>
      <c r="L4760">
        <f>_xlfn.XLOOKUP(B4760,Analítico!B:B,Analítico!I:I,0)</f>
        <v>27.18</v>
      </c>
    </row>
    <row r="4761" spans="1:12" ht="26.25" hidden="1" thickBot="1" x14ac:dyDescent="0.3">
      <c r="A4761" s="44"/>
      <c r="B4761" s="44"/>
      <c r="C4761" s="44"/>
      <c r="D4761" s="44"/>
      <c r="E4761" s="44" t="s">
        <v>1629</v>
      </c>
      <c r="F4761" s="45">
        <v>0.52</v>
      </c>
      <c r="G4761" s="44" t="s">
        <v>1630</v>
      </c>
      <c r="H4761" s="45">
        <v>0</v>
      </c>
      <c r="I4761" s="44" t="s">
        <v>1631</v>
      </c>
      <c r="J4761" s="45">
        <v>0.52</v>
      </c>
      <c r="L4761">
        <f>_xlfn.XLOOKUP(B4761,Analítico!B:B,Analítico!I:I,0)</f>
        <v>0</v>
      </c>
    </row>
    <row r="4762" spans="1:12" ht="15" hidden="1" customHeight="1" thickBot="1" x14ac:dyDescent="0.3">
      <c r="A4762" s="44"/>
      <c r="B4762" s="44"/>
      <c r="C4762" s="44"/>
      <c r="D4762" s="44"/>
      <c r="E4762" s="44" t="s">
        <v>1632</v>
      </c>
      <c r="F4762" s="45">
        <v>0.11</v>
      </c>
      <c r="G4762" s="44"/>
      <c r="H4762" s="229" t="s">
        <v>1633</v>
      </c>
      <c r="I4762" s="229"/>
      <c r="J4762" s="45">
        <v>0.63</v>
      </c>
      <c r="L4762">
        <f>_xlfn.XLOOKUP(B4762,Analítico!B:B,Analítico!I:I,0)</f>
        <v>0</v>
      </c>
    </row>
    <row r="4763" spans="1:12" ht="0.75" customHeight="1" thickTop="1" x14ac:dyDescent="0.25">
      <c r="A4763" s="49"/>
      <c r="B4763" s="49"/>
      <c r="C4763" s="49"/>
      <c r="D4763" s="49"/>
      <c r="E4763" s="49"/>
      <c r="F4763" s="49"/>
      <c r="G4763" s="49"/>
      <c r="H4763" s="49"/>
      <c r="I4763" s="49"/>
      <c r="J4763" s="49"/>
      <c r="L4763">
        <f>_xlfn.XLOOKUP(B4763,Analítico!B:B,Analítico!I:I,0)</f>
        <v>0</v>
      </c>
    </row>
    <row r="4764" spans="1:12" ht="18" hidden="1" customHeight="1" x14ac:dyDescent="0.25">
      <c r="A4764" s="36"/>
      <c r="B4764" s="37" t="s">
        <v>137</v>
      </c>
      <c r="C4764" s="36" t="s">
        <v>138</v>
      </c>
      <c r="D4764" s="36" t="s">
        <v>9</v>
      </c>
      <c r="E4764" s="250" t="s">
        <v>1626</v>
      </c>
      <c r="F4764" s="250"/>
      <c r="G4764" s="38" t="s">
        <v>139</v>
      </c>
      <c r="H4764" s="37" t="s">
        <v>140</v>
      </c>
      <c r="I4764" s="37" t="s">
        <v>141</v>
      </c>
      <c r="J4764" s="37" t="s">
        <v>10</v>
      </c>
      <c r="L4764" t="str">
        <f>_xlfn.XLOOKUP(B4764,Analítico!B:B,Analítico!I:I,0)</f>
        <v>Valor Unit</v>
      </c>
    </row>
    <row r="4765" spans="1:12" ht="25.5" customHeight="1" x14ac:dyDescent="0.25">
      <c r="A4765" s="39" t="s">
        <v>1636</v>
      </c>
      <c r="B4765" s="40" t="s">
        <v>3650</v>
      </c>
      <c r="C4765" s="39" t="s">
        <v>157</v>
      </c>
      <c r="D4765" s="39" t="s">
        <v>3651</v>
      </c>
      <c r="E4765" s="251" t="s">
        <v>1637</v>
      </c>
      <c r="F4765" s="251"/>
      <c r="G4765" s="41" t="s">
        <v>266</v>
      </c>
      <c r="H4765" s="42">
        <v>1</v>
      </c>
      <c r="I4765" s="43">
        <v>0.27</v>
      </c>
      <c r="J4765" s="43">
        <v>0.27</v>
      </c>
      <c r="L4765">
        <f>_xlfn.XLOOKUP(B4765,Analítico!B:B,Analítico!I:I,0)</f>
        <v>0</v>
      </c>
    </row>
    <row r="4766" spans="1:12" ht="24" customHeight="1" thickBot="1" x14ac:dyDescent="0.3">
      <c r="A4766" s="55" t="s">
        <v>1627</v>
      </c>
      <c r="B4766" s="56" t="s">
        <v>3652</v>
      </c>
      <c r="C4766" s="55" t="s">
        <v>157</v>
      </c>
      <c r="D4766" s="55" t="s">
        <v>3653</v>
      </c>
      <c r="E4766" s="249" t="s">
        <v>1665</v>
      </c>
      <c r="F4766" s="249"/>
      <c r="G4766" s="57" t="s">
        <v>266</v>
      </c>
      <c r="H4766" s="58">
        <v>1.549E-2</v>
      </c>
      <c r="I4766" s="59">
        <v>17.809999999999999</v>
      </c>
      <c r="J4766" s="59">
        <v>0.27</v>
      </c>
      <c r="L4766">
        <f>_xlfn.XLOOKUP(B4766,Analítico!B:B,Analítico!I:I,0)</f>
        <v>0</v>
      </c>
    </row>
    <row r="4767" spans="1:12" ht="26.25" hidden="1" thickBot="1" x14ac:dyDescent="0.3">
      <c r="A4767" s="44"/>
      <c r="B4767" s="44"/>
      <c r="C4767" s="44"/>
      <c r="D4767" s="44"/>
      <c r="E4767" s="44" t="s">
        <v>1629</v>
      </c>
      <c r="F4767" s="45">
        <v>0.27</v>
      </c>
      <c r="G4767" s="44" t="s">
        <v>1630</v>
      </c>
      <c r="H4767" s="45">
        <v>0</v>
      </c>
      <c r="I4767" s="44" t="s">
        <v>1631</v>
      </c>
      <c r="J4767" s="45">
        <v>0.27</v>
      </c>
      <c r="L4767">
        <f>_xlfn.XLOOKUP(B4767,Analítico!B:B,Analítico!I:I,0)</f>
        <v>0</v>
      </c>
    </row>
    <row r="4768" spans="1:12" ht="15" hidden="1" customHeight="1" thickBot="1" x14ac:dyDescent="0.3">
      <c r="A4768" s="44"/>
      <c r="B4768" s="44"/>
      <c r="C4768" s="44"/>
      <c r="D4768" s="44"/>
      <c r="E4768" s="44" t="s">
        <v>1632</v>
      </c>
      <c r="F4768" s="45">
        <v>0.05</v>
      </c>
      <c r="G4768" s="44"/>
      <c r="H4768" s="229" t="s">
        <v>1633</v>
      </c>
      <c r="I4768" s="229"/>
      <c r="J4768" s="45">
        <v>0.32</v>
      </c>
      <c r="L4768">
        <f>_xlfn.XLOOKUP(B4768,Analítico!B:B,Analítico!I:I,0)</f>
        <v>0</v>
      </c>
    </row>
    <row r="4769" spans="1:12" ht="0.75" customHeight="1" thickTop="1" x14ac:dyDescent="0.25">
      <c r="A4769" s="49"/>
      <c r="B4769" s="49"/>
      <c r="C4769" s="49"/>
      <c r="D4769" s="49"/>
      <c r="E4769" s="49"/>
      <c r="F4769" s="49"/>
      <c r="G4769" s="49"/>
      <c r="H4769" s="49"/>
      <c r="I4769" s="49"/>
      <c r="J4769" s="49"/>
      <c r="L4769">
        <f>_xlfn.XLOOKUP(B4769,Analítico!B:B,Analítico!I:I,0)</f>
        <v>0</v>
      </c>
    </row>
    <row r="4770" spans="1:12" ht="18" hidden="1" customHeight="1" x14ac:dyDescent="0.25">
      <c r="A4770" s="36"/>
      <c r="B4770" s="37" t="s">
        <v>137</v>
      </c>
      <c r="C4770" s="36" t="s">
        <v>138</v>
      </c>
      <c r="D4770" s="36" t="s">
        <v>9</v>
      </c>
      <c r="E4770" s="250" t="s">
        <v>1626</v>
      </c>
      <c r="F4770" s="250"/>
      <c r="G4770" s="38" t="s">
        <v>139</v>
      </c>
      <c r="H4770" s="37" t="s">
        <v>140</v>
      </c>
      <c r="I4770" s="37" t="s">
        <v>141</v>
      </c>
      <c r="J4770" s="37" t="s">
        <v>10</v>
      </c>
      <c r="L4770" t="str">
        <f>_xlfn.XLOOKUP(B4770,Analítico!B:B,Analítico!I:I,0)</f>
        <v>Valor Unit</v>
      </c>
    </row>
    <row r="4771" spans="1:12" ht="25.5" customHeight="1" x14ac:dyDescent="0.25">
      <c r="A4771" s="39" t="s">
        <v>1636</v>
      </c>
      <c r="B4771" s="40" t="s">
        <v>3364</v>
      </c>
      <c r="C4771" s="39" t="s">
        <v>157</v>
      </c>
      <c r="D4771" s="39" t="s">
        <v>3365</v>
      </c>
      <c r="E4771" s="251" t="s">
        <v>1637</v>
      </c>
      <c r="F4771" s="251"/>
      <c r="G4771" s="41" t="s">
        <v>266</v>
      </c>
      <c r="H4771" s="42">
        <v>1</v>
      </c>
      <c r="I4771" s="43">
        <f t="shared" ref="I4771:I4772" si="921">L4771</f>
        <v>0.08</v>
      </c>
      <c r="J4771" s="43">
        <f t="shared" ref="J4771:J4772" si="922">H4771*I4771</f>
        <v>0.08</v>
      </c>
      <c r="L4771">
        <f>_xlfn.XLOOKUP(B4771,Analítico!B:B,Analítico!I:I,0)</f>
        <v>0.08</v>
      </c>
    </row>
    <row r="4772" spans="1:12" ht="25.5" customHeight="1" thickBot="1" x14ac:dyDescent="0.3">
      <c r="A4772" s="55" t="s">
        <v>1627</v>
      </c>
      <c r="B4772" s="56" t="s">
        <v>3366</v>
      </c>
      <c r="C4772" s="55" t="s">
        <v>157</v>
      </c>
      <c r="D4772" s="55" t="s">
        <v>3367</v>
      </c>
      <c r="E4772" s="249" t="s">
        <v>1665</v>
      </c>
      <c r="F4772" s="249"/>
      <c r="G4772" s="57" t="s">
        <v>266</v>
      </c>
      <c r="H4772" s="58">
        <v>5.3400000000000001E-3</v>
      </c>
      <c r="I4772" s="43">
        <f t="shared" si="921"/>
        <v>17.5</v>
      </c>
      <c r="J4772" s="43">
        <f t="shared" si="922"/>
        <v>9.3450000000000005E-2</v>
      </c>
      <c r="L4772">
        <f>_xlfn.XLOOKUP(B4772,Analítico!B:B,Analítico!I:I,0)</f>
        <v>17.5</v>
      </c>
    </row>
    <row r="4773" spans="1:12" ht="26.25" hidden="1" thickBot="1" x14ac:dyDescent="0.3">
      <c r="A4773" s="44"/>
      <c r="B4773" s="44"/>
      <c r="C4773" s="44"/>
      <c r="D4773" s="44"/>
      <c r="E4773" s="44" t="s">
        <v>1629</v>
      </c>
      <c r="F4773" s="45">
        <v>0.09</v>
      </c>
      <c r="G4773" s="44" t="s">
        <v>1630</v>
      </c>
      <c r="H4773" s="45">
        <v>0</v>
      </c>
      <c r="I4773" s="44" t="s">
        <v>1631</v>
      </c>
      <c r="J4773" s="45">
        <v>0.09</v>
      </c>
      <c r="L4773">
        <f>_xlfn.XLOOKUP(B4773,Analítico!B:B,Analítico!I:I,0)</f>
        <v>0</v>
      </c>
    </row>
    <row r="4774" spans="1:12" ht="15" hidden="1" customHeight="1" thickBot="1" x14ac:dyDescent="0.3">
      <c r="A4774" s="44"/>
      <c r="B4774" s="44"/>
      <c r="C4774" s="44"/>
      <c r="D4774" s="44"/>
      <c r="E4774" s="44" t="s">
        <v>1632</v>
      </c>
      <c r="F4774" s="45">
        <v>0.01</v>
      </c>
      <c r="G4774" s="44"/>
      <c r="H4774" s="229" t="s">
        <v>1633</v>
      </c>
      <c r="I4774" s="229"/>
      <c r="J4774" s="45">
        <v>0.1</v>
      </c>
      <c r="L4774">
        <f>_xlfn.XLOOKUP(B4774,Analítico!B:B,Analítico!I:I,0)</f>
        <v>0</v>
      </c>
    </row>
    <row r="4775" spans="1:12" ht="0.75" customHeight="1" thickTop="1" x14ac:dyDescent="0.25">
      <c r="A4775" s="49"/>
      <c r="B4775" s="49"/>
      <c r="C4775" s="49"/>
      <c r="D4775" s="49"/>
      <c r="E4775" s="49"/>
      <c r="F4775" s="49"/>
      <c r="G4775" s="49"/>
      <c r="H4775" s="49"/>
      <c r="I4775" s="49"/>
      <c r="J4775" s="49"/>
      <c r="L4775">
        <f>_xlfn.XLOOKUP(B4775,Analítico!B:B,Analítico!I:I,0)</f>
        <v>0</v>
      </c>
    </row>
    <row r="4776" spans="1:12" ht="18" hidden="1" customHeight="1" x14ac:dyDescent="0.25">
      <c r="A4776" s="36"/>
      <c r="B4776" s="37" t="s">
        <v>137</v>
      </c>
      <c r="C4776" s="36" t="s">
        <v>138</v>
      </c>
      <c r="D4776" s="36" t="s">
        <v>9</v>
      </c>
      <c r="E4776" s="250" t="s">
        <v>1626</v>
      </c>
      <c r="F4776" s="250"/>
      <c r="G4776" s="38" t="s">
        <v>139</v>
      </c>
      <c r="H4776" s="37" t="s">
        <v>140</v>
      </c>
      <c r="I4776" s="37" t="s">
        <v>141</v>
      </c>
      <c r="J4776" s="37" t="s">
        <v>10</v>
      </c>
      <c r="L4776" t="str">
        <f>_xlfn.XLOOKUP(B4776,Analítico!B:B,Analítico!I:I,0)</f>
        <v>Valor Unit</v>
      </c>
    </row>
    <row r="4777" spans="1:12" ht="39" customHeight="1" x14ac:dyDescent="0.25">
      <c r="A4777" s="39" t="s">
        <v>1636</v>
      </c>
      <c r="B4777" s="40" t="s">
        <v>3654</v>
      </c>
      <c r="C4777" s="39" t="s">
        <v>157</v>
      </c>
      <c r="D4777" s="39" t="s">
        <v>3655</v>
      </c>
      <c r="E4777" s="251" t="s">
        <v>1900</v>
      </c>
      <c r="F4777" s="251"/>
      <c r="G4777" s="41" t="s">
        <v>266</v>
      </c>
      <c r="H4777" s="42">
        <v>1</v>
      </c>
      <c r="I4777" s="43">
        <v>8.1199999999999992</v>
      </c>
      <c r="J4777" s="43">
        <v>8.1199999999999992</v>
      </c>
      <c r="L4777">
        <f>_xlfn.XLOOKUP(B4777,Analítico!B:B,Analítico!I:I,0)</f>
        <v>0</v>
      </c>
    </row>
    <row r="4778" spans="1:12" ht="24" customHeight="1" thickBot="1" x14ac:dyDescent="0.3">
      <c r="A4778" s="55" t="s">
        <v>1627</v>
      </c>
      <c r="B4778" s="56" t="s">
        <v>3514</v>
      </c>
      <c r="C4778" s="55" t="s">
        <v>157</v>
      </c>
      <c r="D4778" s="55" t="s">
        <v>3515</v>
      </c>
      <c r="E4778" s="249" t="s">
        <v>1648</v>
      </c>
      <c r="F4778" s="249"/>
      <c r="G4778" s="57" t="s">
        <v>1724</v>
      </c>
      <c r="H4778" s="58">
        <v>1.44</v>
      </c>
      <c r="I4778" s="59">
        <v>5.64</v>
      </c>
      <c r="J4778" s="59">
        <v>8.1199999999999992</v>
      </c>
      <c r="L4778">
        <f>_xlfn.XLOOKUP(B4778,Analítico!B:B,Analítico!I:I,0)</f>
        <v>0</v>
      </c>
    </row>
    <row r="4779" spans="1:12" ht="26.25" hidden="1" thickBot="1" x14ac:dyDescent="0.3">
      <c r="A4779" s="44"/>
      <c r="B4779" s="44"/>
      <c r="C4779" s="44"/>
      <c r="D4779" s="44"/>
      <c r="E4779" s="44" t="s">
        <v>1629</v>
      </c>
      <c r="F4779" s="45">
        <v>0</v>
      </c>
      <c r="G4779" s="44" t="s">
        <v>1630</v>
      </c>
      <c r="H4779" s="45">
        <v>0</v>
      </c>
      <c r="I4779" s="44" t="s">
        <v>1631</v>
      </c>
      <c r="J4779" s="45">
        <v>0</v>
      </c>
      <c r="L4779">
        <f>_xlfn.XLOOKUP(B4779,Analítico!B:B,Analítico!I:I,0)</f>
        <v>0</v>
      </c>
    </row>
    <row r="4780" spans="1:12" ht="15" hidden="1" customHeight="1" thickBot="1" x14ac:dyDescent="0.3">
      <c r="A4780" s="44"/>
      <c r="B4780" s="44"/>
      <c r="C4780" s="44"/>
      <c r="D4780" s="44"/>
      <c r="E4780" s="44" t="s">
        <v>1632</v>
      </c>
      <c r="F4780" s="45">
        <v>1.78</v>
      </c>
      <c r="G4780" s="44"/>
      <c r="H4780" s="229" t="s">
        <v>1633</v>
      </c>
      <c r="I4780" s="229"/>
      <c r="J4780" s="45">
        <v>9.9</v>
      </c>
      <c r="L4780">
        <f>_xlfn.XLOOKUP(B4780,Analítico!B:B,Analítico!I:I,0)</f>
        <v>0</v>
      </c>
    </row>
    <row r="4781" spans="1:12" ht="0.75" customHeight="1" thickTop="1" x14ac:dyDescent="0.25">
      <c r="A4781" s="49"/>
      <c r="B4781" s="49"/>
      <c r="C4781" s="49"/>
      <c r="D4781" s="49"/>
      <c r="E4781" s="49"/>
      <c r="F4781" s="49"/>
      <c r="G4781" s="49"/>
      <c r="H4781" s="49"/>
      <c r="I4781" s="49"/>
      <c r="J4781" s="49"/>
      <c r="L4781">
        <f>_xlfn.XLOOKUP(B4781,Analítico!B:B,Analítico!I:I,0)</f>
        <v>0</v>
      </c>
    </row>
    <row r="4782" spans="1:12" ht="18" hidden="1" customHeight="1" x14ac:dyDescent="0.25">
      <c r="A4782" s="36"/>
      <c r="B4782" s="37" t="s">
        <v>137</v>
      </c>
      <c r="C4782" s="36" t="s">
        <v>138</v>
      </c>
      <c r="D4782" s="36" t="s">
        <v>9</v>
      </c>
      <c r="E4782" s="250" t="s">
        <v>1626</v>
      </c>
      <c r="F4782" s="250"/>
      <c r="G4782" s="38" t="s">
        <v>139</v>
      </c>
      <c r="H4782" s="37" t="s">
        <v>140</v>
      </c>
      <c r="I4782" s="37" t="s">
        <v>141</v>
      </c>
      <c r="J4782" s="37" t="s">
        <v>10</v>
      </c>
      <c r="L4782" t="str">
        <f>_xlfn.XLOOKUP(B4782,Analítico!B:B,Analítico!I:I,0)</f>
        <v>Valor Unit</v>
      </c>
    </row>
    <row r="4783" spans="1:12" ht="39" customHeight="1" x14ac:dyDescent="0.25">
      <c r="A4783" s="39" t="s">
        <v>1636</v>
      </c>
      <c r="B4783" s="40" t="s">
        <v>3283</v>
      </c>
      <c r="C4783" s="39" t="s">
        <v>157</v>
      </c>
      <c r="D4783" s="39" t="s">
        <v>3284</v>
      </c>
      <c r="E4783" s="251" t="s">
        <v>1900</v>
      </c>
      <c r="F4783" s="251"/>
      <c r="G4783" s="41" t="s">
        <v>1901</v>
      </c>
      <c r="H4783" s="42">
        <v>1</v>
      </c>
      <c r="I4783" s="43">
        <f>L4783</f>
        <v>9.1999999999999993</v>
      </c>
      <c r="J4783" s="43">
        <f>H4783*I4783</f>
        <v>9.1999999999999993</v>
      </c>
      <c r="L4783">
        <f>_xlfn.XLOOKUP(B4783,Analítico!B:B,Analítico!I:I,0)</f>
        <v>9.1999999999999993</v>
      </c>
    </row>
    <row r="4784" spans="1:12" ht="39" customHeight="1" x14ac:dyDescent="0.25">
      <c r="A4784" s="50" t="s">
        <v>1638</v>
      </c>
      <c r="B4784" s="51" t="s">
        <v>3656</v>
      </c>
      <c r="C4784" s="50" t="s">
        <v>157</v>
      </c>
      <c r="D4784" s="50" t="s">
        <v>3657</v>
      </c>
      <c r="E4784" s="248" t="s">
        <v>1900</v>
      </c>
      <c r="F4784" s="248"/>
      <c r="G4784" s="52" t="s">
        <v>266</v>
      </c>
      <c r="H4784" s="53">
        <v>1</v>
      </c>
      <c r="I4784" s="54">
        <v>0.6</v>
      </c>
      <c r="J4784" s="54">
        <v>0.6</v>
      </c>
      <c r="L4784">
        <f>_xlfn.XLOOKUP(B4784,Analítico!B:B,Analítico!I:I,0)</f>
        <v>0</v>
      </c>
    </row>
    <row r="4785" spans="1:12" ht="39" customHeight="1" x14ac:dyDescent="0.25">
      <c r="A4785" s="50" t="s">
        <v>1638</v>
      </c>
      <c r="B4785" s="51" t="s">
        <v>3658</v>
      </c>
      <c r="C4785" s="50" t="s">
        <v>157</v>
      </c>
      <c r="D4785" s="50" t="s">
        <v>3659</v>
      </c>
      <c r="E4785" s="248" t="s">
        <v>1900</v>
      </c>
      <c r="F4785" s="248"/>
      <c r="G4785" s="52" t="s">
        <v>266</v>
      </c>
      <c r="H4785" s="53">
        <v>1</v>
      </c>
      <c r="I4785" s="54">
        <v>0.06</v>
      </c>
      <c r="J4785" s="54">
        <v>0.06</v>
      </c>
      <c r="L4785">
        <f>_xlfn.XLOOKUP(B4785,Analítico!B:B,Analítico!I:I,0)</f>
        <v>0</v>
      </c>
    </row>
    <row r="4786" spans="1:12" ht="39" customHeight="1" x14ac:dyDescent="0.25">
      <c r="A4786" s="50" t="s">
        <v>1638</v>
      </c>
      <c r="B4786" s="51" t="s">
        <v>3660</v>
      </c>
      <c r="C4786" s="50" t="s">
        <v>157</v>
      </c>
      <c r="D4786" s="50" t="s">
        <v>3661</v>
      </c>
      <c r="E4786" s="248" t="s">
        <v>1900</v>
      </c>
      <c r="F4786" s="248"/>
      <c r="G4786" s="52" t="s">
        <v>266</v>
      </c>
      <c r="H4786" s="53">
        <v>1</v>
      </c>
      <c r="I4786" s="54">
        <v>0.57999999999999996</v>
      </c>
      <c r="J4786" s="54">
        <v>0.57999999999999996</v>
      </c>
      <c r="L4786">
        <f>_xlfn.XLOOKUP(B4786,Analítico!B:B,Analítico!I:I,0)</f>
        <v>0</v>
      </c>
    </row>
    <row r="4787" spans="1:12" ht="39" customHeight="1" thickBot="1" x14ac:dyDescent="0.3">
      <c r="A4787" s="50" t="s">
        <v>1638</v>
      </c>
      <c r="B4787" s="51" t="s">
        <v>3654</v>
      </c>
      <c r="C4787" s="50" t="s">
        <v>157</v>
      </c>
      <c r="D4787" s="50" t="s">
        <v>3655</v>
      </c>
      <c r="E4787" s="248" t="s">
        <v>1900</v>
      </c>
      <c r="F4787" s="248"/>
      <c r="G4787" s="52" t="s">
        <v>266</v>
      </c>
      <c r="H4787" s="53">
        <v>1</v>
      </c>
      <c r="I4787" s="54">
        <v>8.1199999999999992</v>
      </c>
      <c r="J4787" s="54">
        <v>8.1199999999999992</v>
      </c>
      <c r="L4787">
        <f>_xlfn.XLOOKUP(B4787,Analítico!B:B,Analítico!I:I,0)</f>
        <v>0</v>
      </c>
    </row>
    <row r="4788" spans="1:12" ht="26.25" hidden="1" thickBot="1" x14ac:dyDescent="0.3">
      <c r="A4788" s="44"/>
      <c r="B4788" s="44"/>
      <c r="C4788" s="44"/>
      <c r="D4788" s="44"/>
      <c r="E4788" s="44" t="s">
        <v>1629</v>
      </c>
      <c r="F4788" s="45">
        <v>0</v>
      </c>
      <c r="G4788" s="44" t="s">
        <v>1630</v>
      </c>
      <c r="H4788" s="45">
        <v>0</v>
      </c>
      <c r="I4788" s="44" t="s">
        <v>1631</v>
      </c>
      <c r="J4788" s="45">
        <v>0</v>
      </c>
      <c r="L4788">
        <f>_xlfn.XLOOKUP(B4788,Analítico!B:B,Analítico!I:I,0)</f>
        <v>0</v>
      </c>
    </row>
    <row r="4789" spans="1:12" ht="15" hidden="1" customHeight="1" thickBot="1" x14ac:dyDescent="0.3">
      <c r="A4789" s="44"/>
      <c r="B4789" s="44"/>
      <c r="C4789" s="44"/>
      <c r="D4789" s="44"/>
      <c r="E4789" s="44" t="s">
        <v>1632</v>
      </c>
      <c r="F4789" s="45">
        <v>2.0499999999999998</v>
      </c>
      <c r="G4789" s="44"/>
      <c r="H4789" s="229" t="s">
        <v>1633</v>
      </c>
      <c r="I4789" s="229"/>
      <c r="J4789" s="45">
        <v>11.41</v>
      </c>
      <c r="L4789">
        <f>_xlfn.XLOOKUP(B4789,Analítico!B:B,Analítico!I:I,0)</f>
        <v>0</v>
      </c>
    </row>
    <row r="4790" spans="1:12" ht="0.75" customHeight="1" thickTop="1" x14ac:dyDescent="0.25">
      <c r="A4790" s="49"/>
      <c r="B4790" s="49"/>
      <c r="C4790" s="49"/>
      <c r="D4790" s="49"/>
      <c r="E4790" s="49"/>
      <c r="F4790" s="49"/>
      <c r="G4790" s="49"/>
      <c r="H4790" s="49"/>
      <c r="I4790" s="49"/>
      <c r="J4790" s="49"/>
      <c r="L4790">
        <f>_xlfn.XLOOKUP(B4790,Analítico!B:B,Analítico!I:I,0)</f>
        <v>0</v>
      </c>
    </row>
    <row r="4791" spans="1:12" ht="18" hidden="1" customHeight="1" x14ac:dyDescent="0.25">
      <c r="A4791" s="36"/>
      <c r="B4791" s="37" t="s">
        <v>137</v>
      </c>
      <c r="C4791" s="36" t="s">
        <v>138</v>
      </c>
      <c r="D4791" s="36" t="s">
        <v>9</v>
      </c>
      <c r="E4791" s="250" t="s">
        <v>1626</v>
      </c>
      <c r="F4791" s="250"/>
      <c r="G4791" s="38" t="s">
        <v>139</v>
      </c>
      <c r="H4791" s="37" t="s">
        <v>140</v>
      </c>
      <c r="I4791" s="37" t="s">
        <v>141</v>
      </c>
      <c r="J4791" s="37" t="s">
        <v>10</v>
      </c>
      <c r="L4791" t="str">
        <f>_xlfn.XLOOKUP(B4791,Analítico!B:B,Analítico!I:I,0)</f>
        <v>Valor Unit</v>
      </c>
    </row>
    <row r="4792" spans="1:12" ht="39" customHeight="1" x14ac:dyDescent="0.25">
      <c r="A4792" s="39" t="s">
        <v>1636</v>
      </c>
      <c r="B4792" s="40" t="s">
        <v>3656</v>
      </c>
      <c r="C4792" s="39" t="s">
        <v>157</v>
      </c>
      <c r="D4792" s="39" t="s">
        <v>3657</v>
      </c>
      <c r="E4792" s="251" t="s">
        <v>1900</v>
      </c>
      <c r="F4792" s="251"/>
      <c r="G4792" s="41" t="s">
        <v>266</v>
      </c>
      <c r="H4792" s="42">
        <v>1</v>
      </c>
      <c r="I4792" s="43">
        <v>0.6</v>
      </c>
      <c r="J4792" s="43">
        <v>0.6</v>
      </c>
      <c r="L4792">
        <f>_xlfn.XLOOKUP(B4792,Analítico!B:B,Analítico!I:I,0)</f>
        <v>0</v>
      </c>
    </row>
    <row r="4793" spans="1:12" ht="25.5" customHeight="1" thickBot="1" x14ac:dyDescent="0.3">
      <c r="A4793" s="55" t="s">
        <v>1627</v>
      </c>
      <c r="B4793" s="56" t="s">
        <v>3662</v>
      </c>
      <c r="C4793" s="55" t="s">
        <v>157</v>
      </c>
      <c r="D4793" s="55" t="s">
        <v>3663</v>
      </c>
      <c r="E4793" s="249" t="s">
        <v>1643</v>
      </c>
      <c r="F4793" s="249"/>
      <c r="G4793" s="57" t="s">
        <v>164</v>
      </c>
      <c r="H4793" s="58">
        <v>7.2000000000000002E-5</v>
      </c>
      <c r="I4793" s="59">
        <v>8364.5</v>
      </c>
      <c r="J4793" s="59">
        <v>0.6</v>
      </c>
      <c r="L4793">
        <f>_xlfn.XLOOKUP(B4793,Analítico!B:B,Analítico!I:I,0)</f>
        <v>0</v>
      </c>
    </row>
    <row r="4794" spans="1:12" ht="26.25" hidden="1" thickBot="1" x14ac:dyDescent="0.3">
      <c r="A4794" s="44"/>
      <c r="B4794" s="44"/>
      <c r="C4794" s="44"/>
      <c r="D4794" s="44"/>
      <c r="E4794" s="44" t="s">
        <v>1629</v>
      </c>
      <c r="F4794" s="45">
        <v>0</v>
      </c>
      <c r="G4794" s="44" t="s">
        <v>1630</v>
      </c>
      <c r="H4794" s="45">
        <v>0</v>
      </c>
      <c r="I4794" s="44" t="s">
        <v>1631</v>
      </c>
      <c r="J4794" s="45">
        <v>0</v>
      </c>
      <c r="L4794">
        <f>_xlfn.XLOOKUP(B4794,Analítico!B:B,Analítico!I:I,0)</f>
        <v>0</v>
      </c>
    </row>
    <row r="4795" spans="1:12" ht="15" hidden="1" customHeight="1" thickBot="1" x14ac:dyDescent="0.3">
      <c r="A4795" s="44"/>
      <c r="B4795" s="44"/>
      <c r="C4795" s="44"/>
      <c r="D4795" s="44"/>
      <c r="E4795" s="44" t="s">
        <v>1632</v>
      </c>
      <c r="F4795" s="45">
        <v>0.13</v>
      </c>
      <c r="G4795" s="44"/>
      <c r="H4795" s="229" t="s">
        <v>1633</v>
      </c>
      <c r="I4795" s="229"/>
      <c r="J4795" s="45">
        <v>0.73</v>
      </c>
      <c r="L4795">
        <f>_xlfn.XLOOKUP(B4795,Analítico!B:B,Analítico!I:I,0)</f>
        <v>0</v>
      </c>
    </row>
    <row r="4796" spans="1:12" ht="0.75" customHeight="1" thickTop="1" x14ac:dyDescent="0.25">
      <c r="A4796" s="49"/>
      <c r="B4796" s="49"/>
      <c r="C4796" s="49"/>
      <c r="D4796" s="49"/>
      <c r="E4796" s="49"/>
      <c r="F4796" s="49"/>
      <c r="G4796" s="49"/>
      <c r="H4796" s="49"/>
      <c r="I4796" s="49"/>
      <c r="J4796" s="49"/>
      <c r="L4796">
        <f>_xlfn.XLOOKUP(B4796,Analítico!B:B,Analítico!I:I,0)</f>
        <v>0</v>
      </c>
    </row>
    <row r="4797" spans="1:12" ht="18" hidden="1" customHeight="1" x14ac:dyDescent="0.25">
      <c r="A4797" s="36"/>
      <c r="B4797" s="37" t="s">
        <v>137</v>
      </c>
      <c r="C4797" s="36" t="s">
        <v>138</v>
      </c>
      <c r="D4797" s="36" t="s">
        <v>9</v>
      </c>
      <c r="E4797" s="250" t="s">
        <v>1626</v>
      </c>
      <c r="F4797" s="250"/>
      <c r="G4797" s="38" t="s">
        <v>139</v>
      </c>
      <c r="H4797" s="37" t="s">
        <v>140</v>
      </c>
      <c r="I4797" s="37" t="s">
        <v>141</v>
      </c>
      <c r="J4797" s="37" t="s">
        <v>10</v>
      </c>
      <c r="L4797" t="str">
        <f>_xlfn.XLOOKUP(B4797,Analítico!B:B,Analítico!I:I,0)</f>
        <v>Valor Unit</v>
      </c>
    </row>
    <row r="4798" spans="1:12" ht="39" customHeight="1" x14ac:dyDescent="0.25">
      <c r="A4798" s="39" t="s">
        <v>1636</v>
      </c>
      <c r="B4798" s="40" t="s">
        <v>3658</v>
      </c>
      <c r="C4798" s="39" t="s">
        <v>157</v>
      </c>
      <c r="D4798" s="39" t="s">
        <v>3659</v>
      </c>
      <c r="E4798" s="251" t="s">
        <v>1900</v>
      </c>
      <c r="F4798" s="251"/>
      <c r="G4798" s="41" t="s">
        <v>266</v>
      </c>
      <c r="H4798" s="42">
        <v>1</v>
      </c>
      <c r="I4798" s="43">
        <v>0.06</v>
      </c>
      <c r="J4798" s="43">
        <v>0.06</v>
      </c>
      <c r="L4798">
        <f>_xlfn.XLOOKUP(B4798,Analítico!B:B,Analítico!I:I,0)</f>
        <v>0</v>
      </c>
    </row>
    <row r="4799" spans="1:12" ht="25.5" customHeight="1" thickBot="1" x14ac:dyDescent="0.3">
      <c r="A4799" s="55" t="s">
        <v>1627</v>
      </c>
      <c r="B4799" s="56" t="s">
        <v>3662</v>
      </c>
      <c r="C4799" s="55" t="s">
        <v>157</v>
      </c>
      <c r="D4799" s="55" t="s">
        <v>3663</v>
      </c>
      <c r="E4799" s="249" t="s">
        <v>1643</v>
      </c>
      <c r="F4799" s="249"/>
      <c r="G4799" s="57" t="s">
        <v>164</v>
      </c>
      <c r="H4799" s="58">
        <v>7.6000000000000001E-6</v>
      </c>
      <c r="I4799" s="59">
        <v>8364.5</v>
      </c>
      <c r="J4799" s="59">
        <v>0.06</v>
      </c>
      <c r="L4799">
        <f>_xlfn.XLOOKUP(B4799,Analítico!B:B,Analítico!I:I,0)</f>
        <v>0</v>
      </c>
    </row>
    <row r="4800" spans="1:12" ht="26.25" hidden="1" thickBot="1" x14ac:dyDescent="0.3">
      <c r="A4800" s="44"/>
      <c r="B4800" s="44"/>
      <c r="C4800" s="44"/>
      <c r="D4800" s="44"/>
      <c r="E4800" s="44" t="s">
        <v>1629</v>
      </c>
      <c r="F4800" s="45">
        <v>0</v>
      </c>
      <c r="G4800" s="44" t="s">
        <v>1630</v>
      </c>
      <c r="H4800" s="45">
        <v>0</v>
      </c>
      <c r="I4800" s="44" t="s">
        <v>1631</v>
      </c>
      <c r="J4800" s="45">
        <v>0</v>
      </c>
      <c r="L4800">
        <f>_xlfn.XLOOKUP(B4800,Analítico!B:B,Analítico!I:I,0)</f>
        <v>0</v>
      </c>
    </row>
    <row r="4801" spans="1:12" ht="15" hidden="1" customHeight="1" thickBot="1" x14ac:dyDescent="0.3">
      <c r="A4801" s="44"/>
      <c r="B4801" s="44"/>
      <c r="C4801" s="44"/>
      <c r="D4801" s="44"/>
      <c r="E4801" s="44" t="s">
        <v>1632</v>
      </c>
      <c r="F4801" s="45">
        <v>0.01</v>
      </c>
      <c r="G4801" s="44"/>
      <c r="H4801" s="229" t="s">
        <v>1633</v>
      </c>
      <c r="I4801" s="229"/>
      <c r="J4801" s="45">
        <v>7.0000000000000007E-2</v>
      </c>
      <c r="L4801">
        <f>_xlfn.XLOOKUP(B4801,Analítico!B:B,Analítico!I:I,0)</f>
        <v>0</v>
      </c>
    </row>
    <row r="4802" spans="1:12" ht="0.75" customHeight="1" thickTop="1" x14ac:dyDescent="0.25">
      <c r="A4802" s="49"/>
      <c r="B4802" s="49"/>
      <c r="C4802" s="49"/>
      <c r="D4802" s="49"/>
      <c r="E4802" s="49"/>
      <c r="F4802" s="49"/>
      <c r="G4802" s="49"/>
      <c r="H4802" s="49"/>
      <c r="I4802" s="49"/>
      <c r="J4802" s="49"/>
      <c r="L4802">
        <f>_xlfn.XLOOKUP(B4802,Analítico!B:B,Analítico!I:I,0)</f>
        <v>0</v>
      </c>
    </row>
    <row r="4803" spans="1:12" ht="18" hidden="1" customHeight="1" x14ac:dyDescent="0.25">
      <c r="A4803" s="36"/>
      <c r="B4803" s="37" t="s">
        <v>137</v>
      </c>
      <c r="C4803" s="36" t="s">
        <v>138</v>
      </c>
      <c r="D4803" s="36" t="s">
        <v>9</v>
      </c>
      <c r="E4803" s="250" t="s">
        <v>1626</v>
      </c>
      <c r="F4803" s="250"/>
      <c r="G4803" s="38" t="s">
        <v>139</v>
      </c>
      <c r="H4803" s="37" t="s">
        <v>140</v>
      </c>
      <c r="I4803" s="37" t="s">
        <v>141</v>
      </c>
      <c r="J4803" s="37" t="s">
        <v>10</v>
      </c>
      <c r="L4803" t="str">
        <f>_xlfn.XLOOKUP(B4803,Analítico!B:B,Analítico!I:I,0)</f>
        <v>Valor Unit</v>
      </c>
    </row>
    <row r="4804" spans="1:12" ht="39" customHeight="1" x14ac:dyDescent="0.25">
      <c r="A4804" s="39" t="s">
        <v>1636</v>
      </c>
      <c r="B4804" s="40" t="s">
        <v>3660</v>
      </c>
      <c r="C4804" s="39" t="s">
        <v>157</v>
      </c>
      <c r="D4804" s="39" t="s">
        <v>3661</v>
      </c>
      <c r="E4804" s="251" t="s">
        <v>1900</v>
      </c>
      <c r="F4804" s="251"/>
      <c r="G4804" s="41" t="s">
        <v>266</v>
      </c>
      <c r="H4804" s="42">
        <v>1</v>
      </c>
      <c r="I4804" s="43">
        <v>0.57999999999999996</v>
      </c>
      <c r="J4804" s="43">
        <v>0.57999999999999996</v>
      </c>
      <c r="L4804">
        <f>_xlfn.XLOOKUP(B4804,Analítico!B:B,Analítico!I:I,0)</f>
        <v>0</v>
      </c>
    </row>
    <row r="4805" spans="1:12" ht="25.5" customHeight="1" thickBot="1" x14ac:dyDescent="0.3">
      <c r="A4805" s="55" t="s">
        <v>1627</v>
      </c>
      <c r="B4805" s="56" t="s">
        <v>3662</v>
      </c>
      <c r="C4805" s="55" t="s">
        <v>157</v>
      </c>
      <c r="D4805" s="55" t="s">
        <v>3663</v>
      </c>
      <c r="E4805" s="249" t="s">
        <v>1643</v>
      </c>
      <c r="F4805" s="249"/>
      <c r="G4805" s="57" t="s">
        <v>164</v>
      </c>
      <c r="H4805" s="58">
        <v>6.9999999999999994E-5</v>
      </c>
      <c r="I4805" s="59">
        <v>8364.5</v>
      </c>
      <c r="J4805" s="59">
        <v>0.57999999999999996</v>
      </c>
      <c r="L4805">
        <f>_xlfn.XLOOKUP(B4805,Analítico!B:B,Analítico!I:I,0)</f>
        <v>0</v>
      </c>
    </row>
    <row r="4806" spans="1:12" ht="26.25" hidden="1" thickBot="1" x14ac:dyDescent="0.3">
      <c r="A4806" s="44"/>
      <c r="B4806" s="44"/>
      <c r="C4806" s="44"/>
      <c r="D4806" s="44"/>
      <c r="E4806" s="44" t="s">
        <v>1629</v>
      </c>
      <c r="F4806" s="45">
        <v>0</v>
      </c>
      <c r="G4806" s="44" t="s">
        <v>1630</v>
      </c>
      <c r="H4806" s="45">
        <v>0</v>
      </c>
      <c r="I4806" s="44" t="s">
        <v>1631</v>
      </c>
      <c r="J4806" s="45">
        <v>0</v>
      </c>
      <c r="L4806">
        <f>_xlfn.XLOOKUP(B4806,Analítico!B:B,Analítico!I:I,0)</f>
        <v>0</v>
      </c>
    </row>
    <row r="4807" spans="1:12" ht="15" hidden="1" customHeight="1" thickBot="1" x14ac:dyDescent="0.3">
      <c r="A4807" s="44"/>
      <c r="B4807" s="44"/>
      <c r="C4807" s="44"/>
      <c r="D4807" s="44"/>
      <c r="E4807" s="44" t="s">
        <v>1632</v>
      </c>
      <c r="F4807" s="45">
        <v>0.12</v>
      </c>
      <c r="G4807" s="44"/>
      <c r="H4807" s="229" t="s">
        <v>1633</v>
      </c>
      <c r="I4807" s="229"/>
      <c r="J4807" s="45">
        <v>0.7</v>
      </c>
      <c r="L4807">
        <f>_xlfn.XLOOKUP(B4807,Analítico!B:B,Analítico!I:I,0)</f>
        <v>0</v>
      </c>
    </row>
    <row r="4808" spans="1:12" ht="0.75" customHeight="1" thickTop="1" x14ac:dyDescent="0.25">
      <c r="A4808" s="49"/>
      <c r="B4808" s="49"/>
      <c r="C4808" s="49"/>
      <c r="D4808" s="49"/>
      <c r="E4808" s="49"/>
      <c r="F4808" s="49"/>
      <c r="G4808" s="49"/>
      <c r="H4808" s="49"/>
      <c r="I4808" s="49"/>
      <c r="J4808" s="49"/>
      <c r="L4808">
        <f>_xlfn.XLOOKUP(B4808,Analítico!B:B,Analítico!I:I,0)</f>
        <v>0</v>
      </c>
    </row>
    <row r="4809" spans="1:12" ht="18" hidden="1" customHeight="1" x14ac:dyDescent="0.25">
      <c r="A4809" s="36"/>
      <c r="B4809" s="37" t="s">
        <v>137</v>
      </c>
      <c r="C4809" s="36" t="s">
        <v>138</v>
      </c>
      <c r="D4809" s="36" t="s">
        <v>9</v>
      </c>
      <c r="E4809" s="250" t="s">
        <v>1626</v>
      </c>
      <c r="F4809" s="250"/>
      <c r="G4809" s="38" t="s">
        <v>139</v>
      </c>
      <c r="H4809" s="37" t="s">
        <v>140</v>
      </c>
      <c r="I4809" s="37" t="s">
        <v>141</v>
      </c>
      <c r="J4809" s="37" t="s">
        <v>10</v>
      </c>
      <c r="L4809" t="str">
        <f>_xlfn.XLOOKUP(B4809,Analítico!B:B,Analítico!I:I,0)</f>
        <v>Valor Unit</v>
      </c>
    </row>
    <row r="4810" spans="1:12" ht="24" customHeight="1" x14ac:dyDescent="0.25">
      <c r="A4810" s="39" t="s">
        <v>1636</v>
      </c>
      <c r="B4810" s="40" t="s">
        <v>1942</v>
      </c>
      <c r="C4810" s="39" t="s">
        <v>157</v>
      </c>
      <c r="D4810" s="39" t="s">
        <v>1943</v>
      </c>
      <c r="E4810" s="251" t="s">
        <v>1637</v>
      </c>
      <c r="F4810" s="251"/>
      <c r="G4810" s="41" t="s">
        <v>266</v>
      </c>
      <c r="H4810" s="42">
        <v>1</v>
      </c>
      <c r="I4810" s="43">
        <f>L4810</f>
        <v>27.04</v>
      </c>
      <c r="J4810" s="43">
        <f>H4810*I4810</f>
        <v>27.04</v>
      </c>
      <c r="L4810">
        <f>_xlfn.XLOOKUP(B4810,Analítico!B:B,Analítico!I:I,0)</f>
        <v>27.04</v>
      </c>
    </row>
    <row r="4811" spans="1:12" ht="25.5" customHeight="1" x14ac:dyDescent="0.25">
      <c r="A4811" s="50" t="s">
        <v>1638</v>
      </c>
      <c r="B4811" s="51" t="s">
        <v>3546</v>
      </c>
      <c r="C4811" s="50" t="s">
        <v>157</v>
      </c>
      <c r="D4811" s="50" t="s">
        <v>3547</v>
      </c>
      <c r="E4811" s="248" t="s">
        <v>1637</v>
      </c>
      <c r="F4811" s="248"/>
      <c r="G4811" s="52" t="s">
        <v>266</v>
      </c>
      <c r="H4811" s="53">
        <v>1</v>
      </c>
      <c r="I4811" s="54">
        <v>0.8</v>
      </c>
      <c r="J4811" s="54">
        <v>0.8</v>
      </c>
      <c r="L4811">
        <f>_xlfn.XLOOKUP(B4811,Analítico!B:B,Analítico!I:I,0)</f>
        <v>0</v>
      </c>
    </row>
    <row r="4812" spans="1:12" ht="24" customHeight="1" x14ac:dyDescent="0.25">
      <c r="A4812" s="55" t="s">
        <v>1627</v>
      </c>
      <c r="B4812" s="56" t="s">
        <v>2529</v>
      </c>
      <c r="C4812" s="55" t="s">
        <v>157</v>
      </c>
      <c r="D4812" s="55" t="s">
        <v>2530</v>
      </c>
      <c r="E4812" s="249" t="s">
        <v>1665</v>
      </c>
      <c r="F4812" s="249"/>
      <c r="G4812" s="57" t="s">
        <v>266</v>
      </c>
      <c r="H4812" s="58">
        <v>1</v>
      </c>
      <c r="I4812" s="43">
        <f t="shared" ref="I4812:I4816" si="923">L4812</f>
        <v>20.32</v>
      </c>
      <c r="J4812" s="43">
        <f t="shared" ref="J4812:J4816" si="924">H4812*I4812</f>
        <v>20.32</v>
      </c>
      <c r="L4812">
        <f>_xlfn.XLOOKUP(B4812,Analítico!B:B,Analítico!I:I,0)</f>
        <v>20.32</v>
      </c>
    </row>
    <row r="4813" spans="1:12" ht="25.5" customHeight="1" x14ac:dyDescent="0.25">
      <c r="A4813" s="55" t="s">
        <v>1627</v>
      </c>
      <c r="B4813" s="56" t="s">
        <v>2862</v>
      </c>
      <c r="C4813" s="55" t="s">
        <v>157</v>
      </c>
      <c r="D4813" s="55" t="s">
        <v>2863</v>
      </c>
      <c r="E4813" s="249" t="s">
        <v>2864</v>
      </c>
      <c r="F4813" s="249"/>
      <c r="G4813" s="57" t="s">
        <v>266</v>
      </c>
      <c r="H4813" s="58">
        <v>1</v>
      </c>
      <c r="I4813" s="43">
        <f t="shared" si="923"/>
        <v>2.11</v>
      </c>
      <c r="J4813" s="43">
        <f t="shared" si="924"/>
        <v>2.11</v>
      </c>
      <c r="L4813">
        <f>_xlfn.XLOOKUP(B4813,Analítico!B:B,Analítico!I:I,0)</f>
        <v>2.11</v>
      </c>
    </row>
    <row r="4814" spans="1:12" ht="25.5" customHeight="1" x14ac:dyDescent="0.25">
      <c r="A4814" s="55" t="s">
        <v>1627</v>
      </c>
      <c r="B4814" s="56" t="s">
        <v>2865</v>
      </c>
      <c r="C4814" s="55" t="s">
        <v>157</v>
      </c>
      <c r="D4814" s="55" t="s">
        <v>2866</v>
      </c>
      <c r="E4814" s="249" t="s">
        <v>1656</v>
      </c>
      <c r="F4814" s="249"/>
      <c r="G4814" s="57" t="s">
        <v>266</v>
      </c>
      <c r="H4814" s="58">
        <v>1</v>
      </c>
      <c r="I4814" s="43">
        <f t="shared" si="923"/>
        <v>0.65</v>
      </c>
      <c r="J4814" s="43">
        <f t="shared" si="924"/>
        <v>0.65</v>
      </c>
      <c r="L4814">
        <f>_xlfn.XLOOKUP(B4814,Analítico!B:B,Analítico!I:I,0)</f>
        <v>0.65</v>
      </c>
    </row>
    <row r="4815" spans="1:12" ht="25.5" customHeight="1" x14ac:dyDescent="0.25">
      <c r="A4815" s="55" t="s">
        <v>1627</v>
      </c>
      <c r="B4815" s="56" t="s">
        <v>2867</v>
      </c>
      <c r="C4815" s="55" t="s">
        <v>157</v>
      </c>
      <c r="D4815" s="55" t="s">
        <v>2868</v>
      </c>
      <c r="E4815" s="249" t="s">
        <v>2864</v>
      </c>
      <c r="F4815" s="249"/>
      <c r="G4815" s="57" t="s">
        <v>266</v>
      </c>
      <c r="H4815" s="58">
        <v>1</v>
      </c>
      <c r="I4815" s="43">
        <f t="shared" si="923"/>
        <v>1.1200000000000001</v>
      </c>
      <c r="J4815" s="43">
        <f t="shared" si="924"/>
        <v>1.1200000000000001</v>
      </c>
      <c r="L4815">
        <f>_xlfn.XLOOKUP(B4815,Analítico!B:B,Analítico!I:I,0)</f>
        <v>1.1200000000000001</v>
      </c>
    </row>
    <row r="4816" spans="1:12" ht="25.5" customHeight="1" x14ac:dyDescent="0.25">
      <c r="A4816" s="55" t="s">
        <v>1627</v>
      </c>
      <c r="B4816" s="56" t="s">
        <v>2869</v>
      </c>
      <c r="C4816" s="55" t="s">
        <v>157</v>
      </c>
      <c r="D4816" s="55" t="s">
        <v>2870</v>
      </c>
      <c r="E4816" s="249" t="s">
        <v>1628</v>
      </c>
      <c r="F4816" s="249"/>
      <c r="G4816" s="57" t="s">
        <v>266</v>
      </c>
      <c r="H4816" s="58">
        <v>1</v>
      </c>
      <c r="I4816" s="43">
        <f t="shared" si="923"/>
        <v>0.06</v>
      </c>
      <c r="J4816" s="43">
        <f t="shared" si="924"/>
        <v>0.06</v>
      </c>
      <c r="L4816">
        <f>_xlfn.XLOOKUP(B4816,Analítico!B:B,Analítico!I:I,0)</f>
        <v>0.06</v>
      </c>
    </row>
    <row r="4817" spans="1:12" ht="25.5" customHeight="1" x14ac:dyDescent="0.25">
      <c r="A4817" s="55" t="s">
        <v>1627</v>
      </c>
      <c r="B4817" s="56" t="s">
        <v>3429</v>
      </c>
      <c r="C4817" s="55" t="s">
        <v>157</v>
      </c>
      <c r="D4817" s="55" t="s">
        <v>3430</v>
      </c>
      <c r="E4817" s="249" t="s">
        <v>1643</v>
      </c>
      <c r="F4817" s="249"/>
      <c r="G4817" s="57" t="s">
        <v>266</v>
      </c>
      <c r="H4817" s="58">
        <v>1</v>
      </c>
      <c r="I4817" s="59">
        <v>0.86</v>
      </c>
      <c r="J4817" s="59">
        <v>0.86</v>
      </c>
      <c r="L4817">
        <f>_xlfn.XLOOKUP(B4817,Analítico!B:B,Analítico!I:I,0)</f>
        <v>0</v>
      </c>
    </row>
    <row r="4818" spans="1:12" ht="25.5" customHeight="1" thickBot="1" x14ac:dyDescent="0.3">
      <c r="A4818" s="55" t="s">
        <v>1627</v>
      </c>
      <c r="B4818" s="56" t="s">
        <v>3431</v>
      </c>
      <c r="C4818" s="55" t="s">
        <v>157</v>
      </c>
      <c r="D4818" s="55" t="s">
        <v>3432</v>
      </c>
      <c r="E4818" s="249" t="s">
        <v>1643</v>
      </c>
      <c r="F4818" s="249"/>
      <c r="G4818" s="57" t="s">
        <v>266</v>
      </c>
      <c r="H4818" s="58">
        <v>1</v>
      </c>
      <c r="I4818" s="59">
        <v>1.1399999999999999</v>
      </c>
      <c r="J4818" s="59">
        <v>1.1399999999999999</v>
      </c>
      <c r="L4818">
        <f>_xlfn.XLOOKUP(B4818,Analítico!B:B,Analítico!I:I,0)</f>
        <v>0</v>
      </c>
    </row>
    <row r="4819" spans="1:12" ht="26.25" hidden="1" thickBot="1" x14ac:dyDescent="0.3">
      <c r="A4819" s="44"/>
      <c r="B4819" s="44"/>
      <c r="C4819" s="44"/>
      <c r="D4819" s="44"/>
      <c r="E4819" s="44" t="s">
        <v>1629</v>
      </c>
      <c r="F4819" s="45">
        <v>21.48</v>
      </c>
      <c r="G4819" s="44" t="s">
        <v>1630</v>
      </c>
      <c r="H4819" s="45">
        <v>0</v>
      </c>
      <c r="I4819" s="44" t="s">
        <v>1631</v>
      </c>
      <c r="J4819" s="45">
        <v>21.48</v>
      </c>
      <c r="L4819">
        <f>_xlfn.XLOOKUP(B4819,Analítico!B:B,Analítico!I:I,0)</f>
        <v>0</v>
      </c>
    </row>
    <row r="4820" spans="1:12" ht="15" hidden="1" customHeight="1" thickBot="1" x14ac:dyDescent="0.3">
      <c r="A4820" s="44"/>
      <c r="B4820" s="44"/>
      <c r="C4820" s="44"/>
      <c r="D4820" s="44"/>
      <c r="E4820" s="44" t="s">
        <v>1632</v>
      </c>
      <c r="F4820" s="45">
        <v>6.05</v>
      </c>
      <c r="G4820" s="44"/>
      <c r="H4820" s="229" t="s">
        <v>1633</v>
      </c>
      <c r="I4820" s="229"/>
      <c r="J4820" s="45">
        <v>33.56</v>
      </c>
      <c r="L4820">
        <f>_xlfn.XLOOKUP(B4820,Analítico!B:B,Analítico!I:I,0)</f>
        <v>0</v>
      </c>
    </row>
    <row r="4821" spans="1:12" ht="0.75" customHeight="1" thickTop="1" x14ac:dyDescent="0.25">
      <c r="A4821" s="49"/>
      <c r="B4821" s="49"/>
      <c r="C4821" s="49"/>
      <c r="D4821" s="49"/>
      <c r="E4821" s="49"/>
      <c r="F4821" s="49"/>
      <c r="G4821" s="49"/>
      <c r="H4821" s="49"/>
      <c r="I4821" s="49"/>
      <c r="J4821" s="49"/>
      <c r="L4821">
        <f>_xlfn.XLOOKUP(B4821,Analítico!B:B,Analítico!I:I,0)</f>
        <v>0</v>
      </c>
    </row>
    <row r="4822" spans="1:12" ht="18" hidden="1" customHeight="1" x14ac:dyDescent="0.25">
      <c r="A4822" s="36"/>
      <c r="B4822" s="37" t="s">
        <v>137</v>
      </c>
      <c r="C4822" s="36" t="s">
        <v>138</v>
      </c>
      <c r="D4822" s="36" t="s">
        <v>9</v>
      </c>
      <c r="E4822" s="250" t="s">
        <v>1626</v>
      </c>
      <c r="F4822" s="250"/>
      <c r="G4822" s="38" t="s">
        <v>139</v>
      </c>
      <c r="H4822" s="37" t="s">
        <v>140</v>
      </c>
      <c r="I4822" s="37" t="s">
        <v>141</v>
      </c>
      <c r="J4822" s="37" t="s">
        <v>10</v>
      </c>
      <c r="L4822" t="str">
        <f>_xlfn.XLOOKUP(B4822,Analítico!B:B,Analítico!I:I,0)</f>
        <v>Valor Unit</v>
      </c>
    </row>
    <row r="4823" spans="1:12" ht="24" customHeight="1" x14ac:dyDescent="0.25">
      <c r="A4823" s="39" t="s">
        <v>1636</v>
      </c>
      <c r="B4823" s="40" t="s">
        <v>2854</v>
      </c>
      <c r="C4823" s="39" t="s">
        <v>157</v>
      </c>
      <c r="D4823" s="39" t="s">
        <v>2855</v>
      </c>
      <c r="E4823" s="251" t="s">
        <v>1637</v>
      </c>
      <c r="F4823" s="251"/>
      <c r="G4823" s="41" t="s">
        <v>266</v>
      </c>
      <c r="H4823" s="42">
        <v>1</v>
      </c>
      <c r="I4823" s="43">
        <f>L4823</f>
        <v>31.04</v>
      </c>
      <c r="J4823" s="43">
        <f>H4823*I4823</f>
        <v>31.04</v>
      </c>
      <c r="L4823">
        <f>_xlfn.XLOOKUP(B4823,Analítico!B:B,Analítico!I:I,0)</f>
        <v>31.04</v>
      </c>
    </row>
    <row r="4824" spans="1:12" ht="25.5" customHeight="1" x14ac:dyDescent="0.25">
      <c r="A4824" s="50" t="s">
        <v>1638</v>
      </c>
      <c r="B4824" s="51" t="s">
        <v>3548</v>
      </c>
      <c r="C4824" s="50" t="s">
        <v>157</v>
      </c>
      <c r="D4824" s="50" t="s">
        <v>3549</v>
      </c>
      <c r="E4824" s="248" t="s">
        <v>1637</v>
      </c>
      <c r="F4824" s="248"/>
      <c r="G4824" s="52" t="s">
        <v>266</v>
      </c>
      <c r="H4824" s="53">
        <v>1</v>
      </c>
      <c r="I4824" s="54">
        <v>0.8</v>
      </c>
      <c r="J4824" s="54">
        <v>0.8</v>
      </c>
      <c r="L4824">
        <f>_xlfn.XLOOKUP(B4824,Analítico!B:B,Analítico!I:I,0)</f>
        <v>0</v>
      </c>
    </row>
    <row r="4825" spans="1:12" ht="24" customHeight="1" x14ac:dyDescent="0.25">
      <c r="A4825" s="55" t="s">
        <v>1627</v>
      </c>
      <c r="B4825" s="56" t="s">
        <v>3550</v>
      </c>
      <c r="C4825" s="55" t="s">
        <v>157</v>
      </c>
      <c r="D4825" s="55" t="s">
        <v>3551</v>
      </c>
      <c r="E4825" s="249" t="s">
        <v>1665</v>
      </c>
      <c r="F4825" s="249"/>
      <c r="G4825" s="57" t="s">
        <v>266</v>
      </c>
      <c r="H4825" s="58">
        <v>1</v>
      </c>
      <c r="I4825" s="59">
        <v>24.75</v>
      </c>
      <c r="J4825" s="59">
        <v>24.75</v>
      </c>
      <c r="L4825">
        <f>_xlfn.XLOOKUP(B4825,Analítico!B:B,Analítico!I:I,0)</f>
        <v>0</v>
      </c>
    </row>
    <row r="4826" spans="1:12" ht="25.5" customHeight="1" x14ac:dyDescent="0.25">
      <c r="A4826" s="55" t="s">
        <v>1627</v>
      </c>
      <c r="B4826" s="56" t="s">
        <v>2862</v>
      </c>
      <c r="C4826" s="55" t="s">
        <v>157</v>
      </c>
      <c r="D4826" s="55" t="s">
        <v>2863</v>
      </c>
      <c r="E4826" s="249" t="s">
        <v>2864</v>
      </c>
      <c r="F4826" s="249"/>
      <c r="G4826" s="57" t="s">
        <v>266</v>
      </c>
      <c r="H4826" s="58">
        <v>1</v>
      </c>
      <c r="I4826" s="43">
        <f t="shared" ref="I4826:I4829" si="925">L4826</f>
        <v>2.11</v>
      </c>
      <c r="J4826" s="43">
        <f t="shared" ref="J4826:J4829" si="926">H4826*I4826</f>
        <v>2.11</v>
      </c>
      <c r="L4826">
        <f>_xlfn.XLOOKUP(B4826,Analítico!B:B,Analítico!I:I,0)</f>
        <v>2.11</v>
      </c>
    </row>
    <row r="4827" spans="1:12" ht="25.5" customHeight="1" x14ac:dyDescent="0.25">
      <c r="A4827" s="55" t="s">
        <v>1627</v>
      </c>
      <c r="B4827" s="56" t="s">
        <v>2865</v>
      </c>
      <c r="C4827" s="55" t="s">
        <v>157</v>
      </c>
      <c r="D4827" s="55" t="s">
        <v>2866</v>
      </c>
      <c r="E4827" s="249" t="s">
        <v>1656</v>
      </c>
      <c r="F4827" s="249"/>
      <c r="G4827" s="57" t="s">
        <v>266</v>
      </c>
      <c r="H4827" s="58">
        <v>1</v>
      </c>
      <c r="I4827" s="43">
        <f t="shared" si="925"/>
        <v>0.65</v>
      </c>
      <c r="J4827" s="43">
        <f t="shared" si="926"/>
        <v>0.65</v>
      </c>
      <c r="L4827">
        <f>_xlfn.XLOOKUP(B4827,Analítico!B:B,Analítico!I:I,0)</f>
        <v>0.65</v>
      </c>
    </row>
    <row r="4828" spans="1:12" ht="25.5" customHeight="1" x14ac:dyDescent="0.25">
      <c r="A4828" s="55" t="s">
        <v>1627</v>
      </c>
      <c r="B4828" s="56" t="s">
        <v>2867</v>
      </c>
      <c r="C4828" s="55" t="s">
        <v>157</v>
      </c>
      <c r="D4828" s="55" t="s">
        <v>2868</v>
      </c>
      <c r="E4828" s="249" t="s">
        <v>2864</v>
      </c>
      <c r="F4828" s="249"/>
      <c r="G4828" s="57" t="s">
        <v>266</v>
      </c>
      <c r="H4828" s="58">
        <v>1</v>
      </c>
      <c r="I4828" s="43">
        <f t="shared" si="925"/>
        <v>1.1200000000000001</v>
      </c>
      <c r="J4828" s="43">
        <f t="shared" si="926"/>
        <v>1.1200000000000001</v>
      </c>
      <c r="L4828">
        <f>_xlfn.XLOOKUP(B4828,Analítico!B:B,Analítico!I:I,0)</f>
        <v>1.1200000000000001</v>
      </c>
    </row>
    <row r="4829" spans="1:12" ht="25.5" customHeight="1" x14ac:dyDescent="0.25">
      <c r="A4829" s="55" t="s">
        <v>1627</v>
      </c>
      <c r="B4829" s="56" t="s">
        <v>2869</v>
      </c>
      <c r="C4829" s="55" t="s">
        <v>157</v>
      </c>
      <c r="D4829" s="55" t="s">
        <v>2870</v>
      </c>
      <c r="E4829" s="249" t="s">
        <v>1628</v>
      </c>
      <c r="F4829" s="249"/>
      <c r="G4829" s="57" t="s">
        <v>266</v>
      </c>
      <c r="H4829" s="58">
        <v>1</v>
      </c>
      <c r="I4829" s="43">
        <f t="shared" si="925"/>
        <v>0.06</v>
      </c>
      <c r="J4829" s="43">
        <f t="shared" si="926"/>
        <v>0.06</v>
      </c>
      <c r="L4829">
        <f>_xlfn.XLOOKUP(B4829,Analítico!B:B,Analítico!I:I,0)</f>
        <v>0.06</v>
      </c>
    </row>
    <row r="4830" spans="1:12" ht="25.5" customHeight="1" x14ac:dyDescent="0.25">
      <c r="A4830" s="55" t="s">
        <v>1627</v>
      </c>
      <c r="B4830" s="56" t="s">
        <v>3429</v>
      </c>
      <c r="C4830" s="55" t="s">
        <v>157</v>
      </c>
      <c r="D4830" s="55" t="s">
        <v>3430</v>
      </c>
      <c r="E4830" s="249" t="s">
        <v>1643</v>
      </c>
      <c r="F4830" s="249"/>
      <c r="G4830" s="57" t="s">
        <v>266</v>
      </c>
      <c r="H4830" s="58">
        <v>1</v>
      </c>
      <c r="I4830" s="59">
        <v>0.86</v>
      </c>
      <c r="J4830" s="59">
        <v>0.86</v>
      </c>
      <c r="L4830">
        <f>_xlfn.XLOOKUP(B4830,Analítico!B:B,Analítico!I:I,0)</f>
        <v>0</v>
      </c>
    </row>
    <row r="4831" spans="1:12" ht="25.5" customHeight="1" thickBot="1" x14ac:dyDescent="0.3">
      <c r="A4831" s="55" t="s">
        <v>1627</v>
      </c>
      <c r="B4831" s="56" t="s">
        <v>3431</v>
      </c>
      <c r="C4831" s="55" t="s">
        <v>157</v>
      </c>
      <c r="D4831" s="55" t="s">
        <v>3432</v>
      </c>
      <c r="E4831" s="249" t="s">
        <v>1643</v>
      </c>
      <c r="F4831" s="249"/>
      <c r="G4831" s="57" t="s">
        <v>266</v>
      </c>
      <c r="H4831" s="58">
        <v>1</v>
      </c>
      <c r="I4831" s="59">
        <v>1.1399999999999999</v>
      </c>
      <c r="J4831" s="59">
        <v>1.1399999999999999</v>
      </c>
      <c r="L4831">
        <f>_xlfn.XLOOKUP(B4831,Analítico!B:B,Analítico!I:I,0)</f>
        <v>0</v>
      </c>
    </row>
    <row r="4832" spans="1:12" ht="26.25" hidden="1" thickBot="1" x14ac:dyDescent="0.3">
      <c r="A4832" s="44"/>
      <c r="B4832" s="44"/>
      <c r="C4832" s="44"/>
      <c r="D4832" s="44"/>
      <c r="E4832" s="44" t="s">
        <v>1629</v>
      </c>
      <c r="F4832" s="45">
        <v>25.55</v>
      </c>
      <c r="G4832" s="44" t="s">
        <v>1630</v>
      </c>
      <c r="H4832" s="45">
        <v>0</v>
      </c>
      <c r="I4832" s="44" t="s">
        <v>1631</v>
      </c>
      <c r="J4832" s="45">
        <v>25.55</v>
      </c>
      <c r="L4832">
        <f>_xlfn.XLOOKUP(B4832,Analítico!B:B,Analítico!I:I,0)</f>
        <v>0</v>
      </c>
    </row>
    <row r="4833" spans="1:12" ht="15" hidden="1" customHeight="1" thickBot="1" x14ac:dyDescent="0.3">
      <c r="A4833" s="44"/>
      <c r="B4833" s="44"/>
      <c r="C4833" s="44"/>
      <c r="D4833" s="44"/>
      <c r="E4833" s="44" t="s">
        <v>1632</v>
      </c>
      <c r="F4833" s="45">
        <v>6.94</v>
      </c>
      <c r="G4833" s="44"/>
      <c r="H4833" s="229" t="s">
        <v>1633</v>
      </c>
      <c r="I4833" s="229"/>
      <c r="J4833" s="45">
        <v>38.520000000000003</v>
      </c>
      <c r="L4833">
        <f>_xlfn.XLOOKUP(B4833,Analítico!B:B,Analítico!I:I,0)</f>
        <v>0</v>
      </c>
    </row>
    <row r="4834" spans="1:12" ht="0.75" customHeight="1" thickTop="1" x14ac:dyDescent="0.25">
      <c r="A4834" s="49"/>
      <c r="B4834" s="49"/>
      <c r="C4834" s="49"/>
      <c r="D4834" s="49"/>
      <c r="E4834" s="49"/>
      <c r="F4834" s="49"/>
      <c r="G4834" s="49"/>
      <c r="H4834" s="49"/>
      <c r="I4834" s="49"/>
      <c r="J4834" s="49"/>
      <c r="L4834">
        <f>_xlfn.XLOOKUP(B4834,Analítico!B:B,Analítico!I:I,0)</f>
        <v>0</v>
      </c>
    </row>
    <row r="4835" spans="1:12" ht="18" hidden="1" customHeight="1" x14ac:dyDescent="0.25">
      <c r="A4835" s="36"/>
      <c r="B4835" s="37" t="s">
        <v>137</v>
      </c>
      <c r="C4835" s="36" t="s">
        <v>138</v>
      </c>
      <c r="D4835" s="36" t="s">
        <v>9</v>
      </c>
      <c r="E4835" s="250" t="s">
        <v>1626</v>
      </c>
      <c r="F4835" s="250"/>
      <c r="G4835" s="38" t="s">
        <v>139</v>
      </c>
      <c r="H4835" s="37" t="s">
        <v>140</v>
      </c>
      <c r="I4835" s="37" t="s">
        <v>141</v>
      </c>
      <c r="J4835" s="37" t="s">
        <v>10</v>
      </c>
      <c r="L4835" t="str">
        <f>_xlfn.XLOOKUP(B4835,Analítico!B:B,Analítico!I:I,0)</f>
        <v>Valor Unit</v>
      </c>
    </row>
    <row r="4836" spans="1:12" ht="25.5" customHeight="1" x14ac:dyDescent="0.25">
      <c r="A4836" s="39" t="s">
        <v>1636</v>
      </c>
      <c r="B4836" s="40" t="s">
        <v>1658</v>
      </c>
      <c r="C4836" s="39" t="s">
        <v>157</v>
      </c>
      <c r="D4836" s="39" t="s">
        <v>1659</v>
      </c>
      <c r="E4836" s="251" t="s">
        <v>1637</v>
      </c>
      <c r="F4836" s="251"/>
      <c r="G4836" s="41" t="s">
        <v>266</v>
      </c>
      <c r="H4836" s="42">
        <v>1</v>
      </c>
      <c r="I4836" s="43">
        <f>L4836</f>
        <v>25.97</v>
      </c>
      <c r="J4836" s="43">
        <f>H4836*I4836</f>
        <v>25.97</v>
      </c>
      <c r="L4836">
        <f>_xlfn.XLOOKUP(B4836,Analítico!B:B,Analítico!I:I,0)</f>
        <v>25.97</v>
      </c>
    </row>
    <row r="4837" spans="1:12" ht="25.5" customHeight="1" x14ac:dyDescent="0.25">
      <c r="A4837" s="50" t="s">
        <v>1638</v>
      </c>
      <c r="B4837" s="51" t="s">
        <v>3552</v>
      </c>
      <c r="C4837" s="50" t="s">
        <v>157</v>
      </c>
      <c r="D4837" s="50" t="s">
        <v>3553</v>
      </c>
      <c r="E4837" s="248" t="s">
        <v>1637</v>
      </c>
      <c r="F4837" s="248"/>
      <c r="G4837" s="52" t="s">
        <v>266</v>
      </c>
      <c r="H4837" s="53">
        <v>1</v>
      </c>
      <c r="I4837" s="54">
        <v>0.39</v>
      </c>
      <c r="J4837" s="54">
        <v>0.39</v>
      </c>
      <c r="L4837">
        <f>_xlfn.XLOOKUP(B4837,Analítico!B:B,Analítico!I:I,0)</f>
        <v>0</v>
      </c>
    </row>
    <row r="4838" spans="1:12" ht="24" customHeight="1" x14ac:dyDescent="0.25">
      <c r="A4838" s="55" t="s">
        <v>1627</v>
      </c>
      <c r="B4838" s="56" t="s">
        <v>2540</v>
      </c>
      <c r="C4838" s="55" t="s">
        <v>157</v>
      </c>
      <c r="D4838" s="55" t="s">
        <v>2541</v>
      </c>
      <c r="E4838" s="249" t="s">
        <v>1665</v>
      </c>
      <c r="F4838" s="249"/>
      <c r="G4838" s="57" t="s">
        <v>266</v>
      </c>
      <c r="H4838" s="58">
        <v>1</v>
      </c>
      <c r="I4838" s="43">
        <f t="shared" ref="I4838:I4842" si="927">L4838</f>
        <v>20.32</v>
      </c>
      <c r="J4838" s="43">
        <f t="shared" ref="J4838:J4842" si="928">H4838*I4838</f>
        <v>20.32</v>
      </c>
      <c r="L4838">
        <f>_xlfn.XLOOKUP(B4838,Analítico!B:B,Analítico!I:I,0)</f>
        <v>20.32</v>
      </c>
    </row>
    <row r="4839" spans="1:12" ht="25.5" customHeight="1" x14ac:dyDescent="0.25">
      <c r="A4839" s="55" t="s">
        <v>1627</v>
      </c>
      <c r="B4839" s="56" t="s">
        <v>2862</v>
      </c>
      <c r="C4839" s="55" t="s">
        <v>157</v>
      </c>
      <c r="D4839" s="55" t="s">
        <v>2863</v>
      </c>
      <c r="E4839" s="249" t="s">
        <v>2864</v>
      </c>
      <c r="F4839" s="249"/>
      <c r="G4839" s="57" t="s">
        <v>266</v>
      </c>
      <c r="H4839" s="58">
        <v>1</v>
      </c>
      <c r="I4839" s="43">
        <f t="shared" si="927"/>
        <v>2.11</v>
      </c>
      <c r="J4839" s="43">
        <f t="shared" si="928"/>
        <v>2.11</v>
      </c>
      <c r="L4839">
        <f>_xlfn.XLOOKUP(B4839,Analítico!B:B,Analítico!I:I,0)</f>
        <v>2.11</v>
      </c>
    </row>
    <row r="4840" spans="1:12" ht="25.5" customHeight="1" x14ac:dyDescent="0.25">
      <c r="A4840" s="55" t="s">
        <v>1627</v>
      </c>
      <c r="B4840" s="56" t="s">
        <v>2865</v>
      </c>
      <c r="C4840" s="55" t="s">
        <v>157</v>
      </c>
      <c r="D4840" s="55" t="s">
        <v>2866</v>
      </c>
      <c r="E4840" s="249" t="s">
        <v>1656</v>
      </c>
      <c r="F4840" s="249"/>
      <c r="G4840" s="57" t="s">
        <v>266</v>
      </c>
      <c r="H4840" s="58">
        <v>1</v>
      </c>
      <c r="I4840" s="43">
        <f t="shared" si="927"/>
        <v>0.65</v>
      </c>
      <c r="J4840" s="43">
        <f t="shared" si="928"/>
        <v>0.65</v>
      </c>
      <c r="L4840">
        <f>_xlfn.XLOOKUP(B4840,Analítico!B:B,Analítico!I:I,0)</f>
        <v>0.65</v>
      </c>
    </row>
    <row r="4841" spans="1:12" ht="25.5" customHeight="1" x14ac:dyDescent="0.25">
      <c r="A4841" s="55" t="s">
        <v>1627</v>
      </c>
      <c r="B4841" s="56" t="s">
        <v>2867</v>
      </c>
      <c r="C4841" s="55" t="s">
        <v>157</v>
      </c>
      <c r="D4841" s="55" t="s">
        <v>2868</v>
      </c>
      <c r="E4841" s="249" t="s">
        <v>2864</v>
      </c>
      <c r="F4841" s="249"/>
      <c r="G4841" s="57" t="s">
        <v>266</v>
      </c>
      <c r="H4841" s="58">
        <v>1</v>
      </c>
      <c r="I4841" s="43">
        <f t="shared" si="927"/>
        <v>1.1200000000000001</v>
      </c>
      <c r="J4841" s="43">
        <f t="shared" si="928"/>
        <v>1.1200000000000001</v>
      </c>
      <c r="L4841">
        <f>_xlfn.XLOOKUP(B4841,Analítico!B:B,Analítico!I:I,0)</f>
        <v>1.1200000000000001</v>
      </c>
    </row>
    <row r="4842" spans="1:12" ht="25.5" customHeight="1" x14ac:dyDescent="0.25">
      <c r="A4842" s="55" t="s">
        <v>1627</v>
      </c>
      <c r="B4842" s="56" t="s">
        <v>2869</v>
      </c>
      <c r="C4842" s="55" t="s">
        <v>157</v>
      </c>
      <c r="D4842" s="55" t="s">
        <v>2870</v>
      </c>
      <c r="E4842" s="249" t="s">
        <v>1628</v>
      </c>
      <c r="F4842" s="249"/>
      <c r="G4842" s="57" t="s">
        <v>266</v>
      </c>
      <c r="H4842" s="58">
        <v>1</v>
      </c>
      <c r="I4842" s="43">
        <f t="shared" si="927"/>
        <v>0.06</v>
      </c>
      <c r="J4842" s="43">
        <f t="shared" si="928"/>
        <v>0.06</v>
      </c>
      <c r="L4842">
        <f>_xlfn.XLOOKUP(B4842,Analítico!B:B,Analítico!I:I,0)</f>
        <v>0.06</v>
      </c>
    </row>
    <row r="4843" spans="1:12" ht="25.5" customHeight="1" x14ac:dyDescent="0.25">
      <c r="A4843" s="55" t="s">
        <v>1627</v>
      </c>
      <c r="B4843" s="56" t="s">
        <v>3437</v>
      </c>
      <c r="C4843" s="55" t="s">
        <v>157</v>
      </c>
      <c r="D4843" s="55" t="s">
        <v>3438</v>
      </c>
      <c r="E4843" s="249" t="s">
        <v>1643</v>
      </c>
      <c r="F4843" s="249"/>
      <c r="G4843" s="57" t="s">
        <v>266</v>
      </c>
      <c r="H4843" s="58">
        <v>1</v>
      </c>
      <c r="I4843" s="59">
        <v>0.32</v>
      </c>
      <c r="J4843" s="59">
        <v>0.32</v>
      </c>
      <c r="L4843">
        <f>_xlfn.XLOOKUP(B4843,Analítico!B:B,Analítico!I:I,0)</f>
        <v>0</v>
      </c>
    </row>
    <row r="4844" spans="1:12" ht="25.5" customHeight="1" thickBot="1" x14ac:dyDescent="0.3">
      <c r="A4844" s="55" t="s">
        <v>1627</v>
      </c>
      <c r="B4844" s="56" t="s">
        <v>3439</v>
      </c>
      <c r="C4844" s="55" t="s">
        <v>157</v>
      </c>
      <c r="D4844" s="55" t="s">
        <v>3440</v>
      </c>
      <c r="E4844" s="249" t="s">
        <v>1643</v>
      </c>
      <c r="F4844" s="249"/>
      <c r="G4844" s="57" t="s">
        <v>266</v>
      </c>
      <c r="H4844" s="58">
        <v>1</v>
      </c>
      <c r="I4844" s="59">
        <v>1.01</v>
      </c>
      <c r="J4844" s="59">
        <v>1.01</v>
      </c>
      <c r="L4844">
        <f>_xlfn.XLOOKUP(B4844,Analítico!B:B,Analítico!I:I,0)</f>
        <v>0</v>
      </c>
    </row>
    <row r="4845" spans="1:12" ht="26.25" hidden="1" thickBot="1" x14ac:dyDescent="0.3">
      <c r="A4845" s="44"/>
      <c r="B4845" s="44"/>
      <c r="C4845" s="44"/>
      <c r="D4845" s="44"/>
      <c r="E4845" s="44" t="s">
        <v>1629</v>
      </c>
      <c r="F4845" s="45">
        <v>21.07</v>
      </c>
      <c r="G4845" s="44" t="s">
        <v>1630</v>
      </c>
      <c r="H4845" s="45">
        <v>0</v>
      </c>
      <c r="I4845" s="44" t="s">
        <v>1631</v>
      </c>
      <c r="J4845" s="45">
        <v>21.07</v>
      </c>
      <c r="L4845">
        <f>_xlfn.XLOOKUP(B4845,Analítico!B:B,Analítico!I:I,0)</f>
        <v>0</v>
      </c>
    </row>
    <row r="4846" spans="1:12" ht="15" hidden="1" customHeight="1" thickBot="1" x14ac:dyDescent="0.3">
      <c r="A4846" s="44"/>
      <c r="B4846" s="44"/>
      <c r="C4846" s="44"/>
      <c r="D4846" s="44"/>
      <c r="E4846" s="44" t="s">
        <v>1632</v>
      </c>
      <c r="F4846" s="45">
        <v>5.81</v>
      </c>
      <c r="G4846" s="44"/>
      <c r="H4846" s="229" t="s">
        <v>1633</v>
      </c>
      <c r="I4846" s="229"/>
      <c r="J4846" s="45">
        <v>32.24</v>
      </c>
      <c r="L4846">
        <f>_xlfn.XLOOKUP(B4846,Analítico!B:B,Analítico!I:I,0)</f>
        <v>0</v>
      </c>
    </row>
    <row r="4847" spans="1:12" ht="0.75" customHeight="1" thickTop="1" x14ac:dyDescent="0.25">
      <c r="A4847" s="49"/>
      <c r="B4847" s="49"/>
      <c r="C4847" s="49"/>
      <c r="D4847" s="49"/>
      <c r="E4847" s="49"/>
      <c r="F4847" s="49"/>
      <c r="G4847" s="49"/>
      <c r="H4847" s="49"/>
      <c r="I4847" s="49"/>
      <c r="J4847" s="49"/>
      <c r="L4847">
        <f>_xlfn.XLOOKUP(B4847,Analítico!B:B,Analítico!I:I,0)</f>
        <v>0</v>
      </c>
    </row>
    <row r="4848" spans="1:12" ht="18" hidden="1" customHeight="1" x14ac:dyDescent="0.25">
      <c r="A4848" s="36"/>
      <c r="B4848" s="37" t="s">
        <v>137</v>
      </c>
      <c r="C4848" s="36" t="s">
        <v>138</v>
      </c>
      <c r="D4848" s="36" t="s">
        <v>9</v>
      </c>
      <c r="E4848" s="250" t="s">
        <v>1626</v>
      </c>
      <c r="F4848" s="250"/>
      <c r="G4848" s="38" t="s">
        <v>139</v>
      </c>
      <c r="H4848" s="37" t="s">
        <v>140</v>
      </c>
      <c r="I4848" s="37" t="s">
        <v>141</v>
      </c>
      <c r="J4848" s="37" t="s">
        <v>10</v>
      </c>
      <c r="L4848" t="str">
        <f>_xlfn.XLOOKUP(B4848,Analítico!B:B,Analítico!I:I,0)</f>
        <v>Valor Unit</v>
      </c>
    </row>
    <row r="4849" spans="1:12" ht="24" customHeight="1" x14ac:dyDescent="0.25">
      <c r="A4849" s="39" t="s">
        <v>1636</v>
      </c>
      <c r="B4849" s="40" t="s">
        <v>3320</v>
      </c>
      <c r="C4849" s="39" t="s">
        <v>157</v>
      </c>
      <c r="D4849" s="39" t="s">
        <v>3321</v>
      </c>
      <c r="E4849" s="251" t="s">
        <v>1637</v>
      </c>
      <c r="F4849" s="251"/>
      <c r="G4849" s="41" t="s">
        <v>266</v>
      </c>
      <c r="H4849" s="42">
        <v>1</v>
      </c>
      <c r="I4849" s="43">
        <f>L4849</f>
        <v>31.71</v>
      </c>
      <c r="J4849" s="43">
        <f>H4849*I4849</f>
        <v>31.71</v>
      </c>
      <c r="L4849">
        <f>_xlfn.XLOOKUP(B4849,Analítico!B:B,Analítico!I:I,0)</f>
        <v>31.71</v>
      </c>
    </row>
    <row r="4850" spans="1:12" ht="25.5" customHeight="1" x14ac:dyDescent="0.25">
      <c r="A4850" s="50" t="s">
        <v>1638</v>
      </c>
      <c r="B4850" s="51" t="s">
        <v>3554</v>
      </c>
      <c r="C4850" s="50" t="s">
        <v>157</v>
      </c>
      <c r="D4850" s="50" t="s">
        <v>3555</v>
      </c>
      <c r="E4850" s="248" t="s">
        <v>1637</v>
      </c>
      <c r="F4850" s="248"/>
      <c r="G4850" s="52" t="s">
        <v>266</v>
      </c>
      <c r="H4850" s="53">
        <v>1</v>
      </c>
      <c r="I4850" s="54">
        <v>0.64</v>
      </c>
      <c r="J4850" s="54">
        <v>0.64</v>
      </c>
      <c r="L4850">
        <f>_xlfn.XLOOKUP(B4850,Analítico!B:B,Analítico!I:I,0)</f>
        <v>0</v>
      </c>
    </row>
    <row r="4851" spans="1:12" ht="24" customHeight="1" x14ac:dyDescent="0.25">
      <c r="A4851" s="55" t="s">
        <v>1627</v>
      </c>
      <c r="B4851" s="56" t="s">
        <v>3556</v>
      </c>
      <c r="C4851" s="55" t="s">
        <v>157</v>
      </c>
      <c r="D4851" s="55" t="s">
        <v>3557</v>
      </c>
      <c r="E4851" s="249" t="s">
        <v>1665</v>
      </c>
      <c r="F4851" s="249"/>
      <c r="G4851" s="57" t="s">
        <v>266</v>
      </c>
      <c r="H4851" s="58">
        <v>1</v>
      </c>
      <c r="I4851" s="59">
        <v>29.13</v>
      </c>
      <c r="J4851" s="59">
        <v>29.13</v>
      </c>
      <c r="L4851">
        <f>_xlfn.XLOOKUP(B4851,Analítico!B:B,Analítico!I:I,0)</f>
        <v>0</v>
      </c>
    </row>
    <row r="4852" spans="1:12" ht="25.5" customHeight="1" x14ac:dyDescent="0.25">
      <c r="A4852" s="55" t="s">
        <v>1627</v>
      </c>
      <c r="B4852" s="56" t="s">
        <v>2867</v>
      </c>
      <c r="C4852" s="55" t="s">
        <v>157</v>
      </c>
      <c r="D4852" s="55" t="s">
        <v>2868</v>
      </c>
      <c r="E4852" s="249" t="s">
        <v>2864</v>
      </c>
      <c r="F4852" s="249"/>
      <c r="G4852" s="57" t="s">
        <v>266</v>
      </c>
      <c r="H4852" s="58">
        <v>1</v>
      </c>
      <c r="I4852" s="43">
        <f t="shared" ref="I4852:I4853" si="929">L4852</f>
        <v>1.1200000000000001</v>
      </c>
      <c r="J4852" s="43">
        <f t="shared" ref="J4852:J4853" si="930">H4852*I4852</f>
        <v>1.1200000000000001</v>
      </c>
      <c r="L4852">
        <f>_xlfn.XLOOKUP(B4852,Analítico!B:B,Analítico!I:I,0)</f>
        <v>1.1200000000000001</v>
      </c>
    </row>
    <row r="4853" spans="1:12" ht="25.5" customHeight="1" x14ac:dyDescent="0.25">
      <c r="A4853" s="55" t="s">
        <v>1627</v>
      </c>
      <c r="B4853" s="56" t="s">
        <v>2869</v>
      </c>
      <c r="C4853" s="55" t="s">
        <v>157</v>
      </c>
      <c r="D4853" s="55" t="s">
        <v>2870</v>
      </c>
      <c r="E4853" s="249" t="s">
        <v>1628</v>
      </c>
      <c r="F4853" s="249"/>
      <c r="G4853" s="57" t="s">
        <v>266</v>
      </c>
      <c r="H4853" s="58">
        <v>1</v>
      </c>
      <c r="I4853" s="43">
        <f t="shared" si="929"/>
        <v>0.06</v>
      </c>
      <c r="J4853" s="43">
        <f t="shared" si="930"/>
        <v>0.06</v>
      </c>
      <c r="L4853">
        <f>_xlfn.XLOOKUP(B4853,Analítico!B:B,Analítico!I:I,0)</f>
        <v>0.06</v>
      </c>
    </row>
    <row r="4854" spans="1:12" ht="25.5" customHeight="1" x14ac:dyDescent="0.25">
      <c r="A4854" s="55" t="s">
        <v>1627</v>
      </c>
      <c r="B4854" s="56" t="s">
        <v>3664</v>
      </c>
      <c r="C4854" s="55" t="s">
        <v>157</v>
      </c>
      <c r="D4854" s="55" t="s">
        <v>3665</v>
      </c>
      <c r="E4854" s="249" t="s">
        <v>1643</v>
      </c>
      <c r="F4854" s="249"/>
      <c r="G4854" s="57" t="s">
        <v>266</v>
      </c>
      <c r="H4854" s="58">
        <v>1</v>
      </c>
      <c r="I4854" s="59">
        <v>0.11</v>
      </c>
      <c r="J4854" s="59">
        <v>0.11</v>
      </c>
      <c r="L4854">
        <f>_xlfn.XLOOKUP(B4854,Analítico!B:B,Analítico!I:I,0)</f>
        <v>0</v>
      </c>
    </row>
    <row r="4855" spans="1:12" ht="25.5" customHeight="1" thickBot="1" x14ac:dyDescent="0.3">
      <c r="A4855" s="55" t="s">
        <v>1627</v>
      </c>
      <c r="B4855" s="56" t="s">
        <v>3666</v>
      </c>
      <c r="C4855" s="55" t="s">
        <v>157</v>
      </c>
      <c r="D4855" s="55" t="s">
        <v>3667</v>
      </c>
      <c r="E4855" s="249" t="s">
        <v>1643</v>
      </c>
      <c r="F4855" s="249"/>
      <c r="G4855" s="57" t="s">
        <v>266</v>
      </c>
      <c r="H4855" s="58">
        <v>1</v>
      </c>
      <c r="I4855" s="59">
        <v>1.17</v>
      </c>
      <c r="J4855" s="59">
        <v>1.17</v>
      </c>
      <c r="L4855">
        <f>_xlfn.XLOOKUP(B4855,Analítico!B:B,Analítico!I:I,0)</f>
        <v>0</v>
      </c>
    </row>
    <row r="4856" spans="1:12" ht="26.25" hidden="1" thickBot="1" x14ac:dyDescent="0.3">
      <c r="A4856" s="44"/>
      <c r="B4856" s="44"/>
      <c r="C4856" s="44"/>
      <c r="D4856" s="44"/>
      <c r="E4856" s="44" t="s">
        <v>1629</v>
      </c>
      <c r="F4856" s="45">
        <v>29.77</v>
      </c>
      <c r="G4856" s="44" t="s">
        <v>1630</v>
      </c>
      <c r="H4856" s="45">
        <v>0</v>
      </c>
      <c r="I4856" s="44" t="s">
        <v>1631</v>
      </c>
      <c r="J4856" s="45">
        <v>29.77</v>
      </c>
      <c r="L4856">
        <f>_xlfn.XLOOKUP(B4856,Analítico!B:B,Analítico!I:I,0)</f>
        <v>0</v>
      </c>
    </row>
    <row r="4857" spans="1:12" ht="15" hidden="1" customHeight="1" thickBot="1" x14ac:dyDescent="0.3">
      <c r="A4857" s="44"/>
      <c r="B4857" s="44"/>
      <c r="C4857" s="44"/>
      <c r="D4857" s="44"/>
      <c r="E4857" s="44" t="s">
        <v>1632</v>
      </c>
      <c r="F4857" s="45">
        <v>7.09</v>
      </c>
      <c r="G4857" s="44"/>
      <c r="H4857" s="229" t="s">
        <v>1633</v>
      </c>
      <c r="I4857" s="229"/>
      <c r="J4857" s="45">
        <v>39.35</v>
      </c>
      <c r="L4857">
        <f>_xlfn.XLOOKUP(B4857,Analítico!B:B,Analítico!I:I,0)</f>
        <v>0</v>
      </c>
    </row>
    <row r="4858" spans="1:12" ht="0.75" customHeight="1" thickTop="1" x14ac:dyDescent="0.25">
      <c r="A4858" s="49"/>
      <c r="B4858" s="49"/>
      <c r="C4858" s="49"/>
      <c r="D4858" s="49"/>
      <c r="E4858" s="49"/>
      <c r="F4858" s="49"/>
      <c r="G4858" s="49"/>
      <c r="H4858" s="49"/>
      <c r="I4858" s="49"/>
      <c r="J4858" s="49"/>
      <c r="L4858">
        <f>_xlfn.XLOOKUP(B4858,Analítico!B:B,Analítico!I:I,0)</f>
        <v>0</v>
      </c>
    </row>
    <row r="4859" spans="1:12" ht="18" hidden="1" customHeight="1" x14ac:dyDescent="0.25">
      <c r="A4859" s="36"/>
      <c r="B4859" s="37" t="s">
        <v>137</v>
      </c>
      <c r="C4859" s="36" t="s">
        <v>138</v>
      </c>
      <c r="D4859" s="36" t="s">
        <v>9</v>
      </c>
      <c r="E4859" s="250" t="s">
        <v>1626</v>
      </c>
      <c r="F4859" s="250"/>
      <c r="G4859" s="38" t="s">
        <v>139</v>
      </c>
      <c r="H4859" s="37" t="s">
        <v>140</v>
      </c>
      <c r="I4859" s="37" t="s">
        <v>141</v>
      </c>
      <c r="J4859" s="37" t="s">
        <v>10</v>
      </c>
      <c r="L4859" t="str">
        <f>_xlfn.XLOOKUP(B4859,Analítico!B:B,Analítico!I:I,0)</f>
        <v>Valor Unit</v>
      </c>
    </row>
    <row r="4860" spans="1:12" ht="25.5" customHeight="1" x14ac:dyDescent="0.25">
      <c r="A4860" s="39" t="s">
        <v>1636</v>
      </c>
      <c r="B4860" s="40" t="s">
        <v>3275</v>
      </c>
      <c r="C4860" s="39" t="s">
        <v>157</v>
      </c>
      <c r="D4860" s="39" t="s">
        <v>3276</v>
      </c>
      <c r="E4860" s="251" t="s">
        <v>1994</v>
      </c>
      <c r="F4860" s="251"/>
      <c r="G4860" s="41" t="s">
        <v>212</v>
      </c>
      <c r="H4860" s="42">
        <v>1</v>
      </c>
      <c r="I4860" s="43">
        <f t="shared" ref="I4860:I4861" si="931">L4860</f>
        <v>54.66</v>
      </c>
      <c r="J4860" s="43">
        <f t="shared" ref="J4860:J4861" si="932">H4860*I4860</f>
        <v>54.66</v>
      </c>
      <c r="L4860">
        <f>_xlfn.XLOOKUP(B4860,Analítico!B:B,Analítico!I:I,0)</f>
        <v>54.66</v>
      </c>
    </row>
    <row r="4861" spans="1:12" ht="24" customHeight="1" thickBot="1" x14ac:dyDescent="0.3">
      <c r="A4861" s="50" t="s">
        <v>1638</v>
      </c>
      <c r="B4861" s="51" t="s">
        <v>1186</v>
      </c>
      <c r="C4861" s="50" t="s">
        <v>157</v>
      </c>
      <c r="D4861" s="50" t="s">
        <v>1187</v>
      </c>
      <c r="E4861" s="248" t="s">
        <v>1637</v>
      </c>
      <c r="F4861" s="248"/>
      <c r="G4861" s="52" t="s">
        <v>266</v>
      </c>
      <c r="H4861" s="53">
        <v>2.9039999999999999</v>
      </c>
      <c r="I4861" s="43">
        <f t="shared" si="931"/>
        <v>18.82</v>
      </c>
      <c r="J4861" s="43">
        <f t="shared" si="932"/>
        <v>54.653280000000002</v>
      </c>
      <c r="L4861">
        <f>_xlfn.XLOOKUP(B4861,Analítico!B:B,Analítico!I:I,0)</f>
        <v>18.82</v>
      </c>
    </row>
    <row r="4862" spans="1:12" ht="26.25" hidden="1" thickBot="1" x14ac:dyDescent="0.3">
      <c r="A4862" s="44"/>
      <c r="B4862" s="44"/>
      <c r="C4862" s="44"/>
      <c r="D4862" s="44"/>
      <c r="E4862" s="44" t="s">
        <v>1629</v>
      </c>
      <c r="F4862" s="45">
        <v>38.56</v>
      </c>
      <c r="G4862" s="44" t="s">
        <v>1630</v>
      </c>
      <c r="H4862" s="45">
        <v>0</v>
      </c>
      <c r="I4862" s="44" t="s">
        <v>1631</v>
      </c>
      <c r="J4862" s="45">
        <v>38.56</v>
      </c>
      <c r="L4862">
        <f>_xlfn.XLOOKUP(B4862,Analítico!B:B,Analítico!I:I,0)</f>
        <v>0</v>
      </c>
    </row>
    <row r="4863" spans="1:12" ht="15" hidden="1" customHeight="1" thickBot="1" x14ac:dyDescent="0.3">
      <c r="A4863" s="44"/>
      <c r="B4863" s="44"/>
      <c r="C4863" s="44"/>
      <c r="D4863" s="44"/>
      <c r="E4863" s="44" t="s">
        <v>1632</v>
      </c>
      <c r="F4863" s="45">
        <v>12.23</v>
      </c>
      <c r="G4863" s="44"/>
      <c r="H4863" s="229" t="s">
        <v>1633</v>
      </c>
      <c r="I4863" s="229"/>
      <c r="J4863" s="45">
        <v>67.84</v>
      </c>
      <c r="L4863">
        <f>_xlfn.XLOOKUP(B4863,Analítico!B:B,Analítico!I:I,0)</f>
        <v>0</v>
      </c>
    </row>
    <row r="4864" spans="1:12" ht="0.75" customHeight="1" thickTop="1" x14ac:dyDescent="0.25">
      <c r="A4864" s="49"/>
      <c r="B4864" s="49"/>
      <c r="C4864" s="49"/>
      <c r="D4864" s="49"/>
      <c r="E4864" s="49"/>
      <c r="F4864" s="49"/>
      <c r="G4864" s="49"/>
      <c r="H4864" s="49"/>
      <c r="I4864" s="49"/>
      <c r="J4864" s="49"/>
      <c r="L4864">
        <f>_xlfn.XLOOKUP(B4864,Analítico!B:B,Analítico!I:I,0)</f>
        <v>0</v>
      </c>
    </row>
    <row r="4865" spans="1:12" ht="18" hidden="1" customHeight="1" x14ac:dyDescent="0.25">
      <c r="A4865" s="36"/>
      <c r="B4865" s="37" t="s">
        <v>137</v>
      </c>
      <c r="C4865" s="36" t="s">
        <v>138</v>
      </c>
      <c r="D4865" s="36" t="s">
        <v>9</v>
      </c>
      <c r="E4865" s="250" t="s">
        <v>1626</v>
      </c>
      <c r="F4865" s="250"/>
      <c r="G4865" s="38" t="s">
        <v>139</v>
      </c>
      <c r="H4865" s="37" t="s">
        <v>140</v>
      </c>
      <c r="I4865" s="37" t="s">
        <v>141</v>
      </c>
      <c r="J4865" s="37" t="s">
        <v>10</v>
      </c>
      <c r="L4865" t="str">
        <f>_xlfn.XLOOKUP(B4865,Analítico!B:B,Analítico!I:I,0)</f>
        <v>Valor Unit</v>
      </c>
    </row>
    <row r="4866" spans="1:12" ht="24" customHeight="1" x14ac:dyDescent="0.25">
      <c r="A4866" s="39" t="s">
        <v>1636</v>
      </c>
      <c r="B4866" s="40" t="s">
        <v>3140</v>
      </c>
      <c r="C4866" s="39" t="s">
        <v>157</v>
      </c>
      <c r="D4866" s="39" t="s">
        <v>3141</v>
      </c>
      <c r="E4866" s="251" t="s">
        <v>1637</v>
      </c>
      <c r="F4866" s="251"/>
      <c r="G4866" s="41" t="s">
        <v>266</v>
      </c>
      <c r="H4866" s="42">
        <v>1</v>
      </c>
      <c r="I4866" s="43">
        <f>L4866</f>
        <v>23.46</v>
      </c>
      <c r="J4866" s="43">
        <f>H4866*I4866</f>
        <v>23.46</v>
      </c>
      <c r="L4866">
        <f>_xlfn.XLOOKUP(B4866,Analítico!B:B,Analítico!I:I,0)</f>
        <v>23.46</v>
      </c>
    </row>
    <row r="4867" spans="1:12" ht="25.5" customHeight="1" x14ac:dyDescent="0.25">
      <c r="A4867" s="50" t="s">
        <v>1638</v>
      </c>
      <c r="B4867" s="51" t="s">
        <v>3558</v>
      </c>
      <c r="C4867" s="50" t="s">
        <v>157</v>
      </c>
      <c r="D4867" s="50" t="s">
        <v>3559</v>
      </c>
      <c r="E4867" s="248" t="s">
        <v>1637</v>
      </c>
      <c r="F4867" s="248"/>
      <c r="G4867" s="52" t="s">
        <v>266</v>
      </c>
      <c r="H4867" s="53">
        <v>1</v>
      </c>
      <c r="I4867" s="54">
        <v>0.14000000000000001</v>
      </c>
      <c r="J4867" s="54">
        <v>0.14000000000000001</v>
      </c>
      <c r="L4867">
        <f>_xlfn.XLOOKUP(B4867,Analítico!B:B,Analítico!I:I,0)</f>
        <v>0</v>
      </c>
    </row>
    <row r="4868" spans="1:12" ht="25.5" customHeight="1" x14ac:dyDescent="0.25">
      <c r="A4868" s="55" t="s">
        <v>1627</v>
      </c>
      <c r="B4868" s="56" t="s">
        <v>2862</v>
      </c>
      <c r="C4868" s="55" t="s">
        <v>157</v>
      </c>
      <c r="D4868" s="55" t="s">
        <v>2863</v>
      </c>
      <c r="E4868" s="249" t="s">
        <v>2864</v>
      </c>
      <c r="F4868" s="249"/>
      <c r="G4868" s="57" t="s">
        <v>266</v>
      </c>
      <c r="H4868" s="58">
        <v>1</v>
      </c>
      <c r="I4868" s="43">
        <f t="shared" ref="I4868:I4871" si="933">L4868</f>
        <v>2.11</v>
      </c>
      <c r="J4868" s="43">
        <f t="shared" ref="J4868:J4871" si="934">H4868*I4868</f>
        <v>2.11</v>
      </c>
      <c r="L4868">
        <f>_xlfn.XLOOKUP(B4868,Analítico!B:B,Analítico!I:I,0)</f>
        <v>2.11</v>
      </c>
    </row>
    <row r="4869" spans="1:12" ht="25.5" customHeight="1" x14ac:dyDescent="0.25">
      <c r="A4869" s="55" t="s">
        <v>1627</v>
      </c>
      <c r="B4869" s="56" t="s">
        <v>2865</v>
      </c>
      <c r="C4869" s="55" t="s">
        <v>157</v>
      </c>
      <c r="D4869" s="55" t="s">
        <v>2866</v>
      </c>
      <c r="E4869" s="249" t="s">
        <v>1656</v>
      </c>
      <c r="F4869" s="249"/>
      <c r="G4869" s="57" t="s">
        <v>266</v>
      </c>
      <c r="H4869" s="58">
        <v>1</v>
      </c>
      <c r="I4869" s="43">
        <f t="shared" si="933"/>
        <v>0.65</v>
      </c>
      <c r="J4869" s="43">
        <f t="shared" si="934"/>
        <v>0.65</v>
      </c>
      <c r="L4869">
        <f>_xlfn.XLOOKUP(B4869,Analítico!B:B,Analítico!I:I,0)</f>
        <v>0.65</v>
      </c>
    </row>
    <row r="4870" spans="1:12" ht="25.5" customHeight="1" x14ac:dyDescent="0.25">
      <c r="A4870" s="55" t="s">
        <v>1627</v>
      </c>
      <c r="B4870" s="56" t="s">
        <v>2867</v>
      </c>
      <c r="C4870" s="55" t="s">
        <v>157</v>
      </c>
      <c r="D4870" s="55" t="s">
        <v>2868</v>
      </c>
      <c r="E4870" s="249" t="s">
        <v>2864</v>
      </c>
      <c r="F4870" s="249"/>
      <c r="G4870" s="57" t="s">
        <v>266</v>
      </c>
      <c r="H4870" s="58">
        <v>1</v>
      </c>
      <c r="I4870" s="43">
        <f t="shared" si="933"/>
        <v>1.1200000000000001</v>
      </c>
      <c r="J4870" s="43">
        <f t="shared" si="934"/>
        <v>1.1200000000000001</v>
      </c>
      <c r="L4870">
        <f>_xlfn.XLOOKUP(B4870,Analítico!B:B,Analítico!I:I,0)</f>
        <v>1.1200000000000001</v>
      </c>
    </row>
    <row r="4871" spans="1:12" ht="25.5" customHeight="1" x14ac:dyDescent="0.25">
      <c r="A4871" s="55" t="s">
        <v>1627</v>
      </c>
      <c r="B4871" s="56" t="s">
        <v>2869</v>
      </c>
      <c r="C4871" s="55" t="s">
        <v>157</v>
      </c>
      <c r="D4871" s="55" t="s">
        <v>2870</v>
      </c>
      <c r="E4871" s="249" t="s">
        <v>1628</v>
      </c>
      <c r="F4871" s="249"/>
      <c r="G4871" s="57" t="s">
        <v>266</v>
      </c>
      <c r="H4871" s="58">
        <v>1</v>
      </c>
      <c r="I4871" s="43">
        <f t="shared" si="933"/>
        <v>0.06</v>
      </c>
      <c r="J4871" s="43">
        <f t="shared" si="934"/>
        <v>0.06</v>
      </c>
      <c r="L4871">
        <f>_xlfn.XLOOKUP(B4871,Analítico!B:B,Analítico!I:I,0)</f>
        <v>0.06</v>
      </c>
    </row>
    <row r="4872" spans="1:12" ht="25.5" customHeight="1" x14ac:dyDescent="0.25">
      <c r="A4872" s="55" t="s">
        <v>1627</v>
      </c>
      <c r="B4872" s="56" t="s">
        <v>3375</v>
      </c>
      <c r="C4872" s="55" t="s">
        <v>157</v>
      </c>
      <c r="D4872" s="55" t="s">
        <v>3376</v>
      </c>
      <c r="E4872" s="249" t="s">
        <v>1643</v>
      </c>
      <c r="F4872" s="249"/>
      <c r="G4872" s="57" t="s">
        <v>266</v>
      </c>
      <c r="H4872" s="58">
        <v>1</v>
      </c>
      <c r="I4872" s="59">
        <v>0.84</v>
      </c>
      <c r="J4872" s="59">
        <v>0.84</v>
      </c>
      <c r="L4872">
        <f>_xlfn.XLOOKUP(B4872,Analítico!B:B,Analítico!I:I,0)</f>
        <v>0</v>
      </c>
    </row>
    <row r="4873" spans="1:12" ht="25.5" customHeight="1" x14ac:dyDescent="0.25">
      <c r="A4873" s="55" t="s">
        <v>1627</v>
      </c>
      <c r="B4873" s="56" t="s">
        <v>3377</v>
      </c>
      <c r="C4873" s="55" t="s">
        <v>157</v>
      </c>
      <c r="D4873" s="55" t="s">
        <v>3378</v>
      </c>
      <c r="E4873" s="249" t="s">
        <v>1643</v>
      </c>
      <c r="F4873" s="249"/>
      <c r="G4873" s="57" t="s">
        <v>266</v>
      </c>
      <c r="H4873" s="58">
        <v>1</v>
      </c>
      <c r="I4873" s="59">
        <v>1.17</v>
      </c>
      <c r="J4873" s="59">
        <v>1.17</v>
      </c>
      <c r="L4873">
        <f>_xlfn.XLOOKUP(B4873,Analítico!B:B,Analítico!I:I,0)</f>
        <v>0</v>
      </c>
    </row>
    <row r="4874" spans="1:12" ht="24" customHeight="1" thickBot="1" x14ac:dyDescent="0.3">
      <c r="A4874" s="55" t="s">
        <v>1627</v>
      </c>
      <c r="B4874" s="56" t="s">
        <v>3560</v>
      </c>
      <c r="C4874" s="55" t="s">
        <v>157</v>
      </c>
      <c r="D4874" s="55" t="s">
        <v>3561</v>
      </c>
      <c r="E4874" s="249" t="s">
        <v>1665</v>
      </c>
      <c r="F4874" s="249"/>
      <c r="G4874" s="57" t="s">
        <v>266</v>
      </c>
      <c r="H4874" s="58">
        <v>1</v>
      </c>
      <c r="I4874" s="59">
        <v>17.690000000000001</v>
      </c>
      <c r="J4874" s="59">
        <v>17.690000000000001</v>
      </c>
      <c r="L4874">
        <f>_xlfn.XLOOKUP(B4874,Analítico!B:B,Analítico!I:I,0)</f>
        <v>0</v>
      </c>
    </row>
    <row r="4875" spans="1:12" ht="26.25" hidden="1" thickBot="1" x14ac:dyDescent="0.3">
      <c r="A4875" s="44"/>
      <c r="B4875" s="44"/>
      <c r="C4875" s="44"/>
      <c r="D4875" s="44"/>
      <c r="E4875" s="44" t="s">
        <v>1629</v>
      </c>
      <c r="F4875" s="45">
        <v>17.829999999999998</v>
      </c>
      <c r="G4875" s="44" t="s">
        <v>1630</v>
      </c>
      <c r="H4875" s="45">
        <v>0</v>
      </c>
      <c r="I4875" s="44" t="s">
        <v>1631</v>
      </c>
      <c r="J4875" s="45">
        <v>17.829999999999998</v>
      </c>
      <c r="L4875">
        <f>_xlfn.XLOOKUP(B4875,Analítico!B:B,Analítico!I:I,0)</f>
        <v>0</v>
      </c>
    </row>
    <row r="4876" spans="1:12" ht="15" hidden="1" customHeight="1" thickBot="1" x14ac:dyDescent="0.3">
      <c r="A4876" s="44"/>
      <c r="B4876" s="44"/>
      <c r="C4876" s="44"/>
      <c r="D4876" s="44"/>
      <c r="E4876" s="44" t="s">
        <v>1632</v>
      </c>
      <c r="F4876" s="45">
        <v>5.25</v>
      </c>
      <c r="G4876" s="44"/>
      <c r="H4876" s="229" t="s">
        <v>1633</v>
      </c>
      <c r="I4876" s="229"/>
      <c r="J4876" s="45">
        <v>29.12</v>
      </c>
      <c r="L4876">
        <f>_xlfn.XLOOKUP(B4876,Analítico!B:B,Analítico!I:I,0)</f>
        <v>0</v>
      </c>
    </row>
    <row r="4877" spans="1:12" ht="0.75" customHeight="1" thickTop="1" x14ac:dyDescent="0.25">
      <c r="A4877" s="49"/>
      <c r="B4877" s="49"/>
      <c r="C4877" s="49"/>
      <c r="D4877" s="49"/>
      <c r="E4877" s="49"/>
      <c r="F4877" s="49"/>
      <c r="G4877" s="49"/>
      <c r="H4877" s="49"/>
      <c r="I4877" s="49"/>
      <c r="J4877" s="49"/>
      <c r="L4877">
        <f>_xlfn.XLOOKUP(B4877,Analítico!B:B,Analítico!I:I,0)</f>
        <v>0</v>
      </c>
    </row>
    <row r="4878" spans="1:12" ht="18" hidden="1" customHeight="1" x14ac:dyDescent="0.25">
      <c r="A4878" s="36"/>
      <c r="B4878" s="37" t="s">
        <v>137</v>
      </c>
      <c r="C4878" s="36" t="s">
        <v>138</v>
      </c>
      <c r="D4878" s="36" t="s">
        <v>9</v>
      </c>
      <c r="E4878" s="250" t="s">
        <v>1626</v>
      </c>
      <c r="F4878" s="250"/>
      <c r="G4878" s="38" t="s">
        <v>139</v>
      </c>
      <c r="H4878" s="37" t="s">
        <v>140</v>
      </c>
      <c r="I4878" s="37" t="s">
        <v>141</v>
      </c>
      <c r="J4878" s="37" t="s">
        <v>10</v>
      </c>
      <c r="L4878" t="str">
        <f>_xlfn.XLOOKUP(B4878,Analítico!B:B,Analítico!I:I,0)</f>
        <v>Valor Unit</v>
      </c>
    </row>
    <row r="4879" spans="1:12" ht="24" customHeight="1" x14ac:dyDescent="0.25">
      <c r="A4879" s="39" t="s">
        <v>1636</v>
      </c>
      <c r="B4879" s="40" t="s">
        <v>3146</v>
      </c>
      <c r="C4879" s="39" t="s">
        <v>594</v>
      </c>
      <c r="D4879" s="39" t="s">
        <v>3147</v>
      </c>
      <c r="E4879" s="251" t="s">
        <v>2336</v>
      </c>
      <c r="F4879" s="251"/>
      <c r="G4879" s="41" t="s">
        <v>1787</v>
      </c>
      <c r="H4879" s="42">
        <v>1</v>
      </c>
      <c r="I4879" s="43">
        <f>L4879</f>
        <v>3.47</v>
      </c>
      <c r="J4879" s="43">
        <f>H4879*I4879</f>
        <v>3.47</v>
      </c>
      <c r="L4879">
        <f>_xlfn.XLOOKUP(B4879,Analítico!B:B,Analítico!I:I,0)</f>
        <v>3.47</v>
      </c>
    </row>
    <row r="4880" spans="1:12" ht="24" customHeight="1" x14ac:dyDescent="0.25">
      <c r="A4880" s="55" t="s">
        <v>1627</v>
      </c>
      <c r="B4880" s="56" t="s">
        <v>3668</v>
      </c>
      <c r="C4880" s="55" t="s">
        <v>594</v>
      </c>
      <c r="D4880" s="55" t="s">
        <v>3669</v>
      </c>
      <c r="E4880" s="249" t="s">
        <v>1648</v>
      </c>
      <c r="F4880" s="249"/>
      <c r="G4880" s="57" t="s">
        <v>596</v>
      </c>
      <c r="H4880" s="58">
        <v>0.1018</v>
      </c>
      <c r="I4880" s="59">
        <v>14</v>
      </c>
      <c r="J4880" s="59">
        <v>1.42</v>
      </c>
      <c r="L4880">
        <f>_xlfn.XLOOKUP(B4880,Analítico!B:B,Analítico!I:I,0)</f>
        <v>0</v>
      </c>
    </row>
    <row r="4881" spans="1:12" ht="24" customHeight="1" x14ac:dyDescent="0.25">
      <c r="A4881" s="55" t="s">
        <v>1627</v>
      </c>
      <c r="B4881" s="56" t="s">
        <v>3670</v>
      </c>
      <c r="C4881" s="55" t="s">
        <v>594</v>
      </c>
      <c r="D4881" s="55" t="s">
        <v>3671</v>
      </c>
      <c r="E4881" s="249" t="s">
        <v>1648</v>
      </c>
      <c r="F4881" s="249"/>
      <c r="G4881" s="57" t="s">
        <v>596</v>
      </c>
      <c r="H4881" s="58">
        <v>1.5E-3</v>
      </c>
      <c r="I4881" s="59">
        <v>181.51</v>
      </c>
      <c r="J4881" s="59">
        <v>0.27</v>
      </c>
      <c r="L4881">
        <f>_xlfn.XLOOKUP(B4881,Analítico!B:B,Analítico!I:I,0)</f>
        <v>0</v>
      </c>
    </row>
    <row r="4882" spans="1:12" ht="24" customHeight="1" x14ac:dyDescent="0.25">
      <c r="A4882" s="55" t="s">
        <v>1627</v>
      </c>
      <c r="B4882" s="56" t="s">
        <v>3672</v>
      </c>
      <c r="C4882" s="55" t="s">
        <v>594</v>
      </c>
      <c r="D4882" s="55" t="s">
        <v>3673</v>
      </c>
      <c r="E4882" s="249" t="s">
        <v>1648</v>
      </c>
      <c r="F4882" s="249"/>
      <c r="G4882" s="57" t="s">
        <v>3674</v>
      </c>
      <c r="H4882" s="58">
        <v>8.0000000000000004E-4</v>
      </c>
      <c r="I4882" s="59">
        <v>6.35</v>
      </c>
      <c r="J4882" s="59">
        <v>0</v>
      </c>
      <c r="L4882">
        <f>_xlfn.XLOOKUP(B4882,Analítico!B:B,Analítico!I:I,0)</f>
        <v>0</v>
      </c>
    </row>
    <row r="4883" spans="1:12" ht="24" customHeight="1" x14ac:dyDescent="0.25">
      <c r="A4883" s="55" t="s">
        <v>1627</v>
      </c>
      <c r="B4883" s="56" t="s">
        <v>3675</v>
      </c>
      <c r="C4883" s="55" t="s">
        <v>594</v>
      </c>
      <c r="D4883" s="55" t="s">
        <v>3676</v>
      </c>
      <c r="E4883" s="249" t="s">
        <v>1648</v>
      </c>
      <c r="F4883" s="249"/>
      <c r="G4883" s="57" t="s">
        <v>596</v>
      </c>
      <c r="H4883" s="58">
        <v>6.54E-2</v>
      </c>
      <c r="I4883" s="59">
        <v>4.5</v>
      </c>
      <c r="J4883" s="59">
        <v>0.28999999999999998</v>
      </c>
      <c r="L4883">
        <f>_xlfn.XLOOKUP(B4883,Analítico!B:B,Analítico!I:I,0)</f>
        <v>0</v>
      </c>
    </row>
    <row r="4884" spans="1:12" ht="24" customHeight="1" x14ac:dyDescent="0.25">
      <c r="A4884" s="55" t="s">
        <v>1627</v>
      </c>
      <c r="B4884" s="56" t="s">
        <v>3677</v>
      </c>
      <c r="C4884" s="55" t="s">
        <v>594</v>
      </c>
      <c r="D4884" s="55" t="s">
        <v>3678</v>
      </c>
      <c r="E4884" s="249" t="s">
        <v>1656</v>
      </c>
      <c r="F4884" s="249"/>
      <c r="G4884" s="57" t="s">
        <v>596</v>
      </c>
      <c r="H4884" s="58">
        <v>4.4999999999999997E-3</v>
      </c>
      <c r="I4884" s="59">
        <v>12.54</v>
      </c>
      <c r="J4884" s="59">
        <v>0.05</v>
      </c>
      <c r="L4884">
        <f>_xlfn.XLOOKUP(B4884,Analítico!B:B,Analítico!I:I,0)</f>
        <v>0</v>
      </c>
    </row>
    <row r="4885" spans="1:12" ht="24" customHeight="1" x14ac:dyDescent="0.25">
      <c r="A4885" s="55" t="s">
        <v>1627</v>
      </c>
      <c r="B4885" s="56" t="s">
        <v>3679</v>
      </c>
      <c r="C4885" s="55" t="s">
        <v>594</v>
      </c>
      <c r="D4885" s="55" t="s">
        <v>3680</v>
      </c>
      <c r="E4885" s="249" t="s">
        <v>1648</v>
      </c>
      <c r="F4885" s="249"/>
      <c r="G4885" s="57" t="s">
        <v>596</v>
      </c>
      <c r="H4885" s="58">
        <v>4.4999999999999997E-3</v>
      </c>
      <c r="I4885" s="59">
        <v>4.9000000000000004</v>
      </c>
      <c r="J4885" s="59">
        <v>0.02</v>
      </c>
      <c r="L4885">
        <f>_xlfn.XLOOKUP(B4885,Analítico!B:B,Analítico!I:I,0)</f>
        <v>0</v>
      </c>
    </row>
    <row r="4886" spans="1:12" ht="24" customHeight="1" x14ac:dyDescent="0.25">
      <c r="A4886" s="55" t="s">
        <v>1627</v>
      </c>
      <c r="B4886" s="56" t="s">
        <v>3681</v>
      </c>
      <c r="C4886" s="55" t="s">
        <v>594</v>
      </c>
      <c r="D4886" s="55" t="s">
        <v>3682</v>
      </c>
      <c r="E4886" s="249" t="s">
        <v>1648</v>
      </c>
      <c r="F4886" s="249"/>
      <c r="G4886" s="57" t="s">
        <v>596</v>
      </c>
      <c r="H4886" s="58">
        <v>4.4999999999999997E-3</v>
      </c>
      <c r="I4886" s="59">
        <v>175</v>
      </c>
      <c r="J4886" s="59">
        <v>0.78</v>
      </c>
      <c r="L4886">
        <f>_xlfn.XLOOKUP(B4886,Analítico!B:B,Analítico!I:I,0)</f>
        <v>0</v>
      </c>
    </row>
    <row r="4887" spans="1:12" ht="24" customHeight="1" x14ac:dyDescent="0.25">
      <c r="A4887" s="55" t="s">
        <v>1627</v>
      </c>
      <c r="B4887" s="56" t="s">
        <v>3683</v>
      </c>
      <c r="C4887" s="55" t="s">
        <v>594</v>
      </c>
      <c r="D4887" s="55" t="s">
        <v>3684</v>
      </c>
      <c r="E4887" s="249" t="s">
        <v>1648</v>
      </c>
      <c r="F4887" s="249"/>
      <c r="G4887" s="57" t="s">
        <v>596</v>
      </c>
      <c r="H4887" s="58">
        <v>1.8E-3</v>
      </c>
      <c r="I4887" s="59">
        <v>13</v>
      </c>
      <c r="J4887" s="59">
        <v>0.02</v>
      </c>
      <c r="L4887">
        <f>_xlfn.XLOOKUP(B4887,Analítico!B:B,Analítico!I:I,0)</f>
        <v>0</v>
      </c>
    </row>
    <row r="4888" spans="1:12" ht="24" customHeight="1" x14ac:dyDescent="0.25">
      <c r="A4888" s="55" t="s">
        <v>1627</v>
      </c>
      <c r="B4888" s="56" t="s">
        <v>3685</v>
      </c>
      <c r="C4888" s="55" t="s">
        <v>594</v>
      </c>
      <c r="D4888" s="55" t="s">
        <v>3686</v>
      </c>
      <c r="E4888" s="249" t="s">
        <v>1656</v>
      </c>
      <c r="F4888" s="249"/>
      <c r="G4888" s="57" t="s">
        <v>3687</v>
      </c>
      <c r="H4888" s="58">
        <v>4.0000000000000002E-4</v>
      </c>
      <c r="I4888" s="59">
        <v>300</v>
      </c>
      <c r="J4888" s="59">
        <v>0.12</v>
      </c>
      <c r="L4888">
        <f>_xlfn.XLOOKUP(B4888,Analítico!B:B,Analítico!I:I,0)</f>
        <v>0</v>
      </c>
    </row>
    <row r="4889" spans="1:12" ht="24" customHeight="1" x14ac:dyDescent="0.25">
      <c r="A4889" s="55" t="s">
        <v>1627</v>
      </c>
      <c r="B4889" s="56" t="s">
        <v>3688</v>
      </c>
      <c r="C4889" s="55" t="s">
        <v>594</v>
      </c>
      <c r="D4889" s="55" t="s">
        <v>3689</v>
      </c>
      <c r="E4889" s="249" t="s">
        <v>1648</v>
      </c>
      <c r="F4889" s="249"/>
      <c r="G4889" s="57" t="s">
        <v>596</v>
      </c>
      <c r="H4889" s="58">
        <v>2.0000000000000001E-4</v>
      </c>
      <c r="I4889" s="59">
        <v>22.38</v>
      </c>
      <c r="J4889" s="59">
        <v>0</v>
      </c>
      <c r="L4889">
        <f>_xlfn.XLOOKUP(B4889,Analítico!B:B,Analítico!I:I,0)</f>
        <v>0</v>
      </c>
    </row>
    <row r="4890" spans="1:12" ht="24" customHeight="1" x14ac:dyDescent="0.25">
      <c r="A4890" s="55" t="s">
        <v>1627</v>
      </c>
      <c r="B4890" s="56" t="s">
        <v>3690</v>
      </c>
      <c r="C4890" s="55" t="s">
        <v>594</v>
      </c>
      <c r="D4890" s="55" t="s">
        <v>3691</v>
      </c>
      <c r="E4890" s="249" t="s">
        <v>1648</v>
      </c>
      <c r="F4890" s="249"/>
      <c r="G4890" s="57" t="s">
        <v>596</v>
      </c>
      <c r="H4890" s="58">
        <v>2.0000000000000001E-4</v>
      </c>
      <c r="I4890" s="59">
        <v>36.9</v>
      </c>
      <c r="J4890" s="59">
        <v>0</v>
      </c>
      <c r="L4890">
        <f>_xlfn.XLOOKUP(B4890,Analítico!B:B,Analítico!I:I,0)</f>
        <v>0</v>
      </c>
    </row>
    <row r="4891" spans="1:12" ht="25.5" customHeight="1" x14ac:dyDescent="0.25">
      <c r="A4891" s="55" t="s">
        <v>1627</v>
      </c>
      <c r="B4891" s="56" t="s">
        <v>3692</v>
      </c>
      <c r="C4891" s="55" t="s">
        <v>594</v>
      </c>
      <c r="D4891" s="55" t="s">
        <v>3693</v>
      </c>
      <c r="E4891" s="249" t="s">
        <v>1656</v>
      </c>
      <c r="F4891" s="249"/>
      <c r="G4891" s="57" t="s">
        <v>596</v>
      </c>
      <c r="H4891" s="58">
        <v>0.1018</v>
      </c>
      <c r="I4891" s="59">
        <v>5</v>
      </c>
      <c r="J4891" s="59">
        <v>0.5</v>
      </c>
      <c r="L4891">
        <f>_xlfn.XLOOKUP(B4891,Analítico!B:B,Analítico!I:I,0)</f>
        <v>0</v>
      </c>
    </row>
    <row r="4892" spans="1:12" ht="24" customHeight="1" x14ac:dyDescent="0.25">
      <c r="A4892" s="55" t="s">
        <v>1627</v>
      </c>
      <c r="B4892" s="56" t="s">
        <v>3694</v>
      </c>
      <c r="C4892" s="55" t="s">
        <v>157</v>
      </c>
      <c r="D4892" s="55" t="s">
        <v>3695</v>
      </c>
      <c r="E4892" s="249" t="s">
        <v>1643</v>
      </c>
      <c r="F4892" s="249"/>
      <c r="G4892" s="57" t="s">
        <v>3696</v>
      </c>
      <c r="H4892" s="58">
        <v>2.3E-3</v>
      </c>
      <c r="I4892" s="59">
        <v>12.44</v>
      </c>
      <c r="J4892" s="59">
        <v>0.02</v>
      </c>
      <c r="L4892">
        <f>_xlfn.XLOOKUP(B4892,Analítico!B:B,Analítico!I:I,0)</f>
        <v>0</v>
      </c>
    </row>
    <row r="4893" spans="1:12" ht="25.5" customHeight="1" x14ac:dyDescent="0.25">
      <c r="A4893" s="55" t="s">
        <v>1627</v>
      </c>
      <c r="B4893" s="56" t="s">
        <v>3697</v>
      </c>
      <c r="C4893" s="55" t="s">
        <v>157</v>
      </c>
      <c r="D4893" s="55" t="s">
        <v>3698</v>
      </c>
      <c r="E4893" s="249" t="s">
        <v>1648</v>
      </c>
      <c r="F4893" s="249"/>
      <c r="G4893" s="57" t="s">
        <v>3696</v>
      </c>
      <c r="H4893" s="58">
        <v>8.0000000000000004E-4</v>
      </c>
      <c r="I4893" s="59">
        <v>66.38</v>
      </c>
      <c r="J4893" s="59">
        <v>0.05</v>
      </c>
      <c r="L4893">
        <f>_xlfn.XLOOKUP(B4893,Analítico!B:B,Analítico!I:I,0)</f>
        <v>0</v>
      </c>
    </row>
    <row r="4894" spans="1:12" ht="25.5" customHeight="1" x14ac:dyDescent="0.25">
      <c r="A4894" s="55" t="s">
        <v>1627</v>
      </c>
      <c r="B4894" s="56" t="s">
        <v>3699</v>
      </c>
      <c r="C4894" s="55" t="s">
        <v>157</v>
      </c>
      <c r="D4894" s="55" t="s">
        <v>3700</v>
      </c>
      <c r="E4894" s="249" t="s">
        <v>1648</v>
      </c>
      <c r="F4894" s="249"/>
      <c r="G4894" s="57" t="s">
        <v>164</v>
      </c>
      <c r="H4894" s="58">
        <v>2.0000000000000001E-4</v>
      </c>
      <c r="I4894" s="59">
        <v>17.97</v>
      </c>
      <c r="J4894" s="59">
        <v>0</v>
      </c>
      <c r="L4894">
        <f>_xlfn.XLOOKUP(B4894,Analítico!B:B,Analítico!I:I,0)</f>
        <v>0</v>
      </c>
    </row>
    <row r="4895" spans="1:12" ht="25.5" customHeight="1" thickBot="1" x14ac:dyDescent="0.3">
      <c r="A4895" s="55" t="s">
        <v>1627</v>
      </c>
      <c r="B4895" s="56" t="s">
        <v>3701</v>
      </c>
      <c r="C4895" s="55" t="s">
        <v>157</v>
      </c>
      <c r="D4895" s="55" t="s">
        <v>3702</v>
      </c>
      <c r="E4895" s="249" t="s">
        <v>1648</v>
      </c>
      <c r="F4895" s="249"/>
      <c r="G4895" s="57" t="s">
        <v>164</v>
      </c>
      <c r="H4895" s="58">
        <v>5.9999999999999995E-4</v>
      </c>
      <c r="I4895" s="59">
        <v>13.83</v>
      </c>
      <c r="J4895" s="59">
        <v>0</v>
      </c>
      <c r="L4895">
        <f>_xlfn.XLOOKUP(B4895,Analítico!B:B,Analítico!I:I,0)</f>
        <v>0</v>
      </c>
    </row>
    <row r="4896" spans="1:12" ht="26.25" hidden="1" thickBot="1" x14ac:dyDescent="0.3">
      <c r="A4896" s="44"/>
      <c r="B4896" s="44"/>
      <c r="C4896" s="44"/>
      <c r="D4896" s="44"/>
      <c r="E4896" s="44" t="s">
        <v>1629</v>
      </c>
      <c r="F4896" s="45">
        <v>0</v>
      </c>
      <c r="G4896" s="44" t="s">
        <v>1630</v>
      </c>
      <c r="H4896" s="45">
        <v>0</v>
      </c>
      <c r="I4896" s="44" t="s">
        <v>1631</v>
      </c>
      <c r="J4896" s="45">
        <v>0</v>
      </c>
      <c r="L4896">
        <f>_xlfn.XLOOKUP(B4896,Analítico!B:B,Analítico!I:I,0)</f>
        <v>0</v>
      </c>
    </row>
    <row r="4897" spans="1:12" ht="15" hidden="1" customHeight="1" thickBot="1" x14ac:dyDescent="0.3">
      <c r="A4897" s="44"/>
      <c r="B4897" s="44"/>
      <c r="C4897" s="44"/>
      <c r="D4897" s="44"/>
      <c r="E4897" s="44" t="s">
        <v>1632</v>
      </c>
      <c r="F4897" s="45">
        <v>0.77</v>
      </c>
      <c r="G4897" s="44"/>
      <c r="H4897" s="229" t="s">
        <v>1633</v>
      </c>
      <c r="I4897" s="229"/>
      <c r="J4897" s="45">
        <v>4.3099999999999996</v>
      </c>
      <c r="L4897">
        <f>_xlfn.XLOOKUP(B4897,Analítico!B:B,Analítico!I:I,0)</f>
        <v>0</v>
      </c>
    </row>
    <row r="4898" spans="1:12" ht="0.75" customHeight="1" thickTop="1" x14ac:dyDescent="0.25">
      <c r="A4898" s="49"/>
      <c r="B4898" s="49"/>
      <c r="C4898" s="49"/>
      <c r="D4898" s="49"/>
      <c r="E4898" s="49"/>
      <c r="F4898" s="49"/>
      <c r="G4898" s="49"/>
      <c r="H4898" s="49"/>
      <c r="I4898" s="49"/>
      <c r="J4898" s="49"/>
      <c r="L4898">
        <f>_xlfn.XLOOKUP(B4898,Analítico!B:B,Analítico!I:I,0)</f>
        <v>0</v>
      </c>
    </row>
    <row r="4899" spans="1:12" ht="18" hidden="1" customHeight="1" x14ac:dyDescent="0.25">
      <c r="A4899" s="36"/>
      <c r="B4899" s="37" t="s">
        <v>137</v>
      </c>
      <c r="C4899" s="36" t="s">
        <v>138</v>
      </c>
      <c r="D4899" s="36" t="s">
        <v>9</v>
      </c>
      <c r="E4899" s="250" t="s">
        <v>1626</v>
      </c>
      <c r="F4899" s="250"/>
      <c r="G4899" s="38" t="s">
        <v>139</v>
      </c>
      <c r="H4899" s="37" t="s">
        <v>140</v>
      </c>
      <c r="I4899" s="37" t="s">
        <v>141</v>
      </c>
      <c r="J4899" s="37" t="s">
        <v>10</v>
      </c>
      <c r="L4899" t="str">
        <f>_xlfn.XLOOKUP(B4899,Analítico!B:B,Analítico!I:I,0)</f>
        <v>Valor Unit</v>
      </c>
    </row>
    <row r="4900" spans="1:12" ht="24" customHeight="1" x14ac:dyDescent="0.25">
      <c r="A4900" s="39" t="s">
        <v>1636</v>
      </c>
      <c r="B4900" s="40" t="s">
        <v>2903</v>
      </c>
      <c r="C4900" s="39" t="s">
        <v>594</v>
      </c>
      <c r="D4900" s="39" t="s">
        <v>2904</v>
      </c>
      <c r="E4900" s="251" t="s">
        <v>2336</v>
      </c>
      <c r="F4900" s="251"/>
      <c r="G4900" s="41" t="s">
        <v>1787</v>
      </c>
      <c r="H4900" s="42">
        <v>1</v>
      </c>
      <c r="I4900" s="43">
        <f>L4900</f>
        <v>3.48</v>
      </c>
      <c r="J4900" s="43">
        <f>H4900*I4900</f>
        <v>3.48</v>
      </c>
      <c r="L4900">
        <f>_xlfn.XLOOKUP(B4900,Analítico!B:B,Analítico!I:I,0)</f>
        <v>3.48</v>
      </c>
    </row>
    <row r="4901" spans="1:12" ht="24" customHeight="1" x14ac:dyDescent="0.25">
      <c r="A4901" s="55" t="s">
        <v>1627</v>
      </c>
      <c r="B4901" s="56" t="s">
        <v>3668</v>
      </c>
      <c r="C4901" s="55" t="s">
        <v>594</v>
      </c>
      <c r="D4901" s="55" t="s">
        <v>3669</v>
      </c>
      <c r="E4901" s="249" t="s">
        <v>1648</v>
      </c>
      <c r="F4901" s="249"/>
      <c r="G4901" s="57" t="s">
        <v>596</v>
      </c>
      <c r="H4901" s="58">
        <v>0.1018</v>
      </c>
      <c r="I4901" s="59">
        <v>14</v>
      </c>
      <c r="J4901" s="59">
        <v>1.42</v>
      </c>
      <c r="L4901">
        <f>_xlfn.XLOOKUP(B4901,Analítico!B:B,Analítico!I:I,0)</f>
        <v>0</v>
      </c>
    </row>
    <row r="4902" spans="1:12" ht="24" customHeight="1" x14ac:dyDescent="0.25">
      <c r="A4902" s="55" t="s">
        <v>1627</v>
      </c>
      <c r="B4902" s="56" t="s">
        <v>3670</v>
      </c>
      <c r="C4902" s="55" t="s">
        <v>594</v>
      </c>
      <c r="D4902" s="55" t="s">
        <v>3671</v>
      </c>
      <c r="E4902" s="249" t="s">
        <v>1648</v>
      </c>
      <c r="F4902" s="249"/>
      <c r="G4902" s="57" t="s">
        <v>596</v>
      </c>
      <c r="H4902" s="58">
        <v>1.5E-3</v>
      </c>
      <c r="I4902" s="59">
        <v>181.51</v>
      </c>
      <c r="J4902" s="59">
        <v>0.27</v>
      </c>
      <c r="L4902">
        <f>_xlfn.XLOOKUP(B4902,Analítico!B:B,Analítico!I:I,0)</f>
        <v>0</v>
      </c>
    </row>
    <row r="4903" spans="1:12" ht="24" customHeight="1" x14ac:dyDescent="0.25">
      <c r="A4903" s="55" t="s">
        <v>1627</v>
      </c>
      <c r="B4903" s="56" t="s">
        <v>3672</v>
      </c>
      <c r="C4903" s="55" t="s">
        <v>594</v>
      </c>
      <c r="D4903" s="55" t="s">
        <v>3673</v>
      </c>
      <c r="E4903" s="249" t="s">
        <v>1648</v>
      </c>
      <c r="F4903" s="249"/>
      <c r="G4903" s="57" t="s">
        <v>3674</v>
      </c>
      <c r="H4903" s="58">
        <v>8.0000000000000004E-4</v>
      </c>
      <c r="I4903" s="59">
        <v>6.35</v>
      </c>
      <c r="J4903" s="59">
        <v>0</v>
      </c>
      <c r="L4903">
        <f>_xlfn.XLOOKUP(B4903,Analítico!B:B,Analítico!I:I,0)</f>
        <v>0</v>
      </c>
    </row>
    <row r="4904" spans="1:12" ht="24" customHeight="1" x14ac:dyDescent="0.25">
      <c r="A4904" s="55" t="s">
        <v>1627</v>
      </c>
      <c r="B4904" s="56" t="s">
        <v>3675</v>
      </c>
      <c r="C4904" s="55" t="s">
        <v>594</v>
      </c>
      <c r="D4904" s="55" t="s">
        <v>3676</v>
      </c>
      <c r="E4904" s="249" t="s">
        <v>1648</v>
      </c>
      <c r="F4904" s="249"/>
      <c r="G4904" s="57" t="s">
        <v>596</v>
      </c>
      <c r="H4904" s="58">
        <v>6.54E-2</v>
      </c>
      <c r="I4904" s="59">
        <v>4.5</v>
      </c>
      <c r="J4904" s="59">
        <v>0.28999999999999998</v>
      </c>
      <c r="L4904">
        <f>_xlfn.XLOOKUP(B4904,Analítico!B:B,Analítico!I:I,0)</f>
        <v>0</v>
      </c>
    </row>
    <row r="4905" spans="1:12" ht="24" customHeight="1" x14ac:dyDescent="0.25">
      <c r="A4905" s="55" t="s">
        <v>1627</v>
      </c>
      <c r="B4905" s="56" t="s">
        <v>3677</v>
      </c>
      <c r="C4905" s="55" t="s">
        <v>594</v>
      </c>
      <c r="D4905" s="55" t="s">
        <v>3678</v>
      </c>
      <c r="E4905" s="249" t="s">
        <v>1656</v>
      </c>
      <c r="F4905" s="249"/>
      <c r="G4905" s="57" t="s">
        <v>596</v>
      </c>
      <c r="H4905" s="58">
        <v>4.4999999999999997E-3</v>
      </c>
      <c r="I4905" s="59">
        <v>12.54</v>
      </c>
      <c r="J4905" s="59">
        <v>0.05</v>
      </c>
      <c r="L4905">
        <f>_xlfn.XLOOKUP(B4905,Analítico!B:B,Analítico!I:I,0)</f>
        <v>0</v>
      </c>
    </row>
    <row r="4906" spans="1:12" ht="24" customHeight="1" x14ac:dyDescent="0.25">
      <c r="A4906" s="55" t="s">
        <v>1627</v>
      </c>
      <c r="B4906" s="56" t="s">
        <v>3679</v>
      </c>
      <c r="C4906" s="55" t="s">
        <v>594</v>
      </c>
      <c r="D4906" s="55" t="s">
        <v>3680</v>
      </c>
      <c r="E4906" s="249" t="s">
        <v>1648</v>
      </c>
      <c r="F4906" s="249"/>
      <c r="G4906" s="57" t="s">
        <v>596</v>
      </c>
      <c r="H4906" s="58">
        <v>4.4999999999999997E-3</v>
      </c>
      <c r="I4906" s="59">
        <v>4.9000000000000004</v>
      </c>
      <c r="J4906" s="59">
        <v>0.02</v>
      </c>
      <c r="L4906">
        <f>_xlfn.XLOOKUP(B4906,Analítico!B:B,Analítico!I:I,0)</f>
        <v>0</v>
      </c>
    </row>
    <row r="4907" spans="1:12" ht="24" customHeight="1" x14ac:dyDescent="0.25">
      <c r="A4907" s="55" t="s">
        <v>1627</v>
      </c>
      <c r="B4907" s="56" t="s">
        <v>3681</v>
      </c>
      <c r="C4907" s="55" t="s">
        <v>594</v>
      </c>
      <c r="D4907" s="55" t="s">
        <v>3682</v>
      </c>
      <c r="E4907" s="249" t="s">
        <v>1648</v>
      </c>
      <c r="F4907" s="249"/>
      <c r="G4907" s="57" t="s">
        <v>596</v>
      </c>
      <c r="H4907" s="58">
        <v>4.4999999999999997E-3</v>
      </c>
      <c r="I4907" s="59">
        <v>175</v>
      </c>
      <c r="J4907" s="59">
        <v>0.78</v>
      </c>
      <c r="L4907">
        <f>_xlfn.XLOOKUP(B4907,Analítico!B:B,Analítico!I:I,0)</f>
        <v>0</v>
      </c>
    </row>
    <row r="4908" spans="1:12" ht="24" customHeight="1" x14ac:dyDescent="0.25">
      <c r="A4908" s="55" t="s">
        <v>1627</v>
      </c>
      <c r="B4908" s="56" t="s">
        <v>3683</v>
      </c>
      <c r="C4908" s="55" t="s">
        <v>594</v>
      </c>
      <c r="D4908" s="55" t="s">
        <v>3684</v>
      </c>
      <c r="E4908" s="249" t="s">
        <v>1648</v>
      </c>
      <c r="F4908" s="249"/>
      <c r="G4908" s="57" t="s">
        <v>596</v>
      </c>
      <c r="H4908" s="58">
        <v>1.8E-3</v>
      </c>
      <c r="I4908" s="59">
        <v>13</v>
      </c>
      <c r="J4908" s="59">
        <v>0.02</v>
      </c>
      <c r="L4908">
        <f>_xlfn.XLOOKUP(B4908,Analítico!B:B,Analítico!I:I,0)</f>
        <v>0</v>
      </c>
    </row>
    <row r="4909" spans="1:12" ht="24" customHeight="1" x14ac:dyDescent="0.25">
      <c r="A4909" s="55" t="s">
        <v>1627</v>
      </c>
      <c r="B4909" s="56" t="s">
        <v>3685</v>
      </c>
      <c r="C4909" s="55" t="s">
        <v>594</v>
      </c>
      <c r="D4909" s="55" t="s">
        <v>3686</v>
      </c>
      <c r="E4909" s="249" t="s">
        <v>1656</v>
      </c>
      <c r="F4909" s="249"/>
      <c r="G4909" s="57" t="s">
        <v>3687</v>
      </c>
      <c r="H4909" s="58">
        <v>4.0000000000000002E-4</v>
      </c>
      <c r="I4909" s="59">
        <v>300</v>
      </c>
      <c r="J4909" s="59">
        <v>0.12</v>
      </c>
      <c r="L4909">
        <f>_xlfn.XLOOKUP(B4909,Analítico!B:B,Analítico!I:I,0)</f>
        <v>0</v>
      </c>
    </row>
    <row r="4910" spans="1:12" ht="24" customHeight="1" x14ac:dyDescent="0.25">
      <c r="A4910" s="55" t="s">
        <v>1627</v>
      </c>
      <c r="B4910" s="56" t="s">
        <v>3703</v>
      </c>
      <c r="C4910" s="55" t="s">
        <v>594</v>
      </c>
      <c r="D4910" s="55" t="s">
        <v>3704</v>
      </c>
      <c r="E4910" s="249" t="s">
        <v>1648</v>
      </c>
      <c r="F4910" s="249"/>
      <c r="G4910" s="57" t="s">
        <v>596</v>
      </c>
      <c r="H4910" s="58">
        <v>2.0000000000000001E-4</v>
      </c>
      <c r="I4910" s="59">
        <v>26.89</v>
      </c>
      <c r="J4910" s="59">
        <v>0</v>
      </c>
      <c r="L4910">
        <f>_xlfn.XLOOKUP(B4910,Analítico!B:B,Analítico!I:I,0)</f>
        <v>0</v>
      </c>
    </row>
    <row r="4911" spans="1:12" ht="25.5" customHeight="1" x14ac:dyDescent="0.25">
      <c r="A4911" s="55" t="s">
        <v>1627</v>
      </c>
      <c r="B4911" s="56" t="s">
        <v>3692</v>
      </c>
      <c r="C4911" s="55" t="s">
        <v>594</v>
      </c>
      <c r="D4911" s="55" t="s">
        <v>3693</v>
      </c>
      <c r="E4911" s="249" t="s">
        <v>1656</v>
      </c>
      <c r="F4911" s="249"/>
      <c r="G4911" s="57" t="s">
        <v>596</v>
      </c>
      <c r="H4911" s="58">
        <v>0.1018</v>
      </c>
      <c r="I4911" s="59">
        <v>5</v>
      </c>
      <c r="J4911" s="59">
        <v>0.5</v>
      </c>
      <c r="L4911">
        <f>_xlfn.XLOOKUP(B4911,Analítico!B:B,Analítico!I:I,0)</f>
        <v>0</v>
      </c>
    </row>
    <row r="4912" spans="1:12" ht="24" customHeight="1" x14ac:dyDescent="0.25">
      <c r="A4912" s="55" t="s">
        <v>1627</v>
      </c>
      <c r="B4912" s="56" t="s">
        <v>3705</v>
      </c>
      <c r="C4912" s="55" t="s">
        <v>594</v>
      </c>
      <c r="D4912" s="55" t="s">
        <v>3706</v>
      </c>
      <c r="E4912" s="249" t="s">
        <v>1648</v>
      </c>
      <c r="F4912" s="249"/>
      <c r="G4912" s="57" t="s">
        <v>596</v>
      </c>
      <c r="H4912" s="58">
        <v>2.0000000000000001E-4</v>
      </c>
      <c r="I4912" s="59">
        <v>47.69</v>
      </c>
      <c r="J4912" s="59">
        <v>0</v>
      </c>
      <c r="L4912">
        <f>_xlfn.XLOOKUP(B4912,Analítico!B:B,Analítico!I:I,0)</f>
        <v>0</v>
      </c>
    </row>
    <row r="4913" spans="1:12" ht="24" customHeight="1" x14ac:dyDescent="0.25">
      <c r="A4913" s="55" t="s">
        <v>1627</v>
      </c>
      <c r="B4913" s="56" t="s">
        <v>3707</v>
      </c>
      <c r="C4913" s="55" t="s">
        <v>594</v>
      </c>
      <c r="D4913" s="55" t="s">
        <v>3708</v>
      </c>
      <c r="E4913" s="249" t="s">
        <v>1648</v>
      </c>
      <c r="F4913" s="249"/>
      <c r="G4913" s="57" t="s">
        <v>596</v>
      </c>
      <c r="H4913" s="58">
        <v>2.0000000000000001E-4</v>
      </c>
      <c r="I4913" s="59">
        <v>141</v>
      </c>
      <c r="J4913" s="59">
        <v>0.02</v>
      </c>
      <c r="L4913">
        <f>_xlfn.XLOOKUP(B4913,Analítico!B:B,Analítico!I:I,0)</f>
        <v>0</v>
      </c>
    </row>
    <row r="4914" spans="1:12" ht="24" customHeight="1" x14ac:dyDescent="0.25">
      <c r="A4914" s="55" t="s">
        <v>1627</v>
      </c>
      <c r="B4914" s="56" t="s">
        <v>3709</v>
      </c>
      <c r="C4914" s="55" t="s">
        <v>594</v>
      </c>
      <c r="D4914" s="55" t="s">
        <v>3710</v>
      </c>
      <c r="E4914" s="249" t="s">
        <v>1648</v>
      </c>
      <c r="F4914" s="249"/>
      <c r="G4914" s="57" t="s">
        <v>596</v>
      </c>
      <c r="H4914" s="58">
        <v>1E-4</v>
      </c>
      <c r="I4914" s="59">
        <v>37</v>
      </c>
      <c r="J4914" s="59">
        <v>0</v>
      </c>
      <c r="L4914">
        <f>_xlfn.XLOOKUP(B4914,Analítico!B:B,Analítico!I:I,0)</f>
        <v>0</v>
      </c>
    </row>
    <row r="4915" spans="1:12" ht="24" customHeight="1" x14ac:dyDescent="0.25">
      <c r="A4915" s="55" t="s">
        <v>1627</v>
      </c>
      <c r="B4915" s="56" t="s">
        <v>3694</v>
      </c>
      <c r="C4915" s="55" t="s">
        <v>157</v>
      </c>
      <c r="D4915" s="55" t="s">
        <v>3695</v>
      </c>
      <c r="E4915" s="249" t="s">
        <v>1643</v>
      </c>
      <c r="F4915" s="249"/>
      <c r="G4915" s="57" t="s">
        <v>3696</v>
      </c>
      <c r="H4915" s="58">
        <v>2.3E-3</v>
      </c>
      <c r="I4915" s="59">
        <v>12.44</v>
      </c>
      <c r="J4915" s="59">
        <v>0.02</v>
      </c>
      <c r="L4915">
        <f>_xlfn.XLOOKUP(B4915,Analítico!B:B,Analítico!I:I,0)</f>
        <v>0</v>
      </c>
    </row>
    <row r="4916" spans="1:12" ht="25.5" customHeight="1" x14ac:dyDescent="0.25">
      <c r="A4916" s="55" t="s">
        <v>1627</v>
      </c>
      <c r="B4916" s="56" t="s">
        <v>3697</v>
      </c>
      <c r="C4916" s="55" t="s">
        <v>157</v>
      </c>
      <c r="D4916" s="55" t="s">
        <v>3698</v>
      </c>
      <c r="E4916" s="249" t="s">
        <v>1648</v>
      </c>
      <c r="F4916" s="249"/>
      <c r="G4916" s="57" t="s">
        <v>3696</v>
      </c>
      <c r="H4916" s="58">
        <v>6.9999999999999999E-4</v>
      </c>
      <c r="I4916" s="59">
        <v>66.38</v>
      </c>
      <c r="J4916" s="59">
        <v>0.04</v>
      </c>
      <c r="L4916">
        <f>_xlfn.XLOOKUP(B4916,Analítico!B:B,Analítico!I:I,0)</f>
        <v>0</v>
      </c>
    </row>
    <row r="4917" spans="1:12" ht="25.5" customHeight="1" x14ac:dyDescent="0.25">
      <c r="A4917" s="55" t="s">
        <v>1627</v>
      </c>
      <c r="B4917" s="56" t="s">
        <v>3699</v>
      </c>
      <c r="C4917" s="55" t="s">
        <v>157</v>
      </c>
      <c r="D4917" s="55" t="s">
        <v>3700</v>
      </c>
      <c r="E4917" s="249" t="s">
        <v>1648</v>
      </c>
      <c r="F4917" s="249"/>
      <c r="G4917" s="57" t="s">
        <v>164</v>
      </c>
      <c r="H4917" s="58">
        <v>2.0000000000000001E-4</v>
      </c>
      <c r="I4917" s="59">
        <v>17.97</v>
      </c>
      <c r="J4917" s="59">
        <v>0</v>
      </c>
      <c r="L4917">
        <f>_xlfn.XLOOKUP(B4917,Analítico!B:B,Analítico!I:I,0)</f>
        <v>0</v>
      </c>
    </row>
    <row r="4918" spans="1:12" ht="25.5" customHeight="1" thickBot="1" x14ac:dyDescent="0.3">
      <c r="A4918" s="55" t="s">
        <v>1627</v>
      </c>
      <c r="B4918" s="56" t="s">
        <v>3701</v>
      </c>
      <c r="C4918" s="55" t="s">
        <v>157</v>
      </c>
      <c r="D4918" s="55" t="s">
        <v>3702</v>
      </c>
      <c r="E4918" s="249" t="s">
        <v>1648</v>
      </c>
      <c r="F4918" s="249"/>
      <c r="G4918" s="57" t="s">
        <v>164</v>
      </c>
      <c r="H4918" s="58">
        <v>5.9999999999999995E-4</v>
      </c>
      <c r="I4918" s="59">
        <v>13.83</v>
      </c>
      <c r="J4918" s="59">
        <v>0</v>
      </c>
      <c r="L4918">
        <f>_xlfn.XLOOKUP(B4918,Analítico!B:B,Analítico!I:I,0)</f>
        <v>0</v>
      </c>
    </row>
    <row r="4919" spans="1:12" ht="26.25" hidden="1" thickBot="1" x14ac:dyDescent="0.3">
      <c r="A4919" s="44"/>
      <c r="B4919" s="44"/>
      <c r="C4919" s="44"/>
      <c r="D4919" s="44"/>
      <c r="E4919" s="44" t="s">
        <v>1629</v>
      </c>
      <c r="F4919" s="45">
        <v>0</v>
      </c>
      <c r="G4919" s="44" t="s">
        <v>1630</v>
      </c>
      <c r="H4919" s="45">
        <v>0</v>
      </c>
      <c r="I4919" s="44" t="s">
        <v>1631</v>
      </c>
      <c r="J4919" s="45">
        <v>0</v>
      </c>
      <c r="L4919">
        <f>_xlfn.XLOOKUP(B4919,Analítico!B:B,Analítico!I:I,0)</f>
        <v>0</v>
      </c>
    </row>
    <row r="4920" spans="1:12" ht="15" hidden="1" customHeight="1" thickBot="1" x14ac:dyDescent="0.3">
      <c r="A4920" s="44"/>
      <c r="B4920" s="44"/>
      <c r="C4920" s="44"/>
      <c r="D4920" s="44"/>
      <c r="E4920" s="44" t="s">
        <v>1632</v>
      </c>
      <c r="F4920" s="45">
        <v>0.78</v>
      </c>
      <c r="G4920" s="44"/>
      <c r="H4920" s="229" t="s">
        <v>1633</v>
      </c>
      <c r="I4920" s="229"/>
      <c r="J4920" s="45">
        <v>4.33</v>
      </c>
      <c r="L4920">
        <f>_xlfn.XLOOKUP(B4920,Analítico!B:B,Analítico!I:I,0)</f>
        <v>0</v>
      </c>
    </row>
    <row r="4921" spans="1:12" ht="0.75" customHeight="1" thickTop="1" x14ac:dyDescent="0.25">
      <c r="A4921" s="49"/>
      <c r="B4921" s="49"/>
      <c r="C4921" s="49"/>
      <c r="D4921" s="49"/>
      <c r="E4921" s="49"/>
      <c r="F4921" s="49"/>
      <c r="G4921" s="49"/>
      <c r="H4921" s="49"/>
      <c r="I4921" s="49"/>
      <c r="J4921" s="49"/>
      <c r="L4921">
        <f>_xlfn.XLOOKUP(B4921,Analítico!B:B,Analítico!I:I,0)</f>
        <v>0</v>
      </c>
    </row>
    <row r="4922" spans="1:12" ht="18" hidden="1" customHeight="1" x14ac:dyDescent="0.25">
      <c r="A4922" s="36"/>
      <c r="B4922" s="37" t="s">
        <v>137</v>
      </c>
      <c r="C4922" s="36" t="s">
        <v>138</v>
      </c>
      <c r="D4922" s="36" t="s">
        <v>9</v>
      </c>
      <c r="E4922" s="250" t="s">
        <v>1626</v>
      </c>
      <c r="F4922" s="250"/>
      <c r="G4922" s="38" t="s">
        <v>139</v>
      </c>
      <c r="H4922" s="37" t="s">
        <v>140</v>
      </c>
      <c r="I4922" s="37" t="s">
        <v>141</v>
      </c>
      <c r="J4922" s="37" t="s">
        <v>10</v>
      </c>
      <c r="L4922" t="str">
        <f>_xlfn.XLOOKUP(B4922,Analítico!B:B,Analítico!I:I,0)</f>
        <v>Valor Unit</v>
      </c>
    </row>
    <row r="4923" spans="1:12" ht="24" customHeight="1" x14ac:dyDescent="0.25">
      <c r="A4923" s="39" t="s">
        <v>1636</v>
      </c>
      <c r="B4923" s="40" t="s">
        <v>2525</v>
      </c>
      <c r="C4923" s="39" t="s">
        <v>594</v>
      </c>
      <c r="D4923" s="39" t="s">
        <v>2526</v>
      </c>
      <c r="E4923" s="251" t="s">
        <v>2336</v>
      </c>
      <c r="F4923" s="251"/>
      <c r="G4923" s="41" t="s">
        <v>1787</v>
      </c>
      <c r="H4923" s="42">
        <v>1</v>
      </c>
      <c r="I4923" s="43">
        <f>L4923</f>
        <v>3.48</v>
      </c>
      <c r="J4923" s="43">
        <f>H4923*I4923</f>
        <v>3.48</v>
      </c>
      <c r="L4923">
        <f>_xlfn.XLOOKUP(B4923,Analítico!B:B,Analítico!I:I,0)</f>
        <v>3.48</v>
      </c>
    </row>
    <row r="4924" spans="1:12" ht="24" customHeight="1" x14ac:dyDescent="0.25">
      <c r="A4924" s="55" t="s">
        <v>1627</v>
      </c>
      <c r="B4924" s="56" t="s">
        <v>3668</v>
      </c>
      <c r="C4924" s="55" t="s">
        <v>594</v>
      </c>
      <c r="D4924" s="55" t="s">
        <v>3669</v>
      </c>
      <c r="E4924" s="249" t="s">
        <v>1648</v>
      </c>
      <c r="F4924" s="249"/>
      <c r="G4924" s="57" t="s">
        <v>596</v>
      </c>
      <c r="H4924" s="58">
        <v>0.1018</v>
      </c>
      <c r="I4924" s="59">
        <v>14</v>
      </c>
      <c r="J4924" s="59">
        <v>1.42</v>
      </c>
      <c r="L4924">
        <f>_xlfn.XLOOKUP(B4924,Analítico!B:B,Analítico!I:I,0)</f>
        <v>0</v>
      </c>
    </row>
    <row r="4925" spans="1:12" ht="24" customHeight="1" x14ac:dyDescent="0.25">
      <c r="A4925" s="55" t="s">
        <v>1627</v>
      </c>
      <c r="B4925" s="56" t="s">
        <v>3670</v>
      </c>
      <c r="C4925" s="55" t="s">
        <v>594</v>
      </c>
      <c r="D4925" s="55" t="s">
        <v>3671</v>
      </c>
      <c r="E4925" s="249" t="s">
        <v>1648</v>
      </c>
      <c r="F4925" s="249"/>
      <c r="G4925" s="57" t="s">
        <v>596</v>
      </c>
      <c r="H4925" s="58">
        <v>1.5E-3</v>
      </c>
      <c r="I4925" s="59">
        <v>181.51</v>
      </c>
      <c r="J4925" s="59">
        <v>0.27</v>
      </c>
      <c r="L4925">
        <f>_xlfn.XLOOKUP(B4925,Analítico!B:B,Analítico!I:I,0)</f>
        <v>0</v>
      </c>
    </row>
    <row r="4926" spans="1:12" ht="24" customHeight="1" x14ac:dyDescent="0.25">
      <c r="A4926" s="55" t="s">
        <v>1627</v>
      </c>
      <c r="B4926" s="56" t="s">
        <v>3672</v>
      </c>
      <c r="C4926" s="55" t="s">
        <v>594</v>
      </c>
      <c r="D4926" s="55" t="s">
        <v>3673</v>
      </c>
      <c r="E4926" s="249" t="s">
        <v>1648</v>
      </c>
      <c r="F4926" s="249"/>
      <c r="G4926" s="57" t="s">
        <v>3674</v>
      </c>
      <c r="H4926" s="58">
        <v>8.0000000000000004E-4</v>
      </c>
      <c r="I4926" s="59">
        <v>6.35</v>
      </c>
      <c r="J4926" s="59">
        <v>0</v>
      </c>
      <c r="L4926">
        <f>_xlfn.XLOOKUP(B4926,Analítico!B:B,Analítico!I:I,0)</f>
        <v>0</v>
      </c>
    </row>
    <row r="4927" spans="1:12" ht="24" customHeight="1" x14ac:dyDescent="0.25">
      <c r="A4927" s="55" t="s">
        <v>1627</v>
      </c>
      <c r="B4927" s="56" t="s">
        <v>3675</v>
      </c>
      <c r="C4927" s="55" t="s">
        <v>594</v>
      </c>
      <c r="D4927" s="55" t="s">
        <v>3676</v>
      </c>
      <c r="E4927" s="249" t="s">
        <v>1648</v>
      </c>
      <c r="F4927" s="249"/>
      <c r="G4927" s="57" t="s">
        <v>596</v>
      </c>
      <c r="H4927" s="58">
        <v>6.54E-2</v>
      </c>
      <c r="I4927" s="59">
        <v>4.5</v>
      </c>
      <c r="J4927" s="59">
        <v>0.28999999999999998</v>
      </c>
      <c r="L4927">
        <f>_xlfn.XLOOKUP(B4927,Analítico!B:B,Analítico!I:I,0)</f>
        <v>0</v>
      </c>
    </row>
    <row r="4928" spans="1:12" ht="24" customHeight="1" x14ac:dyDescent="0.25">
      <c r="A4928" s="55" t="s">
        <v>1627</v>
      </c>
      <c r="B4928" s="56" t="s">
        <v>3677</v>
      </c>
      <c r="C4928" s="55" t="s">
        <v>594</v>
      </c>
      <c r="D4928" s="55" t="s">
        <v>3678</v>
      </c>
      <c r="E4928" s="249" t="s">
        <v>1656</v>
      </c>
      <c r="F4928" s="249"/>
      <c r="G4928" s="57" t="s">
        <v>596</v>
      </c>
      <c r="H4928" s="58">
        <v>4.4999999999999997E-3</v>
      </c>
      <c r="I4928" s="59">
        <v>12.54</v>
      </c>
      <c r="J4928" s="59">
        <v>0.05</v>
      </c>
      <c r="L4928">
        <f>_xlfn.XLOOKUP(B4928,Analítico!B:B,Analítico!I:I,0)</f>
        <v>0</v>
      </c>
    </row>
    <row r="4929" spans="1:12" ht="24" customHeight="1" x14ac:dyDescent="0.25">
      <c r="A4929" s="55" t="s">
        <v>1627</v>
      </c>
      <c r="B4929" s="56" t="s">
        <v>3683</v>
      </c>
      <c r="C4929" s="55" t="s">
        <v>594</v>
      </c>
      <c r="D4929" s="55" t="s">
        <v>3684</v>
      </c>
      <c r="E4929" s="249" t="s">
        <v>1648</v>
      </c>
      <c r="F4929" s="249"/>
      <c r="G4929" s="57" t="s">
        <v>596</v>
      </c>
      <c r="H4929" s="58">
        <v>1.8E-3</v>
      </c>
      <c r="I4929" s="59">
        <v>13</v>
      </c>
      <c r="J4929" s="59">
        <v>0.02</v>
      </c>
      <c r="L4929">
        <f>_xlfn.XLOOKUP(B4929,Analítico!B:B,Analítico!I:I,0)</f>
        <v>0</v>
      </c>
    </row>
    <row r="4930" spans="1:12" ht="24" customHeight="1" x14ac:dyDescent="0.25">
      <c r="A4930" s="55" t="s">
        <v>1627</v>
      </c>
      <c r="B4930" s="56" t="s">
        <v>3685</v>
      </c>
      <c r="C4930" s="55" t="s">
        <v>594</v>
      </c>
      <c r="D4930" s="55" t="s">
        <v>3686</v>
      </c>
      <c r="E4930" s="249" t="s">
        <v>1656</v>
      </c>
      <c r="F4930" s="249"/>
      <c r="G4930" s="57" t="s">
        <v>3687</v>
      </c>
      <c r="H4930" s="58">
        <v>4.0000000000000002E-4</v>
      </c>
      <c r="I4930" s="59">
        <v>300</v>
      </c>
      <c r="J4930" s="59">
        <v>0.12</v>
      </c>
      <c r="L4930">
        <f>_xlfn.XLOOKUP(B4930,Analítico!B:B,Analítico!I:I,0)</f>
        <v>0</v>
      </c>
    </row>
    <row r="4931" spans="1:12" ht="24" customHeight="1" x14ac:dyDescent="0.25">
      <c r="A4931" s="55" t="s">
        <v>1627</v>
      </c>
      <c r="B4931" s="56" t="s">
        <v>3681</v>
      </c>
      <c r="C4931" s="55" t="s">
        <v>594</v>
      </c>
      <c r="D4931" s="55" t="s">
        <v>3682</v>
      </c>
      <c r="E4931" s="249" t="s">
        <v>1648</v>
      </c>
      <c r="F4931" s="249"/>
      <c r="G4931" s="57" t="s">
        <v>596</v>
      </c>
      <c r="H4931" s="58">
        <v>4.4999999999999997E-3</v>
      </c>
      <c r="I4931" s="59">
        <v>175</v>
      </c>
      <c r="J4931" s="59">
        <v>0.78</v>
      </c>
      <c r="L4931">
        <f>_xlfn.XLOOKUP(B4931,Analítico!B:B,Analítico!I:I,0)</f>
        <v>0</v>
      </c>
    </row>
    <row r="4932" spans="1:12" ht="24" customHeight="1" x14ac:dyDescent="0.25">
      <c r="A4932" s="55" t="s">
        <v>1627</v>
      </c>
      <c r="B4932" s="56" t="s">
        <v>3679</v>
      </c>
      <c r="C4932" s="55" t="s">
        <v>594</v>
      </c>
      <c r="D4932" s="55" t="s">
        <v>3680</v>
      </c>
      <c r="E4932" s="249" t="s">
        <v>1648</v>
      </c>
      <c r="F4932" s="249"/>
      <c r="G4932" s="57" t="s">
        <v>596</v>
      </c>
      <c r="H4932" s="58">
        <v>4.4999999999999997E-3</v>
      </c>
      <c r="I4932" s="59">
        <v>4.9000000000000004</v>
      </c>
      <c r="J4932" s="59">
        <v>0.02</v>
      </c>
      <c r="L4932">
        <f>_xlfn.XLOOKUP(B4932,Analítico!B:B,Analítico!I:I,0)</f>
        <v>0</v>
      </c>
    </row>
    <row r="4933" spans="1:12" ht="24" customHeight="1" x14ac:dyDescent="0.25">
      <c r="A4933" s="55" t="s">
        <v>1627</v>
      </c>
      <c r="B4933" s="56" t="s">
        <v>3703</v>
      </c>
      <c r="C4933" s="55" t="s">
        <v>594</v>
      </c>
      <c r="D4933" s="55" t="s">
        <v>3704</v>
      </c>
      <c r="E4933" s="249" t="s">
        <v>1648</v>
      </c>
      <c r="F4933" s="249"/>
      <c r="G4933" s="57" t="s">
        <v>596</v>
      </c>
      <c r="H4933" s="58">
        <v>2.0000000000000001E-4</v>
      </c>
      <c r="I4933" s="59">
        <v>26.89</v>
      </c>
      <c r="J4933" s="59">
        <v>0</v>
      </c>
      <c r="L4933">
        <f>_xlfn.XLOOKUP(B4933,Analítico!B:B,Analítico!I:I,0)</f>
        <v>0</v>
      </c>
    </row>
    <row r="4934" spans="1:12" ht="25.5" customHeight="1" x14ac:dyDescent="0.25">
      <c r="A4934" s="55" t="s">
        <v>1627</v>
      </c>
      <c r="B4934" s="56" t="s">
        <v>3692</v>
      </c>
      <c r="C4934" s="55" t="s">
        <v>594</v>
      </c>
      <c r="D4934" s="55" t="s">
        <v>3693</v>
      </c>
      <c r="E4934" s="249" t="s">
        <v>1656</v>
      </c>
      <c r="F4934" s="249"/>
      <c r="G4934" s="57" t="s">
        <v>596</v>
      </c>
      <c r="H4934" s="58">
        <v>0.1018</v>
      </c>
      <c r="I4934" s="59">
        <v>5</v>
      </c>
      <c r="J4934" s="59">
        <v>0.5</v>
      </c>
      <c r="L4934">
        <f>_xlfn.XLOOKUP(B4934,Analítico!B:B,Analítico!I:I,0)</f>
        <v>0</v>
      </c>
    </row>
    <row r="4935" spans="1:12" ht="24" customHeight="1" x14ac:dyDescent="0.25">
      <c r="A4935" s="55" t="s">
        <v>1627</v>
      </c>
      <c r="B4935" s="56" t="s">
        <v>3707</v>
      </c>
      <c r="C4935" s="55" t="s">
        <v>594</v>
      </c>
      <c r="D4935" s="55" t="s">
        <v>3708</v>
      </c>
      <c r="E4935" s="249" t="s">
        <v>1648</v>
      </c>
      <c r="F4935" s="249"/>
      <c r="G4935" s="57" t="s">
        <v>596</v>
      </c>
      <c r="H4935" s="58">
        <v>2.0000000000000001E-4</v>
      </c>
      <c r="I4935" s="59">
        <v>141</v>
      </c>
      <c r="J4935" s="59">
        <v>0.02</v>
      </c>
      <c r="L4935">
        <f>_xlfn.XLOOKUP(B4935,Analítico!B:B,Analítico!I:I,0)</f>
        <v>0</v>
      </c>
    </row>
    <row r="4936" spans="1:12" ht="24" customHeight="1" x14ac:dyDescent="0.25">
      <c r="A4936" s="55" t="s">
        <v>1627</v>
      </c>
      <c r="B4936" s="56" t="s">
        <v>3705</v>
      </c>
      <c r="C4936" s="55" t="s">
        <v>594</v>
      </c>
      <c r="D4936" s="55" t="s">
        <v>3706</v>
      </c>
      <c r="E4936" s="249" t="s">
        <v>1648</v>
      </c>
      <c r="F4936" s="249"/>
      <c r="G4936" s="57" t="s">
        <v>596</v>
      </c>
      <c r="H4936" s="58">
        <v>2.0000000000000001E-4</v>
      </c>
      <c r="I4936" s="59">
        <v>47.69</v>
      </c>
      <c r="J4936" s="59">
        <v>0</v>
      </c>
      <c r="L4936">
        <f>_xlfn.XLOOKUP(B4936,Analítico!B:B,Analítico!I:I,0)</f>
        <v>0</v>
      </c>
    </row>
    <row r="4937" spans="1:12" ht="24" customHeight="1" x14ac:dyDescent="0.25">
      <c r="A4937" s="55" t="s">
        <v>1627</v>
      </c>
      <c r="B4937" s="56" t="s">
        <v>3709</v>
      </c>
      <c r="C4937" s="55" t="s">
        <v>594</v>
      </c>
      <c r="D4937" s="55" t="s">
        <v>3710</v>
      </c>
      <c r="E4937" s="249" t="s">
        <v>1648</v>
      </c>
      <c r="F4937" s="249"/>
      <c r="G4937" s="57" t="s">
        <v>596</v>
      </c>
      <c r="H4937" s="58">
        <v>1E-4</v>
      </c>
      <c r="I4937" s="59">
        <v>37</v>
      </c>
      <c r="J4937" s="59">
        <v>0</v>
      </c>
      <c r="L4937">
        <f>_xlfn.XLOOKUP(B4937,Analítico!B:B,Analítico!I:I,0)</f>
        <v>0</v>
      </c>
    </row>
    <row r="4938" spans="1:12" ht="24" customHeight="1" x14ac:dyDescent="0.25">
      <c r="A4938" s="55" t="s">
        <v>1627</v>
      </c>
      <c r="B4938" s="56" t="s">
        <v>3694</v>
      </c>
      <c r="C4938" s="55" t="s">
        <v>157</v>
      </c>
      <c r="D4938" s="55" t="s">
        <v>3695</v>
      </c>
      <c r="E4938" s="249" t="s">
        <v>1643</v>
      </c>
      <c r="F4938" s="249"/>
      <c r="G4938" s="57" t="s">
        <v>3696</v>
      </c>
      <c r="H4938" s="58">
        <v>2.3E-3</v>
      </c>
      <c r="I4938" s="59">
        <v>12.44</v>
      </c>
      <c r="J4938" s="59">
        <v>0.02</v>
      </c>
      <c r="L4938">
        <f>_xlfn.XLOOKUP(B4938,Analítico!B:B,Analítico!I:I,0)</f>
        <v>0</v>
      </c>
    </row>
    <row r="4939" spans="1:12" ht="25.5" customHeight="1" x14ac:dyDescent="0.25">
      <c r="A4939" s="55" t="s">
        <v>1627</v>
      </c>
      <c r="B4939" s="56" t="s">
        <v>3697</v>
      </c>
      <c r="C4939" s="55" t="s">
        <v>157</v>
      </c>
      <c r="D4939" s="55" t="s">
        <v>3698</v>
      </c>
      <c r="E4939" s="249" t="s">
        <v>1648</v>
      </c>
      <c r="F4939" s="249"/>
      <c r="G4939" s="57" t="s">
        <v>3696</v>
      </c>
      <c r="H4939" s="58">
        <v>6.9999999999999999E-4</v>
      </c>
      <c r="I4939" s="59">
        <v>66.38</v>
      </c>
      <c r="J4939" s="59">
        <v>0.04</v>
      </c>
      <c r="L4939">
        <f>_xlfn.XLOOKUP(B4939,Analítico!B:B,Analítico!I:I,0)</f>
        <v>0</v>
      </c>
    </row>
    <row r="4940" spans="1:12" ht="25.5" customHeight="1" x14ac:dyDescent="0.25">
      <c r="A4940" s="55" t="s">
        <v>1627</v>
      </c>
      <c r="B4940" s="56" t="s">
        <v>3699</v>
      </c>
      <c r="C4940" s="55" t="s">
        <v>157</v>
      </c>
      <c r="D4940" s="55" t="s">
        <v>3700</v>
      </c>
      <c r="E4940" s="249" t="s">
        <v>1648</v>
      </c>
      <c r="F4940" s="249"/>
      <c r="G4940" s="57" t="s">
        <v>164</v>
      </c>
      <c r="H4940" s="58">
        <v>2.0000000000000001E-4</v>
      </c>
      <c r="I4940" s="59">
        <v>17.97</v>
      </c>
      <c r="J4940" s="59">
        <v>0</v>
      </c>
      <c r="L4940">
        <f>_xlfn.XLOOKUP(B4940,Analítico!B:B,Analítico!I:I,0)</f>
        <v>0</v>
      </c>
    </row>
    <row r="4941" spans="1:12" ht="25.5" customHeight="1" thickBot="1" x14ac:dyDescent="0.3">
      <c r="A4941" s="55" t="s">
        <v>1627</v>
      </c>
      <c r="B4941" s="56" t="s">
        <v>3701</v>
      </c>
      <c r="C4941" s="55" t="s">
        <v>157</v>
      </c>
      <c r="D4941" s="55" t="s">
        <v>3702</v>
      </c>
      <c r="E4941" s="249" t="s">
        <v>1648</v>
      </c>
      <c r="F4941" s="249"/>
      <c r="G4941" s="57" t="s">
        <v>164</v>
      </c>
      <c r="H4941" s="58">
        <v>5.9999999999999995E-4</v>
      </c>
      <c r="I4941" s="59">
        <v>13.83</v>
      </c>
      <c r="J4941" s="59">
        <v>0</v>
      </c>
      <c r="L4941">
        <f>_xlfn.XLOOKUP(B4941,Analítico!B:B,Analítico!I:I,0)</f>
        <v>0</v>
      </c>
    </row>
    <row r="4942" spans="1:12" ht="26.25" hidden="1" thickBot="1" x14ac:dyDescent="0.3">
      <c r="A4942" s="44"/>
      <c r="B4942" s="44"/>
      <c r="C4942" s="44"/>
      <c r="D4942" s="44"/>
      <c r="E4942" s="44" t="s">
        <v>1629</v>
      </c>
      <c r="F4942" s="45">
        <v>0</v>
      </c>
      <c r="G4942" s="44" t="s">
        <v>1630</v>
      </c>
      <c r="H4942" s="45">
        <v>0</v>
      </c>
      <c r="I4942" s="44" t="s">
        <v>1631</v>
      </c>
      <c r="J4942" s="45">
        <v>0</v>
      </c>
      <c r="L4942">
        <f>_xlfn.XLOOKUP(B4942,Analítico!B:B,Analítico!I:I,0)</f>
        <v>0</v>
      </c>
    </row>
    <row r="4943" spans="1:12" ht="15" hidden="1" customHeight="1" thickBot="1" x14ac:dyDescent="0.3">
      <c r="A4943" s="44"/>
      <c r="B4943" s="44"/>
      <c r="C4943" s="44"/>
      <c r="D4943" s="44"/>
      <c r="E4943" s="44" t="s">
        <v>1632</v>
      </c>
      <c r="F4943" s="45">
        <v>0.78</v>
      </c>
      <c r="G4943" s="44"/>
      <c r="H4943" s="229" t="s">
        <v>1633</v>
      </c>
      <c r="I4943" s="229"/>
      <c r="J4943" s="45">
        <v>4.33</v>
      </c>
      <c r="L4943">
        <f>_xlfn.XLOOKUP(B4943,Analítico!B:B,Analítico!I:I,0)</f>
        <v>0</v>
      </c>
    </row>
    <row r="4944" spans="1:12" ht="0.75" customHeight="1" thickTop="1" x14ac:dyDescent="0.25">
      <c r="A4944" s="49"/>
      <c r="B4944" s="49"/>
      <c r="C4944" s="49"/>
      <c r="D4944" s="49"/>
      <c r="E4944" s="49"/>
      <c r="F4944" s="49"/>
      <c r="G4944" s="49"/>
      <c r="H4944" s="49"/>
      <c r="I4944" s="49"/>
      <c r="J4944" s="49"/>
      <c r="L4944">
        <f>_xlfn.XLOOKUP(B4944,Analítico!B:B,Analítico!I:I,0)</f>
        <v>0</v>
      </c>
    </row>
    <row r="4945" spans="1:12" ht="18" hidden="1" customHeight="1" x14ac:dyDescent="0.25">
      <c r="A4945" s="36"/>
      <c r="B4945" s="37" t="s">
        <v>137</v>
      </c>
      <c r="C4945" s="36" t="s">
        <v>138</v>
      </c>
      <c r="D4945" s="36" t="s">
        <v>9</v>
      </c>
      <c r="E4945" s="250" t="s">
        <v>1626</v>
      </c>
      <c r="F4945" s="250"/>
      <c r="G4945" s="38" t="s">
        <v>139</v>
      </c>
      <c r="H4945" s="37" t="s">
        <v>140</v>
      </c>
      <c r="I4945" s="37" t="s">
        <v>141</v>
      </c>
      <c r="J4945" s="37" t="s">
        <v>10</v>
      </c>
      <c r="L4945" t="str">
        <f>_xlfn.XLOOKUP(B4945,Analítico!B:B,Analítico!I:I,0)</f>
        <v>Valor Unit</v>
      </c>
    </row>
    <row r="4946" spans="1:12" ht="24" customHeight="1" x14ac:dyDescent="0.25">
      <c r="A4946" s="39" t="s">
        <v>1636</v>
      </c>
      <c r="B4946" s="40" t="s">
        <v>2534</v>
      </c>
      <c r="C4946" s="39" t="s">
        <v>594</v>
      </c>
      <c r="D4946" s="39" t="s">
        <v>2535</v>
      </c>
      <c r="E4946" s="251" t="s">
        <v>2336</v>
      </c>
      <c r="F4946" s="251"/>
      <c r="G4946" s="41" t="s">
        <v>1787</v>
      </c>
      <c r="H4946" s="42">
        <v>1</v>
      </c>
      <c r="I4946" s="43">
        <f>L4946</f>
        <v>3.56</v>
      </c>
      <c r="J4946" s="43">
        <f>H4946*I4946</f>
        <v>3.56</v>
      </c>
      <c r="L4946">
        <f>_xlfn.XLOOKUP(B4946,Analítico!B:B,Analítico!I:I,0)</f>
        <v>3.56</v>
      </c>
    </row>
    <row r="4947" spans="1:12" ht="24" customHeight="1" x14ac:dyDescent="0.25">
      <c r="A4947" s="55" t="s">
        <v>1627</v>
      </c>
      <c r="B4947" s="56" t="s">
        <v>3668</v>
      </c>
      <c r="C4947" s="55" t="s">
        <v>594</v>
      </c>
      <c r="D4947" s="55" t="s">
        <v>3669</v>
      </c>
      <c r="E4947" s="249" t="s">
        <v>1648</v>
      </c>
      <c r="F4947" s="249"/>
      <c r="G4947" s="57" t="s">
        <v>596</v>
      </c>
      <c r="H4947" s="58">
        <v>0.1018</v>
      </c>
      <c r="I4947" s="59">
        <v>14</v>
      </c>
      <c r="J4947" s="59">
        <v>1.42</v>
      </c>
      <c r="L4947">
        <f>_xlfn.XLOOKUP(B4947,Analítico!B:B,Analítico!I:I,0)</f>
        <v>0</v>
      </c>
    </row>
    <row r="4948" spans="1:12" ht="24" customHeight="1" x14ac:dyDescent="0.25">
      <c r="A4948" s="55" t="s">
        <v>1627</v>
      </c>
      <c r="B4948" s="56" t="s">
        <v>3670</v>
      </c>
      <c r="C4948" s="55" t="s">
        <v>594</v>
      </c>
      <c r="D4948" s="55" t="s">
        <v>3671</v>
      </c>
      <c r="E4948" s="249" t="s">
        <v>1648</v>
      </c>
      <c r="F4948" s="249"/>
      <c r="G4948" s="57" t="s">
        <v>596</v>
      </c>
      <c r="H4948" s="58">
        <v>1.5E-3</v>
      </c>
      <c r="I4948" s="59">
        <v>181.51</v>
      </c>
      <c r="J4948" s="59">
        <v>0.27</v>
      </c>
      <c r="L4948">
        <f>_xlfn.XLOOKUP(B4948,Analítico!B:B,Analítico!I:I,0)</f>
        <v>0</v>
      </c>
    </row>
    <row r="4949" spans="1:12" ht="24" customHeight="1" x14ac:dyDescent="0.25">
      <c r="A4949" s="55" t="s">
        <v>1627</v>
      </c>
      <c r="B4949" s="56" t="s">
        <v>3672</v>
      </c>
      <c r="C4949" s="55" t="s">
        <v>594</v>
      </c>
      <c r="D4949" s="55" t="s">
        <v>3673</v>
      </c>
      <c r="E4949" s="249" t="s">
        <v>1648</v>
      </c>
      <c r="F4949" s="249"/>
      <c r="G4949" s="57" t="s">
        <v>3674</v>
      </c>
      <c r="H4949" s="58">
        <v>8.0000000000000004E-4</v>
      </c>
      <c r="I4949" s="59">
        <v>6.35</v>
      </c>
      <c r="J4949" s="59">
        <v>0</v>
      </c>
      <c r="L4949">
        <f>_xlfn.XLOOKUP(B4949,Analítico!B:B,Analítico!I:I,0)</f>
        <v>0</v>
      </c>
    </row>
    <row r="4950" spans="1:12" ht="24" customHeight="1" x14ac:dyDescent="0.25">
      <c r="A4950" s="55" t="s">
        <v>1627</v>
      </c>
      <c r="B4950" s="56" t="s">
        <v>3675</v>
      </c>
      <c r="C4950" s="55" t="s">
        <v>594</v>
      </c>
      <c r="D4950" s="55" t="s">
        <v>3676</v>
      </c>
      <c r="E4950" s="249" t="s">
        <v>1648</v>
      </c>
      <c r="F4950" s="249"/>
      <c r="G4950" s="57" t="s">
        <v>596</v>
      </c>
      <c r="H4950" s="58">
        <v>6.54E-2</v>
      </c>
      <c r="I4950" s="59">
        <v>4.5</v>
      </c>
      <c r="J4950" s="59">
        <v>0.28999999999999998</v>
      </c>
      <c r="L4950">
        <f>_xlfn.XLOOKUP(B4950,Analítico!B:B,Analítico!I:I,0)</f>
        <v>0</v>
      </c>
    </row>
    <row r="4951" spans="1:12" ht="24" customHeight="1" x14ac:dyDescent="0.25">
      <c r="A4951" s="55" t="s">
        <v>1627</v>
      </c>
      <c r="B4951" s="56" t="s">
        <v>3677</v>
      </c>
      <c r="C4951" s="55" t="s">
        <v>594</v>
      </c>
      <c r="D4951" s="55" t="s">
        <v>3678</v>
      </c>
      <c r="E4951" s="249" t="s">
        <v>1656</v>
      </c>
      <c r="F4951" s="249"/>
      <c r="G4951" s="57" t="s">
        <v>596</v>
      </c>
      <c r="H4951" s="58">
        <v>4.4999999999999997E-3</v>
      </c>
      <c r="I4951" s="59">
        <v>12.54</v>
      </c>
      <c r="J4951" s="59">
        <v>0.05</v>
      </c>
      <c r="L4951">
        <f>_xlfn.XLOOKUP(B4951,Analítico!B:B,Analítico!I:I,0)</f>
        <v>0</v>
      </c>
    </row>
    <row r="4952" spans="1:12" ht="24" customHeight="1" x14ac:dyDescent="0.25">
      <c r="A4952" s="55" t="s">
        <v>1627</v>
      </c>
      <c r="B4952" s="56" t="s">
        <v>3683</v>
      </c>
      <c r="C4952" s="55" t="s">
        <v>594</v>
      </c>
      <c r="D4952" s="55" t="s">
        <v>3684</v>
      </c>
      <c r="E4952" s="249" t="s">
        <v>1648</v>
      </c>
      <c r="F4952" s="249"/>
      <c r="G4952" s="57" t="s">
        <v>596</v>
      </c>
      <c r="H4952" s="58">
        <v>1.8E-3</v>
      </c>
      <c r="I4952" s="59">
        <v>13</v>
      </c>
      <c r="J4952" s="59">
        <v>0.02</v>
      </c>
      <c r="L4952">
        <f>_xlfn.XLOOKUP(B4952,Analítico!B:B,Analítico!I:I,0)</f>
        <v>0</v>
      </c>
    </row>
    <row r="4953" spans="1:12" ht="24" customHeight="1" x14ac:dyDescent="0.25">
      <c r="A4953" s="55" t="s">
        <v>1627</v>
      </c>
      <c r="B4953" s="56" t="s">
        <v>3685</v>
      </c>
      <c r="C4953" s="55" t="s">
        <v>594</v>
      </c>
      <c r="D4953" s="55" t="s">
        <v>3686</v>
      </c>
      <c r="E4953" s="249" t="s">
        <v>1656</v>
      </c>
      <c r="F4953" s="249"/>
      <c r="G4953" s="57" t="s">
        <v>3687</v>
      </c>
      <c r="H4953" s="58">
        <v>4.0000000000000002E-4</v>
      </c>
      <c r="I4953" s="59">
        <v>300</v>
      </c>
      <c r="J4953" s="59">
        <v>0.12</v>
      </c>
      <c r="L4953">
        <f>_xlfn.XLOOKUP(B4953,Analítico!B:B,Analítico!I:I,0)</f>
        <v>0</v>
      </c>
    </row>
    <row r="4954" spans="1:12" ht="24" customHeight="1" x14ac:dyDescent="0.25">
      <c r="A4954" s="55" t="s">
        <v>1627</v>
      </c>
      <c r="B4954" s="56" t="s">
        <v>3711</v>
      </c>
      <c r="C4954" s="55" t="s">
        <v>594</v>
      </c>
      <c r="D4954" s="55" t="s">
        <v>3712</v>
      </c>
      <c r="E4954" s="249" t="s">
        <v>1648</v>
      </c>
      <c r="F4954" s="249"/>
      <c r="G4954" s="57" t="s">
        <v>596</v>
      </c>
      <c r="H4954" s="58">
        <v>1E-4</v>
      </c>
      <c r="I4954" s="59">
        <v>19.57</v>
      </c>
      <c r="J4954" s="59">
        <v>0</v>
      </c>
      <c r="L4954">
        <f>_xlfn.XLOOKUP(B4954,Analítico!B:B,Analítico!I:I,0)</f>
        <v>0</v>
      </c>
    </row>
    <row r="4955" spans="1:12" ht="24" customHeight="1" x14ac:dyDescent="0.25">
      <c r="A4955" s="55" t="s">
        <v>1627</v>
      </c>
      <c r="B4955" s="56" t="s">
        <v>3681</v>
      </c>
      <c r="C4955" s="55" t="s">
        <v>594</v>
      </c>
      <c r="D4955" s="55" t="s">
        <v>3682</v>
      </c>
      <c r="E4955" s="249" t="s">
        <v>1648</v>
      </c>
      <c r="F4955" s="249"/>
      <c r="G4955" s="57" t="s">
        <v>596</v>
      </c>
      <c r="H4955" s="58">
        <v>4.4999999999999997E-3</v>
      </c>
      <c r="I4955" s="59">
        <v>175</v>
      </c>
      <c r="J4955" s="59">
        <v>0.78</v>
      </c>
      <c r="L4955">
        <f>_xlfn.XLOOKUP(B4955,Analítico!B:B,Analítico!I:I,0)</f>
        <v>0</v>
      </c>
    </row>
    <row r="4956" spans="1:12" ht="24" customHeight="1" x14ac:dyDescent="0.25">
      <c r="A4956" s="55" t="s">
        <v>1627</v>
      </c>
      <c r="B4956" s="56" t="s">
        <v>3679</v>
      </c>
      <c r="C4956" s="55" t="s">
        <v>594</v>
      </c>
      <c r="D4956" s="55" t="s">
        <v>3680</v>
      </c>
      <c r="E4956" s="249" t="s">
        <v>1648</v>
      </c>
      <c r="F4956" s="249"/>
      <c r="G4956" s="57" t="s">
        <v>596</v>
      </c>
      <c r="H4956" s="58">
        <v>4.4999999999999997E-3</v>
      </c>
      <c r="I4956" s="59">
        <v>4.9000000000000004</v>
      </c>
      <c r="J4956" s="59">
        <v>0.02</v>
      </c>
      <c r="L4956">
        <f>_xlfn.XLOOKUP(B4956,Analítico!B:B,Analítico!I:I,0)</f>
        <v>0</v>
      </c>
    </row>
    <row r="4957" spans="1:12" ht="24" customHeight="1" x14ac:dyDescent="0.25">
      <c r="A4957" s="55" t="s">
        <v>1627</v>
      </c>
      <c r="B4957" s="56" t="s">
        <v>2903</v>
      </c>
      <c r="C4957" s="55" t="s">
        <v>594</v>
      </c>
      <c r="D4957" s="55" t="s">
        <v>3713</v>
      </c>
      <c r="E4957" s="249" t="s">
        <v>1648</v>
      </c>
      <c r="F4957" s="249"/>
      <c r="G4957" s="57" t="s">
        <v>596</v>
      </c>
      <c r="H4957" s="58">
        <v>1E-4</v>
      </c>
      <c r="I4957" s="43">
        <f>L4957</f>
        <v>3.48</v>
      </c>
      <c r="J4957" s="43">
        <f>H4957*I4957</f>
        <v>3.48E-4</v>
      </c>
      <c r="L4957">
        <f>_xlfn.XLOOKUP(B4957,Analítico!B:B,Analítico!I:I,0)</f>
        <v>3.48</v>
      </c>
    </row>
    <row r="4958" spans="1:12" ht="25.5" customHeight="1" x14ac:dyDescent="0.25">
      <c r="A4958" s="55" t="s">
        <v>1627</v>
      </c>
      <c r="B4958" s="56" t="s">
        <v>3692</v>
      </c>
      <c r="C4958" s="55" t="s">
        <v>594</v>
      </c>
      <c r="D4958" s="55" t="s">
        <v>3693</v>
      </c>
      <c r="E4958" s="249" t="s">
        <v>1656</v>
      </c>
      <c r="F4958" s="249"/>
      <c r="G4958" s="57" t="s">
        <v>596</v>
      </c>
      <c r="H4958" s="58">
        <v>0.1018</v>
      </c>
      <c r="I4958" s="59">
        <v>5</v>
      </c>
      <c r="J4958" s="59">
        <v>0.5</v>
      </c>
      <c r="L4958">
        <f>_xlfn.XLOOKUP(B4958,Analítico!B:B,Analítico!I:I,0)</f>
        <v>0</v>
      </c>
    </row>
    <row r="4959" spans="1:12" ht="24" customHeight="1" x14ac:dyDescent="0.25">
      <c r="A4959" s="55" t="s">
        <v>1627</v>
      </c>
      <c r="B4959" s="56" t="s">
        <v>3714</v>
      </c>
      <c r="C4959" s="55" t="s">
        <v>594</v>
      </c>
      <c r="D4959" s="55" t="s">
        <v>3715</v>
      </c>
      <c r="E4959" s="249" t="s">
        <v>1648</v>
      </c>
      <c r="F4959" s="249"/>
      <c r="G4959" s="57" t="s">
        <v>596</v>
      </c>
      <c r="H4959" s="58">
        <v>5.9999999999999995E-4</v>
      </c>
      <c r="I4959" s="59">
        <v>63</v>
      </c>
      <c r="J4959" s="59">
        <v>0.03</v>
      </c>
      <c r="L4959">
        <f>_xlfn.XLOOKUP(B4959,Analítico!B:B,Analítico!I:I,0)</f>
        <v>0</v>
      </c>
    </row>
    <row r="4960" spans="1:12" ht="24" customHeight="1" x14ac:dyDescent="0.25">
      <c r="A4960" s="55" t="s">
        <v>1627</v>
      </c>
      <c r="B4960" s="56" t="s">
        <v>3716</v>
      </c>
      <c r="C4960" s="55" t="s">
        <v>594</v>
      </c>
      <c r="D4960" s="55" t="s">
        <v>3717</v>
      </c>
      <c r="E4960" s="249" t="s">
        <v>1648</v>
      </c>
      <c r="F4960" s="249"/>
      <c r="G4960" s="57" t="s">
        <v>596</v>
      </c>
      <c r="H4960" s="58">
        <v>1.1000000000000001E-3</v>
      </c>
      <c r="I4960" s="59">
        <v>25.5</v>
      </c>
      <c r="J4960" s="59">
        <v>0.02</v>
      </c>
      <c r="L4960">
        <f>_xlfn.XLOOKUP(B4960,Analítico!B:B,Analítico!I:I,0)</f>
        <v>0</v>
      </c>
    </row>
    <row r="4961" spans="1:12" ht="24" customHeight="1" x14ac:dyDescent="0.25">
      <c r="A4961" s="55" t="s">
        <v>1627</v>
      </c>
      <c r="B4961" s="56" t="s">
        <v>3718</v>
      </c>
      <c r="C4961" s="55" t="s">
        <v>594</v>
      </c>
      <c r="D4961" s="55" t="s">
        <v>3719</v>
      </c>
      <c r="E4961" s="249" t="s">
        <v>1648</v>
      </c>
      <c r="F4961" s="249"/>
      <c r="G4961" s="57" t="s">
        <v>596</v>
      </c>
      <c r="H4961" s="58">
        <v>4.0000000000000002E-4</v>
      </c>
      <c r="I4961" s="59">
        <v>32.299999999999997</v>
      </c>
      <c r="J4961" s="59">
        <v>0.01</v>
      </c>
      <c r="L4961">
        <f>_xlfn.XLOOKUP(B4961,Analítico!B:B,Analítico!I:I,0)</f>
        <v>0</v>
      </c>
    </row>
    <row r="4962" spans="1:12" ht="24" customHeight="1" x14ac:dyDescent="0.25">
      <c r="A4962" s="55" t="s">
        <v>1627</v>
      </c>
      <c r="B4962" s="56" t="s">
        <v>3720</v>
      </c>
      <c r="C4962" s="55" t="s">
        <v>594</v>
      </c>
      <c r="D4962" s="55" t="s">
        <v>3721</v>
      </c>
      <c r="E4962" s="249" t="s">
        <v>1648</v>
      </c>
      <c r="F4962" s="249"/>
      <c r="G4962" s="57" t="s">
        <v>596</v>
      </c>
      <c r="H4962" s="58">
        <v>4.0000000000000002E-4</v>
      </c>
      <c r="I4962" s="59">
        <v>60</v>
      </c>
      <c r="J4962" s="59">
        <v>0.02</v>
      </c>
      <c r="L4962">
        <f>_xlfn.XLOOKUP(B4962,Analítico!B:B,Analítico!I:I,0)</f>
        <v>0</v>
      </c>
    </row>
    <row r="4963" spans="1:12" ht="24" customHeight="1" x14ac:dyDescent="0.25">
      <c r="A4963" s="55" t="s">
        <v>1627</v>
      </c>
      <c r="B4963" s="56" t="s">
        <v>3722</v>
      </c>
      <c r="C4963" s="55" t="s">
        <v>594</v>
      </c>
      <c r="D4963" s="55" t="s">
        <v>3723</v>
      </c>
      <c r="E4963" s="249" t="s">
        <v>1648</v>
      </c>
      <c r="F4963" s="249"/>
      <c r="G4963" s="57" t="s">
        <v>596</v>
      </c>
      <c r="H4963" s="58">
        <v>6.9999999999999999E-4</v>
      </c>
      <c r="I4963" s="59">
        <v>22.8</v>
      </c>
      <c r="J4963" s="59">
        <v>0.01</v>
      </c>
      <c r="L4963">
        <f>_xlfn.XLOOKUP(B4963,Analítico!B:B,Analítico!I:I,0)</f>
        <v>0</v>
      </c>
    </row>
    <row r="4964" spans="1:12" ht="24" customHeight="1" x14ac:dyDescent="0.25">
      <c r="A4964" s="55" t="s">
        <v>1627</v>
      </c>
      <c r="B4964" s="56" t="s">
        <v>3694</v>
      </c>
      <c r="C4964" s="55" t="s">
        <v>157</v>
      </c>
      <c r="D4964" s="55" t="s">
        <v>3695</v>
      </c>
      <c r="E4964" s="249" t="s">
        <v>1643</v>
      </c>
      <c r="F4964" s="249"/>
      <c r="G4964" s="57" t="s">
        <v>3696</v>
      </c>
      <c r="H4964" s="58">
        <v>2.3E-3</v>
      </c>
      <c r="I4964" s="59">
        <v>12.44</v>
      </c>
      <c r="J4964" s="59">
        <v>0.02</v>
      </c>
      <c r="L4964">
        <f>_xlfn.XLOOKUP(B4964,Analítico!B:B,Analítico!I:I,0)</f>
        <v>0</v>
      </c>
    </row>
    <row r="4965" spans="1:12" ht="25.5" customHeight="1" x14ac:dyDescent="0.25">
      <c r="A4965" s="55" t="s">
        <v>1627</v>
      </c>
      <c r="B4965" s="56" t="s">
        <v>3697</v>
      </c>
      <c r="C4965" s="55" t="s">
        <v>157</v>
      </c>
      <c r="D4965" s="55" t="s">
        <v>3698</v>
      </c>
      <c r="E4965" s="249" t="s">
        <v>1648</v>
      </c>
      <c r="F4965" s="249"/>
      <c r="G4965" s="57" t="s">
        <v>3696</v>
      </c>
      <c r="H4965" s="58">
        <v>8.0000000000000004E-4</v>
      </c>
      <c r="I4965" s="59">
        <v>66.38</v>
      </c>
      <c r="J4965" s="59">
        <v>0.05</v>
      </c>
      <c r="L4965">
        <f>_xlfn.XLOOKUP(B4965,Analítico!B:B,Analítico!I:I,0)</f>
        <v>0</v>
      </c>
    </row>
    <row r="4966" spans="1:12" ht="25.5" customHeight="1" x14ac:dyDescent="0.25">
      <c r="A4966" s="55" t="s">
        <v>1627</v>
      </c>
      <c r="B4966" s="56" t="s">
        <v>3699</v>
      </c>
      <c r="C4966" s="55" t="s">
        <v>157</v>
      </c>
      <c r="D4966" s="55" t="s">
        <v>3700</v>
      </c>
      <c r="E4966" s="249" t="s">
        <v>1648</v>
      </c>
      <c r="F4966" s="249"/>
      <c r="G4966" s="57" t="s">
        <v>164</v>
      </c>
      <c r="H4966" s="58">
        <v>2.0000000000000001E-4</v>
      </c>
      <c r="I4966" s="59">
        <v>17.97</v>
      </c>
      <c r="J4966" s="59">
        <v>0</v>
      </c>
      <c r="L4966">
        <f>_xlfn.XLOOKUP(B4966,Analítico!B:B,Analítico!I:I,0)</f>
        <v>0</v>
      </c>
    </row>
    <row r="4967" spans="1:12" ht="25.5" customHeight="1" thickBot="1" x14ac:dyDescent="0.3">
      <c r="A4967" s="55" t="s">
        <v>1627</v>
      </c>
      <c r="B4967" s="56" t="s">
        <v>3701</v>
      </c>
      <c r="C4967" s="55" t="s">
        <v>157</v>
      </c>
      <c r="D4967" s="55" t="s">
        <v>3702</v>
      </c>
      <c r="E4967" s="249" t="s">
        <v>1648</v>
      </c>
      <c r="F4967" s="249"/>
      <c r="G4967" s="57" t="s">
        <v>164</v>
      </c>
      <c r="H4967" s="58">
        <v>5.9999999999999995E-4</v>
      </c>
      <c r="I4967" s="59">
        <v>13.83</v>
      </c>
      <c r="J4967" s="59">
        <v>0</v>
      </c>
      <c r="L4967">
        <f>_xlfn.XLOOKUP(B4967,Analítico!B:B,Analítico!I:I,0)</f>
        <v>0</v>
      </c>
    </row>
    <row r="4968" spans="1:12" ht="26.25" hidden="1" thickBot="1" x14ac:dyDescent="0.3">
      <c r="A4968" s="44"/>
      <c r="B4968" s="44"/>
      <c r="C4968" s="44"/>
      <c r="D4968" s="44"/>
      <c r="E4968" s="44" t="s">
        <v>1629</v>
      </c>
      <c r="F4968" s="45">
        <v>0</v>
      </c>
      <c r="G4968" s="44" t="s">
        <v>1630</v>
      </c>
      <c r="H4968" s="45">
        <v>0</v>
      </c>
      <c r="I4968" s="44" t="s">
        <v>1631</v>
      </c>
      <c r="J4968" s="45">
        <v>0</v>
      </c>
      <c r="L4968">
        <f>_xlfn.XLOOKUP(B4968,Analítico!B:B,Analítico!I:I,0)</f>
        <v>0</v>
      </c>
    </row>
    <row r="4969" spans="1:12" ht="15" hidden="1" customHeight="1" thickBot="1" x14ac:dyDescent="0.3">
      <c r="A4969" s="44"/>
      <c r="B4969" s="44"/>
      <c r="C4969" s="44"/>
      <c r="D4969" s="44"/>
      <c r="E4969" s="44" t="s">
        <v>1632</v>
      </c>
      <c r="F4969" s="45">
        <v>0.79</v>
      </c>
      <c r="G4969" s="44"/>
      <c r="H4969" s="229" t="s">
        <v>1633</v>
      </c>
      <c r="I4969" s="229"/>
      <c r="J4969" s="45">
        <v>4.42</v>
      </c>
      <c r="L4969">
        <f>_xlfn.XLOOKUP(B4969,Analítico!B:B,Analítico!I:I,0)</f>
        <v>0</v>
      </c>
    </row>
    <row r="4970" spans="1:12" ht="0.75" customHeight="1" thickTop="1" x14ac:dyDescent="0.25">
      <c r="A4970" s="49"/>
      <c r="B4970" s="49"/>
      <c r="C4970" s="49"/>
      <c r="D4970" s="49"/>
      <c r="E4970" s="49"/>
      <c r="F4970" s="49"/>
      <c r="G4970" s="49"/>
      <c r="H4970" s="49"/>
      <c r="I4970" s="49"/>
      <c r="J4970" s="49"/>
      <c r="L4970">
        <f>_xlfn.XLOOKUP(B4970,Analítico!B:B,Analítico!I:I,0)</f>
        <v>0</v>
      </c>
    </row>
    <row r="4971" spans="1:12" ht="18" hidden="1" customHeight="1" x14ac:dyDescent="0.25">
      <c r="A4971" s="36"/>
      <c r="B4971" s="37" t="s">
        <v>137</v>
      </c>
      <c r="C4971" s="36" t="s">
        <v>138</v>
      </c>
      <c r="D4971" s="36" t="s">
        <v>9</v>
      </c>
      <c r="E4971" s="250" t="s">
        <v>1626</v>
      </c>
      <c r="F4971" s="250"/>
      <c r="G4971" s="38" t="s">
        <v>139</v>
      </c>
      <c r="H4971" s="37" t="s">
        <v>140</v>
      </c>
      <c r="I4971" s="37" t="s">
        <v>141</v>
      </c>
      <c r="J4971" s="37" t="s">
        <v>10</v>
      </c>
      <c r="L4971" t="str">
        <f>_xlfn.XLOOKUP(B4971,Analítico!B:B,Analítico!I:I,0)</f>
        <v>Valor Unit</v>
      </c>
    </row>
    <row r="4972" spans="1:12" ht="24" customHeight="1" x14ac:dyDescent="0.25">
      <c r="A4972" s="39" t="s">
        <v>1636</v>
      </c>
      <c r="B4972" s="40" t="s">
        <v>3144</v>
      </c>
      <c r="C4972" s="39" t="s">
        <v>594</v>
      </c>
      <c r="D4972" s="39" t="s">
        <v>3145</v>
      </c>
      <c r="E4972" s="251" t="s">
        <v>2336</v>
      </c>
      <c r="F4972" s="251"/>
      <c r="G4972" s="41" t="s">
        <v>1787</v>
      </c>
      <c r="H4972" s="42">
        <v>1</v>
      </c>
      <c r="I4972" s="43">
        <f>L4972</f>
        <v>3.5</v>
      </c>
      <c r="J4972" s="43">
        <f>H4972*I4972</f>
        <v>3.5</v>
      </c>
      <c r="L4972">
        <f>_xlfn.XLOOKUP(B4972,Analítico!B:B,Analítico!I:I,0)</f>
        <v>3.5</v>
      </c>
    </row>
    <row r="4973" spans="1:12" ht="24" customHeight="1" x14ac:dyDescent="0.25">
      <c r="A4973" s="55" t="s">
        <v>1627</v>
      </c>
      <c r="B4973" s="56" t="s">
        <v>3668</v>
      </c>
      <c r="C4973" s="55" t="s">
        <v>594</v>
      </c>
      <c r="D4973" s="55" t="s">
        <v>3669</v>
      </c>
      <c r="E4973" s="249" t="s">
        <v>1648</v>
      </c>
      <c r="F4973" s="249"/>
      <c r="G4973" s="57" t="s">
        <v>596</v>
      </c>
      <c r="H4973" s="58">
        <v>0.1018</v>
      </c>
      <c r="I4973" s="59">
        <v>14</v>
      </c>
      <c r="J4973" s="59">
        <v>1.42</v>
      </c>
      <c r="L4973">
        <f>_xlfn.XLOOKUP(B4973,Analítico!B:B,Analítico!I:I,0)</f>
        <v>0</v>
      </c>
    </row>
    <row r="4974" spans="1:12" ht="24" customHeight="1" x14ac:dyDescent="0.25">
      <c r="A4974" s="55" t="s">
        <v>1627</v>
      </c>
      <c r="B4974" s="56" t="s">
        <v>3670</v>
      </c>
      <c r="C4974" s="55" t="s">
        <v>594</v>
      </c>
      <c r="D4974" s="55" t="s">
        <v>3671</v>
      </c>
      <c r="E4974" s="249" t="s">
        <v>1648</v>
      </c>
      <c r="F4974" s="249"/>
      <c r="G4974" s="57" t="s">
        <v>596</v>
      </c>
      <c r="H4974" s="58">
        <v>1.5E-3</v>
      </c>
      <c r="I4974" s="59">
        <v>181.51</v>
      </c>
      <c r="J4974" s="59">
        <v>0.27</v>
      </c>
      <c r="L4974">
        <f>_xlfn.XLOOKUP(B4974,Analítico!B:B,Analítico!I:I,0)</f>
        <v>0</v>
      </c>
    </row>
    <row r="4975" spans="1:12" ht="24" customHeight="1" x14ac:dyDescent="0.25">
      <c r="A4975" s="55" t="s">
        <v>1627</v>
      </c>
      <c r="B4975" s="56" t="s">
        <v>3672</v>
      </c>
      <c r="C4975" s="55" t="s">
        <v>594</v>
      </c>
      <c r="D4975" s="55" t="s">
        <v>3673</v>
      </c>
      <c r="E4975" s="249" t="s">
        <v>1648</v>
      </c>
      <c r="F4975" s="249"/>
      <c r="G4975" s="57" t="s">
        <v>3674</v>
      </c>
      <c r="H4975" s="58">
        <v>8.0000000000000004E-4</v>
      </c>
      <c r="I4975" s="59">
        <v>6.35</v>
      </c>
      <c r="J4975" s="59">
        <v>0</v>
      </c>
      <c r="L4975">
        <f>_xlfn.XLOOKUP(B4975,Analítico!B:B,Analítico!I:I,0)</f>
        <v>0</v>
      </c>
    </row>
    <row r="4976" spans="1:12" ht="24" customHeight="1" x14ac:dyDescent="0.25">
      <c r="A4976" s="55" t="s">
        <v>1627</v>
      </c>
      <c r="B4976" s="56" t="s">
        <v>3675</v>
      </c>
      <c r="C4976" s="55" t="s">
        <v>594</v>
      </c>
      <c r="D4976" s="55" t="s">
        <v>3676</v>
      </c>
      <c r="E4976" s="249" t="s">
        <v>1648</v>
      </c>
      <c r="F4976" s="249"/>
      <c r="G4976" s="57" t="s">
        <v>596</v>
      </c>
      <c r="H4976" s="58">
        <v>6.54E-2</v>
      </c>
      <c r="I4976" s="59">
        <v>4.5</v>
      </c>
      <c r="J4976" s="59">
        <v>0.28999999999999998</v>
      </c>
      <c r="L4976">
        <f>_xlfn.XLOOKUP(B4976,Analítico!B:B,Analítico!I:I,0)</f>
        <v>0</v>
      </c>
    </row>
    <row r="4977" spans="1:12" ht="25.5" customHeight="1" x14ac:dyDescent="0.25">
      <c r="A4977" s="55" t="s">
        <v>1627</v>
      </c>
      <c r="B4977" s="56" t="s">
        <v>3724</v>
      </c>
      <c r="C4977" s="55" t="s">
        <v>594</v>
      </c>
      <c r="D4977" s="55" t="s">
        <v>3725</v>
      </c>
      <c r="E4977" s="249" t="s">
        <v>1648</v>
      </c>
      <c r="F4977" s="249"/>
      <c r="G4977" s="57" t="s">
        <v>596</v>
      </c>
      <c r="H4977" s="58">
        <v>5.0000000000000001E-4</v>
      </c>
      <c r="I4977" s="59">
        <v>10.8</v>
      </c>
      <c r="J4977" s="59">
        <v>0</v>
      </c>
      <c r="L4977">
        <f>_xlfn.XLOOKUP(B4977,Analítico!B:B,Analítico!I:I,0)</f>
        <v>0</v>
      </c>
    </row>
    <row r="4978" spans="1:12" ht="24" customHeight="1" x14ac:dyDescent="0.25">
      <c r="A4978" s="55" t="s">
        <v>1627</v>
      </c>
      <c r="B4978" s="56" t="s">
        <v>3726</v>
      </c>
      <c r="C4978" s="55" t="s">
        <v>594</v>
      </c>
      <c r="D4978" s="55" t="s">
        <v>3727</v>
      </c>
      <c r="E4978" s="249" t="s">
        <v>1648</v>
      </c>
      <c r="F4978" s="249"/>
      <c r="G4978" s="57" t="s">
        <v>596</v>
      </c>
      <c r="H4978" s="58">
        <v>4.0000000000000002E-4</v>
      </c>
      <c r="I4978" s="59">
        <v>18.8</v>
      </c>
      <c r="J4978" s="59">
        <v>0</v>
      </c>
      <c r="L4978">
        <f>_xlfn.XLOOKUP(B4978,Analítico!B:B,Analítico!I:I,0)</f>
        <v>0</v>
      </c>
    </row>
    <row r="4979" spans="1:12" ht="24" customHeight="1" x14ac:dyDescent="0.25">
      <c r="A4979" s="55" t="s">
        <v>1627</v>
      </c>
      <c r="B4979" s="56" t="s">
        <v>3728</v>
      </c>
      <c r="C4979" s="55" t="s">
        <v>594</v>
      </c>
      <c r="D4979" s="55" t="s">
        <v>3729</v>
      </c>
      <c r="E4979" s="249" t="s">
        <v>1648</v>
      </c>
      <c r="F4979" s="249"/>
      <c r="G4979" s="57" t="s">
        <v>596</v>
      </c>
      <c r="H4979" s="58">
        <v>2.0000000000000001E-4</v>
      </c>
      <c r="I4979" s="59">
        <v>40.799999999999997</v>
      </c>
      <c r="J4979" s="59">
        <v>0</v>
      </c>
      <c r="L4979">
        <f>_xlfn.XLOOKUP(B4979,Analítico!B:B,Analítico!I:I,0)</f>
        <v>0</v>
      </c>
    </row>
    <row r="4980" spans="1:12" ht="24" customHeight="1" x14ac:dyDescent="0.25">
      <c r="A4980" s="55" t="s">
        <v>1627</v>
      </c>
      <c r="B4980" s="56" t="s">
        <v>3677</v>
      </c>
      <c r="C4980" s="55" t="s">
        <v>594</v>
      </c>
      <c r="D4980" s="55" t="s">
        <v>3678</v>
      </c>
      <c r="E4980" s="249" t="s">
        <v>1656</v>
      </c>
      <c r="F4980" s="249"/>
      <c r="G4980" s="57" t="s">
        <v>596</v>
      </c>
      <c r="H4980" s="58">
        <v>4.4999999999999997E-3</v>
      </c>
      <c r="I4980" s="59">
        <v>12.54</v>
      </c>
      <c r="J4980" s="59">
        <v>0.05</v>
      </c>
      <c r="L4980">
        <f>_xlfn.XLOOKUP(B4980,Analítico!B:B,Analítico!I:I,0)</f>
        <v>0</v>
      </c>
    </row>
    <row r="4981" spans="1:12" ht="24" customHeight="1" x14ac:dyDescent="0.25">
      <c r="A4981" s="55" t="s">
        <v>1627</v>
      </c>
      <c r="B4981" s="56" t="s">
        <v>3683</v>
      </c>
      <c r="C4981" s="55" t="s">
        <v>594</v>
      </c>
      <c r="D4981" s="55" t="s">
        <v>3684</v>
      </c>
      <c r="E4981" s="249" t="s">
        <v>1648</v>
      </c>
      <c r="F4981" s="249"/>
      <c r="G4981" s="57" t="s">
        <v>596</v>
      </c>
      <c r="H4981" s="58">
        <v>1.8E-3</v>
      </c>
      <c r="I4981" s="59">
        <v>13</v>
      </c>
      <c r="J4981" s="59">
        <v>0.02</v>
      </c>
      <c r="L4981">
        <f>_xlfn.XLOOKUP(B4981,Analítico!B:B,Analítico!I:I,0)</f>
        <v>0</v>
      </c>
    </row>
    <row r="4982" spans="1:12" ht="24" customHeight="1" x14ac:dyDescent="0.25">
      <c r="A4982" s="55" t="s">
        <v>1627</v>
      </c>
      <c r="B4982" s="56" t="s">
        <v>3685</v>
      </c>
      <c r="C4982" s="55" t="s">
        <v>594</v>
      </c>
      <c r="D4982" s="55" t="s">
        <v>3686</v>
      </c>
      <c r="E4982" s="249" t="s">
        <v>1656</v>
      </c>
      <c r="F4982" s="249"/>
      <c r="G4982" s="57" t="s">
        <v>3687</v>
      </c>
      <c r="H4982" s="58">
        <v>4.0000000000000002E-4</v>
      </c>
      <c r="I4982" s="59">
        <v>300</v>
      </c>
      <c r="J4982" s="59">
        <v>0.12</v>
      </c>
      <c r="L4982">
        <f>_xlfn.XLOOKUP(B4982,Analítico!B:B,Analítico!I:I,0)</f>
        <v>0</v>
      </c>
    </row>
    <row r="4983" spans="1:12" ht="24" customHeight="1" x14ac:dyDescent="0.25">
      <c r="A4983" s="55" t="s">
        <v>1627</v>
      </c>
      <c r="B4983" s="56" t="s">
        <v>3681</v>
      </c>
      <c r="C4983" s="55" t="s">
        <v>594</v>
      </c>
      <c r="D4983" s="55" t="s">
        <v>3682</v>
      </c>
      <c r="E4983" s="249" t="s">
        <v>1648</v>
      </c>
      <c r="F4983" s="249"/>
      <c r="G4983" s="57" t="s">
        <v>596</v>
      </c>
      <c r="H4983" s="58">
        <v>4.4999999999999997E-3</v>
      </c>
      <c r="I4983" s="59">
        <v>175</v>
      </c>
      <c r="J4983" s="59">
        <v>0.78</v>
      </c>
      <c r="L4983">
        <f>_xlfn.XLOOKUP(B4983,Analítico!B:B,Analítico!I:I,0)</f>
        <v>0</v>
      </c>
    </row>
    <row r="4984" spans="1:12" ht="24" customHeight="1" x14ac:dyDescent="0.25">
      <c r="A4984" s="55" t="s">
        <v>1627</v>
      </c>
      <c r="B4984" s="56" t="s">
        <v>3679</v>
      </c>
      <c r="C4984" s="55" t="s">
        <v>594</v>
      </c>
      <c r="D4984" s="55" t="s">
        <v>3680</v>
      </c>
      <c r="E4984" s="249" t="s">
        <v>1648</v>
      </c>
      <c r="F4984" s="249"/>
      <c r="G4984" s="57" t="s">
        <v>596</v>
      </c>
      <c r="H4984" s="58">
        <v>4.4999999999999997E-3</v>
      </c>
      <c r="I4984" s="59">
        <v>4.9000000000000004</v>
      </c>
      <c r="J4984" s="59">
        <v>0.02</v>
      </c>
      <c r="L4984">
        <f>_xlfn.XLOOKUP(B4984,Analítico!B:B,Analítico!I:I,0)</f>
        <v>0</v>
      </c>
    </row>
    <row r="4985" spans="1:12" ht="24" customHeight="1" x14ac:dyDescent="0.25">
      <c r="A4985" s="55" t="s">
        <v>1627</v>
      </c>
      <c r="B4985" s="56" t="s">
        <v>3730</v>
      </c>
      <c r="C4985" s="55" t="s">
        <v>594</v>
      </c>
      <c r="D4985" s="55" t="s">
        <v>3731</v>
      </c>
      <c r="E4985" s="249" t="s">
        <v>1648</v>
      </c>
      <c r="F4985" s="249"/>
      <c r="G4985" s="57" t="s">
        <v>596</v>
      </c>
      <c r="H4985" s="58">
        <v>2.0000000000000001E-4</v>
      </c>
      <c r="I4985" s="59">
        <v>18.920000000000002</v>
      </c>
      <c r="J4985" s="59">
        <v>0</v>
      </c>
      <c r="L4985">
        <f>_xlfn.XLOOKUP(B4985,Analítico!B:B,Analítico!I:I,0)</f>
        <v>0</v>
      </c>
    </row>
    <row r="4986" spans="1:12" ht="24" customHeight="1" x14ac:dyDescent="0.25">
      <c r="A4986" s="55" t="s">
        <v>1627</v>
      </c>
      <c r="B4986" s="56" t="s">
        <v>3732</v>
      </c>
      <c r="C4986" s="55" t="s">
        <v>594</v>
      </c>
      <c r="D4986" s="55" t="s">
        <v>3733</v>
      </c>
      <c r="E4986" s="249" t="s">
        <v>1648</v>
      </c>
      <c r="F4986" s="249"/>
      <c r="G4986" s="57" t="s">
        <v>596</v>
      </c>
      <c r="H4986" s="58">
        <v>1E-4</v>
      </c>
      <c r="I4986" s="59">
        <v>25.95</v>
      </c>
      <c r="J4986" s="59">
        <v>0</v>
      </c>
      <c r="L4986">
        <f>_xlfn.XLOOKUP(B4986,Analítico!B:B,Analítico!I:I,0)</f>
        <v>0</v>
      </c>
    </row>
    <row r="4987" spans="1:12" ht="25.5" customHeight="1" x14ac:dyDescent="0.25">
      <c r="A4987" s="55" t="s">
        <v>1627</v>
      </c>
      <c r="B4987" s="56" t="s">
        <v>3692</v>
      </c>
      <c r="C4987" s="55" t="s">
        <v>594</v>
      </c>
      <c r="D4987" s="55" t="s">
        <v>3693</v>
      </c>
      <c r="E4987" s="249" t="s">
        <v>1656</v>
      </c>
      <c r="F4987" s="249"/>
      <c r="G4987" s="57" t="s">
        <v>596</v>
      </c>
      <c r="H4987" s="58">
        <v>0.1018</v>
      </c>
      <c r="I4987" s="59">
        <v>5</v>
      </c>
      <c r="J4987" s="59">
        <v>0.5</v>
      </c>
      <c r="L4987">
        <f>_xlfn.XLOOKUP(B4987,Analítico!B:B,Analítico!I:I,0)</f>
        <v>0</v>
      </c>
    </row>
    <row r="4988" spans="1:12" ht="24" customHeight="1" x14ac:dyDescent="0.25">
      <c r="A4988" s="55" t="s">
        <v>1627</v>
      </c>
      <c r="B4988" s="56" t="s">
        <v>3734</v>
      </c>
      <c r="C4988" s="55" t="s">
        <v>594</v>
      </c>
      <c r="D4988" s="55" t="s">
        <v>3735</v>
      </c>
      <c r="E4988" s="249" t="s">
        <v>1648</v>
      </c>
      <c r="F4988" s="249"/>
      <c r="G4988" s="57" t="s">
        <v>596</v>
      </c>
      <c r="H4988" s="58">
        <v>6.9999999999999999E-4</v>
      </c>
      <c r="I4988" s="59">
        <v>11.6</v>
      </c>
      <c r="J4988" s="59">
        <v>0</v>
      </c>
      <c r="L4988">
        <f>_xlfn.XLOOKUP(B4988,Analítico!B:B,Analítico!I:I,0)</f>
        <v>0</v>
      </c>
    </row>
    <row r="4989" spans="1:12" ht="24" customHeight="1" x14ac:dyDescent="0.25">
      <c r="A4989" s="55" t="s">
        <v>1627</v>
      </c>
      <c r="B4989" s="56" t="s">
        <v>3736</v>
      </c>
      <c r="C4989" s="55" t="s">
        <v>594</v>
      </c>
      <c r="D4989" s="55" t="s">
        <v>3737</v>
      </c>
      <c r="E4989" s="249" t="s">
        <v>1648</v>
      </c>
      <c r="F4989" s="249"/>
      <c r="G4989" s="57" t="s">
        <v>596</v>
      </c>
      <c r="H4989" s="58">
        <v>1E-4</v>
      </c>
      <c r="I4989" s="59">
        <v>327.8</v>
      </c>
      <c r="J4989" s="59">
        <v>0.03</v>
      </c>
      <c r="L4989">
        <f>_xlfn.XLOOKUP(B4989,Analítico!B:B,Analítico!I:I,0)</f>
        <v>0</v>
      </c>
    </row>
    <row r="4990" spans="1:12" ht="24" customHeight="1" x14ac:dyDescent="0.25">
      <c r="A4990" s="55" t="s">
        <v>1627</v>
      </c>
      <c r="B4990" s="56" t="s">
        <v>3738</v>
      </c>
      <c r="C4990" s="55" t="s">
        <v>594</v>
      </c>
      <c r="D4990" s="55" t="s">
        <v>3739</v>
      </c>
      <c r="E4990" s="249" t="s">
        <v>1648</v>
      </c>
      <c r="F4990" s="249"/>
      <c r="G4990" s="57" t="s">
        <v>596</v>
      </c>
      <c r="H4990" s="58">
        <v>2.0000000000000001E-4</v>
      </c>
      <c r="I4990" s="59">
        <v>13.52</v>
      </c>
      <c r="J4990" s="59">
        <v>0</v>
      </c>
      <c r="L4990">
        <f>_xlfn.XLOOKUP(B4990,Analítico!B:B,Analítico!I:I,0)</f>
        <v>0</v>
      </c>
    </row>
    <row r="4991" spans="1:12" ht="24" customHeight="1" x14ac:dyDescent="0.25">
      <c r="A4991" s="55" t="s">
        <v>1627</v>
      </c>
      <c r="B4991" s="56" t="s">
        <v>3740</v>
      </c>
      <c r="C4991" s="55" t="s">
        <v>594</v>
      </c>
      <c r="D4991" s="55" t="s">
        <v>3741</v>
      </c>
      <c r="E4991" s="249" t="s">
        <v>1648</v>
      </c>
      <c r="F4991" s="249"/>
      <c r="G4991" s="57" t="s">
        <v>488</v>
      </c>
      <c r="H4991" s="58">
        <v>6.9999999999999999E-4</v>
      </c>
      <c r="I4991" s="59">
        <v>10.220000000000001</v>
      </c>
      <c r="J4991" s="59">
        <v>0</v>
      </c>
      <c r="L4991">
        <f>_xlfn.XLOOKUP(B4991,Analítico!B:B,Analítico!I:I,0)</f>
        <v>0</v>
      </c>
    </row>
    <row r="4992" spans="1:12" ht="24" customHeight="1" x14ac:dyDescent="0.25">
      <c r="A4992" s="55" t="s">
        <v>1627</v>
      </c>
      <c r="B4992" s="56" t="s">
        <v>3742</v>
      </c>
      <c r="C4992" s="55" t="s">
        <v>594</v>
      </c>
      <c r="D4992" s="55" t="s">
        <v>3743</v>
      </c>
      <c r="E4992" s="249" t="s">
        <v>1648</v>
      </c>
      <c r="F4992" s="249"/>
      <c r="G4992" s="57" t="s">
        <v>596</v>
      </c>
      <c r="H4992" s="58">
        <v>4.0000000000000002E-4</v>
      </c>
      <c r="I4992" s="59">
        <v>20</v>
      </c>
      <c r="J4992" s="59">
        <v>0</v>
      </c>
      <c r="L4992">
        <f>_xlfn.XLOOKUP(B4992,Analítico!B:B,Analítico!I:I,0)</f>
        <v>0</v>
      </c>
    </row>
    <row r="4993" spans="1:12" ht="24" customHeight="1" x14ac:dyDescent="0.25">
      <c r="A4993" s="55" t="s">
        <v>1627</v>
      </c>
      <c r="B4993" s="56" t="s">
        <v>3744</v>
      </c>
      <c r="C4993" s="55" t="s">
        <v>594</v>
      </c>
      <c r="D4993" s="55" t="s">
        <v>3745</v>
      </c>
      <c r="E4993" s="249" t="s">
        <v>1648</v>
      </c>
      <c r="F4993" s="249"/>
      <c r="G4993" s="57" t="s">
        <v>596</v>
      </c>
      <c r="H4993" s="58">
        <v>1E-4</v>
      </c>
      <c r="I4993" s="59">
        <v>27.5</v>
      </c>
      <c r="J4993" s="59">
        <v>0</v>
      </c>
      <c r="L4993">
        <f>_xlfn.XLOOKUP(B4993,Analítico!B:B,Analítico!I:I,0)</f>
        <v>0</v>
      </c>
    </row>
    <row r="4994" spans="1:12" ht="24" customHeight="1" x14ac:dyDescent="0.25">
      <c r="A4994" s="55" t="s">
        <v>1627</v>
      </c>
      <c r="B4994" s="56" t="s">
        <v>3694</v>
      </c>
      <c r="C4994" s="55" t="s">
        <v>157</v>
      </c>
      <c r="D4994" s="55" t="s">
        <v>3695</v>
      </c>
      <c r="E4994" s="249" t="s">
        <v>1643</v>
      </c>
      <c r="F4994" s="249"/>
      <c r="G4994" s="57" t="s">
        <v>3696</v>
      </c>
      <c r="H4994" s="58">
        <v>2.3E-3</v>
      </c>
      <c r="I4994" s="59">
        <v>12.44</v>
      </c>
      <c r="J4994" s="59">
        <v>0.02</v>
      </c>
      <c r="L4994">
        <f>_xlfn.XLOOKUP(B4994,Analítico!B:B,Analítico!I:I,0)</f>
        <v>0</v>
      </c>
    </row>
    <row r="4995" spans="1:12" ht="25.5" customHeight="1" x14ac:dyDescent="0.25">
      <c r="A4995" s="55" t="s">
        <v>1627</v>
      </c>
      <c r="B4995" s="56" t="s">
        <v>3697</v>
      </c>
      <c r="C4995" s="55" t="s">
        <v>157</v>
      </c>
      <c r="D4995" s="55" t="s">
        <v>3698</v>
      </c>
      <c r="E4995" s="249" t="s">
        <v>1648</v>
      </c>
      <c r="F4995" s="249"/>
      <c r="G4995" s="57" t="s">
        <v>3696</v>
      </c>
      <c r="H4995" s="58">
        <v>8.0000000000000004E-4</v>
      </c>
      <c r="I4995" s="59">
        <v>66.38</v>
      </c>
      <c r="J4995" s="59">
        <v>0.05</v>
      </c>
      <c r="L4995">
        <f>_xlfn.XLOOKUP(B4995,Analítico!B:B,Analítico!I:I,0)</f>
        <v>0</v>
      </c>
    </row>
    <row r="4996" spans="1:12" ht="25.5" customHeight="1" x14ac:dyDescent="0.25">
      <c r="A4996" s="55" t="s">
        <v>1627</v>
      </c>
      <c r="B4996" s="56" t="s">
        <v>3699</v>
      </c>
      <c r="C4996" s="55" t="s">
        <v>157</v>
      </c>
      <c r="D4996" s="55" t="s">
        <v>3700</v>
      </c>
      <c r="E4996" s="249" t="s">
        <v>1648</v>
      </c>
      <c r="F4996" s="249"/>
      <c r="G4996" s="57" t="s">
        <v>164</v>
      </c>
      <c r="H4996" s="58">
        <v>2.0000000000000001E-4</v>
      </c>
      <c r="I4996" s="59">
        <v>17.97</v>
      </c>
      <c r="J4996" s="59">
        <v>0</v>
      </c>
      <c r="L4996">
        <f>_xlfn.XLOOKUP(B4996,Analítico!B:B,Analítico!I:I,0)</f>
        <v>0</v>
      </c>
    </row>
    <row r="4997" spans="1:12" ht="25.5" customHeight="1" thickBot="1" x14ac:dyDescent="0.3">
      <c r="A4997" s="55" t="s">
        <v>1627</v>
      </c>
      <c r="B4997" s="56" t="s">
        <v>3701</v>
      </c>
      <c r="C4997" s="55" t="s">
        <v>157</v>
      </c>
      <c r="D4997" s="55" t="s">
        <v>3702</v>
      </c>
      <c r="E4997" s="249" t="s">
        <v>1648</v>
      </c>
      <c r="F4997" s="249"/>
      <c r="G4997" s="57" t="s">
        <v>164</v>
      </c>
      <c r="H4997" s="58">
        <v>5.9999999999999995E-4</v>
      </c>
      <c r="I4997" s="59">
        <v>13.83</v>
      </c>
      <c r="J4997" s="59">
        <v>0</v>
      </c>
      <c r="L4997">
        <f>_xlfn.XLOOKUP(B4997,Analítico!B:B,Analítico!I:I,0)</f>
        <v>0</v>
      </c>
    </row>
    <row r="4998" spans="1:12" ht="26.25" hidden="1" thickBot="1" x14ac:dyDescent="0.3">
      <c r="A4998" s="44"/>
      <c r="B4998" s="44"/>
      <c r="C4998" s="44"/>
      <c r="D4998" s="44"/>
      <c r="E4998" s="44" t="s">
        <v>1629</v>
      </c>
      <c r="F4998" s="45">
        <v>0</v>
      </c>
      <c r="G4998" s="44" t="s">
        <v>1630</v>
      </c>
      <c r="H4998" s="45">
        <v>0</v>
      </c>
      <c r="I4998" s="44" t="s">
        <v>1631</v>
      </c>
      <c r="J4998" s="45">
        <v>0</v>
      </c>
      <c r="L4998">
        <f>_xlfn.XLOOKUP(B4998,Analítico!B:B,Analítico!I:I,0)</f>
        <v>0</v>
      </c>
    </row>
    <row r="4999" spans="1:12" ht="15" hidden="1" customHeight="1" thickBot="1" x14ac:dyDescent="0.3">
      <c r="A4999" s="44"/>
      <c r="B4999" s="44"/>
      <c r="C4999" s="44"/>
      <c r="D4999" s="44"/>
      <c r="E4999" s="44" t="s">
        <v>1632</v>
      </c>
      <c r="F4999" s="45">
        <v>0.78</v>
      </c>
      <c r="G4999" s="44"/>
      <c r="H4999" s="229" t="s">
        <v>1633</v>
      </c>
      <c r="I4999" s="229"/>
      <c r="J4999" s="45">
        <v>4.3499999999999996</v>
      </c>
      <c r="L4999">
        <f>_xlfn.XLOOKUP(B4999,Analítico!B:B,Analítico!I:I,0)</f>
        <v>0</v>
      </c>
    </row>
    <row r="5000" spans="1:12" ht="0.75" customHeight="1" thickTop="1" x14ac:dyDescent="0.25">
      <c r="A5000" s="49"/>
      <c r="B5000" s="49"/>
      <c r="C5000" s="49"/>
      <c r="D5000" s="49"/>
      <c r="E5000" s="49"/>
      <c r="F5000" s="49"/>
      <c r="G5000" s="49"/>
      <c r="H5000" s="49"/>
      <c r="I5000" s="49"/>
      <c r="J5000" s="49"/>
      <c r="L5000">
        <f>_xlfn.XLOOKUP(B5000,Analítico!B:B,Analítico!I:I,0)</f>
        <v>0</v>
      </c>
    </row>
    <row r="5001" spans="1:12" ht="18" hidden="1" customHeight="1" x14ac:dyDescent="0.25">
      <c r="A5001" s="36"/>
      <c r="B5001" s="37" t="s">
        <v>137</v>
      </c>
      <c r="C5001" s="36" t="s">
        <v>138</v>
      </c>
      <c r="D5001" s="36" t="s">
        <v>9</v>
      </c>
      <c r="E5001" s="250" t="s">
        <v>1626</v>
      </c>
      <c r="F5001" s="250"/>
      <c r="G5001" s="38" t="s">
        <v>139</v>
      </c>
      <c r="H5001" s="37" t="s">
        <v>140</v>
      </c>
      <c r="I5001" s="37" t="s">
        <v>141</v>
      </c>
      <c r="J5001" s="37" t="s">
        <v>10</v>
      </c>
      <c r="L5001" t="str">
        <f>_xlfn.XLOOKUP(B5001,Analítico!B:B,Analítico!I:I,0)</f>
        <v>Valor Unit</v>
      </c>
    </row>
    <row r="5002" spans="1:12" ht="24" customHeight="1" x14ac:dyDescent="0.25">
      <c r="A5002" s="39" t="s">
        <v>1636</v>
      </c>
      <c r="B5002" s="40" t="s">
        <v>3100</v>
      </c>
      <c r="C5002" s="39" t="s">
        <v>594</v>
      </c>
      <c r="D5002" s="39" t="s">
        <v>3101</v>
      </c>
      <c r="E5002" s="251" t="s">
        <v>2336</v>
      </c>
      <c r="F5002" s="251"/>
      <c r="G5002" s="41" t="s">
        <v>1787</v>
      </c>
      <c r="H5002" s="42">
        <v>1</v>
      </c>
      <c r="I5002" s="43">
        <f>L5002</f>
        <v>3.7</v>
      </c>
      <c r="J5002" s="43">
        <f>H5002*I5002</f>
        <v>3.7</v>
      </c>
      <c r="L5002">
        <f>_xlfn.XLOOKUP(B5002,Analítico!B:B,Analítico!I:I,0)</f>
        <v>3.7</v>
      </c>
    </row>
    <row r="5003" spans="1:12" ht="24" customHeight="1" x14ac:dyDescent="0.25">
      <c r="A5003" s="55" t="s">
        <v>1627</v>
      </c>
      <c r="B5003" s="56" t="s">
        <v>3668</v>
      </c>
      <c r="C5003" s="55" t="s">
        <v>594</v>
      </c>
      <c r="D5003" s="55" t="s">
        <v>3669</v>
      </c>
      <c r="E5003" s="249" t="s">
        <v>1648</v>
      </c>
      <c r="F5003" s="249"/>
      <c r="G5003" s="57" t="s">
        <v>596</v>
      </c>
      <c r="H5003" s="58">
        <v>0.1018</v>
      </c>
      <c r="I5003" s="59">
        <v>14</v>
      </c>
      <c r="J5003" s="59">
        <v>1.42</v>
      </c>
      <c r="L5003">
        <f>_xlfn.XLOOKUP(B5003,Analítico!B:B,Analítico!I:I,0)</f>
        <v>0</v>
      </c>
    </row>
    <row r="5004" spans="1:12" ht="24" customHeight="1" x14ac:dyDescent="0.25">
      <c r="A5004" s="55" t="s">
        <v>1627</v>
      </c>
      <c r="B5004" s="56" t="s">
        <v>3670</v>
      </c>
      <c r="C5004" s="55" t="s">
        <v>594</v>
      </c>
      <c r="D5004" s="55" t="s">
        <v>3671</v>
      </c>
      <c r="E5004" s="249" t="s">
        <v>1648</v>
      </c>
      <c r="F5004" s="249"/>
      <c r="G5004" s="57" t="s">
        <v>596</v>
      </c>
      <c r="H5004" s="58">
        <v>1.5E-3</v>
      </c>
      <c r="I5004" s="59">
        <v>181.51</v>
      </c>
      <c r="J5004" s="59">
        <v>0.27</v>
      </c>
      <c r="L5004">
        <f>_xlfn.XLOOKUP(B5004,Analítico!B:B,Analítico!I:I,0)</f>
        <v>0</v>
      </c>
    </row>
    <row r="5005" spans="1:12" ht="24" customHeight="1" x14ac:dyDescent="0.25">
      <c r="A5005" s="55" t="s">
        <v>1627</v>
      </c>
      <c r="B5005" s="56" t="s">
        <v>3672</v>
      </c>
      <c r="C5005" s="55" t="s">
        <v>594</v>
      </c>
      <c r="D5005" s="55" t="s">
        <v>3673</v>
      </c>
      <c r="E5005" s="249" t="s">
        <v>1648</v>
      </c>
      <c r="F5005" s="249"/>
      <c r="G5005" s="57" t="s">
        <v>3674</v>
      </c>
      <c r="H5005" s="58">
        <v>8.0000000000000004E-4</v>
      </c>
      <c r="I5005" s="59">
        <v>6.35</v>
      </c>
      <c r="J5005" s="59">
        <v>0</v>
      </c>
      <c r="L5005">
        <f>_xlfn.XLOOKUP(B5005,Analítico!B:B,Analítico!I:I,0)</f>
        <v>0</v>
      </c>
    </row>
    <row r="5006" spans="1:12" ht="24" customHeight="1" x14ac:dyDescent="0.25">
      <c r="A5006" s="55" t="s">
        <v>1627</v>
      </c>
      <c r="B5006" s="56" t="s">
        <v>3675</v>
      </c>
      <c r="C5006" s="55" t="s">
        <v>594</v>
      </c>
      <c r="D5006" s="55" t="s">
        <v>3676</v>
      </c>
      <c r="E5006" s="249" t="s">
        <v>1648</v>
      </c>
      <c r="F5006" s="249"/>
      <c r="G5006" s="57" t="s">
        <v>596</v>
      </c>
      <c r="H5006" s="58">
        <v>6.54E-2</v>
      </c>
      <c r="I5006" s="59">
        <v>4.5</v>
      </c>
      <c r="J5006" s="59">
        <v>0.28999999999999998</v>
      </c>
      <c r="L5006">
        <f>_xlfn.XLOOKUP(B5006,Analítico!B:B,Analítico!I:I,0)</f>
        <v>0</v>
      </c>
    </row>
    <row r="5007" spans="1:12" ht="25.5" customHeight="1" x14ac:dyDescent="0.25">
      <c r="A5007" s="55" t="s">
        <v>1627</v>
      </c>
      <c r="B5007" s="56" t="s">
        <v>3724</v>
      </c>
      <c r="C5007" s="55" t="s">
        <v>594</v>
      </c>
      <c r="D5007" s="55" t="s">
        <v>3725</v>
      </c>
      <c r="E5007" s="249" t="s">
        <v>1648</v>
      </c>
      <c r="F5007" s="249"/>
      <c r="G5007" s="57" t="s">
        <v>596</v>
      </c>
      <c r="H5007" s="58">
        <v>5.0000000000000001E-4</v>
      </c>
      <c r="I5007" s="59">
        <v>10.8</v>
      </c>
      <c r="J5007" s="59">
        <v>0</v>
      </c>
      <c r="L5007">
        <f>_xlfn.XLOOKUP(B5007,Analítico!B:B,Analítico!I:I,0)</f>
        <v>0</v>
      </c>
    </row>
    <row r="5008" spans="1:12" ht="24" customHeight="1" x14ac:dyDescent="0.25">
      <c r="A5008" s="55" t="s">
        <v>1627</v>
      </c>
      <c r="B5008" s="56" t="s">
        <v>3746</v>
      </c>
      <c r="C5008" s="55" t="s">
        <v>594</v>
      </c>
      <c r="D5008" s="55" t="s">
        <v>3747</v>
      </c>
      <c r="E5008" s="249" t="s">
        <v>1648</v>
      </c>
      <c r="F5008" s="249"/>
      <c r="G5008" s="57" t="s">
        <v>596</v>
      </c>
      <c r="H5008" s="58">
        <v>4.0000000000000002E-4</v>
      </c>
      <c r="I5008" s="59">
        <v>18.5</v>
      </c>
      <c r="J5008" s="59">
        <v>0</v>
      </c>
      <c r="L5008">
        <f>_xlfn.XLOOKUP(B5008,Analítico!B:B,Analítico!I:I,0)</f>
        <v>0</v>
      </c>
    </row>
    <row r="5009" spans="1:12" ht="24" customHeight="1" x14ac:dyDescent="0.25">
      <c r="A5009" s="55" t="s">
        <v>1627</v>
      </c>
      <c r="B5009" s="56" t="s">
        <v>3677</v>
      </c>
      <c r="C5009" s="55" t="s">
        <v>594</v>
      </c>
      <c r="D5009" s="55" t="s">
        <v>3678</v>
      </c>
      <c r="E5009" s="249" t="s">
        <v>1656</v>
      </c>
      <c r="F5009" s="249"/>
      <c r="G5009" s="57" t="s">
        <v>596</v>
      </c>
      <c r="H5009" s="58">
        <v>4.4999999999999997E-3</v>
      </c>
      <c r="I5009" s="59">
        <v>12.54</v>
      </c>
      <c r="J5009" s="59">
        <v>0.05</v>
      </c>
      <c r="L5009">
        <f>_xlfn.XLOOKUP(B5009,Analítico!B:B,Analítico!I:I,0)</f>
        <v>0</v>
      </c>
    </row>
    <row r="5010" spans="1:12" ht="24" customHeight="1" x14ac:dyDescent="0.25">
      <c r="A5010" s="55" t="s">
        <v>1627</v>
      </c>
      <c r="B5010" s="56" t="s">
        <v>3683</v>
      </c>
      <c r="C5010" s="55" t="s">
        <v>594</v>
      </c>
      <c r="D5010" s="55" t="s">
        <v>3684</v>
      </c>
      <c r="E5010" s="249" t="s">
        <v>1648</v>
      </c>
      <c r="F5010" s="249"/>
      <c r="G5010" s="57" t="s">
        <v>596</v>
      </c>
      <c r="H5010" s="58">
        <v>1.8E-3</v>
      </c>
      <c r="I5010" s="59">
        <v>13</v>
      </c>
      <c r="J5010" s="59">
        <v>0.02</v>
      </c>
      <c r="L5010">
        <f>_xlfn.XLOOKUP(B5010,Analítico!B:B,Analítico!I:I,0)</f>
        <v>0</v>
      </c>
    </row>
    <row r="5011" spans="1:12" ht="24" customHeight="1" x14ac:dyDescent="0.25">
      <c r="A5011" s="55" t="s">
        <v>1627</v>
      </c>
      <c r="B5011" s="56" t="s">
        <v>3685</v>
      </c>
      <c r="C5011" s="55" t="s">
        <v>594</v>
      </c>
      <c r="D5011" s="55" t="s">
        <v>3686</v>
      </c>
      <c r="E5011" s="249" t="s">
        <v>1656</v>
      </c>
      <c r="F5011" s="249"/>
      <c r="G5011" s="57" t="s">
        <v>3687</v>
      </c>
      <c r="H5011" s="58">
        <v>4.0000000000000002E-4</v>
      </c>
      <c r="I5011" s="59">
        <v>300</v>
      </c>
      <c r="J5011" s="59">
        <v>0.12</v>
      </c>
      <c r="L5011">
        <f>_xlfn.XLOOKUP(B5011,Analítico!B:B,Analítico!I:I,0)</f>
        <v>0</v>
      </c>
    </row>
    <row r="5012" spans="1:12" ht="24" customHeight="1" x14ac:dyDescent="0.25">
      <c r="A5012" s="55" t="s">
        <v>1627</v>
      </c>
      <c r="B5012" s="56" t="s">
        <v>3681</v>
      </c>
      <c r="C5012" s="55" t="s">
        <v>594</v>
      </c>
      <c r="D5012" s="55" t="s">
        <v>3682</v>
      </c>
      <c r="E5012" s="249" t="s">
        <v>1648</v>
      </c>
      <c r="F5012" s="249"/>
      <c r="G5012" s="57" t="s">
        <v>596</v>
      </c>
      <c r="H5012" s="58">
        <v>4.4999999999999997E-3</v>
      </c>
      <c r="I5012" s="59">
        <v>175</v>
      </c>
      <c r="J5012" s="59">
        <v>0.78</v>
      </c>
      <c r="L5012">
        <f>_xlfn.XLOOKUP(B5012,Analítico!B:B,Analítico!I:I,0)</f>
        <v>0</v>
      </c>
    </row>
    <row r="5013" spans="1:12" ht="24" customHeight="1" x14ac:dyDescent="0.25">
      <c r="A5013" s="55" t="s">
        <v>1627</v>
      </c>
      <c r="B5013" s="56" t="s">
        <v>3748</v>
      </c>
      <c r="C5013" s="55" t="s">
        <v>594</v>
      </c>
      <c r="D5013" s="55" t="s">
        <v>3749</v>
      </c>
      <c r="E5013" s="249" t="s">
        <v>1648</v>
      </c>
      <c r="F5013" s="249"/>
      <c r="G5013" s="57" t="s">
        <v>596</v>
      </c>
      <c r="H5013" s="58">
        <v>4.4999999999999997E-3</v>
      </c>
      <c r="I5013" s="59">
        <v>11.98</v>
      </c>
      <c r="J5013" s="59">
        <v>0.05</v>
      </c>
      <c r="L5013">
        <f>_xlfn.XLOOKUP(B5013,Analítico!B:B,Analítico!I:I,0)</f>
        <v>0</v>
      </c>
    </row>
    <row r="5014" spans="1:12" ht="24" customHeight="1" x14ac:dyDescent="0.25">
      <c r="A5014" s="55" t="s">
        <v>1627</v>
      </c>
      <c r="B5014" s="56" t="s">
        <v>3679</v>
      </c>
      <c r="C5014" s="55" t="s">
        <v>594</v>
      </c>
      <c r="D5014" s="55" t="s">
        <v>3680</v>
      </c>
      <c r="E5014" s="249" t="s">
        <v>1648</v>
      </c>
      <c r="F5014" s="249"/>
      <c r="G5014" s="57" t="s">
        <v>596</v>
      </c>
      <c r="H5014" s="58">
        <v>4.4999999999999997E-3</v>
      </c>
      <c r="I5014" s="59">
        <v>4.9000000000000004</v>
      </c>
      <c r="J5014" s="59">
        <v>0.02</v>
      </c>
      <c r="L5014">
        <f>_xlfn.XLOOKUP(B5014,Analítico!B:B,Analítico!I:I,0)</f>
        <v>0</v>
      </c>
    </row>
    <row r="5015" spans="1:12" ht="25.5" customHeight="1" x14ac:dyDescent="0.25">
      <c r="A5015" s="55" t="s">
        <v>1627</v>
      </c>
      <c r="B5015" s="56" t="s">
        <v>3692</v>
      </c>
      <c r="C5015" s="55" t="s">
        <v>594</v>
      </c>
      <c r="D5015" s="55" t="s">
        <v>3693</v>
      </c>
      <c r="E5015" s="249" t="s">
        <v>1656</v>
      </c>
      <c r="F5015" s="249"/>
      <c r="G5015" s="57" t="s">
        <v>596</v>
      </c>
      <c r="H5015" s="58">
        <v>0.1018</v>
      </c>
      <c r="I5015" s="59">
        <v>5</v>
      </c>
      <c r="J5015" s="59">
        <v>0.5</v>
      </c>
      <c r="L5015">
        <f>_xlfn.XLOOKUP(B5015,Analítico!B:B,Analítico!I:I,0)</f>
        <v>0</v>
      </c>
    </row>
    <row r="5016" spans="1:12" ht="24" customHeight="1" x14ac:dyDescent="0.25">
      <c r="A5016" s="55" t="s">
        <v>1627</v>
      </c>
      <c r="B5016" s="56" t="s">
        <v>3750</v>
      </c>
      <c r="C5016" s="55" t="s">
        <v>594</v>
      </c>
      <c r="D5016" s="55" t="s">
        <v>3751</v>
      </c>
      <c r="E5016" s="249" t="s">
        <v>1648</v>
      </c>
      <c r="F5016" s="249"/>
      <c r="G5016" s="57" t="s">
        <v>596</v>
      </c>
      <c r="H5016" s="58">
        <v>2.3E-3</v>
      </c>
      <c r="I5016" s="59">
        <v>17.5</v>
      </c>
      <c r="J5016" s="59">
        <v>0.04</v>
      </c>
      <c r="L5016">
        <f>_xlfn.XLOOKUP(B5016,Analítico!B:B,Analítico!I:I,0)</f>
        <v>0</v>
      </c>
    </row>
    <row r="5017" spans="1:12" ht="24" customHeight="1" x14ac:dyDescent="0.25">
      <c r="A5017" s="55" t="s">
        <v>1627</v>
      </c>
      <c r="B5017" s="56" t="s">
        <v>3752</v>
      </c>
      <c r="C5017" s="55" t="s">
        <v>594</v>
      </c>
      <c r="D5017" s="55" t="s">
        <v>3753</v>
      </c>
      <c r="E5017" s="249" t="s">
        <v>1648</v>
      </c>
      <c r="F5017" s="249"/>
      <c r="G5017" s="57" t="s">
        <v>596</v>
      </c>
      <c r="H5017" s="58">
        <v>4.4999999999999997E-3</v>
      </c>
      <c r="I5017" s="59">
        <v>26.9</v>
      </c>
      <c r="J5017" s="59">
        <v>0.12</v>
      </c>
      <c r="L5017">
        <f>_xlfn.XLOOKUP(B5017,Analítico!B:B,Analítico!I:I,0)</f>
        <v>0</v>
      </c>
    </row>
    <row r="5018" spans="1:12" ht="24" customHeight="1" x14ac:dyDescent="0.25">
      <c r="A5018" s="55" t="s">
        <v>1627</v>
      </c>
      <c r="B5018" s="56" t="s">
        <v>3754</v>
      </c>
      <c r="C5018" s="55" t="s">
        <v>594</v>
      </c>
      <c r="D5018" s="55" t="s">
        <v>3755</v>
      </c>
      <c r="E5018" s="249" t="s">
        <v>1648</v>
      </c>
      <c r="F5018" s="249"/>
      <c r="G5018" s="57" t="s">
        <v>596</v>
      </c>
      <c r="H5018" s="58">
        <v>1E-4</v>
      </c>
      <c r="I5018" s="59">
        <v>269</v>
      </c>
      <c r="J5018" s="59">
        <v>0.02</v>
      </c>
      <c r="L5018">
        <f>_xlfn.XLOOKUP(B5018,Analítico!B:B,Analítico!I:I,0)</f>
        <v>0</v>
      </c>
    </row>
    <row r="5019" spans="1:12" ht="24" customHeight="1" x14ac:dyDescent="0.25">
      <c r="A5019" s="55" t="s">
        <v>1627</v>
      </c>
      <c r="B5019" s="56" t="s">
        <v>3694</v>
      </c>
      <c r="C5019" s="55" t="s">
        <v>157</v>
      </c>
      <c r="D5019" s="55" t="s">
        <v>3695</v>
      </c>
      <c r="E5019" s="249" t="s">
        <v>1643</v>
      </c>
      <c r="F5019" s="249"/>
      <c r="G5019" s="57" t="s">
        <v>3696</v>
      </c>
      <c r="H5019" s="58">
        <v>2.3E-3</v>
      </c>
      <c r="I5019" s="59">
        <v>12.44</v>
      </c>
      <c r="J5019" s="59">
        <v>0.02</v>
      </c>
      <c r="L5019">
        <f>_xlfn.XLOOKUP(B5019,Analítico!B:B,Analítico!I:I,0)</f>
        <v>0</v>
      </c>
    </row>
    <row r="5020" spans="1:12" ht="25.5" customHeight="1" x14ac:dyDescent="0.25">
      <c r="A5020" s="55" t="s">
        <v>1627</v>
      </c>
      <c r="B5020" s="56" t="s">
        <v>3697</v>
      </c>
      <c r="C5020" s="55" t="s">
        <v>157</v>
      </c>
      <c r="D5020" s="55" t="s">
        <v>3698</v>
      </c>
      <c r="E5020" s="249" t="s">
        <v>1648</v>
      </c>
      <c r="F5020" s="249"/>
      <c r="G5020" s="57" t="s">
        <v>3696</v>
      </c>
      <c r="H5020" s="58">
        <v>8.0000000000000004E-4</v>
      </c>
      <c r="I5020" s="59">
        <v>66.38</v>
      </c>
      <c r="J5020" s="59">
        <v>0.05</v>
      </c>
      <c r="L5020">
        <f>_xlfn.XLOOKUP(B5020,Analítico!B:B,Analítico!I:I,0)</f>
        <v>0</v>
      </c>
    </row>
    <row r="5021" spans="1:12" ht="25.5" customHeight="1" x14ac:dyDescent="0.25">
      <c r="A5021" s="55" t="s">
        <v>1627</v>
      </c>
      <c r="B5021" s="56" t="s">
        <v>3699</v>
      </c>
      <c r="C5021" s="55" t="s">
        <v>157</v>
      </c>
      <c r="D5021" s="55" t="s">
        <v>3700</v>
      </c>
      <c r="E5021" s="249" t="s">
        <v>1648</v>
      </c>
      <c r="F5021" s="249"/>
      <c r="G5021" s="57" t="s">
        <v>164</v>
      </c>
      <c r="H5021" s="58">
        <v>2.0000000000000001E-4</v>
      </c>
      <c r="I5021" s="59">
        <v>17.97</v>
      </c>
      <c r="J5021" s="59">
        <v>0</v>
      </c>
      <c r="L5021">
        <f>_xlfn.XLOOKUP(B5021,Analítico!B:B,Analítico!I:I,0)</f>
        <v>0</v>
      </c>
    </row>
    <row r="5022" spans="1:12" ht="25.5" customHeight="1" thickBot="1" x14ac:dyDescent="0.3">
      <c r="A5022" s="55" t="s">
        <v>1627</v>
      </c>
      <c r="B5022" s="56" t="s">
        <v>3701</v>
      </c>
      <c r="C5022" s="55" t="s">
        <v>157</v>
      </c>
      <c r="D5022" s="55" t="s">
        <v>3702</v>
      </c>
      <c r="E5022" s="249" t="s">
        <v>1648</v>
      </c>
      <c r="F5022" s="249"/>
      <c r="G5022" s="57" t="s">
        <v>164</v>
      </c>
      <c r="H5022" s="58">
        <v>5.9999999999999995E-4</v>
      </c>
      <c r="I5022" s="59">
        <v>13.83</v>
      </c>
      <c r="J5022" s="59">
        <v>0</v>
      </c>
      <c r="L5022">
        <f>_xlfn.XLOOKUP(B5022,Analítico!B:B,Analítico!I:I,0)</f>
        <v>0</v>
      </c>
    </row>
    <row r="5023" spans="1:12" ht="26.25" hidden="1" thickBot="1" x14ac:dyDescent="0.3">
      <c r="A5023" s="44"/>
      <c r="B5023" s="44"/>
      <c r="C5023" s="44"/>
      <c r="D5023" s="44"/>
      <c r="E5023" s="44" t="s">
        <v>1629</v>
      </c>
      <c r="F5023" s="45">
        <v>0</v>
      </c>
      <c r="G5023" s="44" t="s">
        <v>1630</v>
      </c>
      <c r="H5023" s="45">
        <v>0</v>
      </c>
      <c r="I5023" s="44" t="s">
        <v>1631</v>
      </c>
      <c r="J5023" s="45">
        <v>0</v>
      </c>
      <c r="L5023">
        <f>_xlfn.XLOOKUP(B5023,Analítico!B:B,Analítico!I:I,0)</f>
        <v>0</v>
      </c>
    </row>
    <row r="5024" spans="1:12" ht="15" hidden="1" customHeight="1" thickBot="1" x14ac:dyDescent="0.3">
      <c r="A5024" s="44"/>
      <c r="B5024" s="44"/>
      <c r="C5024" s="44"/>
      <c r="D5024" s="44"/>
      <c r="E5024" s="44" t="s">
        <v>1632</v>
      </c>
      <c r="F5024" s="45">
        <v>0.82</v>
      </c>
      <c r="G5024" s="44"/>
      <c r="H5024" s="229" t="s">
        <v>1633</v>
      </c>
      <c r="I5024" s="229"/>
      <c r="J5024" s="45">
        <v>4.59</v>
      </c>
      <c r="L5024">
        <f>_xlfn.XLOOKUP(B5024,Analítico!B:B,Analítico!I:I,0)</f>
        <v>0</v>
      </c>
    </row>
    <row r="5025" spans="1:12" ht="0.75" customHeight="1" thickTop="1" x14ac:dyDescent="0.25">
      <c r="A5025" s="49"/>
      <c r="B5025" s="49"/>
      <c r="C5025" s="49"/>
      <c r="D5025" s="49"/>
      <c r="E5025" s="49"/>
      <c r="F5025" s="49"/>
      <c r="G5025" s="49"/>
      <c r="H5025" s="49"/>
      <c r="I5025" s="49"/>
      <c r="J5025" s="49"/>
      <c r="L5025">
        <f>_xlfn.XLOOKUP(B5025,Analítico!B:B,Analítico!I:I,0)</f>
        <v>0</v>
      </c>
    </row>
    <row r="5026" spans="1:12" ht="18" hidden="1" customHeight="1" x14ac:dyDescent="0.25">
      <c r="A5026" s="36"/>
      <c r="B5026" s="37" t="s">
        <v>137</v>
      </c>
      <c r="C5026" s="36" t="s">
        <v>138</v>
      </c>
      <c r="D5026" s="36" t="s">
        <v>9</v>
      </c>
      <c r="E5026" s="250" t="s">
        <v>1626</v>
      </c>
      <c r="F5026" s="250"/>
      <c r="G5026" s="38" t="s">
        <v>139</v>
      </c>
      <c r="H5026" s="37" t="s">
        <v>140</v>
      </c>
      <c r="I5026" s="37" t="s">
        <v>141</v>
      </c>
      <c r="J5026" s="37" t="s">
        <v>10</v>
      </c>
      <c r="L5026" t="str">
        <f>_xlfn.XLOOKUP(B5026,Analítico!B:B,Analítico!I:I,0)</f>
        <v>Valor Unit</v>
      </c>
    </row>
    <row r="5027" spans="1:12" ht="25.5" customHeight="1" x14ac:dyDescent="0.25">
      <c r="A5027" s="39" t="s">
        <v>1636</v>
      </c>
      <c r="B5027" s="40" t="s">
        <v>2613</v>
      </c>
      <c r="C5027" s="39" t="s">
        <v>594</v>
      </c>
      <c r="D5027" s="39" t="s">
        <v>2614</v>
      </c>
      <c r="E5027" s="251" t="s">
        <v>2336</v>
      </c>
      <c r="F5027" s="251"/>
      <c r="G5027" s="41" t="s">
        <v>1787</v>
      </c>
      <c r="H5027" s="42">
        <v>1</v>
      </c>
      <c r="I5027" s="43">
        <f>L5027</f>
        <v>3.47</v>
      </c>
      <c r="J5027" s="43">
        <f>H5027*I5027</f>
        <v>3.47</v>
      </c>
      <c r="L5027">
        <f>_xlfn.XLOOKUP(B5027,Analítico!B:B,Analítico!I:I,0)</f>
        <v>3.47</v>
      </c>
    </row>
    <row r="5028" spans="1:12" ht="24" customHeight="1" x14ac:dyDescent="0.25">
      <c r="A5028" s="55" t="s">
        <v>1627</v>
      </c>
      <c r="B5028" s="56" t="s">
        <v>3668</v>
      </c>
      <c r="C5028" s="55" t="s">
        <v>594</v>
      </c>
      <c r="D5028" s="55" t="s">
        <v>3669</v>
      </c>
      <c r="E5028" s="249" t="s">
        <v>1648</v>
      </c>
      <c r="F5028" s="249"/>
      <c r="G5028" s="57" t="s">
        <v>596</v>
      </c>
      <c r="H5028" s="58">
        <v>0.1018</v>
      </c>
      <c r="I5028" s="59">
        <v>14</v>
      </c>
      <c r="J5028" s="59">
        <v>1.42</v>
      </c>
      <c r="L5028">
        <f>_xlfn.XLOOKUP(B5028,Analítico!B:B,Analítico!I:I,0)</f>
        <v>0</v>
      </c>
    </row>
    <row r="5029" spans="1:12" ht="24" customHeight="1" x14ac:dyDescent="0.25">
      <c r="A5029" s="55" t="s">
        <v>1627</v>
      </c>
      <c r="B5029" s="56" t="s">
        <v>3670</v>
      </c>
      <c r="C5029" s="55" t="s">
        <v>594</v>
      </c>
      <c r="D5029" s="55" t="s">
        <v>3671</v>
      </c>
      <c r="E5029" s="249" t="s">
        <v>1648</v>
      </c>
      <c r="F5029" s="249"/>
      <c r="G5029" s="57" t="s">
        <v>596</v>
      </c>
      <c r="H5029" s="58">
        <v>1.5E-3</v>
      </c>
      <c r="I5029" s="59">
        <v>181.51</v>
      </c>
      <c r="J5029" s="59">
        <v>0.27</v>
      </c>
      <c r="L5029">
        <f>_xlfn.XLOOKUP(B5029,Analítico!B:B,Analítico!I:I,0)</f>
        <v>0</v>
      </c>
    </row>
    <row r="5030" spans="1:12" ht="24" customHeight="1" x14ac:dyDescent="0.25">
      <c r="A5030" s="55" t="s">
        <v>1627</v>
      </c>
      <c r="B5030" s="56" t="s">
        <v>3672</v>
      </c>
      <c r="C5030" s="55" t="s">
        <v>594</v>
      </c>
      <c r="D5030" s="55" t="s">
        <v>3673</v>
      </c>
      <c r="E5030" s="249" t="s">
        <v>1648</v>
      </c>
      <c r="F5030" s="249"/>
      <c r="G5030" s="57" t="s">
        <v>3674</v>
      </c>
      <c r="H5030" s="58">
        <v>8.0000000000000004E-4</v>
      </c>
      <c r="I5030" s="59">
        <v>6.35</v>
      </c>
      <c r="J5030" s="59">
        <v>0</v>
      </c>
      <c r="L5030">
        <f>_xlfn.XLOOKUP(B5030,Analítico!B:B,Analítico!I:I,0)</f>
        <v>0</v>
      </c>
    </row>
    <row r="5031" spans="1:12" ht="24" customHeight="1" x14ac:dyDescent="0.25">
      <c r="A5031" s="55" t="s">
        <v>1627</v>
      </c>
      <c r="B5031" s="56" t="s">
        <v>3675</v>
      </c>
      <c r="C5031" s="55" t="s">
        <v>594</v>
      </c>
      <c r="D5031" s="55" t="s">
        <v>3676</v>
      </c>
      <c r="E5031" s="249" t="s">
        <v>1648</v>
      </c>
      <c r="F5031" s="249"/>
      <c r="G5031" s="57" t="s">
        <v>596</v>
      </c>
      <c r="H5031" s="58">
        <v>6.54E-2</v>
      </c>
      <c r="I5031" s="59">
        <v>4.5</v>
      </c>
      <c r="J5031" s="59">
        <v>0.28999999999999998</v>
      </c>
      <c r="L5031">
        <f>_xlfn.XLOOKUP(B5031,Analítico!B:B,Analítico!I:I,0)</f>
        <v>0</v>
      </c>
    </row>
    <row r="5032" spans="1:12" ht="24" customHeight="1" x14ac:dyDescent="0.25">
      <c r="A5032" s="55" t="s">
        <v>1627</v>
      </c>
      <c r="B5032" s="56" t="s">
        <v>3677</v>
      </c>
      <c r="C5032" s="55" t="s">
        <v>594</v>
      </c>
      <c r="D5032" s="55" t="s">
        <v>3678</v>
      </c>
      <c r="E5032" s="249" t="s">
        <v>1656</v>
      </c>
      <c r="F5032" s="249"/>
      <c r="G5032" s="57" t="s">
        <v>596</v>
      </c>
      <c r="H5032" s="58">
        <v>4.4999999999999997E-3</v>
      </c>
      <c r="I5032" s="59">
        <v>12.54</v>
      </c>
      <c r="J5032" s="59">
        <v>0.05</v>
      </c>
      <c r="L5032">
        <f>_xlfn.XLOOKUP(B5032,Analítico!B:B,Analítico!I:I,0)</f>
        <v>0</v>
      </c>
    </row>
    <row r="5033" spans="1:12" ht="24" customHeight="1" x14ac:dyDescent="0.25">
      <c r="A5033" s="55" t="s">
        <v>1627</v>
      </c>
      <c r="B5033" s="56" t="s">
        <v>3679</v>
      </c>
      <c r="C5033" s="55" t="s">
        <v>594</v>
      </c>
      <c r="D5033" s="55" t="s">
        <v>3680</v>
      </c>
      <c r="E5033" s="249" t="s">
        <v>1648</v>
      </c>
      <c r="F5033" s="249"/>
      <c r="G5033" s="57" t="s">
        <v>596</v>
      </c>
      <c r="H5033" s="58">
        <v>4.4999999999999997E-3</v>
      </c>
      <c r="I5033" s="59">
        <v>4.9000000000000004</v>
      </c>
      <c r="J5033" s="59">
        <v>0.02</v>
      </c>
      <c r="L5033">
        <f>_xlfn.XLOOKUP(B5033,Analítico!B:B,Analítico!I:I,0)</f>
        <v>0</v>
      </c>
    </row>
    <row r="5034" spans="1:12" ht="24" customHeight="1" x14ac:dyDescent="0.25">
      <c r="A5034" s="55" t="s">
        <v>1627</v>
      </c>
      <c r="B5034" s="56" t="s">
        <v>3681</v>
      </c>
      <c r="C5034" s="55" t="s">
        <v>594</v>
      </c>
      <c r="D5034" s="55" t="s">
        <v>3682</v>
      </c>
      <c r="E5034" s="249" t="s">
        <v>1648</v>
      </c>
      <c r="F5034" s="249"/>
      <c r="G5034" s="57" t="s">
        <v>596</v>
      </c>
      <c r="H5034" s="58">
        <v>4.4999999999999997E-3</v>
      </c>
      <c r="I5034" s="59">
        <v>175</v>
      </c>
      <c r="J5034" s="59">
        <v>0.78</v>
      </c>
      <c r="L5034">
        <f>_xlfn.XLOOKUP(B5034,Analítico!B:B,Analítico!I:I,0)</f>
        <v>0</v>
      </c>
    </row>
    <row r="5035" spans="1:12" ht="24" customHeight="1" x14ac:dyDescent="0.25">
      <c r="A5035" s="55" t="s">
        <v>1627</v>
      </c>
      <c r="B5035" s="56" t="s">
        <v>3683</v>
      </c>
      <c r="C5035" s="55" t="s">
        <v>594</v>
      </c>
      <c r="D5035" s="55" t="s">
        <v>3684</v>
      </c>
      <c r="E5035" s="249" t="s">
        <v>1648</v>
      </c>
      <c r="F5035" s="249"/>
      <c r="G5035" s="57" t="s">
        <v>596</v>
      </c>
      <c r="H5035" s="58">
        <v>1.8E-3</v>
      </c>
      <c r="I5035" s="59">
        <v>13</v>
      </c>
      <c r="J5035" s="59">
        <v>0.02</v>
      </c>
      <c r="L5035">
        <f>_xlfn.XLOOKUP(B5035,Analítico!B:B,Analítico!I:I,0)</f>
        <v>0</v>
      </c>
    </row>
    <row r="5036" spans="1:12" ht="24" customHeight="1" x14ac:dyDescent="0.25">
      <c r="A5036" s="55" t="s">
        <v>1627</v>
      </c>
      <c r="B5036" s="56" t="s">
        <v>3685</v>
      </c>
      <c r="C5036" s="55" t="s">
        <v>594</v>
      </c>
      <c r="D5036" s="55" t="s">
        <v>3686</v>
      </c>
      <c r="E5036" s="249" t="s">
        <v>1656</v>
      </c>
      <c r="F5036" s="249"/>
      <c r="G5036" s="57" t="s">
        <v>3687</v>
      </c>
      <c r="H5036" s="58">
        <v>4.0000000000000002E-4</v>
      </c>
      <c r="I5036" s="59">
        <v>300</v>
      </c>
      <c r="J5036" s="59">
        <v>0.12</v>
      </c>
      <c r="L5036">
        <f>_xlfn.XLOOKUP(B5036,Analítico!B:B,Analítico!I:I,0)</f>
        <v>0</v>
      </c>
    </row>
    <row r="5037" spans="1:12" ht="24" customHeight="1" x14ac:dyDescent="0.25">
      <c r="A5037" s="55" t="s">
        <v>1627</v>
      </c>
      <c r="B5037" s="56" t="s">
        <v>3688</v>
      </c>
      <c r="C5037" s="55" t="s">
        <v>594</v>
      </c>
      <c r="D5037" s="55" t="s">
        <v>3689</v>
      </c>
      <c r="E5037" s="249" t="s">
        <v>1648</v>
      </c>
      <c r="F5037" s="249"/>
      <c r="G5037" s="57" t="s">
        <v>596</v>
      </c>
      <c r="H5037" s="58">
        <v>2.0000000000000001E-4</v>
      </c>
      <c r="I5037" s="59">
        <v>22.38</v>
      </c>
      <c r="J5037" s="59">
        <v>0</v>
      </c>
      <c r="L5037">
        <f>_xlfn.XLOOKUP(B5037,Analítico!B:B,Analítico!I:I,0)</f>
        <v>0</v>
      </c>
    </row>
    <row r="5038" spans="1:12" ht="24" customHeight="1" x14ac:dyDescent="0.25">
      <c r="A5038" s="55" t="s">
        <v>1627</v>
      </c>
      <c r="B5038" s="56" t="s">
        <v>3690</v>
      </c>
      <c r="C5038" s="55" t="s">
        <v>594</v>
      </c>
      <c r="D5038" s="55" t="s">
        <v>3691</v>
      </c>
      <c r="E5038" s="249" t="s">
        <v>1648</v>
      </c>
      <c r="F5038" s="249"/>
      <c r="G5038" s="57" t="s">
        <v>596</v>
      </c>
      <c r="H5038" s="58">
        <v>2.0000000000000001E-4</v>
      </c>
      <c r="I5038" s="59">
        <v>36.9</v>
      </c>
      <c r="J5038" s="59">
        <v>0</v>
      </c>
      <c r="L5038">
        <f>_xlfn.XLOOKUP(B5038,Analítico!B:B,Analítico!I:I,0)</f>
        <v>0</v>
      </c>
    </row>
    <row r="5039" spans="1:12" ht="25.5" customHeight="1" x14ac:dyDescent="0.25">
      <c r="A5039" s="55" t="s">
        <v>1627</v>
      </c>
      <c r="B5039" s="56" t="s">
        <v>3692</v>
      </c>
      <c r="C5039" s="55" t="s">
        <v>594</v>
      </c>
      <c r="D5039" s="55" t="s">
        <v>3693</v>
      </c>
      <c r="E5039" s="249" t="s">
        <v>1656</v>
      </c>
      <c r="F5039" s="249"/>
      <c r="G5039" s="57" t="s">
        <v>596</v>
      </c>
      <c r="H5039" s="58">
        <v>0.1018</v>
      </c>
      <c r="I5039" s="59">
        <v>5</v>
      </c>
      <c r="J5039" s="59">
        <v>0.5</v>
      </c>
      <c r="L5039">
        <f>_xlfn.XLOOKUP(B5039,Analítico!B:B,Analítico!I:I,0)</f>
        <v>0</v>
      </c>
    </row>
    <row r="5040" spans="1:12" ht="24" customHeight="1" x14ac:dyDescent="0.25">
      <c r="A5040" s="55" t="s">
        <v>1627</v>
      </c>
      <c r="B5040" s="56" t="s">
        <v>3694</v>
      </c>
      <c r="C5040" s="55" t="s">
        <v>157</v>
      </c>
      <c r="D5040" s="55" t="s">
        <v>3695</v>
      </c>
      <c r="E5040" s="249" t="s">
        <v>1643</v>
      </c>
      <c r="F5040" s="249"/>
      <c r="G5040" s="57" t="s">
        <v>3696</v>
      </c>
      <c r="H5040" s="58">
        <v>2.3E-3</v>
      </c>
      <c r="I5040" s="59">
        <v>12.44</v>
      </c>
      <c r="J5040" s="59">
        <v>0.02</v>
      </c>
      <c r="L5040">
        <f>_xlfn.XLOOKUP(B5040,Analítico!B:B,Analítico!I:I,0)</f>
        <v>0</v>
      </c>
    </row>
    <row r="5041" spans="1:12" ht="25.5" customHeight="1" x14ac:dyDescent="0.25">
      <c r="A5041" s="55" t="s">
        <v>1627</v>
      </c>
      <c r="B5041" s="56" t="s">
        <v>3697</v>
      </c>
      <c r="C5041" s="55" t="s">
        <v>157</v>
      </c>
      <c r="D5041" s="55" t="s">
        <v>3698</v>
      </c>
      <c r="E5041" s="249" t="s">
        <v>1648</v>
      </c>
      <c r="F5041" s="249"/>
      <c r="G5041" s="57" t="s">
        <v>3696</v>
      </c>
      <c r="H5041" s="58">
        <v>8.0000000000000004E-4</v>
      </c>
      <c r="I5041" s="59">
        <v>66.38</v>
      </c>
      <c r="J5041" s="59">
        <v>0.05</v>
      </c>
      <c r="L5041">
        <f>_xlfn.XLOOKUP(B5041,Analítico!B:B,Analítico!I:I,0)</f>
        <v>0</v>
      </c>
    </row>
    <row r="5042" spans="1:12" ht="25.5" customHeight="1" x14ac:dyDescent="0.25">
      <c r="A5042" s="55" t="s">
        <v>1627</v>
      </c>
      <c r="B5042" s="56" t="s">
        <v>3699</v>
      </c>
      <c r="C5042" s="55" t="s">
        <v>157</v>
      </c>
      <c r="D5042" s="55" t="s">
        <v>3700</v>
      </c>
      <c r="E5042" s="249" t="s">
        <v>1648</v>
      </c>
      <c r="F5042" s="249"/>
      <c r="G5042" s="57" t="s">
        <v>164</v>
      </c>
      <c r="H5042" s="58">
        <v>2.0000000000000001E-4</v>
      </c>
      <c r="I5042" s="59">
        <v>17.97</v>
      </c>
      <c r="J5042" s="59">
        <v>0</v>
      </c>
      <c r="L5042">
        <f>_xlfn.XLOOKUP(B5042,Analítico!B:B,Analítico!I:I,0)</f>
        <v>0</v>
      </c>
    </row>
    <row r="5043" spans="1:12" ht="25.5" customHeight="1" thickBot="1" x14ac:dyDescent="0.3">
      <c r="A5043" s="55" t="s">
        <v>1627</v>
      </c>
      <c r="B5043" s="56" t="s">
        <v>3701</v>
      </c>
      <c r="C5043" s="55" t="s">
        <v>157</v>
      </c>
      <c r="D5043" s="55" t="s">
        <v>3702</v>
      </c>
      <c r="E5043" s="249" t="s">
        <v>1648</v>
      </c>
      <c r="F5043" s="249"/>
      <c r="G5043" s="57" t="s">
        <v>164</v>
      </c>
      <c r="H5043" s="58">
        <v>5.9999999999999995E-4</v>
      </c>
      <c r="I5043" s="59">
        <v>13.83</v>
      </c>
      <c r="J5043" s="59">
        <v>0</v>
      </c>
      <c r="L5043">
        <f>_xlfn.XLOOKUP(B5043,Analítico!B:B,Analítico!I:I,0)</f>
        <v>0</v>
      </c>
    </row>
    <row r="5044" spans="1:12" ht="26.25" hidden="1" thickBot="1" x14ac:dyDescent="0.3">
      <c r="A5044" s="44"/>
      <c r="B5044" s="44"/>
      <c r="C5044" s="44"/>
      <c r="D5044" s="44"/>
      <c r="E5044" s="44" t="s">
        <v>1629</v>
      </c>
      <c r="F5044" s="45">
        <v>0</v>
      </c>
      <c r="G5044" s="44" t="s">
        <v>1630</v>
      </c>
      <c r="H5044" s="45">
        <v>0</v>
      </c>
      <c r="I5044" s="44" t="s">
        <v>1631</v>
      </c>
      <c r="J5044" s="45">
        <v>0</v>
      </c>
      <c r="L5044">
        <f>_xlfn.XLOOKUP(B5044,Analítico!B:B,Analítico!I:I,0)</f>
        <v>0</v>
      </c>
    </row>
    <row r="5045" spans="1:12" ht="15" hidden="1" customHeight="1" thickBot="1" x14ac:dyDescent="0.3">
      <c r="A5045" s="44"/>
      <c r="B5045" s="44"/>
      <c r="C5045" s="44"/>
      <c r="D5045" s="44"/>
      <c r="E5045" s="44" t="s">
        <v>1632</v>
      </c>
      <c r="F5045" s="45">
        <v>0.77</v>
      </c>
      <c r="G5045" s="44"/>
      <c r="H5045" s="229" t="s">
        <v>1633</v>
      </c>
      <c r="I5045" s="229"/>
      <c r="J5045" s="45">
        <v>4.3099999999999996</v>
      </c>
      <c r="L5045">
        <f>_xlfn.XLOOKUP(B5045,Analítico!B:B,Analítico!I:I,0)</f>
        <v>0</v>
      </c>
    </row>
    <row r="5046" spans="1:12" ht="0.75" customHeight="1" thickTop="1" x14ac:dyDescent="0.25">
      <c r="A5046" s="49"/>
      <c r="B5046" s="49"/>
      <c r="C5046" s="49"/>
      <c r="D5046" s="49"/>
      <c r="E5046" s="49"/>
      <c r="F5046" s="49"/>
      <c r="G5046" s="49"/>
      <c r="H5046" s="49"/>
      <c r="I5046" s="49"/>
      <c r="J5046" s="49"/>
      <c r="L5046">
        <f>_xlfn.XLOOKUP(B5046,Analítico!B:B,Analítico!I:I,0)</f>
        <v>0</v>
      </c>
    </row>
    <row r="5047" spans="1:12" ht="18" hidden="1" customHeight="1" x14ac:dyDescent="0.25">
      <c r="A5047" s="36"/>
      <c r="B5047" s="37" t="s">
        <v>137</v>
      </c>
      <c r="C5047" s="36" t="s">
        <v>138</v>
      </c>
      <c r="D5047" s="36" t="s">
        <v>9</v>
      </c>
      <c r="E5047" s="250" t="s">
        <v>1626</v>
      </c>
      <c r="F5047" s="250"/>
      <c r="G5047" s="38" t="s">
        <v>139</v>
      </c>
      <c r="H5047" s="37" t="s">
        <v>140</v>
      </c>
      <c r="I5047" s="37" t="s">
        <v>141</v>
      </c>
      <c r="J5047" s="37" t="s">
        <v>10</v>
      </c>
      <c r="L5047" t="str">
        <f>_xlfn.XLOOKUP(B5047,Analítico!B:B,Analítico!I:I,0)</f>
        <v>Valor Unit</v>
      </c>
    </row>
    <row r="5048" spans="1:12" ht="24" customHeight="1" x14ac:dyDescent="0.25">
      <c r="A5048" s="39" t="s">
        <v>1636</v>
      </c>
      <c r="B5048" s="40" t="s">
        <v>2532</v>
      </c>
      <c r="C5048" s="39" t="s">
        <v>594</v>
      </c>
      <c r="D5048" s="39" t="s">
        <v>2533</v>
      </c>
      <c r="E5048" s="251" t="s">
        <v>2336</v>
      </c>
      <c r="F5048" s="251"/>
      <c r="G5048" s="41" t="s">
        <v>1787</v>
      </c>
      <c r="H5048" s="42">
        <v>1</v>
      </c>
      <c r="I5048" s="43">
        <f>L5048</f>
        <v>3.64</v>
      </c>
      <c r="J5048" s="43">
        <f>H5048*I5048</f>
        <v>3.64</v>
      </c>
      <c r="L5048">
        <f>_xlfn.XLOOKUP(B5048,Analítico!B:B,Analítico!I:I,0)</f>
        <v>3.64</v>
      </c>
    </row>
    <row r="5049" spans="1:12" ht="24" customHeight="1" x14ac:dyDescent="0.25">
      <c r="A5049" s="55" t="s">
        <v>1627</v>
      </c>
      <c r="B5049" s="56" t="s">
        <v>3668</v>
      </c>
      <c r="C5049" s="55" t="s">
        <v>594</v>
      </c>
      <c r="D5049" s="55" t="s">
        <v>3669</v>
      </c>
      <c r="E5049" s="249" t="s">
        <v>1648</v>
      </c>
      <c r="F5049" s="249"/>
      <c r="G5049" s="57" t="s">
        <v>596</v>
      </c>
      <c r="H5049" s="58">
        <v>0.1018</v>
      </c>
      <c r="I5049" s="59">
        <v>14</v>
      </c>
      <c r="J5049" s="59">
        <v>1.42</v>
      </c>
      <c r="L5049">
        <f>_xlfn.XLOOKUP(B5049,Analítico!B:B,Analítico!I:I,0)</f>
        <v>0</v>
      </c>
    </row>
    <row r="5050" spans="1:12" ht="24" customHeight="1" x14ac:dyDescent="0.25">
      <c r="A5050" s="55" t="s">
        <v>1627</v>
      </c>
      <c r="B5050" s="56" t="s">
        <v>3670</v>
      </c>
      <c r="C5050" s="55" t="s">
        <v>594</v>
      </c>
      <c r="D5050" s="55" t="s">
        <v>3671</v>
      </c>
      <c r="E5050" s="249" t="s">
        <v>1648</v>
      </c>
      <c r="F5050" s="249"/>
      <c r="G5050" s="57" t="s">
        <v>596</v>
      </c>
      <c r="H5050" s="58">
        <v>1.5E-3</v>
      </c>
      <c r="I5050" s="59">
        <v>181.51</v>
      </c>
      <c r="J5050" s="59">
        <v>0.27</v>
      </c>
      <c r="L5050">
        <f>_xlfn.XLOOKUP(B5050,Analítico!B:B,Analítico!I:I,0)</f>
        <v>0</v>
      </c>
    </row>
    <row r="5051" spans="1:12" ht="24" customHeight="1" x14ac:dyDescent="0.25">
      <c r="A5051" s="55" t="s">
        <v>1627</v>
      </c>
      <c r="B5051" s="56" t="s">
        <v>3672</v>
      </c>
      <c r="C5051" s="55" t="s">
        <v>594</v>
      </c>
      <c r="D5051" s="55" t="s">
        <v>3673</v>
      </c>
      <c r="E5051" s="249" t="s">
        <v>1648</v>
      </c>
      <c r="F5051" s="249"/>
      <c r="G5051" s="57" t="s">
        <v>3674</v>
      </c>
      <c r="H5051" s="58">
        <v>8.0000000000000004E-4</v>
      </c>
      <c r="I5051" s="59">
        <v>6.35</v>
      </c>
      <c r="J5051" s="59">
        <v>0</v>
      </c>
      <c r="L5051">
        <f>_xlfn.XLOOKUP(B5051,Analítico!B:B,Analítico!I:I,0)</f>
        <v>0</v>
      </c>
    </row>
    <row r="5052" spans="1:12" ht="24" customHeight="1" x14ac:dyDescent="0.25">
      <c r="A5052" s="55" t="s">
        <v>1627</v>
      </c>
      <c r="B5052" s="56" t="s">
        <v>3675</v>
      </c>
      <c r="C5052" s="55" t="s">
        <v>594</v>
      </c>
      <c r="D5052" s="55" t="s">
        <v>3676</v>
      </c>
      <c r="E5052" s="249" t="s">
        <v>1648</v>
      </c>
      <c r="F5052" s="249"/>
      <c r="G5052" s="57" t="s">
        <v>596</v>
      </c>
      <c r="H5052" s="58">
        <v>9.4100000000000003E-2</v>
      </c>
      <c r="I5052" s="59">
        <v>4.5</v>
      </c>
      <c r="J5052" s="59">
        <v>0.42</v>
      </c>
      <c r="L5052">
        <f>_xlfn.XLOOKUP(B5052,Analítico!B:B,Analítico!I:I,0)</f>
        <v>0</v>
      </c>
    </row>
    <row r="5053" spans="1:12" ht="24" customHeight="1" x14ac:dyDescent="0.25">
      <c r="A5053" s="55" t="s">
        <v>1627</v>
      </c>
      <c r="B5053" s="56" t="s">
        <v>3756</v>
      </c>
      <c r="C5053" s="55" t="s">
        <v>594</v>
      </c>
      <c r="D5053" s="55" t="s">
        <v>3757</v>
      </c>
      <c r="E5053" s="249" t="s">
        <v>1648</v>
      </c>
      <c r="F5053" s="249"/>
      <c r="G5053" s="57" t="s">
        <v>596</v>
      </c>
      <c r="H5053" s="58">
        <v>1E-4</v>
      </c>
      <c r="I5053" s="59">
        <v>31.5</v>
      </c>
      <c r="J5053" s="59">
        <v>0</v>
      </c>
      <c r="L5053">
        <f>_xlfn.XLOOKUP(B5053,Analítico!B:B,Analítico!I:I,0)</f>
        <v>0</v>
      </c>
    </row>
    <row r="5054" spans="1:12" ht="24" customHeight="1" x14ac:dyDescent="0.25">
      <c r="A5054" s="55" t="s">
        <v>1627</v>
      </c>
      <c r="B5054" s="56" t="s">
        <v>3758</v>
      </c>
      <c r="C5054" s="55" t="s">
        <v>594</v>
      </c>
      <c r="D5054" s="55" t="s">
        <v>3759</v>
      </c>
      <c r="E5054" s="249" t="s">
        <v>1648</v>
      </c>
      <c r="F5054" s="249"/>
      <c r="G5054" s="57" t="s">
        <v>596</v>
      </c>
      <c r="H5054" s="58">
        <v>2.9999999999999997E-4</v>
      </c>
      <c r="I5054" s="59">
        <v>18.579999999999998</v>
      </c>
      <c r="J5054" s="59">
        <v>0</v>
      </c>
      <c r="L5054">
        <f>_xlfn.XLOOKUP(B5054,Analítico!B:B,Analítico!I:I,0)</f>
        <v>0</v>
      </c>
    </row>
    <row r="5055" spans="1:12" ht="24" customHeight="1" x14ac:dyDescent="0.25">
      <c r="A5055" s="55" t="s">
        <v>1627</v>
      </c>
      <c r="B5055" s="56" t="s">
        <v>3677</v>
      </c>
      <c r="C5055" s="55" t="s">
        <v>594</v>
      </c>
      <c r="D5055" s="55" t="s">
        <v>3678</v>
      </c>
      <c r="E5055" s="249" t="s">
        <v>1656</v>
      </c>
      <c r="F5055" s="249"/>
      <c r="G5055" s="57" t="s">
        <v>596</v>
      </c>
      <c r="H5055" s="58">
        <v>4.4999999999999997E-3</v>
      </c>
      <c r="I5055" s="59">
        <v>12.54</v>
      </c>
      <c r="J5055" s="59">
        <v>0.05</v>
      </c>
      <c r="L5055">
        <f>_xlfn.XLOOKUP(B5055,Analítico!B:B,Analítico!I:I,0)</f>
        <v>0</v>
      </c>
    </row>
    <row r="5056" spans="1:12" ht="24" customHeight="1" x14ac:dyDescent="0.25">
      <c r="A5056" s="55" t="s">
        <v>1627</v>
      </c>
      <c r="B5056" s="56" t="s">
        <v>3683</v>
      </c>
      <c r="C5056" s="55" t="s">
        <v>594</v>
      </c>
      <c r="D5056" s="55" t="s">
        <v>3684</v>
      </c>
      <c r="E5056" s="249" t="s">
        <v>1648</v>
      </c>
      <c r="F5056" s="249"/>
      <c r="G5056" s="57" t="s">
        <v>596</v>
      </c>
      <c r="H5056" s="58">
        <v>1.8E-3</v>
      </c>
      <c r="I5056" s="59">
        <v>13</v>
      </c>
      <c r="J5056" s="59">
        <v>0.02</v>
      </c>
      <c r="L5056">
        <f>_xlfn.XLOOKUP(B5056,Analítico!B:B,Analítico!I:I,0)</f>
        <v>0</v>
      </c>
    </row>
    <row r="5057" spans="1:12" ht="24" customHeight="1" x14ac:dyDescent="0.25">
      <c r="A5057" s="55" t="s">
        <v>1627</v>
      </c>
      <c r="B5057" s="56" t="s">
        <v>3685</v>
      </c>
      <c r="C5057" s="55" t="s">
        <v>594</v>
      </c>
      <c r="D5057" s="55" t="s">
        <v>3686</v>
      </c>
      <c r="E5057" s="249" t="s">
        <v>1656</v>
      </c>
      <c r="F5057" s="249"/>
      <c r="G5057" s="57" t="s">
        <v>3687</v>
      </c>
      <c r="H5057" s="58">
        <v>4.0000000000000002E-4</v>
      </c>
      <c r="I5057" s="59">
        <v>300</v>
      </c>
      <c r="J5057" s="59">
        <v>0.12</v>
      </c>
      <c r="L5057">
        <f>_xlfn.XLOOKUP(B5057,Analítico!B:B,Analítico!I:I,0)</f>
        <v>0</v>
      </c>
    </row>
    <row r="5058" spans="1:12" ht="24" customHeight="1" x14ac:dyDescent="0.25">
      <c r="A5058" s="55" t="s">
        <v>1627</v>
      </c>
      <c r="B5058" s="56" t="s">
        <v>3681</v>
      </c>
      <c r="C5058" s="55" t="s">
        <v>594</v>
      </c>
      <c r="D5058" s="55" t="s">
        <v>3682</v>
      </c>
      <c r="E5058" s="249" t="s">
        <v>1648</v>
      </c>
      <c r="F5058" s="249"/>
      <c r="G5058" s="57" t="s">
        <v>596</v>
      </c>
      <c r="H5058" s="58">
        <v>4.4999999999999997E-3</v>
      </c>
      <c r="I5058" s="59">
        <v>175</v>
      </c>
      <c r="J5058" s="59">
        <v>0.78</v>
      </c>
      <c r="L5058">
        <f>_xlfn.XLOOKUP(B5058,Analítico!B:B,Analítico!I:I,0)</f>
        <v>0</v>
      </c>
    </row>
    <row r="5059" spans="1:12" ht="24" customHeight="1" x14ac:dyDescent="0.25">
      <c r="A5059" s="55" t="s">
        <v>1627</v>
      </c>
      <c r="B5059" s="56" t="s">
        <v>3679</v>
      </c>
      <c r="C5059" s="55" t="s">
        <v>594</v>
      </c>
      <c r="D5059" s="55" t="s">
        <v>3680</v>
      </c>
      <c r="E5059" s="249" t="s">
        <v>1648</v>
      </c>
      <c r="F5059" s="249"/>
      <c r="G5059" s="57" t="s">
        <v>596</v>
      </c>
      <c r="H5059" s="58">
        <v>4.4999999999999997E-3</v>
      </c>
      <c r="I5059" s="59">
        <v>4.9000000000000004</v>
      </c>
      <c r="J5059" s="59">
        <v>0.02</v>
      </c>
      <c r="L5059">
        <f>_xlfn.XLOOKUP(B5059,Analítico!B:B,Analítico!I:I,0)</f>
        <v>0</v>
      </c>
    </row>
    <row r="5060" spans="1:12" ht="25.5" customHeight="1" x14ac:dyDescent="0.25">
      <c r="A5060" s="55" t="s">
        <v>1627</v>
      </c>
      <c r="B5060" s="56" t="s">
        <v>3692</v>
      </c>
      <c r="C5060" s="55" t="s">
        <v>594</v>
      </c>
      <c r="D5060" s="55" t="s">
        <v>3693</v>
      </c>
      <c r="E5060" s="249" t="s">
        <v>1656</v>
      </c>
      <c r="F5060" s="249"/>
      <c r="G5060" s="57" t="s">
        <v>596</v>
      </c>
      <c r="H5060" s="58">
        <v>0.1018</v>
      </c>
      <c r="I5060" s="59">
        <v>5</v>
      </c>
      <c r="J5060" s="59">
        <v>0.5</v>
      </c>
      <c r="L5060">
        <f>_xlfn.XLOOKUP(B5060,Analítico!B:B,Analítico!I:I,0)</f>
        <v>0</v>
      </c>
    </row>
    <row r="5061" spans="1:12" ht="24" customHeight="1" x14ac:dyDescent="0.25">
      <c r="A5061" s="55" t="s">
        <v>1627</v>
      </c>
      <c r="B5061" s="56" t="s">
        <v>3760</v>
      </c>
      <c r="C5061" s="55" t="s">
        <v>594</v>
      </c>
      <c r="D5061" s="55" t="s">
        <v>3761</v>
      </c>
      <c r="E5061" s="249" t="s">
        <v>1648</v>
      </c>
      <c r="F5061" s="249"/>
      <c r="G5061" s="57" t="s">
        <v>596</v>
      </c>
      <c r="H5061" s="58">
        <v>2.0000000000000001E-4</v>
      </c>
      <c r="I5061" s="59">
        <v>36.9</v>
      </c>
      <c r="J5061" s="59">
        <v>0</v>
      </c>
      <c r="L5061">
        <f>_xlfn.XLOOKUP(B5061,Analítico!B:B,Analítico!I:I,0)</f>
        <v>0</v>
      </c>
    </row>
    <row r="5062" spans="1:12" ht="25.5" customHeight="1" x14ac:dyDescent="0.25">
      <c r="A5062" s="55" t="s">
        <v>1627</v>
      </c>
      <c r="B5062" s="56" t="s">
        <v>3762</v>
      </c>
      <c r="C5062" s="55" t="s">
        <v>157</v>
      </c>
      <c r="D5062" s="55" t="s">
        <v>3763</v>
      </c>
      <c r="E5062" s="249" t="s">
        <v>1643</v>
      </c>
      <c r="F5062" s="249"/>
      <c r="G5062" s="57" t="s">
        <v>164</v>
      </c>
      <c r="H5062" s="58">
        <v>2.0000000000000001E-4</v>
      </c>
      <c r="I5062" s="59">
        <v>224</v>
      </c>
      <c r="J5062" s="59">
        <v>0.04</v>
      </c>
      <c r="L5062">
        <f>_xlfn.XLOOKUP(B5062,Analítico!B:B,Analítico!I:I,0)</f>
        <v>0</v>
      </c>
    </row>
    <row r="5063" spans="1:12" ht="24" customHeight="1" x14ac:dyDescent="0.25">
      <c r="A5063" s="55" t="s">
        <v>1627</v>
      </c>
      <c r="B5063" s="56" t="s">
        <v>3694</v>
      </c>
      <c r="C5063" s="55" t="s">
        <v>157</v>
      </c>
      <c r="D5063" s="55" t="s">
        <v>3695</v>
      </c>
      <c r="E5063" s="249" t="s">
        <v>1643</v>
      </c>
      <c r="F5063" s="249"/>
      <c r="G5063" s="57" t="s">
        <v>3696</v>
      </c>
      <c r="H5063" s="58">
        <v>2.3E-3</v>
      </c>
      <c r="I5063" s="59">
        <v>12.44</v>
      </c>
      <c r="J5063" s="59">
        <v>0.02</v>
      </c>
      <c r="L5063">
        <f>_xlfn.XLOOKUP(B5063,Analítico!B:B,Analítico!I:I,0)</f>
        <v>0</v>
      </c>
    </row>
    <row r="5064" spans="1:12" ht="25.5" customHeight="1" x14ac:dyDescent="0.25">
      <c r="A5064" s="55" t="s">
        <v>1627</v>
      </c>
      <c r="B5064" s="56" t="s">
        <v>3697</v>
      </c>
      <c r="C5064" s="55" t="s">
        <v>157</v>
      </c>
      <c r="D5064" s="55" t="s">
        <v>3698</v>
      </c>
      <c r="E5064" s="249" t="s">
        <v>1648</v>
      </c>
      <c r="F5064" s="249"/>
      <c r="G5064" s="57" t="s">
        <v>3696</v>
      </c>
      <c r="H5064" s="58">
        <v>8.0000000000000004E-4</v>
      </c>
      <c r="I5064" s="59">
        <v>66.38</v>
      </c>
      <c r="J5064" s="59">
        <v>0.05</v>
      </c>
      <c r="L5064">
        <f>_xlfn.XLOOKUP(B5064,Analítico!B:B,Analítico!I:I,0)</f>
        <v>0</v>
      </c>
    </row>
    <row r="5065" spans="1:12" ht="25.5" customHeight="1" x14ac:dyDescent="0.25">
      <c r="A5065" s="55" t="s">
        <v>1627</v>
      </c>
      <c r="B5065" s="56" t="s">
        <v>3699</v>
      </c>
      <c r="C5065" s="55" t="s">
        <v>157</v>
      </c>
      <c r="D5065" s="55" t="s">
        <v>3700</v>
      </c>
      <c r="E5065" s="249" t="s">
        <v>1648</v>
      </c>
      <c r="F5065" s="249"/>
      <c r="G5065" s="57" t="s">
        <v>164</v>
      </c>
      <c r="H5065" s="58">
        <v>2.0000000000000001E-4</v>
      </c>
      <c r="I5065" s="59">
        <v>17.97</v>
      </c>
      <c r="J5065" s="59">
        <v>0</v>
      </c>
      <c r="L5065">
        <f>_xlfn.XLOOKUP(B5065,Analítico!B:B,Analítico!I:I,0)</f>
        <v>0</v>
      </c>
    </row>
    <row r="5066" spans="1:12" ht="25.5" customHeight="1" thickBot="1" x14ac:dyDescent="0.3">
      <c r="A5066" s="55" t="s">
        <v>1627</v>
      </c>
      <c r="B5066" s="56" t="s">
        <v>3701</v>
      </c>
      <c r="C5066" s="55" t="s">
        <v>157</v>
      </c>
      <c r="D5066" s="55" t="s">
        <v>3702</v>
      </c>
      <c r="E5066" s="249" t="s">
        <v>1648</v>
      </c>
      <c r="F5066" s="249"/>
      <c r="G5066" s="57" t="s">
        <v>164</v>
      </c>
      <c r="H5066" s="58">
        <v>5.9999999999999995E-4</v>
      </c>
      <c r="I5066" s="59">
        <v>13.83</v>
      </c>
      <c r="J5066" s="59">
        <v>0</v>
      </c>
      <c r="L5066">
        <f>_xlfn.XLOOKUP(B5066,Analítico!B:B,Analítico!I:I,0)</f>
        <v>0</v>
      </c>
    </row>
    <row r="5067" spans="1:12" ht="26.25" hidden="1" thickBot="1" x14ac:dyDescent="0.3">
      <c r="A5067" s="44"/>
      <c r="B5067" s="44"/>
      <c r="C5067" s="44"/>
      <c r="D5067" s="44"/>
      <c r="E5067" s="44" t="s">
        <v>1629</v>
      </c>
      <c r="F5067" s="45">
        <v>0</v>
      </c>
      <c r="G5067" s="44" t="s">
        <v>1630</v>
      </c>
      <c r="H5067" s="45">
        <v>0</v>
      </c>
      <c r="I5067" s="44" t="s">
        <v>1631</v>
      </c>
      <c r="J5067" s="45">
        <v>0</v>
      </c>
      <c r="L5067">
        <f>_xlfn.XLOOKUP(B5067,Analítico!B:B,Analítico!I:I,0)</f>
        <v>0</v>
      </c>
    </row>
    <row r="5068" spans="1:12" ht="15" hidden="1" customHeight="1" thickBot="1" x14ac:dyDescent="0.3">
      <c r="A5068" s="44"/>
      <c r="B5068" s="44"/>
      <c r="C5068" s="44"/>
      <c r="D5068" s="44"/>
      <c r="E5068" s="44" t="s">
        <v>1632</v>
      </c>
      <c r="F5068" s="45">
        <v>0.81</v>
      </c>
      <c r="G5068" s="44"/>
      <c r="H5068" s="229" t="s">
        <v>1633</v>
      </c>
      <c r="I5068" s="229"/>
      <c r="J5068" s="45">
        <v>4.5199999999999996</v>
      </c>
      <c r="L5068">
        <f>_xlfn.XLOOKUP(B5068,Analítico!B:B,Analítico!I:I,0)</f>
        <v>0</v>
      </c>
    </row>
    <row r="5069" spans="1:12" ht="0.75" customHeight="1" thickTop="1" x14ac:dyDescent="0.25">
      <c r="A5069" s="49"/>
      <c r="B5069" s="49"/>
      <c r="C5069" s="49"/>
      <c r="D5069" s="49"/>
      <c r="E5069" s="49"/>
      <c r="F5069" s="49"/>
      <c r="G5069" s="49"/>
      <c r="H5069" s="49"/>
      <c r="I5069" s="49"/>
      <c r="J5069" s="49"/>
      <c r="L5069">
        <f>_xlfn.XLOOKUP(B5069,Analítico!B:B,Analítico!I:I,0)</f>
        <v>0</v>
      </c>
    </row>
    <row r="5070" spans="1:12" ht="18" hidden="1" customHeight="1" x14ac:dyDescent="0.25">
      <c r="A5070" s="36"/>
      <c r="B5070" s="37" t="s">
        <v>137</v>
      </c>
      <c r="C5070" s="36" t="s">
        <v>138</v>
      </c>
      <c r="D5070" s="36" t="s">
        <v>9</v>
      </c>
      <c r="E5070" s="250" t="s">
        <v>1626</v>
      </c>
      <c r="F5070" s="250"/>
      <c r="G5070" s="38" t="s">
        <v>139</v>
      </c>
      <c r="H5070" s="37" t="s">
        <v>140</v>
      </c>
      <c r="I5070" s="37" t="s">
        <v>141</v>
      </c>
      <c r="J5070" s="37" t="s">
        <v>10</v>
      </c>
      <c r="L5070" t="str">
        <f>_xlfn.XLOOKUP(B5070,Analítico!B:B,Analítico!I:I,0)</f>
        <v>Valor Unit</v>
      </c>
    </row>
    <row r="5071" spans="1:12" ht="24" customHeight="1" x14ac:dyDescent="0.25">
      <c r="A5071" s="39" t="s">
        <v>1636</v>
      </c>
      <c r="B5071" s="40" t="s">
        <v>3148</v>
      </c>
      <c r="C5071" s="39" t="s">
        <v>594</v>
      </c>
      <c r="D5071" s="39" t="s">
        <v>3149</v>
      </c>
      <c r="E5071" s="251" t="s">
        <v>2336</v>
      </c>
      <c r="F5071" s="251"/>
      <c r="G5071" s="41" t="s">
        <v>1787</v>
      </c>
      <c r="H5071" s="42">
        <v>1</v>
      </c>
      <c r="I5071" s="43">
        <f>L5071</f>
        <v>4.1100000000000003</v>
      </c>
      <c r="J5071" s="43">
        <f>H5071*I5071</f>
        <v>4.1100000000000003</v>
      </c>
      <c r="L5071">
        <f>_xlfn.XLOOKUP(B5071,Analítico!B:B,Analítico!I:I,0)</f>
        <v>4.1100000000000003</v>
      </c>
    </row>
    <row r="5072" spans="1:12" ht="24" customHeight="1" x14ac:dyDescent="0.25">
      <c r="A5072" s="55" t="s">
        <v>1627</v>
      </c>
      <c r="B5072" s="56" t="s">
        <v>3668</v>
      </c>
      <c r="C5072" s="55" t="s">
        <v>594</v>
      </c>
      <c r="D5072" s="55" t="s">
        <v>3669</v>
      </c>
      <c r="E5072" s="249" t="s">
        <v>1648</v>
      </c>
      <c r="F5072" s="249"/>
      <c r="G5072" s="57" t="s">
        <v>596</v>
      </c>
      <c r="H5072" s="58">
        <v>0.1018</v>
      </c>
      <c r="I5072" s="59">
        <v>14</v>
      </c>
      <c r="J5072" s="59">
        <v>1.42</v>
      </c>
      <c r="L5072">
        <f>_xlfn.XLOOKUP(B5072,Analítico!B:B,Analítico!I:I,0)</f>
        <v>0</v>
      </c>
    </row>
    <row r="5073" spans="1:12" ht="24" customHeight="1" x14ac:dyDescent="0.25">
      <c r="A5073" s="55" t="s">
        <v>1627</v>
      </c>
      <c r="B5073" s="56" t="s">
        <v>3670</v>
      </c>
      <c r="C5073" s="55" t="s">
        <v>594</v>
      </c>
      <c r="D5073" s="55" t="s">
        <v>3671</v>
      </c>
      <c r="E5073" s="249" t="s">
        <v>1648</v>
      </c>
      <c r="F5073" s="249"/>
      <c r="G5073" s="57" t="s">
        <v>596</v>
      </c>
      <c r="H5073" s="58">
        <v>1.5E-3</v>
      </c>
      <c r="I5073" s="59">
        <v>181.51</v>
      </c>
      <c r="J5073" s="59">
        <v>0.27</v>
      </c>
      <c r="L5073">
        <f>_xlfn.XLOOKUP(B5073,Analítico!B:B,Analítico!I:I,0)</f>
        <v>0</v>
      </c>
    </row>
    <row r="5074" spans="1:12" ht="24" customHeight="1" x14ac:dyDescent="0.25">
      <c r="A5074" s="55" t="s">
        <v>1627</v>
      </c>
      <c r="B5074" s="56" t="s">
        <v>3672</v>
      </c>
      <c r="C5074" s="55" t="s">
        <v>594</v>
      </c>
      <c r="D5074" s="55" t="s">
        <v>3673</v>
      </c>
      <c r="E5074" s="249" t="s">
        <v>1648</v>
      </c>
      <c r="F5074" s="249"/>
      <c r="G5074" s="57" t="s">
        <v>3674</v>
      </c>
      <c r="H5074" s="58">
        <v>8.0000000000000004E-4</v>
      </c>
      <c r="I5074" s="59">
        <v>6.35</v>
      </c>
      <c r="J5074" s="59">
        <v>0</v>
      </c>
      <c r="L5074">
        <f>_xlfn.XLOOKUP(B5074,Analítico!B:B,Analítico!I:I,0)</f>
        <v>0</v>
      </c>
    </row>
    <row r="5075" spans="1:12" ht="24" customHeight="1" x14ac:dyDescent="0.25">
      <c r="A5075" s="55" t="s">
        <v>1627</v>
      </c>
      <c r="B5075" s="56" t="s">
        <v>3675</v>
      </c>
      <c r="C5075" s="55" t="s">
        <v>594</v>
      </c>
      <c r="D5075" s="55" t="s">
        <v>3676</v>
      </c>
      <c r="E5075" s="249" t="s">
        <v>1648</v>
      </c>
      <c r="F5075" s="249"/>
      <c r="G5075" s="57" t="s">
        <v>596</v>
      </c>
      <c r="H5075" s="58">
        <v>6.54E-2</v>
      </c>
      <c r="I5075" s="59">
        <v>4.5</v>
      </c>
      <c r="J5075" s="59">
        <v>0.28999999999999998</v>
      </c>
      <c r="L5075">
        <f>_xlfn.XLOOKUP(B5075,Analítico!B:B,Analítico!I:I,0)</f>
        <v>0</v>
      </c>
    </row>
    <row r="5076" spans="1:12" ht="24" customHeight="1" x14ac:dyDescent="0.25">
      <c r="A5076" s="55" t="s">
        <v>1627</v>
      </c>
      <c r="B5076" s="56" t="s">
        <v>3677</v>
      </c>
      <c r="C5076" s="55" t="s">
        <v>594</v>
      </c>
      <c r="D5076" s="55" t="s">
        <v>3678</v>
      </c>
      <c r="E5076" s="249" t="s">
        <v>1656</v>
      </c>
      <c r="F5076" s="249"/>
      <c r="G5076" s="57" t="s">
        <v>596</v>
      </c>
      <c r="H5076" s="58">
        <v>4.4999999999999997E-3</v>
      </c>
      <c r="I5076" s="59">
        <v>12.54</v>
      </c>
      <c r="J5076" s="59">
        <v>0.05</v>
      </c>
      <c r="L5076">
        <f>_xlfn.XLOOKUP(B5076,Analítico!B:B,Analítico!I:I,0)</f>
        <v>0</v>
      </c>
    </row>
    <row r="5077" spans="1:12" ht="24" customHeight="1" x14ac:dyDescent="0.25">
      <c r="A5077" s="55" t="s">
        <v>1627</v>
      </c>
      <c r="B5077" s="56" t="s">
        <v>3679</v>
      </c>
      <c r="C5077" s="55" t="s">
        <v>594</v>
      </c>
      <c r="D5077" s="55" t="s">
        <v>3680</v>
      </c>
      <c r="E5077" s="249" t="s">
        <v>1648</v>
      </c>
      <c r="F5077" s="249"/>
      <c r="G5077" s="57" t="s">
        <v>596</v>
      </c>
      <c r="H5077" s="58">
        <v>4.4999999999999997E-3</v>
      </c>
      <c r="I5077" s="59">
        <v>4.9000000000000004</v>
      </c>
      <c r="J5077" s="59">
        <v>0.02</v>
      </c>
      <c r="L5077">
        <f>_xlfn.XLOOKUP(B5077,Analítico!B:B,Analítico!I:I,0)</f>
        <v>0</v>
      </c>
    </row>
    <row r="5078" spans="1:12" ht="24" customHeight="1" x14ac:dyDescent="0.25">
      <c r="A5078" s="55" t="s">
        <v>1627</v>
      </c>
      <c r="B5078" s="56" t="s">
        <v>3681</v>
      </c>
      <c r="C5078" s="55" t="s">
        <v>594</v>
      </c>
      <c r="D5078" s="55" t="s">
        <v>3682</v>
      </c>
      <c r="E5078" s="249" t="s">
        <v>1648</v>
      </c>
      <c r="F5078" s="249"/>
      <c r="G5078" s="57" t="s">
        <v>596</v>
      </c>
      <c r="H5078" s="58">
        <v>4.4999999999999997E-3</v>
      </c>
      <c r="I5078" s="59">
        <v>175</v>
      </c>
      <c r="J5078" s="59">
        <v>0.78</v>
      </c>
      <c r="L5078">
        <f>_xlfn.XLOOKUP(B5078,Analítico!B:B,Analítico!I:I,0)</f>
        <v>0</v>
      </c>
    </row>
    <row r="5079" spans="1:12" ht="24" customHeight="1" x14ac:dyDescent="0.25">
      <c r="A5079" s="55" t="s">
        <v>1627</v>
      </c>
      <c r="B5079" s="56" t="s">
        <v>3683</v>
      </c>
      <c r="C5079" s="55" t="s">
        <v>594</v>
      </c>
      <c r="D5079" s="55" t="s">
        <v>3684</v>
      </c>
      <c r="E5079" s="249" t="s">
        <v>1648</v>
      </c>
      <c r="F5079" s="249"/>
      <c r="G5079" s="57" t="s">
        <v>596</v>
      </c>
      <c r="H5079" s="58">
        <v>1.8E-3</v>
      </c>
      <c r="I5079" s="59">
        <v>13</v>
      </c>
      <c r="J5079" s="59">
        <v>0.02</v>
      </c>
      <c r="L5079">
        <f>_xlfn.XLOOKUP(B5079,Analítico!B:B,Analítico!I:I,0)</f>
        <v>0</v>
      </c>
    </row>
    <row r="5080" spans="1:12" ht="24" customHeight="1" x14ac:dyDescent="0.25">
      <c r="A5080" s="55" t="s">
        <v>1627</v>
      </c>
      <c r="B5080" s="56" t="s">
        <v>3685</v>
      </c>
      <c r="C5080" s="55" t="s">
        <v>594</v>
      </c>
      <c r="D5080" s="55" t="s">
        <v>3686</v>
      </c>
      <c r="E5080" s="249" t="s">
        <v>1656</v>
      </c>
      <c r="F5080" s="249"/>
      <c r="G5080" s="57" t="s">
        <v>3687</v>
      </c>
      <c r="H5080" s="58">
        <v>4.0000000000000002E-4</v>
      </c>
      <c r="I5080" s="59">
        <v>300</v>
      </c>
      <c r="J5080" s="59">
        <v>0.12</v>
      </c>
      <c r="L5080">
        <f>_xlfn.XLOOKUP(B5080,Analítico!B:B,Analítico!I:I,0)</f>
        <v>0</v>
      </c>
    </row>
    <row r="5081" spans="1:12" ht="25.5" customHeight="1" x14ac:dyDescent="0.25">
      <c r="A5081" s="55" t="s">
        <v>1627</v>
      </c>
      <c r="B5081" s="56" t="s">
        <v>3692</v>
      </c>
      <c r="C5081" s="55" t="s">
        <v>594</v>
      </c>
      <c r="D5081" s="55" t="s">
        <v>3693</v>
      </c>
      <c r="E5081" s="249" t="s">
        <v>1656</v>
      </c>
      <c r="F5081" s="249"/>
      <c r="G5081" s="57" t="s">
        <v>596</v>
      </c>
      <c r="H5081" s="58">
        <v>0.1018</v>
      </c>
      <c r="I5081" s="59">
        <v>5</v>
      </c>
      <c r="J5081" s="59">
        <v>0.5</v>
      </c>
      <c r="L5081">
        <f>_xlfn.XLOOKUP(B5081,Analítico!B:B,Analítico!I:I,0)</f>
        <v>0</v>
      </c>
    </row>
    <row r="5082" spans="1:12" ht="25.5" customHeight="1" x14ac:dyDescent="0.25">
      <c r="A5082" s="55" t="s">
        <v>1627</v>
      </c>
      <c r="B5082" s="56" t="s">
        <v>3764</v>
      </c>
      <c r="C5082" s="55" t="s">
        <v>594</v>
      </c>
      <c r="D5082" s="55" t="s">
        <v>3765</v>
      </c>
      <c r="E5082" s="249" t="s">
        <v>1648</v>
      </c>
      <c r="F5082" s="249"/>
      <c r="G5082" s="57" t="s">
        <v>596</v>
      </c>
      <c r="H5082" s="58">
        <v>1E-4</v>
      </c>
      <c r="I5082" s="59">
        <v>28.17</v>
      </c>
      <c r="J5082" s="59">
        <v>0</v>
      </c>
      <c r="L5082">
        <f>_xlfn.XLOOKUP(B5082,Analítico!B:B,Analítico!I:I,0)</f>
        <v>0</v>
      </c>
    </row>
    <row r="5083" spans="1:12" ht="25.5" customHeight="1" x14ac:dyDescent="0.25">
      <c r="A5083" s="55" t="s">
        <v>1627</v>
      </c>
      <c r="B5083" s="56" t="s">
        <v>3766</v>
      </c>
      <c r="C5083" s="55" t="s">
        <v>594</v>
      </c>
      <c r="D5083" s="55" t="s">
        <v>3767</v>
      </c>
      <c r="E5083" s="249" t="s">
        <v>1648</v>
      </c>
      <c r="F5083" s="249"/>
      <c r="G5083" s="57" t="s">
        <v>596</v>
      </c>
      <c r="H5083" s="58">
        <v>2.0000000000000001E-4</v>
      </c>
      <c r="I5083" s="59">
        <v>362</v>
      </c>
      <c r="J5083" s="59">
        <v>7.0000000000000007E-2</v>
      </c>
      <c r="L5083">
        <f>_xlfn.XLOOKUP(B5083,Analítico!B:B,Analítico!I:I,0)</f>
        <v>0</v>
      </c>
    </row>
    <row r="5084" spans="1:12" ht="24" customHeight="1" x14ac:dyDescent="0.25">
      <c r="A5084" s="55" t="s">
        <v>1627</v>
      </c>
      <c r="B5084" s="56" t="s">
        <v>3768</v>
      </c>
      <c r="C5084" s="55" t="s">
        <v>594</v>
      </c>
      <c r="D5084" s="55" t="s">
        <v>3769</v>
      </c>
      <c r="E5084" s="249" t="s">
        <v>1648</v>
      </c>
      <c r="F5084" s="249"/>
      <c r="G5084" s="57" t="s">
        <v>596</v>
      </c>
      <c r="H5084" s="58">
        <v>2.0000000000000001E-4</v>
      </c>
      <c r="I5084" s="59">
        <v>36.25</v>
      </c>
      <c r="J5084" s="59">
        <v>0</v>
      </c>
      <c r="L5084">
        <f>_xlfn.XLOOKUP(B5084,Analítico!B:B,Analítico!I:I,0)</f>
        <v>0</v>
      </c>
    </row>
    <row r="5085" spans="1:12" ht="25.5" customHeight="1" x14ac:dyDescent="0.25">
      <c r="A5085" s="55" t="s">
        <v>1627</v>
      </c>
      <c r="B5085" s="56" t="s">
        <v>3770</v>
      </c>
      <c r="C5085" s="55" t="s">
        <v>594</v>
      </c>
      <c r="D5085" s="55" t="s">
        <v>3771</v>
      </c>
      <c r="E5085" s="249" t="s">
        <v>1648</v>
      </c>
      <c r="F5085" s="249"/>
      <c r="G5085" s="57" t="s">
        <v>596</v>
      </c>
      <c r="H5085" s="58">
        <v>2.0000000000000001E-4</v>
      </c>
      <c r="I5085" s="59">
        <v>85.52</v>
      </c>
      <c r="J5085" s="59">
        <v>0.01</v>
      </c>
      <c r="L5085">
        <f>_xlfn.XLOOKUP(B5085,Analítico!B:B,Analítico!I:I,0)</f>
        <v>0</v>
      </c>
    </row>
    <row r="5086" spans="1:12" ht="24" customHeight="1" x14ac:dyDescent="0.25">
      <c r="A5086" s="55" t="s">
        <v>1627</v>
      </c>
      <c r="B5086" s="56" t="s">
        <v>3772</v>
      </c>
      <c r="C5086" s="55" t="s">
        <v>594</v>
      </c>
      <c r="D5086" s="55" t="s">
        <v>3773</v>
      </c>
      <c r="E5086" s="249" t="s">
        <v>1648</v>
      </c>
      <c r="F5086" s="249"/>
      <c r="G5086" s="57" t="s">
        <v>596</v>
      </c>
      <c r="H5086" s="58">
        <v>2.0000000000000001E-4</v>
      </c>
      <c r="I5086" s="59">
        <v>60.5</v>
      </c>
      <c r="J5086" s="59">
        <v>0.01</v>
      </c>
      <c r="L5086">
        <f>_xlfn.XLOOKUP(B5086,Analítico!B:B,Analítico!I:I,0)</f>
        <v>0</v>
      </c>
    </row>
    <row r="5087" spans="1:12" ht="24" customHeight="1" x14ac:dyDescent="0.25">
      <c r="A5087" s="55" t="s">
        <v>1627</v>
      </c>
      <c r="B5087" s="56" t="s">
        <v>3774</v>
      </c>
      <c r="C5087" s="55" t="s">
        <v>594</v>
      </c>
      <c r="D5087" s="55" t="s">
        <v>3775</v>
      </c>
      <c r="E5087" s="249" t="s">
        <v>1648</v>
      </c>
      <c r="F5087" s="249"/>
      <c r="G5087" s="57" t="s">
        <v>596</v>
      </c>
      <c r="H5087" s="58">
        <v>8.0000000000000004E-4</v>
      </c>
      <c r="I5087" s="59">
        <v>279.89</v>
      </c>
      <c r="J5087" s="59">
        <v>0.22</v>
      </c>
      <c r="L5087">
        <f>_xlfn.XLOOKUP(B5087,Analítico!B:B,Analítico!I:I,0)</f>
        <v>0</v>
      </c>
    </row>
    <row r="5088" spans="1:12" ht="24" customHeight="1" x14ac:dyDescent="0.25">
      <c r="A5088" s="55" t="s">
        <v>1627</v>
      </c>
      <c r="B5088" s="56" t="s">
        <v>3776</v>
      </c>
      <c r="C5088" s="55" t="s">
        <v>594</v>
      </c>
      <c r="D5088" s="55" t="s">
        <v>3777</v>
      </c>
      <c r="E5088" s="249" t="s">
        <v>1648</v>
      </c>
      <c r="F5088" s="249"/>
      <c r="G5088" s="57" t="s">
        <v>596</v>
      </c>
      <c r="H5088" s="58">
        <v>1E-4</v>
      </c>
      <c r="I5088" s="59">
        <v>98.92</v>
      </c>
      <c r="J5088" s="59">
        <v>0</v>
      </c>
      <c r="L5088">
        <f>_xlfn.XLOOKUP(B5088,Analítico!B:B,Analítico!I:I,0)</f>
        <v>0</v>
      </c>
    </row>
    <row r="5089" spans="1:12" ht="25.5" customHeight="1" x14ac:dyDescent="0.25">
      <c r="A5089" s="55" t="s">
        <v>1627</v>
      </c>
      <c r="B5089" s="56" t="s">
        <v>3778</v>
      </c>
      <c r="C5089" s="55" t="s">
        <v>594</v>
      </c>
      <c r="D5089" s="55" t="s">
        <v>3779</v>
      </c>
      <c r="E5089" s="249" t="s">
        <v>1648</v>
      </c>
      <c r="F5089" s="249"/>
      <c r="G5089" s="57" t="s">
        <v>596</v>
      </c>
      <c r="H5089" s="58">
        <v>2.9999999999999997E-4</v>
      </c>
      <c r="I5089" s="59">
        <v>18.18</v>
      </c>
      <c r="J5089" s="59">
        <v>0</v>
      </c>
      <c r="L5089">
        <f>_xlfn.XLOOKUP(B5089,Analítico!B:B,Analítico!I:I,0)</f>
        <v>0</v>
      </c>
    </row>
    <row r="5090" spans="1:12" ht="64.5" customHeight="1" x14ac:dyDescent="0.25">
      <c r="A5090" s="55" t="s">
        <v>1627</v>
      </c>
      <c r="B5090" s="56" t="s">
        <v>3780</v>
      </c>
      <c r="C5090" s="55" t="s">
        <v>594</v>
      </c>
      <c r="D5090" s="55" t="s">
        <v>3781</v>
      </c>
      <c r="E5090" s="249" t="s">
        <v>1648</v>
      </c>
      <c r="F5090" s="249"/>
      <c r="G5090" s="57" t="s">
        <v>596</v>
      </c>
      <c r="H5090" s="58">
        <v>2.0000000000000001E-4</v>
      </c>
      <c r="I5090" s="59">
        <v>65.86</v>
      </c>
      <c r="J5090" s="59">
        <v>0.01</v>
      </c>
      <c r="L5090">
        <f>_xlfn.XLOOKUP(B5090,Analítico!B:B,Analítico!I:I,0)</f>
        <v>0</v>
      </c>
    </row>
    <row r="5091" spans="1:12" ht="25.5" customHeight="1" x14ac:dyDescent="0.25">
      <c r="A5091" s="55" t="s">
        <v>1627</v>
      </c>
      <c r="B5091" s="56" t="s">
        <v>3782</v>
      </c>
      <c r="C5091" s="55" t="s">
        <v>594</v>
      </c>
      <c r="D5091" s="55" t="s">
        <v>3783</v>
      </c>
      <c r="E5091" s="249" t="s">
        <v>1648</v>
      </c>
      <c r="F5091" s="249"/>
      <c r="G5091" s="57" t="s">
        <v>596</v>
      </c>
      <c r="H5091" s="58">
        <v>2.0000000000000001E-4</v>
      </c>
      <c r="I5091" s="59">
        <v>106.36</v>
      </c>
      <c r="J5091" s="59">
        <v>0.02</v>
      </c>
      <c r="L5091">
        <f>_xlfn.XLOOKUP(B5091,Analítico!B:B,Analítico!I:I,0)</f>
        <v>0</v>
      </c>
    </row>
    <row r="5092" spans="1:12" ht="24" customHeight="1" x14ac:dyDescent="0.25">
      <c r="A5092" s="55" t="s">
        <v>1627</v>
      </c>
      <c r="B5092" s="56" t="s">
        <v>3784</v>
      </c>
      <c r="C5092" s="55" t="s">
        <v>594</v>
      </c>
      <c r="D5092" s="55" t="s">
        <v>3785</v>
      </c>
      <c r="E5092" s="249" t="s">
        <v>1648</v>
      </c>
      <c r="F5092" s="249"/>
      <c r="G5092" s="57" t="s">
        <v>596</v>
      </c>
      <c r="H5092" s="58">
        <v>1E-4</v>
      </c>
      <c r="I5092" s="59">
        <v>466.44</v>
      </c>
      <c r="J5092" s="59">
        <v>0.04</v>
      </c>
      <c r="L5092">
        <f>_xlfn.XLOOKUP(B5092,Analítico!B:B,Analítico!I:I,0)</f>
        <v>0</v>
      </c>
    </row>
    <row r="5093" spans="1:12" ht="24" customHeight="1" x14ac:dyDescent="0.25">
      <c r="A5093" s="55" t="s">
        <v>1627</v>
      </c>
      <c r="B5093" s="56" t="s">
        <v>3786</v>
      </c>
      <c r="C5093" s="55" t="s">
        <v>594</v>
      </c>
      <c r="D5093" s="55" t="s">
        <v>3787</v>
      </c>
      <c r="E5093" s="249" t="s">
        <v>1648</v>
      </c>
      <c r="F5093" s="249"/>
      <c r="G5093" s="57" t="s">
        <v>596</v>
      </c>
      <c r="H5093" s="58">
        <v>2.0000000000000001E-4</v>
      </c>
      <c r="I5093" s="59">
        <v>116.96</v>
      </c>
      <c r="J5093" s="59">
        <v>0.02</v>
      </c>
      <c r="L5093">
        <f>_xlfn.XLOOKUP(B5093,Analítico!B:B,Analítico!I:I,0)</f>
        <v>0</v>
      </c>
    </row>
    <row r="5094" spans="1:12" ht="25.5" customHeight="1" x14ac:dyDescent="0.25">
      <c r="A5094" s="55" t="s">
        <v>1627</v>
      </c>
      <c r="B5094" s="56" t="s">
        <v>3788</v>
      </c>
      <c r="C5094" s="55" t="s">
        <v>594</v>
      </c>
      <c r="D5094" s="55" t="s">
        <v>3789</v>
      </c>
      <c r="E5094" s="249" t="s">
        <v>1648</v>
      </c>
      <c r="F5094" s="249"/>
      <c r="G5094" s="57" t="s">
        <v>596</v>
      </c>
      <c r="H5094" s="58">
        <v>2.9999999999999997E-4</v>
      </c>
      <c r="I5094" s="59">
        <v>386.23</v>
      </c>
      <c r="J5094" s="59">
        <v>0.11</v>
      </c>
      <c r="L5094">
        <f>_xlfn.XLOOKUP(B5094,Analítico!B:B,Analítico!I:I,0)</f>
        <v>0</v>
      </c>
    </row>
    <row r="5095" spans="1:12" ht="25.5" customHeight="1" x14ac:dyDescent="0.25">
      <c r="A5095" s="55" t="s">
        <v>1627</v>
      </c>
      <c r="B5095" s="56" t="s">
        <v>3790</v>
      </c>
      <c r="C5095" s="55" t="s">
        <v>594</v>
      </c>
      <c r="D5095" s="55" t="s">
        <v>3791</v>
      </c>
      <c r="E5095" s="249" t="s">
        <v>1648</v>
      </c>
      <c r="F5095" s="249"/>
      <c r="G5095" s="57" t="s">
        <v>596</v>
      </c>
      <c r="H5095" s="58">
        <v>2.9999999999999997E-4</v>
      </c>
      <c r="I5095" s="59">
        <v>27.62</v>
      </c>
      <c r="J5095" s="59">
        <v>0</v>
      </c>
      <c r="L5095">
        <f>_xlfn.XLOOKUP(B5095,Analítico!B:B,Analítico!I:I,0)</f>
        <v>0</v>
      </c>
    </row>
    <row r="5096" spans="1:12" ht="25.5" customHeight="1" x14ac:dyDescent="0.25">
      <c r="A5096" s="55" t="s">
        <v>1627</v>
      </c>
      <c r="B5096" s="56" t="s">
        <v>3792</v>
      </c>
      <c r="C5096" s="55" t="s">
        <v>594</v>
      </c>
      <c r="D5096" s="55" t="s">
        <v>3793</v>
      </c>
      <c r="E5096" s="249" t="s">
        <v>1648</v>
      </c>
      <c r="F5096" s="249"/>
      <c r="G5096" s="57" t="s">
        <v>596</v>
      </c>
      <c r="H5096" s="58">
        <v>2.0000000000000001E-4</v>
      </c>
      <c r="I5096" s="59">
        <v>212.06</v>
      </c>
      <c r="J5096" s="59">
        <v>0.04</v>
      </c>
      <c r="L5096">
        <f>_xlfn.XLOOKUP(B5096,Analítico!B:B,Analítico!I:I,0)</f>
        <v>0</v>
      </c>
    </row>
    <row r="5097" spans="1:12" ht="24" customHeight="1" x14ac:dyDescent="0.25">
      <c r="A5097" s="55" t="s">
        <v>1627</v>
      </c>
      <c r="B5097" s="56" t="s">
        <v>3794</v>
      </c>
      <c r="C5097" s="55" t="s">
        <v>594</v>
      </c>
      <c r="D5097" s="55" t="s">
        <v>3795</v>
      </c>
      <c r="E5097" s="249" t="s">
        <v>1648</v>
      </c>
      <c r="F5097" s="249"/>
      <c r="G5097" s="57" t="s">
        <v>596</v>
      </c>
      <c r="H5097" s="58">
        <v>2.0000000000000001E-4</v>
      </c>
      <c r="I5097" s="59">
        <v>59.85</v>
      </c>
      <c r="J5097" s="59">
        <v>0.01</v>
      </c>
      <c r="L5097">
        <f>_xlfn.XLOOKUP(B5097,Analítico!B:B,Analítico!I:I,0)</f>
        <v>0</v>
      </c>
    </row>
    <row r="5098" spans="1:12" ht="25.5" customHeight="1" x14ac:dyDescent="0.25">
      <c r="A5098" s="55" t="s">
        <v>1627</v>
      </c>
      <c r="B5098" s="56" t="s">
        <v>3796</v>
      </c>
      <c r="C5098" s="55" t="s">
        <v>594</v>
      </c>
      <c r="D5098" s="55" t="s">
        <v>3797</v>
      </c>
      <c r="E5098" s="249" t="s">
        <v>1648</v>
      </c>
      <c r="F5098" s="249"/>
      <c r="G5098" s="57" t="s">
        <v>596</v>
      </c>
      <c r="H5098" s="58">
        <v>1E-4</v>
      </c>
      <c r="I5098" s="59">
        <v>900</v>
      </c>
      <c r="J5098" s="59">
        <v>0.09</v>
      </c>
      <c r="L5098">
        <f>_xlfn.XLOOKUP(B5098,Analítico!B:B,Analítico!I:I,0)</f>
        <v>0</v>
      </c>
    </row>
    <row r="5099" spans="1:12" ht="24" customHeight="1" x14ac:dyDescent="0.25">
      <c r="A5099" s="55" t="s">
        <v>1627</v>
      </c>
      <c r="B5099" s="56" t="s">
        <v>3694</v>
      </c>
      <c r="C5099" s="55" t="s">
        <v>157</v>
      </c>
      <c r="D5099" s="55" t="s">
        <v>3695</v>
      </c>
      <c r="E5099" s="249" t="s">
        <v>1643</v>
      </c>
      <c r="F5099" s="249"/>
      <c r="G5099" s="57" t="s">
        <v>3696</v>
      </c>
      <c r="H5099" s="58">
        <v>2.3E-3</v>
      </c>
      <c r="I5099" s="59">
        <v>12.44</v>
      </c>
      <c r="J5099" s="59">
        <v>0.02</v>
      </c>
      <c r="L5099">
        <f>_xlfn.XLOOKUP(B5099,Analítico!B:B,Analítico!I:I,0)</f>
        <v>0</v>
      </c>
    </row>
    <row r="5100" spans="1:12" ht="25.5" customHeight="1" x14ac:dyDescent="0.25">
      <c r="A5100" s="55" t="s">
        <v>1627</v>
      </c>
      <c r="B5100" s="56" t="s">
        <v>3697</v>
      </c>
      <c r="C5100" s="55" t="s">
        <v>157</v>
      </c>
      <c r="D5100" s="55" t="s">
        <v>3698</v>
      </c>
      <c r="E5100" s="249" t="s">
        <v>1648</v>
      </c>
      <c r="F5100" s="249"/>
      <c r="G5100" s="57" t="s">
        <v>3696</v>
      </c>
      <c r="H5100" s="58">
        <v>8.0000000000000004E-4</v>
      </c>
      <c r="I5100" s="59">
        <v>66.38</v>
      </c>
      <c r="J5100" s="59">
        <v>0.05</v>
      </c>
      <c r="L5100">
        <f>_xlfn.XLOOKUP(B5100,Analítico!B:B,Analítico!I:I,0)</f>
        <v>0</v>
      </c>
    </row>
    <row r="5101" spans="1:12" ht="25.5" customHeight="1" x14ac:dyDescent="0.25">
      <c r="A5101" s="55" t="s">
        <v>1627</v>
      </c>
      <c r="B5101" s="56" t="s">
        <v>3699</v>
      </c>
      <c r="C5101" s="55" t="s">
        <v>157</v>
      </c>
      <c r="D5101" s="55" t="s">
        <v>3700</v>
      </c>
      <c r="E5101" s="249" t="s">
        <v>1648</v>
      </c>
      <c r="F5101" s="249"/>
      <c r="G5101" s="57" t="s">
        <v>164</v>
      </c>
      <c r="H5101" s="58">
        <v>2.0000000000000001E-4</v>
      </c>
      <c r="I5101" s="59">
        <v>17.97</v>
      </c>
      <c r="J5101" s="59">
        <v>0</v>
      </c>
      <c r="L5101">
        <f>_xlfn.XLOOKUP(B5101,Analítico!B:B,Analítico!I:I,0)</f>
        <v>0</v>
      </c>
    </row>
    <row r="5102" spans="1:12" ht="25.5" customHeight="1" thickBot="1" x14ac:dyDescent="0.3">
      <c r="A5102" s="55" t="s">
        <v>1627</v>
      </c>
      <c r="B5102" s="56" t="s">
        <v>3701</v>
      </c>
      <c r="C5102" s="55" t="s">
        <v>157</v>
      </c>
      <c r="D5102" s="55" t="s">
        <v>3702</v>
      </c>
      <c r="E5102" s="249" t="s">
        <v>1648</v>
      </c>
      <c r="F5102" s="249"/>
      <c r="G5102" s="57" t="s">
        <v>164</v>
      </c>
      <c r="H5102" s="58">
        <v>5.9999999999999995E-4</v>
      </c>
      <c r="I5102" s="59">
        <v>13.83</v>
      </c>
      <c r="J5102" s="59">
        <v>0</v>
      </c>
      <c r="L5102">
        <f>_xlfn.XLOOKUP(B5102,Analítico!B:B,Analítico!I:I,0)</f>
        <v>0</v>
      </c>
    </row>
    <row r="5103" spans="1:12" ht="26.25" hidden="1" thickBot="1" x14ac:dyDescent="0.3">
      <c r="A5103" s="44"/>
      <c r="B5103" s="44"/>
      <c r="C5103" s="44"/>
      <c r="D5103" s="44"/>
      <c r="E5103" s="44" t="s">
        <v>1629</v>
      </c>
      <c r="F5103" s="45">
        <v>0</v>
      </c>
      <c r="G5103" s="44" t="s">
        <v>1630</v>
      </c>
      <c r="H5103" s="45">
        <v>0</v>
      </c>
      <c r="I5103" s="44" t="s">
        <v>1631</v>
      </c>
      <c r="J5103" s="45">
        <v>0</v>
      </c>
      <c r="L5103">
        <f>_xlfn.XLOOKUP(B5103,Analítico!B:B,Analítico!I:I,0)</f>
        <v>0</v>
      </c>
    </row>
    <row r="5104" spans="1:12" ht="15" hidden="1" customHeight="1" thickBot="1" x14ac:dyDescent="0.3">
      <c r="A5104" s="44"/>
      <c r="B5104" s="44"/>
      <c r="C5104" s="44"/>
      <c r="D5104" s="44"/>
      <c r="E5104" s="44" t="s">
        <v>1632</v>
      </c>
      <c r="F5104" s="45">
        <v>0.92</v>
      </c>
      <c r="G5104" s="44"/>
      <c r="H5104" s="229" t="s">
        <v>1633</v>
      </c>
      <c r="I5104" s="229"/>
      <c r="J5104" s="45">
        <v>5.1100000000000003</v>
      </c>
      <c r="L5104">
        <f>_xlfn.XLOOKUP(B5104,Analítico!B:B,Analítico!I:I,0)</f>
        <v>0</v>
      </c>
    </row>
    <row r="5105" spans="1:12" ht="0.75" customHeight="1" thickTop="1" x14ac:dyDescent="0.25">
      <c r="A5105" s="49"/>
      <c r="B5105" s="49"/>
      <c r="C5105" s="49"/>
      <c r="D5105" s="49"/>
      <c r="E5105" s="49"/>
      <c r="F5105" s="49"/>
      <c r="G5105" s="49"/>
      <c r="H5105" s="49"/>
      <c r="I5105" s="49"/>
      <c r="J5105" s="49"/>
      <c r="L5105">
        <f>_xlfn.XLOOKUP(B5105,Analítico!B:B,Analítico!I:I,0)</f>
        <v>0</v>
      </c>
    </row>
    <row r="5106" spans="1:12" ht="18" hidden="1" customHeight="1" x14ac:dyDescent="0.25">
      <c r="A5106" s="36"/>
      <c r="B5106" s="37" t="s">
        <v>137</v>
      </c>
      <c r="C5106" s="36" t="s">
        <v>138</v>
      </c>
      <c r="D5106" s="36" t="s">
        <v>9</v>
      </c>
      <c r="E5106" s="250" t="s">
        <v>1626</v>
      </c>
      <c r="F5106" s="250"/>
      <c r="G5106" s="38" t="s">
        <v>139</v>
      </c>
      <c r="H5106" s="37" t="s">
        <v>140</v>
      </c>
      <c r="I5106" s="37" t="s">
        <v>141</v>
      </c>
      <c r="J5106" s="37" t="s">
        <v>10</v>
      </c>
      <c r="L5106" t="str">
        <f>_xlfn.XLOOKUP(B5106,Analítico!B:B,Analítico!I:I,0)</f>
        <v>Valor Unit</v>
      </c>
    </row>
    <row r="5107" spans="1:12" ht="39" customHeight="1" x14ac:dyDescent="0.25">
      <c r="A5107" s="39" t="s">
        <v>1636</v>
      </c>
      <c r="B5107" s="40" t="s">
        <v>3277</v>
      </c>
      <c r="C5107" s="39" t="s">
        <v>157</v>
      </c>
      <c r="D5107" s="39" t="s">
        <v>3278</v>
      </c>
      <c r="E5107" s="251" t="s">
        <v>1994</v>
      </c>
      <c r="F5107" s="251"/>
      <c r="G5107" s="41" t="s">
        <v>159</v>
      </c>
      <c r="H5107" s="42">
        <v>1</v>
      </c>
      <c r="I5107" s="43">
        <f t="shared" ref="I5107:I5112" si="935">L5107</f>
        <v>123.34</v>
      </c>
      <c r="J5107" s="43">
        <f t="shared" ref="J5107:J5112" si="936">H5107*I5107</f>
        <v>123.34</v>
      </c>
      <c r="L5107">
        <f>_xlfn.XLOOKUP(B5107,Analítico!B:B,Analítico!I:I,0)</f>
        <v>123.34</v>
      </c>
    </row>
    <row r="5108" spans="1:12" ht="25.5" customHeight="1" x14ac:dyDescent="0.25">
      <c r="A5108" s="50" t="s">
        <v>1638</v>
      </c>
      <c r="B5108" s="51" t="s">
        <v>1837</v>
      </c>
      <c r="C5108" s="50" t="s">
        <v>157</v>
      </c>
      <c r="D5108" s="50" t="s">
        <v>1838</v>
      </c>
      <c r="E5108" s="248" t="s">
        <v>1637</v>
      </c>
      <c r="F5108" s="248"/>
      <c r="G5108" s="52" t="s">
        <v>266</v>
      </c>
      <c r="H5108" s="53">
        <v>1.444</v>
      </c>
      <c r="I5108" s="43">
        <f t="shared" si="935"/>
        <v>19.16</v>
      </c>
      <c r="J5108" s="43">
        <f t="shared" si="936"/>
        <v>27.66704</v>
      </c>
      <c r="L5108">
        <f>_xlfn.XLOOKUP(B5108,Analítico!B:B,Analítico!I:I,0)</f>
        <v>19.16</v>
      </c>
    </row>
    <row r="5109" spans="1:12" ht="24" customHeight="1" x14ac:dyDescent="0.25">
      <c r="A5109" s="50" t="s">
        <v>1638</v>
      </c>
      <c r="B5109" s="51" t="s">
        <v>1639</v>
      </c>
      <c r="C5109" s="50" t="s">
        <v>157</v>
      </c>
      <c r="D5109" s="50" t="s">
        <v>1640</v>
      </c>
      <c r="E5109" s="248" t="s">
        <v>1637</v>
      </c>
      <c r="F5109" s="248"/>
      <c r="G5109" s="52" t="s">
        <v>266</v>
      </c>
      <c r="H5109" s="53">
        <v>2.3570000000000002</v>
      </c>
      <c r="I5109" s="43">
        <f t="shared" si="935"/>
        <v>26.33</v>
      </c>
      <c r="J5109" s="43">
        <f t="shared" si="936"/>
        <v>62.059809999999999</v>
      </c>
      <c r="L5109">
        <f>_xlfn.XLOOKUP(B5109,Analítico!B:B,Analítico!I:I,0)</f>
        <v>26.33</v>
      </c>
    </row>
    <row r="5110" spans="1:12" ht="25.5" customHeight="1" x14ac:dyDescent="0.25">
      <c r="A5110" s="55" t="s">
        <v>1627</v>
      </c>
      <c r="B5110" s="56" t="s">
        <v>2373</v>
      </c>
      <c r="C5110" s="55" t="s">
        <v>157</v>
      </c>
      <c r="D5110" s="55" t="s">
        <v>2374</v>
      </c>
      <c r="E5110" s="249" t="s">
        <v>1648</v>
      </c>
      <c r="F5110" s="249"/>
      <c r="G5110" s="57" t="s">
        <v>1724</v>
      </c>
      <c r="H5110" s="58">
        <v>1.7000000000000001E-2</v>
      </c>
      <c r="I5110" s="43">
        <f t="shared" si="935"/>
        <v>8.19</v>
      </c>
      <c r="J5110" s="43">
        <f t="shared" si="936"/>
        <v>0.13922999999999999</v>
      </c>
      <c r="L5110">
        <f>_xlfn.XLOOKUP(B5110,Analítico!B:B,Analítico!I:I,0)</f>
        <v>8.19</v>
      </c>
    </row>
    <row r="5111" spans="1:12" ht="25.5" customHeight="1" x14ac:dyDescent="0.25">
      <c r="A5111" s="55" t="s">
        <v>1627</v>
      </c>
      <c r="B5111" s="56" t="s">
        <v>2375</v>
      </c>
      <c r="C5111" s="55" t="s">
        <v>157</v>
      </c>
      <c r="D5111" s="55" t="s">
        <v>2376</v>
      </c>
      <c r="E5111" s="249" t="s">
        <v>1648</v>
      </c>
      <c r="F5111" s="249"/>
      <c r="G5111" s="57" t="s">
        <v>255</v>
      </c>
      <c r="H5111" s="58">
        <v>0.37</v>
      </c>
      <c r="I5111" s="43">
        <f t="shared" si="935"/>
        <v>9.7200000000000006</v>
      </c>
      <c r="J5111" s="43">
        <f t="shared" si="936"/>
        <v>3.5964</v>
      </c>
      <c r="L5111">
        <f>_xlfn.XLOOKUP(B5111,Analítico!B:B,Analítico!I:I,0)</f>
        <v>9.7200000000000006</v>
      </c>
    </row>
    <row r="5112" spans="1:12" ht="25.5" customHeight="1" x14ac:dyDescent="0.25">
      <c r="A5112" s="55" t="s">
        <v>1627</v>
      </c>
      <c r="B5112" s="56" t="s">
        <v>2377</v>
      </c>
      <c r="C5112" s="55" t="s">
        <v>157</v>
      </c>
      <c r="D5112" s="55" t="s">
        <v>2378</v>
      </c>
      <c r="E5112" s="249" t="s">
        <v>1648</v>
      </c>
      <c r="F5112" s="249"/>
      <c r="G5112" s="57" t="s">
        <v>255</v>
      </c>
      <c r="H5112" s="58">
        <v>0.44</v>
      </c>
      <c r="I5112" s="43">
        <f t="shared" si="935"/>
        <v>3.4</v>
      </c>
      <c r="J5112" s="43">
        <f t="shared" si="936"/>
        <v>1.496</v>
      </c>
      <c r="L5112">
        <f>_xlfn.XLOOKUP(B5112,Analítico!B:B,Analítico!I:I,0)</f>
        <v>3.4</v>
      </c>
    </row>
    <row r="5113" spans="1:12" ht="24" customHeight="1" x14ac:dyDescent="0.25">
      <c r="A5113" s="55" t="s">
        <v>1627</v>
      </c>
      <c r="B5113" s="56" t="s">
        <v>3798</v>
      </c>
      <c r="C5113" s="55" t="s">
        <v>157</v>
      </c>
      <c r="D5113" s="55" t="s">
        <v>3799</v>
      </c>
      <c r="E5113" s="249" t="s">
        <v>1648</v>
      </c>
      <c r="F5113" s="249"/>
      <c r="G5113" s="57" t="s">
        <v>259</v>
      </c>
      <c r="H5113" s="58">
        <v>9.5000000000000001E-2</v>
      </c>
      <c r="I5113" s="59">
        <v>22.89</v>
      </c>
      <c r="J5113" s="59">
        <v>2.17</v>
      </c>
      <c r="L5113">
        <f>_xlfn.XLOOKUP(B5113,Analítico!B:B,Analítico!I:I,0)</f>
        <v>0</v>
      </c>
    </row>
    <row r="5114" spans="1:12" ht="25.5" customHeight="1" thickBot="1" x14ac:dyDescent="0.3">
      <c r="A5114" s="55" t="s">
        <v>1627</v>
      </c>
      <c r="B5114" s="56" t="s">
        <v>2381</v>
      </c>
      <c r="C5114" s="55" t="s">
        <v>157</v>
      </c>
      <c r="D5114" s="55" t="s">
        <v>2382</v>
      </c>
      <c r="E5114" s="249" t="s">
        <v>1648</v>
      </c>
      <c r="F5114" s="249"/>
      <c r="G5114" s="57" t="s">
        <v>255</v>
      </c>
      <c r="H5114" s="58">
        <v>1.38</v>
      </c>
      <c r="I5114" s="43">
        <f>L5114</f>
        <v>20.14</v>
      </c>
      <c r="J5114" s="43">
        <f>H5114*I5114</f>
        <v>27.793199999999999</v>
      </c>
      <c r="L5114">
        <f>_xlfn.XLOOKUP(B5114,Analítico!B:B,Analítico!I:I,0)</f>
        <v>20.14</v>
      </c>
    </row>
    <row r="5115" spans="1:12" ht="26.25" hidden="1" thickBot="1" x14ac:dyDescent="0.3">
      <c r="A5115" s="44"/>
      <c r="B5115" s="44"/>
      <c r="C5115" s="44"/>
      <c r="D5115" s="44"/>
      <c r="E5115" s="44" t="s">
        <v>1629</v>
      </c>
      <c r="F5115" s="45">
        <v>69.02</v>
      </c>
      <c r="G5115" s="44" t="s">
        <v>1630</v>
      </c>
      <c r="H5115" s="45">
        <v>0</v>
      </c>
      <c r="I5115" s="44" t="s">
        <v>1631</v>
      </c>
      <c r="J5115" s="45">
        <v>69.02</v>
      </c>
      <c r="L5115">
        <f>_xlfn.XLOOKUP(B5115,Analítico!B:B,Analítico!I:I,0)</f>
        <v>0</v>
      </c>
    </row>
    <row r="5116" spans="1:12" ht="15" hidden="1" customHeight="1" thickBot="1" x14ac:dyDescent="0.3">
      <c r="A5116" s="44"/>
      <c r="B5116" s="44"/>
      <c r="C5116" s="44"/>
      <c r="D5116" s="44"/>
      <c r="E5116" s="44" t="s">
        <v>1632</v>
      </c>
      <c r="F5116" s="45">
        <v>27.6</v>
      </c>
      <c r="G5116" s="44"/>
      <c r="H5116" s="229" t="s">
        <v>1633</v>
      </c>
      <c r="I5116" s="229"/>
      <c r="J5116" s="45">
        <v>153.08000000000001</v>
      </c>
      <c r="L5116">
        <f>_xlfn.XLOOKUP(B5116,Analítico!B:B,Analítico!I:I,0)</f>
        <v>0</v>
      </c>
    </row>
    <row r="5117" spans="1:12" ht="0.75" customHeight="1" thickTop="1" x14ac:dyDescent="0.25">
      <c r="A5117" s="49"/>
      <c r="B5117" s="49"/>
      <c r="C5117" s="49"/>
      <c r="D5117" s="49"/>
      <c r="E5117" s="49"/>
      <c r="F5117" s="49"/>
      <c r="G5117" s="49"/>
      <c r="H5117" s="49"/>
      <c r="I5117" s="49"/>
      <c r="J5117" s="49"/>
      <c r="L5117">
        <f>_xlfn.XLOOKUP(B5117,Analítico!B:B,Analítico!I:I,0)</f>
        <v>0</v>
      </c>
    </row>
    <row r="5118" spans="1:12" ht="18" hidden="1" customHeight="1" x14ac:dyDescent="0.25">
      <c r="A5118" s="36"/>
      <c r="B5118" s="37" t="s">
        <v>137</v>
      </c>
      <c r="C5118" s="36" t="s">
        <v>138</v>
      </c>
      <c r="D5118" s="36" t="s">
        <v>9</v>
      </c>
      <c r="E5118" s="250" t="s">
        <v>1626</v>
      </c>
      <c r="F5118" s="250"/>
      <c r="G5118" s="38" t="s">
        <v>139</v>
      </c>
      <c r="H5118" s="37" t="s">
        <v>140</v>
      </c>
      <c r="I5118" s="37" t="s">
        <v>141</v>
      </c>
      <c r="J5118" s="37" t="s">
        <v>10</v>
      </c>
      <c r="L5118" t="str">
        <f>_xlfn.XLOOKUP(B5118,Analítico!B:B,Analítico!I:I,0)</f>
        <v>Valor Unit</v>
      </c>
    </row>
    <row r="5119" spans="1:12" ht="39" customHeight="1" x14ac:dyDescent="0.25">
      <c r="A5119" s="39" t="s">
        <v>1636</v>
      </c>
      <c r="B5119" s="40" t="s">
        <v>1828</v>
      </c>
      <c r="C5119" s="39" t="s">
        <v>157</v>
      </c>
      <c r="D5119" s="39" t="s">
        <v>1829</v>
      </c>
      <c r="E5119" s="251" t="s">
        <v>1823</v>
      </c>
      <c r="F5119" s="251"/>
      <c r="G5119" s="41" t="s">
        <v>164</v>
      </c>
      <c r="H5119" s="42">
        <v>1</v>
      </c>
      <c r="I5119" s="43">
        <f t="shared" ref="I5119:I5121" si="937">L5119</f>
        <v>227.19</v>
      </c>
      <c r="J5119" s="43">
        <f t="shared" ref="J5119:J5121" si="938">H5119*I5119</f>
        <v>227.19</v>
      </c>
      <c r="L5119">
        <f>_xlfn.XLOOKUP(B5119,Analítico!B:B,Analítico!I:I,0)</f>
        <v>227.19</v>
      </c>
    </row>
    <row r="5120" spans="1:12" ht="25.5" customHeight="1" x14ac:dyDescent="0.25">
      <c r="A5120" s="50" t="s">
        <v>1638</v>
      </c>
      <c r="B5120" s="51" t="s">
        <v>1839</v>
      </c>
      <c r="C5120" s="50" t="s">
        <v>157</v>
      </c>
      <c r="D5120" s="50" t="s">
        <v>1840</v>
      </c>
      <c r="E5120" s="248" t="s">
        <v>1637</v>
      </c>
      <c r="F5120" s="248"/>
      <c r="G5120" s="52" t="s">
        <v>266</v>
      </c>
      <c r="H5120" s="53">
        <v>1.002</v>
      </c>
      <c r="I5120" s="43">
        <f t="shared" si="937"/>
        <v>25.18</v>
      </c>
      <c r="J5120" s="43">
        <f t="shared" si="938"/>
        <v>25.230360000000001</v>
      </c>
      <c r="L5120">
        <f>_xlfn.XLOOKUP(B5120,Analítico!B:B,Analítico!I:I,0)</f>
        <v>25.18</v>
      </c>
    </row>
    <row r="5121" spans="1:12" ht="24" customHeight="1" x14ac:dyDescent="0.25">
      <c r="A5121" s="50" t="s">
        <v>1638</v>
      </c>
      <c r="B5121" s="51" t="s">
        <v>1186</v>
      </c>
      <c r="C5121" s="50" t="s">
        <v>157</v>
      </c>
      <c r="D5121" s="50" t="s">
        <v>1187</v>
      </c>
      <c r="E5121" s="248" t="s">
        <v>1637</v>
      </c>
      <c r="F5121" s="248"/>
      <c r="G5121" s="52" t="s">
        <v>266</v>
      </c>
      <c r="H5121" s="53">
        <v>0.501</v>
      </c>
      <c r="I5121" s="43">
        <f t="shared" si="937"/>
        <v>18.82</v>
      </c>
      <c r="J5121" s="43">
        <f t="shared" si="938"/>
        <v>9.42882</v>
      </c>
      <c r="L5121">
        <f>_xlfn.XLOOKUP(B5121,Analítico!B:B,Analítico!I:I,0)</f>
        <v>18.82</v>
      </c>
    </row>
    <row r="5122" spans="1:12" ht="51.75" customHeight="1" thickBot="1" x14ac:dyDescent="0.3">
      <c r="A5122" s="55" t="s">
        <v>1627</v>
      </c>
      <c r="B5122" s="56" t="s">
        <v>3800</v>
      </c>
      <c r="C5122" s="55" t="s">
        <v>157</v>
      </c>
      <c r="D5122" s="55" t="s">
        <v>3801</v>
      </c>
      <c r="E5122" s="249" t="s">
        <v>1648</v>
      </c>
      <c r="F5122" s="249"/>
      <c r="G5122" s="57" t="s">
        <v>1721</v>
      </c>
      <c r="H5122" s="58">
        <v>1</v>
      </c>
      <c r="I5122" s="59">
        <v>195.87</v>
      </c>
      <c r="J5122" s="59">
        <v>195.87</v>
      </c>
      <c r="L5122">
        <f>_xlfn.XLOOKUP(B5122,Analítico!B:B,Analítico!I:I,0)</f>
        <v>0</v>
      </c>
    </row>
    <row r="5123" spans="1:12" ht="26.25" hidden="1" thickBot="1" x14ac:dyDescent="0.3">
      <c r="A5123" s="44"/>
      <c r="B5123" s="44"/>
      <c r="C5123" s="44"/>
      <c r="D5123" s="44"/>
      <c r="E5123" s="44" t="s">
        <v>1629</v>
      </c>
      <c r="F5123" s="45">
        <v>26.44</v>
      </c>
      <c r="G5123" s="44" t="s">
        <v>1630</v>
      </c>
      <c r="H5123" s="45">
        <v>0</v>
      </c>
      <c r="I5123" s="44" t="s">
        <v>1631</v>
      </c>
      <c r="J5123" s="45">
        <v>26.44</v>
      </c>
      <c r="L5123">
        <f>_xlfn.XLOOKUP(B5123,Analítico!B:B,Analítico!I:I,0)</f>
        <v>0</v>
      </c>
    </row>
    <row r="5124" spans="1:12" ht="15" hidden="1" customHeight="1" thickBot="1" x14ac:dyDescent="0.3">
      <c r="A5124" s="44"/>
      <c r="B5124" s="44"/>
      <c r="C5124" s="44"/>
      <c r="D5124" s="44"/>
      <c r="E5124" s="44" t="s">
        <v>1632</v>
      </c>
      <c r="F5124" s="45">
        <v>50.84</v>
      </c>
      <c r="G5124" s="44"/>
      <c r="H5124" s="229" t="s">
        <v>1633</v>
      </c>
      <c r="I5124" s="229"/>
      <c r="J5124" s="45">
        <v>281.97000000000003</v>
      </c>
      <c r="L5124">
        <f>_xlfn.XLOOKUP(B5124,Analítico!B:B,Analítico!I:I,0)</f>
        <v>0</v>
      </c>
    </row>
    <row r="5125" spans="1:12" ht="0.75" customHeight="1" thickTop="1" x14ac:dyDescent="0.25">
      <c r="A5125" s="49"/>
      <c r="B5125" s="49"/>
      <c r="C5125" s="49"/>
      <c r="D5125" s="49"/>
      <c r="E5125" s="49"/>
      <c r="F5125" s="49"/>
      <c r="G5125" s="49"/>
      <c r="H5125" s="49"/>
      <c r="I5125" s="49"/>
      <c r="J5125" s="49"/>
      <c r="L5125">
        <f>_xlfn.XLOOKUP(B5125,Analítico!B:B,Analítico!I:I,0)</f>
        <v>0</v>
      </c>
    </row>
    <row r="5126" spans="1:12" ht="18" hidden="1" customHeight="1" x14ac:dyDescent="0.25">
      <c r="A5126" s="36"/>
      <c r="B5126" s="37" t="s">
        <v>137</v>
      </c>
      <c r="C5126" s="36" t="s">
        <v>138</v>
      </c>
      <c r="D5126" s="36" t="s">
        <v>9</v>
      </c>
      <c r="E5126" s="250" t="s">
        <v>1626</v>
      </c>
      <c r="F5126" s="250"/>
      <c r="G5126" s="38" t="s">
        <v>139</v>
      </c>
      <c r="H5126" s="37" t="s">
        <v>140</v>
      </c>
      <c r="I5126" s="37" t="s">
        <v>141</v>
      </c>
      <c r="J5126" s="37" t="s">
        <v>10</v>
      </c>
      <c r="L5126" t="str">
        <f>_xlfn.XLOOKUP(B5126,Analítico!B:B,Analítico!I:I,0)</f>
        <v>Valor Unit</v>
      </c>
    </row>
    <row r="5127" spans="1:12" ht="39" customHeight="1" x14ac:dyDescent="0.25">
      <c r="A5127" s="39" t="s">
        <v>1636</v>
      </c>
      <c r="B5127" s="40" t="s">
        <v>1834</v>
      </c>
      <c r="C5127" s="39" t="s">
        <v>157</v>
      </c>
      <c r="D5127" s="39" t="s">
        <v>1835</v>
      </c>
      <c r="E5127" s="251" t="s">
        <v>1823</v>
      </c>
      <c r="F5127" s="251"/>
      <c r="G5127" s="41" t="s">
        <v>164</v>
      </c>
      <c r="H5127" s="42">
        <v>1</v>
      </c>
      <c r="I5127" s="43">
        <f t="shared" ref="I5127:I5129" si="939">L5127</f>
        <v>201</v>
      </c>
      <c r="J5127" s="43">
        <f t="shared" ref="J5127:J5129" si="940">H5127*I5127</f>
        <v>201</v>
      </c>
      <c r="L5127">
        <f>_xlfn.XLOOKUP(B5127,Analítico!B:B,Analítico!I:I,0)</f>
        <v>201</v>
      </c>
    </row>
    <row r="5128" spans="1:12" ht="25.5" customHeight="1" x14ac:dyDescent="0.25">
      <c r="A5128" s="50" t="s">
        <v>1638</v>
      </c>
      <c r="B5128" s="51" t="s">
        <v>1839</v>
      </c>
      <c r="C5128" s="50" t="s">
        <v>157</v>
      </c>
      <c r="D5128" s="50" t="s">
        <v>1840</v>
      </c>
      <c r="E5128" s="248" t="s">
        <v>1637</v>
      </c>
      <c r="F5128" s="248"/>
      <c r="G5128" s="52" t="s">
        <v>266</v>
      </c>
      <c r="H5128" s="53">
        <v>0.76700000000000002</v>
      </c>
      <c r="I5128" s="43">
        <f t="shared" si="939"/>
        <v>25.18</v>
      </c>
      <c r="J5128" s="43">
        <f t="shared" si="940"/>
        <v>19.31306</v>
      </c>
      <c r="L5128">
        <f>_xlfn.XLOOKUP(B5128,Analítico!B:B,Analítico!I:I,0)</f>
        <v>25.18</v>
      </c>
    </row>
    <row r="5129" spans="1:12" ht="24" customHeight="1" x14ac:dyDescent="0.25">
      <c r="A5129" s="50" t="s">
        <v>1638</v>
      </c>
      <c r="B5129" s="51" t="s">
        <v>1186</v>
      </c>
      <c r="C5129" s="50" t="s">
        <v>157</v>
      </c>
      <c r="D5129" s="50" t="s">
        <v>1187</v>
      </c>
      <c r="E5129" s="248" t="s">
        <v>1637</v>
      </c>
      <c r="F5129" s="248"/>
      <c r="G5129" s="52" t="s">
        <v>266</v>
      </c>
      <c r="H5129" s="53">
        <v>0.38400000000000001</v>
      </c>
      <c r="I5129" s="43">
        <f t="shared" si="939"/>
        <v>18.82</v>
      </c>
      <c r="J5129" s="43">
        <f t="shared" si="940"/>
        <v>7.2268800000000004</v>
      </c>
      <c r="L5129">
        <f>_xlfn.XLOOKUP(B5129,Analítico!B:B,Analítico!I:I,0)</f>
        <v>18.82</v>
      </c>
    </row>
    <row r="5130" spans="1:12" ht="64.5" customHeight="1" thickBot="1" x14ac:dyDescent="0.3">
      <c r="A5130" s="55" t="s">
        <v>1627</v>
      </c>
      <c r="B5130" s="56" t="s">
        <v>3802</v>
      </c>
      <c r="C5130" s="55" t="s">
        <v>157</v>
      </c>
      <c r="D5130" s="55" t="s">
        <v>3803</v>
      </c>
      <c r="E5130" s="249" t="s">
        <v>1648</v>
      </c>
      <c r="F5130" s="249"/>
      <c r="G5130" s="57" t="s">
        <v>1721</v>
      </c>
      <c r="H5130" s="58">
        <v>1</v>
      </c>
      <c r="I5130" s="59">
        <v>177.49</v>
      </c>
      <c r="J5130" s="59">
        <v>177.49</v>
      </c>
      <c r="L5130">
        <f>_xlfn.XLOOKUP(B5130,Analítico!B:B,Analítico!I:I,0)</f>
        <v>0</v>
      </c>
    </row>
    <row r="5131" spans="1:12" ht="26.25" hidden="1" thickBot="1" x14ac:dyDescent="0.3">
      <c r="A5131" s="44"/>
      <c r="B5131" s="44"/>
      <c r="C5131" s="44"/>
      <c r="D5131" s="44"/>
      <c r="E5131" s="44" t="s">
        <v>1629</v>
      </c>
      <c r="F5131" s="45">
        <v>20.239999999999998</v>
      </c>
      <c r="G5131" s="44" t="s">
        <v>1630</v>
      </c>
      <c r="H5131" s="45">
        <v>0</v>
      </c>
      <c r="I5131" s="44" t="s">
        <v>1631</v>
      </c>
      <c r="J5131" s="45">
        <v>20.239999999999998</v>
      </c>
      <c r="L5131">
        <f>_xlfn.XLOOKUP(B5131,Analítico!B:B,Analítico!I:I,0)</f>
        <v>0</v>
      </c>
    </row>
    <row r="5132" spans="1:12" ht="15" hidden="1" customHeight="1" thickBot="1" x14ac:dyDescent="0.3">
      <c r="A5132" s="44"/>
      <c r="B5132" s="44"/>
      <c r="C5132" s="44"/>
      <c r="D5132" s="44"/>
      <c r="E5132" s="44" t="s">
        <v>1632</v>
      </c>
      <c r="F5132" s="45">
        <v>44.98</v>
      </c>
      <c r="G5132" s="44"/>
      <c r="H5132" s="229" t="s">
        <v>1633</v>
      </c>
      <c r="I5132" s="229"/>
      <c r="J5132" s="45">
        <v>249.47</v>
      </c>
      <c r="L5132">
        <f>_xlfn.XLOOKUP(B5132,Analítico!B:B,Analítico!I:I,0)</f>
        <v>0</v>
      </c>
    </row>
    <row r="5133" spans="1:12" ht="0.75" customHeight="1" thickTop="1" x14ac:dyDescent="0.25">
      <c r="A5133" s="49"/>
      <c r="B5133" s="49"/>
      <c r="C5133" s="49"/>
      <c r="D5133" s="49"/>
      <c r="E5133" s="49"/>
      <c r="F5133" s="49"/>
      <c r="G5133" s="49"/>
      <c r="H5133" s="49"/>
      <c r="I5133" s="49"/>
      <c r="J5133" s="49"/>
      <c r="L5133">
        <f>_xlfn.XLOOKUP(B5133,Analítico!B:B,Analítico!I:I,0)</f>
        <v>0</v>
      </c>
    </row>
    <row r="5134" spans="1:12" ht="18" hidden="1" customHeight="1" x14ac:dyDescent="0.25">
      <c r="A5134" s="36"/>
      <c r="B5134" s="37" t="s">
        <v>137</v>
      </c>
      <c r="C5134" s="36" t="s">
        <v>138</v>
      </c>
      <c r="D5134" s="36" t="s">
        <v>9</v>
      </c>
      <c r="E5134" s="250" t="s">
        <v>1626</v>
      </c>
      <c r="F5134" s="250"/>
      <c r="G5134" s="38" t="s">
        <v>139</v>
      </c>
      <c r="H5134" s="37" t="s">
        <v>140</v>
      </c>
      <c r="I5134" s="37" t="s">
        <v>141</v>
      </c>
      <c r="J5134" s="37" t="s">
        <v>10</v>
      </c>
      <c r="L5134" t="str">
        <f>_xlfn.XLOOKUP(B5134,Analítico!B:B,Analítico!I:I,0)</f>
        <v>Valor Unit</v>
      </c>
    </row>
    <row r="5135" spans="1:12" ht="24" customHeight="1" x14ac:dyDescent="0.25">
      <c r="A5135" s="39" t="s">
        <v>1636</v>
      </c>
      <c r="B5135" s="40" t="s">
        <v>2058</v>
      </c>
      <c r="C5135" s="39" t="s">
        <v>157</v>
      </c>
      <c r="D5135" s="39" t="s">
        <v>2059</v>
      </c>
      <c r="E5135" s="251" t="s">
        <v>1637</v>
      </c>
      <c r="F5135" s="251"/>
      <c r="G5135" s="41" t="s">
        <v>266</v>
      </c>
      <c r="H5135" s="42">
        <v>1</v>
      </c>
      <c r="I5135" s="43">
        <f>L5135</f>
        <v>24.53</v>
      </c>
      <c r="J5135" s="43">
        <f>H5135*I5135</f>
        <v>24.53</v>
      </c>
      <c r="L5135">
        <f>_xlfn.XLOOKUP(B5135,Analítico!B:B,Analítico!I:I,0)</f>
        <v>24.53</v>
      </c>
    </row>
    <row r="5136" spans="1:12" ht="25.5" customHeight="1" x14ac:dyDescent="0.25">
      <c r="A5136" s="50" t="s">
        <v>1638</v>
      </c>
      <c r="B5136" s="51" t="s">
        <v>3562</v>
      </c>
      <c r="C5136" s="50" t="s">
        <v>157</v>
      </c>
      <c r="D5136" s="50" t="s">
        <v>3563</v>
      </c>
      <c r="E5136" s="248" t="s">
        <v>1637</v>
      </c>
      <c r="F5136" s="248"/>
      <c r="G5136" s="52" t="s">
        <v>266</v>
      </c>
      <c r="H5136" s="53">
        <v>1</v>
      </c>
      <c r="I5136" s="54">
        <v>0.22</v>
      </c>
      <c r="J5136" s="54">
        <v>0.22</v>
      </c>
      <c r="L5136">
        <f>_xlfn.XLOOKUP(B5136,Analítico!B:B,Analítico!I:I,0)</f>
        <v>0</v>
      </c>
    </row>
    <row r="5137" spans="1:12" ht="24" customHeight="1" x14ac:dyDescent="0.25">
      <c r="A5137" s="55" t="s">
        <v>1627</v>
      </c>
      <c r="B5137" s="56" t="s">
        <v>3564</v>
      </c>
      <c r="C5137" s="55" t="s">
        <v>157</v>
      </c>
      <c r="D5137" s="55" t="s">
        <v>3565</v>
      </c>
      <c r="E5137" s="249" t="s">
        <v>1665</v>
      </c>
      <c r="F5137" s="249"/>
      <c r="G5137" s="57" t="s">
        <v>266</v>
      </c>
      <c r="H5137" s="58">
        <v>1</v>
      </c>
      <c r="I5137" s="59">
        <v>18.7</v>
      </c>
      <c r="J5137" s="59">
        <v>18.7</v>
      </c>
      <c r="L5137">
        <f>_xlfn.XLOOKUP(B5137,Analítico!B:B,Analítico!I:I,0)</f>
        <v>0</v>
      </c>
    </row>
    <row r="5138" spans="1:12" ht="25.5" customHeight="1" x14ac:dyDescent="0.25">
      <c r="A5138" s="55" t="s">
        <v>1627</v>
      </c>
      <c r="B5138" s="56" t="s">
        <v>2862</v>
      </c>
      <c r="C5138" s="55" t="s">
        <v>157</v>
      </c>
      <c r="D5138" s="55" t="s">
        <v>2863</v>
      </c>
      <c r="E5138" s="249" t="s">
        <v>2864</v>
      </c>
      <c r="F5138" s="249"/>
      <c r="G5138" s="57" t="s">
        <v>266</v>
      </c>
      <c r="H5138" s="58">
        <v>1</v>
      </c>
      <c r="I5138" s="43">
        <f t="shared" ref="I5138:I5141" si="941">L5138</f>
        <v>2.11</v>
      </c>
      <c r="J5138" s="43">
        <f t="shared" ref="J5138:J5141" si="942">H5138*I5138</f>
        <v>2.11</v>
      </c>
      <c r="L5138">
        <f>_xlfn.XLOOKUP(B5138,Analítico!B:B,Analítico!I:I,0)</f>
        <v>2.11</v>
      </c>
    </row>
    <row r="5139" spans="1:12" ht="25.5" customHeight="1" x14ac:dyDescent="0.25">
      <c r="A5139" s="55" t="s">
        <v>1627</v>
      </c>
      <c r="B5139" s="56" t="s">
        <v>2865</v>
      </c>
      <c r="C5139" s="55" t="s">
        <v>157</v>
      </c>
      <c r="D5139" s="55" t="s">
        <v>2866</v>
      </c>
      <c r="E5139" s="249" t="s">
        <v>1656</v>
      </c>
      <c r="F5139" s="249"/>
      <c r="G5139" s="57" t="s">
        <v>266</v>
      </c>
      <c r="H5139" s="58">
        <v>1</v>
      </c>
      <c r="I5139" s="43">
        <f t="shared" si="941"/>
        <v>0.65</v>
      </c>
      <c r="J5139" s="43">
        <f t="shared" si="942"/>
        <v>0.65</v>
      </c>
      <c r="L5139">
        <f>_xlfn.XLOOKUP(B5139,Analítico!B:B,Analítico!I:I,0)</f>
        <v>0.65</v>
      </c>
    </row>
    <row r="5140" spans="1:12" ht="25.5" customHeight="1" x14ac:dyDescent="0.25">
      <c r="A5140" s="55" t="s">
        <v>1627</v>
      </c>
      <c r="B5140" s="56" t="s">
        <v>2867</v>
      </c>
      <c r="C5140" s="55" t="s">
        <v>157</v>
      </c>
      <c r="D5140" s="55" t="s">
        <v>2868</v>
      </c>
      <c r="E5140" s="249" t="s">
        <v>2864</v>
      </c>
      <c r="F5140" s="249"/>
      <c r="G5140" s="57" t="s">
        <v>266</v>
      </c>
      <c r="H5140" s="58">
        <v>1</v>
      </c>
      <c r="I5140" s="43">
        <f t="shared" si="941"/>
        <v>1.1200000000000001</v>
      </c>
      <c r="J5140" s="43">
        <f t="shared" si="942"/>
        <v>1.1200000000000001</v>
      </c>
      <c r="L5140">
        <f>_xlfn.XLOOKUP(B5140,Analítico!B:B,Analítico!I:I,0)</f>
        <v>1.1200000000000001</v>
      </c>
    </row>
    <row r="5141" spans="1:12" ht="25.5" customHeight="1" x14ac:dyDescent="0.25">
      <c r="A5141" s="55" t="s">
        <v>1627</v>
      </c>
      <c r="B5141" s="56" t="s">
        <v>2869</v>
      </c>
      <c r="C5141" s="55" t="s">
        <v>157</v>
      </c>
      <c r="D5141" s="55" t="s">
        <v>2870</v>
      </c>
      <c r="E5141" s="249" t="s">
        <v>1628</v>
      </c>
      <c r="F5141" s="249"/>
      <c r="G5141" s="57" t="s">
        <v>266</v>
      </c>
      <c r="H5141" s="58">
        <v>1</v>
      </c>
      <c r="I5141" s="43">
        <f t="shared" si="941"/>
        <v>0.06</v>
      </c>
      <c r="J5141" s="43">
        <f t="shared" si="942"/>
        <v>0.06</v>
      </c>
      <c r="L5141">
        <f>_xlfn.XLOOKUP(B5141,Analítico!B:B,Analítico!I:I,0)</f>
        <v>0.06</v>
      </c>
    </row>
    <row r="5142" spans="1:12" ht="25.5" customHeight="1" x14ac:dyDescent="0.25">
      <c r="A5142" s="55" t="s">
        <v>1627</v>
      </c>
      <c r="B5142" s="56" t="s">
        <v>3375</v>
      </c>
      <c r="C5142" s="55" t="s">
        <v>157</v>
      </c>
      <c r="D5142" s="55" t="s">
        <v>3376</v>
      </c>
      <c r="E5142" s="249" t="s">
        <v>1643</v>
      </c>
      <c r="F5142" s="249"/>
      <c r="G5142" s="57" t="s">
        <v>266</v>
      </c>
      <c r="H5142" s="58">
        <v>1</v>
      </c>
      <c r="I5142" s="59">
        <v>0.84</v>
      </c>
      <c r="J5142" s="59">
        <v>0.84</v>
      </c>
      <c r="L5142">
        <f>_xlfn.XLOOKUP(B5142,Analítico!B:B,Analítico!I:I,0)</f>
        <v>0</v>
      </c>
    </row>
    <row r="5143" spans="1:12" ht="25.5" customHeight="1" thickBot="1" x14ac:dyDescent="0.3">
      <c r="A5143" s="55" t="s">
        <v>1627</v>
      </c>
      <c r="B5143" s="56" t="s">
        <v>3377</v>
      </c>
      <c r="C5143" s="55" t="s">
        <v>157</v>
      </c>
      <c r="D5143" s="55" t="s">
        <v>3378</v>
      </c>
      <c r="E5143" s="249" t="s">
        <v>1643</v>
      </c>
      <c r="F5143" s="249"/>
      <c r="G5143" s="57" t="s">
        <v>266</v>
      </c>
      <c r="H5143" s="58">
        <v>1</v>
      </c>
      <c r="I5143" s="59">
        <v>1.17</v>
      </c>
      <c r="J5143" s="59">
        <v>1.17</v>
      </c>
      <c r="L5143">
        <f>_xlfn.XLOOKUP(B5143,Analítico!B:B,Analítico!I:I,0)</f>
        <v>0</v>
      </c>
    </row>
    <row r="5144" spans="1:12" ht="26.25" hidden="1" thickBot="1" x14ac:dyDescent="0.3">
      <c r="A5144" s="44"/>
      <c r="B5144" s="44"/>
      <c r="C5144" s="44"/>
      <c r="D5144" s="44"/>
      <c r="E5144" s="44" t="s">
        <v>1629</v>
      </c>
      <c r="F5144" s="45">
        <v>18.920000000000002</v>
      </c>
      <c r="G5144" s="44" t="s">
        <v>1630</v>
      </c>
      <c r="H5144" s="45">
        <v>0</v>
      </c>
      <c r="I5144" s="44" t="s">
        <v>1631</v>
      </c>
      <c r="J5144" s="45">
        <v>18.920000000000002</v>
      </c>
      <c r="L5144">
        <f>_xlfn.XLOOKUP(B5144,Analítico!B:B,Analítico!I:I,0)</f>
        <v>0</v>
      </c>
    </row>
    <row r="5145" spans="1:12" ht="15" hidden="1" customHeight="1" thickBot="1" x14ac:dyDescent="0.3">
      <c r="A5145" s="44"/>
      <c r="B5145" s="44"/>
      <c r="C5145" s="44"/>
      <c r="D5145" s="44"/>
      <c r="E5145" s="44" t="s">
        <v>1632</v>
      </c>
      <c r="F5145" s="45">
        <v>5.49</v>
      </c>
      <c r="G5145" s="44"/>
      <c r="H5145" s="229" t="s">
        <v>1633</v>
      </c>
      <c r="I5145" s="229"/>
      <c r="J5145" s="45">
        <v>30.45</v>
      </c>
      <c r="L5145">
        <f>_xlfn.XLOOKUP(B5145,Analítico!B:B,Analítico!I:I,0)</f>
        <v>0</v>
      </c>
    </row>
    <row r="5146" spans="1:12" ht="0.75" customHeight="1" thickTop="1" x14ac:dyDescent="0.25">
      <c r="A5146" s="49"/>
      <c r="B5146" s="49"/>
      <c r="C5146" s="49"/>
      <c r="D5146" s="49"/>
      <c r="E5146" s="49"/>
      <c r="F5146" s="49"/>
      <c r="G5146" s="49"/>
      <c r="H5146" s="49"/>
      <c r="I5146" s="49"/>
      <c r="J5146" s="49"/>
      <c r="L5146">
        <f>_xlfn.XLOOKUP(B5146,Analítico!B:B,Analítico!I:I,0)</f>
        <v>0</v>
      </c>
    </row>
    <row r="5147" spans="1:12" ht="18" hidden="1" customHeight="1" x14ac:dyDescent="0.25">
      <c r="A5147" s="36"/>
      <c r="B5147" s="37" t="s">
        <v>137</v>
      </c>
      <c r="C5147" s="36" t="s">
        <v>138</v>
      </c>
      <c r="D5147" s="36" t="s">
        <v>9</v>
      </c>
      <c r="E5147" s="250" t="s">
        <v>1626</v>
      </c>
      <c r="F5147" s="250"/>
      <c r="G5147" s="38" t="s">
        <v>139</v>
      </c>
      <c r="H5147" s="37" t="s">
        <v>140</v>
      </c>
      <c r="I5147" s="37" t="s">
        <v>141</v>
      </c>
      <c r="J5147" s="37" t="s">
        <v>10</v>
      </c>
      <c r="L5147" t="str">
        <f>_xlfn.XLOOKUP(B5147,Analítico!B:B,Analítico!I:I,0)</f>
        <v>Valor Unit</v>
      </c>
    </row>
    <row r="5148" spans="1:12" ht="39" customHeight="1" x14ac:dyDescent="0.25">
      <c r="A5148" s="39" t="s">
        <v>1636</v>
      </c>
      <c r="B5148" s="40" t="s">
        <v>1984</v>
      </c>
      <c r="C5148" s="39" t="s">
        <v>157</v>
      </c>
      <c r="D5148" s="39" t="s">
        <v>1985</v>
      </c>
      <c r="E5148" s="251" t="s">
        <v>1900</v>
      </c>
      <c r="F5148" s="251"/>
      <c r="G5148" s="41" t="s">
        <v>1904</v>
      </c>
      <c r="H5148" s="42">
        <v>1</v>
      </c>
      <c r="I5148" s="43">
        <f>L5148</f>
        <v>17.02</v>
      </c>
      <c r="J5148" s="43">
        <f>H5148*I5148</f>
        <v>17.02</v>
      </c>
      <c r="L5148">
        <f>_xlfn.XLOOKUP(B5148,Analítico!B:B,Analítico!I:I,0)</f>
        <v>17.02</v>
      </c>
    </row>
    <row r="5149" spans="1:12" ht="24" customHeight="1" x14ac:dyDescent="0.25">
      <c r="A5149" s="50" t="s">
        <v>1638</v>
      </c>
      <c r="B5149" s="51" t="s">
        <v>3804</v>
      </c>
      <c r="C5149" s="50" t="s">
        <v>157</v>
      </c>
      <c r="D5149" s="50" t="s">
        <v>3805</v>
      </c>
      <c r="E5149" s="248" t="s">
        <v>1637</v>
      </c>
      <c r="F5149" s="248"/>
      <c r="G5149" s="52" t="s">
        <v>266</v>
      </c>
      <c r="H5149" s="53">
        <v>1</v>
      </c>
      <c r="I5149" s="54">
        <v>16.93</v>
      </c>
      <c r="J5149" s="54">
        <v>16.93</v>
      </c>
      <c r="L5149">
        <f>_xlfn.XLOOKUP(B5149,Analítico!B:B,Analítico!I:I,0)</f>
        <v>0</v>
      </c>
    </row>
    <row r="5150" spans="1:12" ht="39" customHeight="1" x14ac:dyDescent="0.25">
      <c r="A5150" s="50" t="s">
        <v>1638</v>
      </c>
      <c r="B5150" s="51" t="s">
        <v>3806</v>
      </c>
      <c r="C5150" s="50" t="s">
        <v>157</v>
      </c>
      <c r="D5150" s="50" t="s">
        <v>3807</v>
      </c>
      <c r="E5150" s="248" t="s">
        <v>1900</v>
      </c>
      <c r="F5150" s="248"/>
      <c r="G5150" s="52" t="s">
        <v>266</v>
      </c>
      <c r="H5150" s="53">
        <v>1</v>
      </c>
      <c r="I5150" s="54">
        <v>0.35</v>
      </c>
      <c r="J5150" s="54">
        <v>0.35</v>
      </c>
      <c r="L5150">
        <f>_xlfn.XLOOKUP(B5150,Analítico!B:B,Analítico!I:I,0)</f>
        <v>0</v>
      </c>
    </row>
    <row r="5151" spans="1:12" ht="39" customHeight="1" thickBot="1" x14ac:dyDescent="0.3">
      <c r="A5151" s="50" t="s">
        <v>1638</v>
      </c>
      <c r="B5151" s="51" t="s">
        <v>3808</v>
      </c>
      <c r="C5151" s="50" t="s">
        <v>157</v>
      </c>
      <c r="D5151" s="50" t="s">
        <v>3809</v>
      </c>
      <c r="E5151" s="248" t="s">
        <v>1900</v>
      </c>
      <c r="F5151" s="248"/>
      <c r="G5151" s="52" t="s">
        <v>266</v>
      </c>
      <c r="H5151" s="53">
        <v>1</v>
      </c>
      <c r="I5151" s="54">
        <v>0.04</v>
      </c>
      <c r="J5151" s="54">
        <v>0.04</v>
      </c>
      <c r="L5151">
        <f>_xlfn.XLOOKUP(B5151,Analítico!B:B,Analítico!I:I,0)</f>
        <v>0</v>
      </c>
    </row>
    <row r="5152" spans="1:12" ht="26.25" hidden="1" thickBot="1" x14ac:dyDescent="0.3">
      <c r="A5152" s="44"/>
      <c r="B5152" s="44"/>
      <c r="C5152" s="44"/>
      <c r="D5152" s="44"/>
      <c r="E5152" s="44" t="s">
        <v>1629</v>
      </c>
      <c r="F5152" s="45">
        <v>12.07</v>
      </c>
      <c r="G5152" s="44" t="s">
        <v>1630</v>
      </c>
      <c r="H5152" s="45">
        <v>0</v>
      </c>
      <c r="I5152" s="44" t="s">
        <v>1631</v>
      </c>
      <c r="J5152" s="45">
        <v>12.07</v>
      </c>
      <c r="L5152">
        <f>_xlfn.XLOOKUP(B5152,Analítico!B:B,Analítico!I:I,0)</f>
        <v>0</v>
      </c>
    </row>
    <row r="5153" spans="1:12" ht="15" hidden="1" customHeight="1" thickBot="1" x14ac:dyDescent="0.3">
      <c r="A5153" s="44"/>
      <c r="B5153" s="44"/>
      <c r="C5153" s="44"/>
      <c r="D5153" s="44"/>
      <c r="E5153" s="44" t="s">
        <v>1632</v>
      </c>
      <c r="F5153" s="45">
        <v>3.81</v>
      </c>
      <c r="G5153" s="44"/>
      <c r="H5153" s="229" t="s">
        <v>1633</v>
      </c>
      <c r="I5153" s="229"/>
      <c r="J5153" s="45">
        <v>21.13</v>
      </c>
      <c r="L5153">
        <f>_xlfn.XLOOKUP(B5153,Analítico!B:B,Analítico!I:I,0)</f>
        <v>0</v>
      </c>
    </row>
    <row r="5154" spans="1:12" ht="0.75" customHeight="1" thickTop="1" x14ac:dyDescent="0.25">
      <c r="A5154" s="49"/>
      <c r="B5154" s="49"/>
      <c r="C5154" s="49"/>
      <c r="D5154" s="49"/>
      <c r="E5154" s="49"/>
      <c r="F5154" s="49"/>
      <c r="G5154" s="49"/>
      <c r="H5154" s="49"/>
      <c r="I5154" s="49"/>
      <c r="J5154" s="49"/>
      <c r="L5154">
        <f>_xlfn.XLOOKUP(B5154,Analítico!B:B,Analítico!I:I,0)</f>
        <v>0</v>
      </c>
    </row>
    <row r="5155" spans="1:12" ht="18" hidden="1" customHeight="1" x14ac:dyDescent="0.25">
      <c r="A5155" s="36"/>
      <c r="B5155" s="37" t="s">
        <v>137</v>
      </c>
      <c r="C5155" s="36" t="s">
        <v>138</v>
      </c>
      <c r="D5155" s="36" t="s">
        <v>9</v>
      </c>
      <c r="E5155" s="250" t="s">
        <v>1626</v>
      </c>
      <c r="F5155" s="250"/>
      <c r="G5155" s="38" t="s">
        <v>139</v>
      </c>
      <c r="H5155" s="37" t="s">
        <v>140</v>
      </c>
      <c r="I5155" s="37" t="s">
        <v>141</v>
      </c>
      <c r="J5155" s="37" t="s">
        <v>10</v>
      </c>
      <c r="L5155" t="str">
        <f>_xlfn.XLOOKUP(B5155,Analítico!B:B,Analítico!I:I,0)</f>
        <v>Valor Unit</v>
      </c>
    </row>
    <row r="5156" spans="1:12" ht="39" customHeight="1" x14ac:dyDescent="0.25">
      <c r="A5156" s="39" t="s">
        <v>1636</v>
      </c>
      <c r="B5156" s="40" t="s">
        <v>1982</v>
      </c>
      <c r="C5156" s="39" t="s">
        <v>157</v>
      </c>
      <c r="D5156" s="39" t="s">
        <v>1983</v>
      </c>
      <c r="E5156" s="251" t="s">
        <v>1900</v>
      </c>
      <c r="F5156" s="251"/>
      <c r="G5156" s="41" t="s">
        <v>1901</v>
      </c>
      <c r="H5156" s="42">
        <v>1</v>
      </c>
      <c r="I5156" s="43">
        <f>L5156</f>
        <v>18</v>
      </c>
      <c r="J5156" s="43">
        <f>H5156*I5156</f>
        <v>18</v>
      </c>
      <c r="L5156">
        <f>_xlfn.XLOOKUP(B5156,Analítico!B:B,Analítico!I:I,0)</f>
        <v>18</v>
      </c>
    </row>
    <row r="5157" spans="1:12" ht="24" customHeight="1" x14ac:dyDescent="0.25">
      <c r="A5157" s="50" t="s">
        <v>1638</v>
      </c>
      <c r="B5157" s="51" t="s">
        <v>3804</v>
      </c>
      <c r="C5157" s="50" t="s">
        <v>157</v>
      </c>
      <c r="D5157" s="50" t="s">
        <v>3805</v>
      </c>
      <c r="E5157" s="248" t="s">
        <v>1637</v>
      </c>
      <c r="F5157" s="248"/>
      <c r="G5157" s="52" t="s">
        <v>266</v>
      </c>
      <c r="H5157" s="53">
        <v>1</v>
      </c>
      <c r="I5157" s="54">
        <v>16.93</v>
      </c>
      <c r="J5157" s="54">
        <v>16.93</v>
      </c>
      <c r="L5157">
        <f>_xlfn.XLOOKUP(B5157,Analítico!B:B,Analítico!I:I,0)</f>
        <v>0</v>
      </c>
    </row>
    <row r="5158" spans="1:12" ht="39" customHeight="1" x14ac:dyDescent="0.25">
      <c r="A5158" s="50" t="s">
        <v>1638</v>
      </c>
      <c r="B5158" s="51" t="s">
        <v>3806</v>
      </c>
      <c r="C5158" s="50" t="s">
        <v>157</v>
      </c>
      <c r="D5158" s="50" t="s">
        <v>3807</v>
      </c>
      <c r="E5158" s="248" t="s">
        <v>1900</v>
      </c>
      <c r="F5158" s="248"/>
      <c r="G5158" s="52" t="s">
        <v>266</v>
      </c>
      <c r="H5158" s="53">
        <v>1</v>
      </c>
      <c r="I5158" s="54">
        <v>0.35</v>
      </c>
      <c r="J5158" s="54">
        <v>0.35</v>
      </c>
      <c r="L5158">
        <f>_xlfn.XLOOKUP(B5158,Analítico!B:B,Analítico!I:I,0)</f>
        <v>0</v>
      </c>
    </row>
    <row r="5159" spans="1:12" ht="39" customHeight="1" x14ac:dyDescent="0.25">
      <c r="A5159" s="50" t="s">
        <v>1638</v>
      </c>
      <c r="B5159" s="51" t="s">
        <v>3808</v>
      </c>
      <c r="C5159" s="50" t="s">
        <v>157</v>
      </c>
      <c r="D5159" s="50" t="s">
        <v>3809</v>
      </c>
      <c r="E5159" s="248" t="s">
        <v>1900</v>
      </c>
      <c r="F5159" s="248"/>
      <c r="G5159" s="52" t="s">
        <v>266</v>
      </c>
      <c r="H5159" s="53">
        <v>1</v>
      </c>
      <c r="I5159" s="54">
        <v>0.04</v>
      </c>
      <c r="J5159" s="54">
        <v>0.04</v>
      </c>
      <c r="L5159">
        <f>_xlfn.XLOOKUP(B5159,Analítico!B:B,Analítico!I:I,0)</f>
        <v>0</v>
      </c>
    </row>
    <row r="5160" spans="1:12" ht="39" customHeight="1" x14ac:dyDescent="0.25">
      <c r="A5160" s="50" t="s">
        <v>1638</v>
      </c>
      <c r="B5160" s="51" t="s">
        <v>3810</v>
      </c>
      <c r="C5160" s="50" t="s">
        <v>157</v>
      </c>
      <c r="D5160" s="50" t="s">
        <v>3811</v>
      </c>
      <c r="E5160" s="248" t="s">
        <v>1900</v>
      </c>
      <c r="F5160" s="248"/>
      <c r="G5160" s="52" t="s">
        <v>266</v>
      </c>
      <c r="H5160" s="53">
        <v>1</v>
      </c>
      <c r="I5160" s="54">
        <v>0.33</v>
      </c>
      <c r="J5160" s="54">
        <v>0.33</v>
      </c>
      <c r="L5160">
        <f>_xlfn.XLOOKUP(B5160,Analítico!B:B,Analítico!I:I,0)</f>
        <v>0</v>
      </c>
    </row>
    <row r="5161" spans="1:12" ht="39" customHeight="1" thickBot="1" x14ac:dyDescent="0.3">
      <c r="A5161" s="50" t="s">
        <v>1638</v>
      </c>
      <c r="B5161" s="51" t="s">
        <v>3812</v>
      </c>
      <c r="C5161" s="50" t="s">
        <v>157</v>
      </c>
      <c r="D5161" s="50" t="s">
        <v>3813</v>
      </c>
      <c r="E5161" s="248" t="s">
        <v>1900</v>
      </c>
      <c r="F5161" s="248"/>
      <c r="G5161" s="52" t="s">
        <v>266</v>
      </c>
      <c r="H5161" s="53">
        <v>1</v>
      </c>
      <c r="I5161" s="54">
        <v>0.67</v>
      </c>
      <c r="J5161" s="54">
        <v>0.67</v>
      </c>
      <c r="L5161">
        <f>_xlfn.XLOOKUP(B5161,Analítico!B:B,Analítico!I:I,0)</f>
        <v>0</v>
      </c>
    </row>
    <row r="5162" spans="1:12" ht="26.25" hidden="1" thickBot="1" x14ac:dyDescent="0.3">
      <c r="A5162" s="44"/>
      <c r="B5162" s="44"/>
      <c r="C5162" s="44"/>
      <c r="D5162" s="44"/>
      <c r="E5162" s="44" t="s">
        <v>1629</v>
      </c>
      <c r="F5162" s="45">
        <v>12.07</v>
      </c>
      <c r="G5162" s="44" t="s">
        <v>1630</v>
      </c>
      <c r="H5162" s="45">
        <v>0</v>
      </c>
      <c r="I5162" s="44" t="s">
        <v>1631</v>
      </c>
      <c r="J5162" s="45">
        <v>12.07</v>
      </c>
      <c r="L5162">
        <f>_xlfn.XLOOKUP(B5162,Analítico!B:B,Analítico!I:I,0)</f>
        <v>0</v>
      </c>
    </row>
    <row r="5163" spans="1:12" ht="15" hidden="1" customHeight="1" thickBot="1" x14ac:dyDescent="0.3">
      <c r="A5163" s="44"/>
      <c r="B5163" s="44"/>
      <c r="C5163" s="44"/>
      <c r="D5163" s="44"/>
      <c r="E5163" s="44" t="s">
        <v>1632</v>
      </c>
      <c r="F5163" s="45">
        <v>4.03</v>
      </c>
      <c r="G5163" s="44"/>
      <c r="H5163" s="229" t="s">
        <v>1633</v>
      </c>
      <c r="I5163" s="229"/>
      <c r="J5163" s="45">
        <v>22.35</v>
      </c>
      <c r="L5163">
        <f>_xlfn.XLOOKUP(B5163,Analítico!B:B,Analítico!I:I,0)</f>
        <v>0</v>
      </c>
    </row>
    <row r="5164" spans="1:12" ht="0.75" customHeight="1" thickTop="1" x14ac:dyDescent="0.25">
      <c r="A5164" s="49"/>
      <c r="B5164" s="49"/>
      <c r="C5164" s="49"/>
      <c r="D5164" s="49"/>
      <c r="E5164" s="49"/>
      <c r="F5164" s="49"/>
      <c r="G5164" s="49"/>
      <c r="H5164" s="49"/>
      <c r="I5164" s="49"/>
      <c r="J5164" s="49"/>
      <c r="L5164">
        <f>_xlfn.XLOOKUP(B5164,Analítico!B:B,Analítico!I:I,0)</f>
        <v>0</v>
      </c>
    </row>
    <row r="5165" spans="1:12" ht="18" hidden="1" customHeight="1" x14ac:dyDescent="0.25">
      <c r="A5165" s="36"/>
      <c r="B5165" s="37" t="s">
        <v>137</v>
      </c>
      <c r="C5165" s="36" t="s">
        <v>138</v>
      </c>
      <c r="D5165" s="36" t="s">
        <v>9</v>
      </c>
      <c r="E5165" s="250" t="s">
        <v>1626</v>
      </c>
      <c r="F5165" s="250"/>
      <c r="G5165" s="38" t="s">
        <v>139</v>
      </c>
      <c r="H5165" s="37" t="s">
        <v>140</v>
      </c>
      <c r="I5165" s="37" t="s">
        <v>141</v>
      </c>
      <c r="J5165" s="37" t="s">
        <v>10</v>
      </c>
      <c r="L5165" t="str">
        <f>_xlfn.XLOOKUP(B5165,Analítico!B:B,Analítico!I:I,0)</f>
        <v>Valor Unit</v>
      </c>
    </row>
    <row r="5166" spans="1:12" ht="39" customHeight="1" x14ac:dyDescent="0.25">
      <c r="A5166" s="39" t="s">
        <v>1636</v>
      </c>
      <c r="B5166" s="40" t="s">
        <v>3806</v>
      </c>
      <c r="C5166" s="39" t="s">
        <v>157</v>
      </c>
      <c r="D5166" s="39" t="s">
        <v>3807</v>
      </c>
      <c r="E5166" s="251" t="s">
        <v>1900</v>
      </c>
      <c r="F5166" s="251"/>
      <c r="G5166" s="41" t="s">
        <v>266</v>
      </c>
      <c r="H5166" s="42">
        <v>1</v>
      </c>
      <c r="I5166" s="43">
        <v>0.35</v>
      </c>
      <c r="J5166" s="43">
        <v>0.35</v>
      </c>
      <c r="L5166">
        <f>_xlfn.XLOOKUP(B5166,Analítico!B:B,Analítico!I:I,0)</f>
        <v>0</v>
      </c>
    </row>
    <row r="5167" spans="1:12" ht="25.5" customHeight="1" thickBot="1" x14ac:dyDescent="0.3">
      <c r="A5167" s="55" t="s">
        <v>1627</v>
      </c>
      <c r="B5167" s="56" t="s">
        <v>3814</v>
      </c>
      <c r="C5167" s="55" t="s">
        <v>157</v>
      </c>
      <c r="D5167" s="55" t="s">
        <v>3815</v>
      </c>
      <c r="E5167" s="249" t="s">
        <v>1643</v>
      </c>
      <c r="F5167" s="249"/>
      <c r="G5167" s="57" t="s">
        <v>164</v>
      </c>
      <c r="H5167" s="58">
        <v>6.3999999999999997E-5</v>
      </c>
      <c r="I5167" s="59">
        <v>5622.51</v>
      </c>
      <c r="J5167" s="59">
        <v>0.35</v>
      </c>
      <c r="L5167">
        <f>_xlfn.XLOOKUP(B5167,Analítico!B:B,Analítico!I:I,0)</f>
        <v>0</v>
      </c>
    </row>
    <row r="5168" spans="1:12" ht="26.25" hidden="1" thickBot="1" x14ac:dyDescent="0.3">
      <c r="A5168" s="44"/>
      <c r="B5168" s="44"/>
      <c r="C5168" s="44"/>
      <c r="D5168" s="44"/>
      <c r="E5168" s="44" t="s">
        <v>1629</v>
      </c>
      <c r="F5168" s="45">
        <v>0</v>
      </c>
      <c r="G5168" s="44" t="s">
        <v>1630</v>
      </c>
      <c r="H5168" s="45">
        <v>0</v>
      </c>
      <c r="I5168" s="44" t="s">
        <v>1631</v>
      </c>
      <c r="J5168" s="45">
        <v>0</v>
      </c>
      <c r="L5168">
        <f>_xlfn.XLOOKUP(B5168,Analítico!B:B,Analítico!I:I,0)</f>
        <v>0</v>
      </c>
    </row>
    <row r="5169" spans="1:12" ht="15" hidden="1" customHeight="1" thickBot="1" x14ac:dyDescent="0.3">
      <c r="A5169" s="44"/>
      <c r="B5169" s="44"/>
      <c r="C5169" s="44"/>
      <c r="D5169" s="44"/>
      <c r="E5169" s="44" t="s">
        <v>1632</v>
      </c>
      <c r="F5169" s="45">
        <v>7.0000000000000007E-2</v>
      </c>
      <c r="G5169" s="44"/>
      <c r="H5169" s="229" t="s">
        <v>1633</v>
      </c>
      <c r="I5169" s="229"/>
      <c r="J5169" s="45">
        <v>0.42</v>
      </c>
      <c r="L5169">
        <f>_xlfn.XLOOKUP(B5169,Analítico!B:B,Analítico!I:I,0)</f>
        <v>0</v>
      </c>
    </row>
    <row r="5170" spans="1:12" ht="0.75" customHeight="1" thickTop="1" x14ac:dyDescent="0.25">
      <c r="A5170" s="49"/>
      <c r="B5170" s="49"/>
      <c r="C5170" s="49"/>
      <c r="D5170" s="49"/>
      <c r="E5170" s="49"/>
      <c r="F5170" s="49"/>
      <c r="G5170" s="49"/>
      <c r="H5170" s="49"/>
      <c r="I5170" s="49"/>
      <c r="J5170" s="49"/>
      <c r="L5170">
        <f>_xlfn.XLOOKUP(B5170,Analítico!B:B,Analítico!I:I,0)</f>
        <v>0</v>
      </c>
    </row>
    <row r="5171" spans="1:12" ht="18" hidden="1" customHeight="1" x14ac:dyDescent="0.25">
      <c r="A5171" s="36"/>
      <c r="B5171" s="37" t="s">
        <v>137</v>
      </c>
      <c r="C5171" s="36" t="s">
        <v>138</v>
      </c>
      <c r="D5171" s="36" t="s">
        <v>9</v>
      </c>
      <c r="E5171" s="250" t="s">
        <v>1626</v>
      </c>
      <c r="F5171" s="250"/>
      <c r="G5171" s="38" t="s">
        <v>139</v>
      </c>
      <c r="H5171" s="37" t="s">
        <v>140</v>
      </c>
      <c r="I5171" s="37" t="s">
        <v>141</v>
      </c>
      <c r="J5171" s="37" t="s">
        <v>10</v>
      </c>
      <c r="L5171" t="str">
        <f>_xlfn.XLOOKUP(B5171,Analítico!B:B,Analítico!I:I,0)</f>
        <v>Valor Unit</v>
      </c>
    </row>
    <row r="5172" spans="1:12" ht="39" customHeight="1" x14ac:dyDescent="0.25">
      <c r="A5172" s="39" t="s">
        <v>1636</v>
      </c>
      <c r="B5172" s="40" t="s">
        <v>3808</v>
      </c>
      <c r="C5172" s="39" t="s">
        <v>157</v>
      </c>
      <c r="D5172" s="39" t="s">
        <v>3809</v>
      </c>
      <c r="E5172" s="251" t="s">
        <v>1900</v>
      </c>
      <c r="F5172" s="251"/>
      <c r="G5172" s="41" t="s">
        <v>266</v>
      </c>
      <c r="H5172" s="42">
        <v>1</v>
      </c>
      <c r="I5172" s="43">
        <v>0.04</v>
      </c>
      <c r="J5172" s="43">
        <v>0.04</v>
      </c>
      <c r="L5172">
        <f>_xlfn.XLOOKUP(B5172,Analítico!B:B,Analítico!I:I,0)</f>
        <v>0</v>
      </c>
    </row>
    <row r="5173" spans="1:12" ht="25.5" customHeight="1" thickBot="1" x14ac:dyDescent="0.3">
      <c r="A5173" s="55" t="s">
        <v>1627</v>
      </c>
      <c r="B5173" s="56" t="s">
        <v>3814</v>
      </c>
      <c r="C5173" s="55" t="s">
        <v>157</v>
      </c>
      <c r="D5173" s="55" t="s">
        <v>3815</v>
      </c>
      <c r="E5173" s="249" t="s">
        <v>1643</v>
      </c>
      <c r="F5173" s="249"/>
      <c r="G5173" s="57" t="s">
        <v>164</v>
      </c>
      <c r="H5173" s="58">
        <v>7.6000000000000001E-6</v>
      </c>
      <c r="I5173" s="59">
        <v>5622.51</v>
      </c>
      <c r="J5173" s="59">
        <v>0.04</v>
      </c>
      <c r="L5173">
        <f>_xlfn.XLOOKUP(B5173,Analítico!B:B,Analítico!I:I,0)</f>
        <v>0</v>
      </c>
    </row>
    <row r="5174" spans="1:12" ht="26.25" hidden="1" thickBot="1" x14ac:dyDescent="0.3">
      <c r="A5174" s="44"/>
      <c r="B5174" s="44"/>
      <c r="C5174" s="44"/>
      <c r="D5174" s="44"/>
      <c r="E5174" s="44" t="s">
        <v>1629</v>
      </c>
      <c r="F5174" s="45">
        <v>0</v>
      </c>
      <c r="G5174" s="44" t="s">
        <v>1630</v>
      </c>
      <c r="H5174" s="45">
        <v>0</v>
      </c>
      <c r="I5174" s="44" t="s">
        <v>1631</v>
      </c>
      <c r="J5174" s="45">
        <v>0</v>
      </c>
      <c r="L5174">
        <f>_xlfn.XLOOKUP(B5174,Analítico!B:B,Analítico!I:I,0)</f>
        <v>0</v>
      </c>
    </row>
    <row r="5175" spans="1:12" ht="15" hidden="1" customHeight="1" thickBot="1" x14ac:dyDescent="0.3">
      <c r="A5175" s="44"/>
      <c r="B5175" s="44"/>
      <c r="C5175" s="44"/>
      <c r="D5175" s="44"/>
      <c r="E5175" s="44" t="s">
        <v>1632</v>
      </c>
      <c r="F5175" s="45">
        <v>0</v>
      </c>
      <c r="G5175" s="44"/>
      <c r="H5175" s="229" t="s">
        <v>1633</v>
      </c>
      <c r="I5175" s="229"/>
      <c r="J5175" s="45">
        <v>0.04</v>
      </c>
      <c r="L5175">
        <f>_xlfn.XLOOKUP(B5175,Analítico!B:B,Analítico!I:I,0)</f>
        <v>0</v>
      </c>
    </row>
    <row r="5176" spans="1:12" ht="0.75" customHeight="1" thickTop="1" x14ac:dyDescent="0.25">
      <c r="A5176" s="49"/>
      <c r="B5176" s="49"/>
      <c r="C5176" s="49"/>
      <c r="D5176" s="49"/>
      <c r="E5176" s="49"/>
      <c r="F5176" s="49"/>
      <c r="G5176" s="49"/>
      <c r="H5176" s="49"/>
      <c r="I5176" s="49"/>
      <c r="J5176" s="49"/>
      <c r="L5176">
        <f>_xlfn.XLOOKUP(B5176,Analítico!B:B,Analítico!I:I,0)</f>
        <v>0</v>
      </c>
    </row>
    <row r="5177" spans="1:12" ht="18" hidden="1" customHeight="1" x14ac:dyDescent="0.25">
      <c r="A5177" s="36"/>
      <c r="B5177" s="37" t="s">
        <v>137</v>
      </c>
      <c r="C5177" s="36" t="s">
        <v>138</v>
      </c>
      <c r="D5177" s="36" t="s">
        <v>9</v>
      </c>
      <c r="E5177" s="250" t="s">
        <v>1626</v>
      </c>
      <c r="F5177" s="250"/>
      <c r="G5177" s="38" t="s">
        <v>139</v>
      </c>
      <c r="H5177" s="37" t="s">
        <v>140</v>
      </c>
      <c r="I5177" s="37" t="s">
        <v>141</v>
      </c>
      <c r="J5177" s="37" t="s">
        <v>10</v>
      </c>
      <c r="L5177" t="str">
        <f>_xlfn.XLOOKUP(B5177,Analítico!B:B,Analítico!I:I,0)</f>
        <v>Valor Unit</v>
      </c>
    </row>
    <row r="5178" spans="1:12" ht="39" customHeight="1" x14ac:dyDescent="0.25">
      <c r="A5178" s="39" t="s">
        <v>1636</v>
      </c>
      <c r="B5178" s="40" t="s">
        <v>3810</v>
      </c>
      <c r="C5178" s="39" t="s">
        <v>157</v>
      </c>
      <c r="D5178" s="39" t="s">
        <v>3811</v>
      </c>
      <c r="E5178" s="251" t="s">
        <v>1900</v>
      </c>
      <c r="F5178" s="251"/>
      <c r="G5178" s="41" t="s">
        <v>266</v>
      </c>
      <c r="H5178" s="42">
        <v>1</v>
      </c>
      <c r="I5178" s="43">
        <v>0.33</v>
      </c>
      <c r="J5178" s="43">
        <v>0.33</v>
      </c>
      <c r="L5178">
        <f>_xlfn.XLOOKUP(B5178,Analítico!B:B,Analítico!I:I,0)</f>
        <v>0</v>
      </c>
    </row>
    <row r="5179" spans="1:12" ht="25.5" customHeight="1" thickBot="1" x14ac:dyDescent="0.3">
      <c r="A5179" s="55" t="s">
        <v>1627</v>
      </c>
      <c r="B5179" s="56" t="s">
        <v>3814</v>
      </c>
      <c r="C5179" s="55" t="s">
        <v>157</v>
      </c>
      <c r="D5179" s="55" t="s">
        <v>3815</v>
      </c>
      <c r="E5179" s="249" t="s">
        <v>1643</v>
      </c>
      <c r="F5179" s="249"/>
      <c r="G5179" s="57" t="s">
        <v>164</v>
      </c>
      <c r="H5179" s="58">
        <v>6.0000000000000002E-5</v>
      </c>
      <c r="I5179" s="59">
        <v>5622.51</v>
      </c>
      <c r="J5179" s="59">
        <v>0.33</v>
      </c>
      <c r="L5179">
        <f>_xlfn.XLOOKUP(B5179,Analítico!B:B,Analítico!I:I,0)</f>
        <v>0</v>
      </c>
    </row>
    <row r="5180" spans="1:12" ht="26.25" hidden="1" thickBot="1" x14ac:dyDescent="0.3">
      <c r="A5180" s="44"/>
      <c r="B5180" s="44"/>
      <c r="C5180" s="44"/>
      <c r="D5180" s="44"/>
      <c r="E5180" s="44" t="s">
        <v>1629</v>
      </c>
      <c r="F5180" s="45">
        <v>0</v>
      </c>
      <c r="G5180" s="44" t="s">
        <v>1630</v>
      </c>
      <c r="H5180" s="45">
        <v>0</v>
      </c>
      <c r="I5180" s="44" t="s">
        <v>1631</v>
      </c>
      <c r="J5180" s="45">
        <v>0</v>
      </c>
      <c r="L5180">
        <f>_xlfn.XLOOKUP(B5180,Analítico!B:B,Analítico!I:I,0)</f>
        <v>0</v>
      </c>
    </row>
    <row r="5181" spans="1:12" ht="15" hidden="1" customHeight="1" thickBot="1" x14ac:dyDescent="0.3">
      <c r="A5181" s="44"/>
      <c r="B5181" s="44"/>
      <c r="C5181" s="44"/>
      <c r="D5181" s="44"/>
      <c r="E5181" s="44" t="s">
        <v>1632</v>
      </c>
      <c r="F5181" s="45">
        <v>7.0000000000000007E-2</v>
      </c>
      <c r="G5181" s="44"/>
      <c r="H5181" s="229" t="s">
        <v>1633</v>
      </c>
      <c r="I5181" s="229"/>
      <c r="J5181" s="45">
        <v>0.4</v>
      </c>
      <c r="L5181">
        <f>_xlfn.XLOOKUP(B5181,Analítico!B:B,Analítico!I:I,0)</f>
        <v>0</v>
      </c>
    </row>
    <row r="5182" spans="1:12" ht="0.75" customHeight="1" thickTop="1" x14ac:dyDescent="0.25">
      <c r="A5182" s="49"/>
      <c r="B5182" s="49"/>
      <c r="C5182" s="49"/>
      <c r="D5182" s="49"/>
      <c r="E5182" s="49"/>
      <c r="F5182" s="49"/>
      <c r="G5182" s="49"/>
      <c r="H5182" s="49"/>
      <c r="I5182" s="49"/>
      <c r="J5182" s="49"/>
      <c r="L5182">
        <f>_xlfn.XLOOKUP(B5182,Analítico!B:B,Analítico!I:I,0)</f>
        <v>0</v>
      </c>
    </row>
    <row r="5183" spans="1:12" ht="18" hidden="1" customHeight="1" x14ac:dyDescent="0.25">
      <c r="A5183" s="36"/>
      <c r="B5183" s="37" t="s">
        <v>137</v>
      </c>
      <c r="C5183" s="36" t="s">
        <v>138</v>
      </c>
      <c r="D5183" s="36" t="s">
        <v>9</v>
      </c>
      <c r="E5183" s="250" t="s">
        <v>1626</v>
      </c>
      <c r="F5183" s="250"/>
      <c r="G5183" s="38" t="s">
        <v>139</v>
      </c>
      <c r="H5183" s="37" t="s">
        <v>140</v>
      </c>
      <c r="I5183" s="37" t="s">
        <v>141</v>
      </c>
      <c r="J5183" s="37" t="s">
        <v>10</v>
      </c>
      <c r="L5183" t="str">
        <f>_xlfn.XLOOKUP(B5183,Analítico!B:B,Analítico!I:I,0)</f>
        <v>Valor Unit</v>
      </c>
    </row>
    <row r="5184" spans="1:12" ht="39" customHeight="1" x14ac:dyDescent="0.25">
      <c r="A5184" s="39" t="s">
        <v>1636</v>
      </c>
      <c r="B5184" s="40" t="s">
        <v>3812</v>
      </c>
      <c r="C5184" s="39" t="s">
        <v>157</v>
      </c>
      <c r="D5184" s="39" t="s">
        <v>3813</v>
      </c>
      <c r="E5184" s="251" t="s">
        <v>1900</v>
      </c>
      <c r="F5184" s="251"/>
      <c r="G5184" s="41" t="s">
        <v>266</v>
      </c>
      <c r="H5184" s="42">
        <v>1</v>
      </c>
      <c r="I5184" s="43">
        <v>0.67</v>
      </c>
      <c r="J5184" s="43">
        <v>0.67</v>
      </c>
      <c r="L5184">
        <f>_xlfn.XLOOKUP(B5184,Analítico!B:B,Analítico!I:I,0)</f>
        <v>0</v>
      </c>
    </row>
    <row r="5185" spans="1:12" ht="25.5" customHeight="1" thickBot="1" x14ac:dyDescent="0.3">
      <c r="A5185" s="55" t="s">
        <v>1627</v>
      </c>
      <c r="B5185" s="56" t="s">
        <v>175</v>
      </c>
      <c r="C5185" s="55" t="s">
        <v>157</v>
      </c>
      <c r="D5185" s="55" t="s">
        <v>176</v>
      </c>
      <c r="E5185" s="249" t="s">
        <v>1648</v>
      </c>
      <c r="F5185" s="249"/>
      <c r="G5185" s="57" t="s">
        <v>177</v>
      </c>
      <c r="H5185" s="58">
        <v>0.78</v>
      </c>
      <c r="I5185" s="43">
        <f>L5185</f>
        <v>0.83785383606557384</v>
      </c>
      <c r="J5185" s="43">
        <f>H5185*I5185</f>
        <v>0.65352599213114759</v>
      </c>
      <c r="L5185">
        <f>_xlfn.XLOOKUP(B5185,Analítico!B:B,Analítico!I:I,0)</f>
        <v>0.83785383606557384</v>
      </c>
    </row>
    <row r="5186" spans="1:12" ht="26.25" hidden="1" thickBot="1" x14ac:dyDescent="0.3">
      <c r="A5186" s="44"/>
      <c r="B5186" s="44"/>
      <c r="C5186" s="44"/>
      <c r="D5186" s="44"/>
      <c r="E5186" s="44" t="s">
        <v>1629</v>
      </c>
      <c r="F5186" s="45">
        <v>0</v>
      </c>
      <c r="G5186" s="44" t="s">
        <v>1630</v>
      </c>
      <c r="H5186" s="45">
        <v>0</v>
      </c>
      <c r="I5186" s="44" t="s">
        <v>1631</v>
      </c>
      <c r="J5186" s="45">
        <v>0</v>
      </c>
      <c r="L5186">
        <f>_xlfn.XLOOKUP(B5186,Analítico!B:B,Analítico!I:I,0)</f>
        <v>0</v>
      </c>
    </row>
    <row r="5187" spans="1:12" ht="15" hidden="1" customHeight="1" thickBot="1" x14ac:dyDescent="0.3">
      <c r="A5187" s="44"/>
      <c r="B5187" s="44"/>
      <c r="C5187" s="44"/>
      <c r="D5187" s="44"/>
      <c r="E5187" s="44" t="s">
        <v>1632</v>
      </c>
      <c r="F5187" s="45">
        <v>0.14000000000000001</v>
      </c>
      <c r="G5187" s="44"/>
      <c r="H5187" s="229" t="s">
        <v>1633</v>
      </c>
      <c r="I5187" s="229"/>
      <c r="J5187" s="45">
        <v>0.81</v>
      </c>
      <c r="L5187">
        <f>_xlfn.XLOOKUP(B5187,Analítico!B:B,Analítico!I:I,0)</f>
        <v>0</v>
      </c>
    </row>
    <row r="5188" spans="1:12" ht="0.75" customHeight="1" thickTop="1" x14ac:dyDescent="0.25">
      <c r="A5188" s="49"/>
      <c r="B5188" s="49"/>
      <c r="C5188" s="49"/>
      <c r="D5188" s="49"/>
      <c r="E5188" s="49"/>
      <c r="F5188" s="49"/>
      <c r="G5188" s="49"/>
      <c r="H5188" s="49"/>
      <c r="I5188" s="49"/>
      <c r="J5188" s="49"/>
      <c r="L5188">
        <f>_xlfn.XLOOKUP(B5188,Analítico!B:B,Analítico!I:I,0)</f>
        <v>0</v>
      </c>
    </row>
    <row r="5189" spans="1:12" ht="18" hidden="1" customHeight="1" x14ac:dyDescent="0.25">
      <c r="A5189" s="36"/>
      <c r="B5189" s="37" t="s">
        <v>137</v>
      </c>
      <c r="C5189" s="36" t="s">
        <v>138</v>
      </c>
      <c r="D5189" s="36" t="s">
        <v>9</v>
      </c>
      <c r="E5189" s="250" t="s">
        <v>1626</v>
      </c>
      <c r="F5189" s="250"/>
      <c r="G5189" s="38" t="s">
        <v>139</v>
      </c>
      <c r="H5189" s="37" t="s">
        <v>140</v>
      </c>
      <c r="I5189" s="37" t="s">
        <v>141</v>
      </c>
      <c r="J5189" s="37" t="s">
        <v>10</v>
      </c>
      <c r="L5189" t="str">
        <f>_xlfn.XLOOKUP(B5189,Analítico!B:B,Analítico!I:I,0)</f>
        <v>Valor Unit</v>
      </c>
    </row>
    <row r="5190" spans="1:12" ht="39" customHeight="1" x14ac:dyDescent="0.25">
      <c r="A5190" s="39" t="s">
        <v>1636</v>
      </c>
      <c r="B5190" s="40" t="s">
        <v>3171</v>
      </c>
      <c r="C5190" s="39" t="s">
        <v>157</v>
      </c>
      <c r="D5190" s="39" t="s">
        <v>3172</v>
      </c>
      <c r="E5190" s="251" t="s">
        <v>1900</v>
      </c>
      <c r="F5190" s="251"/>
      <c r="G5190" s="41" t="s">
        <v>1904</v>
      </c>
      <c r="H5190" s="42">
        <v>1</v>
      </c>
      <c r="I5190" s="43">
        <f>L5190</f>
        <v>147.30000000000001</v>
      </c>
      <c r="J5190" s="43">
        <f>H5190*I5190</f>
        <v>147.30000000000001</v>
      </c>
      <c r="L5190">
        <f>_xlfn.XLOOKUP(B5190,Analítico!B:B,Analítico!I:I,0)</f>
        <v>147.30000000000001</v>
      </c>
    </row>
    <row r="5191" spans="1:12" ht="24" customHeight="1" x14ac:dyDescent="0.25">
      <c r="A5191" s="50" t="s">
        <v>1638</v>
      </c>
      <c r="B5191" s="51" t="s">
        <v>3816</v>
      </c>
      <c r="C5191" s="50" t="s">
        <v>157</v>
      </c>
      <c r="D5191" s="50" t="s">
        <v>3817</v>
      </c>
      <c r="E5191" s="248" t="s">
        <v>1637</v>
      </c>
      <c r="F5191" s="248"/>
      <c r="G5191" s="52" t="s">
        <v>266</v>
      </c>
      <c r="H5191" s="53">
        <v>1</v>
      </c>
      <c r="I5191" s="54">
        <v>21.87</v>
      </c>
      <c r="J5191" s="54">
        <v>21.87</v>
      </c>
      <c r="L5191">
        <f>_xlfn.XLOOKUP(B5191,Analítico!B:B,Analítico!I:I,0)</f>
        <v>0</v>
      </c>
    </row>
    <row r="5192" spans="1:12" ht="39" customHeight="1" x14ac:dyDescent="0.25">
      <c r="A5192" s="50" t="s">
        <v>1638</v>
      </c>
      <c r="B5192" s="51" t="s">
        <v>3818</v>
      </c>
      <c r="C5192" s="50" t="s">
        <v>157</v>
      </c>
      <c r="D5192" s="50" t="s">
        <v>3819</v>
      </c>
      <c r="E5192" s="248" t="s">
        <v>1900</v>
      </c>
      <c r="F5192" s="248"/>
      <c r="G5192" s="52" t="s">
        <v>266</v>
      </c>
      <c r="H5192" s="53">
        <v>1</v>
      </c>
      <c r="I5192" s="54">
        <v>96.78</v>
      </c>
      <c r="J5192" s="54">
        <v>96.78</v>
      </c>
      <c r="L5192">
        <f>_xlfn.XLOOKUP(B5192,Analítico!B:B,Analítico!I:I,0)</f>
        <v>0</v>
      </c>
    </row>
    <row r="5193" spans="1:12" ht="39" customHeight="1" x14ac:dyDescent="0.25">
      <c r="A5193" s="50" t="s">
        <v>1638</v>
      </c>
      <c r="B5193" s="51" t="s">
        <v>3820</v>
      </c>
      <c r="C5193" s="50" t="s">
        <v>157</v>
      </c>
      <c r="D5193" s="50" t="s">
        <v>3821</v>
      </c>
      <c r="E5193" s="248" t="s">
        <v>1900</v>
      </c>
      <c r="F5193" s="248"/>
      <c r="G5193" s="52" t="s">
        <v>266</v>
      </c>
      <c r="H5193" s="53">
        <v>1</v>
      </c>
      <c r="I5193" s="54">
        <v>17.420000000000002</v>
      </c>
      <c r="J5193" s="54">
        <v>17.420000000000002</v>
      </c>
      <c r="L5193">
        <f>_xlfn.XLOOKUP(B5193,Analítico!B:B,Analítico!I:I,0)</f>
        <v>0</v>
      </c>
    </row>
    <row r="5194" spans="1:12" ht="39" customHeight="1" thickBot="1" x14ac:dyDescent="0.3">
      <c r="A5194" s="50" t="s">
        <v>1638</v>
      </c>
      <c r="B5194" s="51" t="s">
        <v>3822</v>
      </c>
      <c r="C5194" s="50" t="s">
        <v>157</v>
      </c>
      <c r="D5194" s="50" t="s">
        <v>3823</v>
      </c>
      <c r="E5194" s="248" t="s">
        <v>1900</v>
      </c>
      <c r="F5194" s="248"/>
      <c r="G5194" s="52" t="s">
        <v>266</v>
      </c>
      <c r="H5194" s="53">
        <v>1</v>
      </c>
      <c r="I5194" s="54">
        <v>13.79</v>
      </c>
      <c r="J5194" s="54">
        <v>13.79</v>
      </c>
      <c r="L5194">
        <f>_xlfn.XLOOKUP(B5194,Analítico!B:B,Analítico!I:I,0)</f>
        <v>0</v>
      </c>
    </row>
    <row r="5195" spans="1:12" ht="26.25" hidden="1" thickBot="1" x14ac:dyDescent="0.3">
      <c r="A5195" s="44"/>
      <c r="B5195" s="44"/>
      <c r="C5195" s="44"/>
      <c r="D5195" s="44"/>
      <c r="E5195" s="44" t="s">
        <v>1629</v>
      </c>
      <c r="F5195" s="45">
        <v>17.010000000000002</v>
      </c>
      <c r="G5195" s="44" t="s">
        <v>1630</v>
      </c>
      <c r="H5195" s="45">
        <v>0</v>
      </c>
      <c r="I5195" s="44" t="s">
        <v>1631</v>
      </c>
      <c r="J5195" s="45">
        <v>17.010000000000002</v>
      </c>
      <c r="L5195">
        <f>_xlfn.XLOOKUP(B5195,Analítico!B:B,Analítico!I:I,0)</f>
        <v>0</v>
      </c>
    </row>
    <row r="5196" spans="1:12" ht="15" hidden="1" customHeight="1" thickBot="1" x14ac:dyDescent="0.3">
      <c r="A5196" s="44"/>
      <c r="B5196" s="44"/>
      <c r="C5196" s="44"/>
      <c r="D5196" s="44"/>
      <c r="E5196" s="44" t="s">
        <v>1632</v>
      </c>
      <c r="F5196" s="45">
        <v>32.96</v>
      </c>
      <c r="G5196" s="44"/>
      <c r="H5196" s="229" t="s">
        <v>1633</v>
      </c>
      <c r="I5196" s="229"/>
      <c r="J5196" s="45">
        <v>182.82</v>
      </c>
      <c r="L5196">
        <f>_xlfn.XLOOKUP(B5196,Analítico!B:B,Analítico!I:I,0)</f>
        <v>0</v>
      </c>
    </row>
    <row r="5197" spans="1:12" ht="0.75" customHeight="1" thickTop="1" x14ac:dyDescent="0.25">
      <c r="A5197" s="49"/>
      <c r="B5197" s="49"/>
      <c r="C5197" s="49"/>
      <c r="D5197" s="49"/>
      <c r="E5197" s="49"/>
      <c r="F5197" s="49"/>
      <c r="G5197" s="49"/>
      <c r="H5197" s="49"/>
      <c r="I5197" s="49"/>
      <c r="J5197" s="49"/>
      <c r="L5197">
        <f>_xlfn.XLOOKUP(B5197,Analítico!B:B,Analítico!I:I,0)</f>
        <v>0</v>
      </c>
    </row>
    <row r="5198" spans="1:12" ht="18" hidden="1" customHeight="1" x14ac:dyDescent="0.25">
      <c r="A5198" s="36"/>
      <c r="B5198" s="37" t="s">
        <v>137</v>
      </c>
      <c r="C5198" s="36" t="s">
        <v>138</v>
      </c>
      <c r="D5198" s="36" t="s">
        <v>9</v>
      </c>
      <c r="E5198" s="250" t="s">
        <v>1626</v>
      </c>
      <c r="F5198" s="250"/>
      <c r="G5198" s="38" t="s">
        <v>139</v>
      </c>
      <c r="H5198" s="37" t="s">
        <v>140</v>
      </c>
      <c r="I5198" s="37" t="s">
        <v>141</v>
      </c>
      <c r="J5198" s="37" t="s">
        <v>10</v>
      </c>
      <c r="L5198" t="str">
        <f>_xlfn.XLOOKUP(B5198,Analítico!B:B,Analítico!I:I,0)</f>
        <v>Valor Unit</v>
      </c>
    </row>
    <row r="5199" spans="1:12" ht="39" customHeight="1" x14ac:dyDescent="0.25">
      <c r="A5199" s="39" t="s">
        <v>1636</v>
      </c>
      <c r="B5199" s="40" t="s">
        <v>3169</v>
      </c>
      <c r="C5199" s="39" t="s">
        <v>157</v>
      </c>
      <c r="D5199" s="39" t="s">
        <v>3170</v>
      </c>
      <c r="E5199" s="251" t="s">
        <v>1900</v>
      </c>
      <c r="F5199" s="251"/>
      <c r="G5199" s="41" t="s">
        <v>1901</v>
      </c>
      <c r="H5199" s="42">
        <v>1</v>
      </c>
      <c r="I5199" s="43">
        <f>L5199</f>
        <v>311.20999999999998</v>
      </c>
      <c r="J5199" s="43">
        <f>H5199*I5199</f>
        <v>311.20999999999998</v>
      </c>
      <c r="L5199">
        <f>_xlfn.XLOOKUP(B5199,Analítico!B:B,Analítico!I:I,0)</f>
        <v>311.20999999999998</v>
      </c>
    </row>
    <row r="5200" spans="1:12" ht="24" customHeight="1" x14ac:dyDescent="0.25">
      <c r="A5200" s="50" t="s">
        <v>1638</v>
      </c>
      <c r="B5200" s="51" t="s">
        <v>3816</v>
      </c>
      <c r="C5200" s="50" t="s">
        <v>157</v>
      </c>
      <c r="D5200" s="50" t="s">
        <v>3817</v>
      </c>
      <c r="E5200" s="248" t="s">
        <v>1637</v>
      </c>
      <c r="F5200" s="248"/>
      <c r="G5200" s="52" t="s">
        <v>266</v>
      </c>
      <c r="H5200" s="53">
        <v>1</v>
      </c>
      <c r="I5200" s="54">
        <v>21.87</v>
      </c>
      <c r="J5200" s="54">
        <v>21.87</v>
      </c>
      <c r="L5200">
        <f>_xlfn.XLOOKUP(B5200,Analítico!B:B,Analítico!I:I,0)</f>
        <v>0</v>
      </c>
    </row>
    <row r="5201" spans="1:12" ht="39" customHeight="1" x14ac:dyDescent="0.25">
      <c r="A5201" s="50" t="s">
        <v>1638</v>
      </c>
      <c r="B5201" s="51" t="s">
        <v>3818</v>
      </c>
      <c r="C5201" s="50" t="s">
        <v>157</v>
      </c>
      <c r="D5201" s="50" t="s">
        <v>3819</v>
      </c>
      <c r="E5201" s="248" t="s">
        <v>1900</v>
      </c>
      <c r="F5201" s="248"/>
      <c r="G5201" s="52" t="s">
        <v>266</v>
      </c>
      <c r="H5201" s="53">
        <v>1</v>
      </c>
      <c r="I5201" s="54">
        <v>96.78</v>
      </c>
      <c r="J5201" s="54">
        <v>96.78</v>
      </c>
      <c r="L5201">
        <f>_xlfn.XLOOKUP(B5201,Analítico!B:B,Analítico!I:I,0)</f>
        <v>0</v>
      </c>
    </row>
    <row r="5202" spans="1:12" ht="39" customHeight="1" x14ac:dyDescent="0.25">
      <c r="A5202" s="50" t="s">
        <v>1638</v>
      </c>
      <c r="B5202" s="51" t="s">
        <v>3820</v>
      </c>
      <c r="C5202" s="50" t="s">
        <v>157</v>
      </c>
      <c r="D5202" s="50" t="s">
        <v>3821</v>
      </c>
      <c r="E5202" s="248" t="s">
        <v>1900</v>
      </c>
      <c r="F5202" s="248"/>
      <c r="G5202" s="52" t="s">
        <v>266</v>
      </c>
      <c r="H5202" s="53">
        <v>1</v>
      </c>
      <c r="I5202" s="54">
        <v>17.420000000000002</v>
      </c>
      <c r="J5202" s="54">
        <v>17.420000000000002</v>
      </c>
      <c r="L5202">
        <f>_xlfn.XLOOKUP(B5202,Analítico!B:B,Analítico!I:I,0)</f>
        <v>0</v>
      </c>
    </row>
    <row r="5203" spans="1:12" ht="39" customHeight="1" x14ac:dyDescent="0.25">
      <c r="A5203" s="50" t="s">
        <v>1638</v>
      </c>
      <c r="B5203" s="51" t="s">
        <v>3824</v>
      </c>
      <c r="C5203" s="50" t="s">
        <v>157</v>
      </c>
      <c r="D5203" s="50" t="s">
        <v>3825</v>
      </c>
      <c r="E5203" s="248" t="s">
        <v>1900</v>
      </c>
      <c r="F5203" s="248"/>
      <c r="G5203" s="52" t="s">
        <v>266</v>
      </c>
      <c r="H5203" s="53">
        <v>1</v>
      </c>
      <c r="I5203" s="54">
        <v>155.57</v>
      </c>
      <c r="J5203" s="54">
        <v>155.57</v>
      </c>
      <c r="L5203">
        <f>_xlfn.XLOOKUP(B5203,Analítico!B:B,Analítico!I:I,0)</f>
        <v>0</v>
      </c>
    </row>
    <row r="5204" spans="1:12" ht="39" customHeight="1" x14ac:dyDescent="0.25">
      <c r="A5204" s="50" t="s">
        <v>1638</v>
      </c>
      <c r="B5204" s="51" t="s">
        <v>3826</v>
      </c>
      <c r="C5204" s="50" t="s">
        <v>157</v>
      </c>
      <c r="D5204" s="50" t="s">
        <v>3827</v>
      </c>
      <c r="E5204" s="248" t="s">
        <v>1900</v>
      </c>
      <c r="F5204" s="248"/>
      <c r="G5204" s="52" t="s">
        <v>266</v>
      </c>
      <c r="H5204" s="53">
        <v>1</v>
      </c>
      <c r="I5204" s="54">
        <v>11.18</v>
      </c>
      <c r="J5204" s="54">
        <v>11.18</v>
      </c>
      <c r="L5204">
        <f>_xlfn.XLOOKUP(B5204,Analítico!B:B,Analítico!I:I,0)</f>
        <v>0</v>
      </c>
    </row>
    <row r="5205" spans="1:12" ht="39" customHeight="1" thickBot="1" x14ac:dyDescent="0.3">
      <c r="A5205" s="50" t="s">
        <v>1638</v>
      </c>
      <c r="B5205" s="51" t="s">
        <v>3822</v>
      </c>
      <c r="C5205" s="50" t="s">
        <v>157</v>
      </c>
      <c r="D5205" s="50" t="s">
        <v>3823</v>
      </c>
      <c r="E5205" s="248" t="s">
        <v>1900</v>
      </c>
      <c r="F5205" s="248"/>
      <c r="G5205" s="52" t="s">
        <v>266</v>
      </c>
      <c r="H5205" s="53">
        <v>1</v>
      </c>
      <c r="I5205" s="54">
        <v>13.79</v>
      </c>
      <c r="J5205" s="54">
        <v>13.79</v>
      </c>
      <c r="L5205">
        <f>_xlfn.XLOOKUP(B5205,Analítico!B:B,Analítico!I:I,0)</f>
        <v>0</v>
      </c>
    </row>
    <row r="5206" spans="1:12" ht="26.25" hidden="1" thickBot="1" x14ac:dyDescent="0.3">
      <c r="A5206" s="44"/>
      <c r="B5206" s="44"/>
      <c r="C5206" s="44"/>
      <c r="D5206" s="44"/>
      <c r="E5206" s="44" t="s">
        <v>1629</v>
      </c>
      <c r="F5206" s="45">
        <v>17.010000000000002</v>
      </c>
      <c r="G5206" s="44" t="s">
        <v>1630</v>
      </c>
      <c r="H5206" s="45">
        <v>0</v>
      </c>
      <c r="I5206" s="44" t="s">
        <v>1631</v>
      </c>
      <c r="J5206" s="45">
        <v>17.010000000000002</v>
      </c>
      <c r="L5206">
        <f>_xlfn.XLOOKUP(B5206,Analítico!B:B,Analítico!I:I,0)</f>
        <v>0</v>
      </c>
    </row>
    <row r="5207" spans="1:12" ht="15" hidden="1" customHeight="1" thickBot="1" x14ac:dyDescent="0.3">
      <c r="A5207" s="44"/>
      <c r="B5207" s="44"/>
      <c r="C5207" s="44"/>
      <c r="D5207" s="44"/>
      <c r="E5207" s="44" t="s">
        <v>1632</v>
      </c>
      <c r="F5207" s="45">
        <v>69.650000000000006</v>
      </c>
      <c r="G5207" s="44"/>
      <c r="H5207" s="229" t="s">
        <v>1633</v>
      </c>
      <c r="I5207" s="229"/>
      <c r="J5207" s="45">
        <v>386.26</v>
      </c>
      <c r="L5207">
        <f>_xlfn.XLOOKUP(B5207,Analítico!B:B,Analítico!I:I,0)</f>
        <v>0</v>
      </c>
    </row>
    <row r="5208" spans="1:12" ht="0.75" customHeight="1" thickTop="1" x14ac:dyDescent="0.25">
      <c r="A5208" s="49"/>
      <c r="B5208" s="49"/>
      <c r="C5208" s="49"/>
      <c r="D5208" s="49"/>
      <c r="E5208" s="49"/>
      <c r="F5208" s="49"/>
      <c r="G5208" s="49"/>
      <c r="H5208" s="49"/>
      <c r="I5208" s="49"/>
      <c r="J5208" s="49"/>
      <c r="L5208">
        <f>_xlfn.XLOOKUP(B5208,Analítico!B:B,Analítico!I:I,0)</f>
        <v>0</v>
      </c>
    </row>
    <row r="5209" spans="1:12" ht="18" hidden="1" customHeight="1" x14ac:dyDescent="0.25">
      <c r="A5209" s="36"/>
      <c r="B5209" s="37" t="s">
        <v>137</v>
      </c>
      <c r="C5209" s="36" t="s">
        <v>138</v>
      </c>
      <c r="D5209" s="36" t="s">
        <v>9</v>
      </c>
      <c r="E5209" s="250" t="s">
        <v>1626</v>
      </c>
      <c r="F5209" s="250"/>
      <c r="G5209" s="38" t="s">
        <v>139</v>
      </c>
      <c r="H5209" s="37" t="s">
        <v>140</v>
      </c>
      <c r="I5209" s="37" t="s">
        <v>141</v>
      </c>
      <c r="J5209" s="37" t="s">
        <v>10</v>
      </c>
      <c r="L5209" t="str">
        <f>_xlfn.XLOOKUP(B5209,Analítico!B:B,Analítico!I:I,0)</f>
        <v>Valor Unit</v>
      </c>
    </row>
    <row r="5210" spans="1:12" ht="39" customHeight="1" x14ac:dyDescent="0.25">
      <c r="A5210" s="39" t="s">
        <v>1636</v>
      </c>
      <c r="B5210" s="40" t="s">
        <v>3818</v>
      </c>
      <c r="C5210" s="39" t="s">
        <v>157</v>
      </c>
      <c r="D5210" s="39" t="s">
        <v>3819</v>
      </c>
      <c r="E5210" s="251" t="s">
        <v>1900</v>
      </c>
      <c r="F5210" s="251"/>
      <c r="G5210" s="41" t="s">
        <v>266</v>
      </c>
      <c r="H5210" s="42">
        <v>1</v>
      </c>
      <c r="I5210" s="43">
        <v>96.78</v>
      </c>
      <c r="J5210" s="43">
        <v>96.78</v>
      </c>
      <c r="L5210">
        <f>_xlfn.XLOOKUP(B5210,Analítico!B:B,Analítico!I:I,0)</f>
        <v>0</v>
      </c>
    </row>
    <row r="5211" spans="1:12" ht="39" customHeight="1" thickBot="1" x14ac:dyDescent="0.3">
      <c r="A5211" s="55" t="s">
        <v>1627</v>
      </c>
      <c r="B5211" s="56" t="s">
        <v>3828</v>
      </c>
      <c r="C5211" s="55" t="s">
        <v>157</v>
      </c>
      <c r="D5211" s="55" t="s">
        <v>3829</v>
      </c>
      <c r="E5211" s="249" t="s">
        <v>1643</v>
      </c>
      <c r="F5211" s="249"/>
      <c r="G5211" s="57" t="s">
        <v>164</v>
      </c>
      <c r="H5211" s="58">
        <v>4.0000000000000003E-5</v>
      </c>
      <c r="I5211" s="59">
        <v>2419548.54</v>
      </c>
      <c r="J5211" s="59">
        <v>96.78</v>
      </c>
      <c r="L5211">
        <f>_xlfn.XLOOKUP(B5211,Analítico!B:B,Analítico!I:I,0)</f>
        <v>0</v>
      </c>
    </row>
    <row r="5212" spans="1:12" ht="26.25" hidden="1" thickBot="1" x14ac:dyDescent="0.3">
      <c r="A5212" s="44"/>
      <c r="B5212" s="44"/>
      <c r="C5212" s="44"/>
      <c r="D5212" s="44"/>
      <c r="E5212" s="44" t="s">
        <v>1629</v>
      </c>
      <c r="F5212" s="45">
        <v>0</v>
      </c>
      <c r="G5212" s="44" t="s">
        <v>1630</v>
      </c>
      <c r="H5212" s="45">
        <v>0</v>
      </c>
      <c r="I5212" s="44" t="s">
        <v>1631</v>
      </c>
      <c r="J5212" s="45">
        <v>0</v>
      </c>
      <c r="L5212">
        <f>_xlfn.XLOOKUP(B5212,Analítico!B:B,Analítico!I:I,0)</f>
        <v>0</v>
      </c>
    </row>
    <row r="5213" spans="1:12" ht="15" hidden="1" customHeight="1" thickBot="1" x14ac:dyDescent="0.3">
      <c r="A5213" s="44"/>
      <c r="B5213" s="44"/>
      <c r="C5213" s="44"/>
      <c r="D5213" s="44"/>
      <c r="E5213" s="44" t="s">
        <v>1632</v>
      </c>
      <c r="F5213" s="45">
        <v>21.29</v>
      </c>
      <c r="G5213" s="44"/>
      <c r="H5213" s="229" t="s">
        <v>1633</v>
      </c>
      <c r="I5213" s="229"/>
      <c r="J5213" s="45">
        <v>118.07</v>
      </c>
      <c r="L5213">
        <f>_xlfn.XLOOKUP(B5213,Analítico!B:B,Analítico!I:I,0)</f>
        <v>0</v>
      </c>
    </row>
    <row r="5214" spans="1:12" ht="0.75" customHeight="1" thickTop="1" x14ac:dyDescent="0.25">
      <c r="A5214" s="49"/>
      <c r="B5214" s="49"/>
      <c r="C5214" s="49"/>
      <c r="D5214" s="49"/>
      <c r="E5214" s="49"/>
      <c r="F5214" s="49"/>
      <c r="G5214" s="49"/>
      <c r="H5214" s="49"/>
      <c r="I5214" s="49"/>
      <c r="J5214" s="49"/>
      <c r="L5214">
        <f>_xlfn.XLOOKUP(B5214,Analítico!B:B,Analítico!I:I,0)</f>
        <v>0</v>
      </c>
    </row>
    <row r="5215" spans="1:12" ht="18" hidden="1" customHeight="1" x14ac:dyDescent="0.25">
      <c r="A5215" s="36"/>
      <c r="B5215" s="37" t="s">
        <v>137</v>
      </c>
      <c r="C5215" s="36" t="s">
        <v>138</v>
      </c>
      <c r="D5215" s="36" t="s">
        <v>9</v>
      </c>
      <c r="E5215" s="250" t="s">
        <v>1626</v>
      </c>
      <c r="F5215" s="250"/>
      <c r="G5215" s="38" t="s">
        <v>139</v>
      </c>
      <c r="H5215" s="37" t="s">
        <v>140</v>
      </c>
      <c r="I5215" s="37" t="s">
        <v>141</v>
      </c>
      <c r="J5215" s="37" t="s">
        <v>10</v>
      </c>
      <c r="L5215" t="str">
        <f>_xlfn.XLOOKUP(B5215,Analítico!B:B,Analítico!I:I,0)</f>
        <v>Valor Unit</v>
      </c>
    </row>
    <row r="5216" spans="1:12" ht="39" customHeight="1" x14ac:dyDescent="0.25">
      <c r="A5216" s="39" t="s">
        <v>1636</v>
      </c>
      <c r="B5216" s="40" t="s">
        <v>3822</v>
      </c>
      <c r="C5216" s="39" t="s">
        <v>157</v>
      </c>
      <c r="D5216" s="39" t="s">
        <v>3823</v>
      </c>
      <c r="E5216" s="251" t="s">
        <v>1900</v>
      </c>
      <c r="F5216" s="251"/>
      <c r="G5216" s="41" t="s">
        <v>266</v>
      </c>
      <c r="H5216" s="42">
        <v>1</v>
      </c>
      <c r="I5216" s="43">
        <v>13.79</v>
      </c>
      <c r="J5216" s="43">
        <v>13.79</v>
      </c>
      <c r="L5216">
        <f>_xlfn.XLOOKUP(B5216,Analítico!B:B,Analítico!I:I,0)</f>
        <v>0</v>
      </c>
    </row>
    <row r="5217" spans="1:12" ht="39" customHeight="1" thickBot="1" x14ac:dyDescent="0.3">
      <c r="A5217" s="55" t="s">
        <v>1627</v>
      </c>
      <c r="B5217" s="56" t="s">
        <v>3828</v>
      </c>
      <c r="C5217" s="55" t="s">
        <v>157</v>
      </c>
      <c r="D5217" s="55" t="s">
        <v>3829</v>
      </c>
      <c r="E5217" s="249" t="s">
        <v>1643</v>
      </c>
      <c r="F5217" s="249"/>
      <c r="G5217" s="57" t="s">
        <v>164</v>
      </c>
      <c r="H5217" s="58">
        <v>5.6999999999999996E-6</v>
      </c>
      <c r="I5217" s="59">
        <v>2419548.54</v>
      </c>
      <c r="J5217" s="59">
        <v>13.79</v>
      </c>
      <c r="L5217">
        <f>_xlfn.XLOOKUP(B5217,Analítico!B:B,Analítico!I:I,0)</f>
        <v>0</v>
      </c>
    </row>
    <row r="5218" spans="1:12" ht="26.25" hidden="1" thickBot="1" x14ac:dyDescent="0.3">
      <c r="A5218" s="44"/>
      <c r="B5218" s="44"/>
      <c r="C5218" s="44"/>
      <c r="D5218" s="44"/>
      <c r="E5218" s="44" t="s">
        <v>1629</v>
      </c>
      <c r="F5218" s="45">
        <v>0</v>
      </c>
      <c r="G5218" s="44" t="s">
        <v>1630</v>
      </c>
      <c r="H5218" s="45">
        <v>0</v>
      </c>
      <c r="I5218" s="44" t="s">
        <v>1631</v>
      </c>
      <c r="J5218" s="45">
        <v>0</v>
      </c>
      <c r="L5218">
        <f>_xlfn.XLOOKUP(B5218,Analítico!B:B,Analítico!I:I,0)</f>
        <v>0</v>
      </c>
    </row>
    <row r="5219" spans="1:12" ht="15" hidden="1" customHeight="1" thickBot="1" x14ac:dyDescent="0.3">
      <c r="A5219" s="44"/>
      <c r="B5219" s="44"/>
      <c r="C5219" s="44"/>
      <c r="D5219" s="44"/>
      <c r="E5219" s="44" t="s">
        <v>1632</v>
      </c>
      <c r="F5219" s="45">
        <v>3.03</v>
      </c>
      <c r="G5219" s="44"/>
      <c r="H5219" s="229" t="s">
        <v>1633</v>
      </c>
      <c r="I5219" s="229"/>
      <c r="J5219" s="45">
        <v>16.82</v>
      </c>
      <c r="L5219">
        <f>_xlfn.XLOOKUP(B5219,Analítico!B:B,Analítico!I:I,0)</f>
        <v>0</v>
      </c>
    </row>
    <row r="5220" spans="1:12" ht="0.75" customHeight="1" thickTop="1" x14ac:dyDescent="0.25">
      <c r="A5220" s="49"/>
      <c r="B5220" s="49"/>
      <c r="C5220" s="49"/>
      <c r="D5220" s="49"/>
      <c r="E5220" s="49"/>
      <c r="F5220" s="49"/>
      <c r="G5220" s="49"/>
      <c r="H5220" s="49"/>
      <c r="I5220" s="49"/>
      <c r="J5220" s="49"/>
      <c r="L5220">
        <f>_xlfn.XLOOKUP(B5220,Analítico!B:B,Analítico!I:I,0)</f>
        <v>0</v>
      </c>
    </row>
    <row r="5221" spans="1:12" ht="18" hidden="1" customHeight="1" x14ac:dyDescent="0.25">
      <c r="A5221" s="36"/>
      <c r="B5221" s="37" t="s">
        <v>137</v>
      </c>
      <c r="C5221" s="36" t="s">
        <v>138</v>
      </c>
      <c r="D5221" s="36" t="s">
        <v>9</v>
      </c>
      <c r="E5221" s="250" t="s">
        <v>1626</v>
      </c>
      <c r="F5221" s="250"/>
      <c r="G5221" s="38" t="s">
        <v>139</v>
      </c>
      <c r="H5221" s="37" t="s">
        <v>140</v>
      </c>
      <c r="I5221" s="37" t="s">
        <v>141</v>
      </c>
      <c r="J5221" s="37" t="s">
        <v>10</v>
      </c>
      <c r="L5221" t="str">
        <f>_xlfn.XLOOKUP(B5221,Analítico!B:B,Analítico!I:I,0)</f>
        <v>Valor Unit</v>
      </c>
    </row>
    <row r="5222" spans="1:12" ht="39" customHeight="1" x14ac:dyDescent="0.25">
      <c r="A5222" s="39" t="s">
        <v>1636</v>
      </c>
      <c r="B5222" s="40" t="s">
        <v>3820</v>
      </c>
      <c r="C5222" s="39" t="s">
        <v>157</v>
      </c>
      <c r="D5222" s="39" t="s">
        <v>3821</v>
      </c>
      <c r="E5222" s="251" t="s">
        <v>1900</v>
      </c>
      <c r="F5222" s="251"/>
      <c r="G5222" s="41" t="s">
        <v>266</v>
      </c>
      <c r="H5222" s="42">
        <v>1</v>
      </c>
      <c r="I5222" s="43">
        <v>17.420000000000002</v>
      </c>
      <c r="J5222" s="43">
        <v>17.420000000000002</v>
      </c>
      <c r="L5222">
        <f>_xlfn.XLOOKUP(B5222,Analítico!B:B,Analítico!I:I,0)</f>
        <v>0</v>
      </c>
    </row>
    <row r="5223" spans="1:12" ht="39" customHeight="1" thickBot="1" x14ac:dyDescent="0.3">
      <c r="A5223" s="55" t="s">
        <v>1627</v>
      </c>
      <c r="B5223" s="56" t="s">
        <v>3828</v>
      </c>
      <c r="C5223" s="55" t="s">
        <v>157</v>
      </c>
      <c r="D5223" s="55" t="s">
        <v>3829</v>
      </c>
      <c r="E5223" s="249" t="s">
        <v>1643</v>
      </c>
      <c r="F5223" s="249"/>
      <c r="G5223" s="57" t="s">
        <v>164</v>
      </c>
      <c r="H5223" s="58">
        <v>7.1999999999999997E-6</v>
      </c>
      <c r="I5223" s="59">
        <v>2419548.54</v>
      </c>
      <c r="J5223" s="59">
        <v>17.420000000000002</v>
      </c>
      <c r="L5223">
        <f>_xlfn.XLOOKUP(B5223,Analítico!B:B,Analítico!I:I,0)</f>
        <v>0</v>
      </c>
    </row>
    <row r="5224" spans="1:12" ht="26.25" hidden="1" thickBot="1" x14ac:dyDescent="0.3">
      <c r="A5224" s="44"/>
      <c r="B5224" s="44"/>
      <c r="C5224" s="44"/>
      <c r="D5224" s="44"/>
      <c r="E5224" s="44" t="s">
        <v>1629</v>
      </c>
      <c r="F5224" s="45">
        <v>0</v>
      </c>
      <c r="G5224" s="44" t="s">
        <v>1630</v>
      </c>
      <c r="H5224" s="45">
        <v>0</v>
      </c>
      <c r="I5224" s="44" t="s">
        <v>1631</v>
      </c>
      <c r="J5224" s="45">
        <v>0</v>
      </c>
      <c r="L5224">
        <f>_xlfn.XLOOKUP(B5224,Analítico!B:B,Analítico!I:I,0)</f>
        <v>0</v>
      </c>
    </row>
    <row r="5225" spans="1:12" ht="15" hidden="1" customHeight="1" thickBot="1" x14ac:dyDescent="0.3">
      <c r="A5225" s="44"/>
      <c r="B5225" s="44"/>
      <c r="C5225" s="44"/>
      <c r="D5225" s="44"/>
      <c r="E5225" s="44" t="s">
        <v>1632</v>
      </c>
      <c r="F5225" s="45">
        <v>3.83</v>
      </c>
      <c r="G5225" s="44"/>
      <c r="H5225" s="229" t="s">
        <v>1633</v>
      </c>
      <c r="I5225" s="229"/>
      <c r="J5225" s="45">
        <v>21.25</v>
      </c>
      <c r="L5225">
        <f>_xlfn.XLOOKUP(B5225,Analítico!B:B,Analítico!I:I,0)</f>
        <v>0</v>
      </c>
    </row>
    <row r="5226" spans="1:12" ht="0.75" customHeight="1" thickTop="1" x14ac:dyDescent="0.25">
      <c r="A5226" s="49"/>
      <c r="B5226" s="49"/>
      <c r="C5226" s="49"/>
      <c r="D5226" s="49"/>
      <c r="E5226" s="49"/>
      <c r="F5226" s="49"/>
      <c r="G5226" s="49"/>
      <c r="H5226" s="49"/>
      <c r="I5226" s="49"/>
      <c r="J5226" s="49"/>
      <c r="L5226">
        <f>_xlfn.XLOOKUP(B5226,Analítico!B:B,Analítico!I:I,0)</f>
        <v>0</v>
      </c>
    </row>
    <row r="5227" spans="1:12" ht="18" hidden="1" customHeight="1" x14ac:dyDescent="0.25">
      <c r="A5227" s="36"/>
      <c r="B5227" s="37" t="s">
        <v>137</v>
      </c>
      <c r="C5227" s="36" t="s">
        <v>138</v>
      </c>
      <c r="D5227" s="36" t="s">
        <v>9</v>
      </c>
      <c r="E5227" s="250" t="s">
        <v>1626</v>
      </c>
      <c r="F5227" s="250"/>
      <c r="G5227" s="38" t="s">
        <v>139</v>
      </c>
      <c r="H5227" s="37" t="s">
        <v>140</v>
      </c>
      <c r="I5227" s="37" t="s">
        <v>141</v>
      </c>
      <c r="J5227" s="37" t="s">
        <v>10</v>
      </c>
      <c r="L5227" t="str">
        <f>_xlfn.XLOOKUP(B5227,Analítico!B:B,Analítico!I:I,0)</f>
        <v>Valor Unit</v>
      </c>
    </row>
    <row r="5228" spans="1:12" ht="39" customHeight="1" x14ac:dyDescent="0.25">
      <c r="A5228" s="39" t="s">
        <v>1636</v>
      </c>
      <c r="B5228" s="40" t="s">
        <v>3824</v>
      </c>
      <c r="C5228" s="39" t="s">
        <v>157</v>
      </c>
      <c r="D5228" s="39" t="s">
        <v>3825</v>
      </c>
      <c r="E5228" s="251" t="s">
        <v>1900</v>
      </c>
      <c r="F5228" s="251"/>
      <c r="G5228" s="41" t="s">
        <v>266</v>
      </c>
      <c r="H5228" s="42">
        <v>1</v>
      </c>
      <c r="I5228" s="43">
        <v>155.57</v>
      </c>
      <c r="J5228" s="43">
        <v>155.57</v>
      </c>
      <c r="L5228">
        <f>_xlfn.XLOOKUP(B5228,Analítico!B:B,Analítico!I:I,0)</f>
        <v>0</v>
      </c>
    </row>
    <row r="5229" spans="1:12" ht="39" customHeight="1" thickBot="1" x14ac:dyDescent="0.3">
      <c r="A5229" s="55" t="s">
        <v>1627</v>
      </c>
      <c r="B5229" s="56" t="s">
        <v>3828</v>
      </c>
      <c r="C5229" s="55" t="s">
        <v>157</v>
      </c>
      <c r="D5229" s="55" t="s">
        <v>3829</v>
      </c>
      <c r="E5229" s="249" t="s">
        <v>1643</v>
      </c>
      <c r="F5229" s="249"/>
      <c r="G5229" s="57" t="s">
        <v>164</v>
      </c>
      <c r="H5229" s="58">
        <v>6.4300000000000004E-5</v>
      </c>
      <c r="I5229" s="59">
        <v>2419548.54</v>
      </c>
      <c r="J5229" s="59">
        <v>155.57</v>
      </c>
      <c r="L5229">
        <f>_xlfn.XLOOKUP(B5229,Analítico!B:B,Analítico!I:I,0)</f>
        <v>0</v>
      </c>
    </row>
    <row r="5230" spans="1:12" ht="26.25" hidden="1" thickBot="1" x14ac:dyDescent="0.3">
      <c r="A5230" s="44"/>
      <c r="B5230" s="44"/>
      <c r="C5230" s="44"/>
      <c r="D5230" s="44"/>
      <c r="E5230" s="44" t="s">
        <v>1629</v>
      </c>
      <c r="F5230" s="45">
        <v>0</v>
      </c>
      <c r="G5230" s="44" t="s">
        <v>1630</v>
      </c>
      <c r="H5230" s="45">
        <v>0</v>
      </c>
      <c r="I5230" s="44" t="s">
        <v>1631</v>
      </c>
      <c r="J5230" s="45">
        <v>0</v>
      </c>
      <c r="L5230">
        <f>_xlfn.XLOOKUP(B5230,Analítico!B:B,Analítico!I:I,0)</f>
        <v>0</v>
      </c>
    </row>
    <row r="5231" spans="1:12" ht="15" hidden="1" customHeight="1" thickBot="1" x14ac:dyDescent="0.3">
      <c r="A5231" s="44"/>
      <c r="B5231" s="44"/>
      <c r="C5231" s="44"/>
      <c r="D5231" s="44"/>
      <c r="E5231" s="44" t="s">
        <v>1632</v>
      </c>
      <c r="F5231" s="45">
        <v>34.22</v>
      </c>
      <c r="G5231" s="44"/>
      <c r="H5231" s="229" t="s">
        <v>1633</v>
      </c>
      <c r="I5231" s="229"/>
      <c r="J5231" s="45">
        <v>189.79</v>
      </c>
      <c r="L5231">
        <f>_xlfn.XLOOKUP(B5231,Analítico!B:B,Analítico!I:I,0)</f>
        <v>0</v>
      </c>
    </row>
    <row r="5232" spans="1:12" ht="0.75" customHeight="1" thickTop="1" x14ac:dyDescent="0.25">
      <c r="A5232" s="49"/>
      <c r="B5232" s="49"/>
      <c r="C5232" s="49"/>
      <c r="D5232" s="49"/>
      <c r="E5232" s="49"/>
      <c r="F5232" s="49"/>
      <c r="G5232" s="49"/>
      <c r="H5232" s="49"/>
      <c r="I5232" s="49"/>
      <c r="J5232" s="49"/>
      <c r="L5232">
        <f>_xlfn.XLOOKUP(B5232,Analítico!B:B,Analítico!I:I,0)</f>
        <v>0</v>
      </c>
    </row>
    <row r="5233" spans="1:12" ht="18" hidden="1" customHeight="1" x14ac:dyDescent="0.25">
      <c r="A5233" s="36"/>
      <c r="B5233" s="37" t="s">
        <v>137</v>
      </c>
      <c r="C5233" s="36" t="s">
        <v>138</v>
      </c>
      <c r="D5233" s="36" t="s">
        <v>9</v>
      </c>
      <c r="E5233" s="250" t="s">
        <v>1626</v>
      </c>
      <c r="F5233" s="250"/>
      <c r="G5233" s="38" t="s">
        <v>139</v>
      </c>
      <c r="H5233" s="37" t="s">
        <v>140</v>
      </c>
      <c r="I5233" s="37" t="s">
        <v>141</v>
      </c>
      <c r="J5233" s="37" t="s">
        <v>10</v>
      </c>
      <c r="L5233" t="str">
        <f>_xlfn.XLOOKUP(B5233,Analítico!B:B,Analítico!I:I,0)</f>
        <v>Valor Unit</v>
      </c>
    </row>
    <row r="5234" spans="1:12" ht="39" customHeight="1" x14ac:dyDescent="0.25">
      <c r="A5234" s="39" t="s">
        <v>1636</v>
      </c>
      <c r="B5234" s="40" t="s">
        <v>3826</v>
      </c>
      <c r="C5234" s="39" t="s">
        <v>157</v>
      </c>
      <c r="D5234" s="39" t="s">
        <v>3827</v>
      </c>
      <c r="E5234" s="251" t="s">
        <v>1900</v>
      </c>
      <c r="F5234" s="251"/>
      <c r="G5234" s="41" t="s">
        <v>266</v>
      </c>
      <c r="H5234" s="42">
        <v>1</v>
      </c>
      <c r="I5234" s="43">
        <v>11.18</v>
      </c>
      <c r="J5234" s="43">
        <v>11.18</v>
      </c>
      <c r="L5234">
        <f>_xlfn.XLOOKUP(B5234,Analítico!B:B,Analítico!I:I,0)</f>
        <v>0</v>
      </c>
    </row>
    <row r="5235" spans="1:12" ht="25.5" customHeight="1" thickBot="1" x14ac:dyDescent="0.3">
      <c r="A5235" s="55" t="s">
        <v>1627</v>
      </c>
      <c r="B5235" s="56" t="s">
        <v>175</v>
      </c>
      <c r="C5235" s="55" t="s">
        <v>157</v>
      </c>
      <c r="D5235" s="55" t="s">
        <v>176</v>
      </c>
      <c r="E5235" s="249" t="s">
        <v>1648</v>
      </c>
      <c r="F5235" s="249"/>
      <c r="G5235" s="57" t="s">
        <v>177</v>
      </c>
      <c r="H5235" s="58">
        <v>13</v>
      </c>
      <c r="I5235" s="43">
        <f>L5235</f>
        <v>0.83785383606557384</v>
      </c>
      <c r="J5235" s="43">
        <f>H5235*I5235</f>
        <v>10.89209986885246</v>
      </c>
      <c r="L5235">
        <f>_xlfn.XLOOKUP(B5235,Analítico!B:B,Analítico!I:I,0)</f>
        <v>0.83785383606557384</v>
      </c>
    </row>
    <row r="5236" spans="1:12" ht="26.25" hidden="1" thickBot="1" x14ac:dyDescent="0.3">
      <c r="A5236" s="44"/>
      <c r="B5236" s="44"/>
      <c r="C5236" s="44"/>
      <c r="D5236" s="44"/>
      <c r="E5236" s="44" t="s">
        <v>1629</v>
      </c>
      <c r="F5236" s="45">
        <v>0</v>
      </c>
      <c r="G5236" s="44" t="s">
        <v>1630</v>
      </c>
      <c r="H5236" s="45">
        <v>0</v>
      </c>
      <c r="I5236" s="44" t="s">
        <v>1631</v>
      </c>
      <c r="J5236" s="45">
        <v>0</v>
      </c>
      <c r="L5236">
        <f>_xlfn.XLOOKUP(B5236,Analítico!B:B,Analítico!I:I,0)</f>
        <v>0</v>
      </c>
    </row>
    <row r="5237" spans="1:12" ht="15" hidden="1" customHeight="1" thickBot="1" x14ac:dyDescent="0.3">
      <c r="A5237" s="44"/>
      <c r="B5237" s="44"/>
      <c r="C5237" s="44"/>
      <c r="D5237" s="44"/>
      <c r="E5237" s="44" t="s">
        <v>1632</v>
      </c>
      <c r="F5237" s="45">
        <v>2.4500000000000002</v>
      </c>
      <c r="G5237" s="44"/>
      <c r="H5237" s="229" t="s">
        <v>1633</v>
      </c>
      <c r="I5237" s="229"/>
      <c r="J5237" s="45">
        <v>13.63</v>
      </c>
      <c r="L5237">
        <f>_xlfn.XLOOKUP(B5237,Analítico!B:B,Analítico!I:I,0)</f>
        <v>0</v>
      </c>
    </row>
    <row r="5238" spans="1:12" ht="0.75" customHeight="1" thickTop="1" x14ac:dyDescent="0.25">
      <c r="A5238" s="49"/>
      <c r="B5238" s="49"/>
      <c r="C5238" s="49"/>
      <c r="D5238" s="49"/>
      <c r="E5238" s="49"/>
      <c r="F5238" s="49"/>
      <c r="G5238" s="49"/>
      <c r="H5238" s="49"/>
      <c r="I5238" s="49"/>
      <c r="J5238" s="49"/>
      <c r="L5238">
        <f>_xlfn.XLOOKUP(B5238,Analítico!B:B,Analítico!I:I,0)</f>
        <v>0</v>
      </c>
    </row>
    <row r="5239" spans="1:12" ht="18" hidden="1" customHeight="1" x14ac:dyDescent="0.25">
      <c r="A5239" s="36"/>
      <c r="B5239" s="37" t="s">
        <v>137</v>
      </c>
      <c r="C5239" s="36" t="s">
        <v>138</v>
      </c>
      <c r="D5239" s="36" t="s">
        <v>9</v>
      </c>
      <c r="E5239" s="250" t="s">
        <v>1626</v>
      </c>
      <c r="F5239" s="250"/>
      <c r="G5239" s="38" t="s">
        <v>139</v>
      </c>
      <c r="H5239" s="37" t="s">
        <v>140</v>
      </c>
      <c r="I5239" s="37" t="s">
        <v>141</v>
      </c>
      <c r="J5239" s="37" t="s">
        <v>10</v>
      </c>
      <c r="L5239" t="str">
        <f>_xlfn.XLOOKUP(B5239,Analítico!B:B,Analítico!I:I,0)</f>
        <v>Valor Unit</v>
      </c>
    </row>
    <row r="5240" spans="1:12" ht="64.5" customHeight="1" x14ac:dyDescent="0.25">
      <c r="A5240" s="39" t="s">
        <v>1636</v>
      </c>
      <c r="B5240" s="40" t="s">
        <v>3305</v>
      </c>
      <c r="C5240" s="39" t="s">
        <v>157</v>
      </c>
      <c r="D5240" s="39" t="s">
        <v>3306</v>
      </c>
      <c r="E5240" s="251" t="s">
        <v>1900</v>
      </c>
      <c r="F5240" s="251"/>
      <c r="G5240" s="41" t="s">
        <v>1904</v>
      </c>
      <c r="H5240" s="42">
        <v>1</v>
      </c>
      <c r="I5240" s="43">
        <f>L5240</f>
        <v>52.45</v>
      </c>
      <c r="J5240" s="43">
        <f>H5240*I5240</f>
        <v>52.45</v>
      </c>
      <c r="L5240">
        <f>_xlfn.XLOOKUP(B5240,Analítico!B:B,Analítico!I:I,0)</f>
        <v>52.45</v>
      </c>
    </row>
    <row r="5241" spans="1:12" ht="25.5" customHeight="1" x14ac:dyDescent="0.25">
      <c r="A5241" s="50" t="s">
        <v>1638</v>
      </c>
      <c r="B5241" s="51" t="s">
        <v>3830</v>
      </c>
      <c r="C5241" s="50" t="s">
        <v>157</v>
      </c>
      <c r="D5241" s="50" t="s">
        <v>3831</v>
      </c>
      <c r="E5241" s="248" t="s">
        <v>1637</v>
      </c>
      <c r="F5241" s="248"/>
      <c r="G5241" s="52" t="s">
        <v>266</v>
      </c>
      <c r="H5241" s="53">
        <v>1</v>
      </c>
      <c r="I5241" s="54">
        <v>23.7</v>
      </c>
      <c r="J5241" s="54">
        <v>23.7</v>
      </c>
      <c r="L5241">
        <f>_xlfn.XLOOKUP(B5241,Analítico!B:B,Analítico!I:I,0)</f>
        <v>0</v>
      </c>
    </row>
    <row r="5242" spans="1:12" ht="64.5" customHeight="1" x14ac:dyDescent="0.25">
      <c r="A5242" s="50" t="s">
        <v>1638</v>
      </c>
      <c r="B5242" s="51" t="s">
        <v>3832</v>
      </c>
      <c r="C5242" s="50" t="s">
        <v>157</v>
      </c>
      <c r="D5242" s="50" t="s">
        <v>3833</v>
      </c>
      <c r="E5242" s="248" t="s">
        <v>1900</v>
      </c>
      <c r="F5242" s="248"/>
      <c r="G5242" s="52" t="s">
        <v>266</v>
      </c>
      <c r="H5242" s="53">
        <v>1</v>
      </c>
      <c r="I5242" s="54">
        <v>22.12</v>
      </c>
      <c r="J5242" s="54">
        <v>22.12</v>
      </c>
      <c r="L5242">
        <f>_xlfn.XLOOKUP(B5242,Analítico!B:B,Analítico!I:I,0)</f>
        <v>0</v>
      </c>
    </row>
    <row r="5243" spans="1:12" ht="64.5" customHeight="1" x14ac:dyDescent="0.25">
      <c r="A5243" s="50" t="s">
        <v>1638</v>
      </c>
      <c r="B5243" s="51" t="s">
        <v>3834</v>
      </c>
      <c r="C5243" s="50" t="s">
        <v>157</v>
      </c>
      <c r="D5243" s="50" t="s">
        <v>3835</v>
      </c>
      <c r="E5243" s="248" t="s">
        <v>1900</v>
      </c>
      <c r="F5243" s="248"/>
      <c r="G5243" s="52" t="s">
        <v>266</v>
      </c>
      <c r="H5243" s="53">
        <v>1</v>
      </c>
      <c r="I5243" s="54">
        <v>4.21</v>
      </c>
      <c r="J5243" s="54">
        <v>4.21</v>
      </c>
      <c r="L5243">
        <f>_xlfn.XLOOKUP(B5243,Analítico!B:B,Analítico!I:I,0)</f>
        <v>0</v>
      </c>
    </row>
    <row r="5244" spans="1:12" ht="64.5" customHeight="1" thickBot="1" x14ac:dyDescent="0.3">
      <c r="A5244" s="50" t="s">
        <v>1638</v>
      </c>
      <c r="B5244" s="51" t="s">
        <v>3836</v>
      </c>
      <c r="C5244" s="50" t="s">
        <v>157</v>
      </c>
      <c r="D5244" s="50" t="s">
        <v>3837</v>
      </c>
      <c r="E5244" s="248" t="s">
        <v>1900</v>
      </c>
      <c r="F5244" s="248"/>
      <c r="G5244" s="52" t="s">
        <v>266</v>
      </c>
      <c r="H5244" s="53">
        <v>1</v>
      </c>
      <c r="I5244" s="54">
        <v>3.33</v>
      </c>
      <c r="J5244" s="54">
        <v>3.33</v>
      </c>
      <c r="L5244">
        <f>_xlfn.XLOOKUP(B5244,Analítico!B:B,Analítico!I:I,0)</f>
        <v>0</v>
      </c>
    </row>
    <row r="5245" spans="1:12" ht="26.25" hidden="1" thickBot="1" x14ac:dyDescent="0.3">
      <c r="A5245" s="44"/>
      <c r="B5245" s="44"/>
      <c r="C5245" s="44"/>
      <c r="D5245" s="44"/>
      <c r="E5245" s="44" t="s">
        <v>1629</v>
      </c>
      <c r="F5245" s="45">
        <v>18.84</v>
      </c>
      <c r="G5245" s="44" t="s">
        <v>1630</v>
      </c>
      <c r="H5245" s="45">
        <v>0</v>
      </c>
      <c r="I5245" s="44" t="s">
        <v>1631</v>
      </c>
      <c r="J5245" s="45">
        <v>18.84</v>
      </c>
      <c r="L5245">
        <f>_xlfn.XLOOKUP(B5245,Analítico!B:B,Analítico!I:I,0)</f>
        <v>0</v>
      </c>
    </row>
    <row r="5246" spans="1:12" ht="15" hidden="1" customHeight="1" thickBot="1" x14ac:dyDescent="0.3">
      <c r="A5246" s="44"/>
      <c r="B5246" s="44"/>
      <c r="C5246" s="44"/>
      <c r="D5246" s="44"/>
      <c r="E5246" s="44" t="s">
        <v>1632</v>
      </c>
      <c r="F5246" s="45">
        <v>11.73</v>
      </c>
      <c r="G5246" s="44"/>
      <c r="H5246" s="229" t="s">
        <v>1633</v>
      </c>
      <c r="I5246" s="229"/>
      <c r="J5246" s="45">
        <v>65.09</v>
      </c>
      <c r="L5246">
        <f>_xlfn.XLOOKUP(B5246,Analítico!B:B,Analítico!I:I,0)</f>
        <v>0</v>
      </c>
    </row>
    <row r="5247" spans="1:12" ht="0.75" customHeight="1" thickTop="1" x14ac:dyDescent="0.25">
      <c r="A5247" s="49"/>
      <c r="B5247" s="49"/>
      <c r="C5247" s="49"/>
      <c r="D5247" s="49"/>
      <c r="E5247" s="49"/>
      <c r="F5247" s="49"/>
      <c r="G5247" s="49"/>
      <c r="H5247" s="49"/>
      <c r="I5247" s="49"/>
      <c r="J5247" s="49"/>
      <c r="L5247">
        <f>_xlfn.XLOOKUP(B5247,Analítico!B:B,Analítico!I:I,0)</f>
        <v>0</v>
      </c>
    </row>
    <row r="5248" spans="1:12" ht="18" hidden="1" customHeight="1" x14ac:dyDescent="0.25">
      <c r="A5248" s="36"/>
      <c r="B5248" s="37" t="s">
        <v>137</v>
      </c>
      <c r="C5248" s="36" t="s">
        <v>138</v>
      </c>
      <c r="D5248" s="36" t="s">
        <v>9</v>
      </c>
      <c r="E5248" s="250" t="s">
        <v>1626</v>
      </c>
      <c r="F5248" s="250"/>
      <c r="G5248" s="38" t="s">
        <v>139</v>
      </c>
      <c r="H5248" s="37" t="s">
        <v>140</v>
      </c>
      <c r="I5248" s="37" t="s">
        <v>141</v>
      </c>
      <c r="J5248" s="37" t="s">
        <v>10</v>
      </c>
      <c r="L5248" t="str">
        <f>_xlfn.XLOOKUP(B5248,Analítico!B:B,Analítico!I:I,0)</f>
        <v>Valor Unit</v>
      </c>
    </row>
    <row r="5249" spans="1:12" ht="64.5" customHeight="1" x14ac:dyDescent="0.25">
      <c r="A5249" s="39" t="s">
        <v>1636</v>
      </c>
      <c r="B5249" s="40" t="s">
        <v>3303</v>
      </c>
      <c r="C5249" s="39" t="s">
        <v>157</v>
      </c>
      <c r="D5249" s="39" t="s">
        <v>3304</v>
      </c>
      <c r="E5249" s="251" t="s">
        <v>1900</v>
      </c>
      <c r="F5249" s="251"/>
      <c r="G5249" s="41" t="s">
        <v>1901</v>
      </c>
      <c r="H5249" s="42">
        <v>1</v>
      </c>
      <c r="I5249" s="43">
        <f>L5249</f>
        <v>207.73</v>
      </c>
      <c r="J5249" s="43">
        <f>H5249*I5249</f>
        <v>207.73</v>
      </c>
      <c r="L5249">
        <f>_xlfn.XLOOKUP(B5249,Analítico!B:B,Analítico!I:I,0)</f>
        <v>207.73</v>
      </c>
    </row>
    <row r="5250" spans="1:12" ht="25.5" customHeight="1" x14ac:dyDescent="0.25">
      <c r="A5250" s="50" t="s">
        <v>1638</v>
      </c>
      <c r="B5250" s="51" t="s">
        <v>3830</v>
      </c>
      <c r="C5250" s="50" t="s">
        <v>157</v>
      </c>
      <c r="D5250" s="50" t="s">
        <v>3831</v>
      </c>
      <c r="E5250" s="248" t="s">
        <v>1637</v>
      </c>
      <c r="F5250" s="248"/>
      <c r="G5250" s="52" t="s">
        <v>266</v>
      </c>
      <c r="H5250" s="53">
        <v>1</v>
      </c>
      <c r="I5250" s="54">
        <v>23.7</v>
      </c>
      <c r="J5250" s="54">
        <v>23.7</v>
      </c>
      <c r="L5250">
        <f>_xlfn.XLOOKUP(B5250,Analítico!B:B,Analítico!I:I,0)</f>
        <v>0</v>
      </c>
    </row>
    <row r="5251" spans="1:12" ht="64.5" customHeight="1" x14ac:dyDescent="0.25">
      <c r="A5251" s="50" t="s">
        <v>1638</v>
      </c>
      <c r="B5251" s="51" t="s">
        <v>3832</v>
      </c>
      <c r="C5251" s="50" t="s">
        <v>157</v>
      </c>
      <c r="D5251" s="50" t="s">
        <v>3833</v>
      </c>
      <c r="E5251" s="248" t="s">
        <v>1900</v>
      </c>
      <c r="F5251" s="248"/>
      <c r="G5251" s="52" t="s">
        <v>266</v>
      </c>
      <c r="H5251" s="53">
        <v>1</v>
      </c>
      <c r="I5251" s="54">
        <v>22.12</v>
      </c>
      <c r="J5251" s="54">
        <v>22.12</v>
      </c>
      <c r="L5251">
        <f>_xlfn.XLOOKUP(B5251,Analítico!B:B,Analítico!I:I,0)</f>
        <v>0</v>
      </c>
    </row>
    <row r="5252" spans="1:12" ht="64.5" customHeight="1" x14ac:dyDescent="0.25">
      <c r="A5252" s="50" t="s">
        <v>1638</v>
      </c>
      <c r="B5252" s="51" t="s">
        <v>3834</v>
      </c>
      <c r="C5252" s="50" t="s">
        <v>157</v>
      </c>
      <c r="D5252" s="50" t="s">
        <v>3835</v>
      </c>
      <c r="E5252" s="248" t="s">
        <v>1900</v>
      </c>
      <c r="F5252" s="248"/>
      <c r="G5252" s="52" t="s">
        <v>266</v>
      </c>
      <c r="H5252" s="53">
        <v>1</v>
      </c>
      <c r="I5252" s="54">
        <v>4.21</v>
      </c>
      <c r="J5252" s="54">
        <v>4.21</v>
      </c>
      <c r="L5252">
        <f>_xlfn.XLOOKUP(B5252,Analítico!B:B,Analítico!I:I,0)</f>
        <v>0</v>
      </c>
    </row>
    <row r="5253" spans="1:12" ht="64.5" customHeight="1" x14ac:dyDescent="0.25">
      <c r="A5253" s="50" t="s">
        <v>1638</v>
      </c>
      <c r="B5253" s="51" t="s">
        <v>3836</v>
      </c>
      <c r="C5253" s="50" t="s">
        <v>157</v>
      </c>
      <c r="D5253" s="50" t="s">
        <v>3837</v>
      </c>
      <c r="E5253" s="248" t="s">
        <v>1900</v>
      </c>
      <c r="F5253" s="248"/>
      <c r="G5253" s="52" t="s">
        <v>266</v>
      </c>
      <c r="H5253" s="53">
        <v>1</v>
      </c>
      <c r="I5253" s="54">
        <v>3.33</v>
      </c>
      <c r="J5253" s="54">
        <v>3.33</v>
      </c>
      <c r="L5253">
        <f>_xlfn.XLOOKUP(B5253,Analítico!B:B,Analítico!I:I,0)</f>
        <v>0</v>
      </c>
    </row>
    <row r="5254" spans="1:12" ht="64.5" customHeight="1" x14ac:dyDescent="0.25">
      <c r="A5254" s="50" t="s">
        <v>1638</v>
      </c>
      <c r="B5254" s="51" t="s">
        <v>3838</v>
      </c>
      <c r="C5254" s="50" t="s">
        <v>157</v>
      </c>
      <c r="D5254" s="50" t="s">
        <v>3839</v>
      </c>
      <c r="E5254" s="248" t="s">
        <v>1900</v>
      </c>
      <c r="F5254" s="248"/>
      <c r="G5254" s="52" t="s">
        <v>266</v>
      </c>
      <c r="H5254" s="53">
        <v>1</v>
      </c>
      <c r="I5254" s="54">
        <v>38.07</v>
      </c>
      <c r="J5254" s="54">
        <v>38.07</v>
      </c>
      <c r="L5254">
        <f>_xlfn.XLOOKUP(B5254,Analítico!B:B,Analítico!I:I,0)</f>
        <v>0</v>
      </c>
    </row>
    <row r="5255" spans="1:12" ht="64.5" customHeight="1" thickBot="1" x14ac:dyDescent="0.3">
      <c r="A5255" s="50" t="s">
        <v>1638</v>
      </c>
      <c r="B5255" s="51" t="s">
        <v>3840</v>
      </c>
      <c r="C5255" s="50" t="s">
        <v>157</v>
      </c>
      <c r="D5255" s="50" t="s">
        <v>3841</v>
      </c>
      <c r="E5255" s="248" t="s">
        <v>1900</v>
      </c>
      <c r="F5255" s="248"/>
      <c r="G5255" s="52" t="s">
        <v>266</v>
      </c>
      <c r="H5255" s="53">
        <v>1</v>
      </c>
      <c r="I5255" s="54">
        <v>119.9</v>
      </c>
      <c r="J5255" s="54">
        <v>119.9</v>
      </c>
      <c r="L5255">
        <f>_xlfn.XLOOKUP(B5255,Analítico!B:B,Analítico!I:I,0)</f>
        <v>0</v>
      </c>
    </row>
    <row r="5256" spans="1:12" ht="26.25" hidden="1" thickBot="1" x14ac:dyDescent="0.3">
      <c r="A5256" s="44"/>
      <c r="B5256" s="44"/>
      <c r="C5256" s="44"/>
      <c r="D5256" s="44"/>
      <c r="E5256" s="44" t="s">
        <v>1629</v>
      </c>
      <c r="F5256" s="45">
        <v>18.84</v>
      </c>
      <c r="G5256" s="44" t="s">
        <v>1630</v>
      </c>
      <c r="H5256" s="45">
        <v>0</v>
      </c>
      <c r="I5256" s="44" t="s">
        <v>1631</v>
      </c>
      <c r="J5256" s="45">
        <v>18.84</v>
      </c>
      <c r="L5256">
        <f>_xlfn.XLOOKUP(B5256,Analítico!B:B,Analítico!I:I,0)</f>
        <v>0</v>
      </c>
    </row>
    <row r="5257" spans="1:12" ht="15" hidden="1" customHeight="1" thickBot="1" x14ac:dyDescent="0.3">
      <c r="A5257" s="44"/>
      <c r="B5257" s="44"/>
      <c r="C5257" s="44"/>
      <c r="D5257" s="44"/>
      <c r="E5257" s="44" t="s">
        <v>1632</v>
      </c>
      <c r="F5257" s="45">
        <v>46.49</v>
      </c>
      <c r="G5257" s="44"/>
      <c r="H5257" s="229" t="s">
        <v>1633</v>
      </c>
      <c r="I5257" s="229"/>
      <c r="J5257" s="45">
        <v>257.82</v>
      </c>
      <c r="L5257">
        <f>_xlfn.XLOOKUP(B5257,Analítico!B:B,Analítico!I:I,0)</f>
        <v>0</v>
      </c>
    </row>
    <row r="5258" spans="1:12" ht="0.75" customHeight="1" thickTop="1" x14ac:dyDescent="0.25">
      <c r="A5258" s="49"/>
      <c r="B5258" s="49"/>
      <c r="C5258" s="49"/>
      <c r="D5258" s="49"/>
      <c r="E5258" s="49"/>
      <c r="F5258" s="49"/>
      <c r="G5258" s="49"/>
      <c r="H5258" s="49"/>
      <c r="I5258" s="49"/>
      <c r="J5258" s="49"/>
      <c r="L5258">
        <f>_xlfn.XLOOKUP(B5258,Analítico!B:B,Analítico!I:I,0)</f>
        <v>0</v>
      </c>
    </row>
    <row r="5259" spans="1:12" ht="18" hidden="1" customHeight="1" x14ac:dyDescent="0.25">
      <c r="A5259" s="36"/>
      <c r="B5259" s="37" t="s">
        <v>137</v>
      </c>
      <c r="C5259" s="36" t="s">
        <v>138</v>
      </c>
      <c r="D5259" s="36" t="s">
        <v>9</v>
      </c>
      <c r="E5259" s="250" t="s">
        <v>1626</v>
      </c>
      <c r="F5259" s="250"/>
      <c r="G5259" s="38" t="s">
        <v>139</v>
      </c>
      <c r="H5259" s="37" t="s">
        <v>140</v>
      </c>
      <c r="I5259" s="37" t="s">
        <v>141</v>
      </c>
      <c r="J5259" s="37" t="s">
        <v>10</v>
      </c>
      <c r="L5259" t="str">
        <f>_xlfn.XLOOKUP(B5259,Analítico!B:B,Analítico!I:I,0)</f>
        <v>Valor Unit</v>
      </c>
    </row>
    <row r="5260" spans="1:12" ht="64.5" customHeight="1" x14ac:dyDescent="0.25">
      <c r="A5260" s="39" t="s">
        <v>1636</v>
      </c>
      <c r="B5260" s="40" t="s">
        <v>3832</v>
      </c>
      <c r="C5260" s="39" t="s">
        <v>157</v>
      </c>
      <c r="D5260" s="39" t="s">
        <v>3833</v>
      </c>
      <c r="E5260" s="251" t="s">
        <v>1900</v>
      </c>
      <c r="F5260" s="251"/>
      <c r="G5260" s="41" t="s">
        <v>266</v>
      </c>
      <c r="H5260" s="42">
        <v>1</v>
      </c>
      <c r="I5260" s="43">
        <v>22.12</v>
      </c>
      <c r="J5260" s="43">
        <v>22.12</v>
      </c>
      <c r="L5260">
        <f>_xlfn.XLOOKUP(B5260,Analítico!B:B,Analítico!I:I,0)</f>
        <v>0</v>
      </c>
    </row>
    <row r="5261" spans="1:12" ht="64.5" customHeight="1" x14ac:dyDescent="0.25">
      <c r="A5261" s="55" t="s">
        <v>1627</v>
      </c>
      <c r="B5261" s="56" t="s">
        <v>3842</v>
      </c>
      <c r="C5261" s="55" t="s">
        <v>157</v>
      </c>
      <c r="D5261" s="55" t="s">
        <v>3843</v>
      </c>
      <c r="E5261" s="249" t="s">
        <v>1643</v>
      </c>
      <c r="F5261" s="249"/>
      <c r="G5261" s="57" t="s">
        <v>164</v>
      </c>
      <c r="H5261" s="58">
        <v>5.5099999999999998E-5</v>
      </c>
      <c r="I5261" s="59">
        <v>99264.639999999999</v>
      </c>
      <c r="J5261" s="59">
        <v>5.46</v>
      </c>
      <c r="L5261">
        <f>_xlfn.XLOOKUP(B5261,Analítico!B:B,Analítico!I:I,0)</f>
        <v>0</v>
      </c>
    </row>
    <row r="5262" spans="1:12" ht="51.75" customHeight="1" thickBot="1" x14ac:dyDescent="0.3">
      <c r="A5262" s="55" t="s">
        <v>1627</v>
      </c>
      <c r="B5262" s="56" t="s">
        <v>3844</v>
      </c>
      <c r="C5262" s="55" t="s">
        <v>157</v>
      </c>
      <c r="D5262" s="55" t="s">
        <v>3845</v>
      </c>
      <c r="E5262" s="249" t="s">
        <v>1643</v>
      </c>
      <c r="F5262" s="249"/>
      <c r="G5262" s="57" t="s">
        <v>164</v>
      </c>
      <c r="H5262" s="58">
        <v>3.43E-5</v>
      </c>
      <c r="I5262" s="59">
        <v>485871.11</v>
      </c>
      <c r="J5262" s="59">
        <v>16.66</v>
      </c>
      <c r="L5262">
        <f>_xlfn.XLOOKUP(B5262,Analítico!B:B,Analítico!I:I,0)</f>
        <v>0</v>
      </c>
    </row>
    <row r="5263" spans="1:12" ht="26.25" hidden="1" thickBot="1" x14ac:dyDescent="0.3">
      <c r="A5263" s="44"/>
      <c r="B5263" s="44"/>
      <c r="C5263" s="44"/>
      <c r="D5263" s="44"/>
      <c r="E5263" s="44" t="s">
        <v>1629</v>
      </c>
      <c r="F5263" s="45">
        <v>0</v>
      </c>
      <c r="G5263" s="44" t="s">
        <v>1630</v>
      </c>
      <c r="H5263" s="45">
        <v>0</v>
      </c>
      <c r="I5263" s="44" t="s">
        <v>1631</v>
      </c>
      <c r="J5263" s="45">
        <v>0</v>
      </c>
      <c r="L5263">
        <f>_xlfn.XLOOKUP(B5263,Analítico!B:B,Analítico!I:I,0)</f>
        <v>0</v>
      </c>
    </row>
    <row r="5264" spans="1:12" ht="15" hidden="1" customHeight="1" thickBot="1" x14ac:dyDescent="0.3">
      <c r="A5264" s="44"/>
      <c r="B5264" s="44"/>
      <c r="C5264" s="44"/>
      <c r="D5264" s="44"/>
      <c r="E5264" s="44" t="s">
        <v>1632</v>
      </c>
      <c r="F5264" s="45">
        <v>4.8600000000000003</v>
      </c>
      <c r="G5264" s="44"/>
      <c r="H5264" s="229" t="s">
        <v>1633</v>
      </c>
      <c r="I5264" s="229"/>
      <c r="J5264" s="45">
        <v>26.98</v>
      </c>
      <c r="L5264">
        <f>_xlfn.XLOOKUP(B5264,Analítico!B:B,Analítico!I:I,0)</f>
        <v>0</v>
      </c>
    </row>
    <row r="5265" spans="1:12" ht="0.75" customHeight="1" thickTop="1" x14ac:dyDescent="0.25">
      <c r="A5265" s="49"/>
      <c r="B5265" s="49"/>
      <c r="C5265" s="49"/>
      <c r="D5265" s="49"/>
      <c r="E5265" s="49"/>
      <c r="F5265" s="49"/>
      <c r="G5265" s="49"/>
      <c r="H5265" s="49"/>
      <c r="I5265" s="49"/>
      <c r="J5265" s="49"/>
      <c r="L5265">
        <f>_xlfn.XLOOKUP(B5265,Analítico!B:B,Analítico!I:I,0)</f>
        <v>0</v>
      </c>
    </row>
    <row r="5266" spans="1:12" ht="18" hidden="1" customHeight="1" x14ac:dyDescent="0.25">
      <c r="A5266" s="36"/>
      <c r="B5266" s="37" t="s">
        <v>137</v>
      </c>
      <c r="C5266" s="36" t="s">
        <v>138</v>
      </c>
      <c r="D5266" s="36" t="s">
        <v>9</v>
      </c>
      <c r="E5266" s="250" t="s">
        <v>1626</v>
      </c>
      <c r="F5266" s="250"/>
      <c r="G5266" s="38" t="s">
        <v>139</v>
      </c>
      <c r="H5266" s="37" t="s">
        <v>140</v>
      </c>
      <c r="I5266" s="37" t="s">
        <v>141</v>
      </c>
      <c r="J5266" s="37" t="s">
        <v>10</v>
      </c>
      <c r="L5266" t="str">
        <f>_xlfn.XLOOKUP(B5266,Analítico!B:B,Analítico!I:I,0)</f>
        <v>Valor Unit</v>
      </c>
    </row>
    <row r="5267" spans="1:12" ht="64.5" customHeight="1" x14ac:dyDescent="0.25">
      <c r="A5267" s="39" t="s">
        <v>1636</v>
      </c>
      <c r="B5267" s="40" t="s">
        <v>3836</v>
      </c>
      <c r="C5267" s="39" t="s">
        <v>157</v>
      </c>
      <c r="D5267" s="39" t="s">
        <v>3837</v>
      </c>
      <c r="E5267" s="251" t="s">
        <v>1900</v>
      </c>
      <c r="F5267" s="251"/>
      <c r="G5267" s="41" t="s">
        <v>266</v>
      </c>
      <c r="H5267" s="42">
        <v>1</v>
      </c>
      <c r="I5267" s="43">
        <v>3.33</v>
      </c>
      <c r="J5267" s="43">
        <v>3.33</v>
      </c>
      <c r="L5267">
        <f>_xlfn.XLOOKUP(B5267,Analítico!B:B,Analítico!I:I,0)</f>
        <v>0</v>
      </c>
    </row>
    <row r="5268" spans="1:12" ht="64.5" customHeight="1" x14ac:dyDescent="0.25">
      <c r="A5268" s="55" t="s">
        <v>1627</v>
      </c>
      <c r="B5268" s="56" t="s">
        <v>3842</v>
      </c>
      <c r="C5268" s="55" t="s">
        <v>157</v>
      </c>
      <c r="D5268" s="55" t="s">
        <v>3843</v>
      </c>
      <c r="E5268" s="249" t="s">
        <v>1643</v>
      </c>
      <c r="F5268" s="249"/>
      <c r="G5268" s="57" t="s">
        <v>164</v>
      </c>
      <c r="H5268" s="58">
        <v>5.8000000000000004E-6</v>
      </c>
      <c r="I5268" s="59">
        <v>99264.639999999999</v>
      </c>
      <c r="J5268" s="59">
        <v>0.56999999999999995</v>
      </c>
      <c r="L5268">
        <f>_xlfn.XLOOKUP(B5268,Analítico!B:B,Analítico!I:I,0)</f>
        <v>0</v>
      </c>
    </row>
    <row r="5269" spans="1:12" ht="51.75" customHeight="1" thickBot="1" x14ac:dyDescent="0.3">
      <c r="A5269" s="55" t="s">
        <v>1627</v>
      </c>
      <c r="B5269" s="56" t="s">
        <v>3844</v>
      </c>
      <c r="C5269" s="55" t="s">
        <v>157</v>
      </c>
      <c r="D5269" s="55" t="s">
        <v>3845</v>
      </c>
      <c r="E5269" s="249" t="s">
        <v>1643</v>
      </c>
      <c r="F5269" s="249"/>
      <c r="G5269" s="57" t="s">
        <v>164</v>
      </c>
      <c r="H5269" s="58">
        <v>5.6999999999999996E-6</v>
      </c>
      <c r="I5269" s="59">
        <v>485871.11</v>
      </c>
      <c r="J5269" s="59">
        <v>2.76</v>
      </c>
      <c r="L5269">
        <f>_xlfn.XLOOKUP(B5269,Analítico!B:B,Analítico!I:I,0)</f>
        <v>0</v>
      </c>
    </row>
    <row r="5270" spans="1:12" ht="26.25" hidden="1" thickBot="1" x14ac:dyDescent="0.3">
      <c r="A5270" s="44"/>
      <c r="B5270" s="44"/>
      <c r="C5270" s="44"/>
      <c r="D5270" s="44"/>
      <c r="E5270" s="44" t="s">
        <v>1629</v>
      </c>
      <c r="F5270" s="45">
        <v>0</v>
      </c>
      <c r="G5270" s="44" t="s">
        <v>1630</v>
      </c>
      <c r="H5270" s="45">
        <v>0</v>
      </c>
      <c r="I5270" s="44" t="s">
        <v>1631</v>
      </c>
      <c r="J5270" s="45">
        <v>0</v>
      </c>
      <c r="L5270">
        <f>_xlfn.XLOOKUP(B5270,Analítico!B:B,Analítico!I:I,0)</f>
        <v>0</v>
      </c>
    </row>
    <row r="5271" spans="1:12" ht="15" hidden="1" customHeight="1" thickBot="1" x14ac:dyDescent="0.3">
      <c r="A5271" s="44"/>
      <c r="B5271" s="44"/>
      <c r="C5271" s="44"/>
      <c r="D5271" s="44"/>
      <c r="E5271" s="44" t="s">
        <v>1632</v>
      </c>
      <c r="F5271" s="45">
        <v>0.73</v>
      </c>
      <c r="G5271" s="44"/>
      <c r="H5271" s="229" t="s">
        <v>1633</v>
      </c>
      <c r="I5271" s="229"/>
      <c r="J5271" s="45">
        <v>4.0599999999999996</v>
      </c>
      <c r="L5271">
        <f>_xlfn.XLOOKUP(B5271,Analítico!B:B,Analítico!I:I,0)</f>
        <v>0</v>
      </c>
    </row>
    <row r="5272" spans="1:12" ht="0.75" customHeight="1" thickTop="1" x14ac:dyDescent="0.25">
      <c r="A5272" s="49"/>
      <c r="B5272" s="49"/>
      <c r="C5272" s="49"/>
      <c r="D5272" s="49"/>
      <c r="E5272" s="49"/>
      <c r="F5272" s="49"/>
      <c r="G5272" s="49"/>
      <c r="H5272" s="49"/>
      <c r="I5272" s="49"/>
      <c r="J5272" s="49"/>
      <c r="L5272">
        <f>_xlfn.XLOOKUP(B5272,Analítico!B:B,Analítico!I:I,0)</f>
        <v>0</v>
      </c>
    </row>
    <row r="5273" spans="1:12" ht="18" hidden="1" customHeight="1" x14ac:dyDescent="0.25">
      <c r="A5273" s="36"/>
      <c r="B5273" s="37" t="s">
        <v>137</v>
      </c>
      <c r="C5273" s="36" t="s">
        <v>138</v>
      </c>
      <c r="D5273" s="36" t="s">
        <v>9</v>
      </c>
      <c r="E5273" s="250" t="s">
        <v>1626</v>
      </c>
      <c r="F5273" s="250"/>
      <c r="G5273" s="38" t="s">
        <v>139</v>
      </c>
      <c r="H5273" s="37" t="s">
        <v>140</v>
      </c>
      <c r="I5273" s="37" t="s">
        <v>141</v>
      </c>
      <c r="J5273" s="37" t="s">
        <v>10</v>
      </c>
      <c r="L5273" t="str">
        <f>_xlfn.XLOOKUP(B5273,Analítico!B:B,Analítico!I:I,0)</f>
        <v>Valor Unit</v>
      </c>
    </row>
    <row r="5274" spans="1:12" ht="64.5" customHeight="1" x14ac:dyDescent="0.25">
      <c r="A5274" s="39" t="s">
        <v>1636</v>
      </c>
      <c r="B5274" s="40" t="s">
        <v>3834</v>
      </c>
      <c r="C5274" s="39" t="s">
        <v>157</v>
      </c>
      <c r="D5274" s="39" t="s">
        <v>3835</v>
      </c>
      <c r="E5274" s="251" t="s">
        <v>1900</v>
      </c>
      <c r="F5274" s="251"/>
      <c r="G5274" s="41" t="s">
        <v>266</v>
      </c>
      <c r="H5274" s="42">
        <v>1</v>
      </c>
      <c r="I5274" s="43">
        <v>4.21</v>
      </c>
      <c r="J5274" s="43">
        <v>4.21</v>
      </c>
      <c r="L5274">
        <f>_xlfn.XLOOKUP(B5274,Analítico!B:B,Analítico!I:I,0)</f>
        <v>0</v>
      </c>
    </row>
    <row r="5275" spans="1:12" ht="64.5" customHeight="1" x14ac:dyDescent="0.25">
      <c r="A5275" s="55" t="s">
        <v>1627</v>
      </c>
      <c r="B5275" s="56" t="s">
        <v>3842</v>
      </c>
      <c r="C5275" s="55" t="s">
        <v>157</v>
      </c>
      <c r="D5275" s="55" t="s">
        <v>3843</v>
      </c>
      <c r="E5275" s="249" t="s">
        <v>1643</v>
      </c>
      <c r="F5275" s="249"/>
      <c r="G5275" s="57" t="s">
        <v>164</v>
      </c>
      <c r="H5275" s="58">
        <v>7.3000000000000004E-6</v>
      </c>
      <c r="I5275" s="59">
        <v>99264.639999999999</v>
      </c>
      <c r="J5275" s="59">
        <v>0.72</v>
      </c>
      <c r="L5275">
        <f>_xlfn.XLOOKUP(B5275,Analítico!B:B,Analítico!I:I,0)</f>
        <v>0</v>
      </c>
    </row>
    <row r="5276" spans="1:12" ht="51.75" customHeight="1" thickBot="1" x14ac:dyDescent="0.3">
      <c r="A5276" s="55" t="s">
        <v>1627</v>
      </c>
      <c r="B5276" s="56" t="s">
        <v>3844</v>
      </c>
      <c r="C5276" s="55" t="s">
        <v>157</v>
      </c>
      <c r="D5276" s="55" t="s">
        <v>3845</v>
      </c>
      <c r="E5276" s="249" t="s">
        <v>1643</v>
      </c>
      <c r="F5276" s="249"/>
      <c r="G5276" s="57" t="s">
        <v>164</v>
      </c>
      <c r="H5276" s="58">
        <v>7.1999999999999997E-6</v>
      </c>
      <c r="I5276" s="59">
        <v>485871.11</v>
      </c>
      <c r="J5276" s="59">
        <v>3.49</v>
      </c>
      <c r="L5276">
        <f>_xlfn.XLOOKUP(B5276,Analítico!B:B,Analítico!I:I,0)</f>
        <v>0</v>
      </c>
    </row>
    <row r="5277" spans="1:12" ht="26.25" hidden="1" thickBot="1" x14ac:dyDescent="0.3">
      <c r="A5277" s="44"/>
      <c r="B5277" s="44"/>
      <c r="C5277" s="44"/>
      <c r="D5277" s="44"/>
      <c r="E5277" s="44" t="s">
        <v>1629</v>
      </c>
      <c r="F5277" s="45">
        <v>0</v>
      </c>
      <c r="G5277" s="44" t="s">
        <v>1630</v>
      </c>
      <c r="H5277" s="45">
        <v>0</v>
      </c>
      <c r="I5277" s="44" t="s">
        <v>1631</v>
      </c>
      <c r="J5277" s="45">
        <v>0</v>
      </c>
      <c r="L5277">
        <f>_xlfn.XLOOKUP(B5277,Analítico!B:B,Analítico!I:I,0)</f>
        <v>0</v>
      </c>
    </row>
    <row r="5278" spans="1:12" ht="15" hidden="1" customHeight="1" thickBot="1" x14ac:dyDescent="0.3">
      <c r="A5278" s="44"/>
      <c r="B5278" s="44"/>
      <c r="C5278" s="44"/>
      <c r="D5278" s="44"/>
      <c r="E5278" s="44" t="s">
        <v>1632</v>
      </c>
      <c r="F5278" s="45">
        <v>0.92</v>
      </c>
      <c r="G5278" s="44"/>
      <c r="H5278" s="229" t="s">
        <v>1633</v>
      </c>
      <c r="I5278" s="229"/>
      <c r="J5278" s="45">
        <v>5.13</v>
      </c>
      <c r="L5278">
        <f>_xlfn.XLOOKUP(B5278,Analítico!B:B,Analítico!I:I,0)</f>
        <v>0</v>
      </c>
    </row>
    <row r="5279" spans="1:12" ht="0.75" customHeight="1" thickTop="1" x14ac:dyDescent="0.25">
      <c r="A5279" s="49"/>
      <c r="B5279" s="49"/>
      <c r="C5279" s="49"/>
      <c r="D5279" s="49"/>
      <c r="E5279" s="49"/>
      <c r="F5279" s="49"/>
      <c r="G5279" s="49"/>
      <c r="H5279" s="49"/>
      <c r="I5279" s="49"/>
      <c r="J5279" s="49"/>
      <c r="L5279">
        <f>_xlfn.XLOOKUP(B5279,Analítico!B:B,Analítico!I:I,0)</f>
        <v>0</v>
      </c>
    </row>
    <row r="5280" spans="1:12" ht="18" hidden="1" customHeight="1" x14ac:dyDescent="0.25">
      <c r="A5280" s="36"/>
      <c r="B5280" s="37" t="s">
        <v>137</v>
      </c>
      <c r="C5280" s="36" t="s">
        <v>138</v>
      </c>
      <c r="D5280" s="36" t="s">
        <v>9</v>
      </c>
      <c r="E5280" s="250" t="s">
        <v>1626</v>
      </c>
      <c r="F5280" s="250"/>
      <c r="G5280" s="38" t="s">
        <v>139</v>
      </c>
      <c r="H5280" s="37" t="s">
        <v>140</v>
      </c>
      <c r="I5280" s="37" t="s">
        <v>141</v>
      </c>
      <c r="J5280" s="37" t="s">
        <v>10</v>
      </c>
      <c r="L5280" t="str">
        <f>_xlfn.XLOOKUP(B5280,Analítico!B:B,Analítico!I:I,0)</f>
        <v>Valor Unit</v>
      </c>
    </row>
    <row r="5281" spans="1:12" ht="64.5" customHeight="1" x14ac:dyDescent="0.25">
      <c r="A5281" s="39" t="s">
        <v>1636</v>
      </c>
      <c r="B5281" s="40" t="s">
        <v>3838</v>
      </c>
      <c r="C5281" s="39" t="s">
        <v>157</v>
      </c>
      <c r="D5281" s="39" t="s">
        <v>3839</v>
      </c>
      <c r="E5281" s="251" t="s">
        <v>1900</v>
      </c>
      <c r="F5281" s="251"/>
      <c r="G5281" s="41" t="s">
        <v>266</v>
      </c>
      <c r="H5281" s="42">
        <v>1</v>
      </c>
      <c r="I5281" s="43">
        <v>38.07</v>
      </c>
      <c r="J5281" s="43">
        <v>38.07</v>
      </c>
      <c r="L5281">
        <f>_xlfn.XLOOKUP(B5281,Analítico!B:B,Analítico!I:I,0)</f>
        <v>0</v>
      </c>
    </row>
    <row r="5282" spans="1:12" ht="64.5" customHeight="1" x14ac:dyDescent="0.25">
      <c r="A5282" s="55" t="s">
        <v>1627</v>
      </c>
      <c r="B5282" s="56" t="s">
        <v>3842</v>
      </c>
      <c r="C5282" s="55" t="s">
        <v>157</v>
      </c>
      <c r="D5282" s="55" t="s">
        <v>3843</v>
      </c>
      <c r="E5282" s="249" t="s">
        <v>1643</v>
      </c>
      <c r="F5282" s="249"/>
      <c r="G5282" s="57" t="s">
        <v>164</v>
      </c>
      <c r="H5282" s="58">
        <v>6.8899999999999994E-5</v>
      </c>
      <c r="I5282" s="59">
        <v>99264.639999999999</v>
      </c>
      <c r="J5282" s="59">
        <v>6.83</v>
      </c>
      <c r="L5282">
        <f>_xlfn.XLOOKUP(B5282,Analítico!B:B,Analítico!I:I,0)</f>
        <v>0</v>
      </c>
    </row>
    <row r="5283" spans="1:12" ht="51.75" customHeight="1" thickBot="1" x14ac:dyDescent="0.3">
      <c r="A5283" s="55" t="s">
        <v>1627</v>
      </c>
      <c r="B5283" s="56" t="s">
        <v>3844</v>
      </c>
      <c r="C5283" s="55" t="s">
        <v>157</v>
      </c>
      <c r="D5283" s="55" t="s">
        <v>3845</v>
      </c>
      <c r="E5283" s="249" t="s">
        <v>1643</v>
      </c>
      <c r="F5283" s="249"/>
      <c r="G5283" s="57" t="s">
        <v>164</v>
      </c>
      <c r="H5283" s="58">
        <v>6.4300000000000004E-5</v>
      </c>
      <c r="I5283" s="59">
        <v>485871.11</v>
      </c>
      <c r="J5283" s="59">
        <v>31.24</v>
      </c>
      <c r="L5283">
        <f>_xlfn.XLOOKUP(B5283,Analítico!B:B,Analítico!I:I,0)</f>
        <v>0</v>
      </c>
    </row>
    <row r="5284" spans="1:12" ht="26.25" hidden="1" thickBot="1" x14ac:dyDescent="0.3">
      <c r="A5284" s="44"/>
      <c r="B5284" s="44"/>
      <c r="C5284" s="44"/>
      <c r="D5284" s="44"/>
      <c r="E5284" s="44" t="s">
        <v>1629</v>
      </c>
      <c r="F5284" s="45">
        <v>0</v>
      </c>
      <c r="G5284" s="44" t="s">
        <v>1630</v>
      </c>
      <c r="H5284" s="45">
        <v>0</v>
      </c>
      <c r="I5284" s="44" t="s">
        <v>1631</v>
      </c>
      <c r="J5284" s="45">
        <v>0</v>
      </c>
      <c r="L5284">
        <f>_xlfn.XLOOKUP(B5284,Analítico!B:B,Analítico!I:I,0)</f>
        <v>0</v>
      </c>
    </row>
    <row r="5285" spans="1:12" ht="15" hidden="1" customHeight="1" thickBot="1" x14ac:dyDescent="0.3">
      <c r="A5285" s="44"/>
      <c r="B5285" s="44"/>
      <c r="C5285" s="44"/>
      <c r="D5285" s="44"/>
      <c r="E5285" s="44" t="s">
        <v>1632</v>
      </c>
      <c r="F5285" s="45">
        <v>8.3699999999999992</v>
      </c>
      <c r="G5285" s="44"/>
      <c r="H5285" s="229" t="s">
        <v>1633</v>
      </c>
      <c r="I5285" s="229"/>
      <c r="J5285" s="45">
        <v>46.44</v>
      </c>
      <c r="L5285">
        <f>_xlfn.XLOOKUP(B5285,Analítico!B:B,Analítico!I:I,0)</f>
        <v>0</v>
      </c>
    </row>
    <row r="5286" spans="1:12" ht="0.75" customHeight="1" thickTop="1" x14ac:dyDescent="0.25">
      <c r="A5286" s="49"/>
      <c r="B5286" s="49"/>
      <c r="C5286" s="49"/>
      <c r="D5286" s="49"/>
      <c r="E5286" s="49"/>
      <c r="F5286" s="49"/>
      <c r="G5286" s="49"/>
      <c r="H5286" s="49"/>
      <c r="I5286" s="49"/>
      <c r="J5286" s="49"/>
      <c r="L5286">
        <f>_xlfn.XLOOKUP(B5286,Analítico!B:B,Analítico!I:I,0)</f>
        <v>0</v>
      </c>
    </row>
    <row r="5287" spans="1:12" ht="18" hidden="1" customHeight="1" x14ac:dyDescent="0.25">
      <c r="A5287" s="36"/>
      <c r="B5287" s="37" t="s">
        <v>137</v>
      </c>
      <c r="C5287" s="36" t="s">
        <v>138</v>
      </c>
      <c r="D5287" s="36" t="s">
        <v>9</v>
      </c>
      <c r="E5287" s="250" t="s">
        <v>1626</v>
      </c>
      <c r="F5287" s="250"/>
      <c r="G5287" s="38" t="s">
        <v>139</v>
      </c>
      <c r="H5287" s="37" t="s">
        <v>140</v>
      </c>
      <c r="I5287" s="37" t="s">
        <v>141</v>
      </c>
      <c r="J5287" s="37" t="s">
        <v>10</v>
      </c>
      <c r="L5287" t="str">
        <f>_xlfn.XLOOKUP(B5287,Analítico!B:B,Analítico!I:I,0)</f>
        <v>Valor Unit</v>
      </c>
    </row>
    <row r="5288" spans="1:12" ht="64.5" customHeight="1" x14ac:dyDescent="0.25">
      <c r="A5288" s="39" t="s">
        <v>1636</v>
      </c>
      <c r="B5288" s="40" t="s">
        <v>3840</v>
      </c>
      <c r="C5288" s="39" t="s">
        <v>157</v>
      </c>
      <c r="D5288" s="39" t="s">
        <v>3841</v>
      </c>
      <c r="E5288" s="251" t="s">
        <v>1900</v>
      </c>
      <c r="F5288" s="251"/>
      <c r="G5288" s="41" t="s">
        <v>266</v>
      </c>
      <c r="H5288" s="42">
        <v>1</v>
      </c>
      <c r="I5288" s="43">
        <v>119.9</v>
      </c>
      <c r="J5288" s="43">
        <v>119.9</v>
      </c>
      <c r="L5288">
        <f>_xlfn.XLOOKUP(B5288,Analítico!B:B,Analítico!I:I,0)</f>
        <v>0</v>
      </c>
    </row>
    <row r="5289" spans="1:12" ht="24" customHeight="1" thickBot="1" x14ac:dyDescent="0.3">
      <c r="A5289" s="55" t="s">
        <v>1627</v>
      </c>
      <c r="B5289" s="56" t="s">
        <v>3846</v>
      </c>
      <c r="C5289" s="55" t="s">
        <v>157</v>
      </c>
      <c r="D5289" s="55" t="s">
        <v>3847</v>
      </c>
      <c r="E5289" s="249" t="s">
        <v>1648</v>
      </c>
      <c r="F5289" s="249"/>
      <c r="G5289" s="57" t="s">
        <v>1724</v>
      </c>
      <c r="H5289" s="58">
        <v>22.37</v>
      </c>
      <c r="I5289" s="59">
        <v>5.36</v>
      </c>
      <c r="J5289" s="59">
        <v>119.9</v>
      </c>
      <c r="L5289">
        <f>_xlfn.XLOOKUP(B5289,Analítico!B:B,Analítico!I:I,0)</f>
        <v>0</v>
      </c>
    </row>
    <row r="5290" spans="1:12" ht="26.25" hidden="1" thickBot="1" x14ac:dyDescent="0.3">
      <c r="A5290" s="44"/>
      <c r="B5290" s="44"/>
      <c r="C5290" s="44"/>
      <c r="D5290" s="44"/>
      <c r="E5290" s="44" t="s">
        <v>1629</v>
      </c>
      <c r="F5290" s="45">
        <v>0</v>
      </c>
      <c r="G5290" s="44" t="s">
        <v>1630</v>
      </c>
      <c r="H5290" s="45">
        <v>0</v>
      </c>
      <c r="I5290" s="44" t="s">
        <v>1631</v>
      </c>
      <c r="J5290" s="45">
        <v>0</v>
      </c>
      <c r="L5290">
        <f>_xlfn.XLOOKUP(B5290,Analítico!B:B,Analítico!I:I,0)</f>
        <v>0</v>
      </c>
    </row>
    <row r="5291" spans="1:12" ht="15" hidden="1" customHeight="1" thickBot="1" x14ac:dyDescent="0.3">
      <c r="A5291" s="44"/>
      <c r="B5291" s="44"/>
      <c r="C5291" s="44"/>
      <c r="D5291" s="44"/>
      <c r="E5291" s="44" t="s">
        <v>1632</v>
      </c>
      <c r="F5291" s="45">
        <v>26.37</v>
      </c>
      <c r="G5291" s="44"/>
      <c r="H5291" s="229" t="s">
        <v>1633</v>
      </c>
      <c r="I5291" s="229"/>
      <c r="J5291" s="45">
        <v>146.27000000000001</v>
      </c>
      <c r="L5291">
        <f>_xlfn.XLOOKUP(B5291,Analítico!B:B,Analítico!I:I,0)</f>
        <v>0</v>
      </c>
    </row>
    <row r="5292" spans="1:12" ht="0.75" customHeight="1" thickTop="1" x14ac:dyDescent="0.25">
      <c r="A5292" s="49"/>
      <c r="B5292" s="49"/>
      <c r="C5292" s="49"/>
      <c r="D5292" s="49"/>
      <c r="E5292" s="49"/>
      <c r="F5292" s="49"/>
      <c r="G5292" s="49"/>
      <c r="H5292" s="49"/>
      <c r="I5292" s="49"/>
      <c r="J5292" s="49"/>
      <c r="L5292">
        <f>_xlfn.XLOOKUP(B5292,Analítico!B:B,Analítico!I:I,0)</f>
        <v>0</v>
      </c>
    </row>
    <row r="5293" spans="1:12" ht="18" hidden="1" customHeight="1" x14ac:dyDescent="0.25">
      <c r="A5293" s="36"/>
      <c r="B5293" s="37" t="s">
        <v>137</v>
      </c>
      <c r="C5293" s="36" t="s">
        <v>138</v>
      </c>
      <c r="D5293" s="36" t="s">
        <v>9</v>
      </c>
      <c r="E5293" s="250" t="s">
        <v>1626</v>
      </c>
      <c r="F5293" s="250"/>
      <c r="G5293" s="38" t="s">
        <v>139</v>
      </c>
      <c r="H5293" s="37" t="s">
        <v>140</v>
      </c>
      <c r="I5293" s="37" t="s">
        <v>141</v>
      </c>
      <c r="J5293" s="37" t="s">
        <v>10</v>
      </c>
      <c r="L5293" t="str">
        <f>_xlfn.XLOOKUP(B5293,Analítico!B:B,Analítico!I:I,0)</f>
        <v>Valor Unit</v>
      </c>
    </row>
    <row r="5294" spans="1:12" ht="24" customHeight="1" x14ac:dyDescent="0.25">
      <c r="A5294" s="39" t="s">
        <v>1636</v>
      </c>
      <c r="B5294" s="40" t="s">
        <v>2034</v>
      </c>
      <c r="C5294" s="39" t="s">
        <v>157</v>
      </c>
      <c r="D5294" s="39" t="s">
        <v>2035</v>
      </c>
      <c r="E5294" s="251" t="s">
        <v>1637</v>
      </c>
      <c r="F5294" s="251"/>
      <c r="G5294" s="41" t="s">
        <v>266</v>
      </c>
      <c r="H5294" s="42">
        <v>1</v>
      </c>
      <c r="I5294" s="43">
        <f>L5294</f>
        <v>26.71</v>
      </c>
      <c r="J5294" s="43">
        <f>H5294*I5294</f>
        <v>26.71</v>
      </c>
      <c r="L5294">
        <f>_xlfn.XLOOKUP(B5294,Analítico!B:B,Analítico!I:I,0)</f>
        <v>26.71</v>
      </c>
    </row>
    <row r="5295" spans="1:12" ht="25.5" customHeight="1" x14ac:dyDescent="0.25">
      <c r="A5295" s="50" t="s">
        <v>1638</v>
      </c>
      <c r="B5295" s="51" t="s">
        <v>3566</v>
      </c>
      <c r="C5295" s="50" t="s">
        <v>157</v>
      </c>
      <c r="D5295" s="50" t="s">
        <v>3567</v>
      </c>
      <c r="E5295" s="248" t="s">
        <v>1637</v>
      </c>
      <c r="F5295" s="248"/>
      <c r="G5295" s="52" t="s">
        <v>266</v>
      </c>
      <c r="H5295" s="53">
        <v>1</v>
      </c>
      <c r="I5295" s="54">
        <v>0.46</v>
      </c>
      <c r="J5295" s="54">
        <v>0.46</v>
      </c>
      <c r="L5295">
        <f>_xlfn.XLOOKUP(B5295,Analítico!B:B,Analítico!I:I,0)</f>
        <v>0</v>
      </c>
    </row>
    <row r="5296" spans="1:12" ht="24" customHeight="1" x14ac:dyDescent="0.25">
      <c r="A5296" s="55" t="s">
        <v>1627</v>
      </c>
      <c r="B5296" s="56" t="s">
        <v>3568</v>
      </c>
      <c r="C5296" s="55" t="s">
        <v>157</v>
      </c>
      <c r="D5296" s="55" t="s">
        <v>3569</v>
      </c>
      <c r="E5296" s="249" t="s">
        <v>1665</v>
      </c>
      <c r="F5296" s="249"/>
      <c r="G5296" s="57" t="s">
        <v>266</v>
      </c>
      <c r="H5296" s="58">
        <v>1</v>
      </c>
      <c r="I5296" s="59">
        <v>20.68</v>
      </c>
      <c r="J5296" s="59">
        <v>20.68</v>
      </c>
      <c r="L5296">
        <f>_xlfn.XLOOKUP(B5296,Analítico!B:B,Analítico!I:I,0)</f>
        <v>0</v>
      </c>
    </row>
    <row r="5297" spans="1:12" ht="25.5" customHeight="1" x14ac:dyDescent="0.25">
      <c r="A5297" s="55" t="s">
        <v>1627</v>
      </c>
      <c r="B5297" s="56" t="s">
        <v>2862</v>
      </c>
      <c r="C5297" s="55" t="s">
        <v>157</v>
      </c>
      <c r="D5297" s="55" t="s">
        <v>2863</v>
      </c>
      <c r="E5297" s="249" t="s">
        <v>2864</v>
      </c>
      <c r="F5297" s="249"/>
      <c r="G5297" s="57" t="s">
        <v>266</v>
      </c>
      <c r="H5297" s="58">
        <v>1</v>
      </c>
      <c r="I5297" s="43">
        <f t="shared" ref="I5297:I5300" si="943">L5297</f>
        <v>2.11</v>
      </c>
      <c r="J5297" s="43">
        <f t="shared" ref="J5297:J5300" si="944">H5297*I5297</f>
        <v>2.11</v>
      </c>
      <c r="L5297">
        <f>_xlfn.XLOOKUP(B5297,Analítico!B:B,Analítico!I:I,0)</f>
        <v>2.11</v>
      </c>
    </row>
    <row r="5298" spans="1:12" ht="25.5" customHeight="1" x14ac:dyDescent="0.25">
      <c r="A5298" s="55" t="s">
        <v>1627</v>
      </c>
      <c r="B5298" s="56" t="s">
        <v>2865</v>
      </c>
      <c r="C5298" s="55" t="s">
        <v>157</v>
      </c>
      <c r="D5298" s="55" t="s">
        <v>2866</v>
      </c>
      <c r="E5298" s="249" t="s">
        <v>1656</v>
      </c>
      <c r="F5298" s="249"/>
      <c r="G5298" s="57" t="s">
        <v>266</v>
      </c>
      <c r="H5298" s="58">
        <v>1</v>
      </c>
      <c r="I5298" s="43">
        <f t="shared" si="943"/>
        <v>0.65</v>
      </c>
      <c r="J5298" s="43">
        <f t="shared" si="944"/>
        <v>0.65</v>
      </c>
      <c r="L5298">
        <f>_xlfn.XLOOKUP(B5298,Analítico!B:B,Analítico!I:I,0)</f>
        <v>0.65</v>
      </c>
    </row>
    <row r="5299" spans="1:12" ht="25.5" customHeight="1" x14ac:dyDescent="0.25">
      <c r="A5299" s="55" t="s">
        <v>1627</v>
      </c>
      <c r="B5299" s="56" t="s">
        <v>2867</v>
      </c>
      <c r="C5299" s="55" t="s">
        <v>157</v>
      </c>
      <c r="D5299" s="55" t="s">
        <v>2868</v>
      </c>
      <c r="E5299" s="249" t="s">
        <v>2864</v>
      </c>
      <c r="F5299" s="249"/>
      <c r="G5299" s="57" t="s">
        <v>266</v>
      </c>
      <c r="H5299" s="58">
        <v>1</v>
      </c>
      <c r="I5299" s="43">
        <f t="shared" si="943"/>
        <v>1.1200000000000001</v>
      </c>
      <c r="J5299" s="43">
        <f t="shared" si="944"/>
        <v>1.1200000000000001</v>
      </c>
      <c r="L5299">
        <f>_xlfn.XLOOKUP(B5299,Analítico!B:B,Analítico!I:I,0)</f>
        <v>1.1200000000000001</v>
      </c>
    </row>
    <row r="5300" spans="1:12" ht="25.5" customHeight="1" x14ac:dyDescent="0.25">
      <c r="A5300" s="55" t="s">
        <v>1627</v>
      </c>
      <c r="B5300" s="56" t="s">
        <v>2869</v>
      </c>
      <c r="C5300" s="55" t="s">
        <v>157</v>
      </c>
      <c r="D5300" s="55" t="s">
        <v>2870</v>
      </c>
      <c r="E5300" s="249" t="s">
        <v>1628</v>
      </c>
      <c r="F5300" s="249"/>
      <c r="G5300" s="57" t="s">
        <v>266</v>
      </c>
      <c r="H5300" s="58">
        <v>1</v>
      </c>
      <c r="I5300" s="43">
        <f t="shared" si="943"/>
        <v>0.06</v>
      </c>
      <c r="J5300" s="43">
        <f t="shared" si="944"/>
        <v>0.06</v>
      </c>
      <c r="L5300">
        <f>_xlfn.XLOOKUP(B5300,Analítico!B:B,Analítico!I:I,0)</f>
        <v>0.06</v>
      </c>
    </row>
    <row r="5301" spans="1:12" ht="25.5" customHeight="1" x14ac:dyDescent="0.25">
      <c r="A5301" s="55" t="s">
        <v>1627</v>
      </c>
      <c r="B5301" s="56" t="s">
        <v>3375</v>
      </c>
      <c r="C5301" s="55" t="s">
        <v>157</v>
      </c>
      <c r="D5301" s="55" t="s">
        <v>3376</v>
      </c>
      <c r="E5301" s="249" t="s">
        <v>1643</v>
      </c>
      <c r="F5301" s="249"/>
      <c r="G5301" s="57" t="s">
        <v>266</v>
      </c>
      <c r="H5301" s="58">
        <v>1</v>
      </c>
      <c r="I5301" s="59">
        <v>0.84</v>
      </c>
      <c r="J5301" s="59">
        <v>0.84</v>
      </c>
      <c r="L5301">
        <f>_xlfn.XLOOKUP(B5301,Analítico!B:B,Analítico!I:I,0)</f>
        <v>0</v>
      </c>
    </row>
    <row r="5302" spans="1:12" ht="25.5" customHeight="1" thickBot="1" x14ac:dyDescent="0.3">
      <c r="A5302" s="55" t="s">
        <v>1627</v>
      </c>
      <c r="B5302" s="56" t="s">
        <v>3377</v>
      </c>
      <c r="C5302" s="55" t="s">
        <v>157</v>
      </c>
      <c r="D5302" s="55" t="s">
        <v>3378</v>
      </c>
      <c r="E5302" s="249" t="s">
        <v>1643</v>
      </c>
      <c r="F5302" s="249"/>
      <c r="G5302" s="57" t="s">
        <v>266</v>
      </c>
      <c r="H5302" s="58">
        <v>1</v>
      </c>
      <c r="I5302" s="59">
        <v>1.17</v>
      </c>
      <c r="J5302" s="59">
        <v>1.17</v>
      </c>
      <c r="L5302">
        <f>_xlfn.XLOOKUP(B5302,Analítico!B:B,Analítico!I:I,0)</f>
        <v>0</v>
      </c>
    </row>
    <row r="5303" spans="1:12" ht="26.25" hidden="1" thickBot="1" x14ac:dyDescent="0.3">
      <c r="A5303" s="44"/>
      <c r="B5303" s="44"/>
      <c r="C5303" s="44"/>
      <c r="D5303" s="44"/>
      <c r="E5303" s="44" t="s">
        <v>1629</v>
      </c>
      <c r="F5303" s="45">
        <v>21.14</v>
      </c>
      <c r="G5303" s="44" t="s">
        <v>1630</v>
      </c>
      <c r="H5303" s="45">
        <v>0</v>
      </c>
      <c r="I5303" s="44" t="s">
        <v>1631</v>
      </c>
      <c r="J5303" s="45">
        <v>21.14</v>
      </c>
      <c r="L5303">
        <f>_xlfn.XLOOKUP(B5303,Analítico!B:B,Analítico!I:I,0)</f>
        <v>0</v>
      </c>
    </row>
    <row r="5304" spans="1:12" ht="15" hidden="1" customHeight="1" thickBot="1" x14ac:dyDescent="0.3">
      <c r="A5304" s="44"/>
      <c r="B5304" s="44"/>
      <c r="C5304" s="44"/>
      <c r="D5304" s="44"/>
      <c r="E5304" s="44" t="s">
        <v>1632</v>
      </c>
      <c r="F5304" s="45">
        <v>5.97</v>
      </c>
      <c r="G5304" s="44"/>
      <c r="H5304" s="229" t="s">
        <v>1633</v>
      </c>
      <c r="I5304" s="229"/>
      <c r="J5304" s="45">
        <v>33.15</v>
      </c>
      <c r="L5304">
        <f>_xlfn.XLOOKUP(B5304,Analítico!B:B,Analítico!I:I,0)</f>
        <v>0</v>
      </c>
    </row>
    <row r="5305" spans="1:12" ht="0.75" customHeight="1" thickTop="1" x14ac:dyDescent="0.25">
      <c r="A5305" s="49"/>
      <c r="B5305" s="49"/>
      <c r="C5305" s="49"/>
      <c r="D5305" s="49"/>
      <c r="E5305" s="49"/>
      <c r="F5305" s="49"/>
      <c r="G5305" s="49"/>
      <c r="H5305" s="49"/>
      <c r="I5305" s="49"/>
      <c r="J5305" s="49"/>
      <c r="L5305">
        <f>_xlfn.XLOOKUP(B5305,Analítico!B:B,Analítico!I:I,0)</f>
        <v>0</v>
      </c>
    </row>
    <row r="5306" spans="1:12" ht="18" hidden="1" customHeight="1" x14ac:dyDescent="0.25">
      <c r="A5306" s="36"/>
      <c r="B5306" s="37" t="s">
        <v>137</v>
      </c>
      <c r="C5306" s="36" t="s">
        <v>138</v>
      </c>
      <c r="D5306" s="36" t="s">
        <v>9</v>
      </c>
      <c r="E5306" s="250" t="s">
        <v>1626</v>
      </c>
      <c r="F5306" s="250"/>
      <c r="G5306" s="38" t="s">
        <v>139</v>
      </c>
      <c r="H5306" s="37" t="s">
        <v>140</v>
      </c>
      <c r="I5306" s="37" t="s">
        <v>141</v>
      </c>
      <c r="J5306" s="37" t="s">
        <v>10</v>
      </c>
      <c r="L5306" t="str">
        <f>_xlfn.XLOOKUP(B5306,Analítico!B:B,Analítico!I:I,0)</f>
        <v>Valor Unit</v>
      </c>
    </row>
    <row r="5307" spans="1:12" ht="39" customHeight="1" x14ac:dyDescent="0.25">
      <c r="A5307" s="39" t="s">
        <v>1636</v>
      </c>
      <c r="B5307" s="40" t="s">
        <v>1968</v>
      </c>
      <c r="C5307" s="39" t="s">
        <v>157</v>
      </c>
      <c r="D5307" s="39" t="s">
        <v>1969</v>
      </c>
      <c r="E5307" s="251" t="s">
        <v>1967</v>
      </c>
      <c r="F5307" s="251"/>
      <c r="G5307" s="41" t="s">
        <v>164</v>
      </c>
      <c r="H5307" s="42">
        <v>1</v>
      </c>
      <c r="I5307" s="43">
        <f t="shared" ref="I5307:I5311" si="945">L5307</f>
        <v>245.07</v>
      </c>
      <c r="J5307" s="43">
        <f t="shared" ref="J5307:J5311" si="946">H5307*I5307</f>
        <v>245.07</v>
      </c>
      <c r="L5307">
        <f>_xlfn.XLOOKUP(B5307,Analítico!B:B,Analítico!I:I,0)</f>
        <v>245.07</v>
      </c>
    </row>
    <row r="5308" spans="1:12" ht="25.5" customHeight="1" x14ac:dyDescent="0.25">
      <c r="A5308" s="50" t="s">
        <v>1638</v>
      </c>
      <c r="B5308" s="51" t="s">
        <v>1660</v>
      </c>
      <c r="C5308" s="50" t="s">
        <v>157</v>
      </c>
      <c r="D5308" s="50" t="s">
        <v>1661</v>
      </c>
      <c r="E5308" s="248" t="s">
        <v>1637</v>
      </c>
      <c r="F5308" s="248"/>
      <c r="G5308" s="52" t="s">
        <v>266</v>
      </c>
      <c r="H5308" s="53">
        <v>5.5590000000000002</v>
      </c>
      <c r="I5308" s="43">
        <f t="shared" si="945"/>
        <v>21.06</v>
      </c>
      <c r="J5308" s="43">
        <f t="shared" si="946"/>
        <v>117.07253999999999</v>
      </c>
      <c r="L5308">
        <f>_xlfn.XLOOKUP(B5308,Analítico!B:B,Analítico!I:I,0)</f>
        <v>21.06</v>
      </c>
    </row>
    <row r="5309" spans="1:12" ht="24" customHeight="1" x14ac:dyDescent="0.25">
      <c r="A5309" s="50" t="s">
        <v>1638</v>
      </c>
      <c r="B5309" s="51" t="s">
        <v>1186</v>
      </c>
      <c r="C5309" s="50" t="s">
        <v>157</v>
      </c>
      <c r="D5309" s="50" t="s">
        <v>1187</v>
      </c>
      <c r="E5309" s="248" t="s">
        <v>1637</v>
      </c>
      <c r="F5309" s="248"/>
      <c r="G5309" s="52" t="s">
        <v>266</v>
      </c>
      <c r="H5309" s="53">
        <v>2.0939999999999999</v>
      </c>
      <c r="I5309" s="43">
        <f t="shared" si="945"/>
        <v>18.82</v>
      </c>
      <c r="J5309" s="43">
        <f t="shared" si="946"/>
        <v>39.409079999999996</v>
      </c>
      <c r="L5309">
        <f>_xlfn.XLOOKUP(B5309,Analítico!B:B,Analítico!I:I,0)</f>
        <v>18.82</v>
      </c>
    </row>
    <row r="5310" spans="1:12" ht="39" customHeight="1" x14ac:dyDescent="0.25">
      <c r="A5310" s="50" t="s">
        <v>1638</v>
      </c>
      <c r="B5310" s="51" t="s">
        <v>3169</v>
      </c>
      <c r="C5310" s="50" t="s">
        <v>157</v>
      </c>
      <c r="D5310" s="50" t="s">
        <v>3170</v>
      </c>
      <c r="E5310" s="248" t="s">
        <v>1900</v>
      </c>
      <c r="F5310" s="248"/>
      <c r="G5310" s="52" t="s">
        <v>1901</v>
      </c>
      <c r="H5310" s="53">
        <v>0.1133</v>
      </c>
      <c r="I5310" s="43">
        <f t="shared" si="945"/>
        <v>311.20999999999998</v>
      </c>
      <c r="J5310" s="43">
        <f t="shared" si="946"/>
        <v>35.260092999999998</v>
      </c>
      <c r="L5310">
        <f>_xlfn.XLOOKUP(B5310,Analítico!B:B,Analítico!I:I,0)</f>
        <v>311.20999999999998</v>
      </c>
    </row>
    <row r="5311" spans="1:12" ht="39" customHeight="1" x14ac:dyDescent="0.25">
      <c r="A5311" s="50" t="s">
        <v>1638</v>
      </c>
      <c r="B5311" s="51" t="s">
        <v>3171</v>
      </c>
      <c r="C5311" s="50" t="s">
        <v>157</v>
      </c>
      <c r="D5311" s="50" t="s">
        <v>3172</v>
      </c>
      <c r="E5311" s="248" t="s">
        <v>1900</v>
      </c>
      <c r="F5311" s="248"/>
      <c r="G5311" s="52" t="s">
        <v>1904</v>
      </c>
      <c r="H5311" s="53">
        <v>0.157</v>
      </c>
      <c r="I5311" s="43">
        <f t="shared" si="945"/>
        <v>147.30000000000001</v>
      </c>
      <c r="J5311" s="43">
        <f t="shared" si="946"/>
        <v>23.126100000000001</v>
      </c>
      <c r="L5311">
        <f>_xlfn.XLOOKUP(B5311,Analítico!B:B,Analítico!I:I,0)</f>
        <v>147.30000000000001</v>
      </c>
    </row>
    <row r="5312" spans="1:12" ht="25.5" customHeight="1" thickBot="1" x14ac:dyDescent="0.3">
      <c r="A5312" s="55" t="s">
        <v>1627</v>
      </c>
      <c r="B5312" s="56" t="s">
        <v>3848</v>
      </c>
      <c r="C5312" s="55" t="s">
        <v>157</v>
      </c>
      <c r="D5312" s="55" t="s">
        <v>3849</v>
      </c>
      <c r="E5312" s="249" t="s">
        <v>1648</v>
      </c>
      <c r="F5312" s="249"/>
      <c r="G5312" s="57" t="s">
        <v>164</v>
      </c>
      <c r="H5312" s="58">
        <v>12</v>
      </c>
      <c r="I5312" s="59">
        <v>2.5499999999999998</v>
      </c>
      <c r="J5312" s="59">
        <v>30.6</v>
      </c>
      <c r="L5312">
        <f>_xlfn.XLOOKUP(B5312,Analítico!B:B,Analítico!I:I,0)</f>
        <v>0</v>
      </c>
    </row>
    <row r="5313" spans="1:12" ht="26.25" hidden="1" thickBot="1" x14ac:dyDescent="0.3">
      <c r="A5313" s="44"/>
      <c r="B5313" s="44"/>
      <c r="C5313" s="44"/>
      <c r="D5313" s="44"/>
      <c r="E5313" s="44" t="s">
        <v>1629</v>
      </c>
      <c r="F5313" s="45">
        <v>124.5</v>
      </c>
      <c r="G5313" s="44" t="s">
        <v>1630</v>
      </c>
      <c r="H5313" s="45">
        <v>0</v>
      </c>
      <c r="I5313" s="44" t="s">
        <v>1631</v>
      </c>
      <c r="J5313" s="45">
        <v>124.5</v>
      </c>
      <c r="L5313">
        <f>_xlfn.XLOOKUP(B5313,Analítico!B:B,Analítico!I:I,0)</f>
        <v>0</v>
      </c>
    </row>
    <row r="5314" spans="1:12" ht="15" hidden="1" customHeight="1" thickBot="1" x14ac:dyDescent="0.3">
      <c r="A5314" s="44"/>
      <c r="B5314" s="44"/>
      <c r="C5314" s="44"/>
      <c r="D5314" s="44"/>
      <c r="E5314" s="44" t="s">
        <v>1632</v>
      </c>
      <c r="F5314" s="45">
        <v>54.82</v>
      </c>
      <c r="G5314" s="44"/>
      <c r="H5314" s="229" t="s">
        <v>1633</v>
      </c>
      <c r="I5314" s="229"/>
      <c r="J5314" s="45">
        <v>304.02999999999997</v>
      </c>
      <c r="L5314">
        <f>_xlfn.XLOOKUP(B5314,Analítico!B:B,Analítico!I:I,0)</f>
        <v>0</v>
      </c>
    </row>
    <row r="5315" spans="1:12" ht="0.75" customHeight="1" thickTop="1" x14ac:dyDescent="0.25">
      <c r="A5315" s="49"/>
      <c r="B5315" s="49"/>
      <c r="C5315" s="49"/>
      <c r="D5315" s="49"/>
      <c r="E5315" s="49"/>
      <c r="F5315" s="49"/>
      <c r="G5315" s="49"/>
      <c r="H5315" s="49"/>
      <c r="I5315" s="49"/>
      <c r="J5315" s="49"/>
      <c r="L5315">
        <f>_xlfn.XLOOKUP(B5315,Analítico!B:B,Analítico!I:I,0)</f>
        <v>0</v>
      </c>
    </row>
    <row r="5316" spans="1:12" ht="18" hidden="1" customHeight="1" x14ac:dyDescent="0.25">
      <c r="A5316" s="36"/>
      <c r="B5316" s="37" t="s">
        <v>137</v>
      </c>
      <c r="C5316" s="36" t="s">
        <v>138</v>
      </c>
      <c r="D5316" s="36" t="s">
        <v>9</v>
      </c>
      <c r="E5316" s="250" t="s">
        <v>1626</v>
      </c>
      <c r="F5316" s="250"/>
      <c r="G5316" s="38" t="s">
        <v>139</v>
      </c>
      <c r="H5316" s="37" t="s">
        <v>140</v>
      </c>
      <c r="I5316" s="37" t="s">
        <v>141</v>
      </c>
      <c r="J5316" s="37" t="s">
        <v>10</v>
      </c>
      <c r="L5316" t="str">
        <f>_xlfn.XLOOKUP(B5316,Analítico!B:B,Analítico!I:I,0)</f>
        <v>Valor Unit</v>
      </c>
    </row>
    <row r="5317" spans="1:12" ht="39" customHeight="1" x14ac:dyDescent="0.25">
      <c r="A5317" s="39" t="s">
        <v>1636</v>
      </c>
      <c r="B5317" s="40" t="s">
        <v>2784</v>
      </c>
      <c r="C5317" s="39" t="s">
        <v>157</v>
      </c>
      <c r="D5317" s="39" t="s">
        <v>2785</v>
      </c>
      <c r="E5317" s="251" t="s">
        <v>2578</v>
      </c>
      <c r="F5317" s="251"/>
      <c r="G5317" s="41" t="s">
        <v>164</v>
      </c>
      <c r="H5317" s="42">
        <v>1</v>
      </c>
      <c r="I5317" s="43">
        <f t="shared" ref="I5317:I5319" si="947">L5317</f>
        <v>21.74</v>
      </c>
      <c r="J5317" s="43">
        <f t="shared" ref="J5317:J5319" si="948">H5317*I5317</f>
        <v>21.74</v>
      </c>
      <c r="L5317">
        <f>_xlfn.XLOOKUP(B5317,Analítico!B:B,Analítico!I:I,0)</f>
        <v>21.74</v>
      </c>
    </row>
    <row r="5318" spans="1:12" ht="25.5" customHeight="1" x14ac:dyDescent="0.25">
      <c r="A5318" s="50" t="s">
        <v>1638</v>
      </c>
      <c r="B5318" s="51" t="s">
        <v>1940</v>
      </c>
      <c r="C5318" s="50" t="s">
        <v>157</v>
      </c>
      <c r="D5318" s="50" t="s">
        <v>1941</v>
      </c>
      <c r="E5318" s="248" t="s">
        <v>1637</v>
      </c>
      <c r="F5318" s="248"/>
      <c r="G5318" s="52" t="s">
        <v>266</v>
      </c>
      <c r="H5318" s="53">
        <v>0.308</v>
      </c>
      <c r="I5318" s="43">
        <f t="shared" si="947"/>
        <v>19.64</v>
      </c>
      <c r="J5318" s="43">
        <f t="shared" si="948"/>
        <v>6.0491200000000003</v>
      </c>
      <c r="L5318">
        <f>_xlfn.XLOOKUP(B5318,Analítico!B:B,Analítico!I:I,0)</f>
        <v>19.64</v>
      </c>
    </row>
    <row r="5319" spans="1:12" ht="24" customHeight="1" x14ac:dyDescent="0.25">
      <c r="A5319" s="50" t="s">
        <v>1638</v>
      </c>
      <c r="B5319" s="51" t="s">
        <v>1942</v>
      </c>
      <c r="C5319" s="50" t="s">
        <v>157</v>
      </c>
      <c r="D5319" s="50" t="s">
        <v>1943</v>
      </c>
      <c r="E5319" s="248" t="s">
        <v>1637</v>
      </c>
      <c r="F5319" s="248"/>
      <c r="G5319" s="52" t="s">
        <v>266</v>
      </c>
      <c r="H5319" s="53">
        <v>0.308</v>
      </c>
      <c r="I5319" s="43">
        <f t="shared" si="947"/>
        <v>27.04</v>
      </c>
      <c r="J5319" s="43">
        <f t="shared" si="948"/>
        <v>8.3283199999999997</v>
      </c>
      <c r="L5319">
        <f>_xlfn.XLOOKUP(B5319,Analítico!B:B,Analítico!I:I,0)</f>
        <v>27.04</v>
      </c>
    </row>
    <row r="5320" spans="1:12" ht="24" customHeight="1" thickBot="1" x14ac:dyDescent="0.3">
      <c r="A5320" s="55" t="s">
        <v>1627</v>
      </c>
      <c r="B5320" s="56" t="s">
        <v>3850</v>
      </c>
      <c r="C5320" s="55" t="s">
        <v>157</v>
      </c>
      <c r="D5320" s="55" t="s">
        <v>3851</v>
      </c>
      <c r="E5320" s="249" t="s">
        <v>1648</v>
      </c>
      <c r="F5320" s="249"/>
      <c r="G5320" s="57" t="s">
        <v>164</v>
      </c>
      <c r="H5320" s="58">
        <v>1</v>
      </c>
      <c r="I5320" s="59">
        <v>7.5</v>
      </c>
      <c r="J5320" s="59">
        <v>7.5</v>
      </c>
      <c r="L5320">
        <f>_xlfn.XLOOKUP(B5320,Analítico!B:B,Analítico!I:I,0)</f>
        <v>0</v>
      </c>
    </row>
    <row r="5321" spans="1:12" ht="26.25" hidden="1" thickBot="1" x14ac:dyDescent="0.3">
      <c r="A5321" s="44"/>
      <c r="B5321" s="44"/>
      <c r="C5321" s="44"/>
      <c r="D5321" s="44"/>
      <c r="E5321" s="44" t="s">
        <v>1629</v>
      </c>
      <c r="F5321" s="45">
        <v>10.9</v>
      </c>
      <c r="G5321" s="44" t="s">
        <v>1630</v>
      </c>
      <c r="H5321" s="45">
        <v>0</v>
      </c>
      <c r="I5321" s="44" t="s">
        <v>1631</v>
      </c>
      <c r="J5321" s="45">
        <v>10.9</v>
      </c>
      <c r="L5321">
        <f>_xlfn.XLOOKUP(B5321,Analítico!B:B,Analítico!I:I,0)</f>
        <v>0</v>
      </c>
    </row>
    <row r="5322" spans="1:12" ht="15" hidden="1" customHeight="1" thickBot="1" x14ac:dyDescent="0.3">
      <c r="A5322" s="44"/>
      <c r="B5322" s="44"/>
      <c r="C5322" s="44"/>
      <c r="D5322" s="44"/>
      <c r="E5322" s="44" t="s">
        <v>1632</v>
      </c>
      <c r="F5322" s="45">
        <v>4.8600000000000003</v>
      </c>
      <c r="G5322" s="44"/>
      <c r="H5322" s="229" t="s">
        <v>1633</v>
      </c>
      <c r="I5322" s="229"/>
      <c r="J5322" s="45">
        <v>26.98</v>
      </c>
      <c r="L5322">
        <f>_xlfn.XLOOKUP(B5322,Analítico!B:B,Analítico!I:I,0)</f>
        <v>0</v>
      </c>
    </row>
    <row r="5323" spans="1:12" ht="0.75" customHeight="1" thickTop="1" x14ac:dyDescent="0.25">
      <c r="A5323" s="49"/>
      <c r="B5323" s="49"/>
      <c r="C5323" s="49"/>
      <c r="D5323" s="49"/>
      <c r="E5323" s="49"/>
      <c r="F5323" s="49"/>
      <c r="G5323" s="49"/>
      <c r="H5323" s="49"/>
      <c r="I5323" s="49"/>
      <c r="J5323" s="49"/>
      <c r="L5323">
        <f>_xlfn.XLOOKUP(B5323,Analítico!B:B,Analítico!I:I,0)</f>
        <v>0</v>
      </c>
    </row>
    <row r="5324" spans="1:12" ht="18" hidden="1" customHeight="1" x14ac:dyDescent="0.25">
      <c r="A5324" s="36"/>
      <c r="B5324" s="37" t="s">
        <v>137</v>
      </c>
      <c r="C5324" s="36" t="s">
        <v>138</v>
      </c>
      <c r="D5324" s="36" t="s">
        <v>9</v>
      </c>
      <c r="E5324" s="250" t="s">
        <v>1626</v>
      </c>
      <c r="F5324" s="250"/>
      <c r="G5324" s="38" t="s">
        <v>139</v>
      </c>
      <c r="H5324" s="37" t="s">
        <v>140</v>
      </c>
      <c r="I5324" s="37" t="s">
        <v>141</v>
      </c>
      <c r="J5324" s="37" t="s">
        <v>10</v>
      </c>
      <c r="L5324" t="str">
        <f>_xlfn.XLOOKUP(B5324,Analítico!B:B,Analítico!I:I,0)</f>
        <v>Valor Unit</v>
      </c>
    </row>
    <row r="5325" spans="1:12" ht="39" customHeight="1" x14ac:dyDescent="0.25">
      <c r="A5325" s="39" t="s">
        <v>1636</v>
      </c>
      <c r="B5325" s="40" t="s">
        <v>2807</v>
      </c>
      <c r="C5325" s="39" t="s">
        <v>157</v>
      </c>
      <c r="D5325" s="39" t="s">
        <v>2808</v>
      </c>
      <c r="E5325" s="251" t="s">
        <v>2578</v>
      </c>
      <c r="F5325" s="251"/>
      <c r="G5325" s="41" t="s">
        <v>164</v>
      </c>
      <c r="H5325" s="42">
        <v>1</v>
      </c>
      <c r="I5325" s="43">
        <f t="shared" ref="I5325:I5329" si="949">L5325</f>
        <v>34.130000000000003</v>
      </c>
      <c r="J5325" s="43">
        <f t="shared" ref="J5325:J5329" si="950">H5325*I5325</f>
        <v>34.130000000000003</v>
      </c>
      <c r="L5325">
        <f>_xlfn.XLOOKUP(B5325,Analítico!B:B,Analítico!I:I,0)</f>
        <v>34.130000000000003</v>
      </c>
    </row>
    <row r="5326" spans="1:12" ht="25.5" customHeight="1" x14ac:dyDescent="0.25">
      <c r="A5326" s="50" t="s">
        <v>1638</v>
      </c>
      <c r="B5326" s="51" t="s">
        <v>1940</v>
      </c>
      <c r="C5326" s="50" t="s">
        <v>157</v>
      </c>
      <c r="D5326" s="50" t="s">
        <v>1941</v>
      </c>
      <c r="E5326" s="248" t="s">
        <v>1637</v>
      </c>
      <c r="F5326" s="248"/>
      <c r="G5326" s="52" t="s">
        <v>266</v>
      </c>
      <c r="H5326" s="53">
        <v>0.47199999999999998</v>
      </c>
      <c r="I5326" s="43">
        <f t="shared" si="949"/>
        <v>19.64</v>
      </c>
      <c r="J5326" s="43">
        <f t="shared" si="950"/>
        <v>9.2700800000000001</v>
      </c>
      <c r="L5326">
        <f>_xlfn.XLOOKUP(B5326,Analítico!B:B,Analítico!I:I,0)</f>
        <v>19.64</v>
      </c>
    </row>
    <row r="5327" spans="1:12" ht="24" customHeight="1" x14ac:dyDescent="0.25">
      <c r="A5327" s="50" t="s">
        <v>1638</v>
      </c>
      <c r="B5327" s="51" t="s">
        <v>1942</v>
      </c>
      <c r="C5327" s="50" t="s">
        <v>157</v>
      </c>
      <c r="D5327" s="50" t="s">
        <v>1943</v>
      </c>
      <c r="E5327" s="248" t="s">
        <v>1637</v>
      </c>
      <c r="F5327" s="248"/>
      <c r="G5327" s="52" t="s">
        <v>266</v>
      </c>
      <c r="H5327" s="53">
        <v>0.47199999999999998</v>
      </c>
      <c r="I5327" s="43">
        <f t="shared" si="949"/>
        <v>27.04</v>
      </c>
      <c r="J5327" s="43">
        <f t="shared" si="950"/>
        <v>12.762879999999999</v>
      </c>
      <c r="L5327">
        <f>_xlfn.XLOOKUP(B5327,Analítico!B:B,Analítico!I:I,0)</f>
        <v>27.04</v>
      </c>
    </row>
    <row r="5328" spans="1:12" ht="24" customHeight="1" x14ac:dyDescent="0.25">
      <c r="A5328" s="55" t="s">
        <v>1627</v>
      </c>
      <c r="B5328" s="56" t="s">
        <v>2776</v>
      </c>
      <c r="C5328" s="55" t="s">
        <v>157</v>
      </c>
      <c r="D5328" s="55" t="s">
        <v>2777</v>
      </c>
      <c r="E5328" s="249" t="s">
        <v>1648</v>
      </c>
      <c r="F5328" s="249"/>
      <c r="G5328" s="57" t="s">
        <v>164</v>
      </c>
      <c r="H5328" s="58">
        <v>1</v>
      </c>
      <c r="I5328" s="43">
        <f t="shared" si="949"/>
        <v>6.44</v>
      </c>
      <c r="J5328" s="43">
        <f t="shared" si="950"/>
        <v>6.44</v>
      </c>
      <c r="L5328">
        <f>_xlfn.XLOOKUP(B5328,Analítico!B:B,Analítico!I:I,0)</f>
        <v>6.44</v>
      </c>
    </row>
    <row r="5329" spans="1:12" ht="24" customHeight="1" thickBot="1" x14ac:dyDescent="0.3">
      <c r="A5329" s="55" t="s">
        <v>1627</v>
      </c>
      <c r="B5329" s="56" t="s">
        <v>2778</v>
      </c>
      <c r="C5329" s="55" t="s">
        <v>157</v>
      </c>
      <c r="D5329" s="55" t="s">
        <v>2779</v>
      </c>
      <c r="E5329" s="249" t="s">
        <v>1648</v>
      </c>
      <c r="F5329" s="249"/>
      <c r="G5329" s="57" t="s">
        <v>164</v>
      </c>
      <c r="H5329" s="58">
        <v>1</v>
      </c>
      <c r="I5329" s="43">
        <f t="shared" si="949"/>
        <v>5.66</v>
      </c>
      <c r="J5329" s="43">
        <f t="shared" si="950"/>
        <v>5.66</v>
      </c>
      <c r="L5329">
        <f>_xlfn.XLOOKUP(B5329,Analítico!B:B,Analítico!I:I,0)</f>
        <v>5.66</v>
      </c>
    </row>
    <row r="5330" spans="1:12" ht="26.25" hidden="1" thickBot="1" x14ac:dyDescent="0.3">
      <c r="A5330" s="44"/>
      <c r="B5330" s="44"/>
      <c r="C5330" s="44"/>
      <c r="D5330" s="44"/>
      <c r="E5330" s="44" t="s">
        <v>1629</v>
      </c>
      <c r="F5330" s="45">
        <v>16.71</v>
      </c>
      <c r="G5330" s="44" t="s">
        <v>1630</v>
      </c>
      <c r="H5330" s="45">
        <v>0</v>
      </c>
      <c r="I5330" s="44" t="s">
        <v>1631</v>
      </c>
      <c r="J5330" s="45">
        <v>16.71</v>
      </c>
      <c r="L5330">
        <f>_xlfn.XLOOKUP(B5330,Analítico!B:B,Analítico!I:I,0)</f>
        <v>0</v>
      </c>
    </row>
    <row r="5331" spans="1:12" ht="15" hidden="1" customHeight="1" thickBot="1" x14ac:dyDescent="0.3">
      <c r="A5331" s="44"/>
      <c r="B5331" s="44"/>
      <c r="C5331" s="44"/>
      <c r="D5331" s="44"/>
      <c r="E5331" s="44" t="s">
        <v>1632</v>
      </c>
      <c r="F5331" s="45">
        <v>7.63</v>
      </c>
      <c r="G5331" s="44"/>
      <c r="H5331" s="229" t="s">
        <v>1633</v>
      </c>
      <c r="I5331" s="229"/>
      <c r="J5331" s="45">
        <v>42.35</v>
      </c>
      <c r="L5331">
        <f>_xlfn.XLOOKUP(B5331,Analítico!B:B,Analítico!I:I,0)</f>
        <v>0</v>
      </c>
    </row>
    <row r="5332" spans="1:12" ht="0.75" customHeight="1" thickTop="1" x14ac:dyDescent="0.25">
      <c r="A5332" s="49"/>
      <c r="B5332" s="49"/>
      <c r="C5332" s="49"/>
      <c r="D5332" s="49"/>
      <c r="E5332" s="49"/>
      <c r="F5332" s="49"/>
      <c r="G5332" s="49"/>
      <c r="H5332" s="49"/>
      <c r="I5332" s="49"/>
      <c r="J5332" s="49"/>
      <c r="L5332">
        <f>_xlfn.XLOOKUP(B5332,Analítico!B:B,Analítico!I:I,0)</f>
        <v>0</v>
      </c>
    </row>
    <row r="5333" spans="1:12" ht="18" hidden="1" customHeight="1" x14ac:dyDescent="0.25">
      <c r="A5333" s="36"/>
      <c r="B5333" s="37" t="s">
        <v>137</v>
      </c>
      <c r="C5333" s="36" t="s">
        <v>138</v>
      </c>
      <c r="D5333" s="36" t="s">
        <v>9</v>
      </c>
      <c r="E5333" s="250" t="s">
        <v>1626</v>
      </c>
      <c r="F5333" s="250"/>
      <c r="G5333" s="38" t="s">
        <v>139</v>
      </c>
      <c r="H5333" s="37" t="s">
        <v>140</v>
      </c>
      <c r="I5333" s="37" t="s">
        <v>141</v>
      </c>
      <c r="J5333" s="37" t="s">
        <v>10</v>
      </c>
      <c r="L5333" t="str">
        <f>_xlfn.XLOOKUP(B5333,Analítico!B:B,Analítico!I:I,0)</f>
        <v>Valor Unit</v>
      </c>
    </row>
    <row r="5334" spans="1:12" ht="39" customHeight="1" x14ac:dyDescent="0.25">
      <c r="A5334" s="39" t="s">
        <v>1636</v>
      </c>
      <c r="B5334" s="40" t="s">
        <v>2791</v>
      </c>
      <c r="C5334" s="39" t="s">
        <v>157</v>
      </c>
      <c r="D5334" s="39" t="s">
        <v>2792</v>
      </c>
      <c r="E5334" s="251" t="s">
        <v>2578</v>
      </c>
      <c r="F5334" s="251"/>
      <c r="G5334" s="41" t="s">
        <v>164</v>
      </c>
      <c r="H5334" s="42">
        <v>1</v>
      </c>
      <c r="I5334" s="43">
        <f t="shared" ref="I5334:I5337" si="951">L5334</f>
        <v>35.07</v>
      </c>
      <c r="J5334" s="43">
        <f t="shared" ref="J5334:J5337" si="952">H5334*I5334</f>
        <v>35.07</v>
      </c>
      <c r="L5334">
        <f>_xlfn.XLOOKUP(B5334,Analítico!B:B,Analítico!I:I,0)</f>
        <v>35.07</v>
      </c>
    </row>
    <row r="5335" spans="1:12" ht="25.5" customHeight="1" x14ac:dyDescent="0.25">
      <c r="A5335" s="50" t="s">
        <v>1638</v>
      </c>
      <c r="B5335" s="51" t="s">
        <v>1940</v>
      </c>
      <c r="C5335" s="50" t="s">
        <v>157</v>
      </c>
      <c r="D5335" s="50" t="s">
        <v>1941</v>
      </c>
      <c r="E5335" s="248" t="s">
        <v>1637</v>
      </c>
      <c r="F5335" s="248"/>
      <c r="G5335" s="52" t="s">
        <v>266</v>
      </c>
      <c r="H5335" s="53">
        <v>0.47199999999999998</v>
      </c>
      <c r="I5335" s="43">
        <f t="shared" si="951"/>
        <v>19.64</v>
      </c>
      <c r="J5335" s="43">
        <f t="shared" si="952"/>
        <v>9.2700800000000001</v>
      </c>
      <c r="L5335">
        <f>_xlfn.XLOOKUP(B5335,Analítico!B:B,Analítico!I:I,0)</f>
        <v>19.64</v>
      </c>
    </row>
    <row r="5336" spans="1:12" ht="24" customHeight="1" x14ac:dyDescent="0.25">
      <c r="A5336" s="50" t="s">
        <v>1638</v>
      </c>
      <c r="B5336" s="51" t="s">
        <v>1942</v>
      </c>
      <c r="C5336" s="50" t="s">
        <v>157</v>
      </c>
      <c r="D5336" s="50" t="s">
        <v>1943</v>
      </c>
      <c r="E5336" s="248" t="s">
        <v>1637</v>
      </c>
      <c r="F5336" s="248"/>
      <c r="G5336" s="52" t="s">
        <v>266</v>
      </c>
      <c r="H5336" s="53">
        <v>0.47199999999999998</v>
      </c>
      <c r="I5336" s="43">
        <f t="shared" si="951"/>
        <v>27.04</v>
      </c>
      <c r="J5336" s="43">
        <f t="shared" si="952"/>
        <v>12.762879999999999</v>
      </c>
      <c r="L5336">
        <f>_xlfn.XLOOKUP(B5336,Analítico!B:B,Analítico!I:I,0)</f>
        <v>27.04</v>
      </c>
    </row>
    <row r="5337" spans="1:12" ht="24" customHeight="1" x14ac:dyDescent="0.25">
      <c r="A5337" s="55" t="s">
        <v>1627</v>
      </c>
      <c r="B5337" s="56" t="s">
        <v>2778</v>
      </c>
      <c r="C5337" s="55" t="s">
        <v>157</v>
      </c>
      <c r="D5337" s="55" t="s">
        <v>2779</v>
      </c>
      <c r="E5337" s="249" t="s">
        <v>1648</v>
      </c>
      <c r="F5337" s="249"/>
      <c r="G5337" s="57" t="s">
        <v>164</v>
      </c>
      <c r="H5337" s="58">
        <v>1</v>
      </c>
      <c r="I5337" s="43">
        <f t="shared" si="951"/>
        <v>5.66</v>
      </c>
      <c r="J5337" s="43">
        <f t="shared" si="952"/>
        <v>5.66</v>
      </c>
      <c r="L5337">
        <f>_xlfn.XLOOKUP(B5337,Analítico!B:B,Analítico!I:I,0)</f>
        <v>5.66</v>
      </c>
    </row>
    <row r="5338" spans="1:12" ht="24" customHeight="1" thickBot="1" x14ac:dyDescent="0.3">
      <c r="A5338" s="55" t="s">
        <v>1627</v>
      </c>
      <c r="B5338" s="56" t="s">
        <v>3850</v>
      </c>
      <c r="C5338" s="55" t="s">
        <v>157</v>
      </c>
      <c r="D5338" s="55" t="s">
        <v>3851</v>
      </c>
      <c r="E5338" s="249" t="s">
        <v>1648</v>
      </c>
      <c r="F5338" s="249"/>
      <c r="G5338" s="57" t="s">
        <v>164</v>
      </c>
      <c r="H5338" s="58">
        <v>1</v>
      </c>
      <c r="I5338" s="59">
        <v>7.5</v>
      </c>
      <c r="J5338" s="59">
        <v>7.5</v>
      </c>
      <c r="L5338">
        <f>_xlfn.XLOOKUP(B5338,Analítico!B:B,Analítico!I:I,0)</f>
        <v>0</v>
      </c>
    </row>
    <row r="5339" spans="1:12" ht="26.25" hidden="1" thickBot="1" x14ac:dyDescent="0.3">
      <c r="A5339" s="44"/>
      <c r="B5339" s="44"/>
      <c r="C5339" s="44"/>
      <c r="D5339" s="44"/>
      <c r="E5339" s="44" t="s">
        <v>1629</v>
      </c>
      <c r="F5339" s="45">
        <v>16.71</v>
      </c>
      <c r="G5339" s="44" t="s">
        <v>1630</v>
      </c>
      <c r="H5339" s="45">
        <v>0</v>
      </c>
      <c r="I5339" s="44" t="s">
        <v>1631</v>
      </c>
      <c r="J5339" s="45">
        <v>16.71</v>
      </c>
      <c r="L5339">
        <f>_xlfn.XLOOKUP(B5339,Analítico!B:B,Analítico!I:I,0)</f>
        <v>0</v>
      </c>
    </row>
    <row r="5340" spans="1:12" ht="15" hidden="1" customHeight="1" thickBot="1" x14ac:dyDescent="0.3">
      <c r="A5340" s="44"/>
      <c r="B5340" s="44"/>
      <c r="C5340" s="44"/>
      <c r="D5340" s="44"/>
      <c r="E5340" s="44" t="s">
        <v>1632</v>
      </c>
      <c r="F5340" s="45">
        <v>7.84</v>
      </c>
      <c r="G5340" s="44"/>
      <c r="H5340" s="229" t="s">
        <v>1633</v>
      </c>
      <c r="I5340" s="229"/>
      <c r="J5340" s="45">
        <v>43.51</v>
      </c>
      <c r="L5340">
        <f>_xlfn.XLOOKUP(B5340,Analítico!B:B,Analítico!I:I,0)</f>
        <v>0</v>
      </c>
    </row>
    <row r="5341" spans="1:12" ht="0.75" customHeight="1" thickTop="1" x14ac:dyDescent="0.25">
      <c r="A5341" s="49"/>
      <c r="B5341" s="49"/>
      <c r="C5341" s="49"/>
      <c r="D5341" s="49"/>
      <c r="E5341" s="49"/>
      <c r="F5341" s="49"/>
      <c r="G5341" s="49"/>
      <c r="H5341" s="49"/>
      <c r="I5341" s="49"/>
      <c r="J5341" s="49"/>
      <c r="L5341">
        <f>_xlfn.XLOOKUP(B5341,Analítico!B:B,Analítico!I:I,0)</f>
        <v>0</v>
      </c>
    </row>
    <row r="5342" spans="1:12" ht="18" hidden="1" customHeight="1" x14ac:dyDescent="0.25">
      <c r="A5342" s="36"/>
      <c r="B5342" s="37" t="s">
        <v>137</v>
      </c>
      <c r="C5342" s="36" t="s">
        <v>138</v>
      </c>
      <c r="D5342" s="36" t="s">
        <v>9</v>
      </c>
      <c r="E5342" s="250" t="s">
        <v>1626</v>
      </c>
      <c r="F5342" s="250"/>
      <c r="G5342" s="38" t="s">
        <v>139</v>
      </c>
      <c r="H5342" s="37" t="s">
        <v>140</v>
      </c>
      <c r="I5342" s="37" t="s">
        <v>141</v>
      </c>
      <c r="J5342" s="37" t="s">
        <v>10</v>
      </c>
      <c r="L5342" t="str">
        <f>_xlfn.XLOOKUP(B5342,Analítico!B:B,Analítico!I:I,0)</f>
        <v>Valor Unit</v>
      </c>
    </row>
    <row r="5343" spans="1:12" ht="39" customHeight="1" x14ac:dyDescent="0.25">
      <c r="A5343" s="39" t="s">
        <v>1636</v>
      </c>
      <c r="B5343" s="40" t="s">
        <v>2798</v>
      </c>
      <c r="C5343" s="39" t="s">
        <v>157</v>
      </c>
      <c r="D5343" s="39" t="s">
        <v>2799</v>
      </c>
      <c r="E5343" s="251" t="s">
        <v>2578</v>
      </c>
      <c r="F5343" s="251"/>
      <c r="G5343" s="41" t="s">
        <v>164</v>
      </c>
      <c r="H5343" s="42">
        <v>1</v>
      </c>
      <c r="I5343" s="43">
        <f t="shared" ref="I5343:I5346" si="953">L5343</f>
        <v>16.149999999999999</v>
      </c>
      <c r="J5343" s="43">
        <f t="shared" ref="J5343:J5346" si="954">H5343*I5343</f>
        <v>16.149999999999999</v>
      </c>
      <c r="L5343">
        <f>_xlfn.XLOOKUP(B5343,Analítico!B:B,Analítico!I:I,0)</f>
        <v>16.149999999999999</v>
      </c>
    </row>
    <row r="5344" spans="1:12" ht="25.5" customHeight="1" x14ac:dyDescent="0.25">
      <c r="A5344" s="50" t="s">
        <v>1638</v>
      </c>
      <c r="B5344" s="51" t="s">
        <v>1940</v>
      </c>
      <c r="C5344" s="50" t="s">
        <v>157</v>
      </c>
      <c r="D5344" s="50" t="s">
        <v>1941</v>
      </c>
      <c r="E5344" s="248" t="s">
        <v>1637</v>
      </c>
      <c r="F5344" s="248"/>
      <c r="G5344" s="52" t="s">
        <v>266</v>
      </c>
      <c r="H5344" s="53">
        <v>0.22500000000000001</v>
      </c>
      <c r="I5344" s="43">
        <f t="shared" si="953"/>
        <v>19.64</v>
      </c>
      <c r="J5344" s="43">
        <f t="shared" si="954"/>
        <v>4.4190000000000005</v>
      </c>
      <c r="L5344">
        <f>_xlfn.XLOOKUP(B5344,Analítico!B:B,Analítico!I:I,0)</f>
        <v>19.64</v>
      </c>
    </row>
    <row r="5345" spans="1:12" ht="24" customHeight="1" x14ac:dyDescent="0.25">
      <c r="A5345" s="50" t="s">
        <v>1638</v>
      </c>
      <c r="B5345" s="51" t="s">
        <v>1942</v>
      </c>
      <c r="C5345" s="50" t="s">
        <v>157</v>
      </c>
      <c r="D5345" s="50" t="s">
        <v>1943</v>
      </c>
      <c r="E5345" s="248" t="s">
        <v>1637</v>
      </c>
      <c r="F5345" s="248"/>
      <c r="G5345" s="52" t="s">
        <v>266</v>
      </c>
      <c r="H5345" s="53">
        <v>0.22500000000000001</v>
      </c>
      <c r="I5345" s="43">
        <f t="shared" si="953"/>
        <v>27.04</v>
      </c>
      <c r="J5345" s="43">
        <f t="shared" si="954"/>
        <v>6.0839999999999996</v>
      </c>
      <c r="L5345">
        <f>_xlfn.XLOOKUP(B5345,Analítico!B:B,Analítico!I:I,0)</f>
        <v>27.04</v>
      </c>
    </row>
    <row r="5346" spans="1:12" ht="24" customHeight="1" thickBot="1" x14ac:dyDescent="0.3">
      <c r="A5346" s="55" t="s">
        <v>1627</v>
      </c>
      <c r="B5346" s="56" t="s">
        <v>2778</v>
      </c>
      <c r="C5346" s="55" t="s">
        <v>157</v>
      </c>
      <c r="D5346" s="55" t="s">
        <v>2779</v>
      </c>
      <c r="E5346" s="249" t="s">
        <v>1648</v>
      </c>
      <c r="F5346" s="249"/>
      <c r="G5346" s="57" t="s">
        <v>164</v>
      </c>
      <c r="H5346" s="58">
        <v>1</v>
      </c>
      <c r="I5346" s="43">
        <f t="shared" si="953"/>
        <v>5.66</v>
      </c>
      <c r="J5346" s="43">
        <f t="shared" si="954"/>
        <v>5.66</v>
      </c>
      <c r="L5346">
        <f>_xlfn.XLOOKUP(B5346,Analítico!B:B,Analítico!I:I,0)</f>
        <v>5.66</v>
      </c>
    </row>
    <row r="5347" spans="1:12" ht="26.25" hidden="1" thickBot="1" x14ac:dyDescent="0.3">
      <c r="A5347" s="44"/>
      <c r="B5347" s="44"/>
      <c r="C5347" s="44"/>
      <c r="D5347" s="44"/>
      <c r="E5347" s="44" t="s">
        <v>1629</v>
      </c>
      <c r="F5347" s="45">
        <v>7.97</v>
      </c>
      <c r="G5347" s="44" t="s">
        <v>1630</v>
      </c>
      <c r="H5347" s="45">
        <v>0</v>
      </c>
      <c r="I5347" s="44" t="s">
        <v>1631</v>
      </c>
      <c r="J5347" s="45">
        <v>7.97</v>
      </c>
      <c r="L5347">
        <f>_xlfn.XLOOKUP(B5347,Analítico!B:B,Analítico!I:I,0)</f>
        <v>0</v>
      </c>
    </row>
    <row r="5348" spans="1:12" ht="15" hidden="1" customHeight="1" thickBot="1" x14ac:dyDescent="0.3">
      <c r="A5348" s="44"/>
      <c r="B5348" s="44"/>
      <c r="C5348" s="44"/>
      <c r="D5348" s="44"/>
      <c r="E5348" s="44" t="s">
        <v>1632</v>
      </c>
      <c r="F5348" s="45">
        <v>3.61</v>
      </c>
      <c r="G5348" s="44"/>
      <c r="H5348" s="229" t="s">
        <v>1633</v>
      </c>
      <c r="I5348" s="229"/>
      <c r="J5348" s="45">
        <v>20.04</v>
      </c>
      <c r="L5348">
        <f>_xlfn.XLOOKUP(B5348,Analítico!B:B,Analítico!I:I,0)</f>
        <v>0</v>
      </c>
    </row>
    <row r="5349" spans="1:12" ht="0.75" customHeight="1" thickTop="1" x14ac:dyDescent="0.25">
      <c r="A5349" s="49"/>
      <c r="B5349" s="49"/>
      <c r="C5349" s="49"/>
      <c r="D5349" s="49"/>
      <c r="E5349" s="49"/>
      <c r="F5349" s="49"/>
      <c r="G5349" s="49"/>
      <c r="H5349" s="49"/>
      <c r="I5349" s="49"/>
      <c r="J5349" s="49"/>
      <c r="L5349">
        <f>_xlfn.XLOOKUP(B5349,Analítico!B:B,Analítico!I:I,0)</f>
        <v>0</v>
      </c>
    </row>
    <row r="5350" spans="1:12" ht="18" hidden="1" customHeight="1" x14ac:dyDescent="0.25">
      <c r="A5350" s="36"/>
      <c r="B5350" s="37" t="s">
        <v>137</v>
      </c>
      <c r="C5350" s="36" t="s">
        <v>138</v>
      </c>
      <c r="D5350" s="36" t="s">
        <v>9</v>
      </c>
      <c r="E5350" s="250" t="s">
        <v>1626</v>
      </c>
      <c r="F5350" s="250"/>
      <c r="G5350" s="38" t="s">
        <v>139</v>
      </c>
      <c r="H5350" s="37" t="s">
        <v>140</v>
      </c>
      <c r="I5350" s="37" t="s">
        <v>141</v>
      </c>
      <c r="J5350" s="37" t="s">
        <v>10</v>
      </c>
      <c r="L5350" t="str">
        <f>_xlfn.XLOOKUP(B5350,Analítico!B:B,Analítico!I:I,0)</f>
        <v>Valor Unit</v>
      </c>
    </row>
    <row r="5351" spans="1:12" ht="39" customHeight="1" x14ac:dyDescent="0.25">
      <c r="A5351" s="39" t="s">
        <v>1636</v>
      </c>
      <c r="B5351" s="40" t="s">
        <v>2793</v>
      </c>
      <c r="C5351" s="39" t="s">
        <v>157</v>
      </c>
      <c r="D5351" s="39" t="s">
        <v>2794</v>
      </c>
      <c r="E5351" s="251" t="s">
        <v>2578</v>
      </c>
      <c r="F5351" s="251"/>
      <c r="G5351" s="41" t="s">
        <v>164</v>
      </c>
      <c r="H5351" s="42">
        <v>1</v>
      </c>
      <c r="I5351" s="43">
        <f t="shared" ref="I5351:I5354" si="955">L5351</f>
        <v>42.89</v>
      </c>
      <c r="J5351" s="43">
        <f t="shared" ref="J5351:J5354" si="956">H5351*I5351</f>
        <v>42.89</v>
      </c>
      <c r="L5351">
        <f>_xlfn.XLOOKUP(B5351,Analítico!B:B,Analítico!I:I,0)</f>
        <v>42.89</v>
      </c>
    </row>
    <row r="5352" spans="1:12" ht="25.5" customHeight="1" x14ac:dyDescent="0.25">
      <c r="A5352" s="50" t="s">
        <v>1638</v>
      </c>
      <c r="B5352" s="51" t="s">
        <v>1940</v>
      </c>
      <c r="C5352" s="50" t="s">
        <v>157</v>
      </c>
      <c r="D5352" s="50" t="s">
        <v>1941</v>
      </c>
      <c r="E5352" s="248" t="s">
        <v>1637</v>
      </c>
      <c r="F5352" s="248"/>
      <c r="G5352" s="52" t="s">
        <v>266</v>
      </c>
      <c r="H5352" s="53">
        <v>0.55500000000000005</v>
      </c>
      <c r="I5352" s="43">
        <f t="shared" si="955"/>
        <v>19.64</v>
      </c>
      <c r="J5352" s="43">
        <f t="shared" si="956"/>
        <v>10.900200000000002</v>
      </c>
      <c r="L5352">
        <f>_xlfn.XLOOKUP(B5352,Analítico!B:B,Analítico!I:I,0)</f>
        <v>19.64</v>
      </c>
    </row>
    <row r="5353" spans="1:12" ht="24" customHeight="1" x14ac:dyDescent="0.25">
      <c r="A5353" s="50" t="s">
        <v>1638</v>
      </c>
      <c r="B5353" s="51" t="s">
        <v>1942</v>
      </c>
      <c r="C5353" s="50" t="s">
        <v>157</v>
      </c>
      <c r="D5353" s="50" t="s">
        <v>1943</v>
      </c>
      <c r="E5353" s="248" t="s">
        <v>1637</v>
      </c>
      <c r="F5353" s="248"/>
      <c r="G5353" s="52" t="s">
        <v>266</v>
      </c>
      <c r="H5353" s="53">
        <v>0.55500000000000005</v>
      </c>
      <c r="I5353" s="43">
        <f t="shared" si="955"/>
        <v>27.04</v>
      </c>
      <c r="J5353" s="43">
        <f t="shared" si="956"/>
        <v>15.007200000000001</v>
      </c>
      <c r="L5353">
        <f>_xlfn.XLOOKUP(B5353,Analítico!B:B,Analítico!I:I,0)</f>
        <v>27.04</v>
      </c>
    </row>
    <row r="5354" spans="1:12" ht="24" customHeight="1" thickBot="1" x14ac:dyDescent="0.3">
      <c r="A5354" s="55" t="s">
        <v>1627</v>
      </c>
      <c r="B5354" s="56" t="s">
        <v>2778</v>
      </c>
      <c r="C5354" s="55" t="s">
        <v>157</v>
      </c>
      <c r="D5354" s="55" t="s">
        <v>2779</v>
      </c>
      <c r="E5354" s="249" t="s">
        <v>1648</v>
      </c>
      <c r="F5354" s="249"/>
      <c r="G5354" s="57" t="s">
        <v>164</v>
      </c>
      <c r="H5354" s="58">
        <v>3</v>
      </c>
      <c r="I5354" s="43">
        <f t="shared" si="955"/>
        <v>5.66</v>
      </c>
      <c r="J5354" s="43">
        <f t="shared" si="956"/>
        <v>16.98</v>
      </c>
      <c r="L5354">
        <f>_xlfn.XLOOKUP(B5354,Analítico!B:B,Analítico!I:I,0)</f>
        <v>5.66</v>
      </c>
    </row>
    <row r="5355" spans="1:12" ht="26.25" hidden="1" thickBot="1" x14ac:dyDescent="0.3">
      <c r="A5355" s="44"/>
      <c r="B5355" s="44"/>
      <c r="C5355" s="44"/>
      <c r="D5355" s="44"/>
      <c r="E5355" s="44" t="s">
        <v>1629</v>
      </c>
      <c r="F5355" s="45">
        <v>19.66</v>
      </c>
      <c r="G5355" s="44" t="s">
        <v>1630</v>
      </c>
      <c r="H5355" s="45">
        <v>0</v>
      </c>
      <c r="I5355" s="44" t="s">
        <v>1631</v>
      </c>
      <c r="J5355" s="45">
        <v>19.66</v>
      </c>
      <c r="L5355">
        <f>_xlfn.XLOOKUP(B5355,Analítico!B:B,Analítico!I:I,0)</f>
        <v>0</v>
      </c>
    </row>
    <row r="5356" spans="1:12" ht="15" hidden="1" customHeight="1" thickBot="1" x14ac:dyDescent="0.3">
      <c r="A5356" s="44"/>
      <c r="B5356" s="44"/>
      <c r="C5356" s="44"/>
      <c r="D5356" s="44"/>
      <c r="E5356" s="44" t="s">
        <v>1632</v>
      </c>
      <c r="F5356" s="45">
        <v>9.59</v>
      </c>
      <c r="G5356" s="44"/>
      <c r="H5356" s="229" t="s">
        <v>1633</v>
      </c>
      <c r="I5356" s="229"/>
      <c r="J5356" s="45">
        <v>53.22</v>
      </c>
      <c r="L5356">
        <f>_xlfn.XLOOKUP(B5356,Analítico!B:B,Analítico!I:I,0)</f>
        <v>0</v>
      </c>
    </row>
    <row r="5357" spans="1:12" ht="0.75" customHeight="1" thickTop="1" x14ac:dyDescent="0.25">
      <c r="A5357" s="49"/>
      <c r="B5357" s="49"/>
      <c r="C5357" s="49"/>
      <c r="D5357" s="49"/>
      <c r="E5357" s="49"/>
      <c r="F5357" s="49"/>
      <c r="G5357" s="49"/>
      <c r="H5357" s="49"/>
      <c r="I5357" s="49"/>
      <c r="J5357" s="49"/>
      <c r="L5357">
        <f>_xlfn.XLOOKUP(B5357,Analítico!B:B,Analítico!I:I,0)</f>
        <v>0</v>
      </c>
    </row>
    <row r="5358" spans="1:12" ht="18" hidden="1" customHeight="1" x14ac:dyDescent="0.25">
      <c r="A5358" s="36"/>
      <c r="B5358" s="37" t="s">
        <v>137</v>
      </c>
      <c r="C5358" s="36" t="s">
        <v>138</v>
      </c>
      <c r="D5358" s="36" t="s">
        <v>9</v>
      </c>
      <c r="E5358" s="250" t="s">
        <v>1626</v>
      </c>
      <c r="F5358" s="250"/>
      <c r="G5358" s="38" t="s">
        <v>139</v>
      </c>
      <c r="H5358" s="37" t="s">
        <v>140</v>
      </c>
      <c r="I5358" s="37" t="s">
        <v>141</v>
      </c>
      <c r="J5358" s="37" t="s">
        <v>10</v>
      </c>
      <c r="L5358" t="str">
        <f>_xlfn.XLOOKUP(B5358,Analítico!B:B,Analítico!I:I,0)</f>
        <v>Valor Unit</v>
      </c>
    </row>
    <row r="5359" spans="1:12" ht="24" customHeight="1" x14ac:dyDescent="0.25">
      <c r="A5359" s="39" t="s">
        <v>1636</v>
      </c>
      <c r="B5359" s="40" t="s">
        <v>3299</v>
      </c>
      <c r="C5359" s="39" t="s">
        <v>157</v>
      </c>
      <c r="D5359" s="39" t="s">
        <v>3300</v>
      </c>
      <c r="E5359" s="251" t="s">
        <v>1637</v>
      </c>
      <c r="F5359" s="251"/>
      <c r="G5359" s="41" t="s">
        <v>266</v>
      </c>
      <c r="H5359" s="42">
        <v>1</v>
      </c>
      <c r="I5359" s="43">
        <f>L5359</f>
        <v>23.68</v>
      </c>
      <c r="J5359" s="43">
        <f>H5359*I5359</f>
        <v>23.68</v>
      </c>
      <c r="L5359">
        <f>_xlfn.XLOOKUP(B5359,Analítico!B:B,Analítico!I:I,0)</f>
        <v>23.68</v>
      </c>
    </row>
    <row r="5360" spans="1:12" ht="25.5" customHeight="1" x14ac:dyDescent="0.25">
      <c r="A5360" s="50" t="s">
        <v>1638</v>
      </c>
      <c r="B5360" s="51" t="s">
        <v>3570</v>
      </c>
      <c r="C5360" s="50" t="s">
        <v>157</v>
      </c>
      <c r="D5360" s="50" t="s">
        <v>3571</v>
      </c>
      <c r="E5360" s="248" t="s">
        <v>1637</v>
      </c>
      <c r="F5360" s="248"/>
      <c r="G5360" s="52" t="s">
        <v>266</v>
      </c>
      <c r="H5360" s="53">
        <v>1</v>
      </c>
      <c r="I5360" s="54">
        <v>0.09</v>
      </c>
      <c r="J5360" s="54">
        <v>0.09</v>
      </c>
      <c r="L5360">
        <f>_xlfn.XLOOKUP(B5360,Analítico!B:B,Analítico!I:I,0)</f>
        <v>0</v>
      </c>
    </row>
    <row r="5361" spans="1:12" ht="25.5" customHeight="1" x14ac:dyDescent="0.25">
      <c r="A5361" s="55" t="s">
        <v>1627</v>
      </c>
      <c r="B5361" s="56" t="s">
        <v>2862</v>
      </c>
      <c r="C5361" s="55" t="s">
        <v>157</v>
      </c>
      <c r="D5361" s="55" t="s">
        <v>2863</v>
      </c>
      <c r="E5361" s="249" t="s">
        <v>2864</v>
      </c>
      <c r="F5361" s="249"/>
      <c r="G5361" s="57" t="s">
        <v>266</v>
      </c>
      <c r="H5361" s="58">
        <v>1</v>
      </c>
      <c r="I5361" s="43">
        <f t="shared" ref="I5361:I5364" si="957">L5361</f>
        <v>2.11</v>
      </c>
      <c r="J5361" s="43">
        <f t="shared" ref="J5361:J5364" si="958">H5361*I5361</f>
        <v>2.11</v>
      </c>
      <c r="L5361">
        <f>_xlfn.XLOOKUP(B5361,Analítico!B:B,Analítico!I:I,0)</f>
        <v>2.11</v>
      </c>
    </row>
    <row r="5362" spans="1:12" ht="25.5" customHeight="1" x14ac:dyDescent="0.25">
      <c r="A5362" s="55" t="s">
        <v>1627</v>
      </c>
      <c r="B5362" s="56" t="s">
        <v>2865</v>
      </c>
      <c r="C5362" s="55" t="s">
        <v>157</v>
      </c>
      <c r="D5362" s="55" t="s">
        <v>2866</v>
      </c>
      <c r="E5362" s="249" t="s">
        <v>1656</v>
      </c>
      <c r="F5362" s="249"/>
      <c r="G5362" s="57" t="s">
        <v>266</v>
      </c>
      <c r="H5362" s="58">
        <v>1</v>
      </c>
      <c r="I5362" s="43">
        <f t="shared" si="957"/>
        <v>0.65</v>
      </c>
      <c r="J5362" s="43">
        <f t="shared" si="958"/>
        <v>0.65</v>
      </c>
      <c r="L5362">
        <f>_xlfn.XLOOKUP(B5362,Analítico!B:B,Analítico!I:I,0)</f>
        <v>0.65</v>
      </c>
    </row>
    <row r="5363" spans="1:12" ht="25.5" customHeight="1" x14ac:dyDescent="0.25">
      <c r="A5363" s="55" t="s">
        <v>1627</v>
      </c>
      <c r="B5363" s="56" t="s">
        <v>2867</v>
      </c>
      <c r="C5363" s="55" t="s">
        <v>157</v>
      </c>
      <c r="D5363" s="55" t="s">
        <v>2868</v>
      </c>
      <c r="E5363" s="249" t="s">
        <v>2864</v>
      </c>
      <c r="F5363" s="249"/>
      <c r="G5363" s="57" t="s">
        <v>266</v>
      </c>
      <c r="H5363" s="58">
        <v>1</v>
      </c>
      <c r="I5363" s="43">
        <f t="shared" si="957"/>
        <v>1.1200000000000001</v>
      </c>
      <c r="J5363" s="43">
        <f t="shared" si="958"/>
        <v>1.1200000000000001</v>
      </c>
      <c r="L5363">
        <f>_xlfn.XLOOKUP(B5363,Analítico!B:B,Analítico!I:I,0)</f>
        <v>1.1200000000000001</v>
      </c>
    </row>
    <row r="5364" spans="1:12" ht="25.5" customHeight="1" x14ac:dyDescent="0.25">
      <c r="A5364" s="55" t="s">
        <v>1627</v>
      </c>
      <c r="B5364" s="56" t="s">
        <v>2869</v>
      </c>
      <c r="C5364" s="55" t="s">
        <v>157</v>
      </c>
      <c r="D5364" s="55" t="s">
        <v>2870</v>
      </c>
      <c r="E5364" s="249" t="s">
        <v>1628</v>
      </c>
      <c r="F5364" s="249"/>
      <c r="G5364" s="57" t="s">
        <v>266</v>
      </c>
      <c r="H5364" s="58">
        <v>1</v>
      </c>
      <c r="I5364" s="43">
        <f t="shared" si="957"/>
        <v>0.06</v>
      </c>
      <c r="J5364" s="43">
        <f t="shared" si="958"/>
        <v>0.06</v>
      </c>
      <c r="L5364">
        <f>_xlfn.XLOOKUP(B5364,Analítico!B:B,Analítico!I:I,0)</f>
        <v>0.06</v>
      </c>
    </row>
    <row r="5365" spans="1:12" ht="25.5" customHeight="1" x14ac:dyDescent="0.25">
      <c r="A5365" s="55" t="s">
        <v>1627</v>
      </c>
      <c r="B5365" s="56" t="s">
        <v>3375</v>
      </c>
      <c r="C5365" s="55" t="s">
        <v>157</v>
      </c>
      <c r="D5365" s="55" t="s">
        <v>3376</v>
      </c>
      <c r="E5365" s="249" t="s">
        <v>1643</v>
      </c>
      <c r="F5365" s="249"/>
      <c r="G5365" s="57" t="s">
        <v>266</v>
      </c>
      <c r="H5365" s="58">
        <v>1</v>
      </c>
      <c r="I5365" s="59">
        <v>0.84</v>
      </c>
      <c r="J5365" s="59">
        <v>0.84</v>
      </c>
      <c r="L5365">
        <f>_xlfn.XLOOKUP(B5365,Analítico!B:B,Analítico!I:I,0)</f>
        <v>0</v>
      </c>
    </row>
    <row r="5366" spans="1:12" ht="25.5" customHeight="1" x14ac:dyDescent="0.25">
      <c r="A5366" s="55" t="s">
        <v>1627</v>
      </c>
      <c r="B5366" s="56" t="s">
        <v>3377</v>
      </c>
      <c r="C5366" s="55" t="s">
        <v>157</v>
      </c>
      <c r="D5366" s="55" t="s">
        <v>3378</v>
      </c>
      <c r="E5366" s="249" t="s">
        <v>1643</v>
      </c>
      <c r="F5366" s="249"/>
      <c r="G5366" s="57" t="s">
        <v>266</v>
      </c>
      <c r="H5366" s="58">
        <v>1</v>
      </c>
      <c r="I5366" s="59">
        <v>1.17</v>
      </c>
      <c r="J5366" s="59">
        <v>1.17</v>
      </c>
      <c r="L5366">
        <f>_xlfn.XLOOKUP(B5366,Analítico!B:B,Analítico!I:I,0)</f>
        <v>0</v>
      </c>
    </row>
    <row r="5367" spans="1:12" ht="24" customHeight="1" thickBot="1" x14ac:dyDescent="0.3">
      <c r="A5367" s="55" t="s">
        <v>1627</v>
      </c>
      <c r="B5367" s="56" t="s">
        <v>3572</v>
      </c>
      <c r="C5367" s="55" t="s">
        <v>157</v>
      </c>
      <c r="D5367" s="55" t="s">
        <v>3573</v>
      </c>
      <c r="E5367" s="249" t="s">
        <v>1665</v>
      </c>
      <c r="F5367" s="249"/>
      <c r="G5367" s="57" t="s">
        <v>266</v>
      </c>
      <c r="H5367" s="58">
        <v>1</v>
      </c>
      <c r="I5367" s="59">
        <v>17.97</v>
      </c>
      <c r="J5367" s="59">
        <v>17.97</v>
      </c>
      <c r="L5367">
        <f>_xlfn.XLOOKUP(B5367,Analítico!B:B,Analítico!I:I,0)</f>
        <v>0</v>
      </c>
    </row>
    <row r="5368" spans="1:12" ht="26.25" hidden="1" thickBot="1" x14ac:dyDescent="0.3">
      <c r="A5368" s="44"/>
      <c r="B5368" s="44"/>
      <c r="C5368" s="44"/>
      <c r="D5368" s="44"/>
      <c r="E5368" s="44" t="s">
        <v>1629</v>
      </c>
      <c r="F5368" s="45">
        <v>18.059999999999999</v>
      </c>
      <c r="G5368" s="44" t="s">
        <v>1630</v>
      </c>
      <c r="H5368" s="45">
        <v>0</v>
      </c>
      <c r="I5368" s="44" t="s">
        <v>1631</v>
      </c>
      <c r="J5368" s="45">
        <v>18.059999999999999</v>
      </c>
      <c r="L5368">
        <f>_xlfn.XLOOKUP(B5368,Analítico!B:B,Analítico!I:I,0)</f>
        <v>0</v>
      </c>
    </row>
    <row r="5369" spans="1:12" ht="15" hidden="1" customHeight="1" thickBot="1" x14ac:dyDescent="0.3">
      <c r="A5369" s="44"/>
      <c r="B5369" s="44"/>
      <c r="C5369" s="44"/>
      <c r="D5369" s="44"/>
      <c r="E5369" s="44" t="s">
        <v>1632</v>
      </c>
      <c r="F5369" s="45">
        <v>5.3</v>
      </c>
      <c r="G5369" s="44"/>
      <c r="H5369" s="229" t="s">
        <v>1633</v>
      </c>
      <c r="I5369" s="229"/>
      <c r="J5369" s="45">
        <v>29.4</v>
      </c>
      <c r="L5369">
        <f>_xlfn.XLOOKUP(B5369,Analítico!B:B,Analítico!I:I,0)</f>
        <v>0</v>
      </c>
    </row>
    <row r="5370" spans="1:12" ht="0.75" customHeight="1" thickTop="1" x14ac:dyDescent="0.25">
      <c r="A5370" s="49"/>
      <c r="B5370" s="49"/>
      <c r="C5370" s="49"/>
      <c r="D5370" s="49"/>
      <c r="E5370" s="49"/>
      <c r="F5370" s="49"/>
      <c r="G5370" s="49"/>
      <c r="H5370" s="49"/>
      <c r="I5370" s="49"/>
      <c r="J5370" s="49"/>
      <c r="L5370">
        <f>_xlfn.XLOOKUP(B5370,Analítico!B:B,Analítico!I:I,0)</f>
        <v>0</v>
      </c>
    </row>
    <row r="5371" spans="1:12" ht="18" hidden="1" customHeight="1" x14ac:dyDescent="0.25">
      <c r="A5371" s="36"/>
      <c r="B5371" s="37" t="s">
        <v>137</v>
      </c>
      <c r="C5371" s="36" t="s">
        <v>138</v>
      </c>
      <c r="D5371" s="36" t="s">
        <v>9</v>
      </c>
      <c r="E5371" s="250" t="s">
        <v>1626</v>
      </c>
      <c r="F5371" s="250"/>
      <c r="G5371" s="38" t="s">
        <v>139</v>
      </c>
      <c r="H5371" s="37" t="s">
        <v>140</v>
      </c>
      <c r="I5371" s="37" t="s">
        <v>141</v>
      </c>
      <c r="J5371" s="37" t="s">
        <v>10</v>
      </c>
      <c r="L5371" t="str">
        <f>_xlfn.XLOOKUP(B5371,Analítico!B:B,Analítico!I:I,0)</f>
        <v>Valor Unit</v>
      </c>
    </row>
    <row r="5372" spans="1:12" ht="25.5" customHeight="1" x14ac:dyDescent="0.25">
      <c r="A5372" s="39" t="s">
        <v>1636</v>
      </c>
      <c r="B5372" s="40" t="s">
        <v>1995</v>
      </c>
      <c r="C5372" s="39" t="s">
        <v>157</v>
      </c>
      <c r="D5372" s="39" t="s">
        <v>1996</v>
      </c>
      <c r="E5372" s="251" t="s">
        <v>1955</v>
      </c>
      <c r="F5372" s="251"/>
      <c r="G5372" s="41" t="s">
        <v>159</v>
      </c>
      <c r="H5372" s="42">
        <v>1</v>
      </c>
      <c r="I5372" s="43">
        <f>L5372</f>
        <v>26.3</v>
      </c>
      <c r="J5372" s="43">
        <f>H5372*I5372</f>
        <v>26.3</v>
      </c>
      <c r="L5372">
        <f>_xlfn.XLOOKUP(B5372,Analítico!B:B,Analítico!I:I,0)</f>
        <v>26.3</v>
      </c>
    </row>
    <row r="5373" spans="1:12" ht="25.5" customHeight="1" x14ac:dyDescent="0.25">
      <c r="A5373" s="50" t="s">
        <v>1638</v>
      </c>
      <c r="B5373" s="51" t="s">
        <v>3852</v>
      </c>
      <c r="C5373" s="50" t="s">
        <v>157</v>
      </c>
      <c r="D5373" s="50" t="s">
        <v>3853</v>
      </c>
      <c r="E5373" s="248" t="s">
        <v>1637</v>
      </c>
      <c r="F5373" s="248"/>
      <c r="G5373" s="52" t="s">
        <v>266</v>
      </c>
      <c r="H5373" s="53">
        <v>5.3900000000000003E-2</v>
      </c>
      <c r="I5373" s="54">
        <v>23.59</v>
      </c>
      <c r="J5373" s="54">
        <v>1.27</v>
      </c>
      <c r="L5373">
        <f>_xlfn.XLOOKUP(B5373,Analítico!B:B,Analítico!I:I,0)</f>
        <v>0</v>
      </c>
    </row>
    <row r="5374" spans="1:12" ht="24" customHeight="1" x14ac:dyDescent="0.25">
      <c r="A5374" s="50" t="s">
        <v>1638</v>
      </c>
      <c r="B5374" s="51" t="s">
        <v>1186</v>
      </c>
      <c r="C5374" s="50" t="s">
        <v>157</v>
      </c>
      <c r="D5374" s="50" t="s">
        <v>1187</v>
      </c>
      <c r="E5374" s="248" t="s">
        <v>1637</v>
      </c>
      <c r="F5374" s="248"/>
      <c r="G5374" s="52" t="s">
        <v>266</v>
      </c>
      <c r="H5374" s="53">
        <v>5.3499999999999999E-2</v>
      </c>
      <c r="I5374" s="43">
        <f>L5374</f>
        <v>18.82</v>
      </c>
      <c r="J5374" s="43">
        <f>H5374*I5374</f>
        <v>1.0068699999999999</v>
      </c>
      <c r="L5374">
        <f>_xlfn.XLOOKUP(B5374,Analítico!B:B,Analítico!I:I,0)</f>
        <v>18.82</v>
      </c>
    </row>
    <row r="5375" spans="1:12" ht="64.5" customHeight="1" x14ac:dyDescent="0.25">
      <c r="A5375" s="50" t="s">
        <v>1638</v>
      </c>
      <c r="B5375" s="51" t="s">
        <v>3854</v>
      </c>
      <c r="C5375" s="50" t="s">
        <v>157</v>
      </c>
      <c r="D5375" s="50" t="s">
        <v>3855</v>
      </c>
      <c r="E5375" s="248" t="s">
        <v>1900</v>
      </c>
      <c r="F5375" s="248"/>
      <c r="G5375" s="52" t="s">
        <v>1901</v>
      </c>
      <c r="H5375" s="53">
        <v>1.5699999999999999E-2</v>
      </c>
      <c r="I5375" s="54">
        <v>81.45</v>
      </c>
      <c r="J5375" s="54">
        <v>1.27</v>
      </c>
      <c r="L5375">
        <f>_xlfn.XLOOKUP(B5375,Analítico!B:B,Analítico!I:I,0)</f>
        <v>0</v>
      </c>
    </row>
    <row r="5376" spans="1:12" ht="64.5" customHeight="1" x14ac:dyDescent="0.25">
      <c r="A5376" s="50" t="s">
        <v>1638</v>
      </c>
      <c r="B5376" s="51" t="s">
        <v>3856</v>
      </c>
      <c r="C5376" s="50" t="s">
        <v>157</v>
      </c>
      <c r="D5376" s="50" t="s">
        <v>3857</v>
      </c>
      <c r="E5376" s="248" t="s">
        <v>1900</v>
      </c>
      <c r="F5376" s="248"/>
      <c r="G5376" s="52" t="s">
        <v>1904</v>
      </c>
      <c r="H5376" s="53">
        <v>3.8199999999999998E-2</v>
      </c>
      <c r="I5376" s="54">
        <v>31.17</v>
      </c>
      <c r="J5376" s="54">
        <v>1.19</v>
      </c>
      <c r="L5376">
        <f>_xlfn.XLOOKUP(B5376,Analítico!B:B,Analítico!I:I,0)</f>
        <v>0</v>
      </c>
    </row>
    <row r="5377" spans="1:12" ht="25.5" customHeight="1" thickBot="1" x14ac:dyDescent="0.3">
      <c r="A5377" s="55" t="s">
        <v>1627</v>
      </c>
      <c r="B5377" s="56" t="s">
        <v>3858</v>
      </c>
      <c r="C5377" s="55" t="s">
        <v>157</v>
      </c>
      <c r="D5377" s="55" t="s">
        <v>3859</v>
      </c>
      <c r="E5377" s="249" t="s">
        <v>1643</v>
      </c>
      <c r="F5377" s="249"/>
      <c r="G5377" s="57" t="s">
        <v>3860</v>
      </c>
      <c r="H5377" s="58">
        <v>0.16</v>
      </c>
      <c r="I5377" s="59">
        <v>137.59</v>
      </c>
      <c r="J5377" s="59">
        <v>22.01</v>
      </c>
      <c r="L5377">
        <f>_xlfn.XLOOKUP(B5377,Analítico!B:B,Analítico!I:I,0)</f>
        <v>0</v>
      </c>
    </row>
    <row r="5378" spans="1:12" ht="26.25" hidden="1" thickBot="1" x14ac:dyDescent="0.3">
      <c r="A5378" s="44"/>
      <c r="B5378" s="44"/>
      <c r="C5378" s="44"/>
      <c r="D5378" s="44"/>
      <c r="E5378" s="44" t="s">
        <v>1629</v>
      </c>
      <c r="F5378" s="45">
        <v>2.71</v>
      </c>
      <c r="G5378" s="44" t="s">
        <v>1630</v>
      </c>
      <c r="H5378" s="45">
        <v>0</v>
      </c>
      <c r="I5378" s="44" t="s">
        <v>1631</v>
      </c>
      <c r="J5378" s="45">
        <v>2.71</v>
      </c>
      <c r="L5378">
        <f>_xlfn.XLOOKUP(B5378,Analítico!B:B,Analítico!I:I,0)</f>
        <v>0</v>
      </c>
    </row>
    <row r="5379" spans="1:12" ht="15" hidden="1" customHeight="1" thickBot="1" x14ac:dyDescent="0.3">
      <c r="A5379" s="44"/>
      <c r="B5379" s="44"/>
      <c r="C5379" s="44"/>
      <c r="D5379" s="44"/>
      <c r="E5379" s="44" t="s">
        <v>1632</v>
      </c>
      <c r="F5379" s="45">
        <v>5.88</v>
      </c>
      <c r="G5379" s="44"/>
      <c r="H5379" s="229" t="s">
        <v>1633</v>
      </c>
      <c r="I5379" s="229"/>
      <c r="J5379" s="45">
        <v>32.64</v>
      </c>
      <c r="L5379">
        <f>_xlfn.XLOOKUP(B5379,Analítico!B:B,Analítico!I:I,0)</f>
        <v>0</v>
      </c>
    </row>
    <row r="5380" spans="1:12" ht="0.75" customHeight="1" thickTop="1" x14ac:dyDescent="0.25">
      <c r="A5380" s="49"/>
      <c r="B5380" s="49"/>
      <c r="C5380" s="49"/>
      <c r="D5380" s="49"/>
      <c r="E5380" s="49"/>
      <c r="F5380" s="49"/>
      <c r="G5380" s="49"/>
      <c r="H5380" s="49"/>
      <c r="I5380" s="49"/>
      <c r="J5380" s="49"/>
      <c r="L5380">
        <f>_xlfn.XLOOKUP(B5380,Analítico!B:B,Analítico!I:I,0)</f>
        <v>0</v>
      </c>
    </row>
    <row r="5381" spans="1:12" ht="18" hidden="1" customHeight="1" x14ac:dyDescent="0.25">
      <c r="A5381" s="36"/>
      <c r="B5381" s="37" t="s">
        <v>137</v>
      </c>
      <c r="C5381" s="36" t="s">
        <v>138</v>
      </c>
      <c r="D5381" s="36" t="s">
        <v>9</v>
      </c>
      <c r="E5381" s="250" t="s">
        <v>1626</v>
      </c>
      <c r="F5381" s="250"/>
      <c r="G5381" s="38" t="s">
        <v>139</v>
      </c>
      <c r="H5381" s="37" t="s">
        <v>140</v>
      </c>
      <c r="I5381" s="37" t="s">
        <v>141</v>
      </c>
      <c r="J5381" s="37" t="s">
        <v>10</v>
      </c>
      <c r="L5381" t="str">
        <f>_xlfn.XLOOKUP(B5381,Analítico!B:B,Analítico!I:I,0)</f>
        <v>Valor Unit</v>
      </c>
    </row>
    <row r="5382" spans="1:12" ht="39" customHeight="1" x14ac:dyDescent="0.25">
      <c r="A5382" s="39" t="s">
        <v>1636</v>
      </c>
      <c r="B5382" s="40" t="s">
        <v>3273</v>
      </c>
      <c r="C5382" s="39" t="s">
        <v>157</v>
      </c>
      <c r="D5382" s="39" t="s">
        <v>3274</v>
      </c>
      <c r="E5382" s="251" t="s">
        <v>1994</v>
      </c>
      <c r="F5382" s="251"/>
      <c r="G5382" s="41" t="s">
        <v>212</v>
      </c>
      <c r="H5382" s="42">
        <v>1</v>
      </c>
      <c r="I5382" s="43">
        <f t="shared" ref="I5382:I5384" si="959">L5382</f>
        <v>148.85</v>
      </c>
      <c r="J5382" s="43">
        <f t="shared" ref="J5382:J5384" si="960">H5382*I5382</f>
        <v>148.85</v>
      </c>
      <c r="L5382">
        <f>_xlfn.XLOOKUP(B5382,Analítico!B:B,Analítico!I:I,0)</f>
        <v>148.85</v>
      </c>
    </row>
    <row r="5383" spans="1:12" ht="24" customHeight="1" x14ac:dyDescent="0.25">
      <c r="A5383" s="50" t="s">
        <v>1638</v>
      </c>
      <c r="B5383" s="51" t="s">
        <v>1792</v>
      </c>
      <c r="C5383" s="50" t="s">
        <v>157</v>
      </c>
      <c r="D5383" s="50" t="s">
        <v>1793</v>
      </c>
      <c r="E5383" s="248" t="s">
        <v>1637</v>
      </c>
      <c r="F5383" s="248"/>
      <c r="G5383" s="52" t="s">
        <v>266</v>
      </c>
      <c r="H5383" s="53">
        <v>1.03</v>
      </c>
      <c r="I5383" s="43">
        <f t="shared" si="959"/>
        <v>26.65</v>
      </c>
      <c r="J5383" s="43">
        <f t="shared" si="960"/>
        <v>27.4495</v>
      </c>
      <c r="L5383">
        <f>_xlfn.XLOOKUP(B5383,Analítico!B:B,Analítico!I:I,0)</f>
        <v>26.65</v>
      </c>
    </row>
    <row r="5384" spans="1:12" ht="24" customHeight="1" x14ac:dyDescent="0.25">
      <c r="A5384" s="50" t="s">
        <v>1638</v>
      </c>
      <c r="B5384" s="51" t="s">
        <v>1186</v>
      </c>
      <c r="C5384" s="50" t="s">
        <v>157</v>
      </c>
      <c r="D5384" s="50" t="s">
        <v>1187</v>
      </c>
      <c r="E5384" s="248" t="s">
        <v>1637</v>
      </c>
      <c r="F5384" s="248"/>
      <c r="G5384" s="52" t="s">
        <v>266</v>
      </c>
      <c r="H5384" s="53">
        <v>0.34300000000000003</v>
      </c>
      <c r="I5384" s="43">
        <f t="shared" si="959"/>
        <v>18.82</v>
      </c>
      <c r="J5384" s="43">
        <f t="shared" si="960"/>
        <v>6.4552600000000009</v>
      </c>
      <c r="L5384">
        <f>_xlfn.XLOOKUP(B5384,Analítico!B:B,Analítico!I:I,0)</f>
        <v>18.82</v>
      </c>
    </row>
    <row r="5385" spans="1:12" ht="39" customHeight="1" x14ac:dyDescent="0.25">
      <c r="A5385" s="50" t="s">
        <v>1638</v>
      </c>
      <c r="B5385" s="51" t="s">
        <v>3861</v>
      </c>
      <c r="C5385" s="50" t="s">
        <v>157</v>
      </c>
      <c r="D5385" s="50" t="s">
        <v>3862</v>
      </c>
      <c r="E5385" s="248" t="s">
        <v>1900</v>
      </c>
      <c r="F5385" s="248"/>
      <c r="G5385" s="52" t="s">
        <v>1901</v>
      </c>
      <c r="H5385" s="53">
        <v>3.2000000000000001E-2</v>
      </c>
      <c r="I5385" s="54">
        <v>9.32</v>
      </c>
      <c r="J5385" s="54">
        <v>0.28999999999999998</v>
      </c>
      <c r="L5385">
        <f>_xlfn.XLOOKUP(B5385,Analítico!B:B,Analítico!I:I,0)</f>
        <v>0</v>
      </c>
    </row>
    <row r="5386" spans="1:12" ht="39" customHeight="1" x14ac:dyDescent="0.25">
      <c r="A5386" s="50" t="s">
        <v>1638</v>
      </c>
      <c r="B5386" s="51" t="s">
        <v>3863</v>
      </c>
      <c r="C5386" s="50" t="s">
        <v>157</v>
      </c>
      <c r="D5386" s="50" t="s">
        <v>3864</v>
      </c>
      <c r="E5386" s="248" t="s">
        <v>1900</v>
      </c>
      <c r="F5386" s="248"/>
      <c r="G5386" s="52" t="s">
        <v>1904</v>
      </c>
      <c r="H5386" s="53">
        <v>0.03</v>
      </c>
      <c r="I5386" s="54">
        <v>0.56999999999999995</v>
      </c>
      <c r="J5386" s="54">
        <v>0.01</v>
      </c>
      <c r="L5386">
        <f>_xlfn.XLOOKUP(B5386,Analítico!B:B,Analítico!I:I,0)</f>
        <v>0</v>
      </c>
    </row>
    <row r="5387" spans="1:12" ht="25.5" customHeight="1" thickBot="1" x14ac:dyDescent="0.3">
      <c r="A5387" s="55" t="s">
        <v>1627</v>
      </c>
      <c r="B5387" s="56" t="s">
        <v>3865</v>
      </c>
      <c r="C5387" s="55" t="s">
        <v>157</v>
      </c>
      <c r="D5387" s="55" t="s">
        <v>3866</v>
      </c>
      <c r="E5387" s="249" t="s">
        <v>1648</v>
      </c>
      <c r="F5387" s="249"/>
      <c r="G5387" s="57" t="s">
        <v>212</v>
      </c>
      <c r="H5387" s="58">
        <v>1.1299999999999999</v>
      </c>
      <c r="I5387" s="59">
        <v>103.17</v>
      </c>
      <c r="J5387" s="59">
        <v>116.58</v>
      </c>
      <c r="L5387">
        <f>_xlfn.XLOOKUP(B5387,Analítico!B:B,Analítico!I:I,0)</f>
        <v>0</v>
      </c>
    </row>
    <row r="5388" spans="1:12" ht="26.25" hidden="1" thickBot="1" x14ac:dyDescent="0.3">
      <c r="A5388" s="44"/>
      <c r="B5388" s="44"/>
      <c r="C5388" s="44"/>
      <c r="D5388" s="44"/>
      <c r="E5388" s="44" t="s">
        <v>1629</v>
      </c>
      <c r="F5388" s="45">
        <v>26.32</v>
      </c>
      <c r="G5388" s="44" t="s">
        <v>1630</v>
      </c>
      <c r="H5388" s="45">
        <v>0</v>
      </c>
      <c r="I5388" s="44" t="s">
        <v>1631</v>
      </c>
      <c r="J5388" s="45">
        <v>26.32</v>
      </c>
      <c r="L5388">
        <f>_xlfn.XLOOKUP(B5388,Analítico!B:B,Analítico!I:I,0)</f>
        <v>0</v>
      </c>
    </row>
    <row r="5389" spans="1:12" ht="15" hidden="1" customHeight="1" thickBot="1" x14ac:dyDescent="0.3">
      <c r="A5389" s="44"/>
      <c r="B5389" s="44"/>
      <c r="C5389" s="44"/>
      <c r="D5389" s="44"/>
      <c r="E5389" s="44" t="s">
        <v>1632</v>
      </c>
      <c r="F5389" s="45">
        <v>33.31</v>
      </c>
      <c r="G5389" s="44"/>
      <c r="H5389" s="229" t="s">
        <v>1633</v>
      </c>
      <c r="I5389" s="229"/>
      <c r="J5389" s="45">
        <v>184.74</v>
      </c>
      <c r="L5389">
        <f>_xlfn.XLOOKUP(B5389,Analítico!B:B,Analítico!I:I,0)</f>
        <v>0</v>
      </c>
    </row>
    <row r="5390" spans="1:12" ht="0.75" customHeight="1" thickTop="1" x14ac:dyDescent="0.25">
      <c r="A5390" s="49"/>
      <c r="B5390" s="49"/>
      <c r="C5390" s="49"/>
      <c r="D5390" s="49"/>
      <c r="E5390" s="49"/>
      <c r="F5390" s="49"/>
      <c r="G5390" s="49"/>
      <c r="H5390" s="49"/>
      <c r="I5390" s="49"/>
      <c r="J5390" s="49"/>
      <c r="L5390">
        <f>_xlfn.XLOOKUP(B5390,Analítico!B:B,Analítico!I:I,0)</f>
        <v>0</v>
      </c>
    </row>
    <row r="5391" spans="1:12" ht="18" hidden="1" customHeight="1" x14ac:dyDescent="0.25">
      <c r="A5391" s="36"/>
      <c r="B5391" s="37" t="s">
        <v>137</v>
      </c>
      <c r="C5391" s="36" t="s">
        <v>138</v>
      </c>
      <c r="D5391" s="36" t="s">
        <v>9</v>
      </c>
      <c r="E5391" s="250" t="s">
        <v>1626</v>
      </c>
      <c r="F5391" s="250"/>
      <c r="G5391" s="38" t="s">
        <v>139</v>
      </c>
      <c r="H5391" s="37" t="s">
        <v>140</v>
      </c>
      <c r="I5391" s="37" t="s">
        <v>141</v>
      </c>
      <c r="J5391" s="37" t="s">
        <v>10</v>
      </c>
      <c r="L5391" t="str">
        <f>_xlfn.XLOOKUP(B5391,Analítico!B:B,Analítico!I:I,0)</f>
        <v>Valor Unit</v>
      </c>
    </row>
    <row r="5392" spans="1:12" ht="24" customHeight="1" x14ac:dyDescent="0.25">
      <c r="A5392" s="39" t="s">
        <v>1636</v>
      </c>
      <c r="B5392" s="40" t="s">
        <v>1896</v>
      </c>
      <c r="C5392" s="39" t="s">
        <v>157</v>
      </c>
      <c r="D5392" s="39" t="s">
        <v>1897</v>
      </c>
      <c r="E5392" s="251" t="s">
        <v>1637</v>
      </c>
      <c r="F5392" s="251"/>
      <c r="G5392" s="41" t="s">
        <v>266</v>
      </c>
      <c r="H5392" s="42">
        <v>1</v>
      </c>
      <c r="I5392" s="43">
        <f>L5392</f>
        <v>26.57</v>
      </c>
      <c r="J5392" s="43">
        <f>H5392*I5392</f>
        <v>26.57</v>
      </c>
      <c r="L5392">
        <f>_xlfn.XLOOKUP(B5392,Analítico!B:B,Analítico!I:I,0)</f>
        <v>26.57</v>
      </c>
    </row>
    <row r="5393" spans="1:12" ht="25.5" customHeight="1" x14ac:dyDescent="0.25">
      <c r="A5393" s="50" t="s">
        <v>1638</v>
      </c>
      <c r="B5393" s="51" t="s">
        <v>3574</v>
      </c>
      <c r="C5393" s="50" t="s">
        <v>157</v>
      </c>
      <c r="D5393" s="50" t="s">
        <v>3575</v>
      </c>
      <c r="E5393" s="248" t="s">
        <v>1637</v>
      </c>
      <c r="F5393" s="248"/>
      <c r="G5393" s="52" t="s">
        <v>266</v>
      </c>
      <c r="H5393" s="53">
        <v>1</v>
      </c>
      <c r="I5393" s="54">
        <v>0.32</v>
      </c>
      <c r="J5393" s="54">
        <v>0.32</v>
      </c>
      <c r="L5393">
        <f>_xlfn.XLOOKUP(B5393,Analítico!B:B,Analítico!I:I,0)</f>
        <v>0</v>
      </c>
    </row>
    <row r="5394" spans="1:12" ht="24" customHeight="1" x14ac:dyDescent="0.25">
      <c r="A5394" s="55" t="s">
        <v>1627</v>
      </c>
      <c r="B5394" s="56" t="s">
        <v>3576</v>
      </c>
      <c r="C5394" s="55" t="s">
        <v>157</v>
      </c>
      <c r="D5394" s="55" t="s">
        <v>3577</v>
      </c>
      <c r="E5394" s="249" t="s">
        <v>1665</v>
      </c>
      <c r="F5394" s="249"/>
      <c r="G5394" s="57" t="s">
        <v>266</v>
      </c>
      <c r="H5394" s="58">
        <v>1</v>
      </c>
      <c r="I5394" s="59">
        <v>20.68</v>
      </c>
      <c r="J5394" s="59">
        <v>20.68</v>
      </c>
      <c r="L5394">
        <f>_xlfn.XLOOKUP(B5394,Analítico!B:B,Analítico!I:I,0)</f>
        <v>0</v>
      </c>
    </row>
    <row r="5395" spans="1:12" ht="25.5" customHeight="1" x14ac:dyDescent="0.25">
      <c r="A5395" s="55" t="s">
        <v>1627</v>
      </c>
      <c r="B5395" s="56" t="s">
        <v>2862</v>
      </c>
      <c r="C5395" s="55" t="s">
        <v>157</v>
      </c>
      <c r="D5395" s="55" t="s">
        <v>2863</v>
      </c>
      <c r="E5395" s="249" t="s">
        <v>2864</v>
      </c>
      <c r="F5395" s="249"/>
      <c r="G5395" s="57" t="s">
        <v>266</v>
      </c>
      <c r="H5395" s="58">
        <v>1</v>
      </c>
      <c r="I5395" s="43">
        <f t="shared" ref="I5395:I5398" si="961">L5395</f>
        <v>2.11</v>
      </c>
      <c r="J5395" s="43">
        <f t="shared" ref="J5395:J5398" si="962">H5395*I5395</f>
        <v>2.11</v>
      </c>
      <c r="L5395">
        <f>_xlfn.XLOOKUP(B5395,Analítico!B:B,Analítico!I:I,0)</f>
        <v>2.11</v>
      </c>
    </row>
    <row r="5396" spans="1:12" ht="25.5" customHeight="1" x14ac:dyDescent="0.25">
      <c r="A5396" s="55" t="s">
        <v>1627</v>
      </c>
      <c r="B5396" s="56" t="s">
        <v>2865</v>
      </c>
      <c r="C5396" s="55" t="s">
        <v>157</v>
      </c>
      <c r="D5396" s="55" t="s">
        <v>2866</v>
      </c>
      <c r="E5396" s="249" t="s">
        <v>1656</v>
      </c>
      <c r="F5396" s="249"/>
      <c r="G5396" s="57" t="s">
        <v>266</v>
      </c>
      <c r="H5396" s="58">
        <v>1</v>
      </c>
      <c r="I5396" s="43">
        <f t="shared" si="961"/>
        <v>0.65</v>
      </c>
      <c r="J5396" s="43">
        <f t="shared" si="962"/>
        <v>0.65</v>
      </c>
      <c r="L5396">
        <f>_xlfn.XLOOKUP(B5396,Analítico!B:B,Analítico!I:I,0)</f>
        <v>0.65</v>
      </c>
    </row>
    <row r="5397" spans="1:12" ht="25.5" customHeight="1" x14ac:dyDescent="0.25">
      <c r="A5397" s="55" t="s">
        <v>1627</v>
      </c>
      <c r="B5397" s="56" t="s">
        <v>2867</v>
      </c>
      <c r="C5397" s="55" t="s">
        <v>157</v>
      </c>
      <c r="D5397" s="55" t="s">
        <v>2868</v>
      </c>
      <c r="E5397" s="249" t="s">
        <v>2864</v>
      </c>
      <c r="F5397" s="249"/>
      <c r="G5397" s="57" t="s">
        <v>266</v>
      </c>
      <c r="H5397" s="58">
        <v>1</v>
      </c>
      <c r="I5397" s="43">
        <f t="shared" si="961"/>
        <v>1.1200000000000001</v>
      </c>
      <c r="J5397" s="43">
        <f t="shared" si="962"/>
        <v>1.1200000000000001</v>
      </c>
      <c r="L5397">
        <f>_xlfn.XLOOKUP(B5397,Analítico!B:B,Analítico!I:I,0)</f>
        <v>1.1200000000000001</v>
      </c>
    </row>
    <row r="5398" spans="1:12" ht="25.5" customHeight="1" x14ac:dyDescent="0.25">
      <c r="A5398" s="55" t="s">
        <v>1627</v>
      </c>
      <c r="B5398" s="56" t="s">
        <v>2869</v>
      </c>
      <c r="C5398" s="55" t="s">
        <v>157</v>
      </c>
      <c r="D5398" s="55" t="s">
        <v>2870</v>
      </c>
      <c r="E5398" s="249" t="s">
        <v>1628</v>
      </c>
      <c r="F5398" s="249"/>
      <c r="G5398" s="57" t="s">
        <v>266</v>
      </c>
      <c r="H5398" s="58">
        <v>1</v>
      </c>
      <c r="I5398" s="43">
        <f t="shared" si="961"/>
        <v>0.06</v>
      </c>
      <c r="J5398" s="43">
        <f t="shared" si="962"/>
        <v>0.06</v>
      </c>
      <c r="L5398">
        <f>_xlfn.XLOOKUP(B5398,Analítico!B:B,Analítico!I:I,0)</f>
        <v>0.06</v>
      </c>
    </row>
    <row r="5399" spans="1:12" ht="25.5" customHeight="1" x14ac:dyDescent="0.25">
      <c r="A5399" s="55" t="s">
        <v>1627</v>
      </c>
      <c r="B5399" s="56" t="s">
        <v>3375</v>
      </c>
      <c r="C5399" s="55" t="s">
        <v>157</v>
      </c>
      <c r="D5399" s="55" t="s">
        <v>3376</v>
      </c>
      <c r="E5399" s="249" t="s">
        <v>1643</v>
      </c>
      <c r="F5399" s="249"/>
      <c r="G5399" s="57" t="s">
        <v>266</v>
      </c>
      <c r="H5399" s="58">
        <v>1</v>
      </c>
      <c r="I5399" s="59">
        <v>0.84</v>
      </c>
      <c r="J5399" s="59">
        <v>0.84</v>
      </c>
      <c r="L5399">
        <f>_xlfn.XLOOKUP(B5399,Analítico!B:B,Analítico!I:I,0)</f>
        <v>0</v>
      </c>
    </row>
    <row r="5400" spans="1:12" ht="25.5" customHeight="1" thickBot="1" x14ac:dyDescent="0.3">
      <c r="A5400" s="55" t="s">
        <v>1627</v>
      </c>
      <c r="B5400" s="56" t="s">
        <v>3377</v>
      </c>
      <c r="C5400" s="55" t="s">
        <v>157</v>
      </c>
      <c r="D5400" s="55" t="s">
        <v>3378</v>
      </c>
      <c r="E5400" s="249" t="s">
        <v>1643</v>
      </c>
      <c r="F5400" s="249"/>
      <c r="G5400" s="57" t="s">
        <v>266</v>
      </c>
      <c r="H5400" s="58">
        <v>1</v>
      </c>
      <c r="I5400" s="59">
        <v>1.17</v>
      </c>
      <c r="J5400" s="59">
        <v>1.17</v>
      </c>
      <c r="L5400">
        <f>_xlfn.XLOOKUP(B5400,Analítico!B:B,Analítico!I:I,0)</f>
        <v>0</v>
      </c>
    </row>
    <row r="5401" spans="1:12" ht="26.25" hidden="1" thickBot="1" x14ac:dyDescent="0.3">
      <c r="A5401" s="44"/>
      <c r="B5401" s="44"/>
      <c r="C5401" s="44"/>
      <c r="D5401" s="44"/>
      <c r="E5401" s="44" t="s">
        <v>1629</v>
      </c>
      <c r="F5401" s="45">
        <v>21</v>
      </c>
      <c r="G5401" s="44" t="s">
        <v>1630</v>
      </c>
      <c r="H5401" s="45">
        <v>0</v>
      </c>
      <c r="I5401" s="44" t="s">
        <v>1631</v>
      </c>
      <c r="J5401" s="45">
        <v>21</v>
      </c>
      <c r="L5401">
        <f>_xlfn.XLOOKUP(B5401,Analítico!B:B,Analítico!I:I,0)</f>
        <v>0</v>
      </c>
    </row>
    <row r="5402" spans="1:12" ht="15" hidden="1" customHeight="1" thickBot="1" x14ac:dyDescent="0.3">
      <c r="A5402" s="44"/>
      <c r="B5402" s="44"/>
      <c r="C5402" s="44"/>
      <c r="D5402" s="44"/>
      <c r="E5402" s="44" t="s">
        <v>1632</v>
      </c>
      <c r="F5402" s="45">
        <v>5.94</v>
      </c>
      <c r="G5402" s="44"/>
      <c r="H5402" s="229" t="s">
        <v>1633</v>
      </c>
      <c r="I5402" s="229"/>
      <c r="J5402" s="45">
        <v>32.979999999999997</v>
      </c>
      <c r="L5402">
        <f>_xlfn.XLOOKUP(B5402,Analítico!B:B,Analítico!I:I,0)</f>
        <v>0</v>
      </c>
    </row>
    <row r="5403" spans="1:12" ht="0.75" customHeight="1" thickTop="1" x14ac:dyDescent="0.25">
      <c r="A5403" s="49"/>
      <c r="B5403" s="49"/>
      <c r="C5403" s="49"/>
      <c r="D5403" s="49"/>
      <c r="E5403" s="49"/>
      <c r="F5403" s="49"/>
      <c r="G5403" s="49"/>
      <c r="H5403" s="49"/>
      <c r="I5403" s="49"/>
      <c r="J5403" s="49"/>
      <c r="L5403">
        <f>_xlfn.XLOOKUP(B5403,Analítico!B:B,Analítico!I:I,0)</f>
        <v>0</v>
      </c>
    </row>
    <row r="5404" spans="1:12" ht="18" hidden="1" customHeight="1" x14ac:dyDescent="0.25">
      <c r="A5404" s="36"/>
      <c r="B5404" s="37" t="s">
        <v>137</v>
      </c>
      <c r="C5404" s="36" t="s">
        <v>138</v>
      </c>
      <c r="D5404" s="36" t="s">
        <v>9</v>
      </c>
      <c r="E5404" s="250" t="s">
        <v>1626</v>
      </c>
      <c r="F5404" s="250"/>
      <c r="G5404" s="38" t="s">
        <v>139</v>
      </c>
      <c r="H5404" s="37" t="s">
        <v>140</v>
      </c>
      <c r="I5404" s="37" t="s">
        <v>141</v>
      </c>
      <c r="J5404" s="37" t="s">
        <v>10</v>
      </c>
      <c r="L5404" t="str">
        <f>_xlfn.XLOOKUP(B5404,Analítico!B:B,Analítico!I:I,0)</f>
        <v>Valor Unit</v>
      </c>
    </row>
    <row r="5405" spans="1:12" ht="25.5" customHeight="1" x14ac:dyDescent="0.25">
      <c r="A5405" s="39" t="s">
        <v>1636</v>
      </c>
      <c r="B5405" s="40" t="s">
        <v>2698</v>
      </c>
      <c r="C5405" s="39" t="s">
        <v>157</v>
      </c>
      <c r="D5405" s="39" t="s">
        <v>2699</v>
      </c>
      <c r="E5405" s="251" t="s">
        <v>1900</v>
      </c>
      <c r="F5405" s="251"/>
      <c r="G5405" s="41" t="s">
        <v>1904</v>
      </c>
      <c r="H5405" s="42">
        <v>1</v>
      </c>
      <c r="I5405" s="43">
        <f>L5405</f>
        <v>17.28</v>
      </c>
      <c r="J5405" s="43">
        <f>H5405*I5405</f>
        <v>17.28</v>
      </c>
      <c r="L5405">
        <f>_xlfn.XLOOKUP(B5405,Analítico!B:B,Analítico!I:I,0)</f>
        <v>17.28</v>
      </c>
    </row>
    <row r="5406" spans="1:12" ht="25.5" customHeight="1" x14ac:dyDescent="0.25">
      <c r="A5406" s="50" t="s">
        <v>1638</v>
      </c>
      <c r="B5406" s="51" t="s">
        <v>3867</v>
      </c>
      <c r="C5406" s="50" t="s">
        <v>157</v>
      </c>
      <c r="D5406" s="50" t="s">
        <v>3868</v>
      </c>
      <c r="E5406" s="248" t="s">
        <v>1637</v>
      </c>
      <c r="F5406" s="248"/>
      <c r="G5406" s="52" t="s">
        <v>266</v>
      </c>
      <c r="H5406" s="53">
        <v>1</v>
      </c>
      <c r="I5406" s="54">
        <v>16.2</v>
      </c>
      <c r="J5406" s="54">
        <v>16.2</v>
      </c>
      <c r="L5406">
        <f>_xlfn.XLOOKUP(B5406,Analítico!B:B,Analítico!I:I,0)</f>
        <v>0</v>
      </c>
    </row>
    <row r="5407" spans="1:12" ht="25.5" customHeight="1" x14ac:dyDescent="0.25">
      <c r="A5407" s="50" t="s">
        <v>1638</v>
      </c>
      <c r="B5407" s="51" t="s">
        <v>3869</v>
      </c>
      <c r="C5407" s="50" t="s">
        <v>157</v>
      </c>
      <c r="D5407" s="50" t="s">
        <v>3870</v>
      </c>
      <c r="E5407" s="248" t="s">
        <v>1900</v>
      </c>
      <c r="F5407" s="248"/>
      <c r="G5407" s="52" t="s">
        <v>266</v>
      </c>
      <c r="H5407" s="53">
        <v>1</v>
      </c>
      <c r="I5407" s="54">
        <v>1.24</v>
      </c>
      <c r="J5407" s="54">
        <v>1.24</v>
      </c>
      <c r="L5407">
        <f>_xlfn.XLOOKUP(B5407,Analítico!B:B,Analítico!I:I,0)</f>
        <v>0</v>
      </c>
    </row>
    <row r="5408" spans="1:12" ht="25.5" customHeight="1" thickBot="1" x14ac:dyDescent="0.3">
      <c r="A5408" s="50" t="s">
        <v>1638</v>
      </c>
      <c r="B5408" s="51" t="s">
        <v>3871</v>
      </c>
      <c r="C5408" s="50" t="s">
        <v>157</v>
      </c>
      <c r="D5408" s="50" t="s">
        <v>3872</v>
      </c>
      <c r="E5408" s="248" t="s">
        <v>1900</v>
      </c>
      <c r="F5408" s="248"/>
      <c r="G5408" s="52" t="s">
        <v>266</v>
      </c>
      <c r="H5408" s="53">
        <v>1</v>
      </c>
      <c r="I5408" s="54">
        <v>0.14000000000000001</v>
      </c>
      <c r="J5408" s="54">
        <v>0.14000000000000001</v>
      </c>
      <c r="L5408">
        <f>_xlfn.XLOOKUP(B5408,Analítico!B:B,Analítico!I:I,0)</f>
        <v>0</v>
      </c>
    </row>
    <row r="5409" spans="1:12" ht="26.25" hidden="1" thickBot="1" x14ac:dyDescent="0.3">
      <c r="A5409" s="44"/>
      <c r="B5409" s="44"/>
      <c r="C5409" s="44"/>
      <c r="D5409" s="44"/>
      <c r="E5409" s="44" t="s">
        <v>1629</v>
      </c>
      <c r="F5409" s="45">
        <v>11.34</v>
      </c>
      <c r="G5409" s="44" t="s">
        <v>1630</v>
      </c>
      <c r="H5409" s="45">
        <v>0</v>
      </c>
      <c r="I5409" s="44" t="s">
        <v>1631</v>
      </c>
      <c r="J5409" s="45">
        <v>11.34</v>
      </c>
      <c r="L5409">
        <f>_xlfn.XLOOKUP(B5409,Analítico!B:B,Analítico!I:I,0)</f>
        <v>0</v>
      </c>
    </row>
    <row r="5410" spans="1:12" ht="15" hidden="1" customHeight="1" thickBot="1" x14ac:dyDescent="0.3">
      <c r="A5410" s="44"/>
      <c r="B5410" s="44"/>
      <c r="C5410" s="44"/>
      <c r="D5410" s="44"/>
      <c r="E5410" s="44" t="s">
        <v>1632</v>
      </c>
      <c r="F5410" s="45">
        <v>3.86</v>
      </c>
      <c r="G5410" s="44"/>
      <c r="H5410" s="229" t="s">
        <v>1633</v>
      </c>
      <c r="I5410" s="229"/>
      <c r="J5410" s="45">
        <v>21.44</v>
      </c>
      <c r="L5410">
        <f>_xlfn.XLOOKUP(B5410,Analítico!B:B,Analítico!I:I,0)</f>
        <v>0</v>
      </c>
    </row>
    <row r="5411" spans="1:12" ht="0.75" customHeight="1" thickTop="1" x14ac:dyDescent="0.25">
      <c r="A5411" s="49"/>
      <c r="B5411" s="49"/>
      <c r="C5411" s="49"/>
      <c r="D5411" s="49"/>
      <c r="E5411" s="49"/>
      <c r="F5411" s="49"/>
      <c r="G5411" s="49"/>
      <c r="H5411" s="49"/>
      <c r="I5411" s="49"/>
      <c r="J5411" s="49"/>
      <c r="L5411">
        <f>_xlfn.XLOOKUP(B5411,Analítico!B:B,Analítico!I:I,0)</f>
        <v>0</v>
      </c>
    </row>
    <row r="5412" spans="1:12" ht="18" hidden="1" customHeight="1" x14ac:dyDescent="0.25">
      <c r="A5412" s="36"/>
      <c r="B5412" s="37" t="s">
        <v>137</v>
      </c>
      <c r="C5412" s="36" t="s">
        <v>138</v>
      </c>
      <c r="D5412" s="36" t="s">
        <v>9</v>
      </c>
      <c r="E5412" s="250" t="s">
        <v>1626</v>
      </c>
      <c r="F5412" s="250"/>
      <c r="G5412" s="38" t="s">
        <v>139</v>
      </c>
      <c r="H5412" s="37" t="s">
        <v>140</v>
      </c>
      <c r="I5412" s="37" t="s">
        <v>141</v>
      </c>
      <c r="J5412" s="37" t="s">
        <v>10</v>
      </c>
      <c r="L5412" t="str">
        <f>_xlfn.XLOOKUP(B5412,Analítico!B:B,Analítico!I:I,0)</f>
        <v>Valor Unit</v>
      </c>
    </row>
    <row r="5413" spans="1:12" ht="25.5" customHeight="1" x14ac:dyDescent="0.25">
      <c r="A5413" s="39" t="s">
        <v>1636</v>
      </c>
      <c r="B5413" s="40" t="s">
        <v>2696</v>
      </c>
      <c r="C5413" s="39" t="s">
        <v>157</v>
      </c>
      <c r="D5413" s="39" t="s">
        <v>2697</v>
      </c>
      <c r="E5413" s="251" t="s">
        <v>1900</v>
      </c>
      <c r="F5413" s="251"/>
      <c r="G5413" s="41" t="s">
        <v>1901</v>
      </c>
      <c r="H5413" s="42">
        <v>1</v>
      </c>
      <c r="I5413" s="43">
        <f>L5413</f>
        <v>18.8</v>
      </c>
      <c r="J5413" s="43">
        <f>H5413*I5413</f>
        <v>18.8</v>
      </c>
      <c r="L5413">
        <f>_xlfn.XLOOKUP(B5413,Analítico!B:B,Analítico!I:I,0)</f>
        <v>18.8</v>
      </c>
    </row>
    <row r="5414" spans="1:12" ht="25.5" customHeight="1" x14ac:dyDescent="0.25">
      <c r="A5414" s="50" t="s">
        <v>1638</v>
      </c>
      <c r="B5414" s="51" t="s">
        <v>3873</v>
      </c>
      <c r="C5414" s="50" t="s">
        <v>157</v>
      </c>
      <c r="D5414" s="50" t="s">
        <v>3874</v>
      </c>
      <c r="E5414" s="248" t="s">
        <v>1900</v>
      </c>
      <c r="F5414" s="248"/>
      <c r="G5414" s="52" t="s">
        <v>266</v>
      </c>
      <c r="H5414" s="53">
        <v>1</v>
      </c>
      <c r="I5414" s="54">
        <v>1.55</v>
      </c>
      <c r="J5414" s="54">
        <v>1.55</v>
      </c>
      <c r="L5414">
        <f>_xlfn.XLOOKUP(B5414,Analítico!B:B,Analítico!I:I,0)</f>
        <v>0</v>
      </c>
    </row>
    <row r="5415" spans="1:12" ht="25.5" customHeight="1" x14ac:dyDescent="0.25">
      <c r="A5415" s="50" t="s">
        <v>1638</v>
      </c>
      <c r="B5415" s="51" t="s">
        <v>3867</v>
      </c>
      <c r="C5415" s="50" t="s">
        <v>157</v>
      </c>
      <c r="D5415" s="50" t="s">
        <v>3868</v>
      </c>
      <c r="E5415" s="248" t="s">
        <v>1637</v>
      </c>
      <c r="F5415" s="248"/>
      <c r="G5415" s="52" t="s">
        <v>266</v>
      </c>
      <c r="H5415" s="53">
        <v>1</v>
      </c>
      <c r="I5415" s="54">
        <v>16.2</v>
      </c>
      <c r="J5415" s="54">
        <v>16.2</v>
      </c>
      <c r="L5415">
        <f>_xlfn.XLOOKUP(B5415,Analítico!B:B,Analítico!I:I,0)</f>
        <v>0</v>
      </c>
    </row>
    <row r="5416" spans="1:12" ht="25.5" customHeight="1" x14ac:dyDescent="0.25">
      <c r="A5416" s="50" t="s">
        <v>1638</v>
      </c>
      <c r="B5416" s="51" t="s">
        <v>3869</v>
      </c>
      <c r="C5416" s="50" t="s">
        <v>157</v>
      </c>
      <c r="D5416" s="50" t="s">
        <v>3870</v>
      </c>
      <c r="E5416" s="248" t="s">
        <v>1900</v>
      </c>
      <c r="F5416" s="248"/>
      <c r="G5416" s="52" t="s">
        <v>266</v>
      </c>
      <c r="H5416" s="53">
        <v>1</v>
      </c>
      <c r="I5416" s="54">
        <v>1.24</v>
      </c>
      <c r="J5416" s="54">
        <v>1.24</v>
      </c>
      <c r="L5416">
        <f>_xlfn.XLOOKUP(B5416,Analítico!B:B,Analítico!I:I,0)</f>
        <v>0</v>
      </c>
    </row>
    <row r="5417" spans="1:12" ht="25.5" customHeight="1" thickBot="1" x14ac:dyDescent="0.3">
      <c r="A5417" s="50" t="s">
        <v>1638</v>
      </c>
      <c r="B5417" s="51" t="s">
        <v>3871</v>
      </c>
      <c r="C5417" s="50" t="s">
        <v>157</v>
      </c>
      <c r="D5417" s="50" t="s">
        <v>3872</v>
      </c>
      <c r="E5417" s="248" t="s">
        <v>1900</v>
      </c>
      <c r="F5417" s="248"/>
      <c r="G5417" s="52" t="s">
        <v>266</v>
      </c>
      <c r="H5417" s="53">
        <v>1</v>
      </c>
      <c r="I5417" s="54">
        <v>0.14000000000000001</v>
      </c>
      <c r="J5417" s="54">
        <v>0.14000000000000001</v>
      </c>
      <c r="L5417">
        <f>_xlfn.XLOOKUP(B5417,Analítico!B:B,Analítico!I:I,0)</f>
        <v>0</v>
      </c>
    </row>
    <row r="5418" spans="1:12" ht="26.25" hidden="1" thickBot="1" x14ac:dyDescent="0.3">
      <c r="A5418" s="44"/>
      <c r="B5418" s="44"/>
      <c r="C5418" s="44"/>
      <c r="D5418" s="44"/>
      <c r="E5418" s="44" t="s">
        <v>1629</v>
      </c>
      <c r="F5418" s="45">
        <v>11.34</v>
      </c>
      <c r="G5418" s="44" t="s">
        <v>1630</v>
      </c>
      <c r="H5418" s="45">
        <v>0</v>
      </c>
      <c r="I5418" s="44" t="s">
        <v>1631</v>
      </c>
      <c r="J5418" s="45">
        <v>11.34</v>
      </c>
      <c r="L5418">
        <f>_xlfn.XLOOKUP(B5418,Analítico!B:B,Analítico!I:I,0)</f>
        <v>0</v>
      </c>
    </row>
    <row r="5419" spans="1:12" ht="15" hidden="1" customHeight="1" thickBot="1" x14ac:dyDescent="0.3">
      <c r="A5419" s="44"/>
      <c r="B5419" s="44"/>
      <c r="C5419" s="44"/>
      <c r="D5419" s="44"/>
      <c r="E5419" s="44" t="s">
        <v>1632</v>
      </c>
      <c r="F5419" s="45">
        <v>4.2</v>
      </c>
      <c r="G5419" s="44"/>
      <c r="H5419" s="229" t="s">
        <v>1633</v>
      </c>
      <c r="I5419" s="229"/>
      <c r="J5419" s="45">
        <v>23.33</v>
      </c>
      <c r="L5419">
        <f>_xlfn.XLOOKUP(B5419,Analítico!B:B,Analítico!I:I,0)</f>
        <v>0</v>
      </c>
    </row>
    <row r="5420" spans="1:12" ht="0.75" customHeight="1" thickTop="1" x14ac:dyDescent="0.25">
      <c r="A5420" s="49"/>
      <c r="B5420" s="49"/>
      <c r="C5420" s="49"/>
      <c r="D5420" s="49"/>
      <c r="E5420" s="49"/>
      <c r="F5420" s="49"/>
      <c r="G5420" s="49"/>
      <c r="H5420" s="49"/>
      <c r="I5420" s="49"/>
      <c r="J5420" s="49"/>
      <c r="L5420">
        <f>_xlfn.XLOOKUP(B5420,Analítico!B:B,Analítico!I:I,0)</f>
        <v>0</v>
      </c>
    </row>
    <row r="5421" spans="1:12" ht="18" hidden="1" customHeight="1" x14ac:dyDescent="0.25">
      <c r="A5421" s="36"/>
      <c r="B5421" s="37" t="s">
        <v>137</v>
      </c>
      <c r="C5421" s="36" t="s">
        <v>138</v>
      </c>
      <c r="D5421" s="36" t="s">
        <v>9</v>
      </c>
      <c r="E5421" s="250" t="s">
        <v>1626</v>
      </c>
      <c r="F5421" s="250"/>
      <c r="G5421" s="38" t="s">
        <v>139</v>
      </c>
      <c r="H5421" s="37" t="s">
        <v>140</v>
      </c>
      <c r="I5421" s="37" t="s">
        <v>141</v>
      </c>
      <c r="J5421" s="37" t="s">
        <v>10</v>
      </c>
      <c r="L5421" t="str">
        <f>_xlfn.XLOOKUP(B5421,Analítico!B:B,Analítico!I:I,0)</f>
        <v>Valor Unit</v>
      </c>
    </row>
    <row r="5422" spans="1:12" ht="25.5" customHeight="1" x14ac:dyDescent="0.25">
      <c r="A5422" s="39" t="s">
        <v>1636</v>
      </c>
      <c r="B5422" s="40" t="s">
        <v>3869</v>
      </c>
      <c r="C5422" s="39" t="s">
        <v>157</v>
      </c>
      <c r="D5422" s="39" t="s">
        <v>3870</v>
      </c>
      <c r="E5422" s="251" t="s">
        <v>1900</v>
      </c>
      <c r="F5422" s="251"/>
      <c r="G5422" s="41" t="s">
        <v>266</v>
      </c>
      <c r="H5422" s="42">
        <v>1</v>
      </c>
      <c r="I5422" s="43">
        <v>1.24</v>
      </c>
      <c r="J5422" s="43">
        <v>1.24</v>
      </c>
      <c r="L5422">
        <f>_xlfn.XLOOKUP(B5422,Analítico!B:B,Analítico!I:I,0)</f>
        <v>0</v>
      </c>
    </row>
    <row r="5423" spans="1:12" ht="25.5" customHeight="1" thickBot="1" x14ac:dyDescent="0.3">
      <c r="A5423" s="55" t="s">
        <v>1627</v>
      </c>
      <c r="B5423" s="56" t="s">
        <v>3875</v>
      </c>
      <c r="C5423" s="55" t="s">
        <v>157</v>
      </c>
      <c r="D5423" s="55" t="s">
        <v>3876</v>
      </c>
      <c r="E5423" s="249" t="s">
        <v>1643</v>
      </c>
      <c r="F5423" s="249"/>
      <c r="G5423" s="57" t="s">
        <v>164</v>
      </c>
      <c r="H5423" s="58">
        <v>6.3999999999999997E-5</v>
      </c>
      <c r="I5423" s="59">
        <v>19379.009999999998</v>
      </c>
      <c r="J5423" s="59">
        <v>1.24</v>
      </c>
      <c r="L5423">
        <f>_xlfn.XLOOKUP(B5423,Analítico!B:B,Analítico!I:I,0)</f>
        <v>0</v>
      </c>
    </row>
    <row r="5424" spans="1:12" ht="26.25" hidden="1" thickBot="1" x14ac:dyDescent="0.3">
      <c r="A5424" s="44"/>
      <c r="B5424" s="44"/>
      <c r="C5424" s="44"/>
      <c r="D5424" s="44"/>
      <c r="E5424" s="44" t="s">
        <v>1629</v>
      </c>
      <c r="F5424" s="45">
        <v>0</v>
      </c>
      <c r="G5424" s="44" t="s">
        <v>1630</v>
      </c>
      <c r="H5424" s="45">
        <v>0</v>
      </c>
      <c r="I5424" s="44" t="s">
        <v>1631</v>
      </c>
      <c r="J5424" s="45">
        <v>0</v>
      </c>
      <c r="L5424">
        <f>_xlfn.XLOOKUP(B5424,Analítico!B:B,Analítico!I:I,0)</f>
        <v>0</v>
      </c>
    </row>
    <row r="5425" spans="1:12" ht="15" hidden="1" customHeight="1" thickBot="1" x14ac:dyDescent="0.3">
      <c r="A5425" s="44"/>
      <c r="B5425" s="44"/>
      <c r="C5425" s="44"/>
      <c r="D5425" s="44"/>
      <c r="E5425" s="44" t="s">
        <v>1632</v>
      </c>
      <c r="F5425" s="45">
        <v>0.27</v>
      </c>
      <c r="G5425" s="44"/>
      <c r="H5425" s="229" t="s">
        <v>1633</v>
      </c>
      <c r="I5425" s="229"/>
      <c r="J5425" s="45">
        <v>1.51</v>
      </c>
      <c r="L5425">
        <f>_xlfn.XLOOKUP(B5425,Analítico!B:B,Analítico!I:I,0)</f>
        <v>0</v>
      </c>
    </row>
    <row r="5426" spans="1:12" ht="0.75" customHeight="1" thickTop="1" x14ac:dyDescent="0.25">
      <c r="A5426" s="49"/>
      <c r="B5426" s="49"/>
      <c r="C5426" s="49"/>
      <c r="D5426" s="49"/>
      <c r="E5426" s="49"/>
      <c r="F5426" s="49"/>
      <c r="G5426" s="49"/>
      <c r="H5426" s="49"/>
      <c r="I5426" s="49"/>
      <c r="J5426" s="49"/>
      <c r="L5426">
        <f>_xlfn.XLOOKUP(B5426,Analítico!B:B,Analítico!I:I,0)</f>
        <v>0</v>
      </c>
    </row>
    <row r="5427" spans="1:12" ht="18" hidden="1" customHeight="1" x14ac:dyDescent="0.25">
      <c r="A5427" s="36"/>
      <c r="B5427" s="37" t="s">
        <v>137</v>
      </c>
      <c r="C5427" s="36" t="s">
        <v>138</v>
      </c>
      <c r="D5427" s="36" t="s">
        <v>9</v>
      </c>
      <c r="E5427" s="250" t="s">
        <v>1626</v>
      </c>
      <c r="F5427" s="250"/>
      <c r="G5427" s="38" t="s">
        <v>139</v>
      </c>
      <c r="H5427" s="37" t="s">
        <v>140</v>
      </c>
      <c r="I5427" s="37" t="s">
        <v>141</v>
      </c>
      <c r="J5427" s="37" t="s">
        <v>10</v>
      </c>
      <c r="L5427" t="str">
        <f>_xlfn.XLOOKUP(B5427,Analítico!B:B,Analítico!I:I,0)</f>
        <v>Valor Unit</v>
      </c>
    </row>
    <row r="5428" spans="1:12" ht="25.5" customHeight="1" x14ac:dyDescent="0.25">
      <c r="A5428" s="39" t="s">
        <v>1636</v>
      </c>
      <c r="B5428" s="40" t="s">
        <v>3871</v>
      </c>
      <c r="C5428" s="39" t="s">
        <v>157</v>
      </c>
      <c r="D5428" s="39" t="s">
        <v>3872</v>
      </c>
      <c r="E5428" s="251" t="s">
        <v>1900</v>
      </c>
      <c r="F5428" s="251"/>
      <c r="G5428" s="41" t="s">
        <v>266</v>
      </c>
      <c r="H5428" s="42">
        <v>1</v>
      </c>
      <c r="I5428" s="43">
        <v>0.14000000000000001</v>
      </c>
      <c r="J5428" s="43">
        <v>0.14000000000000001</v>
      </c>
      <c r="L5428">
        <f>_xlfn.XLOOKUP(B5428,Analítico!B:B,Analítico!I:I,0)</f>
        <v>0</v>
      </c>
    </row>
    <row r="5429" spans="1:12" ht="25.5" customHeight="1" thickBot="1" x14ac:dyDescent="0.3">
      <c r="A5429" s="55" t="s">
        <v>1627</v>
      </c>
      <c r="B5429" s="56" t="s">
        <v>3875</v>
      </c>
      <c r="C5429" s="55" t="s">
        <v>157</v>
      </c>
      <c r="D5429" s="55" t="s">
        <v>3876</v>
      </c>
      <c r="E5429" s="249" t="s">
        <v>1643</v>
      </c>
      <c r="F5429" s="249"/>
      <c r="G5429" s="57" t="s">
        <v>164</v>
      </c>
      <c r="H5429" s="58">
        <v>7.6000000000000001E-6</v>
      </c>
      <c r="I5429" s="59">
        <v>19379.009999999998</v>
      </c>
      <c r="J5429" s="59">
        <v>0.14000000000000001</v>
      </c>
      <c r="L5429">
        <f>_xlfn.XLOOKUP(B5429,Analítico!B:B,Analítico!I:I,0)</f>
        <v>0</v>
      </c>
    </row>
    <row r="5430" spans="1:12" ht="26.25" hidden="1" thickBot="1" x14ac:dyDescent="0.3">
      <c r="A5430" s="44"/>
      <c r="B5430" s="44"/>
      <c r="C5430" s="44"/>
      <c r="D5430" s="44"/>
      <c r="E5430" s="44" t="s">
        <v>1629</v>
      </c>
      <c r="F5430" s="45">
        <v>0</v>
      </c>
      <c r="G5430" s="44" t="s">
        <v>1630</v>
      </c>
      <c r="H5430" s="45">
        <v>0</v>
      </c>
      <c r="I5430" s="44" t="s">
        <v>1631</v>
      </c>
      <c r="J5430" s="45">
        <v>0</v>
      </c>
      <c r="L5430">
        <f>_xlfn.XLOOKUP(B5430,Analítico!B:B,Analítico!I:I,0)</f>
        <v>0</v>
      </c>
    </row>
    <row r="5431" spans="1:12" ht="15" hidden="1" customHeight="1" thickBot="1" x14ac:dyDescent="0.3">
      <c r="A5431" s="44"/>
      <c r="B5431" s="44"/>
      <c r="C5431" s="44"/>
      <c r="D5431" s="44"/>
      <c r="E5431" s="44" t="s">
        <v>1632</v>
      </c>
      <c r="F5431" s="45">
        <v>0.03</v>
      </c>
      <c r="G5431" s="44"/>
      <c r="H5431" s="229" t="s">
        <v>1633</v>
      </c>
      <c r="I5431" s="229"/>
      <c r="J5431" s="45">
        <v>0.17</v>
      </c>
      <c r="L5431">
        <f>_xlfn.XLOOKUP(B5431,Analítico!B:B,Analítico!I:I,0)</f>
        <v>0</v>
      </c>
    </row>
    <row r="5432" spans="1:12" ht="0.75" customHeight="1" thickTop="1" x14ac:dyDescent="0.25">
      <c r="A5432" s="49"/>
      <c r="B5432" s="49"/>
      <c r="C5432" s="49"/>
      <c r="D5432" s="49"/>
      <c r="E5432" s="49"/>
      <c r="F5432" s="49"/>
      <c r="G5432" s="49"/>
      <c r="H5432" s="49"/>
      <c r="I5432" s="49"/>
      <c r="J5432" s="49"/>
      <c r="L5432">
        <f>_xlfn.XLOOKUP(B5432,Analítico!B:B,Analítico!I:I,0)</f>
        <v>0</v>
      </c>
    </row>
    <row r="5433" spans="1:12" ht="18" hidden="1" customHeight="1" x14ac:dyDescent="0.25">
      <c r="A5433" s="36"/>
      <c r="B5433" s="37" t="s">
        <v>137</v>
      </c>
      <c r="C5433" s="36" t="s">
        <v>138</v>
      </c>
      <c r="D5433" s="36" t="s">
        <v>9</v>
      </c>
      <c r="E5433" s="250" t="s">
        <v>1626</v>
      </c>
      <c r="F5433" s="250"/>
      <c r="G5433" s="38" t="s">
        <v>139</v>
      </c>
      <c r="H5433" s="37" t="s">
        <v>140</v>
      </c>
      <c r="I5433" s="37" t="s">
        <v>141</v>
      </c>
      <c r="J5433" s="37" t="s">
        <v>10</v>
      </c>
      <c r="L5433" t="str">
        <f>_xlfn.XLOOKUP(B5433,Analítico!B:B,Analítico!I:I,0)</f>
        <v>Valor Unit</v>
      </c>
    </row>
    <row r="5434" spans="1:12" ht="25.5" customHeight="1" x14ac:dyDescent="0.25">
      <c r="A5434" s="39" t="s">
        <v>1636</v>
      </c>
      <c r="B5434" s="40" t="s">
        <v>3873</v>
      </c>
      <c r="C5434" s="39" t="s">
        <v>157</v>
      </c>
      <c r="D5434" s="39" t="s">
        <v>3874</v>
      </c>
      <c r="E5434" s="251" t="s">
        <v>1900</v>
      </c>
      <c r="F5434" s="251"/>
      <c r="G5434" s="41" t="s">
        <v>266</v>
      </c>
      <c r="H5434" s="42">
        <v>1</v>
      </c>
      <c r="I5434" s="43">
        <v>1.55</v>
      </c>
      <c r="J5434" s="43">
        <v>1.55</v>
      </c>
      <c r="L5434">
        <f>_xlfn.XLOOKUP(B5434,Analítico!B:B,Analítico!I:I,0)</f>
        <v>0</v>
      </c>
    </row>
    <row r="5435" spans="1:12" ht="25.5" customHeight="1" thickBot="1" x14ac:dyDescent="0.3">
      <c r="A5435" s="55" t="s">
        <v>1627</v>
      </c>
      <c r="B5435" s="56" t="s">
        <v>3875</v>
      </c>
      <c r="C5435" s="55" t="s">
        <v>157</v>
      </c>
      <c r="D5435" s="55" t="s">
        <v>3876</v>
      </c>
      <c r="E5435" s="249" t="s">
        <v>1643</v>
      </c>
      <c r="F5435" s="249"/>
      <c r="G5435" s="57" t="s">
        <v>164</v>
      </c>
      <c r="H5435" s="58">
        <v>8.0000000000000007E-5</v>
      </c>
      <c r="I5435" s="59">
        <v>19379.009999999998</v>
      </c>
      <c r="J5435" s="59">
        <v>1.55</v>
      </c>
      <c r="L5435">
        <f>_xlfn.XLOOKUP(B5435,Analítico!B:B,Analítico!I:I,0)</f>
        <v>0</v>
      </c>
    </row>
    <row r="5436" spans="1:12" ht="26.25" hidden="1" thickBot="1" x14ac:dyDescent="0.3">
      <c r="A5436" s="44"/>
      <c r="B5436" s="44"/>
      <c r="C5436" s="44"/>
      <c r="D5436" s="44"/>
      <c r="E5436" s="44" t="s">
        <v>1629</v>
      </c>
      <c r="F5436" s="45">
        <v>0</v>
      </c>
      <c r="G5436" s="44" t="s">
        <v>1630</v>
      </c>
      <c r="H5436" s="45">
        <v>0</v>
      </c>
      <c r="I5436" s="44" t="s">
        <v>1631</v>
      </c>
      <c r="J5436" s="45">
        <v>0</v>
      </c>
      <c r="L5436">
        <f>_xlfn.XLOOKUP(B5436,Analítico!B:B,Analítico!I:I,0)</f>
        <v>0</v>
      </c>
    </row>
    <row r="5437" spans="1:12" ht="15" hidden="1" customHeight="1" thickBot="1" x14ac:dyDescent="0.3">
      <c r="A5437" s="44"/>
      <c r="B5437" s="44"/>
      <c r="C5437" s="44"/>
      <c r="D5437" s="44"/>
      <c r="E5437" s="44" t="s">
        <v>1632</v>
      </c>
      <c r="F5437" s="45">
        <v>0.34</v>
      </c>
      <c r="G5437" s="44"/>
      <c r="H5437" s="229" t="s">
        <v>1633</v>
      </c>
      <c r="I5437" s="229"/>
      <c r="J5437" s="45">
        <v>1.89</v>
      </c>
      <c r="L5437">
        <f>_xlfn.XLOOKUP(B5437,Analítico!B:B,Analítico!I:I,0)</f>
        <v>0</v>
      </c>
    </row>
    <row r="5438" spans="1:12" ht="0.75" customHeight="1" thickTop="1" x14ac:dyDescent="0.25">
      <c r="A5438" s="49"/>
      <c r="B5438" s="49"/>
      <c r="C5438" s="49"/>
      <c r="D5438" s="49"/>
      <c r="E5438" s="49"/>
      <c r="F5438" s="49"/>
      <c r="G5438" s="49"/>
      <c r="H5438" s="49"/>
      <c r="I5438" s="49"/>
      <c r="J5438" s="49"/>
      <c r="L5438">
        <f>_xlfn.XLOOKUP(B5438,Analítico!B:B,Analítico!I:I,0)</f>
        <v>0</v>
      </c>
    </row>
    <row r="5439" spans="1:12" ht="18" hidden="1" customHeight="1" x14ac:dyDescent="0.25">
      <c r="A5439" s="36"/>
      <c r="B5439" s="37" t="s">
        <v>137</v>
      </c>
      <c r="C5439" s="36" t="s">
        <v>138</v>
      </c>
      <c r="D5439" s="36" t="s">
        <v>9</v>
      </c>
      <c r="E5439" s="250" t="s">
        <v>1626</v>
      </c>
      <c r="F5439" s="250"/>
      <c r="G5439" s="38" t="s">
        <v>139</v>
      </c>
      <c r="H5439" s="37" t="s">
        <v>140</v>
      </c>
      <c r="I5439" s="37" t="s">
        <v>141</v>
      </c>
      <c r="J5439" s="37" t="s">
        <v>10</v>
      </c>
      <c r="L5439" t="str">
        <f>_xlfn.XLOOKUP(B5439,Analítico!B:B,Analítico!I:I,0)</f>
        <v>Valor Unit</v>
      </c>
    </row>
    <row r="5440" spans="1:12" ht="25.5" customHeight="1" x14ac:dyDescent="0.25">
      <c r="A5440" s="39" t="s">
        <v>1636</v>
      </c>
      <c r="B5440" s="40" t="s">
        <v>2551</v>
      </c>
      <c r="C5440" s="39" t="s">
        <v>157</v>
      </c>
      <c r="D5440" s="39" t="s">
        <v>2552</v>
      </c>
      <c r="E5440" s="251" t="s">
        <v>1637</v>
      </c>
      <c r="F5440" s="251"/>
      <c r="G5440" s="41" t="s">
        <v>266</v>
      </c>
      <c r="H5440" s="42">
        <v>1</v>
      </c>
      <c r="I5440" s="43">
        <f>L5440</f>
        <v>26.76</v>
      </c>
      <c r="J5440" s="43">
        <f>H5440*I5440</f>
        <v>26.76</v>
      </c>
      <c r="L5440">
        <f>_xlfn.XLOOKUP(B5440,Analítico!B:B,Analítico!I:I,0)</f>
        <v>26.76</v>
      </c>
    </row>
    <row r="5441" spans="1:12" ht="25.5" customHeight="1" x14ac:dyDescent="0.25">
      <c r="A5441" s="50" t="s">
        <v>1638</v>
      </c>
      <c r="B5441" s="51" t="s">
        <v>3582</v>
      </c>
      <c r="C5441" s="50" t="s">
        <v>157</v>
      </c>
      <c r="D5441" s="50" t="s">
        <v>3583</v>
      </c>
      <c r="E5441" s="248" t="s">
        <v>1637</v>
      </c>
      <c r="F5441" s="248"/>
      <c r="G5441" s="52" t="s">
        <v>266</v>
      </c>
      <c r="H5441" s="53">
        <v>1</v>
      </c>
      <c r="I5441" s="54">
        <v>0.59</v>
      </c>
      <c r="J5441" s="54">
        <v>0.59</v>
      </c>
      <c r="L5441">
        <f>_xlfn.XLOOKUP(B5441,Analítico!B:B,Analítico!I:I,0)</f>
        <v>0</v>
      </c>
    </row>
    <row r="5442" spans="1:12" ht="24" customHeight="1" x14ac:dyDescent="0.25">
      <c r="A5442" s="55" t="s">
        <v>1627</v>
      </c>
      <c r="B5442" s="56" t="s">
        <v>3584</v>
      </c>
      <c r="C5442" s="55" t="s">
        <v>157</v>
      </c>
      <c r="D5442" s="55" t="s">
        <v>3585</v>
      </c>
      <c r="E5442" s="249" t="s">
        <v>1665</v>
      </c>
      <c r="F5442" s="249"/>
      <c r="G5442" s="57" t="s">
        <v>266</v>
      </c>
      <c r="H5442" s="58">
        <v>1</v>
      </c>
      <c r="I5442" s="59">
        <v>20.61</v>
      </c>
      <c r="J5442" s="59">
        <v>20.61</v>
      </c>
      <c r="L5442">
        <f>_xlfn.XLOOKUP(B5442,Analítico!B:B,Analítico!I:I,0)</f>
        <v>0</v>
      </c>
    </row>
    <row r="5443" spans="1:12" ht="25.5" customHeight="1" x14ac:dyDescent="0.25">
      <c r="A5443" s="55" t="s">
        <v>1627</v>
      </c>
      <c r="B5443" s="56" t="s">
        <v>2862</v>
      </c>
      <c r="C5443" s="55" t="s">
        <v>157</v>
      </c>
      <c r="D5443" s="55" t="s">
        <v>2863</v>
      </c>
      <c r="E5443" s="249" t="s">
        <v>2864</v>
      </c>
      <c r="F5443" s="249"/>
      <c r="G5443" s="57" t="s">
        <v>266</v>
      </c>
      <c r="H5443" s="58">
        <v>1</v>
      </c>
      <c r="I5443" s="43">
        <f t="shared" ref="I5443:I5446" si="963">L5443</f>
        <v>2.11</v>
      </c>
      <c r="J5443" s="43">
        <f t="shared" ref="J5443:J5446" si="964">H5443*I5443</f>
        <v>2.11</v>
      </c>
      <c r="L5443">
        <f>_xlfn.XLOOKUP(B5443,Analítico!B:B,Analítico!I:I,0)</f>
        <v>2.11</v>
      </c>
    </row>
    <row r="5444" spans="1:12" ht="25.5" customHeight="1" x14ac:dyDescent="0.25">
      <c r="A5444" s="55" t="s">
        <v>1627</v>
      </c>
      <c r="B5444" s="56" t="s">
        <v>2865</v>
      </c>
      <c r="C5444" s="55" t="s">
        <v>157</v>
      </c>
      <c r="D5444" s="55" t="s">
        <v>2866</v>
      </c>
      <c r="E5444" s="249" t="s">
        <v>1656</v>
      </c>
      <c r="F5444" s="249"/>
      <c r="G5444" s="57" t="s">
        <v>266</v>
      </c>
      <c r="H5444" s="58">
        <v>1</v>
      </c>
      <c r="I5444" s="43">
        <f t="shared" si="963"/>
        <v>0.65</v>
      </c>
      <c r="J5444" s="43">
        <f t="shared" si="964"/>
        <v>0.65</v>
      </c>
      <c r="L5444">
        <f>_xlfn.XLOOKUP(B5444,Analítico!B:B,Analítico!I:I,0)</f>
        <v>0.65</v>
      </c>
    </row>
    <row r="5445" spans="1:12" ht="25.5" customHeight="1" x14ac:dyDescent="0.25">
      <c r="A5445" s="55" t="s">
        <v>1627</v>
      </c>
      <c r="B5445" s="56" t="s">
        <v>2867</v>
      </c>
      <c r="C5445" s="55" t="s">
        <v>157</v>
      </c>
      <c r="D5445" s="55" t="s">
        <v>2868</v>
      </c>
      <c r="E5445" s="249" t="s">
        <v>2864</v>
      </c>
      <c r="F5445" s="249"/>
      <c r="G5445" s="57" t="s">
        <v>266</v>
      </c>
      <c r="H5445" s="58">
        <v>1</v>
      </c>
      <c r="I5445" s="43">
        <f t="shared" si="963"/>
        <v>1.1200000000000001</v>
      </c>
      <c r="J5445" s="43">
        <f t="shared" si="964"/>
        <v>1.1200000000000001</v>
      </c>
      <c r="L5445">
        <f>_xlfn.XLOOKUP(B5445,Analítico!B:B,Analítico!I:I,0)</f>
        <v>1.1200000000000001</v>
      </c>
    </row>
    <row r="5446" spans="1:12" ht="25.5" customHeight="1" x14ac:dyDescent="0.25">
      <c r="A5446" s="55" t="s">
        <v>1627</v>
      </c>
      <c r="B5446" s="56" t="s">
        <v>2869</v>
      </c>
      <c r="C5446" s="55" t="s">
        <v>157</v>
      </c>
      <c r="D5446" s="55" t="s">
        <v>2870</v>
      </c>
      <c r="E5446" s="249" t="s">
        <v>1628</v>
      </c>
      <c r="F5446" s="249"/>
      <c r="G5446" s="57" t="s">
        <v>266</v>
      </c>
      <c r="H5446" s="58">
        <v>1</v>
      </c>
      <c r="I5446" s="43">
        <f t="shared" si="963"/>
        <v>0.06</v>
      </c>
      <c r="J5446" s="43">
        <f t="shared" si="964"/>
        <v>0.06</v>
      </c>
      <c r="L5446">
        <f>_xlfn.XLOOKUP(B5446,Analítico!B:B,Analítico!I:I,0)</f>
        <v>0.06</v>
      </c>
    </row>
    <row r="5447" spans="1:12" ht="25.5" customHeight="1" x14ac:dyDescent="0.25">
      <c r="A5447" s="55" t="s">
        <v>1627</v>
      </c>
      <c r="B5447" s="56" t="s">
        <v>3429</v>
      </c>
      <c r="C5447" s="55" t="s">
        <v>157</v>
      </c>
      <c r="D5447" s="55" t="s">
        <v>3430</v>
      </c>
      <c r="E5447" s="249" t="s">
        <v>1643</v>
      </c>
      <c r="F5447" s="249"/>
      <c r="G5447" s="57" t="s">
        <v>266</v>
      </c>
      <c r="H5447" s="58">
        <v>1</v>
      </c>
      <c r="I5447" s="59">
        <v>0.86</v>
      </c>
      <c r="J5447" s="59">
        <v>0.86</v>
      </c>
      <c r="L5447">
        <f>_xlfn.XLOOKUP(B5447,Analítico!B:B,Analítico!I:I,0)</f>
        <v>0</v>
      </c>
    </row>
    <row r="5448" spans="1:12" ht="25.5" customHeight="1" thickBot="1" x14ac:dyDescent="0.3">
      <c r="A5448" s="55" t="s">
        <v>1627</v>
      </c>
      <c r="B5448" s="56" t="s">
        <v>3431</v>
      </c>
      <c r="C5448" s="55" t="s">
        <v>157</v>
      </c>
      <c r="D5448" s="55" t="s">
        <v>3432</v>
      </c>
      <c r="E5448" s="249" t="s">
        <v>1643</v>
      </c>
      <c r="F5448" s="249"/>
      <c r="G5448" s="57" t="s">
        <v>266</v>
      </c>
      <c r="H5448" s="58">
        <v>1</v>
      </c>
      <c r="I5448" s="59">
        <v>1.1399999999999999</v>
      </c>
      <c r="J5448" s="59">
        <v>1.1399999999999999</v>
      </c>
      <c r="L5448">
        <f>_xlfn.XLOOKUP(B5448,Analítico!B:B,Analítico!I:I,0)</f>
        <v>0</v>
      </c>
    </row>
    <row r="5449" spans="1:12" ht="26.25" hidden="1" thickBot="1" x14ac:dyDescent="0.3">
      <c r="A5449" s="44"/>
      <c r="B5449" s="44"/>
      <c r="C5449" s="44"/>
      <c r="D5449" s="44"/>
      <c r="E5449" s="44" t="s">
        <v>1629</v>
      </c>
      <c r="F5449" s="45">
        <v>21.2</v>
      </c>
      <c r="G5449" s="44" t="s">
        <v>1630</v>
      </c>
      <c r="H5449" s="45">
        <v>0</v>
      </c>
      <c r="I5449" s="44" t="s">
        <v>1631</v>
      </c>
      <c r="J5449" s="45">
        <v>21.2</v>
      </c>
      <c r="L5449">
        <f>_xlfn.XLOOKUP(B5449,Analítico!B:B,Analítico!I:I,0)</f>
        <v>0</v>
      </c>
    </row>
    <row r="5450" spans="1:12" ht="15" hidden="1" customHeight="1" thickBot="1" x14ac:dyDescent="0.3">
      <c r="A5450" s="44"/>
      <c r="B5450" s="44"/>
      <c r="C5450" s="44"/>
      <c r="D5450" s="44"/>
      <c r="E5450" s="44" t="s">
        <v>1632</v>
      </c>
      <c r="F5450" s="45">
        <v>5.99</v>
      </c>
      <c r="G5450" s="44"/>
      <c r="H5450" s="229" t="s">
        <v>1633</v>
      </c>
      <c r="I5450" s="229"/>
      <c r="J5450" s="45">
        <v>33.22</v>
      </c>
      <c r="L5450">
        <f>_xlfn.XLOOKUP(B5450,Analítico!B:B,Analítico!I:I,0)</f>
        <v>0</v>
      </c>
    </row>
    <row r="5451" spans="1:12" ht="0.75" customHeight="1" thickTop="1" x14ac:dyDescent="0.25">
      <c r="A5451" s="49"/>
      <c r="B5451" s="49"/>
      <c r="C5451" s="49"/>
      <c r="D5451" s="49"/>
      <c r="E5451" s="49"/>
      <c r="F5451" s="49"/>
      <c r="G5451" s="49"/>
      <c r="H5451" s="49"/>
      <c r="I5451" s="49"/>
      <c r="J5451" s="49"/>
      <c r="L5451">
        <f>_xlfn.XLOOKUP(B5451,Analítico!B:B,Analítico!I:I,0)</f>
        <v>0</v>
      </c>
    </row>
    <row r="5452" spans="1:12" ht="18" hidden="1" customHeight="1" x14ac:dyDescent="0.25">
      <c r="A5452" s="36"/>
      <c r="B5452" s="37" t="s">
        <v>137</v>
      </c>
      <c r="C5452" s="36" t="s">
        <v>138</v>
      </c>
      <c r="D5452" s="36" t="s">
        <v>9</v>
      </c>
      <c r="E5452" s="250" t="s">
        <v>1626</v>
      </c>
      <c r="F5452" s="250"/>
      <c r="G5452" s="38" t="s">
        <v>139</v>
      </c>
      <c r="H5452" s="37" t="s">
        <v>140</v>
      </c>
      <c r="I5452" s="37" t="s">
        <v>141</v>
      </c>
      <c r="J5452" s="37" t="s">
        <v>10</v>
      </c>
      <c r="L5452" t="str">
        <f>_xlfn.XLOOKUP(B5452,Analítico!B:B,Analítico!I:I,0)</f>
        <v>Valor Unit</v>
      </c>
    </row>
    <row r="5453" spans="1:12" ht="25.5" customHeight="1" x14ac:dyDescent="0.25">
      <c r="A5453" s="39" t="s">
        <v>1636</v>
      </c>
      <c r="B5453" s="40" t="s">
        <v>2639</v>
      </c>
      <c r="C5453" s="39" t="s">
        <v>157</v>
      </c>
      <c r="D5453" s="39" t="s">
        <v>2640</v>
      </c>
      <c r="E5453" s="251" t="s">
        <v>1637</v>
      </c>
      <c r="F5453" s="251"/>
      <c r="G5453" s="41" t="s">
        <v>266</v>
      </c>
      <c r="H5453" s="42">
        <v>1</v>
      </c>
      <c r="I5453" s="43">
        <f>L5453</f>
        <v>28</v>
      </c>
      <c r="J5453" s="43">
        <f>H5453*I5453</f>
        <v>28</v>
      </c>
      <c r="L5453">
        <f>_xlfn.XLOOKUP(B5453,Analítico!B:B,Analítico!I:I,0)</f>
        <v>28</v>
      </c>
    </row>
    <row r="5454" spans="1:12" ht="25.5" customHeight="1" x14ac:dyDescent="0.25">
      <c r="A5454" s="50" t="s">
        <v>1638</v>
      </c>
      <c r="B5454" s="51" t="s">
        <v>3578</v>
      </c>
      <c r="C5454" s="50" t="s">
        <v>157</v>
      </c>
      <c r="D5454" s="50" t="s">
        <v>3579</v>
      </c>
      <c r="E5454" s="248" t="s">
        <v>1637</v>
      </c>
      <c r="F5454" s="248"/>
      <c r="G5454" s="52" t="s">
        <v>266</v>
      </c>
      <c r="H5454" s="53">
        <v>1</v>
      </c>
      <c r="I5454" s="54">
        <v>0.2</v>
      </c>
      <c r="J5454" s="54">
        <v>0.2</v>
      </c>
      <c r="L5454">
        <f>_xlfn.XLOOKUP(B5454,Analítico!B:B,Analítico!I:I,0)</f>
        <v>0</v>
      </c>
    </row>
    <row r="5455" spans="1:12" ht="24" customHeight="1" x14ac:dyDescent="0.25">
      <c r="A5455" s="55" t="s">
        <v>1627</v>
      </c>
      <c r="B5455" s="56" t="s">
        <v>3580</v>
      </c>
      <c r="C5455" s="55" t="s">
        <v>157</v>
      </c>
      <c r="D5455" s="55" t="s">
        <v>3581</v>
      </c>
      <c r="E5455" s="249" t="s">
        <v>1665</v>
      </c>
      <c r="F5455" s="249"/>
      <c r="G5455" s="57" t="s">
        <v>266</v>
      </c>
      <c r="H5455" s="58">
        <v>1</v>
      </c>
      <c r="I5455" s="59">
        <v>23.43</v>
      </c>
      <c r="J5455" s="59">
        <v>23.43</v>
      </c>
      <c r="L5455">
        <f>_xlfn.XLOOKUP(B5455,Analítico!B:B,Analítico!I:I,0)</f>
        <v>0</v>
      </c>
    </row>
    <row r="5456" spans="1:12" ht="25.5" customHeight="1" x14ac:dyDescent="0.25">
      <c r="A5456" s="55" t="s">
        <v>1627</v>
      </c>
      <c r="B5456" s="56" t="s">
        <v>2862</v>
      </c>
      <c r="C5456" s="55" t="s">
        <v>157</v>
      </c>
      <c r="D5456" s="55" t="s">
        <v>2863</v>
      </c>
      <c r="E5456" s="249" t="s">
        <v>2864</v>
      </c>
      <c r="F5456" s="249"/>
      <c r="G5456" s="57" t="s">
        <v>266</v>
      </c>
      <c r="H5456" s="58">
        <v>1</v>
      </c>
      <c r="I5456" s="43">
        <f t="shared" ref="I5456:I5459" si="965">L5456</f>
        <v>2.11</v>
      </c>
      <c r="J5456" s="43">
        <f t="shared" ref="J5456:J5459" si="966">H5456*I5456</f>
        <v>2.11</v>
      </c>
      <c r="L5456">
        <f>_xlfn.XLOOKUP(B5456,Analítico!B:B,Analítico!I:I,0)</f>
        <v>2.11</v>
      </c>
    </row>
    <row r="5457" spans="1:12" ht="25.5" customHeight="1" x14ac:dyDescent="0.25">
      <c r="A5457" s="55" t="s">
        <v>1627</v>
      </c>
      <c r="B5457" s="56" t="s">
        <v>2865</v>
      </c>
      <c r="C5457" s="55" t="s">
        <v>157</v>
      </c>
      <c r="D5457" s="55" t="s">
        <v>2866</v>
      </c>
      <c r="E5457" s="249" t="s">
        <v>1656</v>
      </c>
      <c r="F5457" s="249"/>
      <c r="G5457" s="57" t="s">
        <v>266</v>
      </c>
      <c r="H5457" s="58">
        <v>1</v>
      </c>
      <c r="I5457" s="43">
        <f t="shared" si="965"/>
        <v>0.65</v>
      </c>
      <c r="J5457" s="43">
        <f t="shared" si="966"/>
        <v>0.65</v>
      </c>
      <c r="L5457">
        <f>_xlfn.XLOOKUP(B5457,Analítico!B:B,Analítico!I:I,0)</f>
        <v>0.65</v>
      </c>
    </row>
    <row r="5458" spans="1:12" ht="25.5" customHeight="1" x14ac:dyDescent="0.25">
      <c r="A5458" s="55" t="s">
        <v>1627</v>
      </c>
      <c r="B5458" s="56" t="s">
        <v>2867</v>
      </c>
      <c r="C5458" s="55" t="s">
        <v>157</v>
      </c>
      <c r="D5458" s="55" t="s">
        <v>2868</v>
      </c>
      <c r="E5458" s="249" t="s">
        <v>2864</v>
      </c>
      <c r="F5458" s="249"/>
      <c r="G5458" s="57" t="s">
        <v>266</v>
      </c>
      <c r="H5458" s="58">
        <v>1</v>
      </c>
      <c r="I5458" s="43">
        <f t="shared" si="965"/>
        <v>1.1200000000000001</v>
      </c>
      <c r="J5458" s="43">
        <f t="shared" si="966"/>
        <v>1.1200000000000001</v>
      </c>
      <c r="L5458">
        <f>_xlfn.XLOOKUP(B5458,Analítico!B:B,Analítico!I:I,0)</f>
        <v>1.1200000000000001</v>
      </c>
    </row>
    <row r="5459" spans="1:12" ht="25.5" customHeight="1" x14ac:dyDescent="0.25">
      <c r="A5459" s="55" t="s">
        <v>1627</v>
      </c>
      <c r="B5459" s="56" t="s">
        <v>2869</v>
      </c>
      <c r="C5459" s="55" t="s">
        <v>157</v>
      </c>
      <c r="D5459" s="55" t="s">
        <v>2870</v>
      </c>
      <c r="E5459" s="249" t="s">
        <v>1628</v>
      </c>
      <c r="F5459" s="249"/>
      <c r="G5459" s="57" t="s">
        <v>266</v>
      </c>
      <c r="H5459" s="58">
        <v>1</v>
      </c>
      <c r="I5459" s="43">
        <f t="shared" si="965"/>
        <v>0.06</v>
      </c>
      <c r="J5459" s="43">
        <f t="shared" si="966"/>
        <v>0.06</v>
      </c>
      <c r="L5459">
        <f>_xlfn.XLOOKUP(B5459,Analítico!B:B,Analítico!I:I,0)</f>
        <v>0.06</v>
      </c>
    </row>
    <row r="5460" spans="1:12" ht="25.5" customHeight="1" x14ac:dyDescent="0.25">
      <c r="A5460" s="55" t="s">
        <v>1627</v>
      </c>
      <c r="B5460" s="56" t="s">
        <v>3389</v>
      </c>
      <c r="C5460" s="55" t="s">
        <v>157</v>
      </c>
      <c r="D5460" s="55" t="s">
        <v>3390</v>
      </c>
      <c r="E5460" s="249" t="s">
        <v>1643</v>
      </c>
      <c r="F5460" s="249"/>
      <c r="G5460" s="57" t="s">
        <v>266</v>
      </c>
      <c r="H5460" s="58">
        <v>1</v>
      </c>
      <c r="I5460" s="59">
        <v>0.01</v>
      </c>
      <c r="J5460" s="59">
        <v>0.01</v>
      </c>
      <c r="L5460">
        <f>_xlfn.XLOOKUP(B5460,Analítico!B:B,Analítico!I:I,0)</f>
        <v>0</v>
      </c>
    </row>
    <row r="5461" spans="1:12" ht="25.5" customHeight="1" thickBot="1" x14ac:dyDescent="0.3">
      <c r="A5461" s="55" t="s">
        <v>1627</v>
      </c>
      <c r="B5461" s="56" t="s">
        <v>3391</v>
      </c>
      <c r="C5461" s="55" t="s">
        <v>157</v>
      </c>
      <c r="D5461" s="55" t="s">
        <v>3392</v>
      </c>
      <c r="E5461" s="249" t="s">
        <v>1643</v>
      </c>
      <c r="F5461" s="249"/>
      <c r="G5461" s="57" t="s">
        <v>266</v>
      </c>
      <c r="H5461" s="58">
        <v>1</v>
      </c>
      <c r="I5461" s="59">
        <v>0.82</v>
      </c>
      <c r="J5461" s="59">
        <v>0.82</v>
      </c>
      <c r="L5461">
        <f>_xlfn.XLOOKUP(B5461,Analítico!B:B,Analítico!I:I,0)</f>
        <v>0</v>
      </c>
    </row>
    <row r="5462" spans="1:12" ht="26.25" hidden="1" thickBot="1" x14ac:dyDescent="0.3">
      <c r="A5462" s="44"/>
      <c r="B5462" s="44"/>
      <c r="C5462" s="44"/>
      <c r="D5462" s="44"/>
      <c r="E5462" s="44" t="s">
        <v>1629</v>
      </c>
      <c r="F5462" s="45">
        <v>23.63</v>
      </c>
      <c r="G5462" s="44" t="s">
        <v>1630</v>
      </c>
      <c r="H5462" s="45">
        <v>0</v>
      </c>
      <c r="I5462" s="44" t="s">
        <v>1631</v>
      </c>
      <c r="J5462" s="45">
        <v>23.63</v>
      </c>
      <c r="L5462">
        <f>_xlfn.XLOOKUP(B5462,Analítico!B:B,Analítico!I:I,0)</f>
        <v>0</v>
      </c>
    </row>
    <row r="5463" spans="1:12" ht="15" hidden="1" customHeight="1" thickBot="1" x14ac:dyDescent="0.3">
      <c r="A5463" s="44"/>
      <c r="B5463" s="44"/>
      <c r="C5463" s="44"/>
      <c r="D5463" s="44"/>
      <c r="E5463" s="44" t="s">
        <v>1632</v>
      </c>
      <c r="F5463" s="45">
        <v>6.26</v>
      </c>
      <c r="G5463" s="44"/>
      <c r="H5463" s="229" t="s">
        <v>1633</v>
      </c>
      <c r="I5463" s="229"/>
      <c r="J5463" s="45">
        <v>34.75</v>
      </c>
      <c r="L5463">
        <f>_xlfn.XLOOKUP(B5463,Analítico!B:B,Analítico!I:I,0)</f>
        <v>0</v>
      </c>
    </row>
    <row r="5464" spans="1:12" ht="0.75" customHeight="1" thickTop="1" x14ac:dyDescent="0.25">
      <c r="A5464" s="49"/>
      <c r="B5464" s="49"/>
      <c r="C5464" s="49"/>
      <c r="D5464" s="49"/>
      <c r="E5464" s="49"/>
      <c r="F5464" s="49"/>
      <c r="G5464" s="49"/>
      <c r="H5464" s="49"/>
      <c r="I5464" s="49"/>
      <c r="J5464" s="49"/>
      <c r="L5464">
        <f>_xlfn.XLOOKUP(B5464,Analítico!B:B,Analítico!I:I,0)</f>
        <v>0</v>
      </c>
    </row>
    <row r="5465" spans="1:12" ht="18" hidden="1" customHeight="1" x14ac:dyDescent="0.25">
      <c r="A5465" s="36"/>
      <c r="B5465" s="37" t="s">
        <v>137</v>
      </c>
      <c r="C5465" s="36" t="s">
        <v>138</v>
      </c>
      <c r="D5465" s="36" t="s">
        <v>9</v>
      </c>
      <c r="E5465" s="250" t="s">
        <v>1626</v>
      </c>
      <c r="F5465" s="250"/>
      <c r="G5465" s="38" t="s">
        <v>139</v>
      </c>
      <c r="H5465" s="37" t="s">
        <v>140</v>
      </c>
      <c r="I5465" s="37" t="s">
        <v>141</v>
      </c>
      <c r="J5465" s="37" t="s">
        <v>10</v>
      </c>
      <c r="L5465" t="str">
        <f>_xlfn.XLOOKUP(B5465,Analítico!B:B,Analítico!I:I,0)</f>
        <v>Valor Unit</v>
      </c>
    </row>
    <row r="5466" spans="1:12" ht="39" customHeight="1" x14ac:dyDescent="0.25">
      <c r="A5466" s="39" t="s">
        <v>1636</v>
      </c>
      <c r="B5466" s="40" t="s">
        <v>3405</v>
      </c>
      <c r="C5466" s="39" t="s">
        <v>157</v>
      </c>
      <c r="D5466" s="39" t="s">
        <v>3406</v>
      </c>
      <c r="E5466" s="251" t="s">
        <v>1900</v>
      </c>
      <c r="F5466" s="251"/>
      <c r="G5466" s="41" t="s">
        <v>1904</v>
      </c>
      <c r="H5466" s="42">
        <v>1</v>
      </c>
      <c r="I5466" s="43">
        <v>1.04</v>
      </c>
      <c r="J5466" s="43">
        <v>1.04</v>
      </c>
      <c r="L5466">
        <f>_xlfn.XLOOKUP(B5466,Analítico!B:B,Analítico!I:I,0)</f>
        <v>0</v>
      </c>
    </row>
    <row r="5467" spans="1:12" ht="39" customHeight="1" x14ac:dyDescent="0.25">
      <c r="A5467" s="50" t="s">
        <v>1638</v>
      </c>
      <c r="B5467" s="51" t="s">
        <v>3877</v>
      </c>
      <c r="C5467" s="50" t="s">
        <v>157</v>
      </c>
      <c r="D5467" s="50" t="s">
        <v>3878</v>
      </c>
      <c r="E5467" s="248" t="s">
        <v>1900</v>
      </c>
      <c r="F5467" s="248"/>
      <c r="G5467" s="52" t="s">
        <v>266</v>
      </c>
      <c r="H5467" s="53">
        <v>1</v>
      </c>
      <c r="I5467" s="54">
        <v>0.93</v>
      </c>
      <c r="J5467" s="54">
        <v>0.93</v>
      </c>
      <c r="L5467">
        <f>_xlfn.XLOOKUP(B5467,Analítico!B:B,Analítico!I:I,0)</f>
        <v>0</v>
      </c>
    </row>
    <row r="5468" spans="1:12" ht="39" customHeight="1" thickBot="1" x14ac:dyDescent="0.3">
      <c r="A5468" s="50" t="s">
        <v>1638</v>
      </c>
      <c r="B5468" s="51" t="s">
        <v>3879</v>
      </c>
      <c r="C5468" s="50" t="s">
        <v>157</v>
      </c>
      <c r="D5468" s="50" t="s">
        <v>3880</v>
      </c>
      <c r="E5468" s="248" t="s">
        <v>1900</v>
      </c>
      <c r="F5468" s="248"/>
      <c r="G5468" s="52" t="s">
        <v>266</v>
      </c>
      <c r="H5468" s="53">
        <v>1</v>
      </c>
      <c r="I5468" s="54">
        <v>0.11</v>
      </c>
      <c r="J5468" s="54">
        <v>0.11</v>
      </c>
      <c r="L5468">
        <f>_xlfn.XLOOKUP(B5468,Analítico!B:B,Analítico!I:I,0)</f>
        <v>0</v>
      </c>
    </row>
    <row r="5469" spans="1:12" ht="26.25" hidden="1" thickBot="1" x14ac:dyDescent="0.3">
      <c r="A5469" s="44"/>
      <c r="B5469" s="44"/>
      <c r="C5469" s="44"/>
      <c r="D5469" s="44"/>
      <c r="E5469" s="44" t="s">
        <v>1629</v>
      </c>
      <c r="F5469" s="45">
        <v>0</v>
      </c>
      <c r="G5469" s="44" t="s">
        <v>1630</v>
      </c>
      <c r="H5469" s="45">
        <v>0</v>
      </c>
      <c r="I5469" s="44" t="s">
        <v>1631</v>
      </c>
      <c r="J5469" s="45">
        <v>0</v>
      </c>
      <c r="L5469">
        <f>_xlfn.XLOOKUP(B5469,Analítico!B:B,Analítico!I:I,0)</f>
        <v>0</v>
      </c>
    </row>
    <row r="5470" spans="1:12" ht="15" hidden="1" customHeight="1" thickBot="1" x14ac:dyDescent="0.3">
      <c r="A5470" s="44"/>
      <c r="B5470" s="44"/>
      <c r="C5470" s="44"/>
      <c r="D5470" s="44"/>
      <c r="E5470" s="44" t="s">
        <v>1632</v>
      </c>
      <c r="F5470" s="45">
        <v>0.22</v>
      </c>
      <c r="G5470" s="44"/>
      <c r="H5470" s="229" t="s">
        <v>1633</v>
      </c>
      <c r="I5470" s="229"/>
      <c r="J5470" s="45">
        <v>1.26</v>
      </c>
      <c r="L5470">
        <f>_xlfn.XLOOKUP(B5470,Analítico!B:B,Analítico!I:I,0)</f>
        <v>0</v>
      </c>
    </row>
    <row r="5471" spans="1:12" ht="0.75" customHeight="1" thickTop="1" x14ac:dyDescent="0.25">
      <c r="A5471" s="49"/>
      <c r="B5471" s="49"/>
      <c r="C5471" s="49"/>
      <c r="D5471" s="49"/>
      <c r="E5471" s="49"/>
      <c r="F5471" s="49"/>
      <c r="G5471" s="49"/>
      <c r="H5471" s="49"/>
      <c r="I5471" s="49"/>
      <c r="J5471" s="49"/>
      <c r="L5471">
        <f>_xlfn.XLOOKUP(B5471,Analítico!B:B,Analítico!I:I,0)</f>
        <v>0</v>
      </c>
    </row>
    <row r="5472" spans="1:12" ht="18" hidden="1" customHeight="1" x14ac:dyDescent="0.25">
      <c r="A5472" s="36"/>
      <c r="B5472" s="37" t="s">
        <v>137</v>
      </c>
      <c r="C5472" s="36" t="s">
        <v>138</v>
      </c>
      <c r="D5472" s="36" t="s">
        <v>9</v>
      </c>
      <c r="E5472" s="250" t="s">
        <v>1626</v>
      </c>
      <c r="F5472" s="250"/>
      <c r="G5472" s="38" t="s">
        <v>139</v>
      </c>
      <c r="H5472" s="37" t="s">
        <v>140</v>
      </c>
      <c r="I5472" s="37" t="s">
        <v>141</v>
      </c>
      <c r="J5472" s="37" t="s">
        <v>10</v>
      </c>
      <c r="L5472" t="str">
        <f>_xlfn.XLOOKUP(B5472,Analítico!B:B,Analítico!I:I,0)</f>
        <v>Valor Unit</v>
      </c>
    </row>
    <row r="5473" spans="1:12" ht="39" customHeight="1" x14ac:dyDescent="0.25">
      <c r="A5473" s="39" t="s">
        <v>1636</v>
      </c>
      <c r="B5473" s="40" t="s">
        <v>3403</v>
      </c>
      <c r="C5473" s="39" t="s">
        <v>157</v>
      </c>
      <c r="D5473" s="39" t="s">
        <v>3404</v>
      </c>
      <c r="E5473" s="251" t="s">
        <v>1900</v>
      </c>
      <c r="F5473" s="251"/>
      <c r="G5473" s="41" t="s">
        <v>1901</v>
      </c>
      <c r="H5473" s="42">
        <v>1</v>
      </c>
      <c r="I5473" s="43">
        <v>4.75</v>
      </c>
      <c r="J5473" s="43">
        <v>4.75</v>
      </c>
      <c r="L5473">
        <f>_xlfn.XLOOKUP(B5473,Analítico!B:B,Analítico!I:I,0)</f>
        <v>0</v>
      </c>
    </row>
    <row r="5474" spans="1:12" ht="39" customHeight="1" x14ac:dyDescent="0.25">
      <c r="A5474" s="50" t="s">
        <v>1638</v>
      </c>
      <c r="B5474" s="51" t="s">
        <v>3877</v>
      </c>
      <c r="C5474" s="50" t="s">
        <v>157</v>
      </c>
      <c r="D5474" s="50" t="s">
        <v>3878</v>
      </c>
      <c r="E5474" s="248" t="s">
        <v>1900</v>
      </c>
      <c r="F5474" s="248"/>
      <c r="G5474" s="52" t="s">
        <v>266</v>
      </c>
      <c r="H5474" s="53">
        <v>1</v>
      </c>
      <c r="I5474" s="54">
        <v>0.93</v>
      </c>
      <c r="J5474" s="54">
        <v>0.93</v>
      </c>
      <c r="L5474">
        <f>_xlfn.XLOOKUP(B5474,Analítico!B:B,Analítico!I:I,0)</f>
        <v>0</v>
      </c>
    </row>
    <row r="5475" spans="1:12" ht="39" customHeight="1" x14ac:dyDescent="0.25">
      <c r="A5475" s="50" t="s">
        <v>1638</v>
      </c>
      <c r="B5475" s="51" t="s">
        <v>3879</v>
      </c>
      <c r="C5475" s="50" t="s">
        <v>157</v>
      </c>
      <c r="D5475" s="50" t="s">
        <v>3880</v>
      </c>
      <c r="E5475" s="248" t="s">
        <v>1900</v>
      </c>
      <c r="F5475" s="248"/>
      <c r="G5475" s="52" t="s">
        <v>266</v>
      </c>
      <c r="H5475" s="53">
        <v>1</v>
      </c>
      <c r="I5475" s="54">
        <v>0.11</v>
      </c>
      <c r="J5475" s="54">
        <v>0.11</v>
      </c>
      <c r="L5475">
        <f>_xlfn.XLOOKUP(B5475,Analítico!B:B,Analítico!I:I,0)</f>
        <v>0</v>
      </c>
    </row>
    <row r="5476" spans="1:12" ht="39" customHeight="1" x14ac:dyDescent="0.25">
      <c r="A5476" s="50" t="s">
        <v>1638</v>
      </c>
      <c r="B5476" s="51" t="s">
        <v>3881</v>
      </c>
      <c r="C5476" s="50" t="s">
        <v>157</v>
      </c>
      <c r="D5476" s="50" t="s">
        <v>3882</v>
      </c>
      <c r="E5476" s="248" t="s">
        <v>1900</v>
      </c>
      <c r="F5476" s="248"/>
      <c r="G5476" s="52" t="s">
        <v>266</v>
      </c>
      <c r="H5476" s="53">
        <v>1</v>
      </c>
      <c r="I5476" s="54">
        <v>1.02</v>
      </c>
      <c r="J5476" s="54">
        <v>1.02</v>
      </c>
      <c r="L5476">
        <f>_xlfn.XLOOKUP(B5476,Analítico!B:B,Analítico!I:I,0)</f>
        <v>0</v>
      </c>
    </row>
    <row r="5477" spans="1:12" ht="39" customHeight="1" thickBot="1" x14ac:dyDescent="0.3">
      <c r="A5477" s="50" t="s">
        <v>1638</v>
      </c>
      <c r="B5477" s="51" t="s">
        <v>3883</v>
      </c>
      <c r="C5477" s="50" t="s">
        <v>157</v>
      </c>
      <c r="D5477" s="50" t="s">
        <v>3884</v>
      </c>
      <c r="E5477" s="248" t="s">
        <v>1900</v>
      </c>
      <c r="F5477" s="248"/>
      <c r="G5477" s="52" t="s">
        <v>266</v>
      </c>
      <c r="H5477" s="53">
        <v>1</v>
      </c>
      <c r="I5477" s="54">
        <v>2.69</v>
      </c>
      <c r="J5477" s="54">
        <v>2.69</v>
      </c>
      <c r="L5477">
        <f>_xlfn.XLOOKUP(B5477,Analítico!B:B,Analítico!I:I,0)</f>
        <v>0</v>
      </c>
    </row>
    <row r="5478" spans="1:12" ht="26.25" hidden="1" thickBot="1" x14ac:dyDescent="0.3">
      <c r="A5478" s="44"/>
      <c r="B5478" s="44"/>
      <c r="C5478" s="44"/>
      <c r="D5478" s="44"/>
      <c r="E5478" s="44" t="s">
        <v>1629</v>
      </c>
      <c r="F5478" s="45">
        <v>0</v>
      </c>
      <c r="G5478" s="44" t="s">
        <v>1630</v>
      </c>
      <c r="H5478" s="45">
        <v>0</v>
      </c>
      <c r="I5478" s="44" t="s">
        <v>1631</v>
      </c>
      <c r="J5478" s="45">
        <v>0</v>
      </c>
      <c r="L5478">
        <f>_xlfn.XLOOKUP(B5478,Analítico!B:B,Analítico!I:I,0)</f>
        <v>0</v>
      </c>
    </row>
    <row r="5479" spans="1:12" ht="15" hidden="1" customHeight="1" thickBot="1" x14ac:dyDescent="0.3">
      <c r="A5479" s="44"/>
      <c r="B5479" s="44"/>
      <c r="C5479" s="44"/>
      <c r="D5479" s="44"/>
      <c r="E5479" s="44" t="s">
        <v>1632</v>
      </c>
      <c r="F5479" s="45">
        <v>1.04</v>
      </c>
      <c r="G5479" s="44"/>
      <c r="H5479" s="229" t="s">
        <v>1633</v>
      </c>
      <c r="I5479" s="229"/>
      <c r="J5479" s="45">
        <v>5.79</v>
      </c>
      <c r="L5479">
        <f>_xlfn.XLOOKUP(B5479,Analítico!B:B,Analítico!I:I,0)</f>
        <v>0</v>
      </c>
    </row>
    <row r="5480" spans="1:12" ht="0.75" customHeight="1" thickTop="1" x14ac:dyDescent="0.25">
      <c r="A5480" s="49"/>
      <c r="B5480" s="49"/>
      <c r="C5480" s="49"/>
      <c r="D5480" s="49"/>
      <c r="E5480" s="49"/>
      <c r="F5480" s="49"/>
      <c r="G5480" s="49"/>
      <c r="H5480" s="49"/>
      <c r="I5480" s="49"/>
      <c r="J5480" s="49"/>
      <c r="L5480">
        <f>_xlfn.XLOOKUP(B5480,Analítico!B:B,Analítico!I:I,0)</f>
        <v>0</v>
      </c>
    </row>
    <row r="5481" spans="1:12" ht="18" hidden="1" customHeight="1" x14ac:dyDescent="0.25">
      <c r="A5481" s="36"/>
      <c r="B5481" s="37" t="s">
        <v>137</v>
      </c>
      <c r="C5481" s="36" t="s">
        <v>138</v>
      </c>
      <c r="D5481" s="36" t="s">
        <v>9</v>
      </c>
      <c r="E5481" s="250" t="s">
        <v>1626</v>
      </c>
      <c r="F5481" s="250"/>
      <c r="G5481" s="38" t="s">
        <v>139</v>
      </c>
      <c r="H5481" s="37" t="s">
        <v>140</v>
      </c>
      <c r="I5481" s="37" t="s">
        <v>141</v>
      </c>
      <c r="J5481" s="37" t="s">
        <v>10</v>
      </c>
      <c r="L5481" t="str">
        <f>_xlfn.XLOOKUP(B5481,Analítico!B:B,Analítico!I:I,0)</f>
        <v>Valor Unit</v>
      </c>
    </row>
    <row r="5482" spans="1:12" ht="39" customHeight="1" x14ac:dyDescent="0.25">
      <c r="A5482" s="39" t="s">
        <v>1636</v>
      </c>
      <c r="B5482" s="40" t="s">
        <v>3877</v>
      </c>
      <c r="C5482" s="39" t="s">
        <v>157</v>
      </c>
      <c r="D5482" s="39" t="s">
        <v>3878</v>
      </c>
      <c r="E5482" s="251" t="s">
        <v>1900</v>
      </c>
      <c r="F5482" s="251"/>
      <c r="G5482" s="41" t="s">
        <v>266</v>
      </c>
      <c r="H5482" s="42">
        <v>1</v>
      </c>
      <c r="I5482" s="43">
        <v>0.93</v>
      </c>
      <c r="J5482" s="43">
        <v>0.93</v>
      </c>
      <c r="L5482">
        <f>_xlfn.XLOOKUP(B5482,Analítico!B:B,Analítico!I:I,0)</f>
        <v>0</v>
      </c>
    </row>
    <row r="5483" spans="1:12" ht="39" customHeight="1" thickBot="1" x14ac:dyDescent="0.3">
      <c r="A5483" s="55" t="s">
        <v>1627</v>
      </c>
      <c r="B5483" s="56" t="s">
        <v>3885</v>
      </c>
      <c r="C5483" s="55" t="s">
        <v>157</v>
      </c>
      <c r="D5483" s="55" t="s">
        <v>3886</v>
      </c>
      <c r="E5483" s="249" t="s">
        <v>1643</v>
      </c>
      <c r="F5483" s="249"/>
      <c r="G5483" s="57" t="s">
        <v>164</v>
      </c>
      <c r="H5483" s="58">
        <v>6.3999999999999997E-5</v>
      </c>
      <c r="I5483" s="59">
        <v>14577.66</v>
      </c>
      <c r="J5483" s="59">
        <v>0.93</v>
      </c>
      <c r="L5483">
        <f>_xlfn.XLOOKUP(B5483,Analítico!B:B,Analítico!I:I,0)</f>
        <v>0</v>
      </c>
    </row>
    <row r="5484" spans="1:12" ht="26.25" hidden="1" thickBot="1" x14ac:dyDescent="0.3">
      <c r="A5484" s="44"/>
      <c r="B5484" s="44"/>
      <c r="C5484" s="44"/>
      <c r="D5484" s="44"/>
      <c r="E5484" s="44" t="s">
        <v>1629</v>
      </c>
      <c r="F5484" s="45">
        <v>0</v>
      </c>
      <c r="G5484" s="44" t="s">
        <v>1630</v>
      </c>
      <c r="H5484" s="45">
        <v>0</v>
      </c>
      <c r="I5484" s="44" t="s">
        <v>1631</v>
      </c>
      <c r="J5484" s="45">
        <v>0</v>
      </c>
      <c r="L5484">
        <f>_xlfn.XLOOKUP(B5484,Analítico!B:B,Analítico!I:I,0)</f>
        <v>0</v>
      </c>
    </row>
    <row r="5485" spans="1:12" ht="15" hidden="1" customHeight="1" thickBot="1" x14ac:dyDescent="0.3">
      <c r="A5485" s="44"/>
      <c r="B5485" s="44"/>
      <c r="C5485" s="44"/>
      <c r="D5485" s="44"/>
      <c r="E5485" s="44" t="s">
        <v>1632</v>
      </c>
      <c r="F5485" s="45">
        <v>0.2</v>
      </c>
      <c r="G5485" s="44"/>
      <c r="H5485" s="229" t="s">
        <v>1633</v>
      </c>
      <c r="I5485" s="229"/>
      <c r="J5485" s="45">
        <v>1.1299999999999999</v>
      </c>
      <c r="L5485">
        <f>_xlfn.XLOOKUP(B5485,Analítico!B:B,Analítico!I:I,0)</f>
        <v>0</v>
      </c>
    </row>
    <row r="5486" spans="1:12" ht="0.75" customHeight="1" thickTop="1" x14ac:dyDescent="0.25">
      <c r="A5486" s="49"/>
      <c r="B5486" s="49"/>
      <c r="C5486" s="49"/>
      <c r="D5486" s="49"/>
      <c r="E5486" s="49"/>
      <c r="F5486" s="49"/>
      <c r="G5486" s="49"/>
      <c r="H5486" s="49"/>
      <c r="I5486" s="49"/>
      <c r="J5486" s="49"/>
      <c r="L5486">
        <f>_xlfn.XLOOKUP(B5486,Analítico!B:B,Analítico!I:I,0)</f>
        <v>0</v>
      </c>
    </row>
    <row r="5487" spans="1:12" ht="18" hidden="1" customHeight="1" x14ac:dyDescent="0.25">
      <c r="A5487" s="36"/>
      <c r="B5487" s="37" t="s">
        <v>137</v>
      </c>
      <c r="C5487" s="36" t="s">
        <v>138</v>
      </c>
      <c r="D5487" s="36" t="s">
        <v>9</v>
      </c>
      <c r="E5487" s="250" t="s">
        <v>1626</v>
      </c>
      <c r="F5487" s="250"/>
      <c r="G5487" s="38" t="s">
        <v>139</v>
      </c>
      <c r="H5487" s="37" t="s">
        <v>140</v>
      </c>
      <c r="I5487" s="37" t="s">
        <v>141</v>
      </c>
      <c r="J5487" s="37" t="s">
        <v>10</v>
      </c>
      <c r="L5487" t="str">
        <f>_xlfn.XLOOKUP(B5487,Analítico!B:B,Analítico!I:I,0)</f>
        <v>Valor Unit</v>
      </c>
    </row>
    <row r="5488" spans="1:12" ht="39" customHeight="1" x14ac:dyDescent="0.25">
      <c r="A5488" s="39" t="s">
        <v>1636</v>
      </c>
      <c r="B5488" s="40" t="s">
        <v>3879</v>
      </c>
      <c r="C5488" s="39" t="s">
        <v>157</v>
      </c>
      <c r="D5488" s="39" t="s">
        <v>3880</v>
      </c>
      <c r="E5488" s="251" t="s">
        <v>1900</v>
      </c>
      <c r="F5488" s="251"/>
      <c r="G5488" s="41" t="s">
        <v>266</v>
      </c>
      <c r="H5488" s="42">
        <v>1</v>
      </c>
      <c r="I5488" s="43">
        <v>0.11</v>
      </c>
      <c r="J5488" s="43">
        <v>0.11</v>
      </c>
      <c r="L5488">
        <f>_xlfn.XLOOKUP(B5488,Analítico!B:B,Analítico!I:I,0)</f>
        <v>0</v>
      </c>
    </row>
    <row r="5489" spans="1:12" ht="39" customHeight="1" thickBot="1" x14ac:dyDescent="0.3">
      <c r="A5489" s="55" t="s">
        <v>1627</v>
      </c>
      <c r="B5489" s="56" t="s">
        <v>3885</v>
      </c>
      <c r="C5489" s="55" t="s">
        <v>157</v>
      </c>
      <c r="D5489" s="55" t="s">
        <v>3886</v>
      </c>
      <c r="E5489" s="249" t="s">
        <v>1643</v>
      </c>
      <c r="F5489" s="249"/>
      <c r="G5489" s="57" t="s">
        <v>164</v>
      </c>
      <c r="H5489" s="58">
        <v>7.6000000000000001E-6</v>
      </c>
      <c r="I5489" s="59">
        <v>14577.66</v>
      </c>
      <c r="J5489" s="59">
        <v>0.11</v>
      </c>
      <c r="L5489">
        <f>_xlfn.XLOOKUP(B5489,Analítico!B:B,Analítico!I:I,0)</f>
        <v>0</v>
      </c>
    </row>
    <row r="5490" spans="1:12" ht="26.25" hidden="1" thickBot="1" x14ac:dyDescent="0.3">
      <c r="A5490" s="44"/>
      <c r="B5490" s="44"/>
      <c r="C5490" s="44"/>
      <c r="D5490" s="44"/>
      <c r="E5490" s="44" t="s">
        <v>1629</v>
      </c>
      <c r="F5490" s="45">
        <v>0</v>
      </c>
      <c r="G5490" s="44" t="s">
        <v>1630</v>
      </c>
      <c r="H5490" s="45">
        <v>0</v>
      </c>
      <c r="I5490" s="44" t="s">
        <v>1631</v>
      </c>
      <c r="J5490" s="45">
        <v>0</v>
      </c>
      <c r="L5490">
        <f>_xlfn.XLOOKUP(B5490,Analítico!B:B,Analítico!I:I,0)</f>
        <v>0</v>
      </c>
    </row>
    <row r="5491" spans="1:12" ht="15" hidden="1" customHeight="1" thickBot="1" x14ac:dyDescent="0.3">
      <c r="A5491" s="44"/>
      <c r="B5491" s="44"/>
      <c r="C5491" s="44"/>
      <c r="D5491" s="44"/>
      <c r="E5491" s="44" t="s">
        <v>1632</v>
      </c>
      <c r="F5491" s="45">
        <v>0.02</v>
      </c>
      <c r="G5491" s="44"/>
      <c r="H5491" s="229" t="s">
        <v>1633</v>
      </c>
      <c r="I5491" s="229"/>
      <c r="J5491" s="45">
        <v>0.13</v>
      </c>
      <c r="L5491">
        <f>_xlfn.XLOOKUP(B5491,Analítico!B:B,Analítico!I:I,0)</f>
        <v>0</v>
      </c>
    </row>
    <row r="5492" spans="1:12" ht="0.75" customHeight="1" thickTop="1" x14ac:dyDescent="0.25">
      <c r="A5492" s="49"/>
      <c r="B5492" s="49"/>
      <c r="C5492" s="49"/>
      <c r="D5492" s="49"/>
      <c r="E5492" s="49"/>
      <c r="F5492" s="49"/>
      <c r="G5492" s="49"/>
      <c r="H5492" s="49"/>
      <c r="I5492" s="49"/>
      <c r="J5492" s="49"/>
      <c r="L5492">
        <f>_xlfn.XLOOKUP(B5492,Analítico!B:B,Analítico!I:I,0)</f>
        <v>0</v>
      </c>
    </row>
    <row r="5493" spans="1:12" ht="18" hidden="1" customHeight="1" x14ac:dyDescent="0.25">
      <c r="A5493" s="36"/>
      <c r="B5493" s="37" t="s">
        <v>137</v>
      </c>
      <c r="C5493" s="36" t="s">
        <v>138</v>
      </c>
      <c r="D5493" s="36" t="s">
        <v>9</v>
      </c>
      <c r="E5493" s="250" t="s">
        <v>1626</v>
      </c>
      <c r="F5493" s="250"/>
      <c r="G5493" s="38" t="s">
        <v>139</v>
      </c>
      <c r="H5493" s="37" t="s">
        <v>140</v>
      </c>
      <c r="I5493" s="37" t="s">
        <v>141</v>
      </c>
      <c r="J5493" s="37" t="s">
        <v>10</v>
      </c>
      <c r="L5493" t="str">
        <f>_xlfn.XLOOKUP(B5493,Analítico!B:B,Analítico!I:I,0)</f>
        <v>Valor Unit</v>
      </c>
    </row>
    <row r="5494" spans="1:12" ht="39" customHeight="1" x14ac:dyDescent="0.25">
      <c r="A5494" s="39" t="s">
        <v>1636</v>
      </c>
      <c r="B5494" s="40" t="s">
        <v>3881</v>
      </c>
      <c r="C5494" s="39" t="s">
        <v>157</v>
      </c>
      <c r="D5494" s="39" t="s">
        <v>3882</v>
      </c>
      <c r="E5494" s="251" t="s">
        <v>1900</v>
      </c>
      <c r="F5494" s="251"/>
      <c r="G5494" s="41" t="s">
        <v>266</v>
      </c>
      <c r="H5494" s="42">
        <v>1</v>
      </c>
      <c r="I5494" s="43">
        <v>1.02</v>
      </c>
      <c r="J5494" s="43">
        <v>1.02</v>
      </c>
      <c r="L5494">
        <f>_xlfn.XLOOKUP(B5494,Analítico!B:B,Analítico!I:I,0)</f>
        <v>0</v>
      </c>
    </row>
    <row r="5495" spans="1:12" ht="39" customHeight="1" thickBot="1" x14ac:dyDescent="0.3">
      <c r="A5495" s="55" t="s">
        <v>1627</v>
      </c>
      <c r="B5495" s="56" t="s">
        <v>3885</v>
      </c>
      <c r="C5495" s="55" t="s">
        <v>157</v>
      </c>
      <c r="D5495" s="55" t="s">
        <v>3886</v>
      </c>
      <c r="E5495" s="249" t="s">
        <v>1643</v>
      </c>
      <c r="F5495" s="249"/>
      <c r="G5495" s="57" t="s">
        <v>164</v>
      </c>
      <c r="H5495" s="58">
        <v>6.9999999999999994E-5</v>
      </c>
      <c r="I5495" s="59">
        <v>14577.66</v>
      </c>
      <c r="J5495" s="59">
        <v>1.02</v>
      </c>
      <c r="L5495">
        <f>_xlfn.XLOOKUP(B5495,Analítico!B:B,Analítico!I:I,0)</f>
        <v>0</v>
      </c>
    </row>
    <row r="5496" spans="1:12" ht="26.25" hidden="1" thickBot="1" x14ac:dyDescent="0.3">
      <c r="A5496" s="44"/>
      <c r="B5496" s="44"/>
      <c r="C5496" s="44"/>
      <c r="D5496" s="44"/>
      <c r="E5496" s="44" t="s">
        <v>1629</v>
      </c>
      <c r="F5496" s="45">
        <v>0</v>
      </c>
      <c r="G5496" s="44" t="s">
        <v>1630</v>
      </c>
      <c r="H5496" s="45">
        <v>0</v>
      </c>
      <c r="I5496" s="44" t="s">
        <v>1631</v>
      </c>
      <c r="J5496" s="45">
        <v>0</v>
      </c>
      <c r="L5496">
        <f>_xlfn.XLOOKUP(B5496,Analítico!B:B,Analítico!I:I,0)</f>
        <v>0</v>
      </c>
    </row>
    <row r="5497" spans="1:12" ht="15" hidden="1" customHeight="1" thickBot="1" x14ac:dyDescent="0.3">
      <c r="A5497" s="44"/>
      <c r="B5497" s="44"/>
      <c r="C5497" s="44"/>
      <c r="D5497" s="44"/>
      <c r="E5497" s="44" t="s">
        <v>1632</v>
      </c>
      <c r="F5497" s="45">
        <v>0.22</v>
      </c>
      <c r="G5497" s="44"/>
      <c r="H5497" s="229" t="s">
        <v>1633</v>
      </c>
      <c r="I5497" s="229"/>
      <c r="J5497" s="45">
        <v>1.24</v>
      </c>
      <c r="L5497">
        <f>_xlfn.XLOOKUP(B5497,Analítico!B:B,Analítico!I:I,0)</f>
        <v>0</v>
      </c>
    </row>
    <row r="5498" spans="1:12" ht="0.75" customHeight="1" thickTop="1" x14ac:dyDescent="0.25">
      <c r="A5498" s="49"/>
      <c r="B5498" s="49"/>
      <c r="C5498" s="49"/>
      <c r="D5498" s="49"/>
      <c r="E5498" s="49"/>
      <c r="F5498" s="49"/>
      <c r="G5498" s="49"/>
      <c r="H5498" s="49"/>
      <c r="I5498" s="49"/>
      <c r="J5498" s="49"/>
      <c r="L5498">
        <f>_xlfn.XLOOKUP(B5498,Analítico!B:B,Analítico!I:I,0)</f>
        <v>0</v>
      </c>
    </row>
    <row r="5499" spans="1:12" ht="18" hidden="1" customHeight="1" x14ac:dyDescent="0.25">
      <c r="A5499" s="36"/>
      <c r="B5499" s="37" t="s">
        <v>137</v>
      </c>
      <c r="C5499" s="36" t="s">
        <v>138</v>
      </c>
      <c r="D5499" s="36" t="s">
        <v>9</v>
      </c>
      <c r="E5499" s="250" t="s">
        <v>1626</v>
      </c>
      <c r="F5499" s="250"/>
      <c r="G5499" s="38" t="s">
        <v>139</v>
      </c>
      <c r="H5499" s="37" t="s">
        <v>140</v>
      </c>
      <c r="I5499" s="37" t="s">
        <v>141</v>
      </c>
      <c r="J5499" s="37" t="s">
        <v>10</v>
      </c>
      <c r="L5499" t="str">
        <f>_xlfn.XLOOKUP(B5499,Analítico!B:B,Analítico!I:I,0)</f>
        <v>Valor Unit</v>
      </c>
    </row>
    <row r="5500" spans="1:12" ht="39" customHeight="1" x14ac:dyDescent="0.25">
      <c r="A5500" s="39" t="s">
        <v>1636</v>
      </c>
      <c r="B5500" s="40" t="s">
        <v>3883</v>
      </c>
      <c r="C5500" s="39" t="s">
        <v>157</v>
      </c>
      <c r="D5500" s="39" t="s">
        <v>3884</v>
      </c>
      <c r="E5500" s="251" t="s">
        <v>1900</v>
      </c>
      <c r="F5500" s="251"/>
      <c r="G5500" s="41" t="s">
        <v>266</v>
      </c>
      <c r="H5500" s="42">
        <v>1</v>
      </c>
      <c r="I5500" s="43">
        <v>2.69</v>
      </c>
      <c r="J5500" s="43">
        <v>2.69</v>
      </c>
      <c r="L5500">
        <f>_xlfn.XLOOKUP(B5500,Analítico!B:B,Analítico!I:I,0)</f>
        <v>0</v>
      </c>
    </row>
    <row r="5501" spans="1:12" ht="25.5" customHeight="1" thickBot="1" x14ac:dyDescent="0.3">
      <c r="A5501" s="55" t="s">
        <v>1627</v>
      </c>
      <c r="B5501" s="56" t="s">
        <v>175</v>
      </c>
      <c r="C5501" s="55" t="s">
        <v>157</v>
      </c>
      <c r="D5501" s="55" t="s">
        <v>176</v>
      </c>
      <c r="E5501" s="249" t="s">
        <v>1648</v>
      </c>
      <c r="F5501" s="249"/>
      <c r="G5501" s="57" t="s">
        <v>177</v>
      </c>
      <c r="H5501" s="58">
        <v>3.13</v>
      </c>
      <c r="I5501" s="43">
        <f>L5501</f>
        <v>0.83785383606557384</v>
      </c>
      <c r="J5501" s="43">
        <f>H5501*I5501</f>
        <v>2.622482506885246</v>
      </c>
      <c r="L5501">
        <f>_xlfn.XLOOKUP(B5501,Analítico!B:B,Analítico!I:I,0)</f>
        <v>0.83785383606557384</v>
      </c>
    </row>
    <row r="5502" spans="1:12" ht="26.25" hidden="1" thickBot="1" x14ac:dyDescent="0.3">
      <c r="A5502" s="44"/>
      <c r="B5502" s="44"/>
      <c r="C5502" s="44"/>
      <c r="D5502" s="44"/>
      <c r="E5502" s="44" t="s">
        <v>1629</v>
      </c>
      <c r="F5502" s="45">
        <v>0</v>
      </c>
      <c r="G5502" s="44" t="s">
        <v>1630</v>
      </c>
      <c r="H5502" s="45">
        <v>0</v>
      </c>
      <c r="I5502" s="44" t="s">
        <v>1631</v>
      </c>
      <c r="J5502" s="45">
        <v>0</v>
      </c>
      <c r="L5502">
        <f>_xlfn.XLOOKUP(B5502,Analítico!B:B,Analítico!I:I,0)</f>
        <v>0</v>
      </c>
    </row>
    <row r="5503" spans="1:12" ht="15" hidden="1" customHeight="1" thickBot="1" x14ac:dyDescent="0.3">
      <c r="A5503" s="44"/>
      <c r="B5503" s="44"/>
      <c r="C5503" s="44"/>
      <c r="D5503" s="44"/>
      <c r="E5503" s="44" t="s">
        <v>1632</v>
      </c>
      <c r="F5503" s="45">
        <v>0.59</v>
      </c>
      <c r="G5503" s="44"/>
      <c r="H5503" s="229" t="s">
        <v>1633</v>
      </c>
      <c r="I5503" s="229"/>
      <c r="J5503" s="45">
        <v>3.28</v>
      </c>
      <c r="L5503">
        <f>_xlfn.XLOOKUP(B5503,Analítico!B:B,Analítico!I:I,0)</f>
        <v>0</v>
      </c>
    </row>
    <row r="5504" spans="1:12" ht="0.75" customHeight="1" thickTop="1" x14ac:dyDescent="0.25">
      <c r="A5504" s="49"/>
      <c r="B5504" s="49"/>
      <c r="C5504" s="49"/>
      <c r="D5504" s="49"/>
      <c r="E5504" s="49"/>
      <c r="F5504" s="49"/>
      <c r="G5504" s="49"/>
      <c r="H5504" s="49"/>
      <c r="I5504" s="49"/>
      <c r="J5504" s="49"/>
      <c r="L5504">
        <f>_xlfn.XLOOKUP(B5504,Analítico!B:B,Analítico!I:I,0)</f>
        <v>0</v>
      </c>
    </row>
    <row r="5505" spans="1:12" ht="18" hidden="1" customHeight="1" x14ac:dyDescent="0.25">
      <c r="A5505" s="36"/>
      <c r="B5505" s="37" t="s">
        <v>137</v>
      </c>
      <c r="C5505" s="36" t="s">
        <v>138</v>
      </c>
      <c r="D5505" s="36" t="s">
        <v>9</v>
      </c>
      <c r="E5505" s="250" t="s">
        <v>1626</v>
      </c>
      <c r="F5505" s="250"/>
      <c r="G5505" s="38" t="s">
        <v>139</v>
      </c>
      <c r="H5505" s="37" t="s">
        <v>140</v>
      </c>
      <c r="I5505" s="37" t="s">
        <v>141</v>
      </c>
      <c r="J5505" s="37" t="s">
        <v>10</v>
      </c>
      <c r="L5505" t="str">
        <f>_xlfn.XLOOKUP(B5505,Analítico!B:B,Analítico!I:I,0)</f>
        <v>Valor Unit</v>
      </c>
    </row>
    <row r="5506" spans="1:12" ht="25.5" customHeight="1" x14ac:dyDescent="0.25">
      <c r="A5506" s="39" t="s">
        <v>1636</v>
      </c>
      <c r="B5506" s="40" t="s">
        <v>1660</v>
      </c>
      <c r="C5506" s="39" t="s">
        <v>157</v>
      </c>
      <c r="D5506" s="39" t="s">
        <v>1661</v>
      </c>
      <c r="E5506" s="251" t="s">
        <v>1637</v>
      </c>
      <c r="F5506" s="251"/>
      <c r="G5506" s="41" t="s">
        <v>266</v>
      </c>
      <c r="H5506" s="42">
        <v>1</v>
      </c>
      <c r="I5506" s="43">
        <f>L5506</f>
        <v>21.06</v>
      </c>
      <c r="J5506" s="43">
        <f>H5506*I5506</f>
        <v>21.06</v>
      </c>
      <c r="L5506">
        <f>_xlfn.XLOOKUP(B5506,Analítico!B:B,Analítico!I:I,0)</f>
        <v>21.06</v>
      </c>
    </row>
    <row r="5507" spans="1:12" ht="25.5" customHeight="1" x14ac:dyDescent="0.25">
      <c r="A5507" s="50" t="s">
        <v>1638</v>
      </c>
      <c r="B5507" s="51" t="s">
        <v>3586</v>
      </c>
      <c r="C5507" s="50" t="s">
        <v>157</v>
      </c>
      <c r="D5507" s="50" t="s">
        <v>3587</v>
      </c>
      <c r="E5507" s="248" t="s">
        <v>1637</v>
      </c>
      <c r="F5507" s="248"/>
      <c r="G5507" s="52" t="s">
        <v>266</v>
      </c>
      <c r="H5507" s="53">
        <v>1</v>
      </c>
      <c r="I5507" s="54">
        <v>0.19</v>
      </c>
      <c r="J5507" s="54">
        <v>0.19</v>
      </c>
      <c r="L5507">
        <f>_xlfn.XLOOKUP(B5507,Analítico!B:B,Analítico!I:I,0)</f>
        <v>0</v>
      </c>
    </row>
    <row r="5508" spans="1:12" ht="25.5" customHeight="1" x14ac:dyDescent="0.25">
      <c r="A5508" s="55" t="s">
        <v>1627</v>
      </c>
      <c r="B5508" s="56" t="s">
        <v>2862</v>
      </c>
      <c r="C5508" s="55" t="s">
        <v>157</v>
      </c>
      <c r="D5508" s="55" t="s">
        <v>2863</v>
      </c>
      <c r="E5508" s="249" t="s">
        <v>2864</v>
      </c>
      <c r="F5508" s="249"/>
      <c r="G5508" s="57" t="s">
        <v>266</v>
      </c>
      <c r="H5508" s="58">
        <v>1</v>
      </c>
      <c r="I5508" s="43">
        <f t="shared" ref="I5508:I5511" si="967">L5508</f>
        <v>2.11</v>
      </c>
      <c r="J5508" s="43">
        <f t="shared" ref="J5508:J5511" si="968">H5508*I5508</f>
        <v>2.11</v>
      </c>
      <c r="L5508">
        <f>_xlfn.XLOOKUP(B5508,Analítico!B:B,Analítico!I:I,0)</f>
        <v>2.11</v>
      </c>
    </row>
    <row r="5509" spans="1:12" ht="25.5" customHeight="1" x14ac:dyDescent="0.25">
      <c r="A5509" s="55" t="s">
        <v>1627</v>
      </c>
      <c r="B5509" s="56" t="s">
        <v>2865</v>
      </c>
      <c r="C5509" s="55" t="s">
        <v>157</v>
      </c>
      <c r="D5509" s="55" t="s">
        <v>2866</v>
      </c>
      <c r="E5509" s="249" t="s">
        <v>1656</v>
      </c>
      <c r="F5509" s="249"/>
      <c r="G5509" s="57" t="s">
        <v>266</v>
      </c>
      <c r="H5509" s="58">
        <v>1</v>
      </c>
      <c r="I5509" s="43">
        <f t="shared" si="967"/>
        <v>0.65</v>
      </c>
      <c r="J5509" s="43">
        <f t="shared" si="968"/>
        <v>0.65</v>
      </c>
      <c r="L5509">
        <f>_xlfn.XLOOKUP(B5509,Analítico!B:B,Analítico!I:I,0)</f>
        <v>0.65</v>
      </c>
    </row>
    <row r="5510" spans="1:12" ht="25.5" customHeight="1" x14ac:dyDescent="0.25">
      <c r="A5510" s="55" t="s">
        <v>1627</v>
      </c>
      <c r="B5510" s="56" t="s">
        <v>2867</v>
      </c>
      <c r="C5510" s="55" t="s">
        <v>157</v>
      </c>
      <c r="D5510" s="55" t="s">
        <v>2868</v>
      </c>
      <c r="E5510" s="249" t="s">
        <v>2864</v>
      </c>
      <c r="F5510" s="249"/>
      <c r="G5510" s="57" t="s">
        <v>266</v>
      </c>
      <c r="H5510" s="58">
        <v>1</v>
      </c>
      <c r="I5510" s="43">
        <f t="shared" si="967"/>
        <v>1.1200000000000001</v>
      </c>
      <c r="J5510" s="43">
        <f t="shared" si="968"/>
        <v>1.1200000000000001</v>
      </c>
      <c r="L5510">
        <f>_xlfn.XLOOKUP(B5510,Analítico!B:B,Analítico!I:I,0)</f>
        <v>1.1200000000000001</v>
      </c>
    </row>
    <row r="5511" spans="1:12" ht="25.5" customHeight="1" x14ac:dyDescent="0.25">
      <c r="A5511" s="55" t="s">
        <v>1627</v>
      </c>
      <c r="B5511" s="56" t="s">
        <v>2869</v>
      </c>
      <c r="C5511" s="55" t="s">
        <v>157</v>
      </c>
      <c r="D5511" s="55" t="s">
        <v>2870</v>
      </c>
      <c r="E5511" s="249" t="s">
        <v>1628</v>
      </c>
      <c r="F5511" s="249"/>
      <c r="G5511" s="57" t="s">
        <v>266</v>
      </c>
      <c r="H5511" s="58">
        <v>1</v>
      </c>
      <c r="I5511" s="43">
        <f t="shared" si="967"/>
        <v>0.06</v>
      </c>
      <c r="J5511" s="43">
        <f t="shared" si="968"/>
        <v>0.06</v>
      </c>
      <c r="L5511">
        <f>_xlfn.XLOOKUP(B5511,Analítico!B:B,Analítico!I:I,0)</f>
        <v>0.06</v>
      </c>
    </row>
    <row r="5512" spans="1:12" ht="25.5" customHeight="1" x14ac:dyDescent="0.25">
      <c r="A5512" s="55" t="s">
        <v>1627</v>
      </c>
      <c r="B5512" s="56" t="s">
        <v>3389</v>
      </c>
      <c r="C5512" s="55" t="s">
        <v>157</v>
      </c>
      <c r="D5512" s="55" t="s">
        <v>3390</v>
      </c>
      <c r="E5512" s="249" t="s">
        <v>1643</v>
      </c>
      <c r="F5512" s="249"/>
      <c r="G5512" s="57" t="s">
        <v>266</v>
      </c>
      <c r="H5512" s="58">
        <v>1</v>
      </c>
      <c r="I5512" s="59">
        <v>0.01</v>
      </c>
      <c r="J5512" s="59">
        <v>0.01</v>
      </c>
      <c r="L5512">
        <f>_xlfn.XLOOKUP(B5512,Analítico!B:B,Analítico!I:I,0)</f>
        <v>0</v>
      </c>
    </row>
    <row r="5513" spans="1:12" ht="25.5" customHeight="1" x14ac:dyDescent="0.25">
      <c r="A5513" s="55" t="s">
        <v>1627</v>
      </c>
      <c r="B5513" s="56" t="s">
        <v>3391</v>
      </c>
      <c r="C5513" s="55" t="s">
        <v>157</v>
      </c>
      <c r="D5513" s="55" t="s">
        <v>3392</v>
      </c>
      <c r="E5513" s="249" t="s">
        <v>1643</v>
      </c>
      <c r="F5513" s="249"/>
      <c r="G5513" s="57" t="s">
        <v>266</v>
      </c>
      <c r="H5513" s="58">
        <v>1</v>
      </c>
      <c r="I5513" s="59">
        <v>0.82</v>
      </c>
      <c r="J5513" s="59">
        <v>0.82</v>
      </c>
      <c r="L5513">
        <f>_xlfn.XLOOKUP(B5513,Analítico!B:B,Analítico!I:I,0)</f>
        <v>0</v>
      </c>
    </row>
    <row r="5514" spans="1:12" ht="24" customHeight="1" thickBot="1" x14ac:dyDescent="0.3">
      <c r="A5514" s="55" t="s">
        <v>1627</v>
      </c>
      <c r="B5514" s="56" t="s">
        <v>3588</v>
      </c>
      <c r="C5514" s="55" t="s">
        <v>157</v>
      </c>
      <c r="D5514" s="55" t="s">
        <v>3589</v>
      </c>
      <c r="E5514" s="249" t="s">
        <v>1665</v>
      </c>
      <c r="F5514" s="249"/>
      <c r="G5514" s="57" t="s">
        <v>266</v>
      </c>
      <c r="H5514" s="58">
        <v>1</v>
      </c>
      <c r="I5514" s="59">
        <v>16.38</v>
      </c>
      <c r="J5514" s="59">
        <v>16.38</v>
      </c>
      <c r="L5514">
        <f>_xlfn.XLOOKUP(B5514,Analítico!B:B,Analítico!I:I,0)</f>
        <v>0</v>
      </c>
    </row>
    <row r="5515" spans="1:12" ht="26.25" hidden="1" thickBot="1" x14ac:dyDescent="0.3">
      <c r="A5515" s="44"/>
      <c r="B5515" s="44"/>
      <c r="C5515" s="44"/>
      <c r="D5515" s="44"/>
      <c r="E5515" s="44" t="s">
        <v>1629</v>
      </c>
      <c r="F5515" s="45">
        <v>16.57</v>
      </c>
      <c r="G5515" s="44" t="s">
        <v>1630</v>
      </c>
      <c r="H5515" s="45">
        <v>0</v>
      </c>
      <c r="I5515" s="44" t="s">
        <v>1631</v>
      </c>
      <c r="J5515" s="45">
        <v>16.57</v>
      </c>
      <c r="L5515">
        <f>_xlfn.XLOOKUP(B5515,Analítico!B:B,Analítico!I:I,0)</f>
        <v>0</v>
      </c>
    </row>
    <row r="5516" spans="1:12" ht="15" hidden="1" customHeight="1" thickBot="1" x14ac:dyDescent="0.3">
      <c r="A5516" s="44"/>
      <c r="B5516" s="44"/>
      <c r="C5516" s="44"/>
      <c r="D5516" s="44"/>
      <c r="E5516" s="44" t="s">
        <v>1632</v>
      </c>
      <c r="F5516" s="45">
        <v>4.71</v>
      </c>
      <c r="G5516" s="44"/>
      <c r="H5516" s="229" t="s">
        <v>1633</v>
      </c>
      <c r="I5516" s="229"/>
      <c r="J5516" s="45">
        <v>26.14</v>
      </c>
      <c r="L5516">
        <f>_xlfn.XLOOKUP(B5516,Analítico!B:B,Analítico!I:I,0)</f>
        <v>0</v>
      </c>
    </row>
    <row r="5517" spans="1:12" ht="0.75" customHeight="1" thickTop="1" x14ac:dyDescent="0.25">
      <c r="A5517" s="49"/>
      <c r="B5517" s="49"/>
      <c r="C5517" s="49"/>
      <c r="D5517" s="49"/>
      <c r="E5517" s="49"/>
      <c r="F5517" s="49"/>
      <c r="G5517" s="49"/>
      <c r="H5517" s="49"/>
      <c r="I5517" s="49"/>
      <c r="J5517" s="49"/>
      <c r="L5517">
        <f>_xlfn.XLOOKUP(B5517,Analítico!B:B,Analítico!I:I,0)</f>
        <v>0</v>
      </c>
    </row>
    <row r="5518" spans="1:12" ht="18" hidden="1" customHeight="1" x14ac:dyDescent="0.25">
      <c r="A5518" s="36"/>
      <c r="B5518" s="37" t="s">
        <v>137</v>
      </c>
      <c r="C5518" s="36" t="s">
        <v>138</v>
      </c>
      <c r="D5518" s="36" t="s">
        <v>9</v>
      </c>
      <c r="E5518" s="250" t="s">
        <v>1626</v>
      </c>
      <c r="F5518" s="250"/>
      <c r="G5518" s="38" t="s">
        <v>139</v>
      </c>
      <c r="H5518" s="37" t="s">
        <v>140</v>
      </c>
      <c r="I5518" s="37" t="s">
        <v>141</v>
      </c>
      <c r="J5518" s="37" t="s">
        <v>10</v>
      </c>
      <c r="L5518" t="str">
        <f>_xlfn.XLOOKUP(B5518,Analítico!B:B,Analítico!I:I,0)</f>
        <v>Valor Unit</v>
      </c>
    </row>
    <row r="5519" spans="1:12" ht="25.5" customHeight="1" x14ac:dyDescent="0.25">
      <c r="A5519" s="39" t="s">
        <v>1636</v>
      </c>
      <c r="B5519" s="40" t="s">
        <v>3830</v>
      </c>
      <c r="C5519" s="39" t="s">
        <v>157</v>
      </c>
      <c r="D5519" s="39" t="s">
        <v>3831</v>
      </c>
      <c r="E5519" s="251" t="s">
        <v>1637</v>
      </c>
      <c r="F5519" s="251"/>
      <c r="G5519" s="41" t="s">
        <v>266</v>
      </c>
      <c r="H5519" s="42">
        <v>1</v>
      </c>
      <c r="I5519" s="43">
        <v>23.7</v>
      </c>
      <c r="J5519" s="43">
        <v>23.7</v>
      </c>
      <c r="L5519">
        <f>_xlfn.XLOOKUP(B5519,Analítico!B:B,Analítico!I:I,0)</f>
        <v>0</v>
      </c>
    </row>
    <row r="5520" spans="1:12" ht="25.5" customHeight="1" x14ac:dyDescent="0.25">
      <c r="A5520" s="50" t="s">
        <v>1638</v>
      </c>
      <c r="B5520" s="51" t="s">
        <v>3590</v>
      </c>
      <c r="C5520" s="50" t="s">
        <v>157</v>
      </c>
      <c r="D5520" s="50" t="s">
        <v>3591</v>
      </c>
      <c r="E5520" s="248" t="s">
        <v>1637</v>
      </c>
      <c r="F5520" s="248"/>
      <c r="G5520" s="52" t="s">
        <v>266</v>
      </c>
      <c r="H5520" s="53">
        <v>1</v>
      </c>
      <c r="I5520" s="54">
        <v>0.31</v>
      </c>
      <c r="J5520" s="54">
        <v>0.31</v>
      </c>
      <c r="L5520">
        <f>_xlfn.XLOOKUP(B5520,Analítico!B:B,Analítico!I:I,0)</f>
        <v>0</v>
      </c>
    </row>
    <row r="5521" spans="1:12" ht="24" customHeight="1" x14ac:dyDescent="0.25">
      <c r="A5521" s="55" t="s">
        <v>1627</v>
      </c>
      <c r="B5521" s="56" t="s">
        <v>3592</v>
      </c>
      <c r="C5521" s="55" t="s">
        <v>157</v>
      </c>
      <c r="D5521" s="55" t="s">
        <v>3593</v>
      </c>
      <c r="E5521" s="249" t="s">
        <v>1665</v>
      </c>
      <c r="F5521" s="249"/>
      <c r="G5521" s="57" t="s">
        <v>266</v>
      </c>
      <c r="H5521" s="58">
        <v>1</v>
      </c>
      <c r="I5521" s="59">
        <v>18.53</v>
      </c>
      <c r="J5521" s="59">
        <v>18.53</v>
      </c>
      <c r="L5521">
        <f>_xlfn.XLOOKUP(B5521,Analítico!B:B,Analítico!I:I,0)</f>
        <v>0</v>
      </c>
    </row>
    <row r="5522" spans="1:12" ht="25.5" customHeight="1" x14ac:dyDescent="0.25">
      <c r="A5522" s="55" t="s">
        <v>1627</v>
      </c>
      <c r="B5522" s="56" t="s">
        <v>2862</v>
      </c>
      <c r="C5522" s="55" t="s">
        <v>157</v>
      </c>
      <c r="D5522" s="55" t="s">
        <v>2863</v>
      </c>
      <c r="E5522" s="249" t="s">
        <v>2864</v>
      </c>
      <c r="F5522" s="249"/>
      <c r="G5522" s="57" t="s">
        <v>266</v>
      </c>
      <c r="H5522" s="58">
        <v>1</v>
      </c>
      <c r="I5522" s="43">
        <f t="shared" ref="I5522:I5525" si="969">L5522</f>
        <v>2.11</v>
      </c>
      <c r="J5522" s="43">
        <f t="shared" ref="J5522:J5525" si="970">H5522*I5522</f>
        <v>2.11</v>
      </c>
      <c r="L5522">
        <f>_xlfn.XLOOKUP(B5522,Analítico!B:B,Analítico!I:I,0)</f>
        <v>2.11</v>
      </c>
    </row>
    <row r="5523" spans="1:12" ht="25.5" customHeight="1" x14ac:dyDescent="0.25">
      <c r="A5523" s="55" t="s">
        <v>1627</v>
      </c>
      <c r="B5523" s="56" t="s">
        <v>2865</v>
      </c>
      <c r="C5523" s="55" t="s">
        <v>157</v>
      </c>
      <c r="D5523" s="55" t="s">
        <v>2866</v>
      </c>
      <c r="E5523" s="249" t="s">
        <v>1656</v>
      </c>
      <c r="F5523" s="249"/>
      <c r="G5523" s="57" t="s">
        <v>266</v>
      </c>
      <c r="H5523" s="58">
        <v>1</v>
      </c>
      <c r="I5523" s="43">
        <f t="shared" si="969"/>
        <v>0.65</v>
      </c>
      <c r="J5523" s="43">
        <f t="shared" si="970"/>
        <v>0.65</v>
      </c>
      <c r="L5523">
        <f>_xlfn.XLOOKUP(B5523,Analítico!B:B,Analítico!I:I,0)</f>
        <v>0.65</v>
      </c>
    </row>
    <row r="5524" spans="1:12" ht="25.5" customHeight="1" x14ac:dyDescent="0.25">
      <c r="A5524" s="55" t="s">
        <v>1627</v>
      </c>
      <c r="B5524" s="56" t="s">
        <v>2867</v>
      </c>
      <c r="C5524" s="55" t="s">
        <v>157</v>
      </c>
      <c r="D5524" s="55" t="s">
        <v>2868</v>
      </c>
      <c r="E5524" s="249" t="s">
        <v>2864</v>
      </c>
      <c r="F5524" s="249"/>
      <c r="G5524" s="57" t="s">
        <v>266</v>
      </c>
      <c r="H5524" s="58">
        <v>1</v>
      </c>
      <c r="I5524" s="43">
        <f t="shared" si="969"/>
        <v>1.1200000000000001</v>
      </c>
      <c r="J5524" s="43">
        <f t="shared" si="970"/>
        <v>1.1200000000000001</v>
      </c>
      <c r="L5524">
        <f>_xlfn.XLOOKUP(B5524,Analítico!B:B,Analítico!I:I,0)</f>
        <v>1.1200000000000001</v>
      </c>
    </row>
    <row r="5525" spans="1:12" ht="25.5" customHeight="1" x14ac:dyDescent="0.25">
      <c r="A5525" s="55" t="s">
        <v>1627</v>
      </c>
      <c r="B5525" s="56" t="s">
        <v>2869</v>
      </c>
      <c r="C5525" s="55" t="s">
        <v>157</v>
      </c>
      <c r="D5525" s="55" t="s">
        <v>2870</v>
      </c>
      <c r="E5525" s="249" t="s">
        <v>1628</v>
      </c>
      <c r="F5525" s="249"/>
      <c r="G5525" s="57" t="s">
        <v>266</v>
      </c>
      <c r="H5525" s="58">
        <v>1</v>
      </c>
      <c r="I5525" s="43">
        <f t="shared" si="969"/>
        <v>0.06</v>
      </c>
      <c r="J5525" s="43">
        <f t="shared" si="970"/>
        <v>0.06</v>
      </c>
      <c r="L5525">
        <f>_xlfn.XLOOKUP(B5525,Analítico!B:B,Analítico!I:I,0)</f>
        <v>0.06</v>
      </c>
    </row>
    <row r="5526" spans="1:12" ht="25.5" customHeight="1" x14ac:dyDescent="0.25">
      <c r="A5526" s="55" t="s">
        <v>1627</v>
      </c>
      <c r="B5526" s="56" t="s">
        <v>3389</v>
      </c>
      <c r="C5526" s="55" t="s">
        <v>157</v>
      </c>
      <c r="D5526" s="55" t="s">
        <v>3390</v>
      </c>
      <c r="E5526" s="249" t="s">
        <v>1643</v>
      </c>
      <c r="F5526" s="249"/>
      <c r="G5526" s="57" t="s">
        <v>266</v>
      </c>
      <c r="H5526" s="58">
        <v>1</v>
      </c>
      <c r="I5526" s="59">
        <v>0.01</v>
      </c>
      <c r="J5526" s="59">
        <v>0.01</v>
      </c>
      <c r="L5526">
        <f>_xlfn.XLOOKUP(B5526,Analítico!B:B,Analítico!I:I,0)</f>
        <v>0</v>
      </c>
    </row>
    <row r="5527" spans="1:12" ht="25.5" customHeight="1" thickBot="1" x14ac:dyDescent="0.3">
      <c r="A5527" s="55" t="s">
        <v>1627</v>
      </c>
      <c r="B5527" s="56" t="s">
        <v>3391</v>
      </c>
      <c r="C5527" s="55" t="s">
        <v>157</v>
      </c>
      <c r="D5527" s="55" t="s">
        <v>3392</v>
      </c>
      <c r="E5527" s="249" t="s">
        <v>1643</v>
      </c>
      <c r="F5527" s="249"/>
      <c r="G5527" s="57" t="s">
        <v>266</v>
      </c>
      <c r="H5527" s="58">
        <v>1</v>
      </c>
      <c r="I5527" s="59">
        <v>0.82</v>
      </c>
      <c r="J5527" s="59">
        <v>0.82</v>
      </c>
      <c r="L5527">
        <f>_xlfn.XLOOKUP(B5527,Analítico!B:B,Analítico!I:I,0)</f>
        <v>0</v>
      </c>
    </row>
    <row r="5528" spans="1:12" ht="26.25" hidden="1" thickBot="1" x14ac:dyDescent="0.3">
      <c r="A5528" s="44"/>
      <c r="B5528" s="44"/>
      <c r="C5528" s="44"/>
      <c r="D5528" s="44"/>
      <c r="E5528" s="44" t="s">
        <v>1629</v>
      </c>
      <c r="F5528" s="45">
        <v>18.84</v>
      </c>
      <c r="G5528" s="44" t="s">
        <v>1630</v>
      </c>
      <c r="H5528" s="45">
        <v>0</v>
      </c>
      <c r="I5528" s="44" t="s">
        <v>1631</v>
      </c>
      <c r="J5528" s="45">
        <v>18.84</v>
      </c>
      <c r="L5528">
        <f>_xlfn.XLOOKUP(B5528,Analítico!B:B,Analítico!I:I,0)</f>
        <v>0</v>
      </c>
    </row>
    <row r="5529" spans="1:12" ht="15" hidden="1" customHeight="1" thickBot="1" x14ac:dyDescent="0.3">
      <c r="A5529" s="44"/>
      <c r="B5529" s="44"/>
      <c r="C5529" s="44"/>
      <c r="D5529" s="44"/>
      <c r="E5529" s="44" t="s">
        <v>1632</v>
      </c>
      <c r="F5529" s="45">
        <v>5.21</v>
      </c>
      <c r="G5529" s="44"/>
      <c r="H5529" s="229" t="s">
        <v>1633</v>
      </c>
      <c r="I5529" s="229"/>
      <c r="J5529" s="45">
        <v>28.91</v>
      </c>
      <c r="L5529">
        <f>_xlfn.XLOOKUP(B5529,Analítico!B:B,Analítico!I:I,0)</f>
        <v>0</v>
      </c>
    </row>
    <row r="5530" spans="1:12" ht="0.75" customHeight="1" thickTop="1" x14ac:dyDescent="0.25">
      <c r="A5530" s="49"/>
      <c r="B5530" s="49"/>
      <c r="C5530" s="49"/>
      <c r="D5530" s="49"/>
      <c r="E5530" s="49"/>
      <c r="F5530" s="49"/>
      <c r="G5530" s="49"/>
      <c r="H5530" s="49"/>
      <c r="I5530" s="49"/>
      <c r="J5530" s="49"/>
      <c r="L5530">
        <f>_xlfn.XLOOKUP(B5530,Analítico!B:B,Analítico!I:I,0)</f>
        <v>0</v>
      </c>
    </row>
    <row r="5531" spans="1:12" ht="18" hidden="1" customHeight="1" x14ac:dyDescent="0.25">
      <c r="A5531" s="36"/>
      <c r="B5531" s="37" t="s">
        <v>137</v>
      </c>
      <c r="C5531" s="36" t="s">
        <v>138</v>
      </c>
      <c r="D5531" s="36" t="s">
        <v>9</v>
      </c>
      <c r="E5531" s="250" t="s">
        <v>1626</v>
      </c>
      <c r="F5531" s="250"/>
      <c r="G5531" s="38" t="s">
        <v>139</v>
      </c>
      <c r="H5531" s="37" t="s">
        <v>140</v>
      </c>
      <c r="I5531" s="37" t="s">
        <v>141</v>
      </c>
      <c r="J5531" s="37" t="s">
        <v>10</v>
      </c>
      <c r="L5531" t="str">
        <f>_xlfn.XLOOKUP(B5531,Analítico!B:B,Analítico!I:I,0)</f>
        <v>Valor Unit</v>
      </c>
    </row>
    <row r="5532" spans="1:12" ht="64.5" customHeight="1" x14ac:dyDescent="0.25">
      <c r="A5532" s="39" t="s">
        <v>1636</v>
      </c>
      <c r="B5532" s="40" t="s">
        <v>3856</v>
      </c>
      <c r="C5532" s="39" t="s">
        <v>157</v>
      </c>
      <c r="D5532" s="39" t="s">
        <v>3857</v>
      </c>
      <c r="E5532" s="251" t="s">
        <v>1900</v>
      </c>
      <c r="F5532" s="251"/>
      <c r="G5532" s="41" t="s">
        <v>1904</v>
      </c>
      <c r="H5532" s="42">
        <v>1</v>
      </c>
      <c r="I5532" s="43">
        <v>31.17</v>
      </c>
      <c r="J5532" s="43">
        <v>31.17</v>
      </c>
      <c r="L5532">
        <f>_xlfn.XLOOKUP(B5532,Analítico!B:B,Analítico!I:I,0)</f>
        <v>0</v>
      </c>
    </row>
    <row r="5533" spans="1:12" ht="25.5" customHeight="1" x14ac:dyDescent="0.25">
      <c r="A5533" s="50" t="s">
        <v>1638</v>
      </c>
      <c r="B5533" s="51" t="s">
        <v>3852</v>
      </c>
      <c r="C5533" s="50" t="s">
        <v>157</v>
      </c>
      <c r="D5533" s="50" t="s">
        <v>3853</v>
      </c>
      <c r="E5533" s="248" t="s">
        <v>1637</v>
      </c>
      <c r="F5533" s="248"/>
      <c r="G5533" s="52" t="s">
        <v>266</v>
      </c>
      <c r="H5533" s="53">
        <v>1</v>
      </c>
      <c r="I5533" s="54">
        <v>23.59</v>
      </c>
      <c r="J5533" s="54">
        <v>23.59</v>
      </c>
      <c r="L5533">
        <f>_xlfn.XLOOKUP(B5533,Analítico!B:B,Analítico!I:I,0)</f>
        <v>0</v>
      </c>
    </row>
    <row r="5534" spans="1:12" ht="64.5" customHeight="1" x14ac:dyDescent="0.25">
      <c r="A5534" s="50" t="s">
        <v>1638</v>
      </c>
      <c r="B5534" s="51" t="s">
        <v>3887</v>
      </c>
      <c r="C5534" s="50" t="s">
        <v>157</v>
      </c>
      <c r="D5534" s="50" t="s">
        <v>3888</v>
      </c>
      <c r="E5534" s="248" t="s">
        <v>1900</v>
      </c>
      <c r="F5534" s="248"/>
      <c r="G5534" s="52" t="s">
        <v>266</v>
      </c>
      <c r="H5534" s="53">
        <v>1</v>
      </c>
      <c r="I5534" s="54">
        <v>6.71</v>
      </c>
      <c r="J5534" s="54">
        <v>6.71</v>
      </c>
      <c r="L5534">
        <f>_xlfn.XLOOKUP(B5534,Analítico!B:B,Analítico!I:I,0)</f>
        <v>0</v>
      </c>
    </row>
    <row r="5535" spans="1:12" ht="64.5" customHeight="1" thickBot="1" x14ac:dyDescent="0.3">
      <c r="A5535" s="50" t="s">
        <v>1638</v>
      </c>
      <c r="B5535" s="51" t="s">
        <v>3889</v>
      </c>
      <c r="C5535" s="50" t="s">
        <v>157</v>
      </c>
      <c r="D5535" s="50" t="s">
        <v>3890</v>
      </c>
      <c r="E5535" s="248" t="s">
        <v>1900</v>
      </c>
      <c r="F5535" s="248"/>
      <c r="G5535" s="52" t="s">
        <v>266</v>
      </c>
      <c r="H5535" s="53">
        <v>1</v>
      </c>
      <c r="I5535" s="54">
        <v>0.87</v>
      </c>
      <c r="J5535" s="54">
        <v>0.87</v>
      </c>
      <c r="L5535">
        <f>_xlfn.XLOOKUP(B5535,Analítico!B:B,Analítico!I:I,0)</f>
        <v>0</v>
      </c>
    </row>
    <row r="5536" spans="1:12" ht="26.25" hidden="1" thickBot="1" x14ac:dyDescent="0.3">
      <c r="A5536" s="44"/>
      <c r="B5536" s="44"/>
      <c r="C5536" s="44"/>
      <c r="D5536" s="44"/>
      <c r="E5536" s="44" t="s">
        <v>1629</v>
      </c>
      <c r="F5536" s="45">
        <v>18.73</v>
      </c>
      <c r="G5536" s="44" t="s">
        <v>1630</v>
      </c>
      <c r="H5536" s="45">
        <v>0</v>
      </c>
      <c r="I5536" s="44" t="s">
        <v>1631</v>
      </c>
      <c r="J5536" s="45">
        <v>18.73</v>
      </c>
      <c r="L5536">
        <f>_xlfn.XLOOKUP(B5536,Analítico!B:B,Analítico!I:I,0)</f>
        <v>0</v>
      </c>
    </row>
    <row r="5537" spans="1:12" ht="15" hidden="1" customHeight="1" thickBot="1" x14ac:dyDescent="0.3">
      <c r="A5537" s="44"/>
      <c r="B5537" s="44"/>
      <c r="C5537" s="44"/>
      <c r="D5537" s="44"/>
      <c r="E5537" s="44" t="s">
        <v>1632</v>
      </c>
      <c r="F5537" s="45">
        <v>6.85</v>
      </c>
      <c r="G5537" s="44"/>
      <c r="H5537" s="229" t="s">
        <v>1633</v>
      </c>
      <c r="I5537" s="229"/>
      <c r="J5537" s="45">
        <v>38.020000000000003</v>
      </c>
      <c r="L5537">
        <f>_xlfn.XLOOKUP(B5537,Analítico!B:B,Analítico!I:I,0)</f>
        <v>0</v>
      </c>
    </row>
    <row r="5538" spans="1:12" ht="0.75" customHeight="1" thickTop="1" x14ac:dyDescent="0.25">
      <c r="A5538" s="49"/>
      <c r="B5538" s="49"/>
      <c r="C5538" s="49"/>
      <c r="D5538" s="49"/>
      <c r="E5538" s="49"/>
      <c r="F5538" s="49"/>
      <c r="G5538" s="49"/>
      <c r="H5538" s="49"/>
      <c r="I5538" s="49"/>
      <c r="J5538" s="49"/>
      <c r="L5538">
        <f>_xlfn.XLOOKUP(B5538,Analítico!B:B,Analítico!I:I,0)</f>
        <v>0</v>
      </c>
    </row>
    <row r="5539" spans="1:12" ht="18" hidden="1" customHeight="1" x14ac:dyDescent="0.25">
      <c r="A5539" s="36"/>
      <c r="B5539" s="37" t="s">
        <v>137</v>
      </c>
      <c r="C5539" s="36" t="s">
        <v>138</v>
      </c>
      <c r="D5539" s="36" t="s">
        <v>9</v>
      </c>
      <c r="E5539" s="250" t="s">
        <v>1626</v>
      </c>
      <c r="F5539" s="250"/>
      <c r="G5539" s="38" t="s">
        <v>139</v>
      </c>
      <c r="H5539" s="37" t="s">
        <v>140</v>
      </c>
      <c r="I5539" s="37" t="s">
        <v>141</v>
      </c>
      <c r="J5539" s="37" t="s">
        <v>10</v>
      </c>
      <c r="L5539" t="str">
        <f>_xlfn.XLOOKUP(B5539,Analítico!B:B,Analítico!I:I,0)</f>
        <v>Valor Unit</v>
      </c>
    </row>
    <row r="5540" spans="1:12" ht="64.5" customHeight="1" x14ac:dyDescent="0.25">
      <c r="A5540" s="39" t="s">
        <v>1636</v>
      </c>
      <c r="B5540" s="40" t="s">
        <v>3854</v>
      </c>
      <c r="C5540" s="39" t="s">
        <v>157</v>
      </c>
      <c r="D5540" s="39" t="s">
        <v>3855</v>
      </c>
      <c r="E5540" s="251" t="s">
        <v>1900</v>
      </c>
      <c r="F5540" s="251"/>
      <c r="G5540" s="41" t="s">
        <v>1901</v>
      </c>
      <c r="H5540" s="42">
        <v>1</v>
      </c>
      <c r="I5540" s="43">
        <v>81.45</v>
      </c>
      <c r="J5540" s="43">
        <v>81.45</v>
      </c>
      <c r="L5540">
        <f>_xlfn.XLOOKUP(B5540,Analítico!B:B,Analítico!I:I,0)</f>
        <v>0</v>
      </c>
    </row>
    <row r="5541" spans="1:12" ht="25.5" customHeight="1" x14ac:dyDescent="0.25">
      <c r="A5541" s="50" t="s">
        <v>1638</v>
      </c>
      <c r="B5541" s="51" t="s">
        <v>3852</v>
      </c>
      <c r="C5541" s="50" t="s">
        <v>157</v>
      </c>
      <c r="D5541" s="50" t="s">
        <v>3853</v>
      </c>
      <c r="E5541" s="248" t="s">
        <v>1637</v>
      </c>
      <c r="F5541" s="248"/>
      <c r="G5541" s="52" t="s">
        <v>266</v>
      </c>
      <c r="H5541" s="53">
        <v>1</v>
      </c>
      <c r="I5541" s="54">
        <v>23.59</v>
      </c>
      <c r="J5541" s="54">
        <v>23.59</v>
      </c>
      <c r="L5541">
        <f>_xlfn.XLOOKUP(B5541,Analítico!B:B,Analítico!I:I,0)</f>
        <v>0</v>
      </c>
    </row>
    <row r="5542" spans="1:12" ht="64.5" customHeight="1" x14ac:dyDescent="0.25">
      <c r="A5542" s="50" t="s">
        <v>1638</v>
      </c>
      <c r="B5542" s="51" t="s">
        <v>3887</v>
      </c>
      <c r="C5542" s="50" t="s">
        <v>157</v>
      </c>
      <c r="D5542" s="50" t="s">
        <v>3888</v>
      </c>
      <c r="E5542" s="248" t="s">
        <v>1900</v>
      </c>
      <c r="F5542" s="248"/>
      <c r="G5542" s="52" t="s">
        <v>266</v>
      </c>
      <c r="H5542" s="53">
        <v>1</v>
      </c>
      <c r="I5542" s="54">
        <v>6.71</v>
      </c>
      <c r="J5542" s="54">
        <v>6.71</v>
      </c>
      <c r="L5542">
        <f>_xlfn.XLOOKUP(B5542,Analítico!B:B,Analítico!I:I,0)</f>
        <v>0</v>
      </c>
    </row>
    <row r="5543" spans="1:12" ht="64.5" customHeight="1" x14ac:dyDescent="0.25">
      <c r="A5543" s="50" t="s">
        <v>1638</v>
      </c>
      <c r="B5543" s="51" t="s">
        <v>3889</v>
      </c>
      <c r="C5543" s="50" t="s">
        <v>157</v>
      </c>
      <c r="D5543" s="50" t="s">
        <v>3890</v>
      </c>
      <c r="E5543" s="248" t="s">
        <v>1900</v>
      </c>
      <c r="F5543" s="248"/>
      <c r="G5543" s="52" t="s">
        <v>266</v>
      </c>
      <c r="H5543" s="53">
        <v>1</v>
      </c>
      <c r="I5543" s="54">
        <v>0.87</v>
      </c>
      <c r="J5543" s="54">
        <v>0.87</v>
      </c>
      <c r="L5543">
        <f>_xlfn.XLOOKUP(B5543,Analítico!B:B,Analítico!I:I,0)</f>
        <v>0</v>
      </c>
    </row>
    <row r="5544" spans="1:12" ht="64.5" customHeight="1" x14ac:dyDescent="0.25">
      <c r="A5544" s="50" t="s">
        <v>1638</v>
      </c>
      <c r="B5544" s="51" t="s">
        <v>3891</v>
      </c>
      <c r="C5544" s="50" t="s">
        <v>157</v>
      </c>
      <c r="D5544" s="50" t="s">
        <v>3892</v>
      </c>
      <c r="E5544" s="248" t="s">
        <v>1900</v>
      </c>
      <c r="F5544" s="248"/>
      <c r="G5544" s="52" t="s">
        <v>266</v>
      </c>
      <c r="H5544" s="53">
        <v>1</v>
      </c>
      <c r="I5544" s="54">
        <v>8.0500000000000007</v>
      </c>
      <c r="J5544" s="54">
        <v>8.0500000000000007</v>
      </c>
      <c r="L5544">
        <f>_xlfn.XLOOKUP(B5544,Analítico!B:B,Analítico!I:I,0)</f>
        <v>0</v>
      </c>
    </row>
    <row r="5545" spans="1:12" ht="64.5" customHeight="1" thickBot="1" x14ac:dyDescent="0.3">
      <c r="A5545" s="50" t="s">
        <v>1638</v>
      </c>
      <c r="B5545" s="51" t="s">
        <v>3893</v>
      </c>
      <c r="C5545" s="50" t="s">
        <v>157</v>
      </c>
      <c r="D5545" s="50" t="s">
        <v>3894</v>
      </c>
      <c r="E5545" s="248" t="s">
        <v>1900</v>
      </c>
      <c r="F5545" s="248"/>
      <c r="G5545" s="52" t="s">
        <v>266</v>
      </c>
      <c r="H5545" s="53">
        <v>1</v>
      </c>
      <c r="I5545" s="54">
        <v>42.23</v>
      </c>
      <c r="J5545" s="54">
        <v>42.23</v>
      </c>
      <c r="L5545">
        <f>_xlfn.XLOOKUP(B5545,Analítico!B:B,Analítico!I:I,0)</f>
        <v>0</v>
      </c>
    </row>
    <row r="5546" spans="1:12" ht="26.25" hidden="1" thickBot="1" x14ac:dyDescent="0.3">
      <c r="A5546" s="44"/>
      <c r="B5546" s="44"/>
      <c r="C5546" s="44"/>
      <c r="D5546" s="44"/>
      <c r="E5546" s="44" t="s">
        <v>1629</v>
      </c>
      <c r="F5546" s="45">
        <v>18.73</v>
      </c>
      <c r="G5546" s="44" t="s">
        <v>1630</v>
      </c>
      <c r="H5546" s="45">
        <v>0</v>
      </c>
      <c r="I5546" s="44" t="s">
        <v>1631</v>
      </c>
      <c r="J5546" s="45">
        <v>18.73</v>
      </c>
      <c r="L5546">
        <f>_xlfn.XLOOKUP(B5546,Analítico!B:B,Analítico!I:I,0)</f>
        <v>0</v>
      </c>
    </row>
    <row r="5547" spans="1:12" ht="15" hidden="1" customHeight="1" thickBot="1" x14ac:dyDescent="0.3">
      <c r="A5547" s="44"/>
      <c r="B5547" s="44"/>
      <c r="C5547" s="44"/>
      <c r="D5547" s="44"/>
      <c r="E5547" s="44" t="s">
        <v>1632</v>
      </c>
      <c r="F5547" s="45">
        <v>17.91</v>
      </c>
      <c r="G5547" s="44"/>
      <c r="H5547" s="229" t="s">
        <v>1633</v>
      </c>
      <c r="I5547" s="229"/>
      <c r="J5547" s="45">
        <v>99.36</v>
      </c>
      <c r="L5547">
        <f>_xlfn.XLOOKUP(B5547,Analítico!B:B,Analítico!I:I,0)</f>
        <v>0</v>
      </c>
    </row>
    <row r="5548" spans="1:12" ht="0.75" customHeight="1" thickTop="1" x14ac:dyDescent="0.25">
      <c r="A5548" s="49"/>
      <c r="B5548" s="49"/>
      <c r="C5548" s="49"/>
      <c r="D5548" s="49"/>
      <c r="E5548" s="49"/>
      <c r="F5548" s="49"/>
      <c r="G5548" s="49"/>
      <c r="H5548" s="49"/>
      <c r="I5548" s="49"/>
      <c r="J5548" s="49"/>
      <c r="L5548">
        <f>_xlfn.XLOOKUP(B5548,Analítico!B:B,Analítico!I:I,0)</f>
        <v>0</v>
      </c>
    </row>
    <row r="5549" spans="1:12" ht="18" hidden="1" customHeight="1" x14ac:dyDescent="0.25">
      <c r="A5549" s="36"/>
      <c r="B5549" s="37" t="s">
        <v>137</v>
      </c>
      <c r="C5549" s="36" t="s">
        <v>138</v>
      </c>
      <c r="D5549" s="36" t="s">
        <v>9</v>
      </c>
      <c r="E5549" s="250" t="s">
        <v>1626</v>
      </c>
      <c r="F5549" s="250"/>
      <c r="G5549" s="38" t="s">
        <v>139</v>
      </c>
      <c r="H5549" s="37" t="s">
        <v>140</v>
      </c>
      <c r="I5549" s="37" t="s">
        <v>141</v>
      </c>
      <c r="J5549" s="37" t="s">
        <v>10</v>
      </c>
      <c r="L5549" t="str">
        <f>_xlfn.XLOOKUP(B5549,Analítico!B:B,Analítico!I:I,0)</f>
        <v>Valor Unit</v>
      </c>
    </row>
    <row r="5550" spans="1:12" ht="64.5" customHeight="1" x14ac:dyDescent="0.25">
      <c r="A5550" s="39" t="s">
        <v>1636</v>
      </c>
      <c r="B5550" s="40" t="s">
        <v>3887</v>
      </c>
      <c r="C5550" s="39" t="s">
        <v>157</v>
      </c>
      <c r="D5550" s="39" t="s">
        <v>3888</v>
      </c>
      <c r="E5550" s="251" t="s">
        <v>1900</v>
      </c>
      <c r="F5550" s="251"/>
      <c r="G5550" s="41" t="s">
        <v>266</v>
      </c>
      <c r="H5550" s="42">
        <v>1</v>
      </c>
      <c r="I5550" s="43">
        <v>6.71</v>
      </c>
      <c r="J5550" s="43">
        <v>6.71</v>
      </c>
      <c r="L5550">
        <f>_xlfn.XLOOKUP(B5550,Analítico!B:B,Analítico!I:I,0)</f>
        <v>0</v>
      </c>
    </row>
    <row r="5551" spans="1:12" ht="39" customHeight="1" x14ac:dyDescent="0.25">
      <c r="A5551" s="55" t="s">
        <v>1627</v>
      </c>
      <c r="B5551" s="56" t="s">
        <v>3895</v>
      </c>
      <c r="C5551" s="55" t="s">
        <v>157</v>
      </c>
      <c r="D5551" s="55" t="s">
        <v>3896</v>
      </c>
      <c r="E5551" s="249" t="s">
        <v>1648</v>
      </c>
      <c r="F5551" s="249"/>
      <c r="G5551" s="57" t="s">
        <v>164</v>
      </c>
      <c r="H5551" s="58">
        <v>5.3300000000000001E-5</v>
      </c>
      <c r="I5551" s="59">
        <v>85491.46</v>
      </c>
      <c r="J5551" s="59">
        <v>4.55</v>
      </c>
      <c r="L5551">
        <f>_xlfn.XLOOKUP(B5551,Analítico!B:B,Analítico!I:I,0)</f>
        <v>0</v>
      </c>
    </row>
    <row r="5552" spans="1:12" ht="78" customHeight="1" thickBot="1" x14ac:dyDescent="0.3">
      <c r="A5552" s="55" t="s">
        <v>1627</v>
      </c>
      <c r="B5552" s="56" t="s">
        <v>3897</v>
      </c>
      <c r="C5552" s="55" t="s">
        <v>157</v>
      </c>
      <c r="D5552" s="55" t="s">
        <v>3898</v>
      </c>
      <c r="E5552" s="249" t="s">
        <v>1643</v>
      </c>
      <c r="F5552" s="249"/>
      <c r="G5552" s="57" t="s">
        <v>164</v>
      </c>
      <c r="H5552" s="58">
        <v>6.3999999999999997E-5</v>
      </c>
      <c r="I5552" s="59">
        <v>33767.230000000003</v>
      </c>
      <c r="J5552" s="59">
        <v>2.16</v>
      </c>
      <c r="L5552">
        <f>_xlfn.XLOOKUP(B5552,Analítico!B:B,Analítico!I:I,0)</f>
        <v>0</v>
      </c>
    </row>
    <row r="5553" spans="1:12" ht="26.25" hidden="1" thickBot="1" x14ac:dyDescent="0.3">
      <c r="A5553" s="44"/>
      <c r="B5553" s="44"/>
      <c r="C5553" s="44"/>
      <c r="D5553" s="44"/>
      <c r="E5553" s="44" t="s">
        <v>1629</v>
      </c>
      <c r="F5553" s="45">
        <v>0</v>
      </c>
      <c r="G5553" s="44" t="s">
        <v>1630</v>
      </c>
      <c r="H5553" s="45">
        <v>0</v>
      </c>
      <c r="I5553" s="44" t="s">
        <v>1631</v>
      </c>
      <c r="J5553" s="45">
        <v>0</v>
      </c>
      <c r="L5553">
        <f>_xlfn.XLOOKUP(B5553,Analítico!B:B,Analítico!I:I,0)</f>
        <v>0</v>
      </c>
    </row>
    <row r="5554" spans="1:12" ht="15" hidden="1" customHeight="1" thickBot="1" x14ac:dyDescent="0.3">
      <c r="A5554" s="44"/>
      <c r="B5554" s="44"/>
      <c r="C5554" s="44"/>
      <c r="D5554" s="44"/>
      <c r="E5554" s="44" t="s">
        <v>1632</v>
      </c>
      <c r="F5554" s="45">
        <v>1.47</v>
      </c>
      <c r="G5554" s="44"/>
      <c r="H5554" s="229" t="s">
        <v>1633</v>
      </c>
      <c r="I5554" s="229"/>
      <c r="J5554" s="45">
        <v>8.18</v>
      </c>
      <c r="L5554">
        <f>_xlfn.XLOOKUP(B5554,Analítico!B:B,Analítico!I:I,0)</f>
        <v>0</v>
      </c>
    </row>
    <row r="5555" spans="1:12" ht="0.75" customHeight="1" thickTop="1" x14ac:dyDescent="0.25">
      <c r="A5555" s="49"/>
      <c r="B5555" s="49"/>
      <c r="C5555" s="49"/>
      <c r="D5555" s="49"/>
      <c r="E5555" s="49"/>
      <c r="F5555" s="49"/>
      <c r="G5555" s="49"/>
      <c r="H5555" s="49"/>
      <c r="I5555" s="49"/>
      <c r="J5555" s="49"/>
      <c r="L5555">
        <f>_xlfn.XLOOKUP(B5555,Analítico!B:B,Analítico!I:I,0)</f>
        <v>0</v>
      </c>
    </row>
    <row r="5556" spans="1:12" ht="18" hidden="1" customHeight="1" x14ac:dyDescent="0.25">
      <c r="A5556" s="36"/>
      <c r="B5556" s="37" t="s">
        <v>137</v>
      </c>
      <c r="C5556" s="36" t="s">
        <v>138</v>
      </c>
      <c r="D5556" s="36" t="s">
        <v>9</v>
      </c>
      <c r="E5556" s="250" t="s">
        <v>1626</v>
      </c>
      <c r="F5556" s="250"/>
      <c r="G5556" s="38" t="s">
        <v>139</v>
      </c>
      <c r="H5556" s="37" t="s">
        <v>140</v>
      </c>
      <c r="I5556" s="37" t="s">
        <v>141</v>
      </c>
      <c r="J5556" s="37" t="s">
        <v>10</v>
      </c>
      <c r="L5556" t="str">
        <f>_xlfn.XLOOKUP(B5556,Analítico!B:B,Analítico!I:I,0)</f>
        <v>Valor Unit</v>
      </c>
    </row>
    <row r="5557" spans="1:12" ht="64.5" customHeight="1" x14ac:dyDescent="0.25">
      <c r="A5557" s="39" t="s">
        <v>1636</v>
      </c>
      <c r="B5557" s="40" t="s">
        <v>3889</v>
      </c>
      <c r="C5557" s="39" t="s">
        <v>157</v>
      </c>
      <c r="D5557" s="39" t="s">
        <v>3890</v>
      </c>
      <c r="E5557" s="251" t="s">
        <v>1900</v>
      </c>
      <c r="F5557" s="251"/>
      <c r="G5557" s="41" t="s">
        <v>266</v>
      </c>
      <c r="H5557" s="42">
        <v>1</v>
      </c>
      <c r="I5557" s="43">
        <v>0.87</v>
      </c>
      <c r="J5557" s="43">
        <v>0.87</v>
      </c>
      <c r="L5557">
        <f>_xlfn.XLOOKUP(B5557,Analítico!B:B,Analítico!I:I,0)</f>
        <v>0</v>
      </c>
    </row>
    <row r="5558" spans="1:12" ht="39" customHeight="1" x14ac:dyDescent="0.25">
      <c r="A5558" s="55" t="s">
        <v>1627</v>
      </c>
      <c r="B5558" s="56" t="s">
        <v>3895</v>
      </c>
      <c r="C5558" s="55" t="s">
        <v>157</v>
      </c>
      <c r="D5558" s="55" t="s">
        <v>3896</v>
      </c>
      <c r="E5558" s="249" t="s">
        <v>1648</v>
      </c>
      <c r="F5558" s="249"/>
      <c r="G5558" s="57" t="s">
        <v>164</v>
      </c>
      <c r="H5558" s="58">
        <v>7.4000000000000003E-6</v>
      </c>
      <c r="I5558" s="59">
        <v>85491.46</v>
      </c>
      <c r="J5558" s="59">
        <v>0.63</v>
      </c>
      <c r="L5558">
        <f>_xlfn.XLOOKUP(B5558,Analítico!B:B,Analítico!I:I,0)</f>
        <v>0</v>
      </c>
    </row>
    <row r="5559" spans="1:12" ht="78" customHeight="1" thickBot="1" x14ac:dyDescent="0.3">
      <c r="A5559" s="55" t="s">
        <v>1627</v>
      </c>
      <c r="B5559" s="56" t="s">
        <v>3897</v>
      </c>
      <c r="C5559" s="55" t="s">
        <v>157</v>
      </c>
      <c r="D5559" s="55" t="s">
        <v>3898</v>
      </c>
      <c r="E5559" s="249" t="s">
        <v>1643</v>
      </c>
      <c r="F5559" s="249"/>
      <c r="G5559" s="57" t="s">
        <v>164</v>
      </c>
      <c r="H5559" s="58">
        <v>7.4000000000000003E-6</v>
      </c>
      <c r="I5559" s="59">
        <v>33767.230000000003</v>
      </c>
      <c r="J5559" s="59">
        <v>0.24</v>
      </c>
      <c r="L5559">
        <f>_xlfn.XLOOKUP(B5559,Analítico!B:B,Analítico!I:I,0)</f>
        <v>0</v>
      </c>
    </row>
    <row r="5560" spans="1:12" ht="26.25" hidden="1" thickBot="1" x14ac:dyDescent="0.3">
      <c r="A5560" s="44"/>
      <c r="B5560" s="44"/>
      <c r="C5560" s="44"/>
      <c r="D5560" s="44"/>
      <c r="E5560" s="44" t="s">
        <v>1629</v>
      </c>
      <c r="F5560" s="45">
        <v>0</v>
      </c>
      <c r="G5560" s="44" t="s">
        <v>1630</v>
      </c>
      <c r="H5560" s="45">
        <v>0</v>
      </c>
      <c r="I5560" s="44" t="s">
        <v>1631</v>
      </c>
      <c r="J5560" s="45">
        <v>0</v>
      </c>
      <c r="L5560">
        <f>_xlfn.XLOOKUP(B5560,Analítico!B:B,Analítico!I:I,0)</f>
        <v>0</v>
      </c>
    </row>
    <row r="5561" spans="1:12" ht="15" hidden="1" customHeight="1" thickBot="1" x14ac:dyDescent="0.3">
      <c r="A5561" s="44"/>
      <c r="B5561" s="44"/>
      <c r="C5561" s="44"/>
      <c r="D5561" s="44"/>
      <c r="E5561" s="44" t="s">
        <v>1632</v>
      </c>
      <c r="F5561" s="45">
        <v>0.19</v>
      </c>
      <c r="G5561" s="44"/>
      <c r="H5561" s="229" t="s">
        <v>1633</v>
      </c>
      <c r="I5561" s="229"/>
      <c r="J5561" s="45">
        <v>1.06</v>
      </c>
      <c r="L5561">
        <f>_xlfn.XLOOKUP(B5561,Analítico!B:B,Analítico!I:I,0)</f>
        <v>0</v>
      </c>
    </row>
    <row r="5562" spans="1:12" ht="0.75" customHeight="1" thickTop="1" x14ac:dyDescent="0.25">
      <c r="A5562" s="49"/>
      <c r="B5562" s="49"/>
      <c r="C5562" s="49"/>
      <c r="D5562" s="49"/>
      <c r="E5562" s="49"/>
      <c r="F5562" s="49"/>
      <c r="G5562" s="49"/>
      <c r="H5562" s="49"/>
      <c r="I5562" s="49"/>
      <c r="J5562" s="49"/>
      <c r="L5562">
        <f>_xlfn.XLOOKUP(B5562,Analítico!B:B,Analítico!I:I,0)</f>
        <v>0</v>
      </c>
    </row>
    <row r="5563" spans="1:12" ht="18" hidden="1" customHeight="1" x14ac:dyDescent="0.25">
      <c r="A5563" s="36"/>
      <c r="B5563" s="37" t="s">
        <v>137</v>
      </c>
      <c r="C5563" s="36" t="s">
        <v>138</v>
      </c>
      <c r="D5563" s="36" t="s">
        <v>9</v>
      </c>
      <c r="E5563" s="250" t="s">
        <v>1626</v>
      </c>
      <c r="F5563" s="250"/>
      <c r="G5563" s="38" t="s">
        <v>139</v>
      </c>
      <c r="H5563" s="37" t="s">
        <v>140</v>
      </c>
      <c r="I5563" s="37" t="s">
        <v>141</v>
      </c>
      <c r="J5563" s="37" t="s">
        <v>10</v>
      </c>
      <c r="L5563" t="str">
        <f>_xlfn.XLOOKUP(B5563,Analítico!B:B,Analítico!I:I,0)</f>
        <v>Valor Unit</v>
      </c>
    </row>
    <row r="5564" spans="1:12" ht="64.5" customHeight="1" x14ac:dyDescent="0.25">
      <c r="A5564" s="39" t="s">
        <v>1636</v>
      </c>
      <c r="B5564" s="40" t="s">
        <v>3891</v>
      </c>
      <c r="C5564" s="39" t="s">
        <v>157</v>
      </c>
      <c r="D5564" s="39" t="s">
        <v>3892</v>
      </c>
      <c r="E5564" s="251" t="s">
        <v>1900</v>
      </c>
      <c r="F5564" s="251"/>
      <c r="G5564" s="41" t="s">
        <v>266</v>
      </c>
      <c r="H5564" s="42">
        <v>1</v>
      </c>
      <c r="I5564" s="43">
        <v>8.0500000000000007</v>
      </c>
      <c r="J5564" s="43">
        <v>8.0500000000000007</v>
      </c>
      <c r="L5564">
        <f>_xlfn.XLOOKUP(B5564,Analítico!B:B,Analítico!I:I,0)</f>
        <v>0</v>
      </c>
    </row>
    <row r="5565" spans="1:12" ht="39" customHeight="1" x14ac:dyDescent="0.25">
      <c r="A5565" s="55" t="s">
        <v>1627</v>
      </c>
      <c r="B5565" s="56" t="s">
        <v>3895</v>
      </c>
      <c r="C5565" s="55" t="s">
        <v>157</v>
      </c>
      <c r="D5565" s="55" t="s">
        <v>3896</v>
      </c>
      <c r="E5565" s="249" t="s">
        <v>1648</v>
      </c>
      <c r="F5565" s="249"/>
      <c r="G5565" s="57" t="s">
        <v>164</v>
      </c>
      <c r="H5565" s="58">
        <v>6.6600000000000006E-5</v>
      </c>
      <c r="I5565" s="59">
        <v>85491.46</v>
      </c>
      <c r="J5565" s="59">
        <v>5.69</v>
      </c>
      <c r="L5565">
        <f>_xlfn.XLOOKUP(B5565,Analítico!B:B,Analítico!I:I,0)</f>
        <v>0</v>
      </c>
    </row>
    <row r="5566" spans="1:12" ht="78" customHeight="1" thickBot="1" x14ac:dyDescent="0.3">
      <c r="A5566" s="55" t="s">
        <v>1627</v>
      </c>
      <c r="B5566" s="56" t="s">
        <v>3897</v>
      </c>
      <c r="C5566" s="55" t="s">
        <v>157</v>
      </c>
      <c r="D5566" s="55" t="s">
        <v>3898</v>
      </c>
      <c r="E5566" s="249" t="s">
        <v>1643</v>
      </c>
      <c r="F5566" s="249"/>
      <c r="G5566" s="57" t="s">
        <v>164</v>
      </c>
      <c r="H5566" s="58">
        <v>6.9999999999999994E-5</v>
      </c>
      <c r="I5566" s="59">
        <v>33767.230000000003</v>
      </c>
      <c r="J5566" s="59">
        <v>2.36</v>
      </c>
      <c r="L5566">
        <f>_xlfn.XLOOKUP(B5566,Analítico!B:B,Analítico!I:I,0)</f>
        <v>0</v>
      </c>
    </row>
    <row r="5567" spans="1:12" ht="26.25" hidden="1" thickBot="1" x14ac:dyDescent="0.3">
      <c r="A5567" s="44"/>
      <c r="B5567" s="44"/>
      <c r="C5567" s="44"/>
      <c r="D5567" s="44"/>
      <c r="E5567" s="44" t="s">
        <v>1629</v>
      </c>
      <c r="F5567" s="45">
        <v>0</v>
      </c>
      <c r="G5567" s="44" t="s">
        <v>1630</v>
      </c>
      <c r="H5567" s="45">
        <v>0</v>
      </c>
      <c r="I5567" s="44" t="s">
        <v>1631</v>
      </c>
      <c r="J5567" s="45">
        <v>0</v>
      </c>
      <c r="L5567">
        <f>_xlfn.XLOOKUP(B5567,Analítico!B:B,Analítico!I:I,0)</f>
        <v>0</v>
      </c>
    </row>
    <row r="5568" spans="1:12" ht="15" hidden="1" customHeight="1" thickBot="1" x14ac:dyDescent="0.3">
      <c r="A5568" s="44"/>
      <c r="B5568" s="44"/>
      <c r="C5568" s="44"/>
      <c r="D5568" s="44"/>
      <c r="E5568" s="44" t="s">
        <v>1632</v>
      </c>
      <c r="F5568" s="45">
        <v>1.77</v>
      </c>
      <c r="G5568" s="44"/>
      <c r="H5568" s="229" t="s">
        <v>1633</v>
      </c>
      <c r="I5568" s="229"/>
      <c r="J5568" s="45">
        <v>9.82</v>
      </c>
      <c r="L5568">
        <f>_xlfn.XLOOKUP(B5568,Analítico!B:B,Analítico!I:I,0)</f>
        <v>0</v>
      </c>
    </row>
    <row r="5569" spans="1:12" ht="0.75" customHeight="1" thickTop="1" x14ac:dyDescent="0.25">
      <c r="A5569" s="49"/>
      <c r="B5569" s="49"/>
      <c r="C5569" s="49"/>
      <c r="D5569" s="49"/>
      <c r="E5569" s="49"/>
      <c r="F5569" s="49"/>
      <c r="G5569" s="49"/>
      <c r="H5569" s="49"/>
      <c r="I5569" s="49"/>
      <c r="J5569" s="49"/>
      <c r="L5569">
        <f>_xlfn.XLOOKUP(B5569,Analítico!B:B,Analítico!I:I,0)</f>
        <v>0</v>
      </c>
    </row>
    <row r="5570" spans="1:12" ht="18" hidden="1" customHeight="1" x14ac:dyDescent="0.25">
      <c r="A5570" s="36"/>
      <c r="B5570" s="37" t="s">
        <v>137</v>
      </c>
      <c r="C5570" s="36" t="s">
        <v>138</v>
      </c>
      <c r="D5570" s="36" t="s">
        <v>9</v>
      </c>
      <c r="E5570" s="250" t="s">
        <v>1626</v>
      </c>
      <c r="F5570" s="250"/>
      <c r="G5570" s="38" t="s">
        <v>139</v>
      </c>
      <c r="H5570" s="37" t="s">
        <v>140</v>
      </c>
      <c r="I5570" s="37" t="s">
        <v>141</v>
      </c>
      <c r="J5570" s="37" t="s">
        <v>10</v>
      </c>
      <c r="L5570" t="str">
        <f>_xlfn.XLOOKUP(B5570,Analítico!B:B,Analítico!I:I,0)</f>
        <v>Valor Unit</v>
      </c>
    </row>
    <row r="5571" spans="1:12" ht="64.5" customHeight="1" x14ac:dyDescent="0.25">
      <c r="A5571" s="39" t="s">
        <v>1636</v>
      </c>
      <c r="B5571" s="40" t="s">
        <v>3893</v>
      </c>
      <c r="C5571" s="39" t="s">
        <v>157</v>
      </c>
      <c r="D5571" s="39" t="s">
        <v>3894</v>
      </c>
      <c r="E5571" s="251" t="s">
        <v>1900</v>
      </c>
      <c r="F5571" s="251"/>
      <c r="G5571" s="41" t="s">
        <v>266</v>
      </c>
      <c r="H5571" s="42">
        <v>1</v>
      </c>
      <c r="I5571" s="43">
        <v>42.23</v>
      </c>
      <c r="J5571" s="43">
        <v>42.23</v>
      </c>
      <c r="L5571">
        <f>_xlfn.XLOOKUP(B5571,Analítico!B:B,Analítico!I:I,0)</f>
        <v>0</v>
      </c>
    </row>
    <row r="5572" spans="1:12" ht="24" customHeight="1" thickBot="1" x14ac:dyDescent="0.3">
      <c r="A5572" s="55" t="s">
        <v>1627</v>
      </c>
      <c r="B5572" s="56" t="s">
        <v>3846</v>
      </c>
      <c r="C5572" s="55" t="s">
        <v>157</v>
      </c>
      <c r="D5572" s="55" t="s">
        <v>3847</v>
      </c>
      <c r="E5572" s="249" t="s">
        <v>1648</v>
      </c>
      <c r="F5572" s="249"/>
      <c r="G5572" s="57" t="s">
        <v>1724</v>
      </c>
      <c r="H5572" s="58">
        <v>7.88</v>
      </c>
      <c r="I5572" s="59">
        <v>5.36</v>
      </c>
      <c r="J5572" s="59">
        <v>42.23</v>
      </c>
      <c r="L5572">
        <f>_xlfn.XLOOKUP(B5572,Analítico!B:B,Analítico!I:I,0)</f>
        <v>0</v>
      </c>
    </row>
    <row r="5573" spans="1:12" ht="26.25" hidden="1" thickBot="1" x14ac:dyDescent="0.3">
      <c r="A5573" s="44"/>
      <c r="B5573" s="44"/>
      <c r="C5573" s="44"/>
      <c r="D5573" s="44"/>
      <c r="E5573" s="44" t="s">
        <v>1629</v>
      </c>
      <c r="F5573" s="45">
        <v>0</v>
      </c>
      <c r="G5573" s="44" t="s">
        <v>1630</v>
      </c>
      <c r="H5573" s="45">
        <v>0</v>
      </c>
      <c r="I5573" s="44" t="s">
        <v>1631</v>
      </c>
      <c r="J5573" s="45">
        <v>0</v>
      </c>
      <c r="L5573">
        <f>_xlfn.XLOOKUP(B5573,Analítico!B:B,Analítico!I:I,0)</f>
        <v>0</v>
      </c>
    </row>
    <row r="5574" spans="1:12" ht="15" hidden="1" customHeight="1" thickBot="1" x14ac:dyDescent="0.3">
      <c r="A5574" s="44"/>
      <c r="B5574" s="44"/>
      <c r="C5574" s="44"/>
      <c r="D5574" s="44"/>
      <c r="E5574" s="44" t="s">
        <v>1632</v>
      </c>
      <c r="F5574" s="45">
        <v>9.2899999999999991</v>
      </c>
      <c r="G5574" s="44"/>
      <c r="H5574" s="229" t="s">
        <v>1633</v>
      </c>
      <c r="I5574" s="229"/>
      <c r="J5574" s="45">
        <v>51.52</v>
      </c>
      <c r="L5574">
        <f>_xlfn.XLOOKUP(B5574,Analítico!B:B,Analítico!I:I,0)</f>
        <v>0</v>
      </c>
    </row>
    <row r="5575" spans="1:12" ht="0.75" customHeight="1" thickTop="1" x14ac:dyDescent="0.25">
      <c r="A5575" s="49"/>
      <c r="B5575" s="49"/>
      <c r="C5575" s="49"/>
      <c r="D5575" s="49"/>
      <c r="E5575" s="49"/>
      <c r="F5575" s="49"/>
      <c r="G5575" s="49"/>
      <c r="H5575" s="49"/>
      <c r="I5575" s="49"/>
      <c r="J5575" s="49"/>
      <c r="L5575">
        <f>_xlfn.XLOOKUP(B5575,Analítico!B:B,Analítico!I:I,0)</f>
        <v>0</v>
      </c>
    </row>
    <row r="5576" spans="1:12" ht="18" hidden="1" customHeight="1" x14ac:dyDescent="0.25">
      <c r="A5576" s="36"/>
      <c r="B5576" s="37" t="s">
        <v>137</v>
      </c>
      <c r="C5576" s="36" t="s">
        <v>138</v>
      </c>
      <c r="D5576" s="36" t="s">
        <v>9</v>
      </c>
      <c r="E5576" s="250" t="s">
        <v>1626</v>
      </c>
      <c r="F5576" s="250"/>
      <c r="G5576" s="38" t="s">
        <v>139</v>
      </c>
      <c r="H5576" s="37" t="s">
        <v>140</v>
      </c>
      <c r="I5576" s="37" t="s">
        <v>141</v>
      </c>
      <c r="J5576" s="37" t="s">
        <v>10</v>
      </c>
      <c r="L5576" t="str">
        <f>_xlfn.XLOOKUP(B5576,Analítico!B:B,Analítico!I:I,0)</f>
        <v>Valor Unit</v>
      </c>
    </row>
    <row r="5577" spans="1:12" ht="25.5" customHeight="1" x14ac:dyDescent="0.25">
      <c r="A5577" s="39" t="s">
        <v>1636</v>
      </c>
      <c r="B5577" s="40" t="s">
        <v>3205</v>
      </c>
      <c r="C5577" s="39" t="s">
        <v>157</v>
      </c>
      <c r="D5577" s="39" t="s">
        <v>3206</v>
      </c>
      <c r="E5577" s="251" t="s">
        <v>1637</v>
      </c>
      <c r="F5577" s="251"/>
      <c r="G5577" s="41" t="s">
        <v>266</v>
      </c>
      <c r="H5577" s="42">
        <v>1</v>
      </c>
      <c r="I5577" s="43">
        <f>L5577</f>
        <v>19.420000000000002</v>
      </c>
      <c r="J5577" s="43">
        <f>H5577*I5577</f>
        <v>19.420000000000002</v>
      </c>
      <c r="L5577">
        <f>_xlfn.XLOOKUP(B5577,Analítico!B:B,Analítico!I:I,0)</f>
        <v>19.420000000000002</v>
      </c>
    </row>
    <row r="5578" spans="1:12" ht="39" customHeight="1" x14ac:dyDescent="0.25">
      <c r="A5578" s="50" t="s">
        <v>1638</v>
      </c>
      <c r="B5578" s="51" t="s">
        <v>3594</v>
      </c>
      <c r="C5578" s="50" t="s">
        <v>157</v>
      </c>
      <c r="D5578" s="50" t="s">
        <v>3595</v>
      </c>
      <c r="E5578" s="248" t="s">
        <v>1637</v>
      </c>
      <c r="F5578" s="248"/>
      <c r="G5578" s="52" t="s">
        <v>266</v>
      </c>
      <c r="H5578" s="53">
        <v>1</v>
      </c>
      <c r="I5578" s="54">
        <v>0.12</v>
      </c>
      <c r="J5578" s="54">
        <v>0.12</v>
      </c>
      <c r="L5578">
        <f>_xlfn.XLOOKUP(B5578,Analítico!B:B,Analítico!I:I,0)</f>
        <v>0</v>
      </c>
    </row>
    <row r="5579" spans="1:12" ht="25.5" customHeight="1" x14ac:dyDescent="0.25">
      <c r="A5579" s="55" t="s">
        <v>1627</v>
      </c>
      <c r="B5579" s="56" t="s">
        <v>2862</v>
      </c>
      <c r="C5579" s="55" t="s">
        <v>157</v>
      </c>
      <c r="D5579" s="55" t="s">
        <v>2863</v>
      </c>
      <c r="E5579" s="249" t="s">
        <v>2864</v>
      </c>
      <c r="F5579" s="249"/>
      <c r="G5579" s="57" t="s">
        <v>266</v>
      </c>
      <c r="H5579" s="58">
        <v>1</v>
      </c>
      <c r="I5579" s="43">
        <f t="shared" ref="I5579:I5582" si="971">L5579</f>
        <v>2.11</v>
      </c>
      <c r="J5579" s="43">
        <f t="shared" ref="J5579:J5582" si="972">H5579*I5579</f>
        <v>2.11</v>
      </c>
      <c r="L5579">
        <f>_xlfn.XLOOKUP(B5579,Analítico!B:B,Analítico!I:I,0)</f>
        <v>2.11</v>
      </c>
    </row>
    <row r="5580" spans="1:12" ht="25.5" customHeight="1" x14ac:dyDescent="0.25">
      <c r="A5580" s="55" t="s">
        <v>1627</v>
      </c>
      <c r="B5580" s="56" t="s">
        <v>2865</v>
      </c>
      <c r="C5580" s="55" t="s">
        <v>157</v>
      </c>
      <c r="D5580" s="55" t="s">
        <v>2866</v>
      </c>
      <c r="E5580" s="249" t="s">
        <v>1656</v>
      </c>
      <c r="F5580" s="249"/>
      <c r="G5580" s="57" t="s">
        <v>266</v>
      </c>
      <c r="H5580" s="58">
        <v>1</v>
      </c>
      <c r="I5580" s="43">
        <f t="shared" si="971"/>
        <v>0.65</v>
      </c>
      <c r="J5580" s="43">
        <f t="shared" si="972"/>
        <v>0.65</v>
      </c>
      <c r="L5580">
        <f>_xlfn.XLOOKUP(B5580,Analítico!B:B,Analítico!I:I,0)</f>
        <v>0.65</v>
      </c>
    </row>
    <row r="5581" spans="1:12" ht="25.5" customHeight="1" x14ac:dyDescent="0.25">
      <c r="A5581" s="55" t="s">
        <v>1627</v>
      </c>
      <c r="B5581" s="56" t="s">
        <v>2867</v>
      </c>
      <c r="C5581" s="55" t="s">
        <v>157</v>
      </c>
      <c r="D5581" s="55" t="s">
        <v>2868</v>
      </c>
      <c r="E5581" s="249" t="s">
        <v>2864</v>
      </c>
      <c r="F5581" s="249"/>
      <c r="G5581" s="57" t="s">
        <v>266</v>
      </c>
      <c r="H5581" s="58">
        <v>1</v>
      </c>
      <c r="I5581" s="43">
        <f t="shared" si="971"/>
        <v>1.1200000000000001</v>
      </c>
      <c r="J5581" s="43">
        <f t="shared" si="972"/>
        <v>1.1200000000000001</v>
      </c>
      <c r="L5581">
        <f>_xlfn.XLOOKUP(B5581,Analítico!B:B,Analítico!I:I,0)</f>
        <v>1.1200000000000001</v>
      </c>
    </row>
    <row r="5582" spans="1:12" ht="25.5" customHeight="1" x14ac:dyDescent="0.25">
      <c r="A5582" s="55" t="s">
        <v>1627</v>
      </c>
      <c r="B5582" s="56" t="s">
        <v>2869</v>
      </c>
      <c r="C5582" s="55" t="s">
        <v>157</v>
      </c>
      <c r="D5582" s="55" t="s">
        <v>2870</v>
      </c>
      <c r="E5582" s="249" t="s">
        <v>1628</v>
      </c>
      <c r="F5582" s="249"/>
      <c r="G5582" s="57" t="s">
        <v>266</v>
      </c>
      <c r="H5582" s="58">
        <v>1</v>
      </c>
      <c r="I5582" s="43">
        <f t="shared" si="971"/>
        <v>0.06</v>
      </c>
      <c r="J5582" s="43">
        <f t="shared" si="972"/>
        <v>0.06</v>
      </c>
      <c r="L5582">
        <f>_xlfn.XLOOKUP(B5582,Analítico!B:B,Analítico!I:I,0)</f>
        <v>0.06</v>
      </c>
    </row>
    <row r="5583" spans="1:12" ht="24" customHeight="1" x14ac:dyDescent="0.25">
      <c r="A5583" s="55" t="s">
        <v>1627</v>
      </c>
      <c r="B5583" s="56" t="s">
        <v>3596</v>
      </c>
      <c r="C5583" s="55" t="s">
        <v>157</v>
      </c>
      <c r="D5583" s="55" t="s">
        <v>3597</v>
      </c>
      <c r="E5583" s="249" t="s">
        <v>1665</v>
      </c>
      <c r="F5583" s="249"/>
      <c r="G5583" s="57" t="s">
        <v>266</v>
      </c>
      <c r="H5583" s="58">
        <v>1</v>
      </c>
      <c r="I5583" s="59">
        <v>14.78</v>
      </c>
      <c r="J5583" s="59">
        <v>14.78</v>
      </c>
      <c r="L5583">
        <f>_xlfn.XLOOKUP(B5583,Analítico!B:B,Analítico!I:I,0)</f>
        <v>0</v>
      </c>
    </row>
    <row r="5584" spans="1:12" ht="25.5" customHeight="1" x14ac:dyDescent="0.25">
      <c r="A5584" s="55" t="s">
        <v>1627</v>
      </c>
      <c r="B5584" s="56" t="s">
        <v>3389</v>
      </c>
      <c r="C5584" s="55" t="s">
        <v>157</v>
      </c>
      <c r="D5584" s="55" t="s">
        <v>3390</v>
      </c>
      <c r="E5584" s="249" t="s">
        <v>1643</v>
      </c>
      <c r="F5584" s="249"/>
      <c r="G5584" s="57" t="s">
        <v>266</v>
      </c>
      <c r="H5584" s="58">
        <v>1</v>
      </c>
      <c r="I5584" s="59">
        <v>0.01</v>
      </c>
      <c r="J5584" s="59">
        <v>0.01</v>
      </c>
      <c r="L5584">
        <f>_xlfn.XLOOKUP(B5584,Analítico!B:B,Analítico!I:I,0)</f>
        <v>0</v>
      </c>
    </row>
    <row r="5585" spans="1:12" ht="25.5" customHeight="1" thickBot="1" x14ac:dyDescent="0.3">
      <c r="A5585" s="55" t="s">
        <v>1627</v>
      </c>
      <c r="B5585" s="56" t="s">
        <v>3391</v>
      </c>
      <c r="C5585" s="55" t="s">
        <v>157</v>
      </c>
      <c r="D5585" s="55" t="s">
        <v>3392</v>
      </c>
      <c r="E5585" s="249" t="s">
        <v>1643</v>
      </c>
      <c r="F5585" s="249"/>
      <c r="G5585" s="57" t="s">
        <v>266</v>
      </c>
      <c r="H5585" s="58">
        <v>1</v>
      </c>
      <c r="I5585" s="59">
        <v>0.82</v>
      </c>
      <c r="J5585" s="59">
        <v>0.82</v>
      </c>
      <c r="L5585">
        <f>_xlfn.XLOOKUP(B5585,Analítico!B:B,Analítico!I:I,0)</f>
        <v>0</v>
      </c>
    </row>
    <row r="5586" spans="1:12" ht="26.25" hidden="1" thickBot="1" x14ac:dyDescent="0.3">
      <c r="A5586" s="44"/>
      <c r="B5586" s="44"/>
      <c r="C5586" s="44"/>
      <c r="D5586" s="44"/>
      <c r="E5586" s="44" t="s">
        <v>1629</v>
      </c>
      <c r="F5586" s="45">
        <v>14.9</v>
      </c>
      <c r="G5586" s="44" t="s">
        <v>1630</v>
      </c>
      <c r="H5586" s="45">
        <v>0</v>
      </c>
      <c r="I5586" s="44" t="s">
        <v>1631</v>
      </c>
      <c r="J5586" s="45">
        <v>14.9</v>
      </c>
      <c r="L5586">
        <f>_xlfn.XLOOKUP(B5586,Analítico!B:B,Analítico!I:I,0)</f>
        <v>0</v>
      </c>
    </row>
    <row r="5587" spans="1:12" ht="15" hidden="1" customHeight="1" thickBot="1" x14ac:dyDescent="0.3">
      <c r="A5587" s="44"/>
      <c r="B5587" s="44"/>
      <c r="C5587" s="44"/>
      <c r="D5587" s="44"/>
      <c r="E5587" s="44" t="s">
        <v>1632</v>
      </c>
      <c r="F5587" s="45">
        <v>4.34</v>
      </c>
      <c r="G5587" s="44"/>
      <c r="H5587" s="229" t="s">
        <v>1633</v>
      </c>
      <c r="I5587" s="229"/>
      <c r="J5587" s="45">
        <v>24.1</v>
      </c>
      <c r="L5587">
        <f>_xlfn.XLOOKUP(B5587,Analítico!B:B,Analítico!I:I,0)</f>
        <v>0</v>
      </c>
    </row>
    <row r="5588" spans="1:12" ht="0.75" customHeight="1" thickTop="1" x14ac:dyDescent="0.25">
      <c r="A5588" s="49"/>
      <c r="B5588" s="49"/>
      <c r="C5588" s="49"/>
      <c r="D5588" s="49"/>
      <c r="E5588" s="49"/>
      <c r="F5588" s="49"/>
      <c r="G5588" s="49"/>
      <c r="H5588" s="49"/>
      <c r="I5588" s="49"/>
      <c r="J5588" s="49"/>
      <c r="L5588">
        <f>_xlfn.XLOOKUP(B5588,Analítico!B:B,Analítico!I:I,0)</f>
        <v>0</v>
      </c>
    </row>
    <row r="5589" spans="1:12" ht="18" hidden="1" customHeight="1" x14ac:dyDescent="0.25">
      <c r="A5589" s="36"/>
      <c r="B5589" s="37" t="s">
        <v>137</v>
      </c>
      <c r="C5589" s="36" t="s">
        <v>138</v>
      </c>
      <c r="D5589" s="36" t="s">
        <v>9</v>
      </c>
      <c r="E5589" s="250" t="s">
        <v>1626</v>
      </c>
      <c r="F5589" s="250"/>
      <c r="G5589" s="38" t="s">
        <v>139</v>
      </c>
      <c r="H5589" s="37" t="s">
        <v>140</v>
      </c>
      <c r="I5589" s="37" t="s">
        <v>141</v>
      </c>
      <c r="J5589" s="37" t="s">
        <v>10</v>
      </c>
      <c r="L5589" t="str">
        <f>_xlfn.XLOOKUP(B5589,Analítico!B:B,Analítico!I:I,0)</f>
        <v>Valor Unit</v>
      </c>
    </row>
    <row r="5590" spans="1:12" ht="25.5" customHeight="1" x14ac:dyDescent="0.25">
      <c r="A5590" s="39" t="s">
        <v>1636</v>
      </c>
      <c r="B5590" s="40" t="s">
        <v>3899</v>
      </c>
      <c r="C5590" s="39" t="s">
        <v>157</v>
      </c>
      <c r="D5590" s="39" t="s">
        <v>3900</v>
      </c>
      <c r="E5590" s="251" t="s">
        <v>1637</v>
      </c>
      <c r="F5590" s="251"/>
      <c r="G5590" s="41" t="s">
        <v>266</v>
      </c>
      <c r="H5590" s="42">
        <v>1</v>
      </c>
      <c r="I5590" s="43">
        <v>25.79</v>
      </c>
      <c r="J5590" s="43">
        <v>25.79</v>
      </c>
      <c r="L5590">
        <f>_xlfn.XLOOKUP(B5590,Analítico!B:B,Analítico!I:I,0)</f>
        <v>0</v>
      </c>
    </row>
    <row r="5591" spans="1:12" ht="25.5" customHeight="1" x14ac:dyDescent="0.25">
      <c r="A5591" s="50" t="s">
        <v>1638</v>
      </c>
      <c r="B5591" s="51" t="s">
        <v>3598</v>
      </c>
      <c r="C5591" s="50" t="s">
        <v>157</v>
      </c>
      <c r="D5591" s="50" t="s">
        <v>3599</v>
      </c>
      <c r="E5591" s="248" t="s">
        <v>1637</v>
      </c>
      <c r="F5591" s="248"/>
      <c r="G5591" s="52" t="s">
        <v>266</v>
      </c>
      <c r="H5591" s="53">
        <v>1</v>
      </c>
      <c r="I5591" s="54">
        <v>0.25</v>
      </c>
      <c r="J5591" s="54">
        <v>0.25</v>
      </c>
      <c r="L5591">
        <f>_xlfn.XLOOKUP(B5591,Analítico!B:B,Analítico!I:I,0)</f>
        <v>0</v>
      </c>
    </row>
    <row r="5592" spans="1:12" ht="24" customHeight="1" x14ac:dyDescent="0.25">
      <c r="A5592" s="55" t="s">
        <v>1627</v>
      </c>
      <c r="B5592" s="56" t="s">
        <v>3600</v>
      </c>
      <c r="C5592" s="55" t="s">
        <v>157</v>
      </c>
      <c r="D5592" s="55" t="s">
        <v>3601</v>
      </c>
      <c r="E5592" s="249" t="s">
        <v>1665</v>
      </c>
      <c r="F5592" s="249"/>
      <c r="G5592" s="57" t="s">
        <v>266</v>
      </c>
      <c r="H5592" s="58">
        <v>1</v>
      </c>
      <c r="I5592" s="59">
        <v>20.68</v>
      </c>
      <c r="J5592" s="59">
        <v>20.68</v>
      </c>
      <c r="L5592">
        <f>_xlfn.XLOOKUP(B5592,Analítico!B:B,Analítico!I:I,0)</f>
        <v>0</v>
      </c>
    </row>
    <row r="5593" spans="1:12" ht="25.5" customHeight="1" x14ac:dyDescent="0.25">
      <c r="A5593" s="55" t="s">
        <v>1627</v>
      </c>
      <c r="B5593" s="56" t="s">
        <v>2862</v>
      </c>
      <c r="C5593" s="55" t="s">
        <v>157</v>
      </c>
      <c r="D5593" s="55" t="s">
        <v>2863</v>
      </c>
      <c r="E5593" s="249" t="s">
        <v>2864</v>
      </c>
      <c r="F5593" s="249"/>
      <c r="G5593" s="57" t="s">
        <v>266</v>
      </c>
      <c r="H5593" s="58">
        <v>1</v>
      </c>
      <c r="I5593" s="43">
        <f t="shared" ref="I5593:I5596" si="973">L5593</f>
        <v>2.11</v>
      </c>
      <c r="J5593" s="43">
        <f t="shared" ref="J5593:J5596" si="974">H5593*I5593</f>
        <v>2.11</v>
      </c>
      <c r="L5593">
        <f>_xlfn.XLOOKUP(B5593,Analítico!B:B,Analítico!I:I,0)</f>
        <v>2.11</v>
      </c>
    </row>
    <row r="5594" spans="1:12" ht="25.5" customHeight="1" x14ac:dyDescent="0.25">
      <c r="A5594" s="55" t="s">
        <v>1627</v>
      </c>
      <c r="B5594" s="56" t="s">
        <v>2865</v>
      </c>
      <c r="C5594" s="55" t="s">
        <v>157</v>
      </c>
      <c r="D5594" s="55" t="s">
        <v>2866</v>
      </c>
      <c r="E5594" s="249" t="s">
        <v>1656</v>
      </c>
      <c r="F5594" s="249"/>
      <c r="G5594" s="57" t="s">
        <v>266</v>
      </c>
      <c r="H5594" s="58">
        <v>1</v>
      </c>
      <c r="I5594" s="43">
        <f t="shared" si="973"/>
        <v>0.65</v>
      </c>
      <c r="J5594" s="43">
        <f t="shared" si="974"/>
        <v>0.65</v>
      </c>
      <c r="L5594">
        <f>_xlfn.XLOOKUP(B5594,Analítico!B:B,Analítico!I:I,0)</f>
        <v>0.65</v>
      </c>
    </row>
    <row r="5595" spans="1:12" ht="25.5" customHeight="1" x14ac:dyDescent="0.25">
      <c r="A5595" s="55" t="s">
        <v>1627</v>
      </c>
      <c r="B5595" s="56" t="s">
        <v>2867</v>
      </c>
      <c r="C5595" s="55" t="s">
        <v>157</v>
      </c>
      <c r="D5595" s="55" t="s">
        <v>2868</v>
      </c>
      <c r="E5595" s="249" t="s">
        <v>2864</v>
      </c>
      <c r="F5595" s="249"/>
      <c r="G5595" s="57" t="s">
        <v>266</v>
      </c>
      <c r="H5595" s="58">
        <v>1</v>
      </c>
      <c r="I5595" s="43">
        <f t="shared" si="973"/>
        <v>1.1200000000000001</v>
      </c>
      <c r="J5595" s="43">
        <f t="shared" si="974"/>
        <v>1.1200000000000001</v>
      </c>
      <c r="L5595">
        <f>_xlfn.XLOOKUP(B5595,Analítico!B:B,Analítico!I:I,0)</f>
        <v>1.1200000000000001</v>
      </c>
    </row>
    <row r="5596" spans="1:12" ht="25.5" customHeight="1" x14ac:dyDescent="0.25">
      <c r="A5596" s="55" t="s">
        <v>1627</v>
      </c>
      <c r="B5596" s="56" t="s">
        <v>2869</v>
      </c>
      <c r="C5596" s="55" t="s">
        <v>157</v>
      </c>
      <c r="D5596" s="55" t="s">
        <v>2870</v>
      </c>
      <c r="E5596" s="249" t="s">
        <v>1628</v>
      </c>
      <c r="F5596" s="249"/>
      <c r="G5596" s="57" t="s">
        <v>266</v>
      </c>
      <c r="H5596" s="58">
        <v>1</v>
      </c>
      <c r="I5596" s="43">
        <f t="shared" si="973"/>
        <v>0.06</v>
      </c>
      <c r="J5596" s="43">
        <f t="shared" si="974"/>
        <v>0.06</v>
      </c>
      <c r="L5596">
        <f>_xlfn.XLOOKUP(B5596,Analítico!B:B,Analítico!I:I,0)</f>
        <v>0.06</v>
      </c>
    </row>
    <row r="5597" spans="1:12" ht="25.5" customHeight="1" x14ac:dyDescent="0.25">
      <c r="A5597" s="55" t="s">
        <v>1627</v>
      </c>
      <c r="B5597" s="56" t="s">
        <v>3389</v>
      </c>
      <c r="C5597" s="55" t="s">
        <v>157</v>
      </c>
      <c r="D5597" s="55" t="s">
        <v>3390</v>
      </c>
      <c r="E5597" s="249" t="s">
        <v>1643</v>
      </c>
      <c r="F5597" s="249"/>
      <c r="G5597" s="57" t="s">
        <v>266</v>
      </c>
      <c r="H5597" s="58">
        <v>1</v>
      </c>
      <c r="I5597" s="59">
        <v>0.01</v>
      </c>
      <c r="J5597" s="59">
        <v>0.01</v>
      </c>
      <c r="L5597">
        <f>_xlfn.XLOOKUP(B5597,Analítico!B:B,Analítico!I:I,0)</f>
        <v>0</v>
      </c>
    </row>
    <row r="5598" spans="1:12" ht="25.5" customHeight="1" thickBot="1" x14ac:dyDescent="0.3">
      <c r="A5598" s="55" t="s">
        <v>1627</v>
      </c>
      <c r="B5598" s="56" t="s">
        <v>3391</v>
      </c>
      <c r="C5598" s="55" t="s">
        <v>157</v>
      </c>
      <c r="D5598" s="55" t="s">
        <v>3392</v>
      </c>
      <c r="E5598" s="249" t="s">
        <v>1643</v>
      </c>
      <c r="F5598" s="249"/>
      <c r="G5598" s="57" t="s">
        <v>266</v>
      </c>
      <c r="H5598" s="58">
        <v>1</v>
      </c>
      <c r="I5598" s="59">
        <v>0.82</v>
      </c>
      <c r="J5598" s="59">
        <v>0.82</v>
      </c>
      <c r="L5598">
        <f>_xlfn.XLOOKUP(B5598,Analítico!B:B,Analítico!I:I,0)</f>
        <v>0</v>
      </c>
    </row>
    <row r="5599" spans="1:12" ht="26.25" hidden="1" thickBot="1" x14ac:dyDescent="0.3">
      <c r="A5599" s="44"/>
      <c r="B5599" s="44"/>
      <c r="C5599" s="44"/>
      <c r="D5599" s="44"/>
      <c r="E5599" s="44" t="s">
        <v>1629</v>
      </c>
      <c r="F5599" s="45">
        <v>20.93</v>
      </c>
      <c r="G5599" s="44" t="s">
        <v>1630</v>
      </c>
      <c r="H5599" s="45">
        <v>0</v>
      </c>
      <c r="I5599" s="44" t="s">
        <v>1631</v>
      </c>
      <c r="J5599" s="45">
        <v>20.93</v>
      </c>
      <c r="L5599">
        <f>_xlfn.XLOOKUP(B5599,Analítico!B:B,Analítico!I:I,0)</f>
        <v>0</v>
      </c>
    </row>
    <row r="5600" spans="1:12" ht="15" hidden="1" customHeight="1" thickBot="1" x14ac:dyDescent="0.3">
      <c r="A5600" s="44"/>
      <c r="B5600" s="44"/>
      <c r="C5600" s="44"/>
      <c r="D5600" s="44"/>
      <c r="E5600" s="44" t="s">
        <v>1632</v>
      </c>
      <c r="F5600" s="45">
        <v>5.67</v>
      </c>
      <c r="G5600" s="44"/>
      <c r="H5600" s="229" t="s">
        <v>1633</v>
      </c>
      <c r="I5600" s="229"/>
      <c r="J5600" s="45">
        <v>31.46</v>
      </c>
      <c r="L5600">
        <f>_xlfn.XLOOKUP(B5600,Analítico!B:B,Analítico!I:I,0)</f>
        <v>0</v>
      </c>
    </row>
    <row r="5601" spans="1:12" ht="0.75" customHeight="1" thickTop="1" x14ac:dyDescent="0.25">
      <c r="A5601" s="49"/>
      <c r="B5601" s="49"/>
      <c r="C5601" s="49"/>
      <c r="D5601" s="49"/>
      <c r="E5601" s="49"/>
      <c r="F5601" s="49"/>
      <c r="G5601" s="49"/>
      <c r="H5601" s="49"/>
      <c r="I5601" s="49"/>
      <c r="J5601" s="49"/>
      <c r="L5601">
        <f>_xlfn.XLOOKUP(B5601,Analítico!B:B,Analítico!I:I,0)</f>
        <v>0</v>
      </c>
    </row>
    <row r="5602" spans="1:12" ht="18" hidden="1" customHeight="1" x14ac:dyDescent="0.25">
      <c r="A5602" s="36"/>
      <c r="B5602" s="37" t="s">
        <v>137</v>
      </c>
      <c r="C5602" s="36" t="s">
        <v>138</v>
      </c>
      <c r="D5602" s="36" t="s">
        <v>9</v>
      </c>
      <c r="E5602" s="250" t="s">
        <v>1626</v>
      </c>
      <c r="F5602" s="250"/>
      <c r="G5602" s="38" t="s">
        <v>139</v>
      </c>
      <c r="H5602" s="37" t="s">
        <v>140</v>
      </c>
      <c r="I5602" s="37" t="s">
        <v>141</v>
      </c>
      <c r="J5602" s="37" t="s">
        <v>10</v>
      </c>
      <c r="L5602" t="str">
        <f>_xlfn.XLOOKUP(B5602,Analítico!B:B,Analítico!I:I,0)</f>
        <v>Valor Unit</v>
      </c>
    </row>
    <row r="5603" spans="1:12" ht="24" customHeight="1" x14ac:dyDescent="0.25">
      <c r="A5603" s="39" t="s">
        <v>1636</v>
      </c>
      <c r="B5603" s="40" t="s">
        <v>3804</v>
      </c>
      <c r="C5603" s="39" t="s">
        <v>157</v>
      </c>
      <c r="D5603" s="39" t="s">
        <v>3805</v>
      </c>
      <c r="E5603" s="251" t="s">
        <v>1637</v>
      </c>
      <c r="F5603" s="251"/>
      <c r="G5603" s="41" t="s">
        <v>266</v>
      </c>
      <c r="H5603" s="42">
        <v>1</v>
      </c>
      <c r="I5603" s="43">
        <v>16.93</v>
      </c>
      <c r="J5603" s="43">
        <v>16.93</v>
      </c>
      <c r="L5603">
        <f>_xlfn.XLOOKUP(B5603,Analítico!B:B,Analítico!I:I,0)</f>
        <v>0</v>
      </c>
    </row>
    <row r="5604" spans="1:12" ht="25.5" customHeight="1" x14ac:dyDescent="0.25">
      <c r="A5604" s="50" t="s">
        <v>1638</v>
      </c>
      <c r="B5604" s="51" t="s">
        <v>3602</v>
      </c>
      <c r="C5604" s="50" t="s">
        <v>157</v>
      </c>
      <c r="D5604" s="50" t="s">
        <v>3603</v>
      </c>
      <c r="E5604" s="248" t="s">
        <v>1637</v>
      </c>
      <c r="F5604" s="248"/>
      <c r="G5604" s="52" t="s">
        <v>266</v>
      </c>
      <c r="H5604" s="53">
        <v>1</v>
      </c>
      <c r="I5604" s="54">
        <v>0.2</v>
      </c>
      <c r="J5604" s="54">
        <v>0.2</v>
      </c>
      <c r="L5604">
        <f>_xlfn.XLOOKUP(B5604,Analítico!B:B,Analítico!I:I,0)</f>
        <v>0</v>
      </c>
    </row>
    <row r="5605" spans="1:12" ht="24" customHeight="1" x14ac:dyDescent="0.25">
      <c r="A5605" s="55" t="s">
        <v>1627</v>
      </c>
      <c r="B5605" s="56" t="s">
        <v>3604</v>
      </c>
      <c r="C5605" s="55" t="s">
        <v>157</v>
      </c>
      <c r="D5605" s="55" t="s">
        <v>3605</v>
      </c>
      <c r="E5605" s="249" t="s">
        <v>1665</v>
      </c>
      <c r="F5605" s="249"/>
      <c r="G5605" s="57" t="s">
        <v>266</v>
      </c>
      <c r="H5605" s="58">
        <v>1</v>
      </c>
      <c r="I5605" s="59">
        <v>11.87</v>
      </c>
      <c r="J5605" s="59">
        <v>11.87</v>
      </c>
      <c r="L5605">
        <f>_xlfn.XLOOKUP(B5605,Analítico!B:B,Analítico!I:I,0)</f>
        <v>0</v>
      </c>
    </row>
    <row r="5606" spans="1:12" ht="25.5" customHeight="1" x14ac:dyDescent="0.25">
      <c r="A5606" s="55" t="s">
        <v>1627</v>
      </c>
      <c r="B5606" s="56" t="s">
        <v>2862</v>
      </c>
      <c r="C5606" s="55" t="s">
        <v>157</v>
      </c>
      <c r="D5606" s="55" t="s">
        <v>2863</v>
      </c>
      <c r="E5606" s="249" t="s">
        <v>2864</v>
      </c>
      <c r="F5606" s="249"/>
      <c r="G5606" s="57" t="s">
        <v>266</v>
      </c>
      <c r="H5606" s="58">
        <v>1</v>
      </c>
      <c r="I5606" s="43">
        <f t="shared" ref="I5606:I5609" si="975">L5606</f>
        <v>2.11</v>
      </c>
      <c r="J5606" s="43">
        <f t="shared" ref="J5606:J5609" si="976">H5606*I5606</f>
        <v>2.11</v>
      </c>
      <c r="L5606">
        <f>_xlfn.XLOOKUP(B5606,Analítico!B:B,Analítico!I:I,0)</f>
        <v>2.11</v>
      </c>
    </row>
    <row r="5607" spans="1:12" ht="25.5" customHeight="1" x14ac:dyDescent="0.25">
      <c r="A5607" s="55" t="s">
        <v>1627</v>
      </c>
      <c r="B5607" s="56" t="s">
        <v>2865</v>
      </c>
      <c r="C5607" s="55" t="s">
        <v>157</v>
      </c>
      <c r="D5607" s="55" t="s">
        <v>2866</v>
      </c>
      <c r="E5607" s="249" t="s">
        <v>1656</v>
      </c>
      <c r="F5607" s="249"/>
      <c r="G5607" s="57" t="s">
        <v>266</v>
      </c>
      <c r="H5607" s="58">
        <v>1</v>
      </c>
      <c r="I5607" s="43">
        <f t="shared" si="975"/>
        <v>0.65</v>
      </c>
      <c r="J5607" s="43">
        <f t="shared" si="976"/>
        <v>0.65</v>
      </c>
      <c r="L5607">
        <f>_xlfn.XLOOKUP(B5607,Analítico!B:B,Analítico!I:I,0)</f>
        <v>0.65</v>
      </c>
    </row>
    <row r="5608" spans="1:12" ht="25.5" customHeight="1" x14ac:dyDescent="0.25">
      <c r="A5608" s="55" t="s">
        <v>1627</v>
      </c>
      <c r="B5608" s="56" t="s">
        <v>2867</v>
      </c>
      <c r="C5608" s="55" t="s">
        <v>157</v>
      </c>
      <c r="D5608" s="55" t="s">
        <v>2868</v>
      </c>
      <c r="E5608" s="249" t="s">
        <v>2864</v>
      </c>
      <c r="F5608" s="249"/>
      <c r="G5608" s="57" t="s">
        <v>266</v>
      </c>
      <c r="H5608" s="58">
        <v>1</v>
      </c>
      <c r="I5608" s="43">
        <f t="shared" si="975"/>
        <v>1.1200000000000001</v>
      </c>
      <c r="J5608" s="43">
        <f t="shared" si="976"/>
        <v>1.1200000000000001</v>
      </c>
      <c r="L5608">
        <f>_xlfn.XLOOKUP(B5608,Analítico!B:B,Analítico!I:I,0)</f>
        <v>1.1200000000000001</v>
      </c>
    </row>
    <row r="5609" spans="1:12" ht="25.5" customHeight="1" x14ac:dyDescent="0.25">
      <c r="A5609" s="55" t="s">
        <v>1627</v>
      </c>
      <c r="B5609" s="56" t="s">
        <v>2869</v>
      </c>
      <c r="C5609" s="55" t="s">
        <v>157</v>
      </c>
      <c r="D5609" s="55" t="s">
        <v>2870</v>
      </c>
      <c r="E5609" s="249" t="s">
        <v>1628</v>
      </c>
      <c r="F5609" s="249"/>
      <c r="G5609" s="57" t="s">
        <v>266</v>
      </c>
      <c r="H5609" s="58">
        <v>1</v>
      </c>
      <c r="I5609" s="43">
        <f t="shared" si="975"/>
        <v>0.06</v>
      </c>
      <c r="J5609" s="43">
        <f t="shared" si="976"/>
        <v>0.06</v>
      </c>
      <c r="L5609">
        <f>_xlfn.XLOOKUP(B5609,Analítico!B:B,Analítico!I:I,0)</f>
        <v>0.06</v>
      </c>
    </row>
    <row r="5610" spans="1:12" ht="25.5" customHeight="1" x14ac:dyDescent="0.25">
      <c r="A5610" s="55" t="s">
        <v>1627</v>
      </c>
      <c r="B5610" s="56" t="s">
        <v>3389</v>
      </c>
      <c r="C5610" s="55" t="s">
        <v>157</v>
      </c>
      <c r="D5610" s="55" t="s">
        <v>3390</v>
      </c>
      <c r="E5610" s="249" t="s">
        <v>1643</v>
      </c>
      <c r="F5610" s="249"/>
      <c r="G5610" s="57" t="s">
        <v>266</v>
      </c>
      <c r="H5610" s="58">
        <v>1</v>
      </c>
      <c r="I5610" s="59">
        <v>0.01</v>
      </c>
      <c r="J5610" s="59">
        <v>0.01</v>
      </c>
      <c r="L5610">
        <f>_xlfn.XLOOKUP(B5610,Analítico!B:B,Analítico!I:I,0)</f>
        <v>0</v>
      </c>
    </row>
    <row r="5611" spans="1:12" ht="25.5" customHeight="1" thickBot="1" x14ac:dyDescent="0.3">
      <c r="A5611" s="55" t="s">
        <v>1627</v>
      </c>
      <c r="B5611" s="56" t="s">
        <v>3391</v>
      </c>
      <c r="C5611" s="55" t="s">
        <v>157</v>
      </c>
      <c r="D5611" s="55" t="s">
        <v>3392</v>
      </c>
      <c r="E5611" s="249" t="s">
        <v>1643</v>
      </c>
      <c r="F5611" s="249"/>
      <c r="G5611" s="57" t="s">
        <v>266</v>
      </c>
      <c r="H5611" s="58">
        <v>1</v>
      </c>
      <c r="I5611" s="59">
        <v>0.82</v>
      </c>
      <c r="J5611" s="59">
        <v>0.82</v>
      </c>
      <c r="L5611">
        <f>_xlfn.XLOOKUP(B5611,Analítico!B:B,Analítico!I:I,0)</f>
        <v>0</v>
      </c>
    </row>
    <row r="5612" spans="1:12" ht="26.25" hidden="1" thickBot="1" x14ac:dyDescent="0.3">
      <c r="A5612" s="44"/>
      <c r="B5612" s="44"/>
      <c r="C5612" s="44"/>
      <c r="D5612" s="44"/>
      <c r="E5612" s="44" t="s">
        <v>1629</v>
      </c>
      <c r="F5612" s="45">
        <v>12.07</v>
      </c>
      <c r="G5612" s="44" t="s">
        <v>1630</v>
      </c>
      <c r="H5612" s="45">
        <v>0</v>
      </c>
      <c r="I5612" s="44" t="s">
        <v>1631</v>
      </c>
      <c r="J5612" s="45">
        <v>12.07</v>
      </c>
      <c r="L5612">
        <f>_xlfn.XLOOKUP(B5612,Analítico!B:B,Analítico!I:I,0)</f>
        <v>0</v>
      </c>
    </row>
    <row r="5613" spans="1:12" ht="15" hidden="1" customHeight="1" thickBot="1" x14ac:dyDescent="0.3">
      <c r="A5613" s="44"/>
      <c r="B5613" s="44"/>
      <c r="C5613" s="44"/>
      <c r="D5613" s="44"/>
      <c r="E5613" s="44" t="s">
        <v>1632</v>
      </c>
      <c r="F5613" s="45">
        <v>3.72</v>
      </c>
      <c r="G5613" s="44"/>
      <c r="H5613" s="229" t="s">
        <v>1633</v>
      </c>
      <c r="I5613" s="229"/>
      <c r="J5613" s="45">
        <v>20.65</v>
      </c>
      <c r="L5613">
        <f>_xlfn.XLOOKUP(B5613,Analítico!B:B,Analítico!I:I,0)</f>
        <v>0</v>
      </c>
    </row>
    <row r="5614" spans="1:12" ht="0.75" customHeight="1" thickTop="1" x14ac:dyDescent="0.25">
      <c r="A5614" s="49"/>
      <c r="B5614" s="49"/>
      <c r="C5614" s="49"/>
      <c r="D5614" s="49"/>
      <c r="E5614" s="49"/>
      <c r="F5614" s="49"/>
      <c r="G5614" s="49"/>
      <c r="H5614" s="49"/>
      <c r="I5614" s="49"/>
      <c r="J5614" s="49"/>
      <c r="L5614">
        <f>_xlfn.XLOOKUP(B5614,Analítico!B:B,Analítico!I:I,0)</f>
        <v>0</v>
      </c>
    </row>
    <row r="5615" spans="1:12" ht="18" hidden="1" customHeight="1" x14ac:dyDescent="0.25">
      <c r="A5615" s="36"/>
      <c r="B5615" s="37" t="s">
        <v>137</v>
      </c>
      <c r="C5615" s="36" t="s">
        <v>138</v>
      </c>
      <c r="D5615" s="36" t="s">
        <v>9</v>
      </c>
      <c r="E5615" s="250" t="s">
        <v>1626</v>
      </c>
      <c r="F5615" s="250"/>
      <c r="G5615" s="38" t="s">
        <v>139</v>
      </c>
      <c r="H5615" s="37" t="s">
        <v>140</v>
      </c>
      <c r="I5615" s="37" t="s">
        <v>141</v>
      </c>
      <c r="J5615" s="37" t="s">
        <v>10</v>
      </c>
      <c r="L5615" t="str">
        <f>_xlfn.XLOOKUP(B5615,Analítico!B:B,Analítico!I:I,0)</f>
        <v>Valor Unit</v>
      </c>
    </row>
    <row r="5616" spans="1:12" ht="24" customHeight="1" x14ac:dyDescent="0.25">
      <c r="A5616" s="39" t="s">
        <v>1636</v>
      </c>
      <c r="B5616" s="40" t="s">
        <v>3816</v>
      </c>
      <c r="C5616" s="39" t="s">
        <v>157</v>
      </c>
      <c r="D5616" s="39" t="s">
        <v>3817</v>
      </c>
      <c r="E5616" s="251" t="s">
        <v>1637</v>
      </c>
      <c r="F5616" s="251"/>
      <c r="G5616" s="41" t="s">
        <v>266</v>
      </c>
      <c r="H5616" s="42">
        <v>1</v>
      </c>
      <c r="I5616" s="43">
        <v>21.87</v>
      </c>
      <c r="J5616" s="43">
        <v>21.87</v>
      </c>
      <c r="L5616">
        <f>_xlfn.XLOOKUP(B5616,Analítico!B:B,Analítico!I:I,0)</f>
        <v>0</v>
      </c>
    </row>
    <row r="5617" spans="1:12" ht="25.5" customHeight="1" x14ac:dyDescent="0.25">
      <c r="A5617" s="50" t="s">
        <v>1638</v>
      </c>
      <c r="B5617" s="51" t="s">
        <v>3606</v>
      </c>
      <c r="C5617" s="50" t="s">
        <v>157</v>
      </c>
      <c r="D5617" s="50" t="s">
        <v>3607</v>
      </c>
      <c r="E5617" s="248" t="s">
        <v>1637</v>
      </c>
      <c r="F5617" s="248"/>
      <c r="G5617" s="52" t="s">
        <v>266</v>
      </c>
      <c r="H5617" s="53">
        <v>1</v>
      </c>
      <c r="I5617" s="54">
        <v>0.28000000000000003</v>
      </c>
      <c r="J5617" s="54">
        <v>0.28000000000000003</v>
      </c>
      <c r="L5617">
        <f>_xlfn.XLOOKUP(B5617,Analítico!B:B,Analítico!I:I,0)</f>
        <v>0</v>
      </c>
    </row>
    <row r="5618" spans="1:12" ht="24" customHeight="1" x14ac:dyDescent="0.25">
      <c r="A5618" s="55" t="s">
        <v>1627</v>
      </c>
      <c r="B5618" s="56" t="s">
        <v>3608</v>
      </c>
      <c r="C5618" s="55" t="s">
        <v>157</v>
      </c>
      <c r="D5618" s="55" t="s">
        <v>3609</v>
      </c>
      <c r="E5618" s="249" t="s">
        <v>1665</v>
      </c>
      <c r="F5618" s="249"/>
      <c r="G5618" s="57" t="s">
        <v>266</v>
      </c>
      <c r="H5618" s="58">
        <v>1</v>
      </c>
      <c r="I5618" s="59">
        <v>16.73</v>
      </c>
      <c r="J5618" s="59">
        <v>16.73</v>
      </c>
      <c r="L5618">
        <f>_xlfn.XLOOKUP(B5618,Analítico!B:B,Analítico!I:I,0)</f>
        <v>0</v>
      </c>
    </row>
    <row r="5619" spans="1:12" ht="25.5" customHeight="1" x14ac:dyDescent="0.25">
      <c r="A5619" s="55" t="s">
        <v>1627</v>
      </c>
      <c r="B5619" s="56" t="s">
        <v>2862</v>
      </c>
      <c r="C5619" s="55" t="s">
        <v>157</v>
      </c>
      <c r="D5619" s="55" t="s">
        <v>2863</v>
      </c>
      <c r="E5619" s="249" t="s">
        <v>2864</v>
      </c>
      <c r="F5619" s="249"/>
      <c r="G5619" s="57" t="s">
        <v>266</v>
      </c>
      <c r="H5619" s="58">
        <v>1</v>
      </c>
      <c r="I5619" s="43">
        <f t="shared" ref="I5619:I5622" si="977">L5619</f>
        <v>2.11</v>
      </c>
      <c r="J5619" s="43">
        <f t="shared" ref="J5619:J5622" si="978">H5619*I5619</f>
        <v>2.11</v>
      </c>
      <c r="L5619">
        <f>_xlfn.XLOOKUP(B5619,Analítico!B:B,Analítico!I:I,0)</f>
        <v>2.11</v>
      </c>
    </row>
    <row r="5620" spans="1:12" ht="25.5" customHeight="1" x14ac:dyDescent="0.25">
      <c r="A5620" s="55" t="s">
        <v>1627</v>
      </c>
      <c r="B5620" s="56" t="s">
        <v>2865</v>
      </c>
      <c r="C5620" s="55" t="s">
        <v>157</v>
      </c>
      <c r="D5620" s="55" t="s">
        <v>2866</v>
      </c>
      <c r="E5620" s="249" t="s">
        <v>1656</v>
      </c>
      <c r="F5620" s="249"/>
      <c r="G5620" s="57" t="s">
        <v>266</v>
      </c>
      <c r="H5620" s="58">
        <v>1</v>
      </c>
      <c r="I5620" s="43">
        <f t="shared" si="977"/>
        <v>0.65</v>
      </c>
      <c r="J5620" s="43">
        <f t="shared" si="978"/>
        <v>0.65</v>
      </c>
      <c r="L5620">
        <f>_xlfn.XLOOKUP(B5620,Analítico!B:B,Analítico!I:I,0)</f>
        <v>0.65</v>
      </c>
    </row>
    <row r="5621" spans="1:12" ht="25.5" customHeight="1" x14ac:dyDescent="0.25">
      <c r="A5621" s="55" t="s">
        <v>1627</v>
      </c>
      <c r="B5621" s="56" t="s">
        <v>2867</v>
      </c>
      <c r="C5621" s="55" t="s">
        <v>157</v>
      </c>
      <c r="D5621" s="55" t="s">
        <v>2868</v>
      </c>
      <c r="E5621" s="249" t="s">
        <v>2864</v>
      </c>
      <c r="F5621" s="249"/>
      <c r="G5621" s="57" t="s">
        <v>266</v>
      </c>
      <c r="H5621" s="58">
        <v>1</v>
      </c>
      <c r="I5621" s="43">
        <f t="shared" si="977"/>
        <v>1.1200000000000001</v>
      </c>
      <c r="J5621" s="43">
        <f t="shared" si="978"/>
        <v>1.1200000000000001</v>
      </c>
      <c r="L5621">
        <f>_xlfn.XLOOKUP(B5621,Analítico!B:B,Analítico!I:I,0)</f>
        <v>1.1200000000000001</v>
      </c>
    </row>
    <row r="5622" spans="1:12" ht="25.5" customHeight="1" x14ac:dyDescent="0.25">
      <c r="A5622" s="55" t="s">
        <v>1627</v>
      </c>
      <c r="B5622" s="56" t="s">
        <v>2869</v>
      </c>
      <c r="C5622" s="55" t="s">
        <v>157</v>
      </c>
      <c r="D5622" s="55" t="s">
        <v>2870</v>
      </c>
      <c r="E5622" s="249" t="s">
        <v>1628</v>
      </c>
      <c r="F5622" s="249"/>
      <c r="G5622" s="57" t="s">
        <v>266</v>
      </c>
      <c r="H5622" s="58">
        <v>1</v>
      </c>
      <c r="I5622" s="43">
        <f t="shared" si="977"/>
        <v>0.06</v>
      </c>
      <c r="J5622" s="43">
        <f t="shared" si="978"/>
        <v>0.06</v>
      </c>
      <c r="L5622">
        <f>_xlfn.XLOOKUP(B5622,Analítico!B:B,Analítico!I:I,0)</f>
        <v>0.06</v>
      </c>
    </row>
    <row r="5623" spans="1:12" ht="25.5" customHeight="1" x14ac:dyDescent="0.25">
      <c r="A5623" s="55" t="s">
        <v>1627</v>
      </c>
      <c r="B5623" s="56" t="s">
        <v>3389</v>
      </c>
      <c r="C5623" s="55" t="s">
        <v>157</v>
      </c>
      <c r="D5623" s="55" t="s">
        <v>3390</v>
      </c>
      <c r="E5623" s="249" t="s">
        <v>1643</v>
      </c>
      <c r="F5623" s="249"/>
      <c r="G5623" s="57" t="s">
        <v>266</v>
      </c>
      <c r="H5623" s="58">
        <v>1</v>
      </c>
      <c r="I5623" s="59">
        <v>0.01</v>
      </c>
      <c r="J5623" s="59">
        <v>0.01</v>
      </c>
      <c r="L5623">
        <f>_xlfn.XLOOKUP(B5623,Analítico!B:B,Analítico!I:I,0)</f>
        <v>0</v>
      </c>
    </row>
    <row r="5624" spans="1:12" ht="25.5" customHeight="1" thickBot="1" x14ac:dyDescent="0.3">
      <c r="A5624" s="55" t="s">
        <v>1627</v>
      </c>
      <c r="B5624" s="56" t="s">
        <v>3391</v>
      </c>
      <c r="C5624" s="55" t="s">
        <v>157</v>
      </c>
      <c r="D5624" s="55" t="s">
        <v>3392</v>
      </c>
      <c r="E5624" s="249" t="s">
        <v>1643</v>
      </c>
      <c r="F5624" s="249"/>
      <c r="G5624" s="57" t="s">
        <v>266</v>
      </c>
      <c r="H5624" s="58">
        <v>1</v>
      </c>
      <c r="I5624" s="59">
        <v>0.82</v>
      </c>
      <c r="J5624" s="59">
        <v>0.82</v>
      </c>
      <c r="L5624">
        <f>_xlfn.XLOOKUP(B5624,Analítico!B:B,Analítico!I:I,0)</f>
        <v>0</v>
      </c>
    </row>
    <row r="5625" spans="1:12" ht="26.25" hidden="1" thickBot="1" x14ac:dyDescent="0.3">
      <c r="A5625" s="44"/>
      <c r="B5625" s="44"/>
      <c r="C5625" s="44"/>
      <c r="D5625" s="44"/>
      <c r="E5625" s="44" t="s">
        <v>1629</v>
      </c>
      <c r="F5625" s="45">
        <v>17.010000000000002</v>
      </c>
      <c r="G5625" s="44" t="s">
        <v>1630</v>
      </c>
      <c r="H5625" s="45">
        <v>0</v>
      </c>
      <c r="I5625" s="44" t="s">
        <v>1631</v>
      </c>
      <c r="J5625" s="45">
        <v>17.010000000000002</v>
      </c>
      <c r="L5625">
        <f>_xlfn.XLOOKUP(B5625,Analítico!B:B,Analítico!I:I,0)</f>
        <v>0</v>
      </c>
    </row>
    <row r="5626" spans="1:12" ht="15" hidden="1" customHeight="1" thickBot="1" x14ac:dyDescent="0.3">
      <c r="A5626" s="44"/>
      <c r="B5626" s="44"/>
      <c r="C5626" s="44"/>
      <c r="D5626" s="44"/>
      <c r="E5626" s="44" t="s">
        <v>1632</v>
      </c>
      <c r="F5626" s="45">
        <v>4.8099999999999996</v>
      </c>
      <c r="G5626" s="44"/>
      <c r="H5626" s="229" t="s">
        <v>1633</v>
      </c>
      <c r="I5626" s="229"/>
      <c r="J5626" s="45">
        <v>26.68</v>
      </c>
      <c r="L5626">
        <f>_xlfn.XLOOKUP(B5626,Analítico!B:B,Analítico!I:I,0)</f>
        <v>0</v>
      </c>
    </row>
    <row r="5627" spans="1:12" ht="0.75" customHeight="1" thickTop="1" x14ac:dyDescent="0.25">
      <c r="A5627" s="49"/>
      <c r="B5627" s="49"/>
      <c r="C5627" s="49"/>
      <c r="D5627" s="49"/>
      <c r="E5627" s="49"/>
      <c r="F5627" s="49"/>
      <c r="G5627" s="49"/>
      <c r="H5627" s="49"/>
      <c r="I5627" s="49"/>
      <c r="J5627" s="49"/>
      <c r="L5627">
        <f>_xlfn.XLOOKUP(B5627,Analítico!B:B,Analítico!I:I,0)</f>
        <v>0</v>
      </c>
    </row>
    <row r="5628" spans="1:12" ht="18" hidden="1" customHeight="1" x14ac:dyDescent="0.25">
      <c r="A5628" s="36"/>
      <c r="B5628" s="37" t="s">
        <v>137</v>
      </c>
      <c r="C5628" s="36" t="s">
        <v>138</v>
      </c>
      <c r="D5628" s="36" t="s">
        <v>9</v>
      </c>
      <c r="E5628" s="250" t="s">
        <v>1626</v>
      </c>
      <c r="F5628" s="250"/>
      <c r="G5628" s="38" t="s">
        <v>139</v>
      </c>
      <c r="H5628" s="37" t="s">
        <v>140</v>
      </c>
      <c r="I5628" s="37" t="s">
        <v>141</v>
      </c>
      <c r="J5628" s="37" t="s">
        <v>10</v>
      </c>
      <c r="L5628" t="str">
        <f>_xlfn.XLOOKUP(B5628,Analítico!B:B,Analítico!I:I,0)</f>
        <v>Valor Unit</v>
      </c>
    </row>
    <row r="5629" spans="1:12" ht="25.5" customHeight="1" x14ac:dyDescent="0.25">
      <c r="A5629" s="39" t="s">
        <v>1636</v>
      </c>
      <c r="B5629" s="40" t="s">
        <v>3867</v>
      </c>
      <c r="C5629" s="39" t="s">
        <v>157</v>
      </c>
      <c r="D5629" s="39" t="s">
        <v>3868</v>
      </c>
      <c r="E5629" s="251" t="s">
        <v>1637</v>
      </c>
      <c r="F5629" s="251"/>
      <c r="G5629" s="41" t="s">
        <v>266</v>
      </c>
      <c r="H5629" s="42">
        <v>1</v>
      </c>
      <c r="I5629" s="43">
        <v>16.2</v>
      </c>
      <c r="J5629" s="43">
        <v>16.2</v>
      </c>
      <c r="L5629">
        <f>_xlfn.XLOOKUP(B5629,Analítico!B:B,Analítico!I:I,0)</f>
        <v>0</v>
      </c>
    </row>
    <row r="5630" spans="1:12" ht="25.5" customHeight="1" x14ac:dyDescent="0.25">
      <c r="A5630" s="50" t="s">
        <v>1638</v>
      </c>
      <c r="B5630" s="51" t="s">
        <v>3610</v>
      </c>
      <c r="C5630" s="50" t="s">
        <v>157</v>
      </c>
      <c r="D5630" s="50" t="s">
        <v>3611</v>
      </c>
      <c r="E5630" s="248" t="s">
        <v>1637</v>
      </c>
      <c r="F5630" s="248"/>
      <c r="G5630" s="52" t="s">
        <v>266</v>
      </c>
      <c r="H5630" s="53">
        <v>1</v>
      </c>
      <c r="I5630" s="54">
        <v>0.09</v>
      </c>
      <c r="J5630" s="54">
        <v>0.09</v>
      </c>
      <c r="L5630">
        <f>_xlfn.XLOOKUP(B5630,Analítico!B:B,Analítico!I:I,0)</f>
        <v>0</v>
      </c>
    </row>
    <row r="5631" spans="1:12" ht="24" customHeight="1" x14ac:dyDescent="0.25">
      <c r="A5631" s="55" t="s">
        <v>1627</v>
      </c>
      <c r="B5631" s="56" t="s">
        <v>3612</v>
      </c>
      <c r="C5631" s="55" t="s">
        <v>157</v>
      </c>
      <c r="D5631" s="55" t="s">
        <v>3613</v>
      </c>
      <c r="E5631" s="249" t="s">
        <v>1665</v>
      </c>
      <c r="F5631" s="249"/>
      <c r="G5631" s="57" t="s">
        <v>266</v>
      </c>
      <c r="H5631" s="58">
        <v>1</v>
      </c>
      <c r="I5631" s="59">
        <v>11.25</v>
      </c>
      <c r="J5631" s="59">
        <v>11.25</v>
      </c>
      <c r="L5631">
        <f>_xlfn.XLOOKUP(B5631,Analítico!B:B,Analítico!I:I,0)</f>
        <v>0</v>
      </c>
    </row>
    <row r="5632" spans="1:12" ht="25.5" customHeight="1" x14ac:dyDescent="0.25">
      <c r="A5632" s="55" t="s">
        <v>1627</v>
      </c>
      <c r="B5632" s="56" t="s">
        <v>2862</v>
      </c>
      <c r="C5632" s="55" t="s">
        <v>157</v>
      </c>
      <c r="D5632" s="55" t="s">
        <v>2863</v>
      </c>
      <c r="E5632" s="249" t="s">
        <v>2864</v>
      </c>
      <c r="F5632" s="249"/>
      <c r="G5632" s="57" t="s">
        <v>266</v>
      </c>
      <c r="H5632" s="58">
        <v>1</v>
      </c>
      <c r="I5632" s="43">
        <f t="shared" ref="I5632:I5635" si="979">L5632</f>
        <v>2.11</v>
      </c>
      <c r="J5632" s="43">
        <f t="shared" ref="J5632:J5635" si="980">H5632*I5632</f>
        <v>2.11</v>
      </c>
      <c r="L5632">
        <f>_xlfn.XLOOKUP(B5632,Analítico!B:B,Analítico!I:I,0)</f>
        <v>2.11</v>
      </c>
    </row>
    <row r="5633" spans="1:12" ht="25.5" customHeight="1" x14ac:dyDescent="0.25">
      <c r="A5633" s="55" t="s">
        <v>1627</v>
      </c>
      <c r="B5633" s="56" t="s">
        <v>2865</v>
      </c>
      <c r="C5633" s="55" t="s">
        <v>157</v>
      </c>
      <c r="D5633" s="55" t="s">
        <v>2866</v>
      </c>
      <c r="E5633" s="249" t="s">
        <v>1656</v>
      </c>
      <c r="F5633" s="249"/>
      <c r="G5633" s="57" t="s">
        <v>266</v>
      </c>
      <c r="H5633" s="58">
        <v>1</v>
      </c>
      <c r="I5633" s="43">
        <f t="shared" si="979"/>
        <v>0.65</v>
      </c>
      <c r="J5633" s="43">
        <f t="shared" si="980"/>
        <v>0.65</v>
      </c>
      <c r="L5633">
        <f>_xlfn.XLOOKUP(B5633,Analítico!B:B,Analítico!I:I,0)</f>
        <v>0.65</v>
      </c>
    </row>
    <row r="5634" spans="1:12" ht="25.5" customHeight="1" x14ac:dyDescent="0.25">
      <c r="A5634" s="55" t="s">
        <v>1627</v>
      </c>
      <c r="B5634" s="56" t="s">
        <v>2867</v>
      </c>
      <c r="C5634" s="55" t="s">
        <v>157</v>
      </c>
      <c r="D5634" s="55" t="s">
        <v>2868</v>
      </c>
      <c r="E5634" s="249" t="s">
        <v>2864</v>
      </c>
      <c r="F5634" s="249"/>
      <c r="G5634" s="57" t="s">
        <v>266</v>
      </c>
      <c r="H5634" s="58">
        <v>1</v>
      </c>
      <c r="I5634" s="43">
        <f t="shared" si="979"/>
        <v>1.1200000000000001</v>
      </c>
      <c r="J5634" s="43">
        <f t="shared" si="980"/>
        <v>1.1200000000000001</v>
      </c>
      <c r="L5634">
        <f>_xlfn.XLOOKUP(B5634,Analítico!B:B,Analítico!I:I,0)</f>
        <v>1.1200000000000001</v>
      </c>
    </row>
    <row r="5635" spans="1:12" ht="25.5" customHeight="1" x14ac:dyDescent="0.25">
      <c r="A5635" s="55" t="s">
        <v>1627</v>
      </c>
      <c r="B5635" s="56" t="s">
        <v>2869</v>
      </c>
      <c r="C5635" s="55" t="s">
        <v>157</v>
      </c>
      <c r="D5635" s="55" t="s">
        <v>2870</v>
      </c>
      <c r="E5635" s="249" t="s">
        <v>1628</v>
      </c>
      <c r="F5635" s="249"/>
      <c r="G5635" s="57" t="s">
        <v>266</v>
      </c>
      <c r="H5635" s="58">
        <v>1</v>
      </c>
      <c r="I5635" s="43">
        <f t="shared" si="979"/>
        <v>0.06</v>
      </c>
      <c r="J5635" s="43">
        <f t="shared" si="980"/>
        <v>0.06</v>
      </c>
      <c r="L5635">
        <f>_xlfn.XLOOKUP(B5635,Analítico!B:B,Analítico!I:I,0)</f>
        <v>0.06</v>
      </c>
    </row>
    <row r="5636" spans="1:12" ht="25.5" customHeight="1" x14ac:dyDescent="0.25">
      <c r="A5636" s="55" t="s">
        <v>1627</v>
      </c>
      <c r="B5636" s="56" t="s">
        <v>3389</v>
      </c>
      <c r="C5636" s="55" t="s">
        <v>157</v>
      </c>
      <c r="D5636" s="55" t="s">
        <v>3390</v>
      </c>
      <c r="E5636" s="249" t="s">
        <v>1643</v>
      </c>
      <c r="F5636" s="249"/>
      <c r="G5636" s="57" t="s">
        <v>266</v>
      </c>
      <c r="H5636" s="58">
        <v>1</v>
      </c>
      <c r="I5636" s="59">
        <v>0.01</v>
      </c>
      <c r="J5636" s="59">
        <v>0.01</v>
      </c>
      <c r="L5636">
        <f>_xlfn.XLOOKUP(B5636,Analítico!B:B,Analítico!I:I,0)</f>
        <v>0</v>
      </c>
    </row>
    <row r="5637" spans="1:12" ht="25.5" customHeight="1" thickBot="1" x14ac:dyDescent="0.3">
      <c r="A5637" s="55" t="s">
        <v>1627</v>
      </c>
      <c r="B5637" s="56" t="s">
        <v>3391</v>
      </c>
      <c r="C5637" s="55" t="s">
        <v>157</v>
      </c>
      <c r="D5637" s="55" t="s">
        <v>3392</v>
      </c>
      <c r="E5637" s="249" t="s">
        <v>1643</v>
      </c>
      <c r="F5637" s="249"/>
      <c r="G5637" s="57" t="s">
        <v>266</v>
      </c>
      <c r="H5637" s="58">
        <v>1</v>
      </c>
      <c r="I5637" s="59">
        <v>0.82</v>
      </c>
      <c r="J5637" s="59">
        <v>0.82</v>
      </c>
      <c r="L5637">
        <f>_xlfn.XLOOKUP(B5637,Analítico!B:B,Analítico!I:I,0)</f>
        <v>0</v>
      </c>
    </row>
    <row r="5638" spans="1:12" ht="26.25" hidden="1" thickBot="1" x14ac:dyDescent="0.3">
      <c r="A5638" s="44"/>
      <c r="B5638" s="44"/>
      <c r="C5638" s="44"/>
      <c r="D5638" s="44"/>
      <c r="E5638" s="44" t="s">
        <v>1629</v>
      </c>
      <c r="F5638" s="45">
        <v>11.34</v>
      </c>
      <c r="G5638" s="44" t="s">
        <v>1630</v>
      </c>
      <c r="H5638" s="45">
        <v>0</v>
      </c>
      <c r="I5638" s="44" t="s">
        <v>1631</v>
      </c>
      <c r="J5638" s="45">
        <v>11.34</v>
      </c>
      <c r="L5638">
        <f>_xlfn.XLOOKUP(B5638,Analítico!B:B,Analítico!I:I,0)</f>
        <v>0</v>
      </c>
    </row>
    <row r="5639" spans="1:12" ht="15" hidden="1" customHeight="1" thickBot="1" x14ac:dyDescent="0.3">
      <c r="A5639" s="44"/>
      <c r="B5639" s="44"/>
      <c r="C5639" s="44"/>
      <c r="D5639" s="44"/>
      <c r="E5639" s="44" t="s">
        <v>1632</v>
      </c>
      <c r="F5639" s="45">
        <v>3.56</v>
      </c>
      <c r="G5639" s="44"/>
      <c r="H5639" s="229" t="s">
        <v>1633</v>
      </c>
      <c r="I5639" s="229"/>
      <c r="J5639" s="45">
        <v>19.760000000000002</v>
      </c>
      <c r="L5639">
        <f>_xlfn.XLOOKUP(B5639,Analítico!B:B,Analítico!I:I,0)</f>
        <v>0</v>
      </c>
    </row>
    <row r="5640" spans="1:12" ht="0.75" customHeight="1" thickTop="1" x14ac:dyDescent="0.25">
      <c r="A5640" s="49"/>
      <c r="B5640" s="49"/>
      <c r="C5640" s="49"/>
      <c r="D5640" s="49"/>
      <c r="E5640" s="49"/>
      <c r="F5640" s="49"/>
      <c r="G5640" s="49"/>
      <c r="H5640" s="49"/>
      <c r="I5640" s="49"/>
      <c r="J5640" s="49"/>
      <c r="L5640">
        <f>_xlfn.XLOOKUP(B5640,Analítico!B:B,Analítico!I:I,0)</f>
        <v>0</v>
      </c>
    </row>
    <row r="5641" spans="1:12" ht="18" hidden="1" customHeight="1" x14ac:dyDescent="0.25">
      <c r="A5641" s="36"/>
      <c r="B5641" s="37" t="s">
        <v>137</v>
      </c>
      <c r="C5641" s="36" t="s">
        <v>138</v>
      </c>
      <c r="D5641" s="36" t="s">
        <v>9</v>
      </c>
      <c r="E5641" s="250" t="s">
        <v>1626</v>
      </c>
      <c r="F5641" s="250"/>
      <c r="G5641" s="38" t="s">
        <v>139</v>
      </c>
      <c r="H5641" s="37" t="s">
        <v>140</v>
      </c>
      <c r="I5641" s="37" t="s">
        <v>141</v>
      </c>
      <c r="J5641" s="37" t="s">
        <v>10</v>
      </c>
      <c r="L5641" t="str">
        <f>_xlfn.XLOOKUP(B5641,Analítico!B:B,Analítico!I:I,0)</f>
        <v>Valor Unit</v>
      </c>
    </row>
    <row r="5642" spans="1:12" ht="25.5" customHeight="1" x14ac:dyDescent="0.25">
      <c r="A5642" s="39" t="s">
        <v>1636</v>
      </c>
      <c r="B5642" s="40" t="s">
        <v>3500</v>
      </c>
      <c r="C5642" s="39" t="s">
        <v>157</v>
      </c>
      <c r="D5642" s="39" t="s">
        <v>3501</v>
      </c>
      <c r="E5642" s="251" t="s">
        <v>1637</v>
      </c>
      <c r="F5642" s="251"/>
      <c r="G5642" s="41" t="s">
        <v>266</v>
      </c>
      <c r="H5642" s="42">
        <v>1</v>
      </c>
      <c r="I5642" s="43">
        <v>21.04</v>
      </c>
      <c r="J5642" s="43">
        <v>21.04</v>
      </c>
      <c r="L5642">
        <f>_xlfn.XLOOKUP(B5642,Analítico!B:B,Analítico!I:I,0)</f>
        <v>0</v>
      </c>
    </row>
    <row r="5643" spans="1:12" ht="25.5" customHeight="1" x14ac:dyDescent="0.25">
      <c r="A5643" s="50" t="s">
        <v>1638</v>
      </c>
      <c r="B5643" s="51" t="s">
        <v>3614</v>
      </c>
      <c r="C5643" s="50" t="s">
        <v>157</v>
      </c>
      <c r="D5643" s="50" t="s">
        <v>3615</v>
      </c>
      <c r="E5643" s="248" t="s">
        <v>1637</v>
      </c>
      <c r="F5643" s="248"/>
      <c r="G5643" s="52" t="s">
        <v>266</v>
      </c>
      <c r="H5643" s="53">
        <v>1</v>
      </c>
      <c r="I5643" s="54">
        <v>0.19</v>
      </c>
      <c r="J5643" s="54">
        <v>0.19</v>
      </c>
      <c r="L5643">
        <f>_xlfn.XLOOKUP(B5643,Analítico!B:B,Analítico!I:I,0)</f>
        <v>0</v>
      </c>
    </row>
    <row r="5644" spans="1:12" ht="25.5" customHeight="1" x14ac:dyDescent="0.25">
      <c r="A5644" s="55" t="s">
        <v>1627</v>
      </c>
      <c r="B5644" s="56" t="s">
        <v>3616</v>
      </c>
      <c r="C5644" s="55" t="s">
        <v>157</v>
      </c>
      <c r="D5644" s="55" t="s">
        <v>3617</v>
      </c>
      <c r="E5644" s="249" t="s">
        <v>1665</v>
      </c>
      <c r="F5644" s="249"/>
      <c r="G5644" s="57" t="s">
        <v>266</v>
      </c>
      <c r="H5644" s="58">
        <v>1</v>
      </c>
      <c r="I5644" s="59">
        <v>15.99</v>
      </c>
      <c r="J5644" s="59">
        <v>15.99</v>
      </c>
      <c r="L5644">
        <f>_xlfn.XLOOKUP(B5644,Analítico!B:B,Analítico!I:I,0)</f>
        <v>0</v>
      </c>
    </row>
    <row r="5645" spans="1:12" ht="25.5" customHeight="1" x14ac:dyDescent="0.25">
      <c r="A5645" s="55" t="s">
        <v>1627</v>
      </c>
      <c r="B5645" s="56" t="s">
        <v>2862</v>
      </c>
      <c r="C5645" s="55" t="s">
        <v>157</v>
      </c>
      <c r="D5645" s="55" t="s">
        <v>2863</v>
      </c>
      <c r="E5645" s="249" t="s">
        <v>2864</v>
      </c>
      <c r="F5645" s="249"/>
      <c r="G5645" s="57" t="s">
        <v>266</v>
      </c>
      <c r="H5645" s="58">
        <v>1</v>
      </c>
      <c r="I5645" s="43">
        <f t="shared" ref="I5645:I5648" si="981">L5645</f>
        <v>2.11</v>
      </c>
      <c r="J5645" s="43">
        <f t="shared" ref="J5645:J5648" si="982">H5645*I5645</f>
        <v>2.11</v>
      </c>
      <c r="L5645">
        <f>_xlfn.XLOOKUP(B5645,Analítico!B:B,Analítico!I:I,0)</f>
        <v>2.11</v>
      </c>
    </row>
    <row r="5646" spans="1:12" ht="25.5" customHeight="1" x14ac:dyDescent="0.25">
      <c r="A5646" s="55" t="s">
        <v>1627</v>
      </c>
      <c r="B5646" s="56" t="s">
        <v>2865</v>
      </c>
      <c r="C5646" s="55" t="s">
        <v>157</v>
      </c>
      <c r="D5646" s="55" t="s">
        <v>2866</v>
      </c>
      <c r="E5646" s="249" t="s">
        <v>1656</v>
      </c>
      <c r="F5646" s="249"/>
      <c r="G5646" s="57" t="s">
        <v>266</v>
      </c>
      <c r="H5646" s="58">
        <v>1</v>
      </c>
      <c r="I5646" s="43">
        <f t="shared" si="981"/>
        <v>0.65</v>
      </c>
      <c r="J5646" s="43">
        <f t="shared" si="982"/>
        <v>0.65</v>
      </c>
      <c r="L5646">
        <f>_xlfn.XLOOKUP(B5646,Analítico!B:B,Analítico!I:I,0)</f>
        <v>0.65</v>
      </c>
    </row>
    <row r="5647" spans="1:12" ht="25.5" customHeight="1" x14ac:dyDescent="0.25">
      <c r="A5647" s="55" t="s">
        <v>1627</v>
      </c>
      <c r="B5647" s="56" t="s">
        <v>2867</v>
      </c>
      <c r="C5647" s="55" t="s">
        <v>157</v>
      </c>
      <c r="D5647" s="55" t="s">
        <v>2868</v>
      </c>
      <c r="E5647" s="249" t="s">
        <v>2864</v>
      </c>
      <c r="F5647" s="249"/>
      <c r="G5647" s="57" t="s">
        <v>266</v>
      </c>
      <c r="H5647" s="58">
        <v>1</v>
      </c>
      <c r="I5647" s="43">
        <f t="shared" si="981"/>
        <v>1.1200000000000001</v>
      </c>
      <c r="J5647" s="43">
        <f t="shared" si="982"/>
        <v>1.1200000000000001</v>
      </c>
      <c r="L5647">
        <f>_xlfn.XLOOKUP(B5647,Analítico!B:B,Analítico!I:I,0)</f>
        <v>1.1200000000000001</v>
      </c>
    </row>
    <row r="5648" spans="1:12" ht="25.5" customHeight="1" x14ac:dyDescent="0.25">
      <c r="A5648" s="55" t="s">
        <v>1627</v>
      </c>
      <c r="B5648" s="56" t="s">
        <v>2869</v>
      </c>
      <c r="C5648" s="55" t="s">
        <v>157</v>
      </c>
      <c r="D5648" s="55" t="s">
        <v>2870</v>
      </c>
      <c r="E5648" s="249" t="s">
        <v>1628</v>
      </c>
      <c r="F5648" s="249"/>
      <c r="G5648" s="57" t="s">
        <v>266</v>
      </c>
      <c r="H5648" s="58">
        <v>1</v>
      </c>
      <c r="I5648" s="43">
        <f t="shared" si="981"/>
        <v>0.06</v>
      </c>
      <c r="J5648" s="43">
        <f t="shared" si="982"/>
        <v>0.06</v>
      </c>
      <c r="L5648">
        <f>_xlfn.XLOOKUP(B5648,Analítico!B:B,Analítico!I:I,0)</f>
        <v>0.06</v>
      </c>
    </row>
    <row r="5649" spans="1:12" ht="25.5" customHeight="1" x14ac:dyDescent="0.25">
      <c r="A5649" s="55" t="s">
        <v>1627</v>
      </c>
      <c r="B5649" s="56" t="s">
        <v>3389</v>
      </c>
      <c r="C5649" s="55" t="s">
        <v>157</v>
      </c>
      <c r="D5649" s="55" t="s">
        <v>3390</v>
      </c>
      <c r="E5649" s="249" t="s">
        <v>1643</v>
      </c>
      <c r="F5649" s="249"/>
      <c r="G5649" s="57" t="s">
        <v>266</v>
      </c>
      <c r="H5649" s="58">
        <v>1</v>
      </c>
      <c r="I5649" s="59">
        <v>0.01</v>
      </c>
      <c r="J5649" s="59">
        <v>0.01</v>
      </c>
      <c r="L5649">
        <f>_xlfn.XLOOKUP(B5649,Analítico!B:B,Analítico!I:I,0)</f>
        <v>0</v>
      </c>
    </row>
    <row r="5650" spans="1:12" ht="25.5" customHeight="1" thickBot="1" x14ac:dyDescent="0.3">
      <c r="A5650" s="55" t="s">
        <v>1627</v>
      </c>
      <c r="B5650" s="56" t="s">
        <v>3391</v>
      </c>
      <c r="C5650" s="55" t="s">
        <v>157</v>
      </c>
      <c r="D5650" s="55" t="s">
        <v>3392</v>
      </c>
      <c r="E5650" s="249" t="s">
        <v>1643</v>
      </c>
      <c r="F5650" s="249"/>
      <c r="G5650" s="57" t="s">
        <v>266</v>
      </c>
      <c r="H5650" s="58">
        <v>1</v>
      </c>
      <c r="I5650" s="59">
        <v>0.82</v>
      </c>
      <c r="J5650" s="59">
        <v>0.82</v>
      </c>
      <c r="L5650">
        <f>_xlfn.XLOOKUP(B5650,Analítico!B:B,Analítico!I:I,0)</f>
        <v>0</v>
      </c>
    </row>
    <row r="5651" spans="1:12" ht="26.25" hidden="1" thickBot="1" x14ac:dyDescent="0.3">
      <c r="A5651" s="44"/>
      <c r="B5651" s="44"/>
      <c r="C5651" s="44"/>
      <c r="D5651" s="44"/>
      <c r="E5651" s="44" t="s">
        <v>1629</v>
      </c>
      <c r="F5651" s="45">
        <v>16.18</v>
      </c>
      <c r="G5651" s="44" t="s">
        <v>1630</v>
      </c>
      <c r="H5651" s="45">
        <v>0</v>
      </c>
      <c r="I5651" s="44" t="s">
        <v>1631</v>
      </c>
      <c r="J5651" s="45">
        <v>16.18</v>
      </c>
      <c r="L5651">
        <f>_xlfn.XLOOKUP(B5651,Analítico!B:B,Analítico!I:I,0)</f>
        <v>0</v>
      </c>
    </row>
    <row r="5652" spans="1:12" ht="15" hidden="1" customHeight="1" thickBot="1" x14ac:dyDescent="0.3">
      <c r="A5652" s="44"/>
      <c r="B5652" s="44"/>
      <c r="C5652" s="44"/>
      <c r="D5652" s="44"/>
      <c r="E5652" s="44" t="s">
        <v>1632</v>
      </c>
      <c r="F5652" s="45">
        <v>4.62</v>
      </c>
      <c r="G5652" s="44"/>
      <c r="H5652" s="229" t="s">
        <v>1633</v>
      </c>
      <c r="I5652" s="229"/>
      <c r="J5652" s="45">
        <v>25.66</v>
      </c>
      <c r="L5652">
        <f>_xlfn.XLOOKUP(B5652,Analítico!B:B,Analítico!I:I,0)</f>
        <v>0</v>
      </c>
    </row>
    <row r="5653" spans="1:12" ht="0.75" customHeight="1" thickTop="1" x14ac:dyDescent="0.25">
      <c r="A5653" s="49"/>
      <c r="B5653" s="49"/>
      <c r="C5653" s="49"/>
      <c r="D5653" s="49"/>
      <c r="E5653" s="49"/>
      <c r="F5653" s="49"/>
      <c r="G5653" s="49"/>
      <c r="H5653" s="49"/>
      <c r="I5653" s="49"/>
      <c r="J5653" s="49"/>
      <c r="L5653">
        <f>_xlfn.XLOOKUP(B5653,Analítico!B:B,Analítico!I:I,0)</f>
        <v>0</v>
      </c>
    </row>
    <row r="5654" spans="1:12" ht="18" hidden="1" customHeight="1" x14ac:dyDescent="0.25">
      <c r="A5654" s="36"/>
      <c r="B5654" s="37" t="s">
        <v>137</v>
      </c>
      <c r="C5654" s="36" t="s">
        <v>138</v>
      </c>
      <c r="D5654" s="36" t="s">
        <v>9</v>
      </c>
      <c r="E5654" s="250" t="s">
        <v>1626</v>
      </c>
      <c r="F5654" s="250"/>
      <c r="G5654" s="38" t="s">
        <v>139</v>
      </c>
      <c r="H5654" s="37" t="s">
        <v>140</v>
      </c>
      <c r="I5654" s="37" t="s">
        <v>141</v>
      </c>
      <c r="J5654" s="37" t="s">
        <v>10</v>
      </c>
      <c r="L5654" t="str">
        <f>_xlfn.XLOOKUP(B5654,Analítico!B:B,Analítico!I:I,0)</f>
        <v>Valor Unit</v>
      </c>
    </row>
    <row r="5655" spans="1:12" ht="25.5" customHeight="1" x14ac:dyDescent="0.25">
      <c r="A5655" s="39" t="s">
        <v>1636</v>
      </c>
      <c r="B5655" s="40" t="s">
        <v>3254</v>
      </c>
      <c r="C5655" s="39" t="s">
        <v>157</v>
      </c>
      <c r="D5655" s="39" t="s">
        <v>3255</v>
      </c>
      <c r="E5655" s="251" t="s">
        <v>1637</v>
      </c>
      <c r="F5655" s="251"/>
      <c r="G5655" s="41" t="s">
        <v>266</v>
      </c>
      <c r="H5655" s="42">
        <v>1</v>
      </c>
      <c r="I5655" s="43">
        <f>L5655</f>
        <v>20.62</v>
      </c>
      <c r="J5655" s="43">
        <f>H5655*I5655</f>
        <v>20.62</v>
      </c>
      <c r="L5655">
        <f>_xlfn.XLOOKUP(B5655,Analítico!B:B,Analítico!I:I,0)</f>
        <v>20.62</v>
      </c>
    </row>
    <row r="5656" spans="1:12" ht="25.5" customHeight="1" x14ac:dyDescent="0.25">
      <c r="A5656" s="50" t="s">
        <v>1638</v>
      </c>
      <c r="B5656" s="51" t="s">
        <v>3618</v>
      </c>
      <c r="C5656" s="50" t="s">
        <v>157</v>
      </c>
      <c r="D5656" s="50" t="s">
        <v>3619</v>
      </c>
      <c r="E5656" s="248" t="s">
        <v>1637</v>
      </c>
      <c r="F5656" s="248"/>
      <c r="G5656" s="52" t="s">
        <v>266</v>
      </c>
      <c r="H5656" s="53">
        <v>1</v>
      </c>
      <c r="I5656" s="54">
        <v>0.13</v>
      </c>
      <c r="J5656" s="54">
        <v>0.13</v>
      </c>
      <c r="L5656">
        <f>_xlfn.XLOOKUP(B5656,Analítico!B:B,Analítico!I:I,0)</f>
        <v>0</v>
      </c>
    </row>
    <row r="5657" spans="1:12" ht="24" customHeight="1" x14ac:dyDescent="0.25">
      <c r="A5657" s="55" t="s">
        <v>1627</v>
      </c>
      <c r="B5657" s="56" t="s">
        <v>3620</v>
      </c>
      <c r="C5657" s="55" t="s">
        <v>157</v>
      </c>
      <c r="D5657" s="55" t="s">
        <v>3621</v>
      </c>
      <c r="E5657" s="249" t="s">
        <v>1665</v>
      </c>
      <c r="F5657" s="249"/>
      <c r="G5657" s="57" t="s">
        <v>266</v>
      </c>
      <c r="H5657" s="58">
        <v>1</v>
      </c>
      <c r="I5657" s="59">
        <v>15.99</v>
      </c>
      <c r="J5657" s="59">
        <v>15.99</v>
      </c>
      <c r="L5657">
        <f>_xlfn.XLOOKUP(B5657,Analítico!B:B,Analítico!I:I,0)</f>
        <v>0</v>
      </c>
    </row>
    <row r="5658" spans="1:12" ht="25.5" customHeight="1" x14ac:dyDescent="0.25">
      <c r="A5658" s="55" t="s">
        <v>1627</v>
      </c>
      <c r="B5658" s="56" t="s">
        <v>2862</v>
      </c>
      <c r="C5658" s="55" t="s">
        <v>157</v>
      </c>
      <c r="D5658" s="55" t="s">
        <v>2863</v>
      </c>
      <c r="E5658" s="249" t="s">
        <v>2864</v>
      </c>
      <c r="F5658" s="249"/>
      <c r="G5658" s="57" t="s">
        <v>266</v>
      </c>
      <c r="H5658" s="58">
        <v>1</v>
      </c>
      <c r="I5658" s="43">
        <f t="shared" ref="I5658:I5661" si="983">L5658</f>
        <v>2.11</v>
      </c>
      <c r="J5658" s="43">
        <f t="shared" ref="J5658:J5661" si="984">H5658*I5658</f>
        <v>2.11</v>
      </c>
      <c r="L5658">
        <f>_xlfn.XLOOKUP(B5658,Analítico!B:B,Analítico!I:I,0)</f>
        <v>2.11</v>
      </c>
    </row>
    <row r="5659" spans="1:12" ht="25.5" customHeight="1" x14ac:dyDescent="0.25">
      <c r="A5659" s="55" t="s">
        <v>1627</v>
      </c>
      <c r="B5659" s="56" t="s">
        <v>2865</v>
      </c>
      <c r="C5659" s="55" t="s">
        <v>157</v>
      </c>
      <c r="D5659" s="55" t="s">
        <v>2866</v>
      </c>
      <c r="E5659" s="249" t="s">
        <v>1656</v>
      </c>
      <c r="F5659" s="249"/>
      <c r="G5659" s="57" t="s">
        <v>266</v>
      </c>
      <c r="H5659" s="58">
        <v>1</v>
      </c>
      <c r="I5659" s="43">
        <f t="shared" si="983"/>
        <v>0.65</v>
      </c>
      <c r="J5659" s="43">
        <f t="shared" si="984"/>
        <v>0.65</v>
      </c>
      <c r="L5659">
        <f>_xlfn.XLOOKUP(B5659,Analítico!B:B,Analítico!I:I,0)</f>
        <v>0.65</v>
      </c>
    </row>
    <row r="5660" spans="1:12" ht="25.5" customHeight="1" x14ac:dyDescent="0.25">
      <c r="A5660" s="55" t="s">
        <v>1627</v>
      </c>
      <c r="B5660" s="56" t="s">
        <v>2867</v>
      </c>
      <c r="C5660" s="55" t="s">
        <v>157</v>
      </c>
      <c r="D5660" s="55" t="s">
        <v>2868</v>
      </c>
      <c r="E5660" s="249" t="s">
        <v>2864</v>
      </c>
      <c r="F5660" s="249"/>
      <c r="G5660" s="57" t="s">
        <v>266</v>
      </c>
      <c r="H5660" s="58">
        <v>1</v>
      </c>
      <c r="I5660" s="43">
        <f t="shared" si="983"/>
        <v>1.1200000000000001</v>
      </c>
      <c r="J5660" s="43">
        <f t="shared" si="984"/>
        <v>1.1200000000000001</v>
      </c>
      <c r="L5660">
        <f>_xlfn.XLOOKUP(B5660,Analítico!B:B,Analítico!I:I,0)</f>
        <v>1.1200000000000001</v>
      </c>
    </row>
    <row r="5661" spans="1:12" ht="25.5" customHeight="1" x14ac:dyDescent="0.25">
      <c r="A5661" s="55" t="s">
        <v>1627</v>
      </c>
      <c r="B5661" s="56" t="s">
        <v>2869</v>
      </c>
      <c r="C5661" s="55" t="s">
        <v>157</v>
      </c>
      <c r="D5661" s="55" t="s">
        <v>2870</v>
      </c>
      <c r="E5661" s="249" t="s">
        <v>1628</v>
      </c>
      <c r="F5661" s="249"/>
      <c r="G5661" s="57" t="s">
        <v>266</v>
      </c>
      <c r="H5661" s="58">
        <v>1</v>
      </c>
      <c r="I5661" s="43">
        <f t="shared" si="983"/>
        <v>0.06</v>
      </c>
      <c r="J5661" s="43">
        <f t="shared" si="984"/>
        <v>0.06</v>
      </c>
      <c r="L5661">
        <f>_xlfn.XLOOKUP(B5661,Analítico!B:B,Analítico!I:I,0)</f>
        <v>0.06</v>
      </c>
    </row>
    <row r="5662" spans="1:12" ht="25.5" customHeight="1" x14ac:dyDescent="0.25">
      <c r="A5662" s="55" t="s">
        <v>1627</v>
      </c>
      <c r="B5662" s="56" t="s">
        <v>3389</v>
      </c>
      <c r="C5662" s="55" t="s">
        <v>157</v>
      </c>
      <c r="D5662" s="55" t="s">
        <v>3390</v>
      </c>
      <c r="E5662" s="249" t="s">
        <v>1643</v>
      </c>
      <c r="F5662" s="249"/>
      <c r="G5662" s="57" t="s">
        <v>266</v>
      </c>
      <c r="H5662" s="58">
        <v>1</v>
      </c>
      <c r="I5662" s="59">
        <v>0.01</v>
      </c>
      <c r="J5662" s="59">
        <v>0.01</v>
      </c>
      <c r="L5662">
        <f>_xlfn.XLOOKUP(B5662,Analítico!B:B,Analítico!I:I,0)</f>
        <v>0</v>
      </c>
    </row>
    <row r="5663" spans="1:12" ht="25.5" customHeight="1" thickBot="1" x14ac:dyDescent="0.3">
      <c r="A5663" s="55" t="s">
        <v>1627</v>
      </c>
      <c r="B5663" s="56" t="s">
        <v>3391</v>
      </c>
      <c r="C5663" s="55" t="s">
        <v>157</v>
      </c>
      <c r="D5663" s="55" t="s">
        <v>3392</v>
      </c>
      <c r="E5663" s="249" t="s">
        <v>1643</v>
      </c>
      <c r="F5663" s="249"/>
      <c r="G5663" s="57" t="s">
        <v>266</v>
      </c>
      <c r="H5663" s="58">
        <v>1</v>
      </c>
      <c r="I5663" s="59">
        <v>0.82</v>
      </c>
      <c r="J5663" s="59">
        <v>0.82</v>
      </c>
      <c r="L5663">
        <f>_xlfn.XLOOKUP(B5663,Analítico!B:B,Analítico!I:I,0)</f>
        <v>0</v>
      </c>
    </row>
    <row r="5664" spans="1:12" ht="26.25" hidden="1" thickBot="1" x14ac:dyDescent="0.3">
      <c r="A5664" s="44"/>
      <c r="B5664" s="44"/>
      <c r="C5664" s="44"/>
      <c r="D5664" s="44"/>
      <c r="E5664" s="44" t="s">
        <v>1629</v>
      </c>
      <c r="F5664" s="45">
        <v>16.12</v>
      </c>
      <c r="G5664" s="44" t="s">
        <v>1630</v>
      </c>
      <c r="H5664" s="45">
        <v>0</v>
      </c>
      <c r="I5664" s="44" t="s">
        <v>1631</v>
      </c>
      <c r="J5664" s="45">
        <v>16.12</v>
      </c>
      <c r="L5664">
        <f>_xlfn.XLOOKUP(B5664,Analítico!B:B,Analítico!I:I,0)</f>
        <v>0</v>
      </c>
    </row>
    <row r="5665" spans="1:12" ht="15" hidden="1" customHeight="1" thickBot="1" x14ac:dyDescent="0.3">
      <c r="A5665" s="44"/>
      <c r="B5665" s="44"/>
      <c r="C5665" s="44"/>
      <c r="D5665" s="44"/>
      <c r="E5665" s="44" t="s">
        <v>1632</v>
      </c>
      <c r="F5665" s="45">
        <v>4.6100000000000003</v>
      </c>
      <c r="G5665" s="44"/>
      <c r="H5665" s="229" t="s">
        <v>1633</v>
      </c>
      <c r="I5665" s="229"/>
      <c r="J5665" s="45">
        <v>25.59</v>
      </c>
      <c r="L5665">
        <f>_xlfn.XLOOKUP(B5665,Analítico!B:B,Analítico!I:I,0)</f>
        <v>0</v>
      </c>
    </row>
    <row r="5666" spans="1:12" ht="0.75" customHeight="1" thickTop="1" x14ac:dyDescent="0.25">
      <c r="A5666" s="49"/>
      <c r="B5666" s="49"/>
      <c r="C5666" s="49"/>
      <c r="D5666" s="49"/>
      <c r="E5666" s="49"/>
      <c r="F5666" s="49"/>
      <c r="G5666" s="49"/>
      <c r="H5666" s="49"/>
      <c r="I5666" s="49"/>
      <c r="J5666" s="49"/>
      <c r="L5666">
        <f>_xlfn.XLOOKUP(B5666,Analítico!B:B,Analítico!I:I,0)</f>
        <v>0</v>
      </c>
    </row>
    <row r="5667" spans="1:12" ht="18" hidden="1" customHeight="1" x14ac:dyDescent="0.25">
      <c r="A5667" s="36"/>
      <c r="B5667" s="37" t="s">
        <v>137</v>
      </c>
      <c r="C5667" s="36" t="s">
        <v>138</v>
      </c>
      <c r="D5667" s="36" t="s">
        <v>9</v>
      </c>
      <c r="E5667" s="250" t="s">
        <v>1626</v>
      </c>
      <c r="F5667" s="250"/>
      <c r="G5667" s="38" t="s">
        <v>139</v>
      </c>
      <c r="H5667" s="37" t="s">
        <v>140</v>
      </c>
      <c r="I5667" s="37" t="s">
        <v>141</v>
      </c>
      <c r="J5667" s="37" t="s">
        <v>10</v>
      </c>
      <c r="L5667" t="str">
        <f>_xlfn.XLOOKUP(B5667,Analítico!B:B,Analítico!I:I,0)</f>
        <v>Valor Unit</v>
      </c>
    </row>
    <row r="5668" spans="1:12" ht="25.5" customHeight="1" x14ac:dyDescent="0.25">
      <c r="A5668" s="39" t="s">
        <v>1636</v>
      </c>
      <c r="B5668" s="40" t="s">
        <v>3075</v>
      </c>
      <c r="C5668" s="39" t="s">
        <v>157</v>
      </c>
      <c r="D5668" s="39" t="s">
        <v>3076</v>
      </c>
      <c r="E5668" s="251" t="s">
        <v>1637</v>
      </c>
      <c r="F5668" s="251"/>
      <c r="G5668" s="41" t="s">
        <v>266</v>
      </c>
      <c r="H5668" s="42">
        <v>1</v>
      </c>
      <c r="I5668" s="43">
        <f>L5668</f>
        <v>21.63</v>
      </c>
      <c r="J5668" s="43">
        <f>H5668*I5668</f>
        <v>21.63</v>
      </c>
      <c r="L5668">
        <f>_xlfn.XLOOKUP(B5668,Analítico!B:B,Analítico!I:I,0)</f>
        <v>21.63</v>
      </c>
    </row>
    <row r="5669" spans="1:12" ht="39" customHeight="1" x14ac:dyDescent="0.25">
      <c r="A5669" s="50" t="s">
        <v>1638</v>
      </c>
      <c r="B5669" s="51" t="s">
        <v>3622</v>
      </c>
      <c r="C5669" s="50" t="s">
        <v>157</v>
      </c>
      <c r="D5669" s="50" t="s">
        <v>3623</v>
      </c>
      <c r="E5669" s="248" t="s">
        <v>1637</v>
      </c>
      <c r="F5669" s="248"/>
      <c r="G5669" s="52" t="s">
        <v>266</v>
      </c>
      <c r="H5669" s="53">
        <v>1</v>
      </c>
      <c r="I5669" s="54">
        <v>0.14000000000000001</v>
      </c>
      <c r="J5669" s="54">
        <v>0.14000000000000001</v>
      </c>
      <c r="L5669">
        <f>_xlfn.XLOOKUP(B5669,Analítico!B:B,Analítico!I:I,0)</f>
        <v>0</v>
      </c>
    </row>
    <row r="5670" spans="1:12" ht="25.5" customHeight="1" x14ac:dyDescent="0.25">
      <c r="A5670" s="55" t="s">
        <v>1627</v>
      </c>
      <c r="B5670" s="56" t="s">
        <v>3624</v>
      </c>
      <c r="C5670" s="55" t="s">
        <v>157</v>
      </c>
      <c r="D5670" s="55" t="s">
        <v>3625</v>
      </c>
      <c r="E5670" s="249" t="s">
        <v>1665</v>
      </c>
      <c r="F5670" s="249"/>
      <c r="G5670" s="57" t="s">
        <v>266</v>
      </c>
      <c r="H5670" s="58">
        <v>1</v>
      </c>
      <c r="I5670" s="59">
        <v>17.010000000000002</v>
      </c>
      <c r="J5670" s="59">
        <v>17.010000000000002</v>
      </c>
      <c r="L5670">
        <f>_xlfn.XLOOKUP(B5670,Analítico!B:B,Analítico!I:I,0)</f>
        <v>0</v>
      </c>
    </row>
    <row r="5671" spans="1:12" ht="25.5" customHeight="1" x14ac:dyDescent="0.25">
      <c r="A5671" s="55" t="s">
        <v>1627</v>
      </c>
      <c r="B5671" s="56" t="s">
        <v>2862</v>
      </c>
      <c r="C5671" s="55" t="s">
        <v>157</v>
      </c>
      <c r="D5671" s="55" t="s">
        <v>2863</v>
      </c>
      <c r="E5671" s="249" t="s">
        <v>2864</v>
      </c>
      <c r="F5671" s="249"/>
      <c r="G5671" s="57" t="s">
        <v>266</v>
      </c>
      <c r="H5671" s="58">
        <v>1</v>
      </c>
      <c r="I5671" s="43">
        <f t="shared" ref="I5671:I5674" si="985">L5671</f>
        <v>2.11</v>
      </c>
      <c r="J5671" s="43">
        <f t="shared" ref="J5671:J5674" si="986">H5671*I5671</f>
        <v>2.11</v>
      </c>
      <c r="L5671">
        <f>_xlfn.XLOOKUP(B5671,Analítico!B:B,Analítico!I:I,0)</f>
        <v>2.11</v>
      </c>
    </row>
    <row r="5672" spans="1:12" ht="25.5" customHeight="1" x14ac:dyDescent="0.25">
      <c r="A5672" s="55" t="s">
        <v>1627</v>
      </c>
      <c r="B5672" s="56" t="s">
        <v>2865</v>
      </c>
      <c r="C5672" s="55" t="s">
        <v>157</v>
      </c>
      <c r="D5672" s="55" t="s">
        <v>2866</v>
      </c>
      <c r="E5672" s="249" t="s">
        <v>1656</v>
      </c>
      <c r="F5672" s="249"/>
      <c r="G5672" s="57" t="s">
        <v>266</v>
      </c>
      <c r="H5672" s="58">
        <v>1</v>
      </c>
      <c r="I5672" s="43">
        <f t="shared" si="985"/>
        <v>0.65</v>
      </c>
      <c r="J5672" s="43">
        <f t="shared" si="986"/>
        <v>0.65</v>
      </c>
      <c r="L5672">
        <f>_xlfn.XLOOKUP(B5672,Analítico!B:B,Analítico!I:I,0)</f>
        <v>0.65</v>
      </c>
    </row>
    <row r="5673" spans="1:12" ht="25.5" customHeight="1" x14ac:dyDescent="0.25">
      <c r="A5673" s="55" t="s">
        <v>1627</v>
      </c>
      <c r="B5673" s="56" t="s">
        <v>2867</v>
      </c>
      <c r="C5673" s="55" t="s">
        <v>157</v>
      </c>
      <c r="D5673" s="55" t="s">
        <v>2868</v>
      </c>
      <c r="E5673" s="249" t="s">
        <v>2864</v>
      </c>
      <c r="F5673" s="249"/>
      <c r="G5673" s="57" t="s">
        <v>266</v>
      </c>
      <c r="H5673" s="58">
        <v>1</v>
      </c>
      <c r="I5673" s="43">
        <f t="shared" si="985"/>
        <v>1.1200000000000001</v>
      </c>
      <c r="J5673" s="43">
        <f t="shared" si="986"/>
        <v>1.1200000000000001</v>
      </c>
      <c r="L5673">
        <f>_xlfn.XLOOKUP(B5673,Analítico!B:B,Analítico!I:I,0)</f>
        <v>1.1200000000000001</v>
      </c>
    </row>
    <row r="5674" spans="1:12" ht="25.5" customHeight="1" x14ac:dyDescent="0.25">
      <c r="A5674" s="55" t="s">
        <v>1627</v>
      </c>
      <c r="B5674" s="56" t="s">
        <v>2869</v>
      </c>
      <c r="C5674" s="55" t="s">
        <v>157</v>
      </c>
      <c r="D5674" s="55" t="s">
        <v>2870</v>
      </c>
      <c r="E5674" s="249" t="s">
        <v>1628</v>
      </c>
      <c r="F5674" s="249"/>
      <c r="G5674" s="57" t="s">
        <v>266</v>
      </c>
      <c r="H5674" s="58">
        <v>1</v>
      </c>
      <c r="I5674" s="43">
        <f t="shared" si="985"/>
        <v>0.06</v>
      </c>
      <c r="J5674" s="43">
        <f t="shared" si="986"/>
        <v>0.06</v>
      </c>
      <c r="L5674">
        <f>_xlfn.XLOOKUP(B5674,Analítico!B:B,Analítico!I:I,0)</f>
        <v>0.06</v>
      </c>
    </row>
    <row r="5675" spans="1:12" ht="25.5" customHeight="1" x14ac:dyDescent="0.25">
      <c r="A5675" s="55" t="s">
        <v>1627</v>
      </c>
      <c r="B5675" s="56" t="s">
        <v>3389</v>
      </c>
      <c r="C5675" s="55" t="s">
        <v>157</v>
      </c>
      <c r="D5675" s="55" t="s">
        <v>3390</v>
      </c>
      <c r="E5675" s="249" t="s">
        <v>1643</v>
      </c>
      <c r="F5675" s="249"/>
      <c r="G5675" s="57" t="s">
        <v>266</v>
      </c>
      <c r="H5675" s="58">
        <v>1</v>
      </c>
      <c r="I5675" s="59">
        <v>0.01</v>
      </c>
      <c r="J5675" s="59">
        <v>0.01</v>
      </c>
      <c r="L5675">
        <f>_xlfn.XLOOKUP(B5675,Analítico!B:B,Analítico!I:I,0)</f>
        <v>0</v>
      </c>
    </row>
    <row r="5676" spans="1:12" ht="25.5" customHeight="1" thickBot="1" x14ac:dyDescent="0.3">
      <c r="A5676" s="55" t="s">
        <v>1627</v>
      </c>
      <c r="B5676" s="56" t="s">
        <v>3391</v>
      </c>
      <c r="C5676" s="55" t="s">
        <v>157</v>
      </c>
      <c r="D5676" s="55" t="s">
        <v>3392</v>
      </c>
      <c r="E5676" s="249" t="s">
        <v>1643</v>
      </c>
      <c r="F5676" s="249"/>
      <c r="G5676" s="57" t="s">
        <v>266</v>
      </c>
      <c r="H5676" s="58">
        <v>1</v>
      </c>
      <c r="I5676" s="59">
        <v>0.82</v>
      </c>
      <c r="J5676" s="59">
        <v>0.82</v>
      </c>
      <c r="L5676">
        <f>_xlfn.XLOOKUP(B5676,Analítico!B:B,Analítico!I:I,0)</f>
        <v>0</v>
      </c>
    </row>
    <row r="5677" spans="1:12" ht="26.25" hidden="1" thickBot="1" x14ac:dyDescent="0.3">
      <c r="A5677" s="44"/>
      <c r="B5677" s="44"/>
      <c r="C5677" s="44"/>
      <c r="D5677" s="44"/>
      <c r="E5677" s="44" t="s">
        <v>1629</v>
      </c>
      <c r="F5677" s="45">
        <v>17.149999999999999</v>
      </c>
      <c r="G5677" s="44" t="s">
        <v>1630</v>
      </c>
      <c r="H5677" s="45">
        <v>0</v>
      </c>
      <c r="I5677" s="44" t="s">
        <v>1631</v>
      </c>
      <c r="J5677" s="45">
        <v>17.149999999999999</v>
      </c>
      <c r="L5677">
        <f>_xlfn.XLOOKUP(B5677,Analítico!B:B,Analítico!I:I,0)</f>
        <v>0</v>
      </c>
    </row>
    <row r="5678" spans="1:12" ht="15" hidden="1" customHeight="1" thickBot="1" x14ac:dyDescent="0.3">
      <c r="A5678" s="44"/>
      <c r="B5678" s="44"/>
      <c r="C5678" s="44"/>
      <c r="D5678" s="44"/>
      <c r="E5678" s="44" t="s">
        <v>1632</v>
      </c>
      <c r="F5678" s="45">
        <v>4.84</v>
      </c>
      <c r="G5678" s="44"/>
      <c r="H5678" s="229" t="s">
        <v>1633</v>
      </c>
      <c r="I5678" s="229"/>
      <c r="J5678" s="45">
        <v>26.85</v>
      </c>
      <c r="L5678">
        <f>_xlfn.XLOOKUP(B5678,Analítico!B:B,Analítico!I:I,0)</f>
        <v>0</v>
      </c>
    </row>
    <row r="5679" spans="1:12" ht="0.75" customHeight="1" thickTop="1" x14ac:dyDescent="0.25">
      <c r="A5679" s="49"/>
      <c r="B5679" s="49"/>
      <c r="C5679" s="49"/>
      <c r="D5679" s="49"/>
      <c r="E5679" s="49"/>
      <c r="F5679" s="49"/>
      <c r="G5679" s="49"/>
      <c r="H5679" s="49"/>
      <c r="I5679" s="49"/>
      <c r="J5679" s="49"/>
      <c r="L5679">
        <f>_xlfn.XLOOKUP(B5679,Analítico!B:B,Analítico!I:I,0)</f>
        <v>0</v>
      </c>
    </row>
    <row r="5680" spans="1:12" ht="18" hidden="1" customHeight="1" x14ac:dyDescent="0.25">
      <c r="A5680" s="36"/>
      <c r="B5680" s="37" t="s">
        <v>137</v>
      </c>
      <c r="C5680" s="36" t="s">
        <v>138</v>
      </c>
      <c r="D5680" s="36" t="s">
        <v>9</v>
      </c>
      <c r="E5680" s="250" t="s">
        <v>1626</v>
      </c>
      <c r="F5680" s="250"/>
      <c r="G5680" s="38" t="s">
        <v>139</v>
      </c>
      <c r="H5680" s="37" t="s">
        <v>140</v>
      </c>
      <c r="I5680" s="37" t="s">
        <v>141</v>
      </c>
      <c r="J5680" s="37" t="s">
        <v>10</v>
      </c>
      <c r="L5680" t="str">
        <f>_xlfn.XLOOKUP(B5680,Analítico!B:B,Analítico!I:I,0)</f>
        <v>Valor Unit</v>
      </c>
    </row>
    <row r="5681" spans="1:12" ht="25.5" customHeight="1" x14ac:dyDescent="0.25">
      <c r="A5681" s="39" t="s">
        <v>1636</v>
      </c>
      <c r="B5681" s="40" t="s">
        <v>3852</v>
      </c>
      <c r="C5681" s="39" t="s">
        <v>157</v>
      </c>
      <c r="D5681" s="39" t="s">
        <v>3853</v>
      </c>
      <c r="E5681" s="251" t="s">
        <v>1637</v>
      </c>
      <c r="F5681" s="251"/>
      <c r="G5681" s="41" t="s">
        <v>266</v>
      </c>
      <c r="H5681" s="42">
        <v>1</v>
      </c>
      <c r="I5681" s="43">
        <v>23.59</v>
      </c>
      <c r="J5681" s="43">
        <v>23.59</v>
      </c>
      <c r="L5681">
        <f>_xlfn.XLOOKUP(B5681,Analítico!B:B,Analítico!I:I,0)</f>
        <v>0</v>
      </c>
    </row>
    <row r="5682" spans="1:12" ht="25.5" customHeight="1" x14ac:dyDescent="0.25">
      <c r="A5682" s="50" t="s">
        <v>1638</v>
      </c>
      <c r="B5682" s="51" t="s">
        <v>3626</v>
      </c>
      <c r="C5682" s="50" t="s">
        <v>157</v>
      </c>
      <c r="D5682" s="50" t="s">
        <v>3627</v>
      </c>
      <c r="E5682" s="248" t="s">
        <v>1637</v>
      </c>
      <c r="F5682" s="248"/>
      <c r="G5682" s="52" t="s">
        <v>266</v>
      </c>
      <c r="H5682" s="53">
        <v>1</v>
      </c>
      <c r="I5682" s="54">
        <v>0.22</v>
      </c>
      <c r="J5682" s="54">
        <v>0.22</v>
      </c>
      <c r="L5682">
        <f>_xlfn.XLOOKUP(B5682,Analítico!B:B,Analítico!I:I,0)</f>
        <v>0</v>
      </c>
    </row>
    <row r="5683" spans="1:12" ht="24" customHeight="1" x14ac:dyDescent="0.25">
      <c r="A5683" s="55" t="s">
        <v>1627</v>
      </c>
      <c r="B5683" s="56" t="s">
        <v>3628</v>
      </c>
      <c r="C5683" s="55" t="s">
        <v>157</v>
      </c>
      <c r="D5683" s="55" t="s">
        <v>3629</v>
      </c>
      <c r="E5683" s="249" t="s">
        <v>1665</v>
      </c>
      <c r="F5683" s="249"/>
      <c r="G5683" s="57" t="s">
        <v>266</v>
      </c>
      <c r="H5683" s="58">
        <v>1</v>
      </c>
      <c r="I5683" s="59">
        <v>18.510000000000002</v>
      </c>
      <c r="J5683" s="59">
        <v>18.510000000000002</v>
      </c>
      <c r="L5683">
        <f>_xlfn.XLOOKUP(B5683,Analítico!B:B,Analítico!I:I,0)</f>
        <v>0</v>
      </c>
    </row>
    <row r="5684" spans="1:12" ht="25.5" customHeight="1" x14ac:dyDescent="0.25">
      <c r="A5684" s="55" t="s">
        <v>1627</v>
      </c>
      <c r="B5684" s="56" t="s">
        <v>2862</v>
      </c>
      <c r="C5684" s="55" t="s">
        <v>157</v>
      </c>
      <c r="D5684" s="55" t="s">
        <v>2863</v>
      </c>
      <c r="E5684" s="249" t="s">
        <v>2864</v>
      </c>
      <c r="F5684" s="249"/>
      <c r="G5684" s="57" t="s">
        <v>266</v>
      </c>
      <c r="H5684" s="58">
        <v>1</v>
      </c>
      <c r="I5684" s="43">
        <f t="shared" ref="I5684:I5687" si="987">L5684</f>
        <v>2.11</v>
      </c>
      <c r="J5684" s="43">
        <f t="shared" ref="J5684:J5687" si="988">H5684*I5684</f>
        <v>2.11</v>
      </c>
      <c r="L5684">
        <f>_xlfn.XLOOKUP(B5684,Analítico!B:B,Analítico!I:I,0)</f>
        <v>2.11</v>
      </c>
    </row>
    <row r="5685" spans="1:12" ht="25.5" customHeight="1" x14ac:dyDescent="0.25">
      <c r="A5685" s="55" t="s">
        <v>1627</v>
      </c>
      <c r="B5685" s="56" t="s">
        <v>2865</v>
      </c>
      <c r="C5685" s="55" t="s">
        <v>157</v>
      </c>
      <c r="D5685" s="55" t="s">
        <v>2866</v>
      </c>
      <c r="E5685" s="249" t="s">
        <v>1656</v>
      </c>
      <c r="F5685" s="249"/>
      <c r="G5685" s="57" t="s">
        <v>266</v>
      </c>
      <c r="H5685" s="58">
        <v>1</v>
      </c>
      <c r="I5685" s="43">
        <f t="shared" si="987"/>
        <v>0.65</v>
      </c>
      <c r="J5685" s="43">
        <f t="shared" si="988"/>
        <v>0.65</v>
      </c>
      <c r="L5685">
        <f>_xlfn.XLOOKUP(B5685,Analítico!B:B,Analítico!I:I,0)</f>
        <v>0.65</v>
      </c>
    </row>
    <row r="5686" spans="1:12" ht="25.5" customHeight="1" x14ac:dyDescent="0.25">
      <c r="A5686" s="55" t="s">
        <v>1627</v>
      </c>
      <c r="B5686" s="56" t="s">
        <v>2867</v>
      </c>
      <c r="C5686" s="55" t="s">
        <v>157</v>
      </c>
      <c r="D5686" s="55" t="s">
        <v>2868</v>
      </c>
      <c r="E5686" s="249" t="s">
        <v>2864</v>
      </c>
      <c r="F5686" s="249"/>
      <c r="G5686" s="57" t="s">
        <v>266</v>
      </c>
      <c r="H5686" s="58">
        <v>1</v>
      </c>
      <c r="I5686" s="43">
        <f t="shared" si="987"/>
        <v>1.1200000000000001</v>
      </c>
      <c r="J5686" s="43">
        <f t="shared" si="988"/>
        <v>1.1200000000000001</v>
      </c>
      <c r="L5686">
        <f>_xlfn.XLOOKUP(B5686,Analítico!B:B,Analítico!I:I,0)</f>
        <v>1.1200000000000001</v>
      </c>
    </row>
    <row r="5687" spans="1:12" ht="25.5" customHeight="1" x14ac:dyDescent="0.25">
      <c r="A5687" s="55" t="s">
        <v>1627</v>
      </c>
      <c r="B5687" s="56" t="s">
        <v>2869</v>
      </c>
      <c r="C5687" s="55" t="s">
        <v>157</v>
      </c>
      <c r="D5687" s="55" t="s">
        <v>2870</v>
      </c>
      <c r="E5687" s="249" t="s">
        <v>1628</v>
      </c>
      <c r="F5687" s="249"/>
      <c r="G5687" s="57" t="s">
        <v>266</v>
      </c>
      <c r="H5687" s="58">
        <v>1</v>
      </c>
      <c r="I5687" s="43">
        <f t="shared" si="987"/>
        <v>0.06</v>
      </c>
      <c r="J5687" s="43">
        <f t="shared" si="988"/>
        <v>0.06</v>
      </c>
      <c r="L5687">
        <f>_xlfn.XLOOKUP(B5687,Analítico!B:B,Analítico!I:I,0)</f>
        <v>0.06</v>
      </c>
    </row>
    <row r="5688" spans="1:12" ht="25.5" customHeight="1" x14ac:dyDescent="0.25">
      <c r="A5688" s="55" t="s">
        <v>1627</v>
      </c>
      <c r="B5688" s="56" t="s">
        <v>3389</v>
      </c>
      <c r="C5688" s="55" t="s">
        <v>157</v>
      </c>
      <c r="D5688" s="55" t="s">
        <v>3390</v>
      </c>
      <c r="E5688" s="249" t="s">
        <v>1643</v>
      </c>
      <c r="F5688" s="249"/>
      <c r="G5688" s="57" t="s">
        <v>266</v>
      </c>
      <c r="H5688" s="58">
        <v>1</v>
      </c>
      <c r="I5688" s="59">
        <v>0.01</v>
      </c>
      <c r="J5688" s="59">
        <v>0.01</v>
      </c>
      <c r="L5688">
        <f>_xlfn.XLOOKUP(B5688,Analítico!B:B,Analítico!I:I,0)</f>
        <v>0</v>
      </c>
    </row>
    <row r="5689" spans="1:12" ht="25.5" customHeight="1" thickBot="1" x14ac:dyDescent="0.3">
      <c r="A5689" s="55" t="s">
        <v>1627</v>
      </c>
      <c r="B5689" s="56" t="s">
        <v>3391</v>
      </c>
      <c r="C5689" s="55" t="s">
        <v>157</v>
      </c>
      <c r="D5689" s="55" t="s">
        <v>3392</v>
      </c>
      <c r="E5689" s="249" t="s">
        <v>1643</v>
      </c>
      <c r="F5689" s="249"/>
      <c r="G5689" s="57" t="s">
        <v>266</v>
      </c>
      <c r="H5689" s="58">
        <v>1</v>
      </c>
      <c r="I5689" s="59">
        <v>0.82</v>
      </c>
      <c r="J5689" s="59">
        <v>0.82</v>
      </c>
      <c r="L5689">
        <f>_xlfn.XLOOKUP(B5689,Analítico!B:B,Analítico!I:I,0)</f>
        <v>0</v>
      </c>
    </row>
    <row r="5690" spans="1:12" ht="26.25" hidden="1" thickBot="1" x14ac:dyDescent="0.3">
      <c r="A5690" s="44"/>
      <c r="B5690" s="44"/>
      <c r="C5690" s="44"/>
      <c r="D5690" s="44"/>
      <c r="E5690" s="44" t="s">
        <v>1629</v>
      </c>
      <c r="F5690" s="45">
        <v>18.73</v>
      </c>
      <c r="G5690" s="44" t="s">
        <v>1630</v>
      </c>
      <c r="H5690" s="45">
        <v>0</v>
      </c>
      <c r="I5690" s="44" t="s">
        <v>1631</v>
      </c>
      <c r="J5690" s="45">
        <v>18.73</v>
      </c>
      <c r="L5690">
        <f>_xlfn.XLOOKUP(B5690,Analítico!B:B,Analítico!I:I,0)</f>
        <v>0</v>
      </c>
    </row>
    <row r="5691" spans="1:12" ht="15" hidden="1" customHeight="1" thickBot="1" x14ac:dyDescent="0.3">
      <c r="A5691" s="44"/>
      <c r="B5691" s="44"/>
      <c r="C5691" s="44"/>
      <c r="D5691" s="44"/>
      <c r="E5691" s="44" t="s">
        <v>1632</v>
      </c>
      <c r="F5691" s="45">
        <v>5.18</v>
      </c>
      <c r="G5691" s="44"/>
      <c r="H5691" s="229" t="s">
        <v>1633</v>
      </c>
      <c r="I5691" s="229"/>
      <c r="J5691" s="45">
        <v>28.77</v>
      </c>
      <c r="L5691">
        <f>_xlfn.XLOOKUP(B5691,Analítico!B:B,Analítico!I:I,0)</f>
        <v>0</v>
      </c>
    </row>
    <row r="5692" spans="1:12" ht="0.75" customHeight="1" thickTop="1" x14ac:dyDescent="0.25">
      <c r="A5692" s="49"/>
      <c r="B5692" s="49"/>
      <c r="C5692" s="49"/>
      <c r="D5692" s="49"/>
      <c r="E5692" s="49"/>
      <c r="F5692" s="49"/>
      <c r="G5692" s="49"/>
      <c r="H5692" s="49"/>
      <c r="I5692" s="49"/>
      <c r="J5692" s="49"/>
      <c r="L5692">
        <f>_xlfn.XLOOKUP(B5692,Analítico!B:B,Analítico!I:I,0)</f>
        <v>0</v>
      </c>
    </row>
    <row r="5693" spans="1:12" ht="18" hidden="1" customHeight="1" x14ac:dyDescent="0.25">
      <c r="A5693" s="36"/>
      <c r="B5693" s="37" t="s">
        <v>137</v>
      </c>
      <c r="C5693" s="36" t="s">
        <v>138</v>
      </c>
      <c r="D5693" s="36" t="s">
        <v>9</v>
      </c>
      <c r="E5693" s="250" t="s">
        <v>1626</v>
      </c>
      <c r="F5693" s="250"/>
      <c r="G5693" s="38" t="s">
        <v>139</v>
      </c>
      <c r="H5693" s="37" t="s">
        <v>140</v>
      </c>
      <c r="I5693" s="37" t="s">
        <v>141</v>
      </c>
      <c r="J5693" s="37" t="s">
        <v>10</v>
      </c>
      <c r="L5693" t="str">
        <f>_xlfn.XLOOKUP(B5693,Analítico!B:B,Analítico!I:I,0)</f>
        <v>Valor Unit</v>
      </c>
    </row>
    <row r="5694" spans="1:12" ht="24" customHeight="1" x14ac:dyDescent="0.25">
      <c r="A5694" s="39" t="s">
        <v>1636</v>
      </c>
      <c r="B5694" s="40" t="s">
        <v>1792</v>
      </c>
      <c r="C5694" s="39" t="s">
        <v>157</v>
      </c>
      <c r="D5694" s="39" t="s">
        <v>1793</v>
      </c>
      <c r="E5694" s="251" t="s">
        <v>1637</v>
      </c>
      <c r="F5694" s="251"/>
      <c r="G5694" s="41" t="s">
        <v>266</v>
      </c>
      <c r="H5694" s="42">
        <v>1</v>
      </c>
      <c r="I5694" s="43">
        <f>L5694</f>
        <v>26.65</v>
      </c>
      <c r="J5694" s="43">
        <f>H5694*I5694</f>
        <v>26.65</v>
      </c>
      <c r="L5694">
        <f>_xlfn.XLOOKUP(B5694,Analítico!B:B,Analítico!I:I,0)</f>
        <v>26.65</v>
      </c>
    </row>
    <row r="5695" spans="1:12" ht="25.5" customHeight="1" x14ac:dyDescent="0.25">
      <c r="A5695" s="50" t="s">
        <v>1638</v>
      </c>
      <c r="B5695" s="51" t="s">
        <v>3630</v>
      </c>
      <c r="C5695" s="50" t="s">
        <v>157</v>
      </c>
      <c r="D5695" s="50" t="s">
        <v>3631</v>
      </c>
      <c r="E5695" s="248" t="s">
        <v>1637</v>
      </c>
      <c r="F5695" s="248"/>
      <c r="G5695" s="52" t="s">
        <v>266</v>
      </c>
      <c r="H5695" s="53">
        <v>1</v>
      </c>
      <c r="I5695" s="54">
        <v>0.46</v>
      </c>
      <c r="J5695" s="54">
        <v>0.46</v>
      </c>
      <c r="L5695">
        <f>_xlfn.XLOOKUP(B5695,Analítico!B:B,Analítico!I:I,0)</f>
        <v>0</v>
      </c>
    </row>
    <row r="5696" spans="1:12" ht="24" customHeight="1" x14ac:dyDescent="0.25">
      <c r="A5696" s="55" t="s">
        <v>1627</v>
      </c>
      <c r="B5696" s="56" t="s">
        <v>3157</v>
      </c>
      <c r="C5696" s="55" t="s">
        <v>157</v>
      </c>
      <c r="D5696" s="55" t="s">
        <v>3158</v>
      </c>
      <c r="E5696" s="249" t="s">
        <v>1665</v>
      </c>
      <c r="F5696" s="249"/>
      <c r="G5696" s="57" t="s">
        <v>266</v>
      </c>
      <c r="H5696" s="58">
        <v>1</v>
      </c>
      <c r="I5696" s="43">
        <f t="shared" ref="I5696:I5700" si="989">L5696</f>
        <v>20.32</v>
      </c>
      <c r="J5696" s="43">
        <f t="shared" ref="J5696:J5700" si="990">H5696*I5696</f>
        <v>20.32</v>
      </c>
      <c r="L5696">
        <f>_xlfn.XLOOKUP(B5696,Analítico!B:B,Analítico!I:I,0)</f>
        <v>20.32</v>
      </c>
    </row>
    <row r="5697" spans="1:12" ht="25.5" customHeight="1" x14ac:dyDescent="0.25">
      <c r="A5697" s="55" t="s">
        <v>1627</v>
      </c>
      <c r="B5697" s="56" t="s">
        <v>2862</v>
      </c>
      <c r="C5697" s="55" t="s">
        <v>157</v>
      </c>
      <c r="D5697" s="55" t="s">
        <v>2863</v>
      </c>
      <c r="E5697" s="249" t="s">
        <v>2864</v>
      </c>
      <c r="F5697" s="249"/>
      <c r="G5697" s="57" t="s">
        <v>266</v>
      </c>
      <c r="H5697" s="58">
        <v>1</v>
      </c>
      <c r="I5697" s="43">
        <f t="shared" si="989"/>
        <v>2.11</v>
      </c>
      <c r="J5697" s="43">
        <f t="shared" si="990"/>
        <v>2.11</v>
      </c>
      <c r="L5697">
        <f>_xlfn.XLOOKUP(B5697,Analítico!B:B,Analítico!I:I,0)</f>
        <v>2.11</v>
      </c>
    </row>
    <row r="5698" spans="1:12" ht="25.5" customHeight="1" x14ac:dyDescent="0.25">
      <c r="A5698" s="55" t="s">
        <v>1627</v>
      </c>
      <c r="B5698" s="56" t="s">
        <v>2865</v>
      </c>
      <c r="C5698" s="55" t="s">
        <v>157</v>
      </c>
      <c r="D5698" s="55" t="s">
        <v>2866</v>
      </c>
      <c r="E5698" s="249" t="s">
        <v>1656</v>
      </c>
      <c r="F5698" s="249"/>
      <c r="G5698" s="57" t="s">
        <v>266</v>
      </c>
      <c r="H5698" s="58">
        <v>1</v>
      </c>
      <c r="I5698" s="43">
        <f t="shared" si="989"/>
        <v>0.65</v>
      </c>
      <c r="J5698" s="43">
        <f t="shared" si="990"/>
        <v>0.65</v>
      </c>
      <c r="L5698">
        <f>_xlfn.XLOOKUP(B5698,Analítico!B:B,Analítico!I:I,0)</f>
        <v>0.65</v>
      </c>
    </row>
    <row r="5699" spans="1:12" ht="25.5" customHeight="1" x14ac:dyDescent="0.25">
      <c r="A5699" s="55" t="s">
        <v>1627</v>
      </c>
      <c r="B5699" s="56" t="s">
        <v>2867</v>
      </c>
      <c r="C5699" s="55" t="s">
        <v>157</v>
      </c>
      <c r="D5699" s="55" t="s">
        <v>2868</v>
      </c>
      <c r="E5699" s="249" t="s">
        <v>2864</v>
      </c>
      <c r="F5699" s="249"/>
      <c r="G5699" s="57" t="s">
        <v>266</v>
      </c>
      <c r="H5699" s="58">
        <v>1</v>
      </c>
      <c r="I5699" s="43">
        <f t="shared" si="989"/>
        <v>1.1200000000000001</v>
      </c>
      <c r="J5699" s="43">
        <f t="shared" si="990"/>
        <v>1.1200000000000001</v>
      </c>
      <c r="L5699">
        <f>_xlfn.XLOOKUP(B5699,Analítico!B:B,Analítico!I:I,0)</f>
        <v>1.1200000000000001</v>
      </c>
    </row>
    <row r="5700" spans="1:12" ht="25.5" customHeight="1" x14ac:dyDescent="0.25">
      <c r="A5700" s="55" t="s">
        <v>1627</v>
      </c>
      <c r="B5700" s="56" t="s">
        <v>2869</v>
      </c>
      <c r="C5700" s="55" t="s">
        <v>157</v>
      </c>
      <c r="D5700" s="55" t="s">
        <v>2870</v>
      </c>
      <c r="E5700" s="249" t="s">
        <v>1628</v>
      </c>
      <c r="F5700" s="249"/>
      <c r="G5700" s="57" t="s">
        <v>266</v>
      </c>
      <c r="H5700" s="58">
        <v>1</v>
      </c>
      <c r="I5700" s="43">
        <f t="shared" si="989"/>
        <v>0.06</v>
      </c>
      <c r="J5700" s="43">
        <f t="shared" si="990"/>
        <v>0.06</v>
      </c>
      <c r="L5700">
        <f>_xlfn.XLOOKUP(B5700,Analítico!B:B,Analítico!I:I,0)</f>
        <v>0.06</v>
      </c>
    </row>
    <row r="5701" spans="1:12" ht="25.5" customHeight="1" x14ac:dyDescent="0.25">
      <c r="A5701" s="55" t="s">
        <v>1627</v>
      </c>
      <c r="B5701" s="56" t="s">
        <v>3375</v>
      </c>
      <c r="C5701" s="55" t="s">
        <v>157</v>
      </c>
      <c r="D5701" s="55" t="s">
        <v>3376</v>
      </c>
      <c r="E5701" s="249" t="s">
        <v>1643</v>
      </c>
      <c r="F5701" s="249"/>
      <c r="G5701" s="57" t="s">
        <v>266</v>
      </c>
      <c r="H5701" s="58">
        <v>1</v>
      </c>
      <c r="I5701" s="59">
        <v>0.84</v>
      </c>
      <c r="J5701" s="59">
        <v>0.84</v>
      </c>
      <c r="L5701">
        <f>_xlfn.XLOOKUP(B5701,Analítico!B:B,Analítico!I:I,0)</f>
        <v>0</v>
      </c>
    </row>
    <row r="5702" spans="1:12" ht="25.5" customHeight="1" thickBot="1" x14ac:dyDescent="0.3">
      <c r="A5702" s="55" t="s">
        <v>1627</v>
      </c>
      <c r="B5702" s="56" t="s">
        <v>3377</v>
      </c>
      <c r="C5702" s="55" t="s">
        <v>157</v>
      </c>
      <c r="D5702" s="55" t="s">
        <v>3378</v>
      </c>
      <c r="E5702" s="249" t="s">
        <v>1643</v>
      </c>
      <c r="F5702" s="249"/>
      <c r="G5702" s="57" t="s">
        <v>266</v>
      </c>
      <c r="H5702" s="58">
        <v>1</v>
      </c>
      <c r="I5702" s="59">
        <v>1.17</v>
      </c>
      <c r="J5702" s="59">
        <v>1.17</v>
      </c>
      <c r="L5702">
        <f>_xlfn.XLOOKUP(B5702,Analítico!B:B,Analítico!I:I,0)</f>
        <v>0</v>
      </c>
    </row>
    <row r="5703" spans="1:12" ht="26.25" hidden="1" thickBot="1" x14ac:dyDescent="0.3">
      <c r="A5703" s="44"/>
      <c r="B5703" s="44"/>
      <c r="C5703" s="44"/>
      <c r="D5703" s="44"/>
      <c r="E5703" s="44" t="s">
        <v>1629</v>
      </c>
      <c r="F5703" s="45">
        <v>21.14</v>
      </c>
      <c r="G5703" s="44" t="s">
        <v>1630</v>
      </c>
      <c r="H5703" s="45">
        <v>0</v>
      </c>
      <c r="I5703" s="44" t="s">
        <v>1631</v>
      </c>
      <c r="J5703" s="45">
        <v>21.14</v>
      </c>
      <c r="L5703">
        <f>_xlfn.XLOOKUP(B5703,Analítico!B:B,Analítico!I:I,0)</f>
        <v>0</v>
      </c>
    </row>
    <row r="5704" spans="1:12" ht="15" hidden="1" customHeight="1" thickBot="1" x14ac:dyDescent="0.3">
      <c r="A5704" s="44"/>
      <c r="B5704" s="44"/>
      <c r="C5704" s="44"/>
      <c r="D5704" s="44"/>
      <c r="E5704" s="44" t="s">
        <v>1632</v>
      </c>
      <c r="F5704" s="45">
        <v>5.97</v>
      </c>
      <c r="G5704" s="44"/>
      <c r="H5704" s="229" t="s">
        <v>1633</v>
      </c>
      <c r="I5704" s="229"/>
      <c r="J5704" s="45">
        <v>33.15</v>
      </c>
      <c r="L5704">
        <f>_xlfn.XLOOKUP(B5704,Analítico!B:B,Analítico!I:I,0)</f>
        <v>0</v>
      </c>
    </row>
    <row r="5705" spans="1:12" ht="0.75" customHeight="1" thickTop="1" x14ac:dyDescent="0.25">
      <c r="A5705" s="49"/>
      <c r="B5705" s="49"/>
      <c r="C5705" s="49"/>
      <c r="D5705" s="49"/>
      <c r="E5705" s="49"/>
      <c r="F5705" s="49"/>
      <c r="G5705" s="49"/>
      <c r="H5705" s="49"/>
      <c r="I5705" s="49"/>
      <c r="J5705" s="49"/>
      <c r="L5705">
        <f>_xlfn.XLOOKUP(B5705,Analítico!B:B,Analítico!I:I,0)</f>
        <v>0</v>
      </c>
    </row>
    <row r="5706" spans="1:12" ht="18" hidden="1" customHeight="1" x14ac:dyDescent="0.25">
      <c r="A5706" s="36"/>
      <c r="B5706" s="37" t="s">
        <v>137</v>
      </c>
      <c r="C5706" s="36" t="s">
        <v>138</v>
      </c>
      <c r="D5706" s="36" t="s">
        <v>9</v>
      </c>
      <c r="E5706" s="250" t="s">
        <v>1626</v>
      </c>
      <c r="F5706" s="250"/>
      <c r="G5706" s="38" t="s">
        <v>139</v>
      </c>
      <c r="H5706" s="37" t="s">
        <v>140</v>
      </c>
      <c r="I5706" s="37" t="s">
        <v>141</v>
      </c>
      <c r="J5706" s="37" t="s">
        <v>10</v>
      </c>
      <c r="L5706" t="str">
        <f>_xlfn.XLOOKUP(B5706,Analítico!B:B,Analítico!I:I,0)</f>
        <v>Valor Unit</v>
      </c>
    </row>
    <row r="5707" spans="1:12" ht="39" customHeight="1" x14ac:dyDescent="0.25">
      <c r="A5707" s="39" t="s">
        <v>1636</v>
      </c>
      <c r="B5707" s="40" t="s">
        <v>2371</v>
      </c>
      <c r="C5707" s="39" t="s">
        <v>157</v>
      </c>
      <c r="D5707" s="39" t="s">
        <v>2372</v>
      </c>
      <c r="E5707" s="251" t="s">
        <v>1994</v>
      </c>
      <c r="F5707" s="251"/>
      <c r="G5707" s="41" t="s">
        <v>212</v>
      </c>
      <c r="H5707" s="42">
        <v>1</v>
      </c>
      <c r="I5707" s="43">
        <f t="shared" ref="I5707:I5711" si="991">L5707</f>
        <v>2783.4</v>
      </c>
      <c r="J5707" s="43">
        <f t="shared" ref="J5707:J5711" si="992">H5707*I5707</f>
        <v>2783.4</v>
      </c>
      <c r="L5707">
        <f>_xlfn.XLOOKUP(B5707,Analítico!B:B,Analítico!I:I,0)</f>
        <v>2783.4</v>
      </c>
    </row>
    <row r="5708" spans="1:12" ht="25.5" customHeight="1" x14ac:dyDescent="0.25">
      <c r="A5708" s="50" t="s">
        <v>1638</v>
      </c>
      <c r="B5708" s="51" t="s">
        <v>1837</v>
      </c>
      <c r="C5708" s="50" t="s">
        <v>157</v>
      </c>
      <c r="D5708" s="50" t="s">
        <v>1838</v>
      </c>
      <c r="E5708" s="248" t="s">
        <v>1637</v>
      </c>
      <c r="F5708" s="248"/>
      <c r="G5708" s="52" t="s">
        <v>266</v>
      </c>
      <c r="H5708" s="53">
        <v>1.1919999999999999</v>
      </c>
      <c r="I5708" s="43">
        <f t="shared" si="991"/>
        <v>19.16</v>
      </c>
      <c r="J5708" s="43">
        <f t="shared" si="992"/>
        <v>22.838719999999999</v>
      </c>
      <c r="L5708">
        <f>_xlfn.XLOOKUP(B5708,Analítico!B:B,Analítico!I:I,0)</f>
        <v>19.16</v>
      </c>
    </row>
    <row r="5709" spans="1:12" ht="25.5" customHeight="1" x14ac:dyDescent="0.25">
      <c r="A5709" s="50" t="s">
        <v>1638</v>
      </c>
      <c r="B5709" s="51" t="s">
        <v>1839</v>
      </c>
      <c r="C5709" s="50" t="s">
        <v>157</v>
      </c>
      <c r="D5709" s="50" t="s">
        <v>1840</v>
      </c>
      <c r="E5709" s="248" t="s">
        <v>1637</v>
      </c>
      <c r="F5709" s="248"/>
      <c r="G5709" s="52" t="s">
        <v>266</v>
      </c>
      <c r="H5709" s="53">
        <v>5.96</v>
      </c>
      <c r="I5709" s="43">
        <f t="shared" si="991"/>
        <v>25.18</v>
      </c>
      <c r="J5709" s="43">
        <f t="shared" si="992"/>
        <v>150.0728</v>
      </c>
      <c r="L5709">
        <f>_xlfn.XLOOKUP(B5709,Analítico!B:B,Analítico!I:I,0)</f>
        <v>25.18</v>
      </c>
    </row>
    <row r="5710" spans="1:12" ht="24" customHeight="1" x14ac:dyDescent="0.25">
      <c r="A5710" s="50" t="s">
        <v>1638</v>
      </c>
      <c r="B5710" s="51" t="s">
        <v>1792</v>
      </c>
      <c r="C5710" s="50" t="s">
        <v>157</v>
      </c>
      <c r="D5710" s="50" t="s">
        <v>1793</v>
      </c>
      <c r="E5710" s="248" t="s">
        <v>1637</v>
      </c>
      <c r="F5710" s="248"/>
      <c r="G5710" s="52" t="s">
        <v>266</v>
      </c>
      <c r="H5710" s="53">
        <v>31.5459</v>
      </c>
      <c r="I5710" s="43">
        <f t="shared" si="991"/>
        <v>26.65</v>
      </c>
      <c r="J5710" s="43">
        <f t="shared" si="992"/>
        <v>840.69823499999995</v>
      </c>
      <c r="L5710">
        <f>_xlfn.XLOOKUP(B5710,Analítico!B:B,Analítico!I:I,0)</f>
        <v>26.65</v>
      </c>
    </row>
    <row r="5711" spans="1:12" ht="24" customHeight="1" x14ac:dyDescent="0.25">
      <c r="A5711" s="50" t="s">
        <v>1638</v>
      </c>
      <c r="B5711" s="51" t="s">
        <v>1186</v>
      </c>
      <c r="C5711" s="50" t="s">
        <v>157</v>
      </c>
      <c r="D5711" s="50" t="s">
        <v>1187</v>
      </c>
      <c r="E5711" s="248" t="s">
        <v>1637</v>
      </c>
      <c r="F5711" s="248"/>
      <c r="G5711" s="52" t="s">
        <v>266</v>
      </c>
      <c r="H5711" s="53">
        <v>31.5459</v>
      </c>
      <c r="I5711" s="43">
        <f t="shared" si="991"/>
        <v>18.82</v>
      </c>
      <c r="J5711" s="43">
        <f t="shared" si="992"/>
        <v>593.69383800000003</v>
      </c>
      <c r="L5711">
        <f>_xlfn.XLOOKUP(B5711,Analítico!B:B,Analítico!I:I,0)</f>
        <v>18.82</v>
      </c>
    </row>
    <row r="5712" spans="1:12" ht="39" customHeight="1" x14ac:dyDescent="0.25">
      <c r="A5712" s="50" t="s">
        <v>1638</v>
      </c>
      <c r="B5712" s="51" t="s">
        <v>3528</v>
      </c>
      <c r="C5712" s="50" t="s">
        <v>157</v>
      </c>
      <c r="D5712" s="50" t="s">
        <v>3529</v>
      </c>
      <c r="E5712" s="248" t="s">
        <v>1900</v>
      </c>
      <c r="F5712" s="248"/>
      <c r="G5712" s="52" t="s">
        <v>1901</v>
      </c>
      <c r="H5712" s="53">
        <v>6.6349999999999998</v>
      </c>
      <c r="I5712" s="54">
        <v>1.29</v>
      </c>
      <c r="J5712" s="54">
        <v>8.5500000000000007</v>
      </c>
      <c r="L5712">
        <f>_xlfn.XLOOKUP(B5712,Analítico!B:B,Analítico!I:I,0)</f>
        <v>0</v>
      </c>
    </row>
    <row r="5713" spans="1:12" ht="39" customHeight="1" x14ac:dyDescent="0.25">
      <c r="A5713" s="50" t="s">
        <v>1638</v>
      </c>
      <c r="B5713" s="51" t="s">
        <v>3530</v>
      </c>
      <c r="C5713" s="50" t="s">
        <v>157</v>
      </c>
      <c r="D5713" s="50" t="s">
        <v>3531</v>
      </c>
      <c r="E5713" s="248" t="s">
        <v>1900</v>
      </c>
      <c r="F5713" s="248"/>
      <c r="G5713" s="52" t="s">
        <v>1904</v>
      </c>
      <c r="H5713" s="53">
        <v>18.246200000000002</v>
      </c>
      <c r="I5713" s="54">
        <v>0.5</v>
      </c>
      <c r="J5713" s="54">
        <v>9.1199999999999992</v>
      </c>
      <c r="L5713">
        <f>_xlfn.XLOOKUP(B5713,Analítico!B:B,Analítico!I:I,0)</f>
        <v>0</v>
      </c>
    </row>
    <row r="5714" spans="1:12" ht="39" customHeight="1" x14ac:dyDescent="0.25">
      <c r="A5714" s="50" t="s">
        <v>1638</v>
      </c>
      <c r="B5714" s="51" t="s">
        <v>1898</v>
      </c>
      <c r="C5714" s="50" t="s">
        <v>157</v>
      </c>
      <c r="D5714" s="50" t="s">
        <v>1899</v>
      </c>
      <c r="E5714" s="248" t="s">
        <v>1900</v>
      </c>
      <c r="F5714" s="248"/>
      <c r="G5714" s="52" t="s">
        <v>1901</v>
      </c>
      <c r="H5714" s="53">
        <v>0.48770000000000002</v>
      </c>
      <c r="I5714" s="43">
        <f t="shared" ref="I5714:I5715" si="993">L5714</f>
        <v>21.99</v>
      </c>
      <c r="J5714" s="43">
        <f t="shared" ref="J5714:J5715" si="994">H5714*I5714</f>
        <v>10.724523</v>
      </c>
      <c r="L5714">
        <f>_xlfn.XLOOKUP(B5714,Analítico!B:B,Analítico!I:I,0)</f>
        <v>21.99</v>
      </c>
    </row>
    <row r="5715" spans="1:12" ht="39" customHeight="1" x14ac:dyDescent="0.25">
      <c r="A5715" s="50" t="s">
        <v>1638</v>
      </c>
      <c r="B5715" s="51" t="s">
        <v>1902</v>
      </c>
      <c r="C5715" s="50" t="s">
        <v>157</v>
      </c>
      <c r="D5715" s="50" t="s">
        <v>1903</v>
      </c>
      <c r="E5715" s="248" t="s">
        <v>1900</v>
      </c>
      <c r="F5715" s="248"/>
      <c r="G5715" s="52" t="s">
        <v>1904</v>
      </c>
      <c r="H5715" s="53">
        <v>0.70430000000000004</v>
      </c>
      <c r="I5715" s="43">
        <f t="shared" si="993"/>
        <v>20.78</v>
      </c>
      <c r="J5715" s="43">
        <f t="shared" si="994"/>
        <v>14.635354000000001</v>
      </c>
      <c r="L5715">
        <f>_xlfn.XLOOKUP(B5715,Analítico!B:B,Analítico!I:I,0)</f>
        <v>20.78</v>
      </c>
    </row>
    <row r="5716" spans="1:12" ht="39" customHeight="1" x14ac:dyDescent="0.25">
      <c r="A5716" s="50" t="s">
        <v>1638</v>
      </c>
      <c r="B5716" s="51" t="s">
        <v>3419</v>
      </c>
      <c r="C5716" s="50" t="s">
        <v>157</v>
      </c>
      <c r="D5716" s="50" t="s">
        <v>3420</v>
      </c>
      <c r="E5716" s="248" t="s">
        <v>1994</v>
      </c>
      <c r="F5716" s="248"/>
      <c r="G5716" s="52" t="s">
        <v>259</v>
      </c>
      <c r="H5716" s="53">
        <v>27.898800000000001</v>
      </c>
      <c r="I5716" s="54">
        <v>15.93</v>
      </c>
      <c r="J5716" s="54">
        <v>444.42</v>
      </c>
      <c r="L5716">
        <f>_xlfn.XLOOKUP(B5716,Analítico!B:B,Analítico!I:I,0)</f>
        <v>0</v>
      </c>
    </row>
    <row r="5717" spans="1:12" ht="39" customHeight="1" x14ac:dyDescent="0.25">
      <c r="A5717" s="50" t="s">
        <v>1638</v>
      </c>
      <c r="B5717" s="51" t="s">
        <v>3534</v>
      </c>
      <c r="C5717" s="50" t="s">
        <v>157</v>
      </c>
      <c r="D5717" s="50" t="s">
        <v>3535</v>
      </c>
      <c r="E5717" s="248" t="s">
        <v>1994</v>
      </c>
      <c r="F5717" s="248"/>
      <c r="G5717" s="52" t="s">
        <v>212</v>
      </c>
      <c r="H5717" s="53">
        <v>1.2</v>
      </c>
      <c r="I5717" s="54">
        <v>477.92</v>
      </c>
      <c r="J5717" s="54">
        <v>573.5</v>
      </c>
      <c r="L5717">
        <f>_xlfn.XLOOKUP(B5717,Analítico!B:B,Analítico!I:I,0)</f>
        <v>0</v>
      </c>
    </row>
    <row r="5718" spans="1:12" ht="39" customHeight="1" x14ac:dyDescent="0.25">
      <c r="A5718" s="55" t="s">
        <v>1627</v>
      </c>
      <c r="B5718" s="56" t="s">
        <v>3901</v>
      </c>
      <c r="C5718" s="55" t="s">
        <v>157</v>
      </c>
      <c r="D5718" s="55" t="s">
        <v>3902</v>
      </c>
      <c r="E5718" s="249" t="s">
        <v>1648</v>
      </c>
      <c r="F5718" s="249"/>
      <c r="G5718" s="57" t="s">
        <v>159</v>
      </c>
      <c r="H5718" s="58">
        <v>1.9403999999999999</v>
      </c>
      <c r="I5718" s="59">
        <v>52.36</v>
      </c>
      <c r="J5718" s="59">
        <v>101.59</v>
      </c>
      <c r="L5718">
        <f>_xlfn.XLOOKUP(B5718,Analítico!B:B,Analítico!I:I,0)</f>
        <v>0</v>
      </c>
    </row>
    <row r="5719" spans="1:12" ht="25.5" customHeight="1" x14ac:dyDescent="0.25">
      <c r="A5719" s="55" t="s">
        <v>1627</v>
      </c>
      <c r="B5719" s="56" t="s">
        <v>2373</v>
      </c>
      <c r="C5719" s="55" t="s">
        <v>157</v>
      </c>
      <c r="D5719" s="55" t="s">
        <v>2374</v>
      </c>
      <c r="E5719" s="249" t="s">
        <v>1648</v>
      </c>
      <c r="F5719" s="249"/>
      <c r="G5719" s="57" t="s">
        <v>1724</v>
      </c>
      <c r="H5719" s="58">
        <v>8.3299999999999999E-2</v>
      </c>
      <c r="I5719" s="43">
        <f t="shared" ref="I5719:I5720" si="995">L5719</f>
        <v>8.19</v>
      </c>
      <c r="J5719" s="43">
        <f t="shared" ref="J5719:J5720" si="996">H5719*I5719</f>
        <v>0.68222699999999992</v>
      </c>
      <c r="L5719">
        <f>_xlfn.XLOOKUP(B5719,Analítico!B:B,Analítico!I:I,0)</f>
        <v>8.19</v>
      </c>
    </row>
    <row r="5720" spans="1:12" ht="25.5" customHeight="1" x14ac:dyDescent="0.25">
      <c r="A5720" s="55" t="s">
        <v>1627</v>
      </c>
      <c r="B5720" s="56" t="s">
        <v>2377</v>
      </c>
      <c r="C5720" s="55" t="s">
        <v>157</v>
      </c>
      <c r="D5720" s="55" t="s">
        <v>2378</v>
      </c>
      <c r="E5720" s="249" t="s">
        <v>1648</v>
      </c>
      <c r="F5720" s="249"/>
      <c r="G5720" s="57" t="s">
        <v>255</v>
      </c>
      <c r="H5720" s="58">
        <v>5.6283000000000003</v>
      </c>
      <c r="I5720" s="43">
        <f t="shared" si="995"/>
        <v>3.4</v>
      </c>
      <c r="J5720" s="43">
        <f t="shared" si="996"/>
        <v>19.136220000000002</v>
      </c>
      <c r="L5720">
        <f>_xlfn.XLOOKUP(B5720,Analítico!B:B,Analítico!I:I,0)</f>
        <v>3.4</v>
      </c>
    </row>
    <row r="5721" spans="1:12" ht="25.5" customHeight="1" thickBot="1" x14ac:dyDescent="0.3">
      <c r="A5721" s="55" t="s">
        <v>1627</v>
      </c>
      <c r="B5721" s="56" t="s">
        <v>3903</v>
      </c>
      <c r="C5721" s="55" t="s">
        <v>157</v>
      </c>
      <c r="D5721" s="55" t="s">
        <v>3904</v>
      </c>
      <c r="E5721" s="249" t="s">
        <v>1648</v>
      </c>
      <c r="F5721" s="249"/>
      <c r="G5721" s="57" t="s">
        <v>259</v>
      </c>
      <c r="H5721" s="58">
        <v>0.4365</v>
      </c>
      <c r="I5721" s="59">
        <v>25.34</v>
      </c>
      <c r="J5721" s="59">
        <v>11.06</v>
      </c>
      <c r="L5721">
        <f>_xlfn.XLOOKUP(B5721,Analítico!B:B,Analítico!I:I,0)</f>
        <v>0</v>
      </c>
    </row>
    <row r="5722" spans="1:12" ht="26.25" hidden="1" thickBot="1" x14ac:dyDescent="0.3">
      <c r="A5722" s="44"/>
      <c r="B5722" s="44"/>
      <c r="C5722" s="44"/>
      <c r="D5722" s="44"/>
      <c r="E5722" s="44" t="s">
        <v>1629</v>
      </c>
      <c r="F5722" s="45">
        <v>1420.74</v>
      </c>
      <c r="G5722" s="44" t="s">
        <v>1630</v>
      </c>
      <c r="H5722" s="45">
        <v>0</v>
      </c>
      <c r="I5722" s="44" t="s">
        <v>1631</v>
      </c>
      <c r="J5722" s="45">
        <v>1420.74</v>
      </c>
      <c r="L5722">
        <f>_xlfn.XLOOKUP(B5722,Analítico!B:B,Analítico!I:I,0)</f>
        <v>0</v>
      </c>
    </row>
    <row r="5723" spans="1:12" ht="15" hidden="1" customHeight="1" thickBot="1" x14ac:dyDescent="0.3">
      <c r="A5723" s="44"/>
      <c r="B5723" s="44"/>
      <c r="C5723" s="44"/>
      <c r="D5723" s="44"/>
      <c r="E5723" s="44" t="s">
        <v>1632</v>
      </c>
      <c r="F5723" s="45">
        <v>622.96</v>
      </c>
      <c r="G5723" s="44"/>
      <c r="H5723" s="229" t="s">
        <v>1633</v>
      </c>
      <c r="I5723" s="229"/>
      <c r="J5723" s="45">
        <v>3454.6</v>
      </c>
      <c r="L5723">
        <f>_xlfn.XLOOKUP(B5723,Analítico!B:B,Analítico!I:I,0)</f>
        <v>0</v>
      </c>
    </row>
    <row r="5724" spans="1:12" ht="0.75" customHeight="1" thickTop="1" x14ac:dyDescent="0.25">
      <c r="A5724" s="49"/>
      <c r="B5724" s="49"/>
      <c r="C5724" s="49"/>
      <c r="D5724" s="49"/>
      <c r="E5724" s="49"/>
      <c r="F5724" s="49"/>
      <c r="G5724" s="49"/>
      <c r="H5724" s="49"/>
      <c r="I5724" s="49"/>
      <c r="J5724" s="49"/>
      <c r="L5724">
        <f>_xlfn.XLOOKUP(B5724,Analítico!B:B,Analítico!I:I,0)</f>
        <v>0</v>
      </c>
    </row>
    <row r="5725" spans="1:12" ht="18" hidden="1" customHeight="1" x14ac:dyDescent="0.25">
      <c r="A5725" s="36"/>
      <c r="B5725" s="37" t="s">
        <v>137</v>
      </c>
      <c r="C5725" s="36" t="s">
        <v>138</v>
      </c>
      <c r="D5725" s="36" t="s">
        <v>9</v>
      </c>
      <c r="E5725" s="250" t="s">
        <v>1626</v>
      </c>
      <c r="F5725" s="250"/>
      <c r="G5725" s="38" t="s">
        <v>139</v>
      </c>
      <c r="H5725" s="37" t="s">
        <v>140</v>
      </c>
      <c r="I5725" s="37" t="s">
        <v>141</v>
      </c>
      <c r="J5725" s="37" t="s">
        <v>10</v>
      </c>
      <c r="L5725" t="str">
        <f>_xlfn.XLOOKUP(B5725,Analítico!B:B,Analítico!I:I,0)</f>
        <v>Valor Unit</v>
      </c>
    </row>
    <row r="5726" spans="1:12" ht="39" customHeight="1" x14ac:dyDescent="0.25">
      <c r="A5726" s="39" t="s">
        <v>1636</v>
      </c>
      <c r="B5726" s="40" t="s">
        <v>2691</v>
      </c>
      <c r="C5726" s="39" t="s">
        <v>157</v>
      </c>
      <c r="D5726" s="39" t="s">
        <v>2692</v>
      </c>
      <c r="E5726" s="251" t="s">
        <v>1994</v>
      </c>
      <c r="F5726" s="251"/>
      <c r="G5726" s="41" t="s">
        <v>212</v>
      </c>
      <c r="H5726" s="42">
        <v>1</v>
      </c>
      <c r="I5726" s="43">
        <f t="shared" ref="I5726:I5730" si="997">L5726</f>
        <v>2302.16</v>
      </c>
      <c r="J5726" s="43">
        <f t="shared" ref="J5726:J5730" si="998">H5726*I5726</f>
        <v>2302.16</v>
      </c>
      <c r="L5726">
        <f>_xlfn.XLOOKUP(B5726,Analítico!B:B,Analítico!I:I,0)</f>
        <v>2302.16</v>
      </c>
    </row>
    <row r="5727" spans="1:12" ht="25.5" customHeight="1" x14ac:dyDescent="0.25">
      <c r="A5727" s="50" t="s">
        <v>1638</v>
      </c>
      <c r="B5727" s="51" t="s">
        <v>1837</v>
      </c>
      <c r="C5727" s="50" t="s">
        <v>157</v>
      </c>
      <c r="D5727" s="50" t="s">
        <v>1838</v>
      </c>
      <c r="E5727" s="248" t="s">
        <v>1637</v>
      </c>
      <c r="F5727" s="248"/>
      <c r="G5727" s="52" t="s">
        <v>266</v>
      </c>
      <c r="H5727" s="53">
        <v>0.73560000000000003</v>
      </c>
      <c r="I5727" s="43">
        <f t="shared" si="997"/>
        <v>19.16</v>
      </c>
      <c r="J5727" s="43">
        <f t="shared" si="998"/>
        <v>14.094096</v>
      </c>
      <c r="L5727">
        <f>_xlfn.XLOOKUP(B5727,Analítico!B:B,Analítico!I:I,0)</f>
        <v>19.16</v>
      </c>
    </row>
    <row r="5728" spans="1:12" ht="25.5" customHeight="1" x14ac:dyDescent="0.25">
      <c r="A5728" s="50" t="s">
        <v>1638</v>
      </c>
      <c r="B5728" s="51" t="s">
        <v>1839</v>
      </c>
      <c r="C5728" s="50" t="s">
        <v>157</v>
      </c>
      <c r="D5728" s="50" t="s">
        <v>1840</v>
      </c>
      <c r="E5728" s="248" t="s">
        <v>1637</v>
      </c>
      <c r="F5728" s="248"/>
      <c r="G5728" s="52" t="s">
        <v>266</v>
      </c>
      <c r="H5728" s="53">
        <v>3.6779999999999999</v>
      </c>
      <c r="I5728" s="43">
        <f t="shared" si="997"/>
        <v>25.18</v>
      </c>
      <c r="J5728" s="43">
        <f t="shared" si="998"/>
        <v>92.612039999999993</v>
      </c>
      <c r="L5728">
        <f>_xlfn.XLOOKUP(B5728,Analítico!B:B,Analítico!I:I,0)</f>
        <v>25.18</v>
      </c>
    </row>
    <row r="5729" spans="1:12" ht="24" customHeight="1" x14ac:dyDescent="0.25">
      <c r="A5729" s="50" t="s">
        <v>1638</v>
      </c>
      <c r="B5729" s="51" t="s">
        <v>1792</v>
      </c>
      <c r="C5729" s="50" t="s">
        <v>157</v>
      </c>
      <c r="D5729" s="50" t="s">
        <v>1793</v>
      </c>
      <c r="E5729" s="248" t="s">
        <v>1637</v>
      </c>
      <c r="F5729" s="248"/>
      <c r="G5729" s="52" t="s">
        <v>266</v>
      </c>
      <c r="H5729" s="53">
        <v>22.888400000000001</v>
      </c>
      <c r="I5729" s="43">
        <f t="shared" si="997"/>
        <v>26.65</v>
      </c>
      <c r="J5729" s="43">
        <f t="shared" si="998"/>
        <v>609.97586000000001</v>
      </c>
      <c r="L5729">
        <f>_xlfn.XLOOKUP(B5729,Analítico!B:B,Analítico!I:I,0)</f>
        <v>26.65</v>
      </c>
    </row>
    <row r="5730" spans="1:12" ht="24" customHeight="1" x14ac:dyDescent="0.25">
      <c r="A5730" s="50" t="s">
        <v>1638</v>
      </c>
      <c r="B5730" s="51" t="s">
        <v>1186</v>
      </c>
      <c r="C5730" s="50" t="s">
        <v>157</v>
      </c>
      <c r="D5730" s="50" t="s">
        <v>1187</v>
      </c>
      <c r="E5730" s="248" t="s">
        <v>1637</v>
      </c>
      <c r="F5730" s="248"/>
      <c r="G5730" s="52" t="s">
        <v>266</v>
      </c>
      <c r="H5730" s="53">
        <v>22.888400000000001</v>
      </c>
      <c r="I5730" s="43">
        <f t="shared" si="997"/>
        <v>18.82</v>
      </c>
      <c r="J5730" s="43">
        <f t="shared" si="998"/>
        <v>430.75968800000004</v>
      </c>
      <c r="L5730">
        <f>_xlfn.XLOOKUP(B5730,Analítico!B:B,Analítico!I:I,0)</f>
        <v>18.82</v>
      </c>
    </row>
    <row r="5731" spans="1:12" ht="39" customHeight="1" x14ac:dyDescent="0.25">
      <c r="A5731" s="50" t="s">
        <v>1638</v>
      </c>
      <c r="B5731" s="51" t="s">
        <v>3528</v>
      </c>
      <c r="C5731" s="50" t="s">
        <v>157</v>
      </c>
      <c r="D5731" s="50" t="s">
        <v>3529</v>
      </c>
      <c r="E5731" s="248" t="s">
        <v>1900</v>
      </c>
      <c r="F5731" s="248"/>
      <c r="G5731" s="52" t="s">
        <v>1901</v>
      </c>
      <c r="H5731" s="53">
        <v>4.7533000000000003</v>
      </c>
      <c r="I5731" s="54">
        <v>1.29</v>
      </c>
      <c r="J5731" s="54">
        <v>6.13</v>
      </c>
      <c r="L5731">
        <f>_xlfn.XLOOKUP(B5731,Analítico!B:B,Analítico!I:I,0)</f>
        <v>0</v>
      </c>
    </row>
    <row r="5732" spans="1:12" ht="39" customHeight="1" x14ac:dyDescent="0.25">
      <c r="A5732" s="50" t="s">
        <v>1638</v>
      </c>
      <c r="B5732" s="51" t="s">
        <v>3530</v>
      </c>
      <c r="C5732" s="50" t="s">
        <v>157</v>
      </c>
      <c r="D5732" s="50" t="s">
        <v>3531</v>
      </c>
      <c r="E5732" s="248" t="s">
        <v>1900</v>
      </c>
      <c r="F5732" s="248"/>
      <c r="G5732" s="52" t="s">
        <v>1904</v>
      </c>
      <c r="H5732" s="53">
        <v>13.0715</v>
      </c>
      <c r="I5732" s="54">
        <v>0.5</v>
      </c>
      <c r="J5732" s="54">
        <v>6.53</v>
      </c>
      <c r="L5732">
        <f>_xlfn.XLOOKUP(B5732,Analítico!B:B,Analítico!I:I,0)</f>
        <v>0</v>
      </c>
    </row>
    <row r="5733" spans="1:12" ht="39" customHeight="1" x14ac:dyDescent="0.25">
      <c r="A5733" s="50" t="s">
        <v>1638</v>
      </c>
      <c r="B5733" s="51" t="s">
        <v>1898</v>
      </c>
      <c r="C5733" s="50" t="s">
        <v>157</v>
      </c>
      <c r="D5733" s="50" t="s">
        <v>1899</v>
      </c>
      <c r="E5733" s="248" t="s">
        <v>1900</v>
      </c>
      <c r="F5733" s="248"/>
      <c r="G5733" s="52" t="s">
        <v>1901</v>
      </c>
      <c r="H5733" s="53">
        <v>0.313</v>
      </c>
      <c r="I5733" s="43">
        <f t="shared" ref="I5733:I5734" si="999">L5733</f>
        <v>21.99</v>
      </c>
      <c r="J5733" s="43">
        <f t="shared" ref="J5733:J5734" si="1000">H5733*I5733</f>
        <v>6.8828699999999996</v>
      </c>
      <c r="L5733">
        <f>_xlfn.XLOOKUP(B5733,Analítico!B:B,Analítico!I:I,0)</f>
        <v>21.99</v>
      </c>
    </row>
    <row r="5734" spans="1:12" ht="39" customHeight="1" x14ac:dyDescent="0.25">
      <c r="A5734" s="50" t="s">
        <v>1638</v>
      </c>
      <c r="B5734" s="51" t="s">
        <v>1902</v>
      </c>
      <c r="C5734" s="50" t="s">
        <v>157</v>
      </c>
      <c r="D5734" s="50" t="s">
        <v>1903</v>
      </c>
      <c r="E5734" s="248" t="s">
        <v>1900</v>
      </c>
      <c r="F5734" s="248"/>
      <c r="G5734" s="52" t="s">
        <v>1904</v>
      </c>
      <c r="H5734" s="53">
        <v>0.42259999999999998</v>
      </c>
      <c r="I5734" s="43">
        <f t="shared" si="999"/>
        <v>20.78</v>
      </c>
      <c r="J5734" s="43">
        <f t="shared" si="1000"/>
        <v>8.7816279999999995</v>
      </c>
      <c r="L5734">
        <f>_xlfn.XLOOKUP(B5734,Analítico!B:B,Analítico!I:I,0)</f>
        <v>20.78</v>
      </c>
    </row>
    <row r="5735" spans="1:12" ht="39" customHeight="1" x14ac:dyDescent="0.25">
      <c r="A5735" s="50" t="s">
        <v>1638</v>
      </c>
      <c r="B5735" s="51" t="s">
        <v>3419</v>
      </c>
      <c r="C5735" s="50" t="s">
        <v>157</v>
      </c>
      <c r="D5735" s="50" t="s">
        <v>3420</v>
      </c>
      <c r="E5735" s="248" t="s">
        <v>1994</v>
      </c>
      <c r="F5735" s="248"/>
      <c r="G5735" s="52" t="s">
        <v>259</v>
      </c>
      <c r="H5735" s="53">
        <v>28.936900000000001</v>
      </c>
      <c r="I5735" s="54">
        <v>15.93</v>
      </c>
      <c r="J5735" s="54">
        <v>460.96</v>
      </c>
      <c r="L5735">
        <f>_xlfn.XLOOKUP(B5735,Analítico!B:B,Analítico!I:I,0)</f>
        <v>0</v>
      </c>
    </row>
    <row r="5736" spans="1:12" ht="39" customHeight="1" x14ac:dyDescent="0.25">
      <c r="A5736" s="50" t="s">
        <v>1638</v>
      </c>
      <c r="B5736" s="51" t="s">
        <v>3536</v>
      </c>
      <c r="C5736" s="50" t="s">
        <v>157</v>
      </c>
      <c r="D5736" s="50" t="s">
        <v>3537</v>
      </c>
      <c r="E5736" s="248" t="s">
        <v>1994</v>
      </c>
      <c r="F5736" s="248"/>
      <c r="G5736" s="52" t="s">
        <v>212</v>
      </c>
      <c r="H5736" s="53">
        <v>1.2</v>
      </c>
      <c r="I5736" s="54">
        <v>493.58</v>
      </c>
      <c r="J5736" s="54">
        <v>592.29</v>
      </c>
      <c r="L5736">
        <f>_xlfn.XLOOKUP(B5736,Analítico!B:B,Analítico!I:I,0)</f>
        <v>0</v>
      </c>
    </row>
    <row r="5737" spans="1:12" ht="39" customHeight="1" x14ac:dyDescent="0.25">
      <c r="A5737" s="55" t="s">
        <v>1627</v>
      </c>
      <c r="B5737" s="56" t="s">
        <v>3901</v>
      </c>
      <c r="C5737" s="55" t="s">
        <v>157</v>
      </c>
      <c r="D5737" s="55" t="s">
        <v>3902</v>
      </c>
      <c r="E5737" s="249" t="s">
        <v>1648</v>
      </c>
      <c r="F5737" s="249"/>
      <c r="G5737" s="57" t="s">
        <v>159</v>
      </c>
      <c r="H5737" s="58">
        <v>1.3111999999999999</v>
      </c>
      <c r="I5737" s="59">
        <v>52.36</v>
      </c>
      <c r="J5737" s="59">
        <v>68.650000000000006</v>
      </c>
      <c r="L5737">
        <f>_xlfn.XLOOKUP(B5737,Analítico!B:B,Analítico!I:I,0)</f>
        <v>0</v>
      </c>
    </row>
    <row r="5738" spans="1:12" ht="25.5" customHeight="1" x14ac:dyDescent="0.25">
      <c r="A5738" s="55" t="s">
        <v>1627</v>
      </c>
      <c r="B5738" s="56" t="s">
        <v>2373</v>
      </c>
      <c r="C5738" s="55" t="s">
        <v>157</v>
      </c>
      <c r="D5738" s="55" t="s">
        <v>2374</v>
      </c>
      <c r="E5738" s="249" t="s">
        <v>1648</v>
      </c>
      <c r="F5738" s="249"/>
      <c r="G5738" s="57" t="s">
        <v>1724</v>
      </c>
      <c r="H5738" s="58">
        <v>5.67E-2</v>
      </c>
      <c r="I5738" s="43">
        <f t="shared" ref="I5738:I5739" si="1001">L5738</f>
        <v>8.19</v>
      </c>
      <c r="J5738" s="43">
        <f t="shared" ref="J5738:J5739" si="1002">H5738*I5738</f>
        <v>0.46437299999999998</v>
      </c>
      <c r="L5738">
        <f>_xlfn.XLOOKUP(B5738,Analítico!B:B,Analítico!I:I,0)</f>
        <v>8.19</v>
      </c>
    </row>
    <row r="5739" spans="1:12" ht="25.5" customHeight="1" x14ac:dyDescent="0.25">
      <c r="A5739" s="55" t="s">
        <v>1627</v>
      </c>
      <c r="B5739" s="56" t="s">
        <v>2377</v>
      </c>
      <c r="C5739" s="55" t="s">
        <v>157</v>
      </c>
      <c r="D5739" s="55" t="s">
        <v>2378</v>
      </c>
      <c r="E5739" s="249" t="s">
        <v>1648</v>
      </c>
      <c r="F5739" s="249"/>
      <c r="G5739" s="57" t="s">
        <v>255</v>
      </c>
      <c r="H5739" s="58">
        <v>4.4770000000000003</v>
      </c>
      <c r="I5739" s="43">
        <f t="shared" si="1001"/>
        <v>3.4</v>
      </c>
      <c r="J5739" s="43">
        <f t="shared" si="1002"/>
        <v>15.2218</v>
      </c>
      <c r="L5739">
        <f>_xlfn.XLOOKUP(B5739,Analítico!B:B,Analítico!I:I,0)</f>
        <v>3.4</v>
      </c>
    </row>
    <row r="5740" spans="1:12" ht="25.5" customHeight="1" thickBot="1" x14ac:dyDescent="0.3">
      <c r="A5740" s="55" t="s">
        <v>1627</v>
      </c>
      <c r="B5740" s="56" t="s">
        <v>3903</v>
      </c>
      <c r="C5740" s="55" t="s">
        <v>157</v>
      </c>
      <c r="D5740" s="55" t="s">
        <v>3904</v>
      </c>
      <c r="E5740" s="249" t="s">
        <v>1648</v>
      </c>
      <c r="F5740" s="249"/>
      <c r="G5740" s="57" t="s">
        <v>259</v>
      </c>
      <c r="H5740" s="58">
        <v>0.26190000000000002</v>
      </c>
      <c r="I5740" s="59">
        <v>25.34</v>
      </c>
      <c r="J5740" s="59">
        <v>6.63</v>
      </c>
      <c r="L5740">
        <f>_xlfn.XLOOKUP(B5740,Analítico!B:B,Analítico!I:I,0)</f>
        <v>0</v>
      </c>
    </row>
    <row r="5741" spans="1:12" ht="26.25" hidden="1" thickBot="1" x14ac:dyDescent="0.3">
      <c r="A5741" s="44"/>
      <c r="B5741" s="44"/>
      <c r="C5741" s="44"/>
      <c r="D5741" s="44"/>
      <c r="E5741" s="44" t="s">
        <v>1629</v>
      </c>
      <c r="F5741" s="45">
        <v>1068.3699999999999</v>
      </c>
      <c r="G5741" s="44" t="s">
        <v>1630</v>
      </c>
      <c r="H5741" s="45">
        <v>0</v>
      </c>
      <c r="I5741" s="44" t="s">
        <v>1631</v>
      </c>
      <c r="J5741" s="45">
        <v>1068.3699999999999</v>
      </c>
      <c r="L5741">
        <f>_xlfn.XLOOKUP(B5741,Analítico!B:B,Analítico!I:I,0)</f>
        <v>0</v>
      </c>
    </row>
    <row r="5742" spans="1:12" ht="15" hidden="1" customHeight="1" thickBot="1" x14ac:dyDescent="0.3">
      <c r="A5742" s="44"/>
      <c r="B5742" s="44"/>
      <c r="C5742" s="44"/>
      <c r="D5742" s="44"/>
      <c r="E5742" s="44" t="s">
        <v>1632</v>
      </c>
      <c r="F5742" s="45">
        <v>515.25</v>
      </c>
      <c r="G5742" s="44"/>
      <c r="H5742" s="229" t="s">
        <v>1633</v>
      </c>
      <c r="I5742" s="229"/>
      <c r="J5742" s="45">
        <v>2857.31</v>
      </c>
      <c r="L5742">
        <f>_xlfn.XLOOKUP(B5742,Analítico!B:B,Analítico!I:I,0)</f>
        <v>0</v>
      </c>
    </row>
    <row r="5743" spans="1:12" ht="0.75" customHeight="1" thickTop="1" x14ac:dyDescent="0.25">
      <c r="A5743" s="49"/>
      <c r="B5743" s="49"/>
      <c r="C5743" s="49"/>
      <c r="D5743" s="49"/>
      <c r="E5743" s="49"/>
      <c r="F5743" s="49"/>
      <c r="G5743" s="49"/>
      <c r="H5743" s="49"/>
      <c r="I5743" s="49"/>
      <c r="J5743" s="49"/>
      <c r="L5743">
        <f>_xlfn.XLOOKUP(B5743,Analítico!B:B,Analítico!I:I,0)</f>
        <v>0</v>
      </c>
    </row>
    <row r="5744" spans="1:12" ht="18" hidden="1" customHeight="1" x14ac:dyDescent="0.25">
      <c r="A5744" s="36"/>
      <c r="B5744" s="37" t="s">
        <v>137</v>
      </c>
      <c r="C5744" s="36" t="s">
        <v>138</v>
      </c>
      <c r="D5744" s="36" t="s">
        <v>9</v>
      </c>
      <c r="E5744" s="250" t="s">
        <v>1626</v>
      </c>
      <c r="F5744" s="250"/>
      <c r="G5744" s="38" t="s">
        <v>139</v>
      </c>
      <c r="H5744" s="37" t="s">
        <v>140</v>
      </c>
      <c r="I5744" s="37" t="s">
        <v>141</v>
      </c>
      <c r="J5744" s="37" t="s">
        <v>10</v>
      </c>
      <c r="L5744" t="str">
        <f>_xlfn.XLOOKUP(B5744,Analítico!B:B,Analítico!I:I,0)</f>
        <v>Valor Unit</v>
      </c>
    </row>
    <row r="5745" spans="1:12" ht="24" customHeight="1" x14ac:dyDescent="0.25">
      <c r="A5745" s="39" t="s">
        <v>1636</v>
      </c>
      <c r="B5745" s="40" t="s">
        <v>1956</v>
      </c>
      <c r="C5745" s="39" t="s">
        <v>157</v>
      </c>
      <c r="D5745" s="39" t="s">
        <v>1957</v>
      </c>
      <c r="E5745" s="251" t="s">
        <v>1637</v>
      </c>
      <c r="F5745" s="251"/>
      <c r="G5745" s="41" t="s">
        <v>266</v>
      </c>
      <c r="H5745" s="42">
        <v>1</v>
      </c>
      <c r="I5745" s="43">
        <f>L5745</f>
        <v>27.9</v>
      </c>
      <c r="J5745" s="43">
        <f>H5745*I5745</f>
        <v>27.9</v>
      </c>
      <c r="L5745">
        <f>_xlfn.XLOOKUP(B5745,Analítico!B:B,Analítico!I:I,0)</f>
        <v>27.9</v>
      </c>
    </row>
    <row r="5746" spans="1:12" ht="25.5" customHeight="1" x14ac:dyDescent="0.25">
      <c r="A5746" s="50" t="s">
        <v>1638</v>
      </c>
      <c r="B5746" s="51" t="s">
        <v>3632</v>
      </c>
      <c r="C5746" s="50" t="s">
        <v>157</v>
      </c>
      <c r="D5746" s="50" t="s">
        <v>3633</v>
      </c>
      <c r="E5746" s="248" t="s">
        <v>1637</v>
      </c>
      <c r="F5746" s="248"/>
      <c r="G5746" s="52" t="s">
        <v>266</v>
      </c>
      <c r="H5746" s="53">
        <v>1</v>
      </c>
      <c r="I5746" s="54">
        <v>0.32</v>
      </c>
      <c r="J5746" s="54">
        <v>0.32</v>
      </c>
      <c r="L5746">
        <f>_xlfn.XLOOKUP(B5746,Analítico!B:B,Analítico!I:I,0)</f>
        <v>0</v>
      </c>
    </row>
    <row r="5747" spans="1:12" ht="24" customHeight="1" x14ac:dyDescent="0.25">
      <c r="A5747" s="55" t="s">
        <v>1627</v>
      </c>
      <c r="B5747" s="56" t="s">
        <v>3107</v>
      </c>
      <c r="C5747" s="55" t="s">
        <v>157</v>
      </c>
      <c r="D5747" s="55" t="s">
        <v>3108</v>
      </c>
      <c r="E5747" s="249" t="s">
        <v>1665</v>
      </c>
      <c r="F5747" s="249"/>
      <c r="G5747" s="57" t="s">
        <v>266</v>
      </c>
      <c r="H5747" s="58">
        <v>1</v>
      </c>
      <c r="I5747" s="43">
        <f t="shared" ref="I5747:I5751" si="1003">L5747</f>
        <v>20.32</v>
      </c>
      <c r="J5747" s="43">
        <f t="shared" ref="J5747:J5751" si="1004">H5747*I5747</f>
        <v>20.32</v>
      </c>
      <c r="L5747">
        <f>_xlfn.XLOOKUP(B5747,Analítico!B:B,Analítico!I:I,0)</f>
        <v>20.32</v>
      </c>
    </row>
    <row r="5748" spans="1:12" ht="25.5" customHeight="1" x14ac:dyDescent="0.25">
      <c r="A5748" s="55" t="s">
        <v>1627</v>
      </c>
      <c r="B5748" s="56" t="s">
        <v>2862</v>
      </c>
      <c r="C5748" s="55" t="s">
        <v>157</v>
      </c>
      <c r="D5748" s="55" t="s">
        <v>2863</v>
      </c>
      <c r="E5748" s="249" t="s">
        <v>2864</v>
      </c>
      <c r="F5748" s="249"/>
      <c r="G5748" s="57" t="s">
        <v>266</v>
      </c>
      <c r="H5748" s="58">
        <v>1</v>
      </c>
      <c r="I5748" s="43">
        <f t="shared" si="1003"/>
        <v>2.11</v>
      </c>
      <c r="J5748" s="43">
        <f t="shared" si="1004"/>
        <v>2.11</v>
      </c>
      <c r="L5748">
        <f>_xlfn.XLOOKUP(B5748,Analítico!B:B,Analítico!I:I,0)</f>
        <v>2.11</v>
      </c>
    </row>
    <row r="5749" spans="1:12" ht="25.5" customHeight="1" x14ac:dyDescent="0.25">
      <c r="A5749" s="55" t="s">
        <v>1627</v>
      </c>
      <c r="B5749" s="56" t="s">
        <v>2865</v>
      </c>
      <c r="C5749" s="55" t="s">
        <v>157</v>
      </c>
      <c r="D5749" s="55" t="s">
        <v>2866</v>
      </c>
      <c r="E5749" s="249" t="s">
        <v>1656</v>
      </c>
      <c r="F5749" s="249"/>
      <c r="G5749" s="57" t="s">
        <v>266</v>
      </c>
      <c r="H5749" s="58">
        <v>1</v>
      </c>
      <c r="I5749" s="43">
        <f t="shared" si="1003"/>
        <v>0.65</v>
      </c>
      <c r="J5749" s="43">
        <f t="shared" si="1004"/>
        <v>0.65</v>
      </c>
      <c r="L5749">
        <f>_xlfn.XLOOKUP(B5749,Analítico!B:B,Analítico!I:I,0)</f>
        <v>0.65</v>
      </c>
    </row>
    <row r="5750" spans="1:12" ht="25.5" customHeight="1" x14ac:dyDescent="0.25">
      <c r="A5750" s="55" t="s">
        <v>1627</v>
      </c>
      <c r="B5750" s="56" t="s">
        <v>2867</v>
      </c>
      <c r="C5750" s="55" t="s">
        <v>157</v>
      </c>
      <c r="D5750" s="55" t="s">
        <v>2868</v>
      </c>
      <c r="E5750" s="249" t="s">
        <v>2864</v>
      </c>
      <c r="F5750" s="249"/>
      <c r="G5750" s="57" t="s">
        <v>266</v>
      </c>
      <c r="H5750" s="58">
        <v>1</v>
      </c>
      <c r="I5750" s="43">
        <f t="shared" si="1003"/>
        <v>1.1200000000000001</v>
      </c>
      <c r="J5750" s="43">
        <f t="shared" si="1004"/>
        <v>1.1200000000000001</v>
      </c>
      <c r="L5750">
        <f>_xlfn.XLOOKUP(B5750,Analítico!B:B,Analítico!I:I,0)</f>
        <v>1.1200000000000001</v>
      </c>
    </row>
    <row r="5751" spans="1:12" ht="25.5" customHeight="1" x14ac:dyDescent="0.25">
      <c r="A5751" s="55" t="s">
        <v>1627</v>
      </c>
      <c r="B5751" s="56" t="s">
        <v>2869</v>
      </c>
      <c r="C5751" s="55" t="s">
        <v>157</v>
      </c>
      <c r="D5751" s="55" t="s">
        <v>2870</v>
      </c>
      <c r="E5751" s="249" t="s">
        <v>1628</v>
      </c>
      <c r="F5751" s="249"/>
      <c r="G5751" s="57" t="s">
        <v>266</v>
      </c>
      <c r="H5751" s="58">
        <v>1</v>
      </c>
      <c r="I5751" s="43">
        <f t="shared" si="1003"/>
        <v>0.06</v>
      </c>
      <c r="J5751" s="43">
        <f t="shared" si="1004"/>
        <v>0.06</v>
      </c>
      <c r="L5751">
        <f>_xlfn.XLOOKUP(B5751,Analítico!B:B,Analítico!I:I,0)</f>
        <v>0.06</v>
      </c>
    </row>
    <row r="5752" spans="1:12" ht="25.5" customHeight="1" x14ac:dyDescent="0.25">
      <c r="A5752" s="55" t="s">
        <v>1627</v>
      </c>
      <c r="B5752" s="56" t="s">
        <v>3905</v>
      </c>
      <c r="C5752" s="55" t="s">
        <v>157</v>
      </c>
      <c r="D5752" s="55" t="s">
        <v>3906</v>
      </c>
      <c r="E5752" s="249" t="s">
        <v>1643</v>
      </c>
      <c r="F5752" s="249"/>
      <c r="G5752" s="57" t="s">
        <v>266</v>
      </c>
      <c r="H5752" s="58">
        <v>1</v>
      </c>
      <c r="I5752" s="59">
        <v>1.68</v>
      </c>
      <c r="J5752" s="59">
        <v>1.68</v>
      </c>
      <c r="L5752">
        <f>_xlfn.XLOOKUP(B5752,Analítico!B:B,Analítico!I:I,0)</f>
        <v>0</v>
      </c>
    </row>
    <row r="5753" spans="1:12" ht="25.5" customHeight="1" thickBot="1" x14ac:dyDescent="0.3">
      <c r="A5753" s="55" t="s">
        <v>1627</v>
      </c>
      <c r="B5753" s="56" t="s">
        <v>3907</v>
      </c>
      <c r="C5753" s="55" t="s">
        <v>157</v>
      </c>
      <c r="D5753" s="55" t="s">
        <v>3908</v>
      </c>
      <c r="E5753" s="249" t="s">
        <v>1643</v>
      </c>
      <c r="F5753" s="249"/>
      <c r="G5753" s="57" t="s">
        <v>266</v>
      </c>
      <c r="H5753" s="58">
        <v>1</v>
      </c>
      <c r="I5753" s="59">
        <v>1.68</v>
      </c>
      <c r="J5753" s="59">
        <v>1.68</v>
      </c>
      <c r="L5753">
        <f>_xlfn.XLOOKUP(B5753,Analítico!B:B,Analítico!I:I,0)</f>
        <v>0</v>
      </c>
    </row>
    <row r="5754" spans="1:12" ht="26.25" hidden="1" thickBot="1" x14ac:dyDescent="0.3">
      <c r="A5754" s="44"/>
      <c r="B5754" s="44"/>
      <c r="C5754" s="44"/>
      <c r="D5754" s="44"/>
      <c r="E5754" s="44" t="s">
        <v>1629</v>
      </c>
      <c r="F5754" s="45">
        <v>21</v>
      </c>
      <c r="G5754" s="44" t="s">
        <v>1630</v>
      </c>
      <c r="H5754" s="45">
        <v>0</v>
      </c>
      <c r="I5754" s="44" t="s">
        <v>1631</v>
      </c>
      <c r="J5754" s="45">
        <v>21</v>
      </c>
      <c r="L5754">
        <f>_xlfn.XLOOKUP(B5754,Analítico!B:B,Analítico!I:I,0)</f>
        <v>0</v>
      </c>
    </row>
    <row r="5755" spans="1:12" ht="15" hidden="1" customHeight="1" thickBot="1" x14ac:dyDescent="0.3">
      <c r="A5755" s="44"/>
      <c r="B5755" s="44"/>
      <c r="C5755" s="44"/>
      <c r="D5755" s="44"/>
      <c r="E5755" s="44" t="s">
        <v>1632</v>
      </c>
      <c r="F5755" s="45">
        <v>6.24</v>
      </c>
      <c r="G5755" s="44"/>
      <c r="H5755" s="229" t="s">
        <v>1633</v>
      </c>
      <c r="I5755" s="229"/>
      <c r="J5755" s="45">
        <v>34.630000000000003</v>
      </c>
      <c r="L5755">
        <f>_xlfn.XLOOKUP(B5755,Analítico!B:B,Analítico!I:I,0)</f>
        <v>0</v>
      </c>
    </row>
    <row r="5756" spans="1:12" ht="0.75" customHeight="1" thickTop="1" x14ac:dyDescent="0.25">
      <c r="A5756" s="49"/>
      <c r="B5756" s="49"/>
      <c r="C5756" s="49"/>
      <c r="D5756" s="49"/>
      <c r="E5756" s="49"/>
      <c r="F5756" s="49"/>
      <c r="G5756" s="49"/>
      <c r="H5756" s="49"/>
      <c r="I5756" s="49"/>
      <c r="J5756" s="49"/>
      <c r="L5756">
        <f>_xlfn.XLOOKUP(B5756,Analítico!B:B,Analítico!I:I,0)</f>
        <v>0</v>
      </c>
    </row>
    <row r="5757" spans="1:12" ht="18" hidden="1" customHeight="1" x14ac:dyDescent="0.25">
      <c r="A5757" s="36"/>
      <c r="B5757" s="37" t="s">
        <v>137</v>
      </c>
      <c r="C5757" s="36" t="s">
        <v>138</v>
      </c>
      <c r="D5757" s="36" t="s">
        <v>9</v>
      </c>
      <c r="E5757" s="250" t="s">
        <v>1626</v>
      </c>
      <c r="F5757" s="250"/>
      <c r="G5757" s="38" t="s">
        <v>139</v>
      </c>
      <c r="H5757" s="37" t="s">
        <v>140</v>
      </c>
      <c r="I5757" s="37" t="s">
        <v>141</v>
      </c>
      <c r="J5757" s="37" t="s">
        <v>10</v>
      </c>
      <c r="L5757" t="str">
        <f>_xlfn.XLOOKUP(B5757,Analítico!B:B,Analítico!I:I,0)</f>
        <v>Valor Unit</v>
      </c>
    </row>
    <row r="5758" spans="1:12" ht="25.5" customHeight="1" x14ac:dyDescent="0.25">
      <c r="A5758" s="39" t="s">
        <v>1636</v>
      </c>
      <c r="B5758" s="40" t="s">
        <v>1976</v>
      </c>
      <c r="C5758" s="39" t="s">
        <v>157</v>
      </c>
      <c r="D5758" s="39" t="s">
        <v>1977</v>
      </c>
      <c r="E5758" s="251" t="s">
        <v>1637</v>
      </c>
      <c r="F5758" s="251"/>
      <c r="G5758" s="41" t="s">
        <v>266</v>
      </c>
      <c r="H5758" s="42">
        <v>1</v>
      </c>
      <c r="I5758" s="43">
        <f>L5758</f>
        <v>27.9</v>
      </c>
      <c r="J5758" s="43">
        <f>H5758*I5758</f>
        <v>27.9</v>
      </c>
      <c r="L5758">
        <f>_xlfn.XLOOKUP(B5758,Analítico!B:B,Analítico!I:I,0)</f>
        <v>27.9</v>
      </c>
    </row>
    <row r="5759" spans="1:12" ht="25.5" customHeight="1" x14ac:dyDescent="0.25">
      <c r="A5759" s="50" t="s">
        <v>1638</v>
      </c>
      <c r="B5759" s="51" t="s">
        <v>3634</v>
      </c>
      <c r="C5759" s="50" t="s">
        <v>157</v>
      </c>
      <c r="D5759" s="50" t="s">
        <v>3635</v>
      </c>
      <c r="E5759" s="248" t="s">
        <v>1637</v>
      </c>
      <c r="F5759" s="248"/>
      <c r="G5759" s="52" t="s">
        <v>266</v>
      </c>
      <c r="H5759" s="53">
        <v>1</v>
      </c>
      <c r="I5759" s="54">
        <v>0.32</v>
      </c>
      <c r="J5759" s="54">
        <v>0.32</v>
      </c>
      <c r="L5759">
        <f>_xlfn.XLOOKUP(B5759,Analítico!B:B,Analítico!I:I,0)</f>
        <v>0</v>
      </c>
    </row>
    <row r="5760" spans="1:12" ht="24" customHeight="1" x14ac:dyDescent="0.25">
      <c r="A5760" s="55" t="s">
        <v>1627</v>
      </c>
      <c r="B5760" s="56" t="s">
        <v>3636</v>
      </c>
      <c r="C5760" s="55" t="s">
        <v>157</v>
      </c>
      <c r="D5760" s="55" t="s">
        <v>3637</v>
      </c>
      <c r="E5760" s="249" t="s">
        <v>1665</v>
      </c>
      <c r="F5760" s="249"/>
      <c r="G5760" s="57" t="s">
        <v>266</v>
      </c>
      <c r="H5760" s="58">
        <v>1</v>
      </c>
      <c r="I5760" s="59">
        <v>20.68</v>
      </c>
      <c r="J5760" s="59">
        <v>20.68</v>
      </c>
      <c r="L5760">
        <f>_xlfn.XLOOKUP(B5760,Analítico!B:B,Analítico!I:I,0)</f>
        <v>0</v>
      </c>
    </row>
    <row r="5761" spans="1:12" ht="25.5" customHeight="1" x14ac:dyDescent="0.25">
      <c r="A5761" s="55" t="s">
        <v>1627</v>
      </c>
      <c r="B5761" s="56" t="s">
        <v>2862</v>
      </c>
      <c r="C5761" s="55" t="s">
        <v>157</v>
      </c>
      <c r="D5761" s="55" t="s">
        <v>2863</v>
      </c>
      <c r="E5761" s="249" t="s">
        <v>2864</v>
      </c>
      <c r="F5761" s="249"/>
      <c r="G5761" s="57" t="s">
        <v>266</v>
      </c>
      <c r="H5761" s="58">
        <v>1</v>
      </c>
      <c r="I5761" s="43">
        <f t="shared" ref="I5761:I5764" si="1005">L5761</f>
        <v>2.11</v>
      </c>
      <c r="J5761" s="43">
        <f t="shared" ref="J5761:J5764" si="1006">H5761*I5761</f>
        <v>2.11</v>
      </c>
      <c r="L5761">
        <f>_xlfn.XLOOKUP(B5761,Analítico!B:B,Analítico!I:I,0)</f>
        <v>2.11</v>
      </c>
    </row>
    <row r="5762" spans="1:12" ht="25.5" customHeight="1" x14ac:dyDescent="0.25">
      <c r="A5762" s="55" t="s">
        <v>1627</v>
      </c>
      <c r="B5762" s="56" t="s">
        <v>2865</v>
      </c>
      <c r="C5762" s="55" t="s">
        <v>157</v>
      </c>
      <c r="D5762" s="55" t="s">
        <v>2866</v>
      </c>
      <c r="E5762" s="249" t="s">
        <v>1656</v>
      </c>
      <c r="F5762" s="249"/>
      <c r="G5762" s="57" t="s">
        <v>266</v>
      </c>
      <c r="H5762" s="58">
        <v>1</v>
      </c>
      <c r="I5762" s="43">
        <f t="shared" si="1005"/>
        <v>0.65</v>
      </c>
      <c r="J5762" s="43">
        <f t="shared" si="1006"/>
        <v>0.65</v>
      </c>
      <c r="L5762">
        <f>_xlfn.XLOOKUP(B5762,Analítico!B:B,Analítico!I:I,0)</f>
        <v>0.65</v>
      </c>
    </row>
    <row r="5763" spans="1:12" ht="25.5" customHeight="1" x14ac:dyDescent="0.25">
      <c r="A5763" s="55" t="s">
        <v>1627</v>
      </c>
      <c r="B5763" s="56" t="s">
        <v>2867</v>
      </c>
      <c r="C5763" s="55" t="s">
        <v>157</v>
      </c>
      <c r="D5763" s="55" t="s">
        <v>2868</v>
      </c>
      <c r="E5763" s="249" t="s">
        <v>2864</v>
      </c>
      <c r="F5763" s="249"/>
      <c r="G5763" s="57" t="s">
        <v>266</v>
      </c>
      <c r="H5763" s="58">
        <v>1</v>
      </c>
      <c r="I5763" s="43">
        <f t="shared" si="1005"/>
        <v>1.1200000000000001</v>
      </c>
      <c r="J5763" s="43">
        <f t="shared" si="1006"/>
        <v>1.1200000000000001</v>
      </c>
      <c r="L5763">
        <f>_xlfn.XLOOKUP(B5763,Analítico!B:B,Analítico!I:I,0)</f>
        <v>1.1200000000000001</v>
      </c>
    </row>
    <row r="5764" spans="1:12" ht="25.5" customHeight="1" x14ac:dyDescent="0.25">
      <c r="A5764" s="55" t="s">
        <v>1627</v>
      </c>
      <c r="B5764" s="56" t="s">
        <v>2869</v>
      </c>
      <c r="C5764" s="55" t="s">
        <v>157</v>
      </c>
      <c r="D5764" s="55" t="s">
        <v>2870</v>
      </c>
      <c r="E5764" s="249" t="s">
        <v>1628</v>
      </c>
      <c r="F5764" s="249"/>
      <c r="G5764" s="57" t="s">
        <v>266</v>
      </c>
      <c r="H5764" s="58">
        <v>1</v>
      </c>
      <c r="I5764" s="43">
        <f t="shared" si="1005"/>
        <v>0.06</v>
      </c>
      <c r="J5764" s="43">
        <f t="shared" si="1006"/>
        <v>0.06</v>
      </c>
      <c r="L5764">
        <f>_xlfn.XLOOKUP(B5764,Analítico!B:B,Analítico!I:I,0)</f>
        <v>0.06</v>
      </c>
    </row>
    <row r="5765" spans="1:12" ht="25.5" customHeight="1" x14ac:dyDescent="0.25">
      <c r="A5765" s="55" t="s">
        <v>1627</v>
      </c>
      <c r="B5765" s="56" t="s">
        <v>3905</v>
      </c>
      <c r="C5765" s="55" t="s">
        <v>157</v>
      </c>
      <c r="D5765" s="55" t="s">
        <v>3906</v>
      </c>
      <c r="E5765" s="249" t="s">
        <v>1643</v>
      </c>
      <c r="F5765" s="249"/>
      <c r="G5765" s="57" t="s">
        <v>266</v>
      </c>
      <c r="H5765" s="58">
        <v>1</v>
      </c>
      <c r="I5765" s="59">
        <v>1.68</v>
      </c>
      <c r="J5765" s="59">
        <v>1.68</v>
      </c>
      <c r="L5765">
        <f>_xlfn.XLOOKUP(B5765,Analítico!B:B,Analítico!I:I,0)</f>
        <v>0</v>
      </c>
    </row>
    <row r="5766" spans="1:12" ht="25.5" customHeight="1" thickBot="1" x14ac:dyDescent="0.3">
      <c r="A5766" s="55" t="s">
        <v>1627</v>
      </c>
      <c r="B5766" s="56" t="s">
        <v>3907</v>
      </c>
      <c r="C5766" s="55" t="s">
        <v>157</v>
      </c>
      <c r="D5766" s="55" t="s">
        <v>3908</v>
      </c>
      <c r="E5766" s="249" t="s">
        <v>1643</v>
      </c>
      <c r="F5766" s="249"/>
      <c r="G5766" s="57" t="s">
        <v>266</v>
      </c>
      <c r="H5766" s="58">
        <v>1</v>
      </c>
      <c r="I5766" s="59">
        <v>1.68</v>
      </c>
      <c r="J5766" s="59">
        <v>1.68</v>
      </c>
      <c r="L5766">
        <f>_xlfn.XLOOKUP(B5766,Analítico!B:B,Analítico!I:I,0)</f>
        <v>0</v>
      </c>
    </row>
    <row r="5767" spans="1:12" ht="26.25" hidden="1" thickBot="1" x14ac:dyDescent="0.3">
      <c r="A5767" s="44"/>
      <c r="B5767" s="44"/>
      <c r="C5767" s="44"/>
      <c r="D5767" s="44"/>
      <c r="E5767" s="44" t="s">
        <v>1629</v>
      </c>
      <c r="F5767" s="45">
        <v>21</v>
      </c>
      <c r="G5767" s="44" t="s">
        <v>1630</v>
      </c>
      <c r="H5767" s="45">
        <v>0</v>
      </c>
      <c r="I5767" s="44" t="s">
        <v>1631</v>
      </c>
      <c r="J5767" s="45">
        <v>21</v>
      </c>
      <c r="L5767">
        <f>_xlfn.XLOOKUP(B5767,Analítico!B:B,Analítico!I:I,0)</f>
        <v>0</v>
      </c>
    </row>
    <row r="5768" spans="1:12" ht="15" hidden="1" customHeight="1" thickBot="1" x14ac:dyDescent="0.3">
      <c r="A5768" s="44"/>
      <c r="B5768" s="44"/>
      <c r="C5768" s="44"/>
      <c r="D5768" s="44"/>
      <c r="E5768" s="44" t="s">
        <v>1632</v>
      </c>
      <c r="F5768" s="45">
        <v>6.24</v>
      </c>
      <c r="G5768" s="44"/>
      <c r="H5768" s="229" t="s">
        <v>1633</v>
      </c>
      <c r="I5768" s="229"/>
      <c r="J5768" s="45">
        <v>34.630000000000003</v>
      </c>
      <c r="L5768">
        <f>_xlfn.XLOOKUP(B5768,Analítico!B:B,Analítico!I:I,0)</f>
        <v>0</v>
      </c>
    </row>
    <row r="5769" spans="1:12" ht="0.75" customHeight="1" thickTop="1" x14ac:dyDescent="0.25">
      <c r="A5769" s="49"/>
      <c r="B5769" s="49"/>
      <c r="C5769" s="49"/>
      <c r="D5769" s="49"/>
      <c r="E5769" s="49"/>
      <c r="F5769" s="49"/>
      <c r="G5769" s="49"/>
      <c r="H5769" s="49"/>
      <c r="I5769" s="49"/>
      <c r="J5769" s="49"/>
      <c r="L5769">
        <f>_xlfn.XLOOKUP(B5769,Analítico!B:B,Analítico!I:I,0)</f>
        <v>0</v>
      </c>
    </row>
    <row r="5770" spans="1:12" ht="18" hidden="1" customHeight="1" x14ac:dyDescent="0.25">
      <c r="A5770" s="36"/>
      <c r="B5770" s="37" t="s">
        <v>137</v>
      </c>
      <c r="C5770" s="36" t="s">
        <v>138</v>
      </c>
      <c r="D5770" s="36" t="s">
        <v>9</v>
      </c>
      <c r="E5770" s="250" t="s">
        <v>1626</v>
      </c>
      <c r="F5770" s="250"/>
      <c r="G5770" s="38" t="s">
        <v>139</v>
      </c>
      <c r="H5770" s="37" t="s">
        <v>140</v>
      </c>
      <c r="I5770" s="37" t="s">
        <v>141</v>
      </c>
      <c r="J5770" s="37" t="s">
        <v>10</v>
      </c>
      <c r="L5770" t="str">
        <f>_xlfn.XLOOKUP(B5770,Analítico!B:B,Analítico!I:I,0)</f>
        <v>Valor Unit</v>
      </c>
    </row>
    <row r="5771" spans="1:12" ht="51.75" customHeight="1" x14ac:dyDescent="0.25">
      <c r="A5771" s="39" t="s">
        <v>1636</v>
      </c>
      <c r="B5771" s="40" t="s">
        <v>1999</v>
      </c>
      <c r="C5771" s="39" t="s">
        <v>157</v>
      </c>
      <c r="D5771" s="39" t="s">
        <v>2000</v>
      </c>
      <c r="E5771" s="251" t="s">
        <v>1955</v>
      </c>
      <c r="F5771" s="251"/>
      <c r="G5771" s="41" t="s">
        <v>159</v>
      </c>
      <c r="H5771" s="42">
        <v>1</v>
      </c>
      <c r="I5771" s="43">
        <f t="shared" ref="I5771:I5773" si="1007">L5771</f>
        <v>9.48</v>
      </c>
      <c r="J5771" s="43">
        <f t="shared" ref="J5771:J5773" si="1008">H5771*I5771</f>
        <v>9.48</v>
      </c>
      <c r="L5771">
        <f>_xlfn.XLOOKUP(B5771,Analítico!B:B,Analítico!I:I,0)</f>
        <v>9.48</v>
      </c>
    </row>
    <row r="5772" spans="1:12" ht="24" customHeight="1" x14ac:dyDescent="0.25">
      <c r="A5772" s="50" t="s">
        <v>1638</v>
      </c>
      <c r="B5772" s="51" t="s">
        <v>1956</v>
      </c>
      <c r="C5772" s="50" t="s">
        <v>157</v>
      </c>
      <c r="D5772" s="50" t="s">
        <v>1957</v>
      </c>
      <c r="E5772" s="248" t="s">
        <v>1637</v>
      </c>
      <c r="F5772" s="248"/>
      <c r="G5772" s="52" t="s">
        <v>266</v>
      </c>
      <c r="H5772" s="53">
        <v>6.3500000000000001E-2</v>
      </c>
      <c r="I5772" s="43">
        <f t="shared" si="1007"/>
        <v>27.9</v>
      </c>
      <c r="J5772" s="43">
        <f t="shared" si="1008"/>
        <v>1.7716499999999999</v>
      </c>
      <c r="L5772">
        <f>_xlfn.XLOOKUP(B5772,Analítico!B:B,Analítico!I:I,0)</f>
        <v>27.9</v>
      </c>
    </row>
    <row r="5773" spans="1:12" ht="24" customHeight="1" x14ac:dyDescent="0.25">
      <c r="A5773" s="55" t="s">
        <v>1627</v>
      </c>
      <c r="B5773" s="56" t="s">
        <v>2497</v>
      </c>
      <c r="C5773" s="55" t="s">
        <v>157</v>
      </c>
      <c r="D5773" s="55" t="s">
        <v>2498</v>
      </c>
      <c r="E5773" s="249" t="s">
        <v>1648</v>
      </c>
      <c r="F5773" s="249"/>
      <c r="G5773" s="57" t="s">
        <v>1724</v>
      </c>
      <c r="H5773" s="58">
        <v>5.8400000000000001E-2</v>
      </c>
      <c r="I5773" s="43">
        <f t="shared" si="1007"/>
        <v>19.559999999999999</v>
      </c>
      <c r="J5773" s="43">
        <f t="shared" si="1008"/>
        <v>1.142304</v>
      </c>
      <c r="L5773">
        <f>_xlfn.XLOOKUP(B5773,Analítico!B:B,Analítico!I:I,0)</f>
        <v>19.559999999999999</v>
      </c>
    </row>
    <row r="5774" spans="1:12" ht="24" customHeight="1" thickBot="1" x14ac:dyDescent="0.3">
      <c r="A5774" s="55" t="s">
        <v>1627</v>
      </c>
      <c r="B5774" s="56" t="s">
        <v>3909</v>
      </c>
      <c r="C5774" s="55" t="s">
        <v>157</v>
      </c>
      <c r="D5774" s="55" t="s">
        <v>3910</v>
      </c>
      <c r="E5774" s="249" t="s">
        <v>1648</v>
      </c>
      <c r="F5774" s="249"/>
      <c r="G5774" s="57" t="s">
        <v>1724</v>
      </c>
      <c r="H5774" s="58">
        <v>0.19450000000000001</v>
      </c>
      <c r="I5774" s="59">
        <v>34.43</v>
      </c>
      <c r="J5774" s="59">
        <v>6.69</v>
      </c>
      <c r="L5774">
        <f>_xlfn.XLOOKUP(B5774,Analítico!B:B,Analítico!I:I,0)</f>
        <v>0</v>
      </c>
    </row>
    <row r="5775" spans="1:12" ht="26.25" hidden="1" thickBot="1" x14ac:dyDescent="0.3">
      <c r="A5775" s="44"/>
      <c r="B5775" s="44"/>
      <c r="C5775" s="44"/>
      <c r="D5775" s="44"/>
      <c r="E5775" s="44" t="s">
        <v>1629</v>
      </c>
      <c r="F5775" s="45">
        <v>1.33</v>
      </c>
      <c r="G5775" s="44" t="s">
        <v>1630</v>
      </c>
      <c r="H5775" s="45">
        <v>0</v>
      </c>
      <c r="I5775" s="44" t="s">
        <v>1631</v>
      </c>
      <c r="J5775" s="45">
        <v>1.33</v>
      </c>
      <c r="L5775">
        <f>_xlfn.XLOOKUP(B5775,Analítico!B:B,Analítico!I:I,0)</f>
        <v>0</v>
      </c>
    </row>
    <row r="5776" spans="1:12" ht="15" hidden="1" customHeight="1" thickBot="1" x14ac:dyDescent="0.3">
      <c r="A5776" s="44"/>
      <c r="B5776" s="44"/>
      <c r="C5776" s="44"/>
      <c r="D5776" s="44"/>
      <c r="E5776" s="44" t="s">
        <v>1632</v>
      </c>
      <c r="F5776" s="45">
        <v>2.12</v>
      </c>
      <c r="G5776" s="44"/>
      <c r="H5776" s="229" t="s">
        <v>1633</v>
      </c>
      <c r="I5776" s="229"/>
      <c r="J5776" s="45">
        <v>11.77</v>
      </c>
      <c r="L5776">
        <f>_xlfn.XLOOKUP(B5776,Analítico!B:B,Analítico!I:I,0)</f>
        <v>0</v>
      </c>
    </row>
    <row r="5777" spans="1:12" ht="0.75" customHeight="1" thickTop="1" x14ac:dyDescent="0.25">
      <c r="A5777" s="49"/>
      <c r="B5777" s="49"/>
      <c r="C5777" s="49"/>
      <c r="D5777" s="49"/>
      <c r="E5777" s="49"/>
      <c r="F5777" s="49"/>
      <c r="G5777" s="49"/>
      <c r="H5777" s="49"/>
      <c r="I5777" s="49"/>
      <c r="J5777" s="49"/>
      <c r="L5777">
        <f>_xlfn.XLOOKUP(B5777,Analítico!B:B,Analítico!I:I,0)</f>
        <v>0</v>
      </c>
    </row>
    <row r="5778" spans="1:12" ht="18" hidden="1" customHeight="1" x14ac:dyDescent="0.25">
      <c r="A5778" s="36"/>
      <c r="B5778" s="37" t="s">
        <v>137</v>
      </c>
      <c r="C5778" s="36" t="s">
        <v>138</v>
      </c>
      <c r="D5778" s="36" t="s">
        <v>9</v>
      </c>
      <c r="E5778" s="250" t="s">
        <v>1626</v>
      </c>
      <c r="F5778" s="250"/>
      <c r="G5778" s="38" t="s">
        <v>139</v>
      </c>
      <c r="H5778" s="37" t="s">
        <v>140</v>
      </c>
      <c r="I5778" s="37" t="s">
        <v>141</v>
      </c>
      <c r="J5778" s="37" t="s">
        <v>10</v>
      </c>
      <c r="L5778" t="str">
        <f>_xlfn.XLOOKUP(B5778,Analítico!B:B,Analítico!I:I,0)</f>
        <v>Valor Unit</v>
      </c>
    </row>
    <row r="5779" spans="1:12" ht="39" customHeight="1" x14ac:dyDescent="0.25">
      <c r="A5779" s="39" t="s">
        <v>1636</v>
      </c>
      <c r="B5779" s="40" t="s">
        <v>1997</v>
      </c>
      <c r="C5779" s="39" t="s">
        <v>157</v>
      </c>
      <c r="D5779" s="39" t="s">
        <v>1998</v>
      </c>
      <c r="E5779" s="251" t="s">
        <v>1955</v>
      </c>
      <c r="F5779" s="251"/>
      <c r="G5779" s="41" t="s">
        <v>159</v>
      </c>
      <c r="H5779" s="42">
        <v>1</v>
      </c>
      <c r="I5779" s="43">
        <f t="shared" ref="I5779:I5782" si="1009">L5779</f>
        <v>9.6300000000000008</v>
      </c>
      <c r="J5779" s="43">
        <f t="shared" ref="J5779:J5782" si="1010">H5779*I5779</f>
        <v>9.6300000000000008</v>
      </c>
      <c r="L5779">
        <f>_xlfn.XLOOKUP(B5779,Analítico!B:B,Analítico!I:I,0)</f>
        <v>9.6300000000000008</v>
      </c>
    </row>
    <row r="5780" spans="1:12" ht="24" customHeight="1" x14ac:dyDescent="0.25">
      <c r="A5780" s="50" t="s">
        <v>1638</v>
      </c>
      <c r="B5780" s="51" t="s">
        <v>1956</v>
      </c>
      <c r="C5780" s="50" t="s">
        <v>157</v>
      </c>
      <c r="D5780" s="50" t="s">
        <v>1957</v>
      </c>
      <c r="E5780" s="248" t="s">
        <v>1637</v>
      </c>
      <c r="F5780" s="248"/>
      <c r="G5780" s="52" t="s">
        <v>266</v>
      </c>
      <c r="H5780" s="53">
        <v>6.3500000000000001E-2</v>
      </c>
      <c r="I5780" s="43">
        <f t="shared" si="1009"/>
        <v>27.9</v>
      </c>
      <c r="J5780" s="43">
        <f t="shared" si="1010"/>
        <v>1.7716499999999999</v>
      </c>
      <c r="L5780">
        <f>_xlfn.XLOOKUP(B5780,Analítico!B:B,Analítico!I:I,0)</f>
        <v>27.9</v>
      </c>
    </row>
    <row r="5781" spans="1:12" ht="24" customHeight="1" x14ac:dyDescent="0.25">
      <c r="A5781" s="55" t="s">
        <v>1627</v>
      </c>
      <c r="B5781" s="56" t="s">
        <v>2497</v>
      </c>
      <c r="C5781" s="55" t="s">
        <v>157</v>
      </c>
      <c r="D5781" s="55" t="s">
        <v>2498</v>
      </c>
      <c r="E5781" s="249" t="s">
        <v>1648</v>
      </c>
      <c r="F5781" s="249"/>
      <c r="G5781" s="57" t="s">
        <v>1724</v>
      </c>
      <c r="H5781" s="58">
        <v>5.7500000000000002E-2</v>
      </c>
      <c r="I5781" s="43">
        <f t="shared" si="1009"/>
        <v>19.559999999999999</v>
      </c>
      <c r="J5781" s="43">
        <f t="shared" si="1010"/>
        <v>1.1247</v>
      </c>
      <c r="L5781">
        <f>_xlfn.XLOOKUP(B5781,Analítico!B:B,Analítico!I:I,0)</f>
        <v>19.559999999999999</v>
      </c>
    </row>
    <row r="5782" spans="1:12" ht="24" customHeight="1" thickBot="1" x14ac:dyDescent="0.3">
      <c r="A5782" s="55" t="s">
        <v>1627</v>
      </c>
      <c r="B5782" s="56" t="s">
        <v>2321</v>
      </c>
      <c r="C5782" s="55" t="s">
        <v>157</v>
      </c>
      <c r="D5782" s="55" t="s">
        <v>2322</v>
      </c>
      <c r="E5782" s="249" t="s">
        <v>1648</v>
      </c>
      <c r="F5782" s="249"/>
      <c r="G5782" s="57" t="s">
        <v>1724</v>
      </c>
      <c r="H5782" s="58">
        <v>0.1908</v>
      </c>
      <c r="I5782" s="43">
        <f t="shared" si="1009"/>
        <v>35.340000000000003</v>
      </c>
      <c r="J5782" s="43">
        <f t="shared" si="1010"/>
        <v>6.7428720000000002</v>
      </c>
      <c r="L5782">
        <f>_xlfn.XLOOKUP(B5782,Analítico!B:B,Analítico!I:I,0)</f>
        <v>35.340000000000003</v>
      </c>
    </row>
    <row r="5783" spans="1:12" ht="26.25" hidden="1" thickBot="1" x14ac:dyDescent="0.3">
      <c r="A5783" s="44"/>
      <c r="B5783" s="44"/>
      <c r="C5783" s="44"/>
      <c r="D5783" s="44"/>
      <c r="E5783" s="44" t="s">
        <v>1629</v>
      </c>
      <c r="F5783" s="45">
        <v>1.33</v>
      </c>
      <c r="G5783" s="44" t="s">
        <v>1630</v>
      </c>
      <c r="H5783" s="45">
        <v>0</v>
      </c>
      <c r="I5783" s="44" t="s">
        <v>1631</v>
      </c>
      <c r="J5783" s="45">
        <v>1.33</v>
      </c>
      <c r="L5783">
        <f>_xlfn.XLOOKUP(B5783,Analítico!B:B,Analítico!I:I,0)</f>
        <v>0</v>
      </c>
    </row>
    <row r="5784" spans="1:12" ht="15" hidden="1" customHeight="1" thickBot="1" x14ac:dyDescent="0.3">
      <c r="A5784" s="44"/>
      <c r="B5784" s="44"/>
      <c r="C5784" s="44"/>
      <c r="D5784" s="44"/>
      <c r="E5784" s="44" t="s">
        <v>1632</v>
      </c>
      <c r="F5784" s="45">
        <v>2.15</v>
      </c>
      <c r="G5784" s="44"/>
      <c r="H5784" s="229" t="s">
        <v>1633</v>
      </c>
      <c r="I5784" s="229"/>
      <c r="J5784" s="45">
        <v>11.95</v>
      </c>
      <c r="L5784">
        <f>_xlfn.XLOOKUP(B5784,Analítico!B:B,Analítico!I:I,0)</f>
        <v>0</v>
      </c>
    </row>
    <row r="5785" spans="1:12" ht="0.75" customHeight="1" thickTop="1" x14ac:dyDescent="0.25">
      <c r="A5785" s="49"/>
      <c r="B5785" s="49"/>
      <c r="C5785" s="49"/>
      <c r="D5785" s="49"/>
      <c r="E5785" s="49"/>
      <c r="F5785" s="49"/>
      <c r="G5785" s="49"/>
      <c r="H5785" s="49"/>
      <c r="I5785" s="49"/>
      <c r="J5785" s="49"/>
      <c r="L5785">
        <f>_xlfn.XLOOKUP(B5785,Analítico!B:B,Analítico!I:I,0)</f>
        <v>0</v>
      </c>
    </row>
    <row r="5786" spans="1:12" ht="18" hidden="1" customHeight="1" x14ac:dyDescent="0.25">
      <c r="A5786" s="36"/>
      <c r="B5786" s="37" t="s">
        <v>137</v>
      </c>
      <c r="C5786" s="36" t="s">
        <v>138</v>
      </c>
      <c r="D5786" s="36" t="s">
        <v>9</v>
      </c>
      <c r="E5786" s="250" t="s">
        <v>1626</v>
      </c>
      <c r="F5786" s="250"/>
      <c r="G5786" s="38" t="s">
        <v>139</v>
      </c>
      <c r="H5786" s="37" t="s">
        <v>140</v>
      </c>
      <c r="I5786" s="37" t="s">
        <v>141</v>
      </c>
      <c r="J5786" s="37" t="s">
        <v>10</v>
      </c>
      <c r="L5786" t="str">
        <f>_xlfn.XLOOKUP(B5786,Analítico!B:B,Analítico!I:I,0)</f>
        <v>Valor Unit</v>
      </c>
    </row>
    <row r="5787" spans="1:12" ht="39" customHeight="1" x14ac:dyDescent="0.25">
      <c r="A5787" s="39" t="s">
        <v>1636</v>
      </c>
      <c r="B5787" s="40" t="s">
        <v>3863</v>
      </c>
      <c r="C5787" s="39" t="s">
        <v>157</v>
      </c>
      <c r="D5787" s="39" t="s">
        <v>3864</v>
      </c>
      <c r="E5787" s="251" t="s">
        <v>1900</v>
      </c>
      <c r="F5787" s="251"/>
      <c r="G5787" s="41" t="s">
        <v>1904</v>
      </c>
      <c r="H5787" s="42">
        <v>1</v>
      </c>
      <c r="I5787" s="43">
        <v>0.56999999999999995</v>
      </c>
      <c r="J5787" s="43">
        <v>0.56999999999999995</v>
      </c>
      <c r="L5787">
        <f>_xlfn.XLOOKUP(B5787,Analítico!B:B,Analítico!I:I,0)</f>
        <v>0</v>
      </c>
    </row>
    <row r="5788" spans="1:12" ht="39" customHeight="1" x14ac:dyDescent="0.25">
      <c r="A5788" s="50" t="s">
        <v>1638</v>
      </c>
      <c r="B5788" s="51" t="s">
        <v>3911</v>
      </c>
      <c r="C5788" s="50" t="s">
        <v>157</v>
      </c>
      <c r="D5788" s="50" t="s">
        <v>3912</v>
      </c>
      <c r="E5788" s="248" t="s">
        <v>1900</v>
      </c>
      <c r="F5788" s="248"/>
      <c r="G5788" s="52" t="s">
        <v>266</v>
      </c>
      <c r="H5788" s="53">
        <v>1</v>
      </c>
      <c r="I5788" s="54">
        <v>0.5</v>
      </c>
      <c r="J5788" s="54">
        <v>0.5</v>
      </c>
      <c r="L5788">
        <f>_xlfn.XLOOKUP(B5788,Analítico!B:B,Analítico!I:I,0)</f>
        <v>0</v>
      </c>
    </row>
    <row r="5789" spans="1:12" ht="39" customHeight="1" thickBot="1" x14ac:dyDescent="0.3">
      <c r="A5789" s="50" t="s">
        <v>1638</v>
      </c>
      <c r="B5789" s="51" t="s">
        <v>3913</v>
      </c>
      <c r="C5789" s="50" t="s">
        <v>157</v>
      </c>
      <c r="D5789" s="50" t="s">
        <v>3914</v>
      </c>
      <c r="E5789" s="248" t="s">
        <v>1900</v>
      </c>
      <c r="F5789" s="248"/>
      <c r="G5789" s="52" t="s">
        <v>266</v>
      </c>
      <c r="H5789" s="53">
        <v>1</v>
      </c>
      <c r="I5789" s="54">
        <v>7.0000000000000007E-2</v>
      </c>
      <c r="J5789" s="54">
        <v>7.0000000000000007E-2</v>
      </c>
      <c r="L5789">
        <f>_xlfn.XLOOKUP(B5789,Analítico!B:B,Analítico!I:I,0)</f>
        <v>0</v>
      </c>
    </row>
    <row r="5790" spans="1:12" ht="26.25" hidden="1" thickBot="1" x14ac:dyDescent="0.3">
      <c r="A5790" s="44"/>
      <c r="B5790" s="44"/>
      <c r="C5790" s="44"/>
      <c r="D5790" s="44"/>
      <c r="E5790" s="44" t="s">
        <v>1629</v>
      </c>
      <c r="F5790" s="45">
        <v>0</v>
      </c>
      <c r="G5790" s="44" t="s">
        <v>1630</v>
      </c>
      <c r="H5790" s="45">
        <v>0</v>
      </c>
      <c r="I5790" s="44" t="s">
        <v>1631</v>
      </c>
      <c r="J5790" s="45">
        <v>0</v>
      </c>
      <c r="L5790">
        <f>_xlfn.XLOOKUP(B5790,Analítico!B:B,Analítico!I:I,0)</f>
        <v>0</v>
      </c>
    </row>
    <row r="5791" spans="1:12" ht="15" hidden="1" customHeight="1" thickBot="1" x14ac:dyDescent="0.3">
      <c r="A5791" s="44"/>
      <c r="B5791" s="44"/>
      <c r="C5791" s="44"/>
      <c r="D5791" s="44"/>
      <c r="E5791" s="44" t="s">
        <v>1632</v>
      </c>
      <c r="F5791" s="45">
        <v>0.12</v>
      </c>
      <c r="G5791" s="44"/>
      <c r="H5791" s="229" t="s">
        <v>1633</v>
      </c>
      <c r="I5791" s="229"/>
      <c r="J5791" s="45">
        <v>0.69</v>
      </c>
      <c r="L5791">
        <f>_xlfn.XLOOKUP(B5791,Analítico!B:B,Analítico!I:I,0)</f>
        <v>0</v>
      </c>
    </row>
    <row r="5792" spans="1:12" ht="0.75" customHeight="1" thickTop="1" x14ac:dyDescent="0.25">
      <c r="A5792" s="49"/>
      <c r="B5792" s="49"/>
      <c r="C5792" s="49"/>
      <c r="D5792" s="49"/>
      <c r="E5792" s="49"/>
      <c r="F5792" s="49"/>
      <c r="G5792" s="49"/>
      <c r="H5792" s="49"/>
      <c r="I5792" s="49"/>
      <c r="J5792" s="49"/>
      <c r="L5792">
        <f>_xlfn.XLOOKUP(B5792,Analítico!B:B,Analítico!I:I,0)</f>
        <v>0</v>
      </c>
    </row>
    <row r="5793" spans="1:12" ht="18" hidden="1" customHeight="1" x14ac:dyDescent="0.25">
      <c r="A5793" s="36"/>
      <c r="B5793" s="37" t="s">
        <v>137</v>
      </c>
      <c r="C5793" s="36" t="s">
        <v>138</v>
      </c>
      <c r="D5793" s="36" t="s">
        <v>9</v>
      </c>
      <c r="E5793" s="250" t="s">
        <v>1626</v>
      </c>
      <c r="F5793" s="250"/>
      <c r="G5793" s="38" t="s">
        <v>139</v>
      </c>
      <c r="H5793" s="37" t="s">
        <v>140</v>
      </c>
      <c r="I5793" s="37" t="s">
        <v>141</v>
      </c>
      <c r="J5793" s="37" t="s">
        <v>10</v>
      </c>
      <c r="L5793" t="str">
        <f>_xlfn.XLOOKUP(B5793,Analítico!B:B,Analítico!I:I,0)</f>
        <v>Valor Unit</v>
      </c>
    </row>
    <row r="5794" spans="1:12" ht="39" customHeight="1" x14ac:dyDescent="0.25">
      <c r="A5794" s="39" t="s">
        <v>1636</v>
      </c>
      <c r="B5794" s="40" t="s">
        <v>3861</v>
      </c>
      <c r="C5794" s="39" t="s">
        <v>157</v>
      </c>
      <c r="D5794" s="39" t="s">
        <v>3862</v>
      </c>
      <c r="E5794" s="251" t="s">
        <v>1900</v>
      </c>
      <c r="F5794" s="251"/>
      <c r="G5794" s="41" t="s">
        <v>1901</v>
      </c>
      <c r="H5794" s="42">
        <v>1</v>
      </c>
      <c r="I5794" s="43">
        <v>9.32</v>
      </c>
      <c r="J5794" s="43">
        <v>9.32</v>
      </c>
      <c r="L5794">
        <f>_xlfn.XLOOKUP(B5794,Analítico!B:B,Analítico!I:I,0)</f>
        <v>0</v>
      </c>
    </row>
    <row r="5795" spans="1:12" ht="39" customHeight="1" x14ac:dyDescent="0.25">
      <c r="A5795" s="50" t="s">
        <v>1638</v>
      </c>
      <c r="B5795" s="51" t="s">
        <v>3911</v>
      </c>
      <c r="C5795" s="50" t="s">
        <v>157</v>
      </c>
      <c r="D5795" s="50" t="s">
        <v>3912</v>
      </c>
      <c r="E5795" s="248" t="s">
        <v>1900</v>
      </c>
      <c r="F5795" s="248"/>
      <c r="G5795" s="52" t="s">
        <v>266</v>
      </c>
      <c r="H5795" s="53">
        <v>1</v>
      </c>
      <c r="I5795" s="54">
        <v>0.5</v>
      </c>
      <c r="J5795" s="54">
        <v>0.5</v>
      </c>
      <c r="L5795">
        <f>_xlfn.XLOOKUP(B5795,Analítico!B:B,Analítico!I:I,0)</f>
        <v>0</v>
      </c>
    </row>
    <row r="5796" spans="1:12" ht="39" customHeight="1" x14ac:dyDescent="0.25">
      <c r="A5796" s="50" t="s">
        <v>1638</v>
      </c>
      <c r="B5796" s="51" t="s">
        <v>3913</v>
      </c>
      <c r="C5796" s="50" t="s">
        <v>157</v>
      </c>
      <c r="D5796" s="50" t="s">
        <v>3914</v>
      </c>
      <c r="E5796" s="248" t="s">
        <v>1900</v>
      </c>
      <c r="F5796" s="248"/>
      <c r="G5796" s="52" t="s">
        <v>266</v>
      </c>
      <c r="H5796" s="53">
        <v>1</v>
      </c>
      <c r="I5796" s="54">
        <v>7.0000000000000007E-2</v>
      </c>
      <c r="J5796" s="54">
        <v>7.0000000000000007E-2</v>
      </c>
      <c r="L5796">
        <f>_xlfn.XLOOKUP(B5796,Analítico!B:B,Analítico!I:I,0)</f>
        <v>0</v>
      </c>
    </row>
    <row r="5797" spans="1:12" ht="39" customHeight="1" x14ac:dyDescent="0.25">
      <c r="A5797" s="50" t="s">
        <v>1638</v>
      </c>
      <c r="B5797" s="51" t="s">
        <v>3915</v>
      </c>
      <c r="C5797" s="50" t="s">
        <v>157</v>
      </c>
      <c r="D5797" s="50" t="s">
        <v>3916</v>
      </c>
      <c r="E5797" s="248" t="s">
        <v>1900</v>
      </c>
      <c r="F5797" s="248"/>
      <c r="G5797" s="52" t="s">
        <v>266</v>
      </c>
      <c r="H5797" s="53">
        <v>1</v>
      </c>
      <c r="I5797" s="54">
        <v>0.63</v>
      </c>
      <c r="J5797" s="54">
        <v>0.63</v>
      </c>
      <c r="L5797">
        <f>_xlfn.XLOOKUP(B5797,Analítico!B:B,Analítico!I:I,0)</f>
        <v>0</v>
      </c>
    </row>
    <row r="5798" spans="1:12" ht="39" customHeight="1" thickBot="1" x14ac:dyDescent="0.3">
      <c r="A5798" s="50" t="s">
        <v>1638</v>
      </c>
      <c r="B5798" s="51" t="s">
        <v>3917</v>
      </c>
      <c r="C5798" s="50" t="s">
        <v>157</v>
      </c>
      <c r="D5798" s="50" t="s">
        <v>3918</v>
      </c>
      <c r="E5798" s="248" t="s">
        <v>1900</v>
      </c>
      <c r="F5798" s="248"/>
      <c r="G5798" s="52" t="s">
        <v>266</v>
      </c>
      <c r="H5798" s="53">
        <v>1</v>
      </c>
      <c r="I5798" s="54">
        <v>8.1199999999999992</v>
      </c>
      <c r="J5798" s="54">
        <v>8.1199999999999992</v>
      </c>
      <c r="L5798">
        <f>_xlfn.XLOOKUP(B5798,Analítico!B:B,Analítico!I:I,0)</f>
        <v>0</v>
      </c>
    </row>
    <row r="5799" spans="1:12" ht="26.25" hidden="1" thickBot="1" x14ac:dyDescent="0.3">
      <c r="A5799" s="44"/>
      <c r="B5799" s="44"/>
      <c r="C5799" s="44"/>
      <c r="D5799" s="44"/>
      <c r="E5799" s="44" t="s">
        <v>1629</v>
      </c>
      <c r="F5799" s="45">
        <v>0</v>
      </c>
      <c r="G5799" s="44" t="s">
        <v>1630</v>
      </c>
      <c r="H5799" s="45">
        <v>0</v>
      </c>
      <c r="I5799" s="44" t="s">
        <v>1631</v>
      </c>
      <c r="J5799" s="45">
        <v>0</v>
      </c>
      <c r="L5799">
        <f>_xlfn.XLOOKUP(B5799,Analítico!B:B,Analítico!I:I,0)</f>
        <v>0</v>
      </c>
    </row>
    <row r="5800" spans="1:12" ht="15" hidden="1" customHeight="1" thickBot="1" x14ac:dyDescent="0.3">
      <c r="A5800" s="44"/>
      <c r="B5800" s="44"/>
      <c r="C5800" s="44"/>
      <c r="D5800" s="44"/>
      <c r="E5800" s="44" t="s">
        <v>1632</v>
      </c>
      <c r="F5800" s="45">
        <v>2.0499999999999998</v>
      </c>
      <c r="G5800" s="44"/>
      <c r="H5800" s="229" t="s">
        <v>1633</v>
      </c>
      <c r="I5800" s="229"/>
      <c r="J5800" s="45">
        <v>11.37</v>
      </c>
      <c r="L5800">
        <f>_xlfn.XLOOKUP(B5800,Analítico!B:B,Analítico!I:I,0)</f>
        <v>0</v>
      </c>
    </row>
    <row r="5801" spans="1:12" ht="0.75" customHeight="1" thickTop="1" x14ac:dyDescent="0.25">
      <c r="A5801" s="49"/>
      <c r="B5801" s="49"/>
      <c r="C5801" s="49"/>
      <c r="D5801" s="49"/>
      <c r="E5801" s="49"/>
      <c r="F5801" s="49"/>
      <c r="G5801" s="49"/>
      <c r="H5801" s="49"/>
      <c r="I5801" s="49"/>
      <c r="J5801" s="49"/>
      <c r="L5801">
        <f>_xlfn.XLOOKUP(B5801,Analítico!B:B,Analítico!I:I,0)</f>
        <v>0</v>
      </c>
    </row>
    <row r="5802" spans="1:12" ht="18" hidden="1" customHeight="1" x14ac:dyDescent="0.25">
      <c r="A5802" s="36"/>
      <c r="B5802" s="37" t="s">
        <v>137</v>
      </c>
      <c r="C5802" s="36" t="s">
        <v>138</v>
      </c>
      <c r="D5802" s="36" t="s">
        <v>9</v>
      </c>
      <c r="E5802" s="250" t="s">
        <v>1626</v>
      </c>
      <c r="F5802" s="250"/>
      <c r="G5802" s="38" t="s">
        <v>139</v>
      </c>
      <c r="H5802" s="37" t="s">
        <v>140</v>
      </c>
      <c r="I5802" s="37" t="s">
        <v>141</v>
      </c>
      <c r="J5802" s="37" t="s">
        <v>10</v>
      </c>
      <c r="L5802" t="str">
        <f>_xlfn.XLOOKUP(B5802,Analítico!B:B,Analítico!I:I,0)</f>
        <v>Valor Unit</v>
      </c>
    </row>
    <row r="5803" spans="1:12" ht="39" customHeight="1" x14ac:dyDescent="0.25">
      <c r="A5803" s="39" t="s">
        <v>1636</v>
      </c>
      <c r="B5803" s="40" t="s">
        <v>3911</v>
      </c>
      <c r="C5803" s="39" t="s">
        <v>157</v>
      </c>
      <c r="D5803" s="39" t="s">
        <v>3912</v>
      </c>
      <c r="E5803" s="251" t="s">
        <v>1900</v>
      </c>
      <c r="F5803" s="251"/>
      <c r="G5803" s="41" t="s">
        <v>266</v>
      </c>
      <c r="H5803" s="42">
        <v>1</v>
      </c>
      <c r="I5803" s="43">
        <v>0.5</v>
      </c>
      <c r="J5803" s="43">
        <v>0.5</v>
      </c>
      <c r="L5803">
        <f>_xlfn.XLOOKUP(B5803,Analítico!B:B,Analítico!I:I,0)</f>
        <v>0</v>
      </c>
    </row>
    <row r="5804" spans="1:12" ht="78" customHeight="1" thickBot="1" x14ac:dyDescent="0.3">
      <c r="A5804" s="55" t="s">
        <v>1627</v>
      </c>
      <c r="B5804" s="56" t="s">
        <v>3919</v>
      </c>
      <c r="C5804" s="55" t="s">
        <v>157</v>
      </c>
      <c r="D5804" s="55" t="s">
        <v>3920</v>
      </c>
      <c r="E5804" s="249" t="s">
        <v>1643</v>
      </c>
      <c r="F5804" s="249"/>
      <c r="G5804" s="57" t="s">
        <v>164</v>
      </c>
      <c r="H5804" s="58">
        <v>5.3300000000000001E-5</v>
      </c>
      <c r="I5804" s="59">
        <v>9536.5499999999993</v>
      </c>
      <c r="J5804" s="59">
        <v>0.5</v>
      </c>
      <c r="L5804">
        <f>_xlfn.XLOOKUP(B5804,Analítico!B:B,Analítico!I:I,0)</f>
        <v>0</v>
      </c>
    </row>
    <row r="5805" spans="1:12" ht="26.25" hidden="1" thickBot="1" x14ac:dyDescent="0.3">
      <c r="A5805" s="44"/>
      <c r="B5805" s="44"/>
      <c r="C5805" s="44"/>
      <c r="D5805" s="44"/>
      <c r="E5805" s="44" t="s">
        <v>1629</v>
      </c>
      <c r="F5805" s="45">
        <v>0</v>
      </c>
      <c r="G5805" s="44" t="s">
        <v>1630</v>
      </c>
      <c r="H5805" s="45">
        <v>0</v>
      </c>
      <c r="I5805" s="44" t="s">
        <v>1631</v>
      </c>
      <c r="J5805" s="45">
        <v>0</v>
      </c>
      <c r="L5805">
        <f>_xlfn.XLOOKUP(B5805,Analítico!B:B,Analítico!I:I,0)</f>
        <v>0</v>
      </c>
    </row>
    <row r="5806" spans="1:12" ht="15" hidden="1" customHeight="1" thickBot="1" x14ac:dyDescent="0.3">
      <c r="A5806" s="44"/>
      <c r="B5806" s="44"/>
      <c r="C5806" s="44"/>
      <c r="D5806" s="44"/>
      <c r="E5806" s="44" t="s">
        <v>1632</v>
      </c>
      <c r="F5806" s="45">
        <v>0.11</v>
      </c>
      <c r="G5806" s="44"/>
      <c r="H5806" s="229" t="s">
        <v>1633</v>
      </c>
      <c r="I5806" s="229"/>
      <c r="J5806" s="45">
        <v>0.61</v>
      </c>
      <c r="L5806">
        <f>_xlfn.XLOOKUP(B5806,Analítico!B:B,Analítico!I:I,0)</f>
        <v>0</v>
      </c>
    </row>
    <row r="5807" spans="1:12" ht="0.75" customHeight="1" thickTop="1" x14ac:dyDescent="0.25">
      <c r="A5807" s="49"/>
      <c r="B5807" s="49"/>
      <c r="C5807" s="49"/>
      <c r="D5807" s="49"/>
      <c r="E5807" s="49"/>
      <c r="F5807" s="49"/>
      <c r="G5807" s="49"/>
      <c r="H5807" s="49"/>
      <c r="I5807" s="49"/>
      <c r="J5807" s="49"/>
      <c r="L5807">
        <f>_xlfn.XLOOKUP(B5807,Analítico!B:B,Analítico!I:I,0)</f>
        <v>0</v>
      </c>
    </row>
    <row r="5808" spans="1:12" ht="18" hidden="1" customHeight="1" x14ac:dyDescent="0.25">
      <c r="A5808" s="36"/>
      <c r="B5808" s="37" t="s">
        <v>137</v>
      </c>
      <c r="C5808" s="36" t="s">
        <v>138</v>
      </c>
      <c r="D5808" s="36" t="s">
        <v>9</v>
      </c>
      <c r="E5808" s="250" t="s">
        <v>1626</v>
      </c>
      <c r="F5808" s="250"/>
      <c r="G5808" s="38" t="s">
        <v>139</v>
      </c>
      <c r="H5808" s="37" t="s">
        <v>140</v>
      </c>
      <c r="I5808" s="37" t="s">
        <v>141</v>
      </c>
      <c r="J5808" s="37" t="s">
        <v>10</v>
      </c>
      <c r="L5808" t="str">
        <f>_xlfn.XLOOKUP(B5808,Analítico!B:B,Analítico!I:I,0)</f>
        <v>Valor Unit</v>
      </c>
    </row>
    <row r="5809" spans="1:12" ht="39" customHeight="1" x14ac:dyDescent="0.25">
      <c r="A5809" s="39" t="s">
        <v>1636</v>
      </c>
      <c r="B5809" s="40" t="s">
        <v>3913</v>
      </c>
      <c r="C5809" s="39" t="s">
        <v>157</v>
      </c>
      <c r="D5809" s="39" t="s">
        <v>3914</v>
      </c>
      <c r="E5809" s="251" t="s">
        <v>1900</v>
      </c>
      <c r="F5809" s="251"/>
      <c r="G5809" s="41" t="s">
        <v>266</v>
      </c>
      <c r="H5809" s="42">
        <v>1</v>
      </c>
      <c r="I5809" s="43">
        <v>7.0000000000000007E-2</v>
      </c>
      <c r="J5809" s="43">
        <v>7.0000000000000007E-2</v>
      </c>
      <c r="L5809">
        <f>_xlfn.XLOOKUP(B5809,Analítico!B:B,Analítico!I:I,0)</f>
        <v>0</v>
      </c>
    </row>
    <row r="5810" spans="1:12" ht="78" customHeight="1" thickBot="1" x14ac:dyDescent="0.3">
      <c r="A5810" s="55" t="s">
        <v>1627</v>
      </c>
      <c r="B5810" s="56" t="s">
        <v>3919</v>
      </c>
      <c r="C5810" s="55" t="s">
        <v>157</v>
      </c>
      <c r="D5810" s="55" t="s">
        <v>3920</v>
      </c>
      <c r="E5810" s="249" t="s">
        <v>1643</v>
      </c>
      <c r="F5810" s="249"/>
      <c r="G5810" s="57" t="s">
        <v>164</v>
      </c>
      <c r="H5810" s="58">
        <v>7.4000000000000003E-6</v>
      </c>
      <c r="I5810" s="59">
        <v>9536.5499999999993</v>
      </c>
      <c r="J5810" s="59">
        <v>7.0000000000000007E-2</v>
      </c>
      <c r="L5810">
        <f>_xlfn.XLOOKUP(B5810,Analítico!B:B,Analítico!I:I,0)</f>
        <v>0</v>
      </c>
    </row>
    <row r="5811" spans="1:12" ht="26.25" hidden="1" thickBot="1" x14ac:dyDescent="0.3">
      <c r="A5811" s="44"/>
      <c r="B5811" s="44"/>
      <c r="C5811" s="44"/>
      <c r="D5811" s="44"/>
      <c r="E5811" s="44" t="s">
        <v>1629</v>
      </c>
      <c r="F5811" s="45">
        <v>0</v>
      </c>
      <c r="G5811" s="44" t="s">
        <v>1630</v>
      </c>
      <c r="H5811" s="45">
        <v>0</v>
      </c>
      <c r="I5811" s="44" t="s">
        <v>1631</v>
      </c>
      <c r="J5811" s="45">
        <v>0</v>
      </c>
      <c r="L5811">
        <f>_xlfn.XLOOKUP(B5811,Analítico!B:B,Analítico!I:I,0)</f>
        <v>0</v>
      </c>
    </row>
    <row r="5812" spans="1:12" ht="15" hidden="1" customHeight="1" thickBot="1" x14ac:dyDescent="0.3">
      <c r="A5812" s="44"/>
      <c r="B5812" s="44"/>
      <c r="C5812" s="44"/>
      <c r="D5812" s="44"/>
      <c r="E5812" s="44" t="s">
        <v>1632</v>
      </c>
      <c r="F5812" s="45">
        <v>0.01</v>
      </c>
      <c r="G5812" s="44"/>
      <c r="H5812" s="229" t="s">
        <v>1633</v>
      </c>
      <c r="I5812" s="229"/>
      <c r="J5812" s="45">
        <v>0.08</v>
      </c>
      <c r="L5812">
        <f>_xlfn.XLOOKUP(B5812,Analítico!B:B,Analítico!I:I,0)</f>
        <v>0</v>
      </c>
    </row>
    <row r="5813" spans="1:12" ht="0.75" customHeight="1" thickTop="1" x14ac:dyDescent="0.25">
      <c r="A5813" s="49"/>
      <c r="B5813" s="49"/>
      <c r="C5813" s="49"/>
      <c r="D5813" s="49"/>
      <c r="E5813" s="49"/>
      <c r="F5813" s="49"/>
      <c r="G5813" s="49"/>
      <c r="H5813" s="49"/>
      <c r="I5813" s="49"/>
      <c r="J5813" s="49"/>
      <c r="L5813">
        <f>_xlfn.XLOOKUP(B5813,Analítico!B:B,Analítico!I:I,0)</f>
        <v>0</v>
      </c>
    </row>
    <row r="5814" spans="1:12" ht="18" hidden="1" customHeight="1" x14ac:dyDescent="0.25">
      <c r="A5814" s="36"/>
      <c r="B5814" s="37" t="s">
        <v>137</v>
      </c>
      <c r="C5814" s="36" t="s">
        <v>138</v>
      </c>
      <c r="D5814" s="36" t="s">
        <v>9</v>
      </c>
      <c r="E5814" s="250" t="s">
        <v>1626</v>
      </c>
      <c r="F5814" s="250"/>
      <c r="G5814" s="38" t="s">
        <v>139</v>
      </c>
      <c r="H5814" s="37" t="s">
        <v>140</v>
      </c>
      <c r="I5814" s="37" t="s">
        <v>141</v>
      </c>
      <c r="J5814" s="37" t="s">
        <v>10</v>
      </c>
      <c r="L5814" t="str">
        <f>_xlfn.XLOOKUP(B5814,Analítico!B:B,Analítico!I:I,0)</f>
        <v>Valor Unit</v>
      </c>
    </row>
    <row r="5815" spans="1:12" ht="39" customHeight="1" x14ac:dyDescent="0.25">
      <c r="A5815" s="39" t="s">
        <v>1636</v>
      </c>
      <c r="B5815" s="40" t="s">
        <v>3915</v>
      </c>
      <c r="C5815" s="39" t="s">
        <v>157</v>
      </c>
      <c r="D5815" s="39" t="s">
        <v>3916</v>
      </c>
      <c r="E5815" s="251" t="s">
        <v>1900</v>
      </c>
      <c r="F5815" s="251"/>
      <c r="G5815" s="41" t="s">
        <v>266</v>
      </c>
      <c r="H5815" s="42">
        <v>1</v>
      </c>
      <c r="I5815" s="43">
        <v>0.63</v>
      </c>
      <c r="J5815" s="43">
        <v>0.63</v>
      </c>
      <c r="L5815">
        <f>_xlfn.XLOOKUP(B5815,Analítico!B:B,Analítico!I:I,0)</f>
        <v>0</v>
      </c>
    </row>
    <row r="5816" spans="1:12" ht="78" customHeight="1" thickBot="1" x14ac:dyDescent="0.3">
      <c r="A5816" s="55" t="s">
        <v>1627</v>
      </c>
      <c r="B5816" s="56" t="s">
        <v>3919</v>
      </c>
      <c r="C5816" s="55" t="s">
        <v>157</v>
      </c>
      <c r="D5816" s="55" t="s">
        <v>3920</v>
      </c>
      <c r="E5816" s="249" t="s">
        <v>1643</v>
      </c>
      <c r="F5816" s="249"/>
      <c r="G5816" s="57" t="s">
        <v>164</v>
      </c>
      <c r="H5816" s="58">
        <v>6.6699999999999995E-5</v>
      </c>
      <c r="I5816" s="59">
        <v>9536.5499999999993</v>
      </c>
      <c r="J5816" s="59">
        <v>0.63</v>
      </c>
      <c r="L5816">
        <f>_xlfn.XLOOKUP(B5816,Analítico!B:B,Analítico!I:I,0)</f>
        <v>0</v>
      </c>
    </row>
    <row r="5817" spans="1:12" ht="26.25" hidden="1" thickBot="1" x14ac:dyDescent="0.3">
      <c r="A5817" s="44"/>
      <c r="B5817" s="44"/>
      <c r="C5817" s="44"/>
      <c r="D5817" s="44"/>
      <c r="E5817" s="44" t="s">
        <v>1629</v>
      </c>
      <c r="F5817" s="45">
        <v>0</v>
      </c>
      <c r="G5817" s="44" t="s">
        <v>1630</v>
      </c>
      <c r="H5817" s="45">
        <v>0</v>
      </c>
      <c r="I5817" s="44" t="s">
        <v>1631</v>
      </c>
      <c r="J5817" s="45">
        <v>0</v>
      </c>
      <c r="L5817">
        <f>_xlfn.XLOOKUP(B5817,Analítico!B:B,Analítico!I:I,0)</f>
        <v>0</v>
      </c>
    </row>
    <row r="5818" spans="1:12" ht="15" hidden="1" customHeight="1" thickBot="1" x14ac:dyDescent="0.3">
      <c r="A5818" s="44"/>
      <c r="B5818" s="44"/>
      <c r="C5818" s="44"/>
      <c r="D5818" s="44"/>
      <c r="E5818" s="44" t="s">
        <v>1632</v>
      </c>
      <c r="F5818" s="45">
        <v>0.13</v>
      </c>
      <c r="G5818" s="44"/>
      <c r="H5818" s="229" t="s">
        <v>1633</v>
      </c>
      <c r="I5818" s="229"/>
      <c r="J5818" s="45">
        <v>0.76</v>
      </c>
      <c r="L5818">
        <f>_xlfn.XLOOKUP(B5818,Analítico!B:B,Analítico!I:I,0)</f>
        <v>0</v>
      </c>
    </row>
    <row r="5819" spans="1:12" ht="0.75" customHeight="1" thickTop="1" x14ac:dyDescent="0.25">
      <c r="A5819" s="49"/>
      <c r="B5819" s="49"/>
      <c r="C5819" s="49"/>
      <c r="D5819" s="49"/>
      <c r="E5819" s="49"/>
      <c r="F5819" s="49"/>
      <c r="G5819" s="49"/>
      <c r="H5819" s="49"/>
      <c r="I5819" s="49"/>
      <c r="J5819" s="49"/>
      <c r="L5819">
        <f>_xlfn.XLOOKUP(B5819,Analítico!B:B,Analítico!I:I,0)</f>
        <v>0</v>
      </c>
    </row>
    <row r="5820" spans="1:12" ht="18" hidden="1" customHeight="1" x14ac:dyDescent="0.25">
      <c r="A5820" s="36"/>
      <c r="B5820" s="37" t="s">
        <v>137</v>
      </c>
      <c r="C5820" s="36" t="s">
        <v>138</v>
      </c>
      <c r="D5820" s="36" t="s">
        <v>9</v>
      </c>
      <c r="E5820" s="250" t="s">
        <v>1626</v>
      </c>
      <c r="F5820" s="250"/>
      <c r="G5820" s="38" t="s">
        <v>139</v>
      </c>
      <c r="H5820" s="37" t="s">
        <v>140</v>
      </c>
      <c r="I5820" s="37" t="s">
        <v>141</v>
      </c>
      <c r="J5820" s="37" t="s">
        <v>10</v>
      </c>
      <c r="L5820" t="str">
        <f>_xlfn.XLOOKUP(B5820,Analítico!B:B,Analítico!I:I,0)</f>
        <v>Valor Unit</v>
      </c>
    </row>
    <row r="5821" spans="1:12" ht="39" customHeight="1" x14ac:dyDescent="0.25">
      <c r="A5821" s="39" t="s">
        <v>1636</v>
      </c>
      <c r="B5821" s="40" t="s">
        <v>3917</v>
      </c>
      <c r="C5821" s="39" t="s">
        <v>157</v>
      </c>
      <c r="D5821" s="39" t="s">
        <v>3918</v>
      </c>
      <c r="E5821" s="251" t="s">
        <v>1900</v>
      </c>
      <c r="F5821" s="251"/>
      <c r="G5821" s="41" t="s">
        <v>266</v>
      </c>
      <c r="H5821" s="42">
        <v>1</v>
      </c>
      <c r="I5821" s="43">
        <v>8.1199999999999992</v>
      </c>
      <c r="J5821" s="43">
        <v>8.1199999999999992</v>
      </c>
      <c r="L5821">
        <f>_xlfn.XLOOKUP(B5821,Analítico!B:B,Analítico!I:I,0)</f>
        <v>0</v>
      </c>
    </row>
    <row r="5822" spans="1:12" ht="24" customHeight="1" thickBot="1" x14ac:dyDescent="0.3">
      <c r="A5822" s="55" t="s">
        <v>1627</v>
      </c>
      <c r="B5822" s="56" t="s">
        <v>3514</v>
      </c>
      <c r="C5822" s="55" t="s">
        <v>157</v>
      </c>
      <c r="D5822" s="55" t="s">
        <v>3515</v>
      </c>
      <c r="E5822" s="249" t="s">
        <v>1648</v>
      </c>
      <c r="F5822" s="249"/>
      <c r="G5822" s="57" t="s">
        <v>1724</v>
      </c>
      <c r="H5822" s="58">
        <v>1.44</v>
      </c>
      <c r="I5822" s="59">
        <v>5.64</v>
      </c>
      <c r="J5822" s="59">
        <v>8.1199999999999992</v>
      </c>
      <c r="L5822">
        <f>_xlfn.XLOOKUP(B5822,Analítico!B:B,Analítico!I:I,0)</f>
        <v>0</v>
      </c>
    </row>
    <row r="5823" spans="1:12" ht="26.25" hidden="1" thickBot="1" x14ac:dyDescent="0.3">
      <c r="A5823" s="44"/>
      <c r="B5823" s="44"/>
      <c r="C5823" s="44"/>
      <c r="D5823" s="44"/>
      <c r="E5823" s="44" t="s">
        <v>1629</v>
      </c>
      <c r="F5823" s="45">
        <v>0</v>
      </c>
      <c r="G5823" s="44" t="s">
        <v>1630</v>
      </c>
      <c r="H5823" s="45">
        <v>0</v>
      </c>
      <c r="I5823" s="44" t="s">
        <v>1631</v>
      </c>
      <c r="J5823" s="45">
        <v>0</v>
      </c>
      <c r="L5823">
        <f>_xlfn.XLOOKUP(B5823,Analítico!B:B,Analítico!I:I,0)</f>
        <v>0</v>
      </c>
    </row>
    <row r="5824" spans="1:12" ht="15" hidden="1" customHeight="1" thickBot="1" x14ac:dyDescent="0.3">
      <c r="A5824" s="44"/>
      <c r="B5824" s="44"/>
      <c r="C5824" s="44"/>
      <c r="D5824" s="44"/>
      <c r="E5824" s="44" t="s">
        <v>1632</v>
      </c>
      <c r="F5824" s="45">
        <v>1.78</v>
      </c>
      <c r="G5824" s="44"/>
      <c r="H5824" s="229" t="s">
        <v>1633</v>
      </c>
      <c r="I5824" s="229"/>
      <c r="J5824" s="45">
        <v>9.9</v>
      </c>
      <c r="L5824">
        <f>_xlfn.XLOOKUP(B5824,Analítico!B:B,Analítico!I:I,0)</f>
        <v>0</v>
      </c>
    </row>
    <row r="5825" spans="1:12" ht="0.75" customHeight="1" thickTop="1" x14ac:dyDescent="0.25">
      <c r="A5825" s="49"/>
      <c r="B5825" s="49"/>
      <c r="C5825" s="49"/>
      <c r="D5825" s="49"/>
      <c r="E5825" s="49"/>
      <c r="F5825" s="49"/>
      <c r="G5825" s="49"/>
      <c r="H5825" s="49"/>
      <c r="I5825" s="49"/>
      <c r="J5825" s="49"/>
      <c r="L5825">
        <f>_xlfn.XLOOKUP(B5825,Analítico!B:B,Analítico!I:I,0)</f>
        <v>0</v>
      </c>
    </row>
    <row r="5826" spans="1:12" ht="18" hidden="1" customHeight="1" x14ac:dyDescent="0.25">
      <c r="A5826" s="36"/>
      <c r="B5826" s="37" t="s">
        <v>137</v>
      </c>
      <c r="C5826" s="36" t="s">
        <v>138</v>
      </c>
      <c r="D5826" s="36" t="s">
        <v>9</v>
      </c>
      <c r="E5826" s="250" t="s">
        <v>1626</v>
      </c>
      <c r="F5826" s="250"/>
      <c r="G5826" s="38" t="s">
        <v>139</v>
      </c>
      <c r="H5826" s="37" t="s">
        <v>140</v>
      </c>
      <c r="I5826" s="37" t="s">
        <v>141</v>
      </c>
      <c r="J5826" s="37" t="s">
        <v>10</v>
      </c>
      <c r="L5826" t="str">
        <f>_xlfn.XLOOKUP(B5826,Analítico!B:B,Analítico!I:I,0)</f>
        <v>Valor Unit</v>
      </c>
    </row>
    <row r="5827" spans="1:12" ht="39" customHeight="1" x14ac:dyDescent="0.25">
      <c r="A5827" s="39" t="s">
        <v>1636</v>
      </c>
      <c r="B5827" s="40" t="s">
        <v>1832</v>
      </c>
      <c r="C5827" s="39" t="s">
        <v>157</v>
      </c>
      <c r="D5827" s="39" t="s">
        <v>1833</v>
      </c>
      <c r="E5827" s="251" t="s">
        <v>1823</v>
      </c>
      <c r="F5827" s="251"/>
      <c r="G5827" s="41" t="s">
        <v>164</v>
      </c>
      <c r="H5827" s="42">
        <v>1</v>
      </c>
      <c r="I5827" s="43">
        <f t="shared" ref="I5827:I5829" si="1011">L5827</f>
        <v>353.7</v>
      </c>
      <c r="J5827" s="43">
        <f t="shared" ref="J5827:J5829" si="1012">H5827*I5827</f>
        <v>353.7</v>
      </c>
      <c r="L5827">
        <f>_xlfn.XLOOKUP(B5827,Analítico!B:B,Analítico!I:I,0)</f>
        <v>353.7</v>
      </c>
    </row>
    <row r="5828" spans="1:12" ht="25.5" customHeight="1" x14ac:dyDescent="0.25">
      <c r="A5828" s="50" t="s">
        <v>1638</v>
      </c>
      <c r="B5828" s="51" t="s">
        <v>1839</v>
      </c>
      <c r="C5828" s="50" t="s">
        <v>157</v>
      </c>
      <c r="D5828" s="50" t="s">
        <v>1840</v>
      </c>
      <c r="E5828" s="248" t="s">
        <v>1637</v>
      </c>
      <c r="F5828" s="248"/>
      <c r="G5828" s="52" t="s">
        <v>266</v>
      </c>
      <c r="H5828" s="53">
        <v>1.4139999999999999</v>
      </c>
      <c r="I5828" s="43">
        <f t="shared" si="1011"/>
        <v>25.18</v>
      </c>
      <c r="J5828" s="43">
        <f t="shared" si="1012"/>
        <v>35.604520000000001</v>
      </c>
      <c r="L5828">
        <f>_xlfn.XLOOKUP(B5828,Analítico!B:B,Analítico!I:I,0)</f>
        <v>25.18</v>
      </c>
    </row>
    <row r="5829" spans="1:12" ht="24" customHeight="1" x14ac:dyDescent="0.25">
      <c r="A5829" s="50" t="s">
        <v>1638</v>
      </c>
      <c r="B5829" s="51" t="s">
        <v>1186</v>
      </c>
      <c r="C5829" s="50" t="s">
        <v>157</v>
      </c>
      <c r="D5829" s="50" t="s">
        <v>1187</v>
      </c>
      <c r="E5829" s="248" t="s">
        <v>1637</v>
      </c>
      <c r="F5829" s="248"/>
      <c r="G5829" s="52" t="s">
        <v>266</v>
      </c>
      <c r="H5829" s="53">
        <v>0.70699999999999996</v>
      </c>
      <c r="I5829" s="43">
        <f t="shared" si="1011"/>
        <v>18.82</v>
      </c>
      <c r="J5829" s="43">
        <f t="shared" si="1012"/>
        <v>13.30574</v>
      </c>
      <c r="L5829">
        <f>_xlfn.XLOOKUP(B5829,Analítico!B:B,Analítico!I:I,0)</f>
        <v>18.82</v>
      </c>
    </row>
    <row r="5830" spans="1:12" ht="39" customHeight="1" x14ac:dyDescent="0.25">
      <c r="A5830" s="55" t="s">
        <v>1627</v>
      </c>
      <c r="B5830" s="56" t="s">
        <v>3921</v>
      </c>
      <c r="C5830" s="55" t="s">
        <v>157</v>
      </c>
      <c r="D5830" s="55" t="s">
        <v>3922</v>
      </c>
      <c r="E5830" s="249" t="s">
        <v>1648</v>
      </c>
      <c r="F5830" s="249"/>
      <c r="G5830" s="57" t="s">
        <v>164</v>
      </c>
      <c r="H5830" s="58">
        <v>3</v>
      </c>
      <c r="I5830" s="59">
        <v>39.49</v>
      </c>
      <c r="J5830" s="59">
        <v>118.47</v>
      </c>
      <c r="L5830">
        <f>_xlfn.XLOOKUP(B5830,Analítico!B:B,Analítico!I:I,0)</f>
        <v>0</v>
      </c>
    </row>
    <row r="5831" spans="1:12" ht="64.5" customHeight="1" x14ac:dyDescent="0.25">
      <c r="A5831" s="55" t="s">
        <v>1627</v>
      </c>
      <c r="B5831" s="56" t="s">
        <v>3923</v>
      </c>
      <c r="C5831" s="55" t="s">
        <v>157</v>
      </c>
      <c r="D5831" s="55" t="s">
        <v>3924</v>
      </c>
      <c r="E5831" s="249" t="s">
        <v>1648</v>
      </c>
      <c r="F5831" s="249"/>
      <c r="G5831" s="57" t="s">
        <v>164</v>
      </c>
      <c r="H5831" s="58">
        <v>1</v>
      </c>
      <c r="I5831" s="59">
        <v>189.9</v>
      </c>
      <c r="J5831" s="59">
        <v>189.9</v>
      </c>
      <c r="L5831">
        <f>_xlfn.XLOOKUP(B5831,Analítico!B:B,Analítico!I:I,0)</f>
        <v>0</v>
      </c>
    </row>
    <row r="5832" spans="1:12" ht="25.5" customHeight="1" thickBot="1" x14ac:dyDescent="0.3">
      <c r="A5832" s="55" t="s">
        <v>1627</v>
      </c>
      <c r="B5832" s="56" t="s">
        <v>3925</v>
      </c>
      <c r="C5832" s="55" t="s">
        <v>157</v>
      </c>
      <c r="D5832" s="55" t="s">
        <v>3926</v>
      </c>
      <c r="E5832" s="249" t="s">
        <v>1648</v>
      </c>
      <c r="F5832" s="249"/>
      <c r="G5832" s="57" t="s">
        <v>164</v>
      </c>
      <c r="H5832" s="58">
        <v>19.8</v>
      </c>
      <c r="I5832" s="59">
        <v>0.09</v>
      </c>
      <c r="J5832" s="59">
        <v>1.78</v>
      </c>
      <c r="L5832">
        <f>_xlfn.XLOOKUP(B5832,Analítico!B:B,Analítico!I:I,0)</f>
        <v>0</v>
      </c>
    </row>
    <row r="5833" spans="1:12" ht="26.25" hidden="1" thickBot="1" x14ac:dyDescent="0.3">
      <c r="A5833" s="44"/>
      <c r="B5833" s="44"/>
      <c r="C5833" s="44"/>
      <c r="D5833" s="44"/>
      <c r="E5833" s="44" t="s">
        <v>1629</v>
      </c>
      <c r="F5833" s="45">
        <v>37.32</v>
      </c>
      <c r="G5833" s="44" t="s">
        <v>1630</v>
      </c>
      <c r="H5833" s="45">
        <v>0</v>
      </c>
      <c r="I5833" s="44" t="s">
        <v>1631</v>
      </c>
      <c r="J5833" s="45">
        <v>37.32</v>
      </c>
      <c r="L5833">
        <f>_xlfn.XLOOKUP(B5833,Analítico!B:B,Analítico!I:I,0)</f>
        <v>0</v>
      </c>
    </row>
    <row r="5834" spans="1:12" ht="15" hidden="1" customHeight="1" thickBot="1" x14ac:dyDescent="0.3">
      <c r="A5834" s="44"/>
      <c r="B5834" s="44"/>
      <c r="C5834" s="44"/>
      <c r="D5834" s="44"/>
      <c r="E5834" s="44" t="s">
        <v>1632</v>
      </c>
      <c r="F5834" s="45">
        <v>79.17</v>
      </c>
      <c r="G5834" s="44"/>
      <c r="H5834" s="229" t="s">
        <v>1633</v>
      </c>
      <c r="I5834" s="229"/>
      <c r="J5834" s="45">
        <v>439.07</v>
      </c>
      <c r="L5834">
        <f>_xlfn.XLOOKUP(B5834,Analítico!B:B,Analítico!I:I,0)</f>
        <v>0</v>
      </c>
    </row>
    <row r="5835" spans="1:12" ht="0.75" customHeight="1" thickTop="1" x14ac:dyDescent="0.25">
      <c r="A5835" s="49"/>
      <c r="B5835" s="49"/>
      <c r="C5835" s="49"/>
      <c r="D5835" s="49"/>
      <c r="E5835" s="49"/>
      <c r="F5835" s="49"/>
      <c r="G5835" s="49"/>
      <c r="H5835" s="49"/>
      <c r="I5835" s="49"/>
      <c r="J5835" s="49"/>
      <c r="L5835">
        <f>_xlfn.XLOOKUP(B5835,Analítico!B:B,Analítico!I:I,0)</f>
        <v>0</v>
      </c>
    </row>
    <row r="5836" spans="1:12" ht="18" hidden="1" customHeight="1" x14ac:dyDescent="0.25">
      <c r="A5836" s="36"/>
      <c r="B5836" s="37" t="s">
        <v>137</v>
      </c>
      <c r="C5836" s="36" t="s">
        <v>138</v>
      </c>
      <c r="D5836" s="36" t="s">
        <v>9</v>
      </c>
      <c r="E5836" s="250" t="s">
        <v>1626</v>
      </c>
      <c r="F5836" s="250"/>
      <c r="G5836" s="38" t="s">
        <v>139</v>
      </c>
      <c r="H5836" s="37" t="s">
        <v>140</v>
      </c>
      <c r="I5836" s="37" t="s">
        <v>141</v>
      </c>
      <c r="J5836" s="37" t="s">
        <v>10</v>
      </c>
      <c r="L5836" t="str">
        <f>_xlfn.XLOOKUP(B5836,Analítico!B:B,Analítico!I:I,0)</f>
        <v>Valor Unit</v>
      </c>
    </row>
    <row r="5837" spans="1:12" ht="39" customHeight="1" x14ac:dyDescent="0.25">
      <c r="A5837" s="39" t="s">
        <v>1636</v>
      </c>
      <c r="B5837" s="40" t="s">
        <v>1830</v>
      </c>
      <c r="C5837" s="39" t="s">
        <v>157</v>
      </c>
      <c r="D5837" s="39" t="s">
        <v>1831</v>
      </c>
      <c r="E5837" s="251" t="s">
        <v>1823</v>
      </c>
      <c r="F5837" s="251"/>
      <c r="G5837" s="41" t="s">
        <v>164</v>
      </c>
      <c r="H5837" s="42">
        <v>1</v>
      </c>
      <c r="I5837" s="43">
        <f t="shared" ref="I5837:I5839" si="1013">L5837</f>
        <v>440.78</v>
      </c>
      <c r="J5837" s="43">
        <f t="shared" ref="J5837:J5839" si="1014">H5837*I5837</f>
        <v>440.78</v>
      </c>
      <c r="L5837">
        <f>_xlfn.XLOOKUP(B5837,Analítico!B:B,Analítico!I:I,0)</f>
        <v>440.78</v>
      </c>
    </row>
    <row r="5838" spans="1:12" ht="25.5" customHeight="1" x14ac:dyDescent="0.25">
      <c r="A5838" s="50" t="s">
        <v>1638</v>
      </c>
      <c r="B5838" s="51" t="s">
        <v>1839</v>
      </c>
      <c r="C5838" s="50" t="s">
        <v>157</v>
      </c>
      <c r="D5838" s="50" t="s">
        <v>1840</v>
      </c>
      <c r="E5838" s="248" t="s">
        <v>1637</v>
      </c>
      <c r="F5838" s="248"/>
      <c r="G5838" s="52" t="s">
        <v>266</v>
      </c>
      <c r="H5838" s="53">
        <v>1.6779999999999999</v>
      </c>
      <c r="I5838" s="43">
        <f t="shared" si="1013"/>
        <v>25.18</v>
      </c>
      <c r="J5838" s="43">
        <f t="shared" si="1014"/>
        <v>42.252040000000001</v>
      </c>
      <c r="L5838">
        <f>_xlfn.XLOOKUP(B5838,Analítico!B:B,Analítico!I:I,0)</f>
        <v>25.18</v>
      </c>
    </row>
    <row r="5839" spans="1:12" ht="24" customHeight="1" x14ac:dyDescent="0.25">
      <c r="A5839" s="50" t="s">
        <v>1638</v>
      </c>
      <c r="B5839" s="51" t="s">
        <v>1186</v>
      </c>
      <c r="C5839" s="50" t="s">
        <v>157</v>
      </c>
      <c r="D5839" s="50" t="s">
        <v>1187</v>
      </c>
      <c r="E5839" s="248" t="s">
        <v>1637</v>
      </c>
      <c r="F5839" s="248"/>
      <c r="G5839" s="52" t="s">
        <v>266</v>
      </c>
      <c r="H5839" s="53">
        <v>0.83899999999999997</v>
      </c>
      <c r="I5839" s="43">
        <f t="shared" si="1013"/>
        <v>18.82</v>
      </c>
      <c r="J5839" s="43">
        <f t="shared" si="1014"/>
        <v>15.78998</v>
      </c>
      <c r="L5839">
        <f>_xlfn.XLOOKUP(B5839,Analítico!B:B,Analítico!I:I,0)</f>
        <v>18.82</v>
      </c>
    </row>
    <row r="5840" spans="1:12" ht="39" customHeight="1" x14ac:dyDescent="0.25">
      <c r="A5840" s="55" t="s">
        <v>1627</v>
      </c>
      <c r="B5840" s="56" t="s">
        <v>3921</v>
      </c>
      <c r="C5840" s="55" t="s">
        <v>157</v>
      </c>
      <c r="D5840" s="55" t="s">
        <v>3922</v>
      </c>
      <c r="E5840" s="249" t="s">
        <v>1648</v>
      </c>
      <c r="F5840" s="249"/>
      <c r="G5840" s="57" t="s">
        <v>164</v>
      </c>
      <c r="H5840" s="58">
        <v>3</v>
      </c>
      <c r="I5840" s="59">
        <v>39.49</v>
      </c>
      <c r="J5840" s="59">
        <v>118.47</v>
      </c>
      <c r="L5840">
        <f>_xlfn.XLOOKUP(B5840,Analítico!B:B,Analítico!I:I,0)</f>
        <v>0</v>
      </c>
    </row>
    <row r="5841" spans="1:12" ht="64.5" customHeight="1" x14ac:dyDescent="0.25">
      <c r="A5841" s="55" t="s">
        <v>1627</v>
      </c>
      <c r="B5841" s="56" t="s">
        <v>3927</v>
      </c>
      <c r="C5841" s="55" t="s">
        <v>157</v>
      </c>
      <c r="D5841" s="55" t="s">
        <v>3928</v>
      </c>
      <c r="E5841" s="249" t="s">
        <v>1648</v>
      </c>
      <c r="F5841" s="249"/>
      <c r="G5841" s="57" t="s">
        <v>164</v>
      </c>
      <c r="H5841" s="58">
        <v>1</v>
      </c>
      <c r="I5841" s="59">
        <v>269.23</v>
      </c>
      <c r="J5841" s="59">
        <v>269.23</v>
      </c>
      <c r="L5841">
        <f>_xlfn.XLOOKUP(B5841,Analítico!B:B,Analítico!I:I,0)</f>
        <v>0</v>
      </c>
    </row>
    <row r="5842" spans="1:12" ht="25.5" customHeight="1" thickBot="1" x14ac:dyDescent="0.3">
      <c r="A5842" s="55" t="s">
        <v>1627</v>
      </c>
      <c r="B5842" s="56" t="s">
        <v>3925</v>
      </c>
      <c r="C5842" s="55" t="s">
        <v>157</v>
      </c>
      <c r="D5842" s="55" t="s">
        <v>3926</v>
      </c>
      <c r="E5842" s="249" t="s">
        <v>1648</v>
      </c>
      <c r="F5842" s="249"/>
      <c r="G5842" s="57" t="s">
        <v>164</v>
      </c>
      <c r="H5842" s="58">
        <v>19.8</v>
      </c>
      <c r="I5842" s="59">
        <v>0.09</v>
      </c>
      <c r="J5842" s="59">
        <v>1.78</v>
      </c>
      <c r="L5842">
        <f>_xlfn.XLOOKUP(B5842,Analítico!B:B,Analítico!I:I,0)</f>
        <v>0</v>
      </c>
    </row>
    <row r="5843" spans="1:12" ht="26.25" hidden="1" thickBot="1" x14ac:dyDescent="0.3">
      <c r="A5843" s="44"/>
      <c r="B5843" s="44"/>
      <c r="C5843" s="44"/>
      <c r="D5843" s="44"/>
      <c r="E5843" s="44" t="s">
        <v>1629</v>
      </c>
      <c r="F5843" s="45">
        <v>44.29</v>
      </c>
      <c r="G5843" s="44" t="s">
        <v>1630</v>
      </c>
      <c r="H5843" s="45">
        <v>0</v>
      </c>
      <c r="I5843" s="44" t="s">
        <v>1631</v>
      </c>
      <c r="J5843" s="45">
        <v>44.29</v>
      </c>
      <c r="L5843">
        <f>_xlfn.XLOOKUP(B5843,Analítico!B:B,Analítico!I:I,0)</f>
        <v>0</v>
      </c>
    </row>
    <row r="5844" spans="1:12" ht="15" hidden="1" customHeight="1" thickBot="1" x14ac:dyDescent="0.3">
      <c r="A5844" s="44"/>
      <c r="B5844" s="44"/>
      <c r="C5844" s="44"/>
      <c r="D5844" s="44"/>
      <c r="E5844" s="44" t="s">
        <v>1632</v>
      </c>
      <c r="F5844" s="45">
        <v>98.67</v>
      </c>
      <c r="G5844" s="44"/>
      <c r="H5844" s="229" t="s">
        <v>1633</v>
      </c>
      <c r="I5844" s="229"/>
      <c r="J5844" s="45">
        <v>547.20000000000005</v>
      </c>
      <c r="L5844">
        <f>_xlfn.XLOOKUP(B5844,Analítico!B:B,Analítico!I:I,0)</f>
        <v>0</v>
      </c>
    </row>
    <row r="5845" spans="1:12" ht="0.75" customHeight="1" thickTop="1" x14ac:dyDescent="0.25">
      <c r="A5845" s="49"/>
      <c r="B5845" s="49"/>
      <c r="C5845" s="49"/>
      <c r="D5845" s="49"/>
      <c r="E5845" s="49"/>
      <c r="F5845" s="49"/>
      <c r="G5845" s="49"/>
      <c r="H5845" s="49"/>
      <c r="I5845" s="49"/>
      <c r="J5845" s="49"/>
      <c r="L5845">
        <f>_xlfn.XLOOKUP(B5845,Analítico!B:B,Analítico!I:I,0)</f>
        <v>0</v>
      </c>
    </row>
    <row r="5846" spans="1:12" ht="18" hidden="1" customHeight="1" x14ac:dyDescent="0.25">
      <c r="A5846" s="36"/>
      <c r="B5846" s="37" t="s">
        <v>137</v>
      </c>
      <c r="C5846" s="36" t="s">
        <v>138</v>
      </c>
      <c r="D5846" s="36" t="s">
        <v>9</v>
      </c>
      <c r="E5846" s="250" t="s">
        <v>1626</v>
      </c>
      <c r="F5846" s="250"/>
      <c r="G5846" s="38" t="s">
        <v>139</v>
      </c>
      <c r="H5846" s="37" t="s">
        <v>140</v>
      </c>
      <c r="I5846" s="37" t="s">
        <v>141</v>
      </c>
      <c r="J5846" s="37" t="s">
        <v>10</v>
      </c>
      <c r="L5846" t="str">
        <f>_xlfn.XLOOKUP(B5846,Analítico!B:B,Analítico!I:I,0)</f>
        <v>Valor Unit</v>
      </c>
    </row>
    <row r="5847" spans="1:12" ht="25.5" customHeight="1" x14ac:dyDescent="0.25">
      <c r="A5847" s="39" t="s">
        <v>1636</v>
      </c>
      <c r="B5847" s="40" t="s">
        <v>2362</v>
      </c>
      <c r="C5847" s="39" t="s">
        <v>157</v>
      </c>
      <c r="D5847" s="39" t="s">
        <v>2363</v>
      </c>
      <c r="E5847" s="251" t="s">
        <v>2364</v>
      </c>
      <c r="F5847" s="251"/>
      <c r="G5847" s="41" t="s">
        <v>159</v>
      </c>
      <c r="H5847" s="42">
        <v>1</v>
      </c>
      <c r="I5847" s="43">
        <f t="shared" ref="I5847:I5849" si="1015">L5847</f>
        <v>5.77</v>
      </c>
      <c r="J5847" s="43">
        <f t="shared" ref="J5847:J5849" si="1016">H5847*I5847</f>
        <v>5.77</v>
      </c>
      <c r="L5847">
        <f>_xlfn.XLOOKUP(B5847,Analítico!B:B,Analítico!I:I,0)</f>
        <v>5.77</v>
      </c>
    </row>
    <row r="5848" spans="1:12" ht="24" customHeight="1" x14ac:dyDescent="0.25">
      <c r="A5848" s="50" t="s">
        <v>1638</v>
      </c>
      <c r="B5848" s="51" t="s">
        <v>1792</v>
      </c>
      <c r="C5848" s="50" t="s">
        <v>157</v>
      </c>
      <c r="D5848" s="50" t="s">
        <v>1793</v>
      </c>
      <c r="E5848" s="248" t="s">
        <v>1637</v>
      </c>
      <c r="F5848" s="248"/>
      <c r="G5848" s="52" t="s">
        <v>266</v>
      </c>
      <c r="H5848" s="53">
        <v>0.10199999999999999</v>
      </c>
      <c r="I5848" s="43">
        <f t="shared" si="1015"/>
        <v>26.65</v>
      </c>
      <c r="J5848" s="43">
        <f t="shared" si="1016"/>
        <v>2.7182999999999997</v>
      </c>
      <c r="L5848">
        <f>_xlfn.XLOOKUP(B5848,Analítico!B:B,Analítico!I:I,0)</f>
        <v>26.65</v>
      </c>
    </row>
    <row r="5849" spans="1:12" ht="24" customHeight="1" x14ac:dyDescent="0.25">
      <c r="A5849" s="50" t="s">
        <v>1638</v>
      </c>
      <c r="B5849" s="51" t="s">
        <v>1186</v>
      </c>
      <c r="C5849" s="50" t="s">
        <v>157</v>
      </c>
      <c r="D5849" s="50" t="s">
        <v>1187</v>
      </c>
      <c r="E5849" s="248" t="s">
        <v>1637</v>
      </c>
      <c r="F5849" s="248"/>
      <c r="G5849" s="52" t="s">
        <v>266</v>
      </c>
      <c r="H5849" s="53">
        <v>0.15310000000000001</v>
      </c>
      <c r="I5849" s="43">
        <f t="shared" si="1015"/>
        <v>18.82</v>
      </c>
      <c r="J5849" s="43">
        <f t="shared" si="1016"/>
        <v>2.8813420000000005</v>
      </c>
      <c r="L5849">
        <f>_xlfn.XLOOKUP(B5849,Analítico!B:B,Analítico!I:I,0)</f>
        <v>18.82</v>
      </c>
    </row>
    <row r="5850" spans="1:12" ht="39" customHeight="1" x14ac:dyDescent="0.25">
      <c r="A5850" s="50" t="s">
        <v>1638</v>
      </c>
      <c r="B5850" s="51" t="s">
        <v>3506</v>
      </c>
      <c r="C5850" s="50" t="s">
        <v>157</v>
      </c>
      <c r="D5850" s="50" t="s">
        <v>3507</v>
      </c>
      <c r="E5850" s="248" t="s">
        <v>1900</v>
      </c>
      <c r="F5850" s="248"/>
      <c r="G5850" s="52" t="s">
        <v>1901</v>
      </c>
      <c r="H5850" s="53">
        <v>3.5999999999999999E-3</v>
      </c>
      <c r="I5850" s="54">
        <v>28.62</v>
      </c>
      <c r="J5850" s="54">
        <v>0.1</v>
      </c>
      <c r="L5850">
        <f>_xlfn.XLOOKUP(B5850,Analítico!B:B,Analítico!I:I,0)</f>
        <v>0</v>
      </c>
    </row>
    <row r="5851" spans="1:12" ht="39" customHeight="1" thickBot="1" x14ac:dyDescent="0.3">
      <c r="A5851" s="50" t="s">
        <v>1638</v>
      </c>
      <c r="B5851" s="51" t="s">
        <v>3498</v>
      </c>
      <c r="C5851" s="50" t="s">
        <v>157</v>
      </c>
      <c r="D5851" s="50" t="s">
        <v>3499</v>
      </c>
      <c r="E5851" s="248" t="s">
        <v>1900</v>
      </c>
      <c r="F5851" s="248"/>
      <c r="G5851" s="52" t="s">
        <v>1904</v>
      </c>
      <c r="H5851" s="53">
        <v>3.5999999999999999E-3</v>
      </c>
      <c r="I5851" s="54">
        <v>21.89</v>
      </c>
      <c r="J5851" s="54">
        <v>7.0000000000000007E-2</v>
      </c>
      <c r="L5851">
        <f>_xlfn.XLOOKUP(B5851,Analítico!B:B,Analítico!I:I,0)</f>
        <v>0</v>
      </c>
    </row>
    <row r="5852" spans="1:12" ht="26.25" hidden="1" thickBot="1" x14ac:dyDescent="0.3">
      <c r="A5852" s="44"/>
      <c r="B5852" s="44"/>
      <c r="C5852" s="44"/>
      <c r="D5852" s="44"/>
      <c r="E5852" s="44" t="s">
        <v>1629</v>
      </c>
      <c r="F5852" s="45">
        <v>4.28</v>
      </c>
      <c r="G5852" s="44" t="s">
        <v>1630</v>
      </c>
      <c r="H5852" s="45">
        <v>0</v>
      </c>
      <c r="I5852" s="44" t="s">
        <v>1631</v>
      </c>
      <c r="J5852" s="45">
        <v>4.28</v>
      </c>
      <c r="L5852">
        <f>_xlfn.XLOOKUP(B5852,Analítico!B:B,Analítico!I:I,0)</f>
        <v>0</v>
      </c>
    </row>
    <row r="5853" spans="1:12" ht="15" hidden="1" customHeight="1" thickBot="1" x14ac:dyDescent="0.3">
      <c r="A5853" s="44"/>
      <c r="B5853" s="44"/>
      <c r="C5853" s="44"/>
      <c r="D5853" s="44"/>
      <c r="E5853" s="44" t="s">
        <v>1632</v>
      </c>
      <c r="F5853" s="45">
        <v>1.29</v>
      </c>
      <c r="G5853" s="44"/>
      <c r="H5853" s="229" t="s">
        <v>1633</v>
      </c>
      <c r="I5853" s="229"/>
      <c r="J5853" s="45">
        <v>7.16</v>
      </c>
      <c r="L5853">
        <f>_xlfn.XLOOKUP(B5853,Analítico!B:B,Analítico!I:I,0)</f>
        <v>0</v>
      </c>
    </row>
    <row r="5854" spans="1:12" ht="0.75" customHeight="1" thickTop="1" x14ac:dyDescent="0.25">
      <c r="A5854" s="49"/>
      <c r="B5854" s="49"/>
      <c r="C5854" s="49"/>
      <c r="D5854" s="49"/>
      <c r="E5854" s="49"/>
      <c r="F5854" s="49"/>
      <c r="G5854" s="49"/>
      <c r="H5854" s="49"/>
      <c r="I5854" s="49"/>
      <c r="J5854" s="49"/>
      <c r="L5854">
        <f>_xlfn.XLOOKUP(B5854,Analítico!B:B,Analítico!I:I,0)</f>
        <v>0</v>
      </c>
    </row>
    <row r="5855" spans="1:12" ht="18" hidden="1" customHeight="1" x14ac:dyDescent="0.25">
      <c r="A5855" s="36"/>
      <c r="B5855" s="37" t="s">
        <v>137</v>
      </c>
      <c r="C5855" s="36" t="s">
        <v>138</v>
      </c>
      <c r="D5855" s="36" t="s">
        <v>9</v>
      </c>
      <c r="E5855" s="250" t="s">
        <v>1626</v>
      </c>
      <c r="F5855" s="250"/>
      <c r="G5855" s="38" t="s">
        <v>139</v>
      </c>
      <c r="H5855" s="37" t="s">
        <v>140</v>
      </c>
      <c r="I5855" s="37" t="s">
        <v>141</v>
      </c>
      <c r="J5855" s="37" t="s">
        <v>10</v>
      </c>
      <c r="L5855" t="str">
        <f>_xlfn.XLOOKUP(B5855,Analítico!B:B,Analítico!I:I,0)</f>
        <v>Valor Unit</v>
      </c>
    </row>
    <row r="5856" spans="1:12" ht="39" customHeight="1" x14ac:dyDescent="0.25">
      <c r="A5856" s="39" t="s">
        <v>1636</v>
      </c>
      <c r="B5856" s="40" t="s">
        <v>2685</v>
      </c>
      <c r="C5856" s="39" t="s">
        <v>157</v>
      </c>
      <c r="D5856" s="39" t="s">
        <v>2686</v>
      </c>
      <c r="E5856" s="251" t="s">
        <v>2364</v>
      </c>
      <c r="F5856" s="251"/>
      <c r="G5856" s="41" t="s">
        <v>212</v>
      </c>
      <c r="H5856" s="42">
        <v>1</v>
      </c>
      <c r="I5856" s="43">
        <f t="shared" ref="I5856:I5858" si="1017">L5856</f>
        <v>268.57</v>
      </c>
      <c r="J5856" s="43">
        <f t="shared" ref="J5856:J5858" si="1018">H5856*I5856</f>
        <v>268.57</v>
      </c>
      <c r="L5856">
        <f>_xlfn.XLOOKUP(B5856,Analítico!B:B,Analítico!I:I,0)</f>
        <v>268.57</v>
      </c>
    </row>
    <row r="5857" spans="1:12" ht="24" customHeight="1" x14ac:dyDescent="0.25">
      <c r="A5857" s="50" t="s">
        <v>1638</v>
      </c>
      <c r="B5857" s="51" t="s">
        <v>1792</v>
      </c>
      <c r="C5857" s="50" t="s">
        <v>157</v>
      </c>
      <c r="D5857" s="50" t="s">
        <v>1793</v>
      </c>
      <c r="E5857" s="248" t="s">
        <v>1637</v>
      </c>
      <c r="F5857" s="248"/>
      <c r="G5857" s="52" t="s">
        <v>266</v>
      </c>
      <c r="H5857" s="53">
        <v>2.4937999999999998</v>
      </c>
      <c r="I5857" s="43">
        <f t="shared" si="1017"/>
        <v>26.65</v>
      </c>
      <c r="J5857" s="43">
        <f t="shared" si="1018"/>
        <v>66.459769999999992</v>
      </c>
      <c r="L5857">
        <f>_xlfn.XLOOKUP(B5857,Analítico!B:B,Analítico!I:I,0)</f>
        <v>26.65</v>
      </c>
    </row>
    <row r="5858" spans="1:12" ht="24" customHeight="1" x14ac:dyDescent="0.25">
      <c r="A5858" s="50" t="s">
        <v>1638</v>
      </c>
      <c r="B5858" s="51" t="s">
        <v>1186</v>
      </c>
      <c r="C5858" s="50" t="s">
        <v>157</v>
      </c>
      <c r="D5858" s="50" t="s">
        <v>1187</v>
      </c>
      <c r="E5858" s="248" t="s">
        <v>1637</v>
      </c>
      <c r="F5858" s="248"/>
      <c r="G5858" s="52" t="s">
        <v>266</v>
      </c>
      <c r="H5858" s="53">
        <v>3.7406999999999999</v>
      </c>
      <c r="I5858" s="43">
        <f t="shared" si="1017"/>
        <v>18.82</v>
      </c>
      <c r="J5858" s="43">
        <f t="shared" si="1018"/>
        <v>70.399974</v>
      </c>
      <c r="L5858">
        <f>_xlfn.XLOOKUP(B5858,Analítico!B:B,Analítico!I:I,0)</f>
        <v>18.82</v>
      </c>
    </row>
    <row r="5859" spans="1:12" ht="39" customHeight="1" x14ac:dyDescent="0.25">
      <c r="A5859" s="50" t="s">
        <v>1638</v>
      </c>
      <c r="B5859" s="51" t="s">
        <v>3506</v>
      </c>
      <c r="C5859" s="50" t="s">
        <v>157</v>
      </c>
      <c r="D5859" s="50" t="s">
        <v>3507</v>
      </c>
      <c r="E5859" s="248" t="s">
        <v>1900</v>
      </c>
      <c r="F5859" s="248"/>
      <c r="G5859" s="52" t="s">
        <v>1901</v>
      </c>
      <c r="H5859" s="53">
        <v>7.1800000000000003E-2</v>
      </c>
      <c r="I5859" s="54">
        <v>28.62</v>
      </c>
      <c r="J5859" s="54">
        <v>2.0499999999999998</v>
      </c>
      <c r="L5859">
        <f>_xlfn.XLOOKUP(B5859,Analítico!B:B,Analítico!I:I,0)</f>
        <v>0</v>
      </c>
    </row>
    <row r="5860" spans="1:12" ht="39" customHeight="1" x14ac:dyDescent="0.25">
      <c r="A5860" s="50" t="s">
        <v>1638</v>
      </c>
      <c r="B5860" s="51" t="s">
        <v>3498</v>
      </c>
      <c r="C5860" s="50" t="s">
        <v>157</v>
      </c>
      <c r="D5860" s="50" t="s">
        <v>3499</v>
      </c>
      <c r="E5860" s="248" t="s">
        <v>1900</v>
      </c>
      <c r="F5860" s="248"/>
      <c r="G5860" s="52" t="s">
        <v>1904</v>
      </c>
      <c r="H5860" s="53">
        <v>6.6600000000000006E-2</v>
      </c>
      <c r="I5860" s="54">
        <v>21.89</v>
      </c>
      <c r="J5860" s="54">
        <v>1.45</v>
      </c>
      <c r="L5860">
        <f>_xlfn.XLOOKUP(B5860,Analítico!B:B,Analítico!I:I,0)</f>
        <v>0</v>
      </c>
    </row>
    <row r="5861" spans="1:12" ht="25.5" customHeight="1" thickBot="1" x14ac:dyDescent="0.3">
      <c r="A5861" s="55" t="s">
        <v>1627</v>
      </c>
      <c r="B5861" s="56" t="s">
        <v>3929</v>
      </c>
      <c r="C5861" s="55" t="s">
        <v>157</v>
      </c>
      <c r="D5861" s="55" t="s">
        <v>3930</v>
      </c>
      <c r="E5861" s="249" t="s">
        <v>1648</v>
      </c>
      <c r="F5861" s="249"/>
      <c r="G5861" s="57" t="s">
        <v>212</v>
      </c>
      <c r="H5861" s="58">
        <v>1.1000000000000001</v>
      </c>
      <c r="I5861" s="59">
        <v>118.48</v>
      </c>
      <c r="J5861" s="59">
        <v>130.32</v>
      </c>
      <c r="L5861">
        <f>_xlfn.XLOOKUP(B5861,Analítico!B:B,Analítico!I:I,0)</f>
        <v>0</v>
      </c>
    </row>
    <row r="5862" spans="1:12" ht="26.25" hidden="1" thickBot="1" x14ac:dyDescent="0.3">
      <c r="A5862" s="44"/>
      <c r="B5862" s="44"/>
      <c r="C5862" s="44"/>
      <c r="D5862" s="44"/>
      <c r="E5862" s="44" t="s">
        <v>1629</v>
      </c>
      <c r="F5862" s="45">
        <v>104.61</v>
      </c>
      <c r="G5862" s="44" t="s">
        <v>1630</v>
      </c>
      <c r="H5862" s="45">
        <v>0</v>
      </c>
      <c r="I5862" s="44" t="s">
        <v>1631</v>
      </c>
      <c r="J5862" s="45">
        <v>104.61</v>
      </c>
      <c r="L5862">
        <f>_xlfn.XLOOKUP(B5862,Analítico!B:B,Analítico!I:I,0)</f>
        <v>0</v>
      </c>
    </row>
    <row r="5863" spans="1:12" ht="15" hidden="1" customHeight="1" thickBot="1" x14ac:dyDescent="0.3">
      <c r="A5863" s="44"/>
      <c r="B5863" s="44"/>
      <c r="C5863" s="44"/>
      <c r="D5863" s="44"/>
      <c r="E5863" s="44" t="s">
        <v>1632</v>
      </c>
      <c r="F5863" s="45">
        <v>60.11</v>
      </c>
      <c r="G5863" s="44"/>
      <c r="H5863" s="229" t="s">
        <v>1633</v>
      </c>
      <c r="I5863" s="229"/>
      <c r="J5863" s="45">
        <v>333.34</v>
      </c>
      <c r="L5863">
        <f>_xlfn.XLOOKUP(B5863,Analítico!B:B,Analítico!I:I,0)</f>
        <v>0</v>
      </c>
    </row>
    <row r="5864" spans="1:12" ht="0.75" customHeight="1" thickTop="1" x14ac:dyDescent="0.25">
      <c r="A5864" s="49"/>
      <c r="B5864" s="49"/>
      <c r="C5864" s="49"/>
      <c r="D5864" s="49"/>
      <c r="E5864" s="49"/>
      <c r="F5864" s="49"/>
      <c r="G5864" s="49"/>
      <c r="H5864" s="49"/>
      <c r="I5864" s="49"/>
      <c r="J5864" s="49"/>
      <c r="L5864">
        <f>_xlfn.XLOOKUP(B5864,Analítico!B:B,Analítico!I:I,0)</f>
        <v>0</v>
      </c>
    </row>
    <row r="5865" spans="1:12" ht="18" hidden="1" customHeight="1" x14ac:dyDescent="0.25">
      <c r="A5865" s="36"/>
      <c r="B5865" s="37" t="s">
        <v>137</v>
      </c>
      <c r="C5865" s="36" t="s">
        <v>138</v>
      </c>
      <c r="D5865" s="36" t="s">
        <v>9</v>
      </c>
      <c r="E5865" s="250" t="s">
        <v>1626</v>
      </c>
      <c r="F5865" s="250"/>
      <c r="G5865" s="38" t="s">
        <v>139</v>
      </c>
      <c r="H5865" s="37" t="s">
        <v>140</v>
      </c>
      <c r="I5865" s="37" t="s">
        <v>141</v>
      </c>
      <c r="J5865" s="37" t="s">
        <v>10</v>
      </c>
      <c r="L5865" t="str">
        <f>_xlfn.XLOOKUP(B5865,Analítico!B:B,Analítico!I:I,0)</f>
        <v>Valor Unit</v>
      </c>
    </row>
    <row r="5866" spans="1:12" ht="64.5" customHeight="1" x14ac:dyDescent="0.25">
      <c r="A5866" s="39" t="s">
        <v>1636</v>
      </c>
      <c r="B5866" s="40" t="s">
        <v>2689</v>
      </c>
      <c r="C5866" s="39" t="s">
        <v>157</v>
      </c>
      <c r="D5866" s="39" t="s">
        <v>2690</v>
      </c>
      <c r="E5866" s="251" t="s">
        <v>1900</v>
      </c>
      <c r="F5866" s="251"/>
      <c r="G5866" s="41" t="s">
        <v>1904</v>
      </c>
      <c r="H5866" s="42">
        <v>1</v>
      </c>
      <c r="I5866" s="43">
        <f>L5866</f>
        <v>51.95</v>
      </c>
      <c r="J5866" s="43">
        <f>H5866*I5866</f>
        <v>51.95</v>
      </c>
      <c r="L5866">
        <f>_xlfn.XLOOKUP(B5866,Analítico!B:B,Analítico!I:I,0)</f>
        <v>51.95</v>
      </c>
    </row>
    <row r="5867" spans="1:12" ht="25.5" customHeight="1" x14ac:dyDescent="0.25">
      <c r="A5867" s="50" t="s">
        <v>1638</v>
      </c>
      <c r="B5867" s="51" t="s">
        <v>3899</v>
      </c>
      <c r="C5867" s="50" t="s">
        <v>157</v>
      </c>
      <c r="D5867" s="50" t="s">
        <v>3900</v>
      </c>
      <c r="E5867" s="248" t="s">
        <v>1637</v>
      </c>
      <c r="F5867" s="248"/>
      <c r="G5867" s="52" t="s">
        <v>266</v>
      </c>
      <c r="H5867" s="53">
        <v>1</v>
      </c>
      <c r="I5867" s="54">
        <v>25.79</v>
      </c>
      <c r="J5867" s="54">
        <v>25.79</v>
      </c>
      <c r="L5867">
        <f>_xlfn.XLOOKUP(B5867,Analítico!B:B,Analítico!I:I,0)</f>
        <v>0</v>
      </c>
    </row>
    <row r="5868" spans="1:12" ht="64.5" customHeight="1" x14ac:dyDescent="0.25">
      <c r="A5868" s="50" t="s">
        <v>1638</v>
      </c>
      <c r="B5868" s="51" t="s">
        <v>3931</v>
      </c>
      <c r="C5868" s="50" t="s">
        <v>157</v>
      </c>
      <c r="D5868" s="50" t="s">
        <v>3932</v>
      </c>
      <c r="E5868" s="248" t="s">
        <v>1900</v>
      </c>
      <c r="F5868" s="248"/>
      <c r="G5868" s="52" t="s">
        <v>266</v>
      </c>
      <c r="H5868" s="53">
        <v>1</v>
      </c>
      <c r="I5868" s="54">
        <v>23.79</v>
      </c>
      <c r="J5868" s="54">
        <v>23.79</v>
      </c>
      <c r="L5868">
        <f>_xlfn.XLOOKUP(B5868,Analítico!B:B,Analítico!I:I,0)</f>
        <v>0</v>
      </c>
    </row>
    <row r="5869" spans="1:12" ht="64.5" customHeight="1" thickBot="1" x14ac:dyDescent="0.3">
      <c r="A5869" s="50" t="s">
        <v>1638</v>
      </c>
      <c r="B5869" s="51" t="s">
        <v>3933</v>
      </c>
      <c r="C5869" s="50" t="s">
        <v>157</v>
      </c>
      <c r="D5869" s="50" t="s">
        <v>3934</v>
      </c>
      <c r="E5869" s="248" t="s">
        <v>1900</v>
      </c>
      <c r="F5869" s="248"/>
      <c r="G5869" s="52" t="s">
        <v>266</v>
      </c>
      <c r="H5869" s="53">
        <v>1</v>
      </c>
      <c r="I5869" s="54">
        <v>3.22</v>
      </c>
      <c r="J5869" s="54">
        <v>3.22</v>
      </c>
      <c r="L5869">
        <f>_xlfn.XLOOKUP(B5869,Analítico!B:B,Analítico!I:I,0)</f>
        <v>0</v>
      </c>
    </row>
    <row r="5870" spans="1:12" ht="26.25" hidden="1" thickBot="1" x14ac:dyDescent="0.3">
      <c r="A5870" s="44"/>
      <c r="B5870" s="44"/>
      <c r="C5870" s="44"/>
      <c r="D5870" s="44"/>
      <c r="E5870" s="44" t="s">
        <v>1629</v>
      </c>
      <c r="F5870" s="45">
        <v>20.93</v>
      </c>
      <c r="G5870" s="44" t="s">
        <v>1630</v>
      </c>
      <c r="H5870" s="45">
        <v>0</v>
      </c>
      <c r="I5870" s="44" t="s">
        <v>1631</v>
      </c>
      <c r="J5870" s="45">
        <v>20.93</v>
      </c>
      <c r="L5870">
        <f>_xlfn.XLOOKUP(B5870,Analítico!B:B,Analítico!I:I,0)</f>
        <v>0</v>
      </c>
    </row>
    <row r="5871" spans="1:12" ht="15" hidden="1" customHeight="1" thickBot="1" x14ac:dyDescent="0.3">
      <c r="A5871" s="44"/>
      <c r="B5871" s="44"/>
      <c r="C5871" s="44"/>
      <c r="D5871" s="44"/>
      <c r="E5871" s="44" t="s">
        <v>1632</v>
      </c>
      <c r="F5871" s="45">
        <v>11.61</v>
      </c>
      <c r="G5871" s="44"/>
      <c r="H5871" s="229" t="s">
        <v>1633</v>
      </c>
      <c r="I5871" s="229"/>
      <c r="J5871" s="45">
        <v>64.41</v>
      </c>
      <c r="L5871">
        <f>_xlfn.XLOOKUP(B5871,Analítico!B:B,Analítico!I:I,0)</f>
        <v>0</v>
      </c>
    </row>
    <row r="5872" spans="1:12" ht="0.75" customHeight="1" thickTop="1" x14ac:dyDescent="0.25">
      <c r="A5872" s="49"/>
      <c r="B5872" s="49"/>
      <c r="C5872" s="49"/>
      <c r="D5872" s="49"/>
      <c r="E5872" s="49"/>
      <c r="F5872" s="49"/>
      <c r="G5872" s="49"/>
      <c r="H5872" s="49"/>
      <c r="I5872" s="49"/>
      <c r="J5872" s="49"/>
      <c r="L5872">
        <f>_xlfn.XLOOKUP(B5872,Analítico!B:B,Analítico!I:I,0)</f>
        <v>0</v>
      </c>
    </row>
    <row r="5873" spans="1:12" ht="18" hidden="1" customHeight="1" x14ac:dyDescent="0.25">
      <c r="A5873" s="36"/>
      <c r="B5873" s="37" t="s">
        <v>137</v>
      </c>
      <c r="C5873" s="36" t="s">
        <v>138</v>
      </c>
      <c r="D5873" s="36" t="s">
        <v>9</v>
      </c>
      <c r="E5873" s="250" t="s">
        <v>1626</v>
      </c>
      <c r="F5873" s="250"/>
      <c r="G5873" s="38" t="s">
        <v>139</v>
      </c>
      <c r="H5873" s="37" t="s">
        <v>140</v>
      </c>
      <c r="I5873" s="37" t="s">
        <v>141</v>
      </c>
      <c r="J5873" s="37" t="s">
        <v>10</v>
      </c>
      <c r="L5873" t="str">
        <f>_xlfn.XLOOKUP(B5873,Analítico!B:B,Analítico!I:I,0)</f>
        <v>Valor Unit</v>
      </c>
    </row>
    <row r="5874" spans="1:12" ht="64.5" customHeight="1" x14ac:dyDescent="0.25">
      <c r="A5874" s="39" t="s">
        <v>1636</v>
      </c>
      <c r="B5874" s="40" t="s">
        <v>2687</v>
      </c>
      <c r="C5874" s="39" t="s">
        <v>157</v>
      </c>
      <c r="D5874" s="39" t="s">
        <v>2688</v>
      </c>
      <c r="E5874" s="251" t="s">
        <v>1900</v>
      </c>
      <c r="F5874" s="251"/>
      <c r="G5874" s="41" t="s">
        <v>1901</v>
      </c>
      <c r="H5874" s="42">
        <v>1</v>
      </c>
      <c r="I5874" s="43">
        <f>L5874</f>
        <v>126.07</v>
      </c>
      <c r="J5874" s="43">
        <f>H5874*I5874</f>
        <v>126.07</v>
      </c>
      <c r="L5874">
        <f>_xlfn.XLOOKUP(B5874,Analítico!B:B,Analítico!I:I,0)</f>
        <v>126.07</v>
      </c>
    </row>
    <row r="5875" spans="1:12" ht="64.5" customHeight="1" x14ac:dyDescent="0.25">
      <c r="A5875" s="50" t="s">
        <v>1638</v>
      </c>
      <c r="B5875" s="51" t="s">
        <v>3935</v>
      </c>
      <c r="C5875" s="50" t="s">
        <v>157</v>
      </c>
      <c r="D5875" s="50" t="s">
        <v>3936</v>
      </c>
      <c r="E5875" s="248" t="s">
        <v>1900</v>
      </c>
      <c r="F5875" s="248"/>
      <c r="G5875" s="52" t="s">
        <v>266</v>
      </c>
      <c r="H5875" s="53">
        <v>1</v>
      </c>
      <c r="I5875" s="54">
        <v>45.72</v>
      </c>
      <c r="J5875" s="54">
        <v>45.72</v>
      </c>
      <c r="L5875">
        <f>_xlfn.XLOOKUP(B5875,Analítico!B:B,Analítico!I:I,0)</f>
        <v>0</v>
      </c>
    </row>
    <row r="5876" spans="1:12" ht="64.5" customHeight="1" x14ac:dyDescent="0.25">
      <c r="A5876" s="50" t="s">
        <v>1638</v>
      </c>
      <c r="B5876" s="51" t="s">
        <v>3937</v>
      </c>
      <c r="C5876" s="50" t="s">
        <v>157</v>
      </c>
      <c r="D5876" s="50" t="s">
        <v>3938</v>
      </c>
      <c r="E5876" s="248" t="s">
        <v>1900</v>
      </c>
      <c r="F5876" s="248"/>
      <c r="G5876" s="52" t="s">
        <v>266</v>
      </c>
      <c r="H5876" s="53">
        <v>1</v>
      </c>
      <c r="I5876" s="54">
        <v>29.74</v>
      </c>
      <c r="J5876" s="54">
        <v>29.74</v>
      </c>
      <c r="L5876">
        <f>_xlfn.XLOOKUP(B5876,Analítico!B:B,Analítico!I:I,0)</f>
        <v>0</v>
      </c>
    </row>
    <row r="5877" spans="1:12" ht="25.5" customHeight="1" x14ac:dyDescent="0.25">
      <c r="A5877" s="50" t="s">
        <v>1638</v>
      </c>
      <c r="B5877" s="51" t="s">
        <v>3899</v>
      </c>
      <c r="C5877" s="50" t="s">
        <v>157</v>
      </c>
      <c r="D5877" s="50" t="s">
        <v>3900</v>
      </c>
      <c r="E5877" s="248" t="s">
        <v>1637</v>
      </c>
      <c r="F5877" s="248"/>
      <c r="G5877" s="52" t="s">
        <v>266</v>
      </c>
      <c r="H5877" s="53">
        <v>1</v>
      </c>
      <c r="I5877" s="54">
        <v>25.79</v>
      </c>
      <c r="J5877" s="54">
        <v>25.79</v>
      </c>
      <c r="L5877">
        <f>_xlfn.XLOOKUP(B5877,Analítico!B:B,Analítico!I:I,0)</f>
        <v>0</v>
      </c>
    </row>
    <row r="5878" spans="1:12" ht="64.5" customHeight="1" x14ac:dyDescent="0.25">
      <c r="A5878" s="50" t="s">
        <v>1638</v>
      </c>
      <c r="B5878" s="51" t="s">
        <v>3931</v>
      </c>
      <c r="C5878" s="50" t="s">
        <v>157</v>
      </c>
      <c r="D5878" s="50" t="s">
        <v>3932</v>
      </c>
      <c r="E5878" s="248" t="s">
        <v>1900</v>
      </c>
      <c r="F5878" s="248"/>
      <c r="G5878" s="52" t="s">
        <v>266</v>
      </c>
      <c r="H5878" s="53">
        <v>1</v>
      </c>
      <c r="I5878" s="54">
        <v>23.79</v>
      </c>
      <c r="J5878" s="54">
        <v>23.79</v>
      </c>
      <c r="L5878">
        <f>_xlfn.XLOOKUP(B5878,Analítico!B:B,Analítico!I:I,0)</f>
        <v>0</v>
      </c>
    </row>
    <row r="5879" spans="1:12" ht="64.5" customHeight="1" thickBot="1" x14ac:dyDescent="0.3">
      <c r="A5879" s="50" t="s">
        <v>1638</v>
      </c>
      <c r="B5879" s="51" t="s">
        <v>3933</v>
      </c>
      <c r="C5879" s="50" t="s">
        <v>157</v>
      </c>
      <c r="D5879" s="50" t="s">
        <v>3934</v>
      </c>
      <c r="E5879" s="248" t="s">
        <v>1900</v>
      </c>
      <c r="F5879" s="248"/>
      <c r="G5879" s="52" t="s">
        <v>266</v>
      </c>
      <c r="H5879" s="53">
        <v>1</v>
      </c>
      <c r="I5879" s="54">
        <v>3.22</v>
      </c>
      <c r="J5879" s="54">
        <v>3.22</v>
      </c>
      <c r="L5879">
        <f>_xlfn.XLOOKUP(B5879,Analítico!B:B,Analítico!I:I,0)</f>
        <v>0</v>
      </c>
    </row>
    <row r="5880" spans="1:12" ht="26.25" hidden="1" thickBot="1" x14ac:dyDescent="0.3">
      <c r="A5880" s="44"/>
      <c r="B5880" s="44"/>
      <c r="C5880" s="44"/>
      <c r="D5880" s="44"/>
      <c r="E5880" s="44" t="s">
        <v>1629</v>
      </c>
      <c r="F5880" s="45">
        <v>20.93</v>
      </c>
      <c r="G5880" s="44" t="s">
        <v>1630</v>
      </c>
      <c r="H5880" s="45">
        <v>0</v>
      </c>
      <c r="I5880" s="44" t="s">
        <v>1631</v>
      </c>
      <c r="J5880" s="45">
        <v>20.93</v>
      </c>
      <c r="L5880">
        <f>_xlfn.XLOOKUP(B5880,Analítico!B:B,Analítico!I:I,0)</f>
        <v>0</v>
      </c>
    </row>
    <row r="5881" spans="1:12" ht="15" hidden="1" customHeight="1" thickBot="1" x14ac:dyDescent="0.3">
      <c r="A5881" s="44"/>
      <c r="B5881" s="44"/>
      <c r="C5881" s="44"/>
      <c r="D5881" s="44"/>
      <c r="E5881" s="44" t="s">
        <v>1632</v>
      </c>
      <c r="F5881" s="45">
        <v>28.21</v>
      </c>
      <c r="G5881" s="44"/>
      <c r="H5881" s="229" t="s">
        <v>1633</v>
      </c>
      <c r="I5881" s="229"/>
      <c r="J5881" s="45">
        <v>156.47</v>
      </c>
      <c r="L5881">
        <f>_xlfn.XLOOKUP(B5881,Analítico!B:B,Analítico!I:I,0)</f>
        <v>0</v>
      </c>
    </row>
    <row r="5882" spans="1:12" ht="0.75" customHeight="1" thickTop="1" x14ac:dyDescent="0.25">
      <c r="A5882" s="49"/>
      <c r="B5882" s="49"/>
      <c r="C5882" s="49"/>
      <c r="D5882" s="49"/>
      <c r="E5882" s="49"/>
      <c r="F5882" s="49"/>
      <c r="G5882" s="49"/>
      <c r="H5882" s="49"/>
      <c r="I5882" s="49"/>
      <c r="J5882" s="49"/>
      <c r="L5882">
        <f>_xlfn.XLOOKUP(B5882,Analítico!B:B,Analítico!I:I,0)</f>
        <v>0</v>
      </c>
    </row>
    <row r="5883" spans="1:12" ht="18" hidden="1" customHeight="1" x14ac:dyDescent="0.25">
      <c r="A5883" s="36"/>
      <c r="B5883" s="37" t="s">
        <v>137</v>
      </c>
      <c r="C5883" s="36" t="s">
        <v>138</v>
      </c>
      <c r="D5883" s="36" t="s">
        <v>9</v>
      </c>
      <c r="E5883" s="250" t="s">
        <v>1626</v>
      </c>
      <c r="F5883" s="250"/>
      <c r="G5883" s="38" t="s">
        <v>139</v>
      </c>
      <c r="H5883" s="37" t="s">
        <v>140</v>
      </c>
      <c r="I5883" s="37" t="s">
        <v>141</v>
      </c>
      <c r="J5883" s="37" t="s">
        <v>10</v>
      </c>
      <c r="L5883" t="str">
        <f>_xlfn.XLOOKUP(B5883,Analítico!B:B,Analítico!I:I,0)</f>
        <v>Valor Unit</v>
      </c>
    </row>
    <row r="5884" spans="1:12" ht="64.5" customHeight="1" x14ac:dyDescent="0.25">
      <c r="A5884" s="39" t="s">
        <v>1636</v>
      </c>
      <c r="B5884" s="40" t="s">
        <v>3931</v>
      </c>
      <c r="C5884" s="39" t="s">
        <v>157</v>
      </c>
      <c r="D5884" s="39" t="s">
        <v>3932</v>
      </c>
      <c r="E5884" s="251" t="s">
        <v>1900</v>
      </c>
      <c r="F5884" s="251"/>
      <c r="G5884" s="41" t="s">
        <v>266</v>
      </c>
      <c r="H5884" s="42">
        <v>1</v>
      </c>
      <c r="I5884" s="43">
        <v>23.79</v>
      </c>
      <c r="J5884" s="43">
        <v>23.79</v>
      </c>
      <c r="L5884">
        <f>_xlfn.XLOOKUP(B5884,Analítico!B:B,Analítico!I:I,0)</f>
        <v>0</v>
      </c>
    </row>
    <row r="5885" spans="1:12" ht="64.5" customHeight="1" thickBot="1" x14ac:dyDescent="0.3">
      <c r="A5885" s="55" t="s">
        <v>1627</v>
      </c>
      <c r="B5885" s="56" t="s">
        <v>3939</v>
      </c>
      <c r="C5885" s="55" t="s">
        <v>157</v>
      </c>
      <c r="D5885" s="55" t="s">
        <v>3940</v>
      </c>
      <c r="E5885" s="249" t="s">
        <v>1643</v>
      </c>
      <c r="F5885" s="249"/>
      <c r="G5885" s="57" t="s">
        <v>164</v>
      </c>
      <c r="H5885" s="58">
        <v>5.5999999999999999E-5</v>
      </c>
      <c r="I5885" s="59">
        <v>424999.97</v>
      </c>
      <c r="J5885" s="59">
        <v>23.79</v>
      </c>
      <c r="L5885">
        <f>_xlfn.XLOOKUP(B5885,Analítico!B:B,Analítico!I:I,0)</f>
        <v>0</v>
      </c>
    </row>
    <row r="5886" spans="1:12" ht="26.25" hidden="1" thickBot="1" x14ac:dyDescent="0.3">
      <c r="A5886" s="44"/>
      <c r="B5886" s="44"/>
      <c r="C5886" s="44"/>
      <c r="D5886" s="44"/>
      <c r="E5886" s="44" t="s">
        <v>1629</v>
      </c>
      <c r="F5886" s="45">
        <v>0</v>
      </c>
      <c r="G5886" s="44" t="s">
        <v>1630</v>
      </c>
      <c r="H5886" s="45">
        <v>0</v>
      </c>
      <c r="I5886" s="44" t="s">
        <v>1631</v>
      </c>
      <c r="J5886" s="45">
        <v>0</v>
      </c>
      <c r="L5886">
        <f>_xlfn.XLOOKUP(B5886,Analítico!B:B,Analítico!I:I,0)</f>
        <v>0</v>
      </c>
    </row>
    <row r="5887" spans="1:12" ht="15" hidden="1" customHeight="1" thickBot="1" x14ac:dyDescent="0.3">
      <c r="A5887" s="44"/>
      <c r="B5887" s="44"/>
      <c r="C5887" s="44"/>
      <c r="D5887" s="44"/>
      <c r="E5887" s="44" t="s">
        <v>1632</v>
      </c>
      <c r="F5887" s="45">
        <v>5.23</v>
      </c>
      <c r="G5887" s="44"/>
      <c r="H5887" s="229" t="s">
        <v>1633</v>
      </c>
      <c r="I5887" s="229"/>
      <c r="J5887" s="45">
        <v>29.02</v>
      </c>
      <c r="L5887">
        <f>_xlfn.XLOOKUP(B5887,Analítico!B:B,Analítico!I:I,0)</f>
        <v>0</v>
      </c>
    </row>
    <row r="5888" spans="1:12" ht="0.75" customHeight="1" thickTop="1" x14ac:dyDescent="0.25">
      <c r="A5888" s="49"/>
      <c r="B5888" s="49"/>
      <c r="C5888" s="49"/>
      <c r="D5888" s="49"/>
      <c r="E5888" s="49"/>
      <c r="F5888" s="49"/>
      <c r="G5888" s="49"/>
      <c r="H5888" s="49"/>
      <c r="I5888" s="49"/>
      <c r="J5888" s="49"/>
      <c r="L5888">
        <f>_xlfn.XLOOKUP(B5888,Analítico!B:B,Analítico!I:I,0)</f>
        <v>0</v>
      </c>
    </row>
    <row r="5889" spans="1:12" ht="18" hidden="1" customHeight="1" x14ac:dyDescent="0.25">
      <c r="A5889" s="36"/>
      <c r="B5889" s="37" t="s">
        <v>137</v>
      </c>
      <c r="C5889" s="36" t="s">
        <v>138</v>
      </c>
      <c r="D5889" s="36" t="s">
        <v>9</v>
      </c>
      <c r="E5889" s="250" t="s">
        <v>1626</v>
      </c>
      <c r="F5889" s="250"/>
      <c r="G5889" s="38" t="s">
        <v>139</v>
      </c>
      <c r="H5889" s="37" t="s">
        <v>140</v>
      </c>
      <c r="I5889" s="37" t="s">
        <v>141</v>
      </c>
      <c r="J5889" s="37" t="s">
        <v>10</v>
      </c>
      <c r="L5889" t="str">
        <f>_xlfn.XLOOKUP(B5889,Analítico!B:B,Analítico!I:I,0)</f>
        <v>Valor Unit</v>
      </c>
    </row>
    <row r="5890" spans="1:12" ht="64.5" customHeight="1" x14ac:dyDescent="0.25">
      <c r="A5890" s="39" t="s">
        <v>1636</v>
      </c>
      <c r="B5890" s="40" t="s">
        <v>3933</v>
      </c>
      <c r="C5890" s="39" t="s">
        <v>157</v>
      </c>
      <c r="D5890" s="39" t="s">
        <v>3934</v>
      </c>
      <c r="E5890" s="251" t="s">
        <v>1900</v>
      </c>
      <c r="F5890" s="251"/>
      <c r="G5890" s="41" t="s">
        <v>266</v>
      </c>
      <c r="H5890" s="42">
        <v>1</v>
      </c>
      <c r="I5890" s="43">
        <v>3.22</v>
      </c>
      <c r="J5890" s="43">
        <v>3.22</v>
      </c>
      <c r="L5890">
        <f>_xlfn.XLOOKUP(B5890,Analítico!B:B,Analítico!I:I,0)</f>
        <v>0</v>
      </c>
    </row>
    <row r="5891" spans="1:12" ht="64.5" customHeight="1" thickBot="1" x14ac:dyDescent="0.3">
      <c r="A5891" s="55" t="s">
        <v>1627</v>
      </c>
      <c r="B5891" s="56" t="s">
        <v>3939</v>
      </c>
      <c r="C5891" s="55" t="s">
        <v>157</v>
      </c>
      <c r="D5891" s="55" t="s">
        <v>3940</v>
      </c>
      <c r="E5891" s="249" t="s">
        <v>1643</v>
      </c>
      <c r="F5891" s="249"/>
      <c r="G5891" s="57" t="s">
        <v>164</v>
      </c>
      <c r="H5891" s="58">
        <v>7.6000000000000001E-6</v>
      </c>
      <c r="I5891" s="59">
        <v>424999.97</v>
      </c>
      <c r="J5891" s="59">
        <v>3.22</v>
      </c>
      <c r="L5891">
        <f>_xlfn.XLOOKUP(B5891,Analítico!B:B,Analítico!I:I,0)</f>
        <v>0</v>
      </c>
    </row>
    <row r="5892" spans="1:12" ht="26.25" hidden="1" thickBot="1" x14ac:dyDescent="0.3">
      <c r="A5892" s="44"/>
      <c r="B5892" s="44"/>
      <c r="C5892" s="44"/>
      <c r="D5892" s="44"/>
      <c r="E5892" s="44" t="s">
        <v>1629</v>
      </c>
      <c r="F5892" s="45">
        <v>0</v>
      </c>
      <c r="G5892" s="44" t="s">
        <v>1630</v>
      </c>
      <c r="H5892" s="45">
        <v>0</v>
      </c>
      <c r="I5892" s="44" t="s">
        <v>1631</v>
      </c>
      <c r="J5892" s="45">
        <v>0</v>
      </c>
      <c r="L5892">
        <f>_xlfn.XLOOKUP(B5892,Analítico!B:B,Analítico!I:I,0)</f>
        <v>0</v>
      </c>
    </row>
    <row r="5893" spans="1:12" ht="15" hidden="1" customHeight="1" thickBot="1" x14ac:dyDescent="0.3">
      <c r="A5893" s="44"/>
      <c r="B5893" s="44"/>
      <c r="C5893" s="44"/>
      <c r="D5893" s="44"/>
      <c r="E5893" s="44" t="s">
        <v>1632</v>
      </c>
      <c r="F5893" s="45">
        <v>0.7</v>
      </c>
      <c r="G5893" s="44"/>
      <c r="H5893" s="229" t="s">
        <v>1633</v>
      </c>
      <c r="I5893" s="229"/>
      <c r="J5893" s="45">
        <v>3.92</v>
      </c>
      <c r="L5893">
        <f>_xlfn.XLOOKUP(B5893,Analítico!B:B,Analítico!I:I,0)</f>
        <v>0</v>
      </c>
    </row>
    <row r="5894" spans="1:12" ht="0.75" customHeight="1" thickTop="1" x14ac:dyDescent="0.25">
      <c r="A5894" s="49"/>
      <c r="B5894" s="49"/>
      <c r="C5894" s="49"/>
      <c r="D5894" s="49"/>
      <c r="E5894" s="49"/>
      <c r="F5894" s="49"/>
      <c r="G5894" s="49"/>
      <c r="H5894" s="49"/>
      <c r="I5894" s="49"/>
      <c r="J5894" s="49"/>
      <c r="L5894">
        <f>_xlfn.XLOOKUP(B5894,Analítico!B:B,Analítico!I:I,0)</f>
        <v>0</v>
      </c>
    </row>
    <row r="5895" spans="1:12" ht="18" hidden="1" customHeight="1" x14ac:dyDescent="0.25">
      <c r="A5895" s="36"/>
      <c r="B5895" s="37" t="s">
        <v>137</v>
      </c>
      <c r="C5895" s="36" t="s">
        <v>138</v>
      </c>
      <c r="D5895" s="36" t="s">
        <v>9</v>
      </c>
      <c r="E5895" s="250" t="s">
        <v>1626</v>
      </c>
      <c r="F5895" s="250"/>
      <c r="G5895" s="38" t="s">
        <v>139</v>
      </c>
      <c r="H5895" s="37" t="s">
        <v>140</v>
      </c>
      <c r="I5895" s="37" t="s">
        <v>141</v>
      </c>
      <c r="J5895" s="37" t="s">
        <v>10</v>
      </c>
      <c r="L5895" t="str">
        <f>_xlfn.XLOOKUP(B5895,Analítico!B:B,Analítico!I:I,0)</f>
        <v>Valor Unit</v>
      </c>
    </row>
    <row r="5896" spans="1:12" ht="64.5" customHeight="1" x14ac:dyDescent="0.25">
      <c r="A5896" s="39" t="s">
        <v>1636</v>
      </c>
      <c r="B5896" s="40" t="s">
        <v>3937</v>
      </c>
      <c r="C5896" s="39" t="s">
        <v>157</v>
      </c>
      <c r="D5896" s="39" t="s">
        <v>3938</v>
      </c>
      <c r="E5896" s="251" t="s">
        <v>1900</v>
      </c>
      <c r="F5896" s="251"/>
      <c r="G5896" s="41" t="s">
        <v>266</v>
      </c>
      <c r="H5896" s="42">
        <v>1</v>
      </c>
      <c r="I5896" s="43">
        <v>29.74</v>
      </c>
      <c r="J5896" s="43">
        <v>29.74</v>
      </c>
      <c r="L5896">
        <f>_xlfn.XLOOKUP(B5896,Analítico!B:B,Analítico!I:I,0)</f>
        <v>0</v>
      </c>
    </row>
    <row r="5897" spans="1:12" ht="64.5" customHeight="1" thickBot="1" x14ac:dyDescent="0.3">
      <c r="A5897" s="55" t="s">
        <v>1627</v>
      </c>
      <c r="B5897" s="56" t="s">
        <v>3939</v>
      </c>
      <c r="C5897" s="55" t="s">
        <v>157</v>
      </c>
      <c r="D5897" s="55" t="s">
        <v>3940</v>
      </c>
      <c r="E5897" s="249" t="s">
        <v>1643</v>
      </c>
      <c r="F5897" s="249"/>
      <c r="G5897" s="57" t="s">
        <v>164</v>
      </c>
      <c r="H5897" s="58">
        <v>6.9999999999999994E-5</v>
      </c>
      <c r="I5897" s="59">
        <v>424999.97</v>
      </c>
      <c r="J5897" s="59">
        <v>29.74</v>
      </c>
      <c r="L5897">
        <f>_xlfn.XLOOKUP(B5897,Analítico!B:B,Analítico!I:I,0)</f>
        <v>0</v>
      </c>
    </row>
    <row r="5898" spans="1:12" ht="26.25" hidden="1" thickBot="1" x14ac:dyDescent="0.3">
      <c r="A5898" s="44"/>
      <c r="B5898" s="44"/>
      <c r="C5898" s="44"/>
      <c r="D5898" s="44"/>
      <c r="E5898" s="44" t="s">
        <v>1629</v>
      </c>
      <c r="F5898" s="45">
        <v>0</v>
      </c>
      <c r="G5898" s="44" t="s">
        <v>1630</v>
      </c>
      <c r="H5898" s="45">
        <v>0</v>
      </c>
      <c r="I5898" s="44" t="s">
        <v>1631</v>
      </c>
      <c r="J5898" s="45">
        <v>0</v>
      </c>
      <c r="L5898">
        <f>_xlfn.XLOOKUP(B5898,Analítico!B:B,Analítico!I:I,0)</f>
        <v>0</v>
      </c>
    </row>
    <row r="5899" spans="1:12" ht="15" hidden="1" customHeight="1" thickBot="1" x14ac:dyDescent="0.3">
      <c r="A5899" s="44"/>
      <c r="B5899" s="44"/>
      <c r="C5899" s="44"/>
      <c r="D5899" s="44"/>
      <c r="E5899" s="44" t="s">
        <v>1632</v>
      </c>
      <c r="F5899" s="45">
        <v>6.54</v>
      </c>
      <c r="G5899" s="44"/>
      <c r="H5899" s="229" t="s">
        <v>1633</v>
      </c>
      <c r="I5899" s="229"/>
      <c r="J5899" s="45">
        <v>36.28</v>
      </c>
      <c r="L5899">
        <f>_xlfn.XLOOKUP(B5899,Analítico!B:B,Analítico!I:I,0)</f>
        <v>0</v>
      </c>
    </row>
    <row r="5900" spans="1:12" ht="0.75" customHeight="1" thickTop="1" x14ac:dyDescent="0.25">
      <c r="A5900" s="49"/>
      <c r="B5900" s="49"/>
      <c r="C5900" s="49"/>
      <c r="D5900" s="49"/>
      <c r="E5900" s="49"/>
      <c r="F5900" s="49"/>
      <c r="G5900" s="49"/>
      <c r="H5900" s="49"/>
      <c r="I5900" s="49"/>
      <c r="J5900" s="49"/>
      <c r="L5900">
        <f>_xlfn.XLOOKUP(B5900,Analítico!B:B,Analítico!I:I,0)</f>
        <v>0</v>
      </c>
    </row>
    <row r="5901" spans="1:12" ht="18" hidden="1" customHeight="1" x14ac:dyDescent="0.25">
      <c r="A5901" s="36"/>
      <c r="B5901" s="37" t="s">
        <v>137</v>
      </c>
      <c r="C5901" s="36" t="s">
        <v>138</v>
      </c>
      <c r="D5901" s="36" t="s">
        <v>9</v>
      </c>
      <c r="E5901" s="250" t="s">
        <v>1626</v>
      </c>
      <c r="F5901" s="250"/>
      <c r="G5901" s="38" t="s">
        <v>139</v>
      </c>
      <c r="H5901" s="37" t="s">
        <v>140</v>
      </c>
      <c r="I5901" s="37" t="s">
        <v>141</v>
      </c>
      <c r="J5901" s="37" t="s">
        <v>10</v>
      </c>
      <c r="L5901" t="str">
        <f>_xlfn.XLOOKUP(B5901,Analítico!B:B,Analítico!I:I,0)</f>
        <v>Valor Unit</v>
      </c>
    </row>
    <row r="5902" spans="1:12" ht="64.5" customHeight="1" x14ac:dyDescent="0.25">
      <c r="A5902" s="39" t="s">
        <v>1636</v>
      </c>
      <c r="B5902" s="40" t="s">
        <v>3935</v>
      </c>
      <c r="C5902" s="39" t="s">
        <v>157</v>
      </c>
      <c r="D5902" s="39" t="s">
        <v>3936</v>
      </c>
      <c r="E5902" s="251" t="s">
        <v>1900</v>
      </c>
      <c r="F5902" s="251"/>
      <c r="G5902" s="41" t="s">
        <v>266</v>
      </c>
      <c r="H5902" s="42">
        <v>1</v>
      </c>
      <c r="I5902" s="43">
        <v>45.72</v>
      </c>
      <c r="J5902" s="43">
        <v>45.72</v>
      </c>
      <c r="L5902">
        <f>_xlfn.XLOOKUP(B5902,Analítico!B:B,Analítico!I:I,0)</f>
        <v>0</v>
      </c>
    </row>
    <row r="5903" spans="1:12" ht="24" customHeight="1" thickBot="1" x14ac:dyDescent="0.3">
      <c r="A5903" s="55" t="s">
        <v>1627</v>
      </c>
      <c r="B5903" s="56" t="s">
        <v>3846</v>
      </c>
      <c r="C5903" s="55" t="s">
        <v>157</v>
      </c>
      <c r="D5903" s="55" t="s">
        <v>3847</v>
      </c>
      <c r="E5903" s="249" t="s">
        <v>1648</v>
      </c>
      <c r="F5903" s="249"/>
      <c r="G5903" s="57" t="s">
        <v>1724</v>
      </c>
      <c r="H5903" s="58">
        <v>8.5299999999999994</v>
      </c>
      <c r="I5903" s="59">
        <v>5.36</v>
      </c>
      <c r="J5903" s="59">
        <v>45.72</v>
      </c>
      <c r="L5903">
        <f>_xlfn.XLOOKUP(B5903,Analítico!B:B,Analítico!I:I,0)</f>
        <v>0</v>
      </c>
    </row>
    <row r="5904" spans="1:12" ht="26.25" hidden="1" thickBot="1" x14ac:dyDescent="0.3">
      <c r="A5904" s="44"/>
      <c r="B5904" s="44"/>
      <c r="C5904" s="44"/>
      <c r="D5904" s="44"/>
      <c r="E5904" s="44" t="s">
        <v>1629</v>
      </c>
      <c r="F5904" s="45">
        <v>0</v>
      </c>
      <c r="G5904" s="44" t="s">
        <v>1630</v>
      </c>
      <c r="H5904" s="45">
        <v>0</v>
      </c>
      <c r="I5904" s="44" t="s">
        <v>1631</v>
      </c>
      <c r="J5904" s="45">
        <v>0</v>
      </c>
      <c r="L5904">
        <f>_xlfn.XLOOKUP(B5904,Analítico!B:B,Analítico!I:I,0)</f>
        <v>0</v>
      </c>
    </row>
    <row r="5905" spans="1:12" ht="15" hidden="1" customHeight="1" thickBot="1" x14ac:dyDescent="0.3">
      <c r="A5905" s="44"/>
      <c r="B5905" s="44"/>
      <c r="C5905" s="44"/>
      <c r="D5905" s="44"/>
      <c r="E5905" s="44" t="s">
        <v>1632</v>
      </c>
      <c r="F5905" s="45">
        <v>10.050000000000001</v>
      </c>
      <c r="G5905" s="44"/>
      <c r="H5905" s="229" t="s">
        <v>1633</v>
      </c>
      <c r="I5905" s="229"/>
      <c r="J5905" s="45">
        <v>55.77</v>
      </c>
      <c r="L5905">
        <f>_xlfn.XLOOKUP(B5905,Analítico!B:B,Analítico!I:I,0)</f>
        <v>0</v>
      </c>
    </row>
    <row r="5906" spans="1:12" ht="0.75" customHeight="1" thickTop="1" x14ac:dyDescent="0.25">
      <c r="A5906" s="49"/>
      <c r="B5906" s="49"/>
      <c r="C5906" s="49"/>
      <c r="D5906" s="49"/>
      <c r="E5906" s="49"/>
      <c r="F5906" s="49"/>
      <c r="G5906" s="49"/>
      <c r="H5906" s="49"/>
      <c r="I5906" s="49"/>
      <c r="J5906" s="49"/>
      <c r="L5906">
        <f>_xlfn.XLOOKUP(B5906,Analítico!B:B,Analítico!I:I,0)</f>
        <v>0</v>
      </c>
    </row>
    <row r="5907" spans="1:12" ht="18" hidden="1" customHeight="1" x14ac:dyDescent="0.25">
      <c r="A5907" s="36"/>
      <c r="B5907" s="37" t="s">
        <v>137</v>
      </c>
      <c r="C5907" s="36" t="s">
        <v>138</v>
      </c>
      <c r="D5907" s="36" t="s">
        <v>9</v>
      </c>
      <c r="E5907" s="250" t="s">
        <v>1626</v>
      </c>
      <c r="F5907" s="250"/>
      <c r="G5907" s="38" t="s">
        <v>139</v>
      </c>
      <c r="H5907" s="37" t="s">
        <v>140</v>
      </c>
      <c r="I5907" s="37" t="s">
        <v>141</v>
      </c>
      <c r="J5907" s="37" t="s">
        <v>10</v>
      </c>
      <c r="L5907" t="str">
        <f>_xlfn.XLOOKUP(B5907,Analítico!B:B,Analítico!I:I,0)</f>
        <v>Valor Unit</v>
      </c>
    </row>
    <row r="5908" spans="1:12" ht="39" customHeight="1" x14ac:dyDescent="0.25">
      <c r="A5908" s="39" t="s">
        <v>1636</v>
      </c>
      <c r="B5908" s="40" t="s">
        <v>1902</v>
      </c>
      <c r="C5908" s="39" t="s">
        <v>157</v>
      </c>
      <c r="D5908" s="39" t="s">
        <v>1903</v>
      </c>
      <c r="E5908" s="251" t="s">
        <v>1900</v>
      </c>
      <c r="F5908" s="251"/>
      <c r="G5908" s="41" t="s">
        <v>1904</v>
      </c>
      <c r="H5908" s="42">
        <v>1</v>
      </c>
      <c r="I5908" s="43">
        <f>L5908</f>
        <v>20.78</v>
      </c>
      <c r="J5908" s="43">
        <f>H5908*I5908</f>
        <v>20.78</v>
      </c>
      <c r="L5908">
        <f>_xlfn.XLOOKUP(B5908,Analítico!B:B,Analítico!I:I,0)</f>
        <v>20.78</v>
      </c>
    </row>
    <row r="5909" spans="1:12" ht="25.5" customHeight="1" x14ac:dyDescent="0.25">
      <c r="A5909" s="50" t="s">
        <v>1638</v>
      </c>
      <c r="B5909" s="51" t="s">
        <v>3500</v>
      </c>
      <c r="C5909" s="50" t="s">
        <v>157</v>
      </c>
      <c r="D5909" s="50" t="s">
        <v>3501</v>
      </c>
      <c r="E5909" s="248" t="s">
        <v>1637</v>
      </c>
      <c r="F5909" s="248"/>
      <c r="G5909" s="52" t="s">
        <v>266</v>
      </c>
      <c r="H5909" s="53">
        <v>1</v>
      </c>
      <c r="I5909" s="54">
        <v>21.04</v>
      </c>
      <c r="J5909" s="54">
        <v>21.04</v>
      </c>
      <c r="L5909">
        <f>_xlfn.XLOOKUP(B5909,Analítico!B:B,Analítico!I:I,0)</f>
        <v>0</v>
      </c>
    </row>
    <row r="5910" spans="1:12" ht="39" customHeight="1" x14ac:dyDescent="0.25">
      <c r="A5910" s="50" t="s">
        <v>1638</v>
      </c>
      <c r="B5910" s="51" t="s">
        <v>3941</v>
      </c>
      <c r="C5910" s="50" t="s">
        <v>157</v>
      </c>
      <c r="D5910" s="50" t="s">
        <v>3942</v>
      </c>
      <c r="E5910" s="248" t="s">
        <v>1900</v>
      </c>
      <c r="F5910" s="248"/>
      <c r="G5910" s="52" t="s">
        <v>266</v>
      </c>
      <c r="H5910" s="53">
        <v>1</v>
      </c>
      <c r="I5910" s="54">
        <v>0.1</v>
      </c>
      <c r="J5910" s="54">
        <v>0.1</v>
      </c>
      <c r="L5910">
        <f>_xlfn.XLOOKUP(B5910,Analítico!B:B,Analítico!I:I,0)</f>
        <v>0</v>
      </c>
    </row>
    <row r="5911" spans="1:12" ht="39" customHeight="1" thickBot="1" x14ac:dyDescent="0.3">
      <c r="A5911" s="50" t="s">
        <v>1638</v>
      </c>
      <c r="B5911" s="51" t="s">
        <v>3943</v>
      </c>
      <c r="C5911" s="50" t="s">
        <v>157</v>
      </c>
      <c r="D5911" s="50" t="s">
        <v>3944</v>
      </c>
      <c r="E5911" s="248" t="s">
        <v>1900</v>
      </c>
      <c r="F5911" s="248"/>
      <c r="G5911" s="52" t="s">
        <v>266</v>
      </c>
      <c r="H5911" s="53">
        <v>1</v>
      </c>
      <c r="I5911" s="54">
        <v>0.01</v>
      </c>
      <c r="J5911" s="54">
        <v>0.01</v>
      </c>
      <c r="L5911">
        <f>_xlfn.XLOOKUP(B5911,Analítico!B:B,Analítico!I:I,0)</f>
        <v>0</v>
      </c>
    </row>
    <row r="5912" spans="1:12" ht="26.25" hidden="1" thickBot="1" x14ac:dyDescent="0.3">
      <c r="A5912" s="44"/>
      <c r="B5912" s="44"/>
      <c r="C5912" s="44"/>
      <c r="D5912" s="44"/>
      <c r="E5912" s="44" t="s">
        <v>1629</v>
      </c>
      <c r="F5912" s="45">
        <v>16.18</v>
      </c>
      <c r="G5912" s="44" t="s">
        <v>1630</v>
      </c>
      <c r="H5912" s="45">
        <v>0</v>
      </c>
      <c r="I5912" s="44" t="s">
        <v>1631</v>
      </c>
      <c r="J5912" s="45">
        <v>16.18</v>
      </c>
      <c r="L5912">
        <f>_xlfn.XLOOKUP(B5912,Analítico!B:B,Analítico!I:I,0)</f>
        <v>0</v>
      </c>
    </row>
    <row r="5913" spans="1:12" ht="15" hidden="1" customHeight="1" thickBot="1" x14ac:dyDescent="0.3">
      <c r="A5913" s="44"/>
      <c r="B5913" s="44"/>
      <c r="C5913" s="44"/>
      <c r="D5913" s="44"/>
      <c r="E5913" s="44" t="s">
        <v>1632</v>
      </c>
      <c r="F5913" s="45">
        <v>4.6500000000000004</v>
      </c>
      <c r="G5913" s="44"/>
      <c r="H5913" s="229" t="s">
        <v>1633</v>
      </c>
      <c r="I5913" s="229"/>
      <c r="J5913" s="45">
        <v>25.8</v>
      </c>
      <c r="L5913">
        <f>_xlfn.XLOOKUP(B5913,Analítico!B:B,Analítico!I:I,0)</f>
        <v>0</v>
      </c>
    </row>
    <row r="5914" spans="1:12" ht="0.75" customHeight="1" thickTop="1" x14ac:dyDescent="0.25">
      <c r="A5914" s="49"/>
      <c r="B5914" s="49"/>
      <c r="C5914" s="49"/>
      <c r="D5914" s="49"/>
      <c r="E5914" s="49"/>
      <c r="F5914" s="49"/>
      <c r="G5914" s="49"/>
      <c r="H5914" s="49"/>
      <c r="I5914" s="49"/>
      <c r="J5914" s="49"/>
      <c r="L5914">
        <f>_xlfn.XLOOKUP(B5914,Analítico!B:B,Analítico!I:I,0)</f>
        <v>0</v>
      </c>
    </row>
    <row r="5915" spans="1:12" ht="18" hidden="1" customHeight="1" x14ac:dyDescent="0.25">
      <c r="A5915" s="36"/>
      <c r="B5915" s="37" t="s">
        <v>137</v>
      </c>
      <c r="C5915" s="36" t="s">
        <v>138</v>
      </c>
      <c r="D5915" s="36" t="s">
        <v>9</v>
      </c>
      <c r="E5915" s="250" t="s">
        <v>1626</v>
      </c>
      <c r="F5915" s="250"/>
      <c r="G5915" s="38" t="s">
        <v>139</v>
      </c>
      <c r="H5915" s="37" t="s">
        <v>140</v>
      </c>
      <c r="I5915" s="37" t="s">
        <v>141</v>
      </c>
      <c r="J5915" s="37" t="s">
        <v>10</v>
      </c>
      <c r="L5915" t="str">
        <f>_xlfn.XLOOKUP(B5915,Analítico!B:B,Analítico!I:I,0)</f>
        <v>Valor Unit</v>
      </c>
    </row>
    <row r="5916" spans="1:12" ht="39" customHeight="1" x14ac:dyDescent="0.25">
      <c r="A5916" s="39" t="s">
        <v>1636</v>
      </c>
      <c r="B5916" s="40" t="s">
        <v>1898</v>
      </c>
      <c r="C5916" s="39" t="s">
        <v>157</v>
      </c>
      <c r="D5916" s="39" t="s">
        <v>1899</v>
      </c>
      <c r="E5916" s="251" t="s">
        <v>1900</v>
      </c>
      <c r="F5916" s="251"/>
      <c r="G5916" s="41" t="s">
        <v>1901</v>
      </c>
      <c r="H5916" s="42">
        <v>1</v>
      </c>
      <c r="I5916" s="43">
        <f>L5916</f>
        <v>21.99</v>
      </c>
      <c r="J5916" s="43">
        <f>H5916*I5916</f>
        <v>21.99</v>
      </c>
      <c r="L5916">
        <f>_xlfn.XLOOKUP(B5916,Analítico!B:B,Analítico!I:I,0)</f>
        <v>21.99</v>
      </c>
    </row>
    <row r="5917" spans="1:12" ht="25.5" customHeight="1" x14ac:dyDescent="0.25">
      <c r="A5917" s="50" t="s">
        <v>1638</v>
      </c>
      <c r="B5917" s="51" t="s">
        <v>3500</v>
      </c>
      <c r="C5917" s="50" t="s">
        <v>157</v>
      </c>
      <c r="D5917" s="50" t="s">
        <v>3501</v>
      </c>
      <c r="E5917" s="248" t="s">
        <v>1637</v>
      </c>
      <c r="F5917" s="248"/>
      <c r="G5917" s="52" t="s">
        <v>266</v>
      </c>
      <c r="H5917" s="53">
        <v>1</v>
      </c>
      <c r="I5917" s="54">
        <v>21.04</v>
      </c>
      <c r="J5917" s="54">
        <v>21.04</v>
      </c>
      <c r="L5917">
        <f>_xlfn.XLOOKUP(B5917,Analítico!B:B,Analítico!I:I,0)</f>
        <v>0</v>
      </c>
    </row>
    <row r="5918" spans="1:12" ht="39" customHeight="1" x14ac:dyDescent="0.25">
      <c r="A5918" s="50" t="s">
        <v>1638</v>
      </c>
      <c r="B5918" s="51" t="s">
        <v>3941</v>
      </c>
      <c r="C5918" s="50" t="s">
        <v>157</v>
      </c>
      <c r="D5918" s="50" t="s">
        <v>3942</v>
      </c>
      <c r="E5918" s="248" t="s">
        <v>1900</v>
      </c>
      <c r="F5918" s="248"/>
      <c r="G5918" s="52" t="s">
        <v>266</v>
      </c>
      <c r="H5918" s="53">
        <v>1</v>
      </c>
      <c r="I5918" s="54">
        <v>0.1</v>
      </c>
      <c r="J5918" s="54">
        <v>0.1</v>
      </c>
      <c r="L5918">
        <f>_xlfn.XLOOKUP(B5918,Analítico!B:B,Analítico!I:I,0)</f>
        <v>0</v>
      </c>
    </row>
    <row r="5919" spans="1:12" ht="39" customHeight="1" x14ac:dyDescent="0.25">
      <c r="A5919" s="50" t="s">
        <v>1638</v>
      </c>
      <c r="B5919" s="51" t="s">
        <v>3943</v>
      </c>
      <c r="C5919" s="50" t="s">
        <v>157</v>
      </c>
      <c r="D5919" s="50" t="s">
        <v>3944</v>
      </c>
      <c r="E5919" s="248" t="s">
        <v>1900</v>
      </c>
      <c r="F5919" s="248"/>
      <c r="G5919" s="52" t="s">
        <v>266</v>
      </c>
      <c r="H5919" s="53">
        <v>1</v>
      </c>
      <c r="I5919" s="54">
        <v>0.01</v>
      </c>
      <c r="J5919" s="54">
        <v>0.01</v>
      </c>
      <c r="L5919">
        <f>_xlfn.XLOOKUP(B5919,Analítico!B:B,Analítico!I:I,0)</f>
        <v>0</v>
      </c>
    </row>
    <row r="5920" spans="1:12" ht="39" customHeight="1" x14ac:dyDescent="0.25">
      <c r="A5920" s="50" t="s">
        <v>1638</v>
      </c>
      <c r="B5920" s="51" t="s">
        <v>3945</v>
      </c>
      <c r="C5920" s="50" t="s">
        <v>157</v>
      </c>
      <c r="D5920" s="50" t="s">
        <v>3946</v>
      </c>
      <c r="E5920" s="248" t="s">
        <v>1900</v>
      </c>
      <c r="F5920" s="248"/>
      <c r="G5920" s="52" t="s">
        <v>266</v>
      </c>
      <c r="H5920" s="53">
        <v>1</v>
      </c>
      <c r="I5920" s="54">
        <v>7.0000000000000007E-2</v>
      </c>
      <c r="J5920" s="54">
        <v>7.0000000000000007E-2</v>
      </c>
      <c r="L5920">
        <f>_xlfn.XLOOKUP(B5920,Analítico!B:B,Analítico!I:I,0)</f>
        <v>0</v>
      </c>
    </row>
    <row r="5921" spans="1:12" ht="39" customHeight="1" thickBot="1" x14ac:dyDescent="0.3">
      <c r="A5921" s="50" t="s">
        <v>1638</v>
      </c>
      <c r="B5921" s="51" t="s">
        <v>3947</v>
      </c>
      <c r="C5921" s="50" t="s">
        <v>157</v>
      </c>
      <c r="D5921" s="50" t="s">
        <v>3948</v>
      </c>
      <c r="E5921" s="248" t="s">
        <v>1900</v>
      </c>
      <c r="F5921" s="248"/>
      <c r="G5921" s="52" t="s">
        <v>266</v>
      </c>
      <c r="H5921" s="53">
        <v>1</v>
      </c>
      <c r="I5921" s="54">
        <v>1.1599999999999999</v>
      </c>
      <c r="J5921" s="54">
        <v>1.1599999999999999</v>
      </c>
      <c r="L5921">
        <f>_xlfn.XLOOKUP(B5921,Analítico!B:B,Analítico!I:I,0)</f>
        <v>0</v>
      </c>
    </row>
    <row r="5922" spans="1:12" ht="26.25" hidden="1" thickBot="1" x14ac:dyDescent="0.3">
      <c r="A5922" s="44"/>
      <c r="B5922" s="44"/>
      <c r="C5922" s="44"/>
      <c r="D5922" s="44"/>
      <c r="E5922" s="44" t="s">
        <v>1629</v>
      </c>
      <c r="F5922" s="45">
        <v>16.18</v>
      </c>
      <c r="G5922" s="44" t="s">
        <v>1630</v>
      </c>
      <c r="H5922" s="45">
        <v>0</v>
      </c>
      <c r="I5922" s="44" t="s">
        <v>1631</v>
      </c>
      <c r="J5922" s="45">
        <v>16.18</v>
      </c>
      <c r="L5922">
        <f>_xlfn.XLOOKUP(B5922,Analítico!B:B,Analítico!I:I,0)</f>
        <v>0</v>
      </c>
    </row>
    <row r="5923" spans="1:12" ht="15" hidden="1" customHeight="1" thickBot="1" x14ac:dyDescent="0.3">
      <c r="A5923" s="44"/>
      <c r="B5923" s="44"/>
      <c r="C5923" s="44"/>
      <c r="D5923" s="44"/>
      <c r="E5923" s="44" t="s">
        <v>1632</v>
      </c>
      <c r="F5923" s="45">
        <v>4.92</v>
      </c>
      <c r="G5923" s="44"/>
      <c r="H5923" s="229" t="s">
        <v>1633</v>
      </c>
      <c r="I5923" s="229"/>
      <c r="J5923" s="45">
        <v>27.3</v>
      </c>
      <c r="L5923">
        <f>_xlfn.XLOOKUP(B5923,Analítico!B:B,Analítico!I:I,0)</f>
        <v>0</v>
      </c>
    </row>
    <row r="5924" spans="1:12" ht="0.75" customHeight="1" thickTop="1" x14ac:dyDescent="0.25">
      <c r="A5924" s="49"/>
      <c r="B5924" s="49"/>
      <c r="C5924" s="49"/>
      <c r="D5924" s="49"/>
      <c r="E5924" s="49"/>
      <c r="F5924" s="49"/>
      <c r="G5924" s="49"/>
      <c r="H5924" s="49"/>
      <c r="I5924" s="49"/>
      <c r="J5924" s="49"/>
      <c r="L5924">
        <f>_xlfn.XLOOKUP(B5924,Analítico!B:B,Analítico!I:I,0)</f>
        <v>0</v>
      </c>
    </row>
    <row r="5925" spans="1:12" ht="18" hidden="1" customHeight="1" x14ac:dyDescent="0.25">
      <c r="A5925" s="36"/>
      <c r="B5925" s="37" t="s">
        <v>137</v>
      </c>
      <c r="C5925" s="36" t="s">
        <v>138</v>
      </c>
      <c r="D5925" s="36" t="s">
        <v>9</v>
      </c>
      <c r="E5925" s="250" t="s">
        <v>1626</v>
      </c>
      <c r="F5925" s="250"/>
      <c r="G5925" s="38" t="s">
        <v>139</v>
      </c>
      <c r="H5925" s="37" t="s">
        <v>140</v>
      </c>
      <c r="I5925" s="37" t="s">
        <v>141</v>
      </c>
      <c r="J5925" s="37" t="s">
        <v>10</v>
      </c>
      <c r="L5925" t="str">
        <f>_xlfn.XLOOKUP(B5925,Analítico!B:B,Analítico!I:I,0)</f>
        <v>Valor Unit</v>
      </c>
    </row>
    <row r="5926" spans="1:12" ht="39" customHeight="1" x14ac:dyDescent="0.25">
      <c r="A5926" s="39" t="s">
        <v>1636</v>
      </c>
      <c r="B5926" s="40" t="s">
        <v>3941</v>
      </c>
      <c r="C5926" s="39" t="s">
        <v>157</v>
      </c>
      <c r="D5926" s="39" t="s">
        <v>3942</v>
      </c>
      <c r="E5926" s="251" t="s">
        <v>1900</v>
      </c>
      <c r="F5926" s="251"/>
      <c r="G5926" s="41" t="s">
        <v>266</v>
      </c>
      <c r="H5926" s="42">
        <v>1</v>
      </c>
      <c r="I5926" s="43">
        <v>0.1</v>
      </c>
      <c r="J5926" s="43">
        <v>0.1</v>
      </c>
      <c r="L5926">
        <f>_xlfn.XLOOKUP(B5926,Analítico!B:B,Analítico!I:I,0)</f>
        <v>0</v>
      </c>
    </row>
    <row r="5927" spans="1:12" ht="39" customHeight="1" thickBot="1" x14ac:dyDescent="0.3">
      <c r="A5927" s="55" t="s">
        <v>1627</v>
      </c>
      <c r="B5927" s="56" t="s">
        <v>3949</v>
      </c>
      <c r="C5927" s="55" t="s">
        <v>157</v>
      </c>
      <c r="D5927" s="55" t="s">
        <v>3950</v>
      </c>
      <c r="E5927" s="249" t="s">
        <v>1648</v>
      </c>
      <c r="F5927" s="249"/>
      <c r="G5927" s="57" t="s">
        <v>164</v>
      </c>
      <c r="H5927" s="58">
        <v>7.2000000000000002E-5</v>
      </c>
      <c r="I5927" s="59">
        <v>1411.04</v>
      </c>
      <c r="J5927" s="59">
        <v>0.1</v>
      </c>
      <c r="L5927">
        <f>_xlfn.XLOOKUP(B5927,Analítico!B:B,Analítico!I:I,0)</f>
        <v>0</v>
      </c>
    </row>
    <row r="5928" spans="1:12" ht="26.25" hidden="1" thickBot="1" x14ac:dyDescent="0.3">
      <c r="A5928" s="44"/>
      <c r="B5928" s="44"/>
      <c r="C5928" s="44"/>
      <c r="D5928" s="44"/>
      <c r="E5928" s="44" t="s">
        <v>1629</v>
      </c>
      <c r="F5928" s="45">
        <v>0</v>
      </c>
      <c r="G5928" s="44" t="s">
        <v>1630</v>
      </c>
      <c r="H5928" s="45">
        <v>0</v>
      </c>
      <c r="I5928" s="44" t="s">
        <v>1631</v>
      </c>
      <c r="J5928" s="45">
        <v>0</v>
      </c>
      <c r="L5928">
        <f>_xlfn.XLOOKUP(B5928,Analítico!B:B,Analítico!I:I,0)</f>
        <v>0</v>
      </c>
    </row>
    <row r="5929" spans="1:12" ht="15" hidden="1" customHeight="1" thickBot="1" x14ac:dyDescent="0.3">
      <c r="A5929" s="44"/>
      <c r="B5929" s="44"/>
      <c r="C5929" s="44"/>
      <c r="D5929" s="44"/>
      <c r="E5929" s="44" t="s">
        <v>1632</v>
      </c>
      <c r="F5929" s="45">
        <v>0.02</v>
      </c>
      <c r="G5929" s="44"/>
      <c r="H5929" s="229" t="s">
        <v>1633</v>
      </c>
      <c r="I5929" s="229"/>
      <c r="J5929" s="45">
        <v>0.12</v>
      </c>
      <c r="L5929">
        <f>_xlfn.XLOOKUP(B5929,Analítico!B:B,Analítico!I:I,0)</f>
        <v>0</v>
      </c>
    </row>
    <row r="5930" spans="1:12" ht="0.75" customHeight="1" thickTop="1" x14ac:dyDescent="0.25">
      <c r="A5930" s="49"/>
      <c r="B5930" s="49"/>
      <c r="C5930" s="49"/>
      <c r="D5930" s="49"/>
      <c r="E5930" s="49"/>
      <c r="F5930" s="49"/>
      <c r="G5930" s="49"/>
      <c r="H5930" s="49"/>
      <c r="I5930" s="49"/>
      <c r="J5930" s="49"/>
      <c r="L5930">
        <f>_xlfn.XLOOKUP(B5930,Analítico!B:B,Analítico!I:I,0)</f>
        <v>0</v>
      </c>
    </row>
    <row r="5931" spans="1:12" ht="18" hidden="1" customHeight="1" x14ac:dyDescent="0.25">
      <c r="A5931" s="36"/>
      <c r="B5931" s="37" t="s">
        <v>137</v>
      </c>
      <c r="C5931" s="36" t="s">
        <v>138</v>
      </c>
      <c r="D5931" s="36" t="s">
        <v>9</v>
      </c>
      <c r="E5931" s="250" t="s">
        <v>1626</v>
      </c>
      <c r="F5931" s="250"/>
      <c r="G5931" s="38" t="s">
        <v>139</v>
      </c>
      <c r="H5931" s="37" t="s">
        <v>140</v>
      </c>
      <c r="I5931" s="37" t="s">
        <v>141</v>
      </c>
      <c r="J5931" s="37" t="s">
        <v>10</v>
      </c>
      <c r="L5931" t="str">
        <f>_xlfn.XLOOKUP(B5931,Analítico!B:B,Analítico!I:I,0)</f>
        <v>Valor Unit</v>
      </c>
    </row>
    <row r="5932" spans="1:12" ht="39" customHeight="1" x14ac:dyDescent="0.25">
      <c r="A5932" s="39" t="s">
        <v>1636</v>
      </c>
      <c r="B5932" s="40" t="s">
        <v>3943</v>
      </c>
      <c r="C5932" s="39" t="s">
        <v>157</v>
      </c>
      <c r="D5932" s="39" t="s">
        <v>3944</v>
      </c>
      <c r="E5932" s="251" t="s">
        <v>1900</v>
      </c>
      <c r="F5932" s="251"/>
      <c r="G5932" s="41" t="s">
        <v>266</v>
      </c>
      <c r="H5932" s="42">
        <v>1</v>
      </c>
      <c r="I5932" s="43">
        <v>0.01</v>
      </c>
      <c r="J5932" s="43">
        <v>0.01</v>
      </c>
      <c r="L5932">
        <f>_xlfn.XLOOKUP(B5932,Analítico!B:B,Analítico!I:I,0)</f>
        <v>0</v>
      </c>
    </row>
    <row r="5933" spans="1:12" ht="39" customHeight="1" thickBot="1" x14ac:dyDescent="0.3">
      <c r="A5933" s="55" t="s">
        <v>1627</v>
      </c>
      <c r="B5933" s="56" t="s">
        <v>3949</v>
      </c>
      <c r="C5933" s="55" t="s">
        <v>157</v>
      </c>
      <c r="D5933" s="55" t="s">
        <v>3950</v>
      </c>
      <c r="E5933" s="249" t="s">
        <v>1648</v>
      </c>
      <c r="F5933" s="249"/>
      <c r="G5933" s="57" t="s">
        <v>164</v>
      </c>
      <c r="H5933" s="58">
        <v>7.5000000000000002E-6</v>
      </c>
      <c r="I5933" s="59">
        <v>1411.04</v>
      </c>
      <c r="J5933" s="59">
        <v>0.01</v>
      </c>
      <c r="L5933">
        <f>_xlfn.XLOOKUP(B5933,Analítico!B:B,Analítico!I:I,0)</f>
        <v>0</v>
      </c>
    </row>
    <row r="5934" spans="1:12" ht="26.25" hidden="1" thickBot="1" x14ac:dyDescent="0.3">
      <c r="A5934" s="44"/>
      <c r="B5934" s="44"/>
      <c r="C5934" s="44"/>
      <c r="D5934" s="44"/>
      <c r="E5934" s="44" t="s">
        <v>1629</v>
      </c>
      <c r="F5934" s="45">
        <v>0</v>
      </c>
      <c r="G5934" s="44" t="s">
        <v>1630</v>
      </c>
      <c r="H5934" s="45">
        <v>0</v>
      </c>
      <c r="I5934" s="44" t="s">
        <v>1631</v>
      </c>
      <c r="J5934" s="45">
        <v>0</v>
      </c>
      <c r="L5934">
        <f>_xlfn.XLOOKUP(B5934,Analítico!B:B,Analítico!I:I,0)</f>
        <v>0</v>
      </c>
    </row>
    <row r="5935" spans="1:12" ht="15" hidden="1" customHeight="1" thickBot="1" x14ac:dyDescent="0.3">
      <c r="A5935" s="44"/>
      <c r="B5935" s="44"/>
      <c r="C5935" s="44"/>
      <c r="D5935" s="44"/>
      <c r="E5935" s="44" t="s">
        <v>1632</v>
      </c>
      <c r="F5935" s="45">
        <v>0</v>
      </c>
      <c r="G5935" s="44"/>
      <c r="H5935" s="229" t="s">
        <v>1633</v>
      </c>
      <c r="I5935" s="229"/>
      <c r="J5935" s="45">
        <v>0.01</v>
      </c>
      <c r="L5935">
        <f>_xlfn.XLOOKUP(B5935,Analítico!B:B,Analítico!I:I,0)</f>
        <v>0</v>
      </c>
    </row>
    <row r="5936" spans="1:12" ht="0.75" customHeight="1" thickTop="1" x14ac:dyDescent="0.25">
      <c r="A5936" s="49"/>
      <c r="B5936" s="49"/>
      <c r="C5936" s="49"/>
      <c r="D5936" s="49"/>
      <c r="E5936" s="49"/>
      <c r="F5936" s="49"/>
      <c r="G5936" s="49"/>
      <c r="H5936" s="49"/>
      <c r="I5936" s="49"/>
      <c r="J5936" s="49"/>
      <c r="L5936">
        <f>_xlfn.XLOOKUP(B5936,Analítico!B:B,Analítico!I:I,0)</f>
        <v>0</v>
      </c>
    </row>
    <row r="5937" spans="1:12" ht="18" hidden="1" customHeight="1" x14ac:dyDescent="0.25">
      <c r="A5937" s="36"/>
      <c r="B5937" s="37" t="s">
        <v>137</v>
      </c>
      <c r="C5937" s="36" t="s">
        <v>138</v>
      </c>
      <c r="D5937" s="36" t="s">
        <v>9</v>
      </c>
      <c r="E5937" s="250" t="s">
        <v>1626</v>
      </c>
      <c r="F5937" s="250"/>
      <c r="G5937" s="38" t="s">
        <v>139</v>
      </c>
      <c r="H5937" s="37" t="s">
        <v>140</v>
      </c>
      <c r="I5937" s="37" t="s">
        <v>141</v>
      </c>
      <c r="J5937" s="37" t="s">
        <v>10</v>
      </c>
      <c r="L5937" t="str">
        <f>_xlfn.XLOOKUP(B5937,Analítico!B:B,Analítico!I:I,0)</f>
        <v>Valor Unit</v>
      </c>
    </row>
    <row r="5938" spans="1:12" ht="39" customHeight="1" x14ac:dyDescent="0.25">
      <c r="A5938" s="39" t="s">
        <v>1636</v>
      </c>
      <c r="B5938" s="40" t="s">
        <v>3945</v>
      </c>
      <c r="C5938" s="39" t="s">
        <v>157</v>
      </c>
      <c r="D5938" s="39" t="s">
        <v>3946</v>
      </c>
      <c r="E5938" s="251" t="s">
        <v>1900</v>
      </c>
      <c r="F5938" s="251"/>
      <c r="G5938" s="41" t="s">
        <v>266</v>
      </c>
      <c r="H5938" s="42">
        <v>1</v>
      </c>
      <c r="I5938" s="43">
        <v>7.0000000000000007E-2</v>
      </c>
      <c r="J5938" s="43">
        <v>7.0000000000000007E-2</v>
      </c>
      <c r="L5938">
        <f>_xlfn.XLOOKUP(B5938,Analítico!B:B,Analítico!I:I,0)</f>
        <v>0</v>
      </c>
    </row>
    <row r="5939" spans="1:12" ht="39" customHeight="1" thickBot="1" x14ac:dyDescent="0.3">
      <c r="A5939" s="55" t="s">
        <v>1627</v>
      </c>
      <c r="B5939" s="56" t="s">
        <v>3949</v>
      </c>
      <c r="C5939" s="55" t="s">
        <v>157</v>
      </c>
      <c r="D5939" s="55" t="s">
        <v>3950</v>
      </c>
      <c r="E5939" s="249" t="s">
        <v>1648</v>
      </c>
      <c r="F5939" s="249"/>
      <c r="G5939" s="57" t="s">
        <v>164</v>
      </c>
      <c r="H5939" s="58">
        <v>5.0000000000000002E-5</v>
      </c>
      <c r="I5939" s="59">
        <v>1411.04</v>
      </c>
      <c r="J5939" s="59">
        <v>7.0000000000000007E-2</v>
      </c>
      <c r="L5939">
        <f>_xlfn.XLOOKUP(B5939,Analítico!B:B,Analítico!I:I,0)</f>
        <v>0</v>
      </c>
    </row>
    <row r="5940" spans="1:12" ht="26.25" hidden="1" thickBot="1" x14ac:dyDescent="0.3">
      <c r="A5940" s="44"/>
      <c r="B5940" s="44"/>
      <c r="C5940" s="44"/>
      <c r="D5940" s="44"/>
      <c r="E5940" s="44" t="s">
        <v>1629</v>
      </c>
      <c r="F5940" s="45">
        <v>0</v>
      </c>
      <c r="G5940" s="44" t="s">
        <v>1630</v>
      </c>
      <c r="H5940" s="45">
        <v>0</v>
      </c>
      <c r="I5940" s="44" t="s">
        <v>1631</v>
      </c>
      <c r="J5940" s="45">
        <v>0</v>
      </c>
      <c r="L5940">
        <f>_xlfn.XLOOKUP(B5940,Analítico!B:B,Analítico!I:I,0)</f>
        <v>0</v>
      </c>
    </row>
    <row r="5941" spans="1:12" ht="15" hidden="1" customHeight="1" thickBot="1" x14ac:dyDescent="0.3">
      <c r="A5941" s="44"/>
      <c r="B5941" s="44"/>
      <c r="C5941" s="44"/>
      <c r="D5941" s="44"/>
      <c r="E5941" s="44" t="s">
        <v>1632</v>
      </c>
      <c r="F5941" s="45">
        <v>0.01</v>
      </c>
      <c r="G5941" s="44"/>
      <c r="H5941" s="229" t="s">
        <v>1633</v>
      </c>
      <c r="I5941" s="229"/>
      <c r="J5941" s="45">
        <v>0.08</v>
      </c>
      <c r="L5941">
        <f>_xlfn.XLOOKUP(B5941,Analítico!B:B,Analítico!I:I,0)</f>
        <v>0</v>
      </c>
    </row>
    <row r="5942" spans="1:12" ht="0.75" customHeight="1" thickTop="1" x14ac:dyDescent="0.25">
      <c r="A5942" s="49"/>
      <c r="B5942" s="49"/>
      <c r="C5942" s="49"/>
      <c r="D5942" s="49"/>
      <c r="E5942" s="49"/>
      <c r="F5942" s="49"/>
      <c r="G5942" s="49"/>
      <c r="H5942" s="49"/>
      <c r="I5942" s="49"/>
      <c r="J5942" s="49"/>
      <c r="L5942">
        <f>_xlfn.XLOOKUP(B5942,Analítico!B:B,Analítico!I:I,0)</f>
        <v>0</v>
      </c>
    </row>
    <row r="5943" spans="1:12" ht="18" hidden="1" customHeight="1" x14ac:dyDescent="0.25">
      <c r="A5943" s="36"/>
      <c r="B5943" s="37" t="s">
        <v>137</v>
      </c>
      <c r="C5943" s="36" t="s">
        <v>138</v>
      </c>
      <c r="D5943" s="36" t="s">
        <v>9</v>
      </c>
      <c r="E5943" s="250" t="s">
        <v>1626</v>
      </c>
      <c r="F5943" s="250"/>
      <c r="G5943" s="38" t="s">
        <v>139</v>
      </c>
      <c r="H5943" s="37" t="s">
        <v>140</v>
      </c>
      <c r="I5943" s="37" t="s">
        <v>141</v>
      </c>
      <c r="J5943" s="37" t="s">
        <v>10</v>
      </c>
      <c r="L5943" t="str">
        <f>_xlfn.XLOOKUP(B5943,Analítico!B:B,Analítico!I:I,0)</f>
        <v>Valor Unit</v>
      </c>
    </row>
    <row r="5944" spans="1:12" ht="39" customHeight="1" x14ac:dyDescent="0.25">
      <c r="A5944" s="39" t="s">
        <v>1636</v>
      </c>
      <c r="B5944" s="40" t="s">
        <v>3947</v>
      </c>
      <c r="C5944" s="39" t="s">
        <v>157</v>
      </c>
      <c r="D5944" s="39" t="s">
        <v>3948</v>
      </c>
      <c r="E5944" s="251" t="s">
        <v>1900</v>
      </c>
      <c r="F5944" s="251"/>
      <c r="G5944" s="41" t="s">
        <v>266</v>
      </c>
      <c r="H5944" s="42">
        <v>1</v>
      </c>
      <c r="I5944" s="43">
        <v>1.1599999999999999</v>
      </c>
      <c r="J5944" s="43">
        <v>1.1599999999999999</v>
      </c>
      <c r="L5944">
        <f>_xlfn.XLOOKUP(B5944,Analítico!B:B,Analítico!I:I,0)</f>
        <v>0</v>
      </c>
    </row>
    <row r="5945" spans="1:12" ht="25.5" customHeight="1" thickBot="1" x14ac:dyDescent="0.3">
      <c r="A5945" s="55" t="s">
        <v>1627</v>
      </c>
      <c r="B5945" s="56" t="s">
        <v>175</v>
      </c>
      <c r="C5945" s="55" t="s">
        <v>157</v>
      </c>
      <c r="D5945" s="55" t="s">
        <v>176</v>
      </c>
      <c r="E5945" s="249" t="s">
        <v>1648</v>
      </c>
      <c r="F5945" s="249"/>
      <c r="G5945" s="57" t="s">
        <v>177</v>
      </c>
      <c r="H5945" s="58">
        <v>1.36</v>
      </c>
      <c r="I5945" s="43">
        <f>L5945</f>
        <v>0.83785383606557384</v>
      </c>
      <c r="J5945" s="43">
        <f>H5945*I5945</f>
        <v>1.1394812170491806</v>
      </c>
      <c r="L5945">
        <f>_xlfn.XLOOKUP(B5945,Analítico!B:B,Analítico!I:I,0)</f>
        <v>0.83785383606557384</v>
      </c>
    </row>
    <row r="5946" spans="1:12" ht="26.25" hidden="1" thickBot="1" x14ac:dyDescent="0.3">
      <c r="A5946" s="44"/>
      <c r="B5946" s="44"/>
      <c r="C5946" s="44"/>
      <c r="D5946" s="44"/>
      <c r="E5946" s="44" t="s">
        <v>1629</v>
      </c>
      <c r="F5946" s="45">
        <v>0</v>
      </c>
      <c r="G5946" s="44" t="s">
        <v>1630</v>
      </c>
      <c r="H5946" s="45">
        <v>0</v>
      </c>
      <c r="I5946" s="44" t="s">
        <v>1631</v>
      </c>
      <c r="J5946" s="45">
        <v>0</v>
      </c>
      <c r="L5946">
        <f>_xlfn.XLOOKUP(B5946,Analítico!B:B,Analítico!I:I,0)</f>
        <v>0</v>
      </c>
    </row>
    <row r="5947" spans="1:12" ht="15" hidden="1" customHeight="1" thickBot="1" x14ac:dyDescent="0.3">
      <c r="A5947" s="44"/>
      <c r="B5947" s="44"/>
      <c r="C5947" s="44"/>
      <c r="D5947" s="44"/>
      <c r="E5947" s="44" t="s">
        <v>1632</v>
      </c>
      <c r="F5947" s="45">
        <v>0.25</v>
      </c>
      <c r="G5947" s="44"/>
      <c r="H5947" s="229" t="s">
        <v>1633</v>
      </c>
      <c r="I5947" s="229"/>
      <c r="J5947" s="45">
        <v>1.41</v>
      </c>
      <c r="L5947">
        <f>_xlfn.XLOOKUP(B5947,Analítico!B:B,Analítico!I:I,0)</f>
        <v>0</v>
      </c>
    </row>
    <row r="5948" spans="1:12" ht="0.75" customHeight="1" thickTop="1" x14ac:dyDescent="0.25">
      <c r="A5948" s="49"/>
      <c r="B5948" s="49"/>
      <c r="C5948" s="49"/>
      <c r="D5948" s="49"/>
      <c r="E5948" s="49"/>
      <c r="F5948" s="49"/>
      <c r="G5948" s="49"/>
      <c r="H5948" s="49"/>
      <c r="I5948" s="49"/>
      <c r="J5948" s="49"/>
      <c r="L5948">
        <f>_xlfn.XLOOKUP(B5948,Analítico!B:B,Analítico!I:I,0)</f>
        <v>0</v>
      </c>
    </row>
    <row r="5949" spans="1:12" ht="18" hidden="1" customHeight="1" x14ac:dyDescent="0.25">
      <c r="A5949" s="36"/>
      <c r="B5949" s="37" t="s">
        <v>137</v>
      </c>
      <c r="C5949" s="36" t="s">
        <v>138</v>
      </c>
      <c r="D5949" s="36" t="s">
        <v>9</v>
      </c>
      <c r="E5949" s="250" t="s">
        <v>1626</v>
      </c>
      <c r="F5949" s="250"/>
      <c r="G5949" s="38" t="s">
        <v>139</v>
      </c>
      <c r="H5949" s="37" t="s">
        <v>140</v>
      </c>
      <c r="I5949" s="37" t="s">
        <v>141</v>
      </c>
      <c r="J5949" s="37" t="s">
        <v>10</v>
      </c>
      <c r="L5949" t="str">
        <f>_xlfn.XLOOKUP(B5949,Analítico!B:B,Analítico!I:I,0)</f>
        <v>Valor Unit</v>
      </c>
    </row>
    <row r="5950" spans="1:12" ht="24" customHeight="1" x14ac:dyDescent="0.25">
      <c r="A5950" s="39" t="s">
        <v>1636</v>
      </c>
      <c r="B5950" s="40" t="s">
        <v>1858</v>
      </c>
      <c r="C5950" s="39" t="s">
        <v>157</v>
      </c>
      <c r="D5950" s="39" t="s">
        <v>1859</v>
      </c>
      <c r="E5950" s="251" t="s">
        <v>1637</v>
      </c>
      <c r="F5950" s="251"/>
      <c r="G5950" s="41" t="s">
        <v>266</v>
      </c>
      <c r="H5950" s="42">
        <v>1</v>
      </c>
      <c r="I5950" s="43">
        <f>L5950</f>
        <v>26.51</v>
      </c>
      <c r="J5950" s="43">
        <f>H5950*I5950</f>
        <v>26.51</v>
      </c>
      <c r="L5950">
        <f>_xlfn.XLOOKUP(B5950,Analítico!B:B,Analítico!I:I,0)</f>
        <v>26.51</v>
      </c>
    </row>
    <row r="5951" spans="1:12" ht="25.5" customHeight="1" x14ac:dyDescent="0.25">
      <c r="A5951" s="50" t="s">
        <v>1638</v>
      </c>
      <c r="B5951" s="51" t="s">
        <v>3638</v>
      </c>
      <c r="C5951" s="50" t="s">
        <v>157</v>
      </c>
      <c r="D5951" s="50" t="s">
        <v>3639</v>
      </c>
      <c r="E5951" s="248" t="s">
        <v>1637</v>
      </c>
      <c r="F5951" s="248"/>
      <c r="G5951" s="52" t="s">
        <v>266</v>
      </c>
      <c r="H5951" s="53">
        <v>1</v>
      </c>
      <c r="I5951" s="54">
        <v>0.25</v>
      </c>
      <c r="J5951" s="54">
        <v>0.25</v>
      </c>
      <c r="L5951">
        <f>_xlfn.XLOOKUP(B5951,Analítico!B:B,Analítico!I:I,0)</f>
        <v>0</v>
      </c>
    </row>
    <row r="5952" spans="1:12" ht="24" customHeight="1" x14ac:dyDescent="0.25">
      <c r="A5952" s="55" t="s">
        <v>1627</v>
      </c>
      <c r="B5952" s="56" t="s">
        <v>2617</v>
      </c>
      <c r="C5952" s="55" t="s">
        <v>157</v>
      </c>
      <c r="D5952" s="55" t="s">
        <v>2618</v>
      </c>
      <c r="E5952" s="249" t="s">
        <v>1665</v>
      </c>
      <c r="F5952" s="249"/>
      <c r="G5952" s="57" t="s">
        <v>266</v>
      </c>
      <c r="H5952" s="58">
        <v>1</v>
      </c>
      <c r="I5952" s="43">
        <f t="shared" ref="I5952:I5956" si="1019">L5952</f>
        <v>20.350000000000001</v>
      </c>
      <c r="J5952" s="43">
        <f t="shared" ref="J5952:J5956" si="1020">H5952*I5952</f>
        <v>20.350000000000001</v>
      </c>
      <c r="L5952">
        <f>_xlfn.XLOOKUP(B5952,Analítico!B:B,Analítico!I:I,0)</f>
        <v>20.350000000000001</v>
      </c>
    </row>
    <row r="5953" spans="1:12" ht="25.5" customHeight="1" x14ac:dyDescent="0.25">
      <c r="A5953" s="55" t="s">
        <v>1627</v>
      </c>
      <c r="B5953" s="56" t="s">
        <v>2862</v>
      </c>
      <c r="C5953" s="55" t="s">
        <v>157</v>
      </c>
      <c r="D5953" s="55" t="s">
        <v>2863</v>
      </c>
      <c r="E5953" s="249" t="s">
        <v>2864</v>
      </c>
      <c r="F5953" s="249"/>
      <c r="G5953" s="57" t="s">
        <v>266</v>
      </c>
      <c r="H5953" s="58">
        <v>1</v>
      </c>
      <c r="I5953" s="43">
        <f t="shared" si="1019"/>
        <v>2.11</v>
      </c>
      <c r="J5953" s="43">
        <f t="shared" si="1020"/>
        <v>2.11</v>
      </c>
      <c r="L5953">
        <f>_xlfn.XLOOKUP(B5953,Analítico!B:B,Analítico!I:I,0)</f>
        <v>2.11</v>
      </c>
    </row>
    <row r="5954" spans="1:12" ht="25.5" customHeight="1" x14ac:dyDescent="0.25">
      <c r="A5954" s="55" t="s">
        <v>1627</v>
      </c>
      <c r="B5954" s="56" t="s">
        <v>2865</v>
      </c>
      <c r="C5954" s="55" t="s">
        <v>157</v>
      </c>
      <c r="D5954" s="55" t="s">
        <v>2866</v>
      </c>
      <c r="E5954" s="249" t="s">
        <v>1656</v>
      </c>
      <c r="F5954" s="249"/>
      <c r="G5954" s="57" t="s">
        <v>266</v>
      </c>
      <c r="H5954" s="58">
        <v>1</v>
      </c>
      <c r="I5954" s="43">
        <f t="shared" si="1019"/>
        <v>0.65</v>
      </c>
      <c r="J5954" s="43">
        <f t="shared" si="1020"/>
        <v>0.65</v>
      </c>
      <c r="L5954">
        <f>_xlfn.XLOOKUP(B5954,Analítico!B:B,Analítico!I:I,0)</f>
        <v>0.65</v>
      </c>
    </row>
    <row r="5955" spans="1:12" ht="25.5" customHeight="1" x14ac:dyDescent="0.25">
      <c r="A5955" s="55" t="s">
        <v>1627</v>
      </c>
      <c r="B5955" s="56" t="s">
        <v>2867</v>
      </c>
      <c r="C5955" s="55" t="s">
        <v>157</v>
      </c>
      <c r="D5955" s="55" t="s">
        <v>2868</v>
      </c>
      <c r="E5955" s="249" t="s">
        <v>2864</v>
      </c>
      <c r="F5955" s="249"/>
      <c r="G5955" s="57" t="s">
        <v>266</v>
      </c>
      <c r="H5955" s="58">
        <v>1</v>
      </c>
      <c r="I5955" s="43">
        <f t="shared" si="1019"/>
        <v>1.1200000000000001</v>
      </c>
      <c r="J5955" s="43">
        <f t="shared" si="1020"/>
        <v>1.1200000000000001</v>
      </c>
      <c r="L5955">
        <f>_xlfn.XLOOKUP(B5955,Analítico!B:B,Analítico!I:I,0)</f>
        <v>1.1200000000000001</v>
      </c>
    </row>
    <row r="5956" spans="1:12" ht="25.5" customHeight="1" x14ac:dyDescent="0.25">
      <c r="A5956" s="55" t="s">
        <v>1627</v>
      </c>
      <c r="B5956" s="56" t="s">
        <v>2869</v>
      </c>
      <c r="C5956" s="55" t="s">
        <v>157</v>
      </c>
      <c r="D5956" s="55" t="s">
        <v>2870</v>
      </c>
      <c r="E5956" s="249" t="s">
        <v>1628</v>
      </c>
      <c r="F5956" s="249"/>
      <c r="G5956" s="57" t="s">
        <v>266</v>
      </c>
      <c r="H5956" s="58">
        <v>1</v>
      </c>
      <c r="I5956" s="43">
        <f t="shared" si="1019"/>
        <v>0.06</v>
      </c>
      <c r="J5956" s="43">
        <f t="shared" si="1020"/>
        <v>0.06</v>
      </c>
      <c r="L5956">
        <f>_xlfn.XLOOKUP(B5956,Analítico!B:B,Analítico!I:I,0)</f>
        <v>0.06</v>
      </c>
    </row>
    <row r="5957" spans="1:12" ht="25.5" customHeight="1" x14ac:dyDescent="0.25">
      <c r="A5957" s="55" t="s">
        <v>1627</v>
      </c>
      <c r="B5957" s="56" t="s">
        <v>3375</v>
      </c>
      <c r="C5957" s="55" t="s">
        <v>157</v>
      </c>
      <c r="D5957" s="55" t="s">
        <v>3376</v>
      </c>
      <c r="E5957" s="249" t="s">
        <v>1643</v>
      </c>
      <c r="F5957" s="249"/>
      <c r="G5957" s="57" t="s">
        <v>266</v>
      </c>
      <c r="H5957" s="58">
        <v>1</v>
      </c>
      <c r="I5957" s="59">
        <v>0.84</v>
      </c>
      <c r="J5957" s="59">
        <v>0.84</v>
      </c>
      <c r="L5957">
        <f>_xlfn.XLOOKUP(B5957,Analítico!B:B,Analítico!I:I,0)</f>
        <v>0</v>
      </c>
    </row>
    <row r="5958" spans="1:12" ht="25.5" customHeight="1" thickBot="1" x14ac:dyDescent="0.3">
      <c r="A5958" s="55" t="s">
        <v>1627</v>
      </c>
      <c r="B5958" s="56" t="s">
        <v>3377</v>
      </c>
      <c r="C5958" s="55" t="s">
        <v>157</v>
      </c>
      <c r="D5958" s="55" t="s">
        <v>3378</v>
      </c>
      <c r="E5958" s="249" t="s">
        <v>1643</v>
      </c>
      <c r="F5958" s="249"/>
      <c r="G5958" s="57" t="s">
        <v>266</v>
      </c>
      <c r="H5958" s="58">
        <v>1</v>
      </c>
      <c r="I5958" s="59">
        <v>1.17</v>
      </c>
      <c r="J5958" s="59">
        <v>1.17</v>
      </c>
      <c r="L5958">
        <f>_xlfn.XLOOKUP(B5958,Analítico!B:B,Analítico!I:I,0)</f>
        <v>0</v>
      </c>
    </row>
    <row r="5959" spans="1:12" ht="26.25" hidden="1" thickBot="1" x14ac:dyDescent="0.3">
      <c r="A5959" s="44"/>
      <c r="B5959" s="44"/>
      <c r="C5959" s="44"/>
      <c r="D5959" s="44"/>
      <c r="E5959" s="44" t="s">
        <v>1629</v>
      </c>
      <c r="F5959" s="45">
        <v>20.93</v>
      </c>
      <c r="G5959" s="44" t="s">
        <v>1630</v>
      </c>
      <c r="H5959" s="45">
        <v>0</v>
      </c>
      <c r="I5959" s="44" t="s">
        <v>1631</v>
      </c>
      <c r="J5959" s="45">
        <v>20.93</v>
      </c>
      <c r="L5959">
        <f>_xlfn.XLOOKUP(B5959,Analítico!B:B,Analítico!I:I,0)</f>
        <v>0</v>
      </c>
    </row>
    <row r="5960" spans="1:12" ht="15" hidden="1" customHeight="1" thickBot="1" x14ac:dyDescent="0.3">
      <c r="A5960" s="44"/>
      <c r="B5960" s="44"/>
      <c r="C5960" s="44"/>
      <c r="D5960" s="44"/>
      <c r="E5960" s="44" t="s">
        <v>1632</v>
      </c>
      <c r="F5960" s="45">
        <v>5.93</v>
      </c>
      <c r="G5960" s="44"/>
      <c r="H5960" s="229" t="s">
        <v>1633</v>
      </c>
      <c r="I5960" s="229"/>
      <c r="J5960" s="45">
        <v>32.9</v>
      </c>
      <c r="L5960">
        <f>_xlfn.XLOOKUP(B5960,Analítico!B:B,Analítico!I:I,0)</f>
        <v>0</v>
      </c>
    </row>
    <row r="5961" spans="1:12" ht="0.75" customHeight="1" thickTop="1" x14ac:dyDescent="0.25">
      <c r="A5961" s="49"/>
      <c r="B5961" s="49"/>
      <c r="C5961" s="49"/>
      <c r="D5961" s="49"/>
      <c r="E5961" s="49"/>
      <c r="F5961" s="49"/>
      <c r="G5961" s="49"/>
      <c r="H5961" s="49"/>
      <c r="I5961" s="49"/>
      <c r="J5961" s="49"/>
      <c r="L5961">
        <f>_xlfn.XLOOKUP(B5961,Analítico!B:B,Analítico!I:I,0)</f>
        <v>0</v>
      </c>
    </row>
    <row r="5962" spans="1:12" ht="18" hidden="1" customHeight="1" x14ac:dyDescent="0.25">
      <c r="A5962" s="36"/>
      <c r="B5962" s="37" t="s">
        <v>137</v>
      </c>
      <c r="C5962" s="36" t="s">
        <v>138</v>
      </c>
      <c r="D5962" s="36" t="s">
        <v>9</v>
      </c>
      <c r="E5962" s="250" t="s">
        <v>1626</v>
      </c>
      <c r="F5962" s="250"/>
      <c r="G5962" s="38" t="s">
        <v>139</v>
      </c>
      <c r="H5962" s="37" t="s">
        <v>140</v>
      </c>
      <c r="I5962" s="37" t="s">
        <v>141</v>
      </c>
      <c r="J5962" s="37" t="s">
        <v>10</v>
      </c>
      <c r="L5962" t="str">
        <f>_xlfn.XLOOKUP(B5962,Analítico!B:B,Analítico!I:I,0)</f>
        <v>Valor Unit</v>
      </c>
    </row>
    <row r="5963" spans="1:12" ht="24" customHeight="1" x14ac:dyDescent="0.25">
      <c r="A5963" s="39" t="s">
        <v>1636</v>
      </c>
      <c r="B5963" s="40" t="s">
        <v>3538</v>
      </c>
      <c r="C5963" s="39" t="s">
        <v>157</v>
      </c>
      <c r="D5963" s="39" t="s">
        <v>3539</v>
      </c>
      <c r="E5963" s="251" t="s">
        <v>1637</v>
      </c>
      <c r="F5963" s="251"/>
      <c r="G5963" s="41" t="s">
        <v>266</v>
      </c>
      <c r="H5963" s="42">
        <v>1</v>
      </c>
      <c r="I5963" s="43">
        <v>27.81</v>
      </c>
      <c r="J5963" s="43">
        <v>27.81</v>
      </c>
      <c r="L5963">
        <f>_xlfn.XLOOKUP(B5963,Analítico!B:B,Analítico!I:I,0)</f>
        <v>0</v>
      </c>
    </row>
    <row r="5964" spans="1:12" ht="25.5" customHeight="1" x14ac:dyDescent="0.25">
      <c r="A5964" s="50" t="s">
        <v>1638</v>
      </c>
      <c r="B5964" s="51" t="s">
        <v>3640</v>
      </c>
      <c r="C5964" s="50" t="s">
        <v>157</v>
      </c>
      <c r="D5964" s="50" t="s">
        <v>3641</v>
      </c>
      <c r="E5964" s="248" t="s">
        <v>1637</v>
      </c>
      <c r="F5964" s="248"/>
      <c r="G5964" s="52" t="s">
        <v>266</v>
      </c>
      <c r="H5964" s="53">
        <v>1</v>
      </c>
      <c r="I5964" s="54">
        <v>0.25</v>
      </c>
      <c r="J5964" s="54">
        <v>0.25</v>
      </c>
      <c r="L5964">
        <f>_xlfn.XLOOKUP(B5964,Analítico!B:B,Analítico!I:I,0)</f>
        <v>0</v>
      </c>
    </row>
    <row r="5965" spans="1:12" ht="24" customHeight="1" x14ac:dyDescent="0.25">
      <c r="A5965" s="55" t="s">
        <v>1627</v>
      </c>
      <c r="B5965" s="56" t="s">
        <v>3159</v>
      </c>
      <c r="C5965" s="55" t="s">
        <v>157</v>
      </c>
      <c r="D5965" s="55" t="s">
        <v>3160</v>
      </c>
      <c r="E5965" s="249" t="s">
        <v>1665</v>
      </c>
      <c r="F5965" s="249"/>
      <c r="G5965" s="57" t="s">
        <v>266</v>
      </c>
      <c r="H5965" s="58">
        <v>1</v>
      </c>
      <c r="I5965" s="43">
        <f t="shared" ref="I5965:I5969" si="1021">L5965</f>
        <v>20.32</v>
      </c>
      <c r="J5965" s="43">
        <f t="shared" ref="J5965:J5969" si="1022">H5965*I5965</f>
        <v>20.32</v>
      </c>
      <c r="L5965">
        <f>_xlfn.XLOOKUP(B5965,Analítico!B:B,Analítico!I:I,0)</f>
        <v>20.32</v>
      </c>
    </row>
    <row r="5966" spans="1:12" ht="25.5" customHeight="1" x14ac:dyDescent="0.25">
      <c r="A5966" s="55" t="s">
        <v>1627</v>
      </c>
      <c r="B5966" s="56" t="s">
        <v>2862</v>
      </c>
      <c r="C5966" s="55" t="s">
        <v>157</v>
      </c>
      <c r="D5966" s="55" t="s">
        <v>2863</v>
      </c>
      <c r="E5966" s="249" t="s">
        <v>2864</v>
      </c>
      <c r="F5966" s="249"/>
      <c r="G5966" s="57" t="s">
        <v>266</v>
      </c>
      <c r="H5966" s="58">
        <v>1</v>
      </c>
      <c r="I5966" s="43">
        <f t="shared" si="1021"/>
        <v>2.11</v>
      </c>
      <c r="J5966" s="43">
        <f t="shared" si="1022"/>
        <v>2.11</v>
      </c>
      <c r="L5966">
        <f>_xlfn.XLOOKUP(B5966,Analítico!B:B,Analítico!I:I,0)</f>
        <v>2.11</v>
      </c>
    </row>
    <row r="5967" spans="1:12" ht="25.5" customHeight="1" x14ac:dyDescent="0.25">
      <c r="A5967" s="55" t="s">
        <v>1627</v>
      </c>
      <c r="B5967" s="56" t="s">
        <v>2865</v>
      </c>
      <c r="C5967" s="55" t="s">
        <v>157</v>
      </c>
      <c r="D5967" s="55" t="s">
        <v>2866</v>
      </c>
      <c r="E5967" s="249" t="s">
        <v>1656</v>
      </c>
      <c r="F5967" s="249"/>
      <c r="G5967" s="57" t="s">
        <v>266</v>
      </c>
      <c r="H5967" s="58">
        <v>1</v>
      </c>
      <c r="I5967" s="43">
        <f t="shared" si="1021"/>
        <v>0.65</v>
      </c>
      <c r="J5967" s="43">
        <f t="shared" si="1022"/>
        <v>0.65</v>
      </c>
      <c r="L5967">
        <f>_xlfn.XLOOKUP(B5967,Analítico!B:B,Analítico!I:I,0)</f>
        <v>0.65</v>
      </c>
    </row>
    <row r="5968" spans="1:12" ht="25.5" customHeight="1" x14ac:dyDescent="0.25">
      <c r="A5968" s="55" t="s">
        <v>1627</v>
      </c>
      <c r="B5968" s="56" t="s">
        <v>2867</v>
      </c>
      <c r="C5968" s="55" t="s">
        <v>157</v>
      </c>
      <c r="D5968" s="55" t="s">
        <v>2868</v>
      </c>
      <c r="E5968" s="249" t="s">
        <v>2864</v>
      </c>
      <c r="F5968" s="249"/>
      <c r="G5968" s="57" t="s">
        <v>266</v>
      </c>
      <c r="H5968" s="58">
        <v>1</v>
      </c>
      <c r="I5968" s="43">
        <f t="shared" si="1021"/>
        <v>1.1200000000000001</v>
      </c>
      <c r="J5968" s="43">
        <f t="shared" si="1022"/>
        <v>1.1200000000000001</v>
      </c>
      <c r="L5968">
        <f>_xlfn.XLOOKUP(B5968,Analítico!B:B,Analítico!I:I,0)</f>
        <v>1.1200000000000001</v>
      </c>
    </row>
    <row r="5969" spans="1:12" ht="25.5" customHeight="1" x14ac:dyDescent="0.25">
      <c r="A5969" s="55" t="s">
        <v>1627</v>
      </c>
      <c r="B5969" s="56" t="s">
        <v>2869</v>
      </c>
      <c r="C5969" s="55" t="s">
        <v>157</v>
      </c>
      <c r="D5969" s="55" t="s">
        <v>2870</v>
      </c>
      <c r="E5969" s="249" t="s">
        <v>1628</v>
      </c>
      <c r="F5969" s="249"/>
      <c r="G5969" s="57" t="s">
        <v>266</v>
      </c>
      <c r="H5969" s="58">
        <v>1</v>
      </c>
      <c r="I5969" s="43">
        <f t="shared" si="1021"/>
        <v>0.06</v>
      </c>
      <c r="J5969" s="43">
        <f t="shared" si="1022"/>
        <v>0.06</v>
      </c>
      <c r="L5969">
        <f>_xlfn.XLOOKUP(B5969,Analítico!B:B,Analítico!I:I,0)</f>
        <v>0.06</v>
      </c>
    </row>
    <row r="5970" spans="1:12" ht="25.5" customHeight="1" x14ac:dyDescent="0.25">
      <c r="A5970" s="55" t="s">
        <v>1627</v>
      </c>
      <c r="B5970" s="56" t="s">
        <v>3951</v>
      </c>
      <c r="C5970" s="55" t="s">
        <v>157</v>
      </c>
      <c r="D5970" s="55" t="s">
        <v>3952</v>
      </c>
      <c r="E5970" s="249" t="s">
        <v>1643</v>
      </c>
      <c r="F5970" s="249"/>
      <c r="G5970" s="57" t="s">
        <v>266</v>
      </c>
      <c r="H5970" s="58">
        <v>1</v>
      </c>
      <c r="I5970" s="59">
        <v>1.17</v>
      </c>
      <c r="J5970" s="59">
        <v>1.17</v>
      </c>
      <c r="L5970">
        <f>_xlfn.XLOOKUP(B5970,Analítico!B:B,Analítico!I:I,0)</f>
        <v>0</v>
      </c>
    </row>
    <row r="5971" spans="1:12" ht="25.5" customHeight="1" thickBot="1" x14ac:dyDescent="0.3">
      <c r="A5971" s="55" t="s">
        <v>1627</v>
      </c>
      <c r="B5971" s="56" t="s">
        <v>3953</v>
      </c>
      <c r="C5971" s="55" t="s">
        <v>157</v>
      </c>
      <c r="D5971" s="55" t="s">
        <v>3954</v>
      </c>
      <c r="E5971" s="249" t="s">
        <v>1643</v>
      </c>
      <c r="F5971" s="249"/>
      <c r="G5971" s="57" t="s">
        <v>266</v>
      </c>
      <c r="H5971" s="58">
        <v>1</v>
      </c>
      <c r="I5971" s="59">
        <v>1.68</v>
      </c>
      <c r="J5971" s="59">
        <v>1.68</v>
      </c>
      <c r="L5971">
        <f>_xlfn.XLOOKUP(B5971,Analítico!B:B,Analítico!I:I,0)</f>
        <v>0</v>
      </c>
    </row>
    <row r="5972" spans="1:12" ht="26.25" hidden="1" thickBot="1" x14ac:dyDescent="0.3">
      <c r="A5972" s="44"/>
      <c r="B5972" s="44"/>
      <c r="C5972" s="44"/>
      <c r="D5972" s="44"/>
      <c r="E5972" s="44" t="s">
        <v>1629</v>
      </c>
      <c r="F5972" s="45">
        <v>20.93</v>
      </c>
      <c r="G5972" s="44" t="s">
        <v>1630</v>
      </c>
      <c r="H5972" s="45">
        <v>0</v>
      </c>
      <c r="I5972" s="44" t="s">
        <v>1631</v>
      </c>
      <c r="J5972" s="45">
        <v>20.93</v>
      </c>
      <c r="L5972">
        <f>_xlfn.XLOOKUP(B5972,Analítico!B:B,Analítico!I:I,0)</f>
        <v>0</v>
      </c>
    </row>
    <row r="5973" spans="1:12" ht="15" hidden="1" customHeight="1" thickBot="1" x14ac:dyDescent="0.3">
      <c r="A5973" s="44"/>
      <c r="B5973" s="44"/>
      <c r="C5973" s="44"/>
      <c r="D5973" s="44"/>
      <c r="E5973" s="44" t="s">
        <v>1632</v>
      </c>
      <c r="F5973" s="45">
        <v>6.11</v>
      </c>
      <c r="G5973" s="44"/>
      <c r="H5973" s="229" t="s">
        <v>1633</v>
      </c>
      <c r="I5973" s="229"/>
      <c r="J5973" s="45">
        <v>33.92</v>
      </c>
      <c r="L5973">
        <f>_xlfn.XLOOKUP(B5973,Analítico!B:B,Analítico!I:I,0)</f>
        <v>0</v>
      </c>
    </row>
    <row r="5974" spans="1:12" ht="0.75" customHeight="1" thickTop="1" x14ac:dyDescent="0.25">
      <c r="A5974" s="49"/>
      <c r="B5974" s="49"/>
      <c r="C5974" s="49"/>
      <c r="D5974" s="49"/>
      <c r="E5974" s="49"/>
      <c r="F5974" s="49"/>
      <c r="G5974" s="49"/>
      <c r="H5974" s="49"/>
      <c r="I5974" s="49"/>
      <c r="J5974" s="49"/>
      <c r="L5974">
        <f>_xlfn.XLOOKUP(B5974,Analítico!B:B,Analítico!I:I,0)</f>
        <v>0</v>
      </c>
    </row>
    <row r="5975" spans="1:12" ht="18" hidden="1" customHeight="1" x14ac:dyDescent="0.25">
      <c r="A5975" s="36"/>
      <c r="B5975" s="37" t="s">
        <v>137</v>
      </c>
      <c r="C5975" s="36" t="s">
        <v>138</v>
      </c>
      <c r="D5975" s="36" t="s">
        <v>9</v>
      </c>
      <c r="E5975" s="250" t="s">
        <v>1626</v>
      </c>
      <c r="F5975" s="250"/>
      <c r="G5975" s="38" t="s">
        <v>139</v>
      </c>
      <c r="H5975" s="37" t="s">
        <v>140</v>
      </c>
      <c r="I5975" s="37" t="s">
        <v>141</v>
      </c>
      <c r="J5975" s="37" t="s">
        <v>10</v>
      </c>
      <c r="L5975" t="str">
        <f>_xlfn.XLOOKUP(B5975,Analítico!B:B,Analítico!I:I,0)</f>
        <v>Valor Unit</v>
      </c>
    </row>
    <row r="5976" spans="1:12" ht="25.5" customHeight="1" x14ac:dyDescent="0.25">
      <c r="A5976" s="39" t="s">
        <v>1636</v>
      </c>
      <c r="B5976" s="40" t="s">
        <v>2677</v>
      </c>
      <c r="C5976" s="39" t="s">
        <v>157</v>
      </c>
      <c r="D5976" s="39" t="s">
        <v>2678</v>
      </c>
      <c r="E5976" s="251" t="s">
        <v>2578</v>
      </c>
      <c r="F5976" s="251"/>
      <c r="G5976" s="41" t="s">
        <v>164</v>
      </c>
      <c r="H5976" s="42">
        <v>1</v>
      </c>
      <c r="I5976" s="43">
        <f t="shared" ref="I5976:I5978" si="1023">L5976</f>
        <v>22.32</v>
      </c>
      <c r="J5976" s="43">
        <f t="shared" ref="J5976:J5978" si="1024">H5976*I5976</f>
        <v>22.32</v>
      </c>
      <c r="L5976">
        <f>_xlfn.XLOOKUP(B5976,Analítico!B:B,Analítico!I:I,0)</f>
        <v>22.32</v>
      </c>
    </row>
    <row r="5977" spans="1:12" ht="25.5" customHeight="1" x14ac:dyDescent="0.25">
      <c r="A5977" s="50" t="s">
        <v>1638</v>
      </c>
      <c r="B5977" s="51" t="s">
        <v>1940</v>
      </c>
      <c r="C5977" s="50" t="s">
        <v>157</v>
      </c>
      <c r="D5977" s="50" t="s">
        <v>1941</v>
      </c>
      <c r="E5977" s="248" t="s">
        <v>1637</v>
      </c>
      <c r="F5977" s="248"/>
      <c r="G5977" s="52" t="s">
        <v>266</v>
      </c>
      <c r="H5977" s="53">
        <v>0.31640000000000001</v>
      </c>
      <c r="I5977" s="43">
        <f t="shared" si="1023"/>
        <v>19.64</v>
      </c>
      <c r="J5977" s="43">
        <f t="shared" si="1024"/>
        <v>6.2140960000000005</v>
      </c>
      <c r="L5977">
        <f>_xlfn.XLOOKUP(B5977,Analítico!B:B,Analítico!I:I,0)</f>
        <v>19.64</v>
      </c>
    </row>
    <row r="5978" spans="1:12" ht="24" customHeight="1" x14ac:dyDescent="0.25">
      <c r="A5978" s="50" t="s">
        <v>1638</v>
      </c>
      <c r="B5978" s="51" t="s">
        <v>1942</v>
      </c>
      <c r="C5978" s="50" t="s">
        <v>157</v>
      </c>
      <c r="D5978" s="50" t="s">
        <v>1943</v>
      </c>
      <c r="E5978" s="248" t="s">
        <v>1637</v>
      </c>
      <c r="F5978" s="248"/>
      <c r="G5978" s="52" t="s">
        <v>266</v>
      </c>
      <c r="H5978" s="53">
        <v>0.31640000000000001</v>
      </c>
      <c r="I5978" s="43">
        <f t="shared" si="1023"/>
        <v>27.04</v>
      </c>
      <c r="J5978" s="43">
        <f t="shared" si="1024"/>
        <v>8.5554559999999995</v>
      </c>
      <c r="L5978">
        <f>_xlfn.XLOOKUP(B5978,Analítico!B:B,Analítico!I:I,0)</f>
        <v>27.04</v>
      </c>
    </row>
    <row r="5979" spans="1:12" ht="39" customHeight="1" x14ac:dyDescent="0.25">
      <c r="A5979" s="55" t="s">
        <v>1627</v>
      </c>
      <c r="B5979" s="56" t="s">
        <v>3955</v>
      </c>
      <c r="C5979" s="55" t="s">
        <v>157</v>
      </c>
      <c r="D5979" s="55" t="s">
        <v>3956</v>
      </c>
      <c r="E5979" s="249" t="s">
        <v>1648</v>
      </c>
      <c r="F5979" s="249"/>
      <c r="G5979" s="57" t="s">
        <v>164</v>
      </c>
      <c r="H5979" s="58">
        <v>2</v>
      </c>
      <c r="I5979" s="59">
        <v>0.28000000000000003</v>
      </c>
      <c r="J5979" s="59">
        <v>0.56000000000000005</v>
      </c>
      <c r="L5979">
        <f>_xlfn.XLOOKUP(B5979,Analítico!B:B,Analítico!I:I,0)</f>
        <v>0</v>
      </c>
    </row>
    <row r="5980" spans="1:12" ht="25.5" customHeight="1" thickBot="1" x14ac:dyDescent="0.3">
      <c r="A5980" s="55" t="s">
        <v>1627</v>
      </c>
      <c r="B5980" s="56" t="s">
        <v>3957</v>
      </c>
      <c r="C5980" s="55" t="s">
        <v>157</v>
      </c>
      <c r="D5980" s="55" t="s">
        <v>3958</v>
      </c>
      <c r="E5980" s="249" t="s">
        <v>1648</v>
      </c>
      <c r="F5980" s="249"/>
      <c r="G5980" s="57" t="s">
        <v>164</v>
      </c>
      <c r="H5980" s="58">
        <v>1</v>
      </c>
      <c r="I5980" s="59">
        <v>7.13</v>
      </c>
      <c r="J5980" s="59">
        <v>7.13</v>
      </c>
      <c r="L5980">
        <f>_xlfn.XLOOKUP(B5980,Analítico!B:B,Analítico!I:I,0)</f>
        <v>0</v>
      </c>
    </row>
    <row r="5981" spans="1:12" ht="26.25" hidden="1" thickBot="1" x14ac:dyDescent="0.3">
      <c r="A5981" s="44"/>
      <c r="B5981" s="44"/>
      <c r="C5981" s="44"/>
      <c r="D5981" s="44"/>
      <c r="E5981" s="44" t="s">
        <v>1629</v>
      </c>
      <c r="F5981" s="45">
        <v>11.2</v>
      </c>
      <c r="G5981" s="44" t="s">
        <v>1630</v>
      </c>
      <c r="H5981" s="45">
        <v>0</v>
      </c>
      <c r="I5981" s="44" t="s">
        <v>1631</v>
      </c>
      <c r="J5981" s="45">
        <v>11.2</v>
      </c>
      <c r="L5981">
        <f>_xlfn.XLOOKUP(B5981,Analítico!B:B,Analítico!I:I,0)</f>
        <v>0</v>
      </c>
    </row>
    <row r="5982" spans="1:12" ht="15" hidden="1" customHeight="1" thickBot="1" x14ac:dyDescent="0.3">
      <c r="A5982" s="44"/>
      <c r="B5982" s="44"/>
      <c r="C5982" s="44"/>
      <c r="D5982" s="44"/>
      <c r="E5982" s="44" t="s">
        <v>1632</v>
      </c>
      <c r="F5982" s="45">
        <v>4.99</v>
      </c>
      <c r="G5982" s="44"/>
      <c r="H5982" s="229" t="s">
        <v>1633</v>
      </c>
      <c r="I5982" s="229"/>
      <c r="J5982" s="45">
        <v>27.7</v>
      </c>
      <c r="L5982">
        <f>_xlfn.XLOOKUP(B5982,Analítico!B:B,Analítico!I:I,0)</f>
        <v>0</v>
      </c>
    </row>
    <row r="5983" spans="1:12" ht="0.75" customHeight="1" thickTop="1" x14ac:dyDescent="0.25">
      <c r="A5983" s="49"/>
      <c r="B5983" s="49"/>
      <c r="C5983" s="49"/>
      <c r="D5983" s="49"/>
      <c r="E5983" s="49"/>
      <c r="F5983" s="49"/>
      <c r="G5983" s="49"/>
      <c r="H5983" s="49"/>
      <c r="I5983" s="49"/>
      <c r="J5983" s="49"/>
      <c r="L5983">
        <f>_xlfn.XLOOKUP(B5983,Analítico!B:B,Analítico!I:I,0)</f>
        <v>0</v>
      </c>
    </row>
    <row r="5984" spans="1:12" ht="18" hidden="1" customHeight="1" x14ac:dyDescent="0.25">
      <c r="A5984" s="36"/>
      <c r="B5984" s="37" t="s">
        <v>137</v>
      </c>
      <c r="C5984" s="36" t="s">
        <v>138</v>
      </c>
      <c r="D5984" s="36" t="s">
        <v>9</v>
      </c>
      <c r="E5984" s="250" t="s">
        <v>1626</v>
      </c>
      <c r="F5984" s="250"/>
      <c r="G5984" s="38" t="s">
        <v>139</v>
      </c>
      <c r="H5984" s="37" t="s">
        <v>140</v>
      </c>
      <c r="I5984" s="37" t="s">
        <v>141</v>
      </c>
      <c r="J5984" s="37" t="s">
        <v>10</v>
      </c>
      <c r="L5984" t="str">
        <f>_xlfn.XLOOKUP(B5984,Analítico!B:B,Analítico!I:I,0)</f>
        <v>Valor Unit</v>
      </c>
    </row>
    <row r="5985" spans="1:12" ht="39" customHeight="1" x14ac:dyDescent="0.25">
      <c r="A5985" s="39" t="s">
        <v>1636</v>
      </c>
      <c r="B5985" s="40" t="s">
        <v>2780</v>
      </c>
      <c r="C5985" s="39" t="s">
        <v>157</v>
      </c>
      <c r="D5985" s="39" t="s">
        <v>2781</v>
      </c>
      <c r="E5985" s="251" t="s">
        <v>2578</v>
      </c>
      <c r="F5985" s="251"/>
      <c r="G5985" s="41" t="s">
        <v>164</v>
      </c>
      <c r="H5985" s="42">
        <v>1</v>
      </c>
      <c r="I5985" s="43">
        <f t="shared" ref="I5985:I5986" si="1025">L5985</f>
        <v>6.98</v>
      </c>
      <c r="J5985" s="43">
        <f t="shared" ref="J5985:J5986" si="1026">H5985*I5985</f>
        <v>6.98</v>
      </c>
      <c r="L5985">
        <f>_xlfn.XLOOKUP(B5985,Analítico!B:B,Analítico!I:I,0)</f>
        <v>6.98</v>
      </c>
    </row>
    <row r="5986" spans="1:12" ht="24" customHeight="1" x14ac:dyDescent="0.25">
      <c r="A5986" s="50" t="s">
        <v>1638</v>
      </c>
      <c r="B5986" s="51" t="s">
        <v>1942</v>
      </c>
      <c r="C5986" s="50" t="s">
        <v>157</v>
      </c>
      <c r="D5986" s="50" t="s">
        <v>1943</v>
      </c>
      <c r="E5986" s="248" t="s">
        <v>1637</v>
      </c>
      <c r="F5986" s="248"/>
      <c r="G5986" s="52" t="s">
        <v>266</v>
      </c>
      <c r="H5986" s="53">
        <v>0.124</v>
      </c>
      <c r="I5986" s="43">
        <f t="shared" si="1025"/>
        <v>27.04</v>
      </c>
      <c r="J5986" s="43">
        <f t="shared" si="1026"/>
        <v>3.3529599999999999</v>
      </c>
      <c r="L5986">
        <f>_xlfn.XLOOKUP(B5986,Analítico!B:B,Analítico!I:I,0)</f>
        <v>27.04</v>
      </c>
    </row>
    <row r="5987" spans="1:12" ht="25.5" customHeight="1" x14ac:dyDescent="0.25">
      <c r="A5987" s="55" t="s">
        <v>1627</v>
      </c>
      <c r="B5987" s="56" t="s">
        <v>3959</v>
      </c>
      <c r="C5987" s="55" t="s">
        <v>157</v>
      </c>
      <c r="D5987" s="55" t="s">
        <v>3960</v>
      </c>
      <c r="E5987" s="249" t="s">
        <v>1648</v>
      </c>
      <c r="F5987" s="249"/>
      <c r="G5987" s="57" t="s">
        <v>164</v>
      </c>
      <c r="H5987" s="58">
        <v>1</v>
      </c>
      <c r="I5987" s="59">
        <v>2.44</v>
      </c>
      <c r="J5987" s="59">
        <v>2.44</v>
      </c>
      <c r="L5987">
        <f>_xlfn.XLOOKUP(B5987,Analítico!B:B,Analítico!I:I,0)</f>
        <v>0</v>
      </c>
    </row>
    <row r="5988" spans="1:12" ht="39" customHeight="1" thickBot="1" x14ac:dyDescent="0.3">
      <c r="A5988" s="55" t="s">
        <v>1627</v>
      </c>
      <c r="B5988" s="56" t="s">
        <v>3961</v>
      </c>
      <c r="C5988" s="55" t="s">
        <v>157</v>
      </c>
      <c r="D5988" s="55" t="s">
        <v>3962</v>
      </c>
      <c r="E5988" s="249" t="s">
        <v>1648</v>
      </c>
      <c r="F5988" s="249"/>
      <c r="G5988" s="57" t="s">
        <v>164</v>
      </c>
      <c r="H5988" s="58">
        <v>1</v>
      </c>
      <c r="I5988" s="59">
        <v>1.26</v>
      </c>
      <c r="J5988" s="59">
        <v>1.26</v>
      </c>
      <c r="L5988">
        <f>_xlfn.XLOOKUP(B5988,Analítico!B:B,Analítico!I:I,0)</f>
        <v>0</v>
      </c>
    </row>
    <row r="5989" spans="1:12" ht="26.25" hidden="1" thickBot="1" x14ac:dyDescent="0.3">
      <c r="A5989" s="44"/>
      <c r="B5989" s="44"/>
      <c r="C5989" s="44"/>
      <c r="D5989" s="44"/>
      <c r="E5989" s="44" t="s">
        <v>1629</v>
      </c>
      <c r="F5989" s="45">
        <v>2.66</v>
      </c>
      <c r="G5989" s="44" t="s">
        <v>1630</v>
      </c>
      <c r="H5989" s="45">
        <v>0</v>
      </c>
      <c r="I5989" s="44" t="s">
        <v>1631</v>
      </c>
      <c r="J5989" s="45">
        <v>2.66</v>
      </c>
      <c r="L5989">
        <f>_xlfn.XLOOKUP(B5989,Analítico!B:B,Analítico!I:I,0)</f>
        <v>0</v>
      </c>
    </row>
    <row r="5990" spans="1:12" ht="15" hidden="1" customHeight="1" thickBot="1" x14ac:dyDescent="0.3">
      <c r="A5990" s="44"/>
      <c r="B5990" s="44"/>
      <c r="C5990" s="44"/>
      <c r="D5990" s="44"/>
      <c r="E5990" s="44" t="s">
        <v>1632</v>
      </c>
      <c r="F5990" s="45">
        <v>1.56</v>
      </c>
      <c r="G5990" s="44"/>
      <c r="H5990" s="229" t="s">
        <v>1633</v>
      </c>
      <c r="I5990" s="229"/>
      <c r="J5990" s="45">
        <v>8.67</v>
      </c>
      <c r="L5990">
        <f>_xlfn.XLOOKUP(B5990,Analítico!B:B,Analítico!I:I,0)</f>
        <v>0</v>
      </c>
    </row>
    <row r="5991" spans="1:12" ht="0.75" customHeight="1" thickTop="1" x14ac:dyDescent="0.25">
      <c r="A5991" s="49"/>
      <c r="B5991" s="49"/>
      <c r="C5991" s="49"/>
      <c r="D5991" s="49"/>
      <c r="E5991" s="49"/>
      <c r="F5991" s="49"/>
      <c r="G5991" s="49"/>
      <c r="H5991" s="49"/>
      <c r="I5991" s="49"/>
      <c r="J5991" s="49"/>
      <c r="L5991">
        <f>_xlfn.XLOOKUP(B5991,Analítico!B:B,Analítico!I:I,0)</f>
        <v>0</v>
      </c>
    </row>
    <row r="5992" spans="1:12" ht="18" hidden="1" customHeight="1" x14ac:dyDescent="0.25">
      <c r="A5992" s="36"/>
      <c r="B5992" s="37" t="s">
        <v>137</v>
      </c>
      <c r="C5992" s="36" t="s">
        <v>138</v>
      </c>
      <c r="D5992" s="36" t="s">
        <v>9</v>
      </c>
      <c r="E5992" s="250" t="s">
        <v>1626</v>
      </c>
      <c r="F5992" s="250"/>
      <c r="G5992" s="38" t="s">
        <v>139</v>
      </c>
      <c r="H5992" s="37" t="s">
        <v>140</v>
      </c>
      <c r="I5992" s="37" t="s">
        <v>141</v>
      </c>
      <c r="J5992" s="37" t="s">
        <v>10</v>
      </c>
      <c r="L5992" t="str">
        <f>_xlfn.XLOOKUP(B5992,Analítico!B:B,Analítico!I:I,0)</f>
        <v>Valor Unit</v>
      </c>
    </row>
    <row r="5993" spans="1:12" ht="24" customHeight="1" x14ac:dyDescent="0.25">
      <c r="A5993" s="39" t="s">
        <v>1636</v>
      </c>
      <c r="B5993" s="40" t="s">
        <v>2102</v>
      </c>
      <c r="C5993" s="39" t="s">
        <v>157</v>
      </c>
      <c r="D5993" s="39" t="s">
        <v>2103</v>
      </c>
      <c r="E5993" s="251" t="s">
        <v>1637</v>
      </c>
      <c r="F5993" s="251"/>
      <c r="G5993" s="41" t="s">
        <v>266</v>
      </c>
      <c r="H5993" s="42">
        <v>1</v>
      </c>
      <c r="I5993" s="43">
        <f>L5993</f>
        <v>26.33</v>
      </c>
      <c r="J5993" s="43">
        <f>H5993*I5993</f>
        <v>26.33</v>
      </c>
      <c r="L5993">
        <f>_xlfn.XLOOKUP(B5993,Analítico!B:B,Analítico!I:I,0)</f>
        <v>26.33</v>
      </c>
    </row>
    <row r="5994" spans="1:12" ht="25.5" customHeight="1" x14ac:dyDescent="0.25">
      <c r="A5994" s="50" t="s">
        <v>1638</v>
      </c>
      <c r="B5994" s="51" t="s">
        <v>3642</v>
      </c>
      <c r="C5994" s="50" t="s">
        <v>157</v>
      </c>
      <c r="D5994" s="50" t="s">
        <v>3643</v>
      </c>
      <c r="E5994" s="248" t="s">
        <v>1637</v>
      </c>
      <c r="F5994" s="248"/>
      <c r="G5994" s="52" t="s">
        <v>266</v>
      </c>
      <c r="H5994" s="53">
        <v>1</v>
      </c>
      <c r="I5994" s="54">
        <v>0.25</v>
      </c>
      <c r="J5994" s="54">
        <v>0.25</v>
      </c>
      <c r="L5994">
        <f>_xlfn.XLOOKUP(B5994,Analítico!B:B,Analítico!I:I,0)</f>
        <v>0</v>
      </c>
    </row>
    <row r="5995" spans="1:12" ht="24" customHeight="1" x14ac:dyDescent="0.25">
      <c r="A5995" s="55" t="s">
        <v>1627</v>
      </c>
      <c r="B5995" s="56" t="s">
        <v>3644</v>
      </c>
      <c r="C5995" s="55" t="s">
        <v>157</v>
      </c>
      <c r="D5995" s="55" t="s">
        <v>3645</v>
      </c>
      <c r="E5995" s="249" t="s">
        <v>1665</v>
      </c>
      <c r="F5995" s="249"/>
      <c r="G5995" s="57" t="s">
        <v>266</v>
      </c>
      <c r="H5995" s="58">
        <v>1</v>
      </c>
      <c r="I5995" s="59">
        <v>20.68</v>
      </c>
      <c r="J5995" s="59">
        <v>20.68</v>
      </c>
      <c r="L5995">
        <f>_xlfn.XLOOKUP(B5995,Analítico!B:B,Analítico!I:I,0)</f>
        <v>0</v>
      </c>
    </row>
    <row r="5996" spans="1:12" ht="25.5" customHeight="1" x14ac:dyDescent="0.25">
      <c r="A5996" s="55" t="s">
        <v>1627</v>
      </c>
      <c r="B5996" s="56" t="s">
        <v>2862</v>
      </c>
      <c r="C5996" s="55" t="s">
        <v>157</v>
      </c>
      <c r="D5996" s="55" t="s">
        <v>2863</v>
      </c>
      <c r="E5996" s="249" t="s">
        <v>2864</v>
      </c>
      <c r="F5996" s="249"/>
      <c r="G5996" s="57" t="s">
        <v>266</v>
      </c>
      <c r="H5996" s="58">
        <v>1</v>
      </c>
      <c r="I5996" s="43">
        <f t="shared" ref="I5996:I5999" si="1027">L5996</f>
        <v>2.11</v>
      </c>
      <c r="J5996" s="43">
        <f t="shared" ref="J5996:J5999" si="1028">H5996*I5996</f>
        <v>2.11</v>
      </c>
      <c r="L5996">
        <f>_xlfn.XLOOKUP(B5996,Analítico!B:B,Analítico!I:I,0)</f>
        <v>2.11</v>
      </c>
    </row>
    <row r="5997" spans="1:12" ht="25.5" customHeight="1" x14ac:dyDescent="0.25">
      <c r="A5997" s="55" t="s">
        <v>1627</v>
      </c>
      <c r="B5997" s="56" t="s">
        <v>2865</v>
      </c>
      <c r="C5997" s="55" t="s">
        <v>157</v>
      </c>
      <c r="D5997" s="55" t="s">
        <v>2866</v>
      </c>
      <c r="E5997" s="249" t="s">
        <v>1656</v>
      </c>
      <c r="F5997" s="249"/>
      <c r="G5997" s="57" t="s">
        <v>266</v>
      </c>
      <c r="H5997" s="58">
        <v>1</v>
      </c>
      <c r="I5997" s="43">
        <f t="shared" si="1027"/>
        <v>0.65</v>
      </c>
      <c r="J5997" s="43">
        <f t="shared" si="1028"/>
        <v>0.65</v>
      </c>
      <c r="L5997">
        <f>_xlfn.XLOOKUP(B5997,Analítico!B:B,Analítico!I:I,0)</f>
        <v>0.65</v>
      </c>
    </row>
    <row r="5998" spans="1:12" ht="25.5" customHeight="1" x14ac:dyDescent="0.25">
      <c r="A5998" s="55" t="s">
        <v>1627</v>
      </c>
      <c r="B5998" s="56" t="s">
        <v>2867</v>
      </c>
      <c r="C5998" s="55" t="s">
        <v>157</v>
      </c>
      <c r="D5998" s="55" t="s">
        <v>2868</v>
      </c>
      <c r="E5998" s="249" t="s">
        <v>2864</v>
      </c>
      <c r="F5998" s="249"/>
      <c r="G5998" s="57" t="s">
        <v>266</v>
      </c>
      <c r="H5998" s="58">
        <v>1</v>
      </c>
      <c r="I5998" s="43">
        <f t="shared" si="1027"/>
        <v>1.1200000000000001</v>
      </c>
      <c r="J5998" s="43">
        <f t="shared" si="1028"/>
        <v>1.1200000000000001</v>
      </c>
      <c r="L5998">
        <f>_xlfn.XLOOKUP(B5998,Analítico!B:B,Analítico!I:I,0)</f>
        <v>1.1200000000000001</v>
      </c>
    </row>
    <row r="5999" spans="1:12" ht="25.5" customHeight="1" x14ac:dyDescent="0.25">
      <c r="A5999" s="55" t="s">
        <v>1627</v>
      </c>
      <c r="B5999" s="56" t="s">
        <v>2869</v>
      </c>
      <c r="C5999" s="55" t="s">
        <v>157</v>
      </c>
      <c r="D5999" s="55" t="s">
        <v>2870</v>
      </c>
      <c r="E5999" s="249" t="s">
        <v>1628</v>
      </c>
      <c r="F5999" s="249"/>
      <c r="G5999" s="57" t="s">
        <v>266</v>
      </c>
      <c r="H5999" s="58">
        <v>1</v>
      </c>
      <c r="I5999" s="43">
        <f t="shared" si="1027"/>
        <v>0.06</v>
      </c>
      <c r="J5999" s="43">
        <f t="shared" si="1028"/>
        <v>0.06</v>
      </c>
      <c r="L5999">
        <f>_xlfn.XLOOKUP(B5999,Analítico!B:B,Analítico!I:I,0)</f>
        <v>0.06</v>
      </c>
    </row>
    <row r="6000" spans="1:12" ht="25.5" customHeight="1" x14ac:dyDescent="0.25">
      <c r="A6000" s="55" t="s">
        <v>1627</v>
      </c>
      <c r="B6000" s="56" t="s">
        <v>3383</v>
      </c>
      <c r="C6000" s="55" t="s">
        <v>157</v>
      </c>
      <c r="D6000" s="55" t="s">
        <v>3384</v>
      </c>
      <c r="E6000" s="249" t="s">
        <v>1643</v>
      </c>
      <c r="F6000" s="249"/>
      <c r="G6000" s="57" t="s">
        <v>266</v>
      </c>
      <c r="H6000" s="58">
        <v>1</v>
      </c>
      <c r="I6000" s="59">
        <v>0.49</v>
      </c>
      <c r="J6000" s="59">
        <v>0.49</v>
      </c>
      <c r="L6000">
        <f>_xlfn.XLOOKUP(B6000,Analítico!B:B,Analítico!I:I,0)</f>
        <v>0</v>
      </c>
    </row>
    <row r="6001" spans="1:12" ht="25.5" customHeight="1" thickBot="1" x14ac:dyDescent="0.3">
      <c r="A6001" s="55" t="s">
        <v>1627</v>
      </c>
      <c r="B6001" s="56" t="s">
        <v>3385</v>
      </c>
      <c r="C6001" s="55" t="s">
        <v>157</v>
      </c>
      <c r="D6001" s="55" t="s">
        <v>3386</v>
      </c>
      <c r="E6001" s="249" t="s">
        <v>1643</v>
      </c>
      <c r="F6001" s="249"/>
      <c r="G6001" s="57" t="s">
        <v>266</v>
      </c>
      <c r="H6001" s="58">
        <v>1</v>
      </c>
      <c r="I6001" s="59">
        <v>1.34</v>
      </c>
      <c r="J6001" s="59">
        <v>1.34</v>
      </c>
      <c r="L6001">
        <f>_xlfn.XLOOKUP(B6001,Analítico!B:B,Analítico!I:I,0)</f>
        <v>0</v>
      </c>
    </row>
    <row r="6002" spans="1:12" ht="26.25" hidden="1" thickBot="1" x14ac:dyDescent="0.3">
      <c r="A6002" s="44"/>
      <c r="B6002" s="44"/>
      <c r="C6002" s="44"/>
      <c r="D6002" s="44"/>
      <c r="E6002" s="44" t="s">
        <v>1629</v>
      </c>
      <c r="F6002" s="45">
        <v>20.93</v>
      </c>
      <c r="G6002" s="44" t="s">
        <v>1630</v>
      </c>
      <c r="H6002" s="45">
        <v>0</v>
      </c>
      <c r="I6002" s="44" t="s">
        <v>1631</v>
      </c>
      <c r="J6002" s="45">
        <v>20.93</v>
      </c>
      <c r="L6002">
        <f>_xlfn.XLOOKUP(B6002,Analítico!B:B,Analítico!I:I,0)</f>
        <v>0</v>
      </c>
    </row>
    <row r="6003" spans="1:12" ht="15" hidden="1" customHeight="1" thickBot="1" x14ac:dyDescent="0.3">
      <c r="A6003" s="44"/>
      <c r="B6003" s="44"/>
      <c r="C6003" s="44"/>
      <c r="D6003" s="44"/>
      <c r="E6003" s="44" t="s">
        <v>1632</v>
      </c>
      <c r="F6003" s="45">
        <v>5.89</v>
      </c>
      <c r="G6003" s="44"/>
      <c r="H6003" s="229" t="s">
        <v>1633</v>
      </c>
      <c r="I6003" s="229"/>
      <c r="J6003" s="45">
        <v>32.68</v>
      </c>
      <c r="L6003">
        <f>_xlfn.XLOOKUP(B6003,Analítico!B:B,Analítico!I:I,0)</f>
        <v>0</v>
      </c>
    </row>
    <row r="6004" spans="1:12" ht="0.75" customHeight="1" thickTop="1" x14ac:dyDescent="0.25">
      <c r="A6004" s="49"/>
      <c r="B6004" s="49"/>
      <c r="C6004" s="49"/>
      <c r="D6004" s="49"/>
      <c r="E6004" s="49"/>
      <c r="F6004" s="49"/>
      <c r="G6004" s="49"/>
      <c r="H6004" s="49"/>
      <c r="I6004" s="49"/>
      <c r="J6004" s="49"/>
      <c r="L6004">
        <f>_xlfn.XLOOKUP(B6004,Analítico!B:B,Analítico!I:I,0)</f>
        <v>0</v>
      </c>
    </row>
    <row r="6005" spans="1:12" ht="18" hidden="1" customHeight="1" x14ac:dyDescent="0.25">
      <c r="A6005" s="36"/>
      <c r="B6005" s="37" t="s">
        <v>137</v>
      </c>
      <c r="C6005" s="36" t="s">
        <v>138</v>
      </c>
      <c r="D6005" s="36" t="s">
        <v>9</v>
      </c>
      <c r="E6005" s="250" t="s">
        <v>1626</v>
      </c>
      <c r="F6005" s="250"/>
      <c r="G6005" s="38" t="s">
        <v>139</v>
      </c>
      <c r="H6005" s="37" t="s">
        <v>140</v>
      </c>
      <c r="I6005" s="37" t="s">
        <v>141</v>
      </c>
      <c r="J6005" s="37" t="s">
        <v>10</v>
      </c>
      <c r="L6005" t="str">
        <f>_xlfn.XLOOKUP(B6005,Analítico!B:B,Analítico!I:I,0)</f>
        <v>Valor Unit</v>
      </c>
    </row>
    <row r="6006" spans="1:12" ht="24" customHeight="1" x14ac:dyDescent="0.25">
      <c r="A6006" s="39" t="s">
        <v>1636</v>
      </c>
      <c r="B6006" s="40" t="s">
        <v>1945</v>
      </c>
      <c r="C6006" s="39" t="s">
        <v>157</v>
      </c>
      <c r="D6006" s="39" t="s">
        <v>1946</v>
      </c>
      <c r="E6006" s="251" t="s">
        <v>1637</v>
      </c>
      <c r="F6006" s="251"/>
      <c r="G6006" s="41" t="s">
        <v>266</v>
      </c>
      <c r="H6006" s="42">
        <v>1</v>
      </c>
      <c r="I6006" s="43">
        <f>L6006</f>
        <v>26.06</v>
      </c>
      <c r="J6006" s="43">
        <f>H6006*I6006</f>
        <v>26.06</v>
      </c>
      <c r="L6006">
        <f>_xlfn.XLOOKUP(B6006,Analítico!B:B,Analítico!I:I,0)</f>
        <v>26.06</v>
      </c>
    </row>
    <row r="6007" spans="1:12" ht="25.5" customHeight="1" x14ac:dyDescent="0.25">
      <c r="A6007" s="50" t="s">
        <v>1638</v>
      </c>
      <c r="B6007" s="51" t="s">
        <v>3646</v>
      </c>
      <c r="C6007" s="50" t="s">
        <v>157</v>
      </c>
      <c r="D6007" s="50" t="s">
        <v>3647</v>
      </c>
      <c r="E6007" s="248" t="s">
        <v>1637</v>
      </c>
      <c r="F6007" s="248"/>
      <c r="G6007" s="52" t="s">
        <v>266</v>
      </c>
      <c r="H6007" s="53">
        <v>1</v>
      </c>
      <c r="I6007" s="54">
        <v>0.24</v>
      </c>
      <c r="J6007" s="54">
        <v>0.24</v>
      </c>
      <c r="L6007">
        <f>_xlfn.XLOOKUP(B6007,Analítico!B:B,Analítico!I:I,0)</f>
        <v>0</v>
      </c>
    </row>
    <row r="6008" spans="1:12" ht="24" customHeight="1" x14ac:dyDescent="0.25">
      <c r="A6008" s="55" t="s">
        <v>1627</v>
      </c>
      <c r="B6008" s="56" t="s">
        <v>3648</v>
      </c>
      <c r="C6008" s="55" t="s">
        <v>157</v>
      </c>
      <c r="D6008" s="55" t="s">
        <v>3649</v>
      </c>
      <c r="E6008" s="249" t="s">
        <v>1665</v>
      </c>
      <c r="F6008" s="249"/>
      <c r="G6008" s="57" t="s">
        <v>266</v>
      </c>
      <c r="H6008" s="58">
        <v>1</v>
      </c>
      <c r="I6008" s="59">
        <v>20.420000000000002</v>
      </c>
      <c r="J6008" s="59">
        <v>20.420000000000002</v>
      </c>
      <c r="L6008">
        <f>_xlfn.XLOOKUP(B6008,Analítico!B:B,Analítico!I:I,0)</f>
        <v>0</v>
      </c>
    </row>
    <row r="6009" spans="1:12" ht="25.5" customHeight="1" x14ac:dyDescent="0.25">
      <c r="A6009" s="55" t="s">
        <v>1627</v>
      </c>
      <c r="B6009" s="56" t="s">
        <v>2862</v>
      </c>
      <c r="C6009" s="55" t="s">
        <v>157</v>
      </c>
      <c r="D6009" s="55" t="s">
        <v>2863</v>
      </c>
      <c r="E6009" s="249" t="s">
        <v>2864</v>
      </c>
      <c r="F6009" s="249"/>
      <c r="G6009" s="57" t="s">
        <v>266</v>
      </c>
      <c r="H6009" s="58">
        <v>1</v>
      </c>
      <c r="I6009" s="43">
        <f t="shared" ref="I6009:I6012" si="1029">L6009</f>
        <v>2.11</v>
      </c>
      <c r="J6009" s="43">
        <f t="shared" ref="J6009:J6012" si="1030">H6009*I6009</f>
        <v>2.11</v>
      </c>
      <c r="L6009">
        <f>_xlfn.XLOOKUP(B6009,Analítico!B:B,Analítico!I:I,0)</f>
        <v>2.11</v>
      </c>
    </row>
    <row r="6010" spans="1:12" ht="25.5" customHeight="1" x14ac:dyDescent="0.25">
      <c r="A6010" s="55" t="s">
        <v>1627</v>
      </c>
      <c r="B6010" s="56" t="s">
        <v>2865</v>
      </c>
      <c r="C6010" s="55" t="s">
        <v>157</v>
      </c>
      <c r="D6010" s="55" t="s">
        <v>2866</v>
      </c>
      <c r="E6010" s="249" t="s">
        <v>1656</v>
      </c>
      <c r="F6010" s="249"/>
      <c r="G6010" s="57" t="s">
        <v>266</v>
      </c>
      <c r="H6010" s="58">
        <v>1</v>
      </c>
      <c r="I6010" s="43">
        <f t="shared" si="1029"/>
        <v>0.65</v>
      </c>
      <c r="J6010" s="43">
        <f t="shared" si="1030"/>
        <v>0.65</v>
      </c>
      <c r="L6010">
        <f>_xlfn.XLOOKUP(B6010,Analítico!B:B,Analítico!I:I,0)</f>
        <v>0.65</v>
      </c>
    </row>
    <row r="6011" spans="1:12" ht="25.5" customHeight="1" x14ac:dyDescent="0.25">
      <c r="A6011" s="55" t="s">
        <v>1627</v>
      </c>
      <c r="B6011" s="56" t="s">
        <v>2867</v>
      </c>
      <c r="C6011" s="55" t="s">
        <v>157</v>
      </c>
      <c r="D6011" s="55" t="s">
        <v>2868</v>
      </c>
      <c r="E6011" s="249" t="s">
        <v>2864</v>
      </c>
      <c r="F6011" s="249"/>
      <c r="G6011" s="57" t="s">
        <v>266</v>
      </c>
      <c r="H6011" s="58">
        <v>1</v>
      </c>
      <c r="I6011" s="43">
        <f t="shared" si="1029"/>
        <v>1.1200000000000001</v>
      </c>
      <c r="J6011" s="43">
        <f t="shared" si="1030"/>
        <v>1.1200000000000001</v>
      </c>
      <c r="L6011">
        <f>_xlfn.XLOOKUP(B6011,Analítico!B:B,Analítico!I:I,0)</f>
        <v>1.1200000000000001</v>
      </c>
    </row>
    <row r="6012" spans="1:12" ht="25.5" customHeight="1" x14ac:dyDescent="0.25">
      <c r="A6012" s="55" t="s">
        <v>1627</v>
      </c>
      <c r="B6012" s="56" t="s">
        <v>2869</v>
      </c>
      <c r="C6012" s="55" t="s">
        <v>157</v>
      </c>
      <c r="D6012" s="55" t="s">
        <v>2870</v>
      </c>
      <c r="E6012" s="249" t="s">
        <v>1628</v>
      </c>
      <c r="F6012" s="249"/>
      <c r="G6012" s="57" t="s">
        <v>266</v>
      </c>
      <c r="H6012" s="58">
        <v>1</v>
      </c>
      <c r="I6012" s="43">
        <f t="shared" si="1029"/>
        <v>0.06</v>
      </c>
      <c r="J6012" s="43">
        <f t="shared" si="1030"/>
        <v>0.06</v>
      </c>
      <c r="L6012">
        <f>_xlfn.XLOOKUP(B6012,Analítico!B:B,Analítico!I:I,0)</f>
        <v>0.06</v>
      </c>
    </row>
    <row r="6013" spans="1:12" ht="25.5" customHeight="1" x14ac:dyDescent="0.25">
      <c r="A6013" s="55" t="s">
        <v>1627</v>
      </c>
      <c r="B6013" s="56" t="s">
        <v>3383</v>
      </c>
      <c r="C6013" s="55" t="s">
        <v>157</v>
      </c>
      <c r="D6013" s="55" t="s">
        <v>3384</v>
      </c>
      <c r="E6013" s="249" t="s">
        <v>1643</v>
      </c>
      <c r="F6013" s="249"/>
      <c r="G6013" s="57" t="s">
        <v>266</v>
      </c>
      <c r="H6013" s="58">
        <v>1</v>
      </c>
      <c r="I6013" s="59">
        <v>0.49</v>
      </c>
      <c r="J6013" s="59">
        <v>0.49</v>
      </c>
      <c r="L6013">
        <f>_xlfn.XLOOKUP(B6013,Analítico!B:B,Analítico!I:I,0)</f>
        <v>0</v>
      </c>
    </row>
    <row r="6014" spans="1:12" ht="25.5" customHeight="1" thickBot="1" x14ac:dyDescent="0.3">
      <c r="A6014" s="55" t="s">
        <v>1627</v>
      </c>
      <c r="B6014" s="56" t="s">
        <v>3385</v>
      </c>
      <c r="C6014" s="55" t="s">
        <v>157</v>
      </c>
      <c r="D6014" s="55" t="s">
        <v>3386</v>
      </c>
      <c r="E6014" s="249" t="s">
        <v>1643</v>
      </c>
      <c r="F6014" s="249"/>
      <c r="G6014" s="57" t="s">
        <v>266</v>
      </c>
      <c r="H6014" s="58">
        <v>1</v>
      </c>
      <c r="I6014" s="59">
        <v>1.34</v>
      </c>
      <c r="J6014" s="59">
        <v>1.34</v>
      </c>
      <c r="L6014">
        <f>_xlfn.XLOOKUP(B6014,Analítico!B:B,Analítico!I:I,0)</f>
        <v>0</v>
      </c>
    </row>
    <row r="6015" spans="1:12" ht="26.25" hidden="1" thickBot="1" x14ac:dyDescent="0.3">
      <c r="A6015" s="44"/>
      <c r="B6015" s="44"/>
      <c r="C6015" s="44"/>
      <c r="D6015" s="44"/>
      <c r="E6015" s="44" t="s">
        <v>1629</v>
      </c>
      <c r="F6015" s="45">
        <v>20.66</v>
      </c>
      <c r="G6015" s="44" t="s">
        <v>1630</v>
      </c>
      <c r="H6015" s="45">
        <v>0</v>
      </c>
      <c r="I6015" s="44" t="s">
        <v>1631</v>
      </c>
      <c r="J6015" s="45">
        <v>20.66</v>
      </c>
      <c r="L6015">
        <f>_xlfn.XLOOKUP(B6015,Analítico!B:B,Analítico!I:I,0)</f>
        <v>0</v>
      </c>
    </row>
    <row r="6016" spans="1:12" ht="15" hidden="1" customHeight="1" thickBot="1" x14ac:dyDescent="0.3">
      <c r="A6016" s="44"/>
      <c r="B6016" s="44"/>
      <c r="C6016" s="44"/>
      <c r="D6016" s="44"/>
      <c r="E6016" s="44" t="s">
        <v>1632</v>
      </c>
      <c r="F6016" s="45">
        <v>5.83</v>
      </c>
      <c r="G6016" s="44"/>
      <c r="H6016" s="229" t="s">
        <v>1633</v>
      </c>
      <c r="I6016" s="229"/>
      <c r="J6016" s="45">
        <v>32.35</v>
      </c>
      <c r="L6016">
        <f>_xlfn.XLOOKUP(B6016,Analítico!B:B,Analítico!I:I,0)</f>
        <v>0</v>
      </c>
    </row>
    <row r="6017" spans="1:12" ht="0.75" customHeight="1" thickTop="1" x14ac:dyDescent="0.25">
      <c r="A6017" s="49"/>
      <c r="B6017" s="49"/>
      <c r="C6017" s="49"/>
      <c r="D6017" s="49"/>
      <c r="E6017" s="49"/>
      <c r="F6017" s="49"/>
      <c r="G6017" s="49"/>
      <c r="H6017" s="49"/>
      <c r="I6017" s="49"/>
      <c r="J6017" s="49"/>
      <c r="L6017">
        <f>_xlfn.XLOOKUP(B6017,Analítico!B:B,Analítico!I:I,0)</f>
        <v>0</v>
      </c>
    </row>
    <row r="6018" spans="1:12" ht="18" hidden="1" customHeight="1" x14ac:dyDescent="0.25">
      <c r="A6018" s="36"/>
      <c r="B6018" s="37" t="s">
        <v>137</v>
      </c>
      <c r="C6018" s="36" t="s">
        <v>138</v>
      </c>
      <c r="D6018" s="36" t="s">
        <v>9</v>
      </c>
      <c r="E6018" s="250" t="s">
        <v>1626</v>
      </c>
      <c r="F6018" s="250"/>
      <c r="G6018" s="38" t="s">
        <v>139</v>
      </c>
      <c r="H6018" s="37" t="s">
        <v>140</v>
      </c>
      <c r="I6018" s="37" t="s">
        <v>141</v>
      </c>
      <c r="J6018" s="37" t="s">
        <v>10</v>
      </c>
      <c r="L6018" t="str">
        <f>_xlfn.XLOOKUP(B6018,Analítico!B:B,Analítico!I:I,0)</f>
        <v>Valor Unit</v>
      </c>
    </row>
    <row r="6019" spans="1:12" ht="39" customHeight="1" x14ac:dyDescent="0.25">
      <c r="A6019" s="39" t="s">
        <v>1636</v>
      </c>
      <c r="B6019" s="40" t="s">
        <v>2519</v>
      </c>
      <c r="C6019" s="39" t="s">
        <v>157</v>
      </c>
      <c r="D6019" s="39" t="s">
        <v>2520</v>
      </c>
      <c r="E6019" s="251" t="s">
        <v>1900</v>
      </c>
      <c r="F6019" s="251"/>
      <c r="G6019" s="41" t="s">
        <v>1904</v>
      </c>
      <c r="H6019" s="42">
        <v>1</v>
      </c>
      <c r="I6019" s="43">
        <f>L6019</f>
        <v>0.12</v>
      </c>
      <c r="J6019" s="43">
        <f>H6019*I6019</f>
        <v>0.12</v>
      </c>
      <c r="L6019">
        <f>_xlfn.XLOOKUP(B6019,Analítico!B:B,Analítico!I:I,0)</f>
        <v>0.12</v>
      </c>
    </row>
    <row r="6020" spans="1:12" ht="39" customHeight="1" x14ac:dyDescent="0.25">
      <c r="A6020" s="50" t="s">
        <v>1638</v>
      </c>
      <c r="B6020" s="51" t="s">
        <v>3963</v>
      </c>
      <c r="C6020" s="50" t="s">
        <v>157</v>
      </c>
      <c r="D6020" s="50" t="s">
        <v>3964</v>
      </c>
      <c r="E6020" s="248" t="s">
        <v>1900</v>
      </c>
      <c r="F6020" s="248"/>
      <c r="G6020" s="52" t="s">
        <v>266</v>
      </c>
      <c r="H6020" s="53">
        <v>1</v>
      </c>
      <c r="I6020" s="54">
        <v>0.06</v>
      </c>
      <c r="J6020" s="54">
        <v>0.06</v>
      </c>
      <c r="L6020">
        <f>_xlfn.XLOOKUP(B6020,Analítico!B:B,Analítico!I:I,0)</f>
        <v>0</v>
      </c>
    </row>
    <row r="6021" spans="1:12" ht="39" customHeight="1" thickBot="1" x14ac:dyDescent="0.3">
      <c r="A6021" s="50" t="s">
        <v>1638</v>
      </c>
      <c r="B6021" s="51" t="s">
        <v>3965</v>
      </c>
      <c r="C6021" s="50" t="s">
        <v>157</v>
      </c>
      <c r="D6021" s="50" t="s">
        <v>3966</v>
      </c>
      <c r="E6021" s="248" t="s">
        <v>1900</v>
      </c>
      <c r="F6021" s="248"/>
      <c r="G6021" s="52" t="s">
        <v>266</v>
      </c>
      <c r="H6021" s="53">
        <v>1</v>
      </c>
      <c r="I6021" s="54">
        <v>7.0000000000000007E-2</v>
      </c>
      <c r="J6021" s="54">
        <v>7.0000000000000007E-2</v>
      </c>
      <c r="L6021">
        <f>_xlfn.XLOOKUP(B6021,Analítico!B:B,Analítico!I:I,0)</f>
        <v>0</v>
      </c>
    </row>
    <row r="6022" spans="1:12" ht="26.25" hidden="1" thickBot="1" x14ac:dyDescent="0.3">
      <c r="A6022" s="44"/>
      <c r="B6022" s="44"/>
      <c r="C6022" s="44"/>
      <c r="D6022" s="44"/>
      <c r="E6022" s="44" t="s">
        <v>1629</v>
      </c>
      <c r="F6022" s="45">
        <v>0</v>
      </c>
      <c r="G6022" s="44" t="s">
        <v>1630</v>
      </c>
      <c r="H6022" s="45">
        <v>0</v>
      </c>
      <c r="I6022" s="44" t="s">
        <v>1631</v>
      </c>
      <c r="J6022" s="45">
        <v>0</v>
      </c>
      <c r="L6022">
        <f>_xlfn.XLOOKUP(B6022,Analítico!B:B,Analítico!I:I,0)</f>
        <v>0</v>
      </c>
    </row>
    <row r="6023" spans="1:12" ht="15" hidden="1" customHeight="1" thickBot="1" x14ac:dyDescent="0.3">
      <c r="A6023" s="44"/>
      <c r="B6023" s="44"/>
      <c r="C6023" s="44"/>
      <c r="D6023" s="44"/>
      <c r="E6023" s="44" t="s">
        <v>1632</v>
      </c>
      <c r="F6023" s="45">
        <v>0.02</v>
      </c>
      <c r="G6023" s="44"/>
      <c r="H6023" s="229" t="s">
        <v>1633</v>
      </c>
      <c r="I6023" s="229"/>
      <c r="J6023" s="45">
        <v>0.15</v>
      </c>
      <c r="L6023">
        <f>_xlfn.XLOOKUP(B6023,Analítico!B:B,Analítico!I:I,0)</f>
        <v>0</v>
      </c>
    </row>
    <row r="6024" spans="1:12" ht="0.75" customHeight="1" thickTop="1" x14ac:dyDescent="0.25">
      <c r="A6024" s="49"/>
      <c r="B6024" s="49"/>
      <c r="C6024" s="49"/>
      <c r="D6024" s="49"/>
      <c r="E6024" s="49"/>
      <c r="F6024" s="49"/>
      <c r="G6024" s="49"/>
      <c r="H6024" s="49"/>
      <c r="I6024" s="49"/>
      <c r="J6024" s="49"/>
      <c r="L6024">
        <f>_xlfn.XLOOKUP(B6024,Analítico!B:B,Analítico!I:I,0)</f>
        <v>0</v>
      </c>
    </row>
    <row r="6025" spans="1:12" ht="18" hidden="1" customHeight="1" x14ac:dyDescent="0.25">
      <c r="A6025" s="36"/>
      <c r="B6025" s="37" t="s">
        <v>137</v>
      </c>
      <c r="C6025" s="36" t="s">
        <v>138</v>
      </c>
      <c r="D6025" s="36" t="s">
        <v>9</v>
      </c>
      <c r="E6025" s="250" t="s">
        <v>1626</v>
      </c>
      <c r="F6025" s="250"/>
      <c r="G6025" s="38" t="s">
        <v>139</v>
      </c>
      <c r="H6025" s="37" t="s">
        <v>140</v>
      </c>
      <c r="I6025" s="37" t="s">
        <v>141</v>
      </c>
      <c r="J6025" s="37" t="s">
        <v>10</v>
      </c>
      <c r="L6025" t="str">
        <f>_xlfn.XLOOKUP(B6025,Analítico!B:B,Analítico!I:I,0)</f>
        <v>Valor Unit</v>
      </c>
    </row>
    <row r="6026" spans="1:12" ht="39" customHeight="1" x14ac:dyDescent="0.25">
      <c r="A6026" s="39" t="s">
        <v>1636</v>
      </c>
      <c r="B6026" s="40" t="s">
        <v>2517</v>
      </c>
      <c r="C6026" s="39" t="s">
        <v>157</v>
      </c>
      <c r="D6026" s="39" t="s">
        <v>2518</v>
      </c>
      <c r="E6026" s="251" t="s">
        <v>1900</v>
      </c>
      <c r="F6026" s="251"/>
      <c r="G6026" s="41" t="s">
        <v>1901</v>
      </c>
      <c r="H6026" s="42">
        <v>1</v>
      </c>
      <c r="I6026" s="43">
        <f>L6026</f>
        <v>0.77</v>
      </c>
      <c r="J6026" s="43">
        <f>H6026*I6026</f>
        <v>0.77</v>
      </c>
      <c r="L6026">
        <f>_xlfn.XLOOKUP(B6026,Analítico!B:B,Analítico!I:I,0)</f>
        <v>0.77</v>
      </c>
    </row>
    <row r="6027" spans="1:12" ht="39" customHeight="1" x14ac:dyDescent="0.25">
      <c r="A6027" s="50" t="s">
        <v>1638</v>
      </c>
      <c r="B6027" s="51" t="s">
        <v>3963</v>
      </c>
      <c r="C6027" s="50" t="s">
        <v>157</v>
      </c>
      <c r="D6027" s="50" t="s">
        <v>3964</v>
      </c>
      <c r="E6027" s="248" t="s">
        <v>1900</v>
      </c>
      <c r="F6027" s="248"/>
      <c r="G6027" s="52" t="s">
        <v>266</v>
      </c>
      <c r="H6027" s="53">
        <v>1</v>
      </c>
      <c r="I6027" s="54">
        <v>0.06</v>
      </c>
      <c r="J6027" s="54">
        <v>0.06</v>
      </c>
      <c r="L6027">
        <f>_xlfn.XLOOKUP(B6027,Analítico!B:B,Analítico!I:I,0)</f>
        <v>0</v>
      </c>
    </row>
    <row r="6028" spans="1:12" ht="39" customHeight="1" x14ac:dyDescent="0.25">
      <c r="A6028" s="50" t="s">
        <v>1638</v>
      </c>
      <c r="B6028" s="51" t="s">
        <v>3965</v>
      </c>
      <c r="C6028" s="50" t="s">
        <v>157</v>
      </c>
      <c r="D6028" s="50" t="s">
        <v>3966</v>
      </c>
      <c r="E6028" s="248" t="s">
        <v>1900</v>
      </c>
      <c r="F6028" s="248"/>
      <c r="G6028" s="52" t="s">
        <v>266</v>
      </c>
      <c r="H6028" s="53">
        <v>1</v>
      </c>
      <c r="I6028" s="54">
        <v>7.0000000000000007E-2</v>
      </c>
      <c r="J6028" s="54">
        <v>7.0000000000000007E-2</v>
      </c>
      <c r="L6028">
        <f>_xlfn.XLOOKUP(B6028,Analítico!B:B,Analítico!I:I,0)</f>
        <v>0</v>
      </c>
    </row>
    <row r="6029" spans="1:12" ht="39" customHeight="1" x14ac:dyDescent="0.25">
      <c r="A6029" s="50" t="s">
        <v>1638</v>
      </c>
      <c r="B6029" s="51" t="s">
        <v>3967</v>
      </c>
      <c r="C6029" s="50" t="s">
        <v>157</v>
      </c>
      <c r="D6029" s="50" t="s">
        <v>3968</v>
      </c>
      <c r="E6029" s="248" t="s">
        <v>1900</v>
      </c>
      <c r="F6029" s="248"/>
      <c r="G6029" s="52" t="s">
        <v>266</v>
      </c>
      <c r="H6029" s="53">
        <v>1</v>
      </c>
      <c r="I6029" s="54">
        <v>0.08</v>
      </c>
      <c r="J6029" s="54">
        <v>0.08</v>
      </c>
      <c r="L6029">
        <f>_xlfn.XLOOKUP(B6029,Analítico!B:B,Analítico!I:I,0)</f>
        <v>0</v>
      </c>
    </row>
    <row r="6030" spans="1:12" ht="39" customHeight="1" thickBot="1" x14ac:dyDescent="0.3">
      <c r="A6030" s="50" t="s">
        <v>1638</v>
      </c>
      <c r="B6030" s="51" t="s">
        <v>3969</v>
      </c>
      <c r="C6030" s="50" t="s">
        <v>157</v>
      </c>
      <c r="D6030" s="50" t="s">
        <v>3970</v>
      </c>
      <c r="E6030" s="248" t="s">
        <v>1900</v>
      </c>
      <c r="F6030" s="248"/>
      <c r="G6030" s="52" t="s">
        <v>266</v>
      </c>
      <c r="H6030" s="53">
        <v>1</v>
      </c>
      <c r="I6030" s="54">
        <v>0.57999999999999996</v>
      </c>
      <c r="J6030" s="54">
        <v>0.57999999999999996</v>
      </c>
      <c r="L6030">
        <f>_xlfn.XLOOKUP(B6030,Analítico!B:B,Analítico!I:I,0)</f>
        <v>0</v>
      </c>
    </row>
    <row r="6031" spans="1:12" ht="26.25" hidden="1" thickBot="1" x14ac:dyDescent="0.3">
      <c r="A6031" s="44"/>
      <c r="B6031" s="44"/>
      <c r="C6031" s="44"/>
      <c r="D6031" s="44"/>
      <c r="E6031" s="44" t="s">
        <v>1629</v>
      </c>
      <c r="F6031" s="45">
        <v>0</v>
      </c>
      <c r="G6031" s="44" t="s">
        <v>1630</v>
      </c>
      <c r="H6031" s="45">
        <v>0</v>
      </c>
      <c r="I6031" s="44" t="s">
        <v>1631</v>
      </c>
      <c r="J6031" s="45">
        <v>0</v>
      </c>
      <c r="L6031">
        <f>_xlfn.XLOOKUP(B6031,Analítico!B:B,Analítico!I:I,0)</f>
        <v>0</v>
      </c>
    </row>
    <row r="6032" spans="1:12" ht="15" hidden="1" customHeight="1" thickBot="1" x14ac:dyDescent="0.3">
      <c r="A6032" s="44"/>
      <c r="B6032" s="44"/>
      <c r="C6032" s="44"/>
      <c r="D6032" s="44"/>
      <c r="E6032" s="44" t="s">
        <v>1632</v>
      </c>
      <c r="F6032" s="45">
        <v>0.17</v>
      </c>
      <c r="G6032" s="44"/>
      <c r="H6032" s="229" t="s">
        <v>1633</v>
      </c>
      <c r="I6032" s="229"/>
      <c r="J6032" s="45">
        <v>0.96</v>
      </c>
      <c r="L6032">
        <f>_xlfn.XLOOKUP(B6032,Analítico!B:B,Analítico!I:I,0)</f>
        <v>0</v>
      </c>
    </row>
    <row r="6033" spans="1:12" ht="0.75" customHeight="1" thickTop="1" x14ac:dyDescent="0.25">
      <c r="A6033" s="49"/>
      <c r="B6033" s="49"/>
      <c r="C6033" s="49"/>
      <c r="D6033" s="49"/>
      <c r="E6033" s="49"/>
      <c r="F6033" s="49"/>
      <c r="G6033" s="49"/>
      <c r="H6033" s="49"/>
      <c r="I6033" s="49"/>
      <c r="J6033" s="49"/>
      <c r="L6033">
        <f>_xlfn.XLOOKUP(B6033,Analítico!B:B,Analítico!I:I,0)</f>
        <v>0</v>
      </c>
    </row>
    <row r="6034" spans="1:12" ht="18" hidden="1" customHeight="1" x14ac:dyDescent="0.25">
      <c r="A6034" s="36"/>
      <c r="B6034" s="37" t="s">
        <v>137</v>
      </c>
      <c r="C6034" s="36" t="s">
        <v>138</v>
      </c>
      <c r="D6034" s="36" t="s">
        <v>9</v>
      </c>
      <c r="E6034" s="250" t="s">
        <v>1626</v>
      </c>
      <c r="F6034" s="250"/>
      <c r="G6034" s="38" t="s">
        <v>139</v>
      </c>
      <c r="H6034" s="37" t="s">
        <v>140</v>
      </c>
      <c r="I6034" s="37" t="s">
        <v>141</v>
      </c>
      <c r="J6034" s="37" t="s">
        <v>10</v>
      </c>
      <c r="L6034" t="str">
        <f>_xlfn.XLOOKUP(B6034,Analítico!B:B,Analítico!I:I,0)</f>
        <v>Valor Unit</v>
      </c>
    </row>
    <row r="6035" spans="1:12" ht="39" customHeight="1" x14ac:dyDescent="0.25">
      <c r="A6035" s="39" t="s">
        <v>1636</v>
      </c>
      <c r="B6035" s="40" t="s">
        <v>3963</v>
      </c>
      <c r="C6035" s="39" t="s">
        <v>157</v>
      </c>
      <c r="D6035" s="39" t="s">
        <v>3964</v>
      </c>
      <c r="E6035" s="251" t="s">
        <v>1900</v>
      </c>
      <c r="F6035" s="251"/>
      <c r="G6035" s="41" t="s">
        <v>266</v>
      </c>
      <c r="H6035" s="42">
        <v>1</v>
      </c>
      <c r="I6035" s="43">
        <v>0.06</v>
      </c>
      <c r="J6035" s="43">
        <v>0.06</v>
      </c>
      <c r="L6035">
        <f>_xlfn.XLOOKUP(B6035,Analítico!B:B,Analítico!I:I,0)</f>
        <v>0</v>
      </c>
    </row>
    <row r="6036" spans="1:12" ht="39" customHeight="1" thickBot="1" x14ac:dyDescent="0.3">
      <c r="A6036" s="55" t="s">
        <v>1627</v>
      </c>
      <c r="B6036" s="56" t="s">
        <v>3971</v>
      </c>
      <c r="C6036" s="55" t="s">
        <v>157</v>
      </c>
      <c r="D6036" s="55" t="s">
        <v>3972</v>
      </c>
      <c r="E6036" s="249" t="s">
        <v>1643</v>
      </c>
      <c r="F6036" s="249"/>
      <c r="G6036" s="57" t="s">
        <v>164</v>
      </c>
      <c r="H6036" s="58">
        <v>6.3999999999999997E-5</v>
      </c>
      <c r="I6036" s="59">
        <v>1046.3499999999999</v>
      </c>
      <c r="J6036" s="59">
        <v>0.06</v>
      </c>
      <c r="L6036">
        <f>_xlfn.XLOOKUP(B6036,Analítico!B:B,Analítico!I:I,0)</f>
        <v>0</v>
      </c>
    </row>
    <row r="6037" spans="1:12" ht="26.25" hidden="1" thickBot="1" x14ac:dyDescent="0.3">
      <c r="A6037" s="44"/>
      <c r="B6037" s="44"/>
      <c r="C6037" s="44"/>
      <c r="D6037" s="44"/>
      <c r="E6037" s="44" t="s">
        <v>1629</v>
      </c>
      <c r="F6037" s="45">
        <v>0</v>
      </c>
      <c r="G6037" s="44" t="s">
        <v>1630</v>
      </c>
      <c r="H6037" s="45">
        <v>0</v>
      </c>
      <c r="I6037" s="44" t="s">
        <v>1631</v>
      </c>
      <c r="J6037" s="45">
        <v>0</v>
      </c>
      <c r="L6037">
        <f>_xlfn.XLOOKUP(B6037,Analítico!B:B,Analítico!I:I,0)</f>
        <v>0</v>
      </c>
    </row>
    <row r="6038" spans="1:12" ht="15" hidden="1" customHeight="1" thickBot="1" x14ac:dyDescent="0.3">
      <c r="A6038" s="44"/>
      <c r="B6038" s="44"/>
      <c r="C6038" s="44"/>
      <c r="D6038" s="44"/>
      <c r="E6038" s="44" t="s">
        <v>1632</v>
      </c>
      <c r="F6038" s="45">
        <v>0.01</v>
      </c>
      <c r="G6038" s="44"/>
      <c r="H6038" s="229" t="s">
        <v>1633</v>
      </c>
      <c r="I6038" s="229"/>
      <c r="J6038" s="45">
        <v>7.0000000000000007E-2</v>
      </c>
      <c r="L6038">
        <f>_xlfn.XLOOKUP(B6038,Analítico!B:B,Analítico!I:I,0)</f>
        <v>0</v>
      </c>
    </row>
    <row r="6039" spans="1:12" ht="0.75" customHeight="1" thickTop="1" x14ac:dyDescent="0.25">
      <c r="A6039" s="49"/>
      <c r="B6039" s="49"/>
      <c r="C6039" s="49"/>
      <c r="D6039" s="49"/>
      <c r="E6039" s="49"/>
      <c r="F6039" s="49"/>
      <c r="G6039" s="49"/>
      <c r="H6039" s="49"/>
      <c r="I6039" s="49"/>
      <c r="J6039" s="49"/>
      <c r="L6039">
        <f>_xlfn.XLOOKUP(B6039,Analítico!B:B,Analítico!I:I,0)</f>
        <v>0</v>
      </c>
    </row>
    <row r="6040" spans="1:12" ht="18" hidden="1" customHeight="1" x14ac:dyDescent="0.25">
      <c r="A6040" s="36"/>
      <c r="B6040" s="37" t="s">
        <v>137</v>
      </c>
      <c r="C6040" s="36" t="s">
        <v>138</v>
      </c>
      <c r="D6040" s="36" t="s">
        <v>9</v>
      </c>
      <c r="E6040" s="250" t="s">
        <v>1626</v>
      </c>
      <c r="F6040" s="250"/>
      <c r="G6040" s="38" t="s">
        <v>139</v>
      </c>
      <c r="H6040" s="37" t="s">
        <v>140</v>
      </c>
      <c r="I6040" s="37" t="s">
        <v>141</v>
      </c>
      <c r="J6040" s="37" t="s">
        <v>10</v>
      </c>
      <c r="L6040" t="str">
        <f>_xlfn.XLOOKUP(B6040,Analítico!B:B,Analítico!I:I,0)</f>
        <v>Valor Unit</v>
      </c>
    </row>
    <row r="6041" spans="1:12" ht="39" customHeight="1" x14ac:dyDescent="0.25">
      <c r="A6041" s="39" t="s">
        <v>1636</v>
      </c>
      <c r="B6041" s="40" t="s">
        <v>3965</v>
      </c>
      <c r="C6041" s="39" t="s">
        <v>157</v>
      </c>
      <c r="D6041" s="39" t="s">
        <v>3966</v>
      </c>
      <c r="E6041" s="251" t="s">
        <v>1900</v>
      </c>
      <c r="F6041" s="251"/>
      <c r="G6041" s="41" t="s">
        <v>266</v>
      </c>
      <c r="H6041" s="42">
        <v>1</v>
      </c>
      <c r="I6041" s="43">
        <v>7.0000000000000007E-2</v>
      </c>
      <c r="J6041" s="43">
        <v>7.0000000000000007E-2</v>
      </c>
      <c r="L6041">
        <f>_xlfn.XLOOKUP(B6041,Analítico!B:B,Analítico!I:I,0)</f>
        <v>0</v>
      </c>
    </row>
    <row r="6042" spans="1:12" ht="39" customHeight="1" thickBot="1" x14ac:dyDescent="0.3">
      <c r="A6042" s="55" t="s">
        <v>1627</v>
      </c>
      <c r="B6042" s="56" t="s">
        <v>3971</v>
      </c>
      <c r="C6042" s="55" t="s">
        <v>157</v>
      </c>
      <c r="D6042" s="55" t="s">
        <v>3972</v>
      </c>
      <c r="E6042" s="249" t="s">
        <v>1643</v>
      </c>
      <c r="F6042" s="249"/>
      <c r="G6042" s="57" t="s">
        <v>164</v>
      </c>
      <c r="H6042" s="58">
        <v>7.5599999999999994E-5</v>
      </c>
      <c r="I6042" s="59">
        <v>1046.3499999999999</v>
      </c>
      <c r="J6042" s="59">
        <v>7.0000000000000007E-2</v>
      </c>
      <c r="L6042">
        <f>_xlfn.XLOOKUP(B6042,Analítico!B:B,Analítico!I:I,0)</f>
        <v>0</v>
      </c>
    </row>
    <row r="6043" spans="1:12" ht="26.25" hidden="1" thickBot="1" x14ac:dyDescent="0.3">
      <c r="A6043" s="44"/>
      <c r="B6043" s="44"/>
      <c r="C6043" s="44"/>
      <c r="D6043" s="44"/>
      <c r="E6043" s="44" t="s">
        <v>1629</v>
      </c>
      <c r="F6043" s="45">
        <v>0</v>
      </c>
      <c r="G6043" s="44" t="s">
        <v>1630</v>
      </c>
      <c r="H6043" s="45">
        <v>0</v>
      </c>
      <c r="I6043" s="44" t="s">
        <v>1631</v>
      </c>
      <c r="J6043" s="45">
        <v>0</v>
      </c>
      <c r="L6043">
        <f>_xlfn.XLOOKUP(B6043,Analítico!B:B,Analítico!I:I,0)</f>
        <v>0</v>
      </c>
    </row>
    <row r="6044" spans="1:12" ht="15" hidden="1" customHeight="1" thickBot="1" x14ac:dyDescent="0.3">
      <c r="A6044" s="44"/>
      <c r="B6044" s="44"/>
      <c r="C6044" s="44"/>
      <c r="D6044" s="44"/>
      <c r="E6044" s="44" t="s">
        <v>1632</v>
      </c>
      <c r="F6044" s="45">
        <v>0.01</v>
      </c>
      <c r="G6044" s="44"/>
      <c r="H6044" s="229" t="s">
        <v>1633</v>
      </c>
      <c r="I6044" s="229"/>
      <c r="J6044" s="45">
        <v>0.08</v>
      </c>
      <c r="L6044">
        <f>_xlfn.XLOOKUP(B6044,Analítico!B:B,Analítico!I:I,0)</f>
        <v>0</v>
      </c>
    </row>
    <row r="6045" spans="1:12" ht="0.75" customHeight="1" thickTop="1" x14ac:dyDescent="0.25">
      <c r="A6045" s="49"/>
      <c r="B6045" s="49"/>
      <c r="C6045" s="49"/>
      <c r="D6045" s="49"/>
      <c r="E6045" s="49"/>
      <c r="F6045" s="49"/>
      <c r="G6045" s="49"/>
      <c r="H6045" s="49"/>
      <c r="I6045" s="49"/>
      <c r="J6045" s="49"/>
      <c r="L6045">
        <f>_xlfn.XLOOKUP(B6045,Analítico!B:B,Analítico!I:I,0)</f>
        <v>0</v>
      </c>
    </row>
    <row r="6046" spans="1:12" ht="18" hidden="1" customHeight="1" x14ac:dyDescent="0.25">
      <c r="A6046" s="36"/>
      <c r="B6046" s="37" t="s">
        <v>137</v>
      </c>
      <c r="C6046" s="36" t="s">
        <v>138</v>
      </c>
      <c r="D6046" s="36" t="s">
        <v>9</v>
      </c>
      <c r="E6046" s="250" t="s">
        <v>1626</v>
      </c>
      <c r="F6046" s="250"/>
      <c r="G6046" s="38" t="s">
        <v>139</v>
      </c>
      <c r="H6046" s="37" t="s">
        <v>140</v>
      </c>
      <c r="I6046" s="37" t="s">
        <v>141</v>
      </c>
      <c r="J6046" s="37" t="s">
        <v>10</v>
      </c>
      <c r="L6046" t="str">
        <f>_xlfn.XLOOKUP(B6046,Analítico!B:B,Analítico!I:I,0)</f>
        <v>Valor Unit</v>
      </c>
    </row>
    <row r="6047" spans="1:12" ht="39" customHeight="1" x14ac:dyDescent="0.25">
      <c r="A6047" s="39" t="s">
        <v>1636</v>
      </c>
      <c r="B6047" s="40" t="s">
        <v>3967</v>
      </c>
      <c r="C6047" s="39" t="s">
        <v>157</v>
      </c>
      <c r="D6047" s="39" t="s">
        <v>3968</v>
      </c>
      <c r="E6047" s="251" t="s">
        <v>1900</v>
      </c>
      <c r="F6047" s="251"/>
      <c r="G6047" s="41" t="s">
        <v>266</v>
      </c>
      <c r="H6047" s="42">
        <v>1</v>
      </c>
      <c r="I6047" s="43">
        <v>0.08</v>
      </c>
      <c r="J6047" s="43">
        <v>0.08</v>
      </c>
      <c r="L6047">
        <f>_xlfn.XLOOKUP(B6047,Analítico!B:B,Analítico!I:I,0)</f>
        <v>0</v>
      </c>
    </row>
    <row r="6048" spans="1:12" ht="39" customHeight="1" thickBot="1" x14ac:dyDescent="0.3">
      <c r="A6048" s="55" t="s">
        <v>1627</v>
      </c>
      <c r="B6048" s="56" t="s">
        <v>3971</v>
      </c>
      <c r="C6048" s="55" t="s">
        <v>157</v>
      </c>
      <c r="D6048" s="55" t="s">
        <v>3972</v>
      </c>
      <c r="E6048" s="249" t="s">
        <v>1643</v>
      </c>
      <c r="F6048" s="249"/>
      <c r="G6048" s="57" t="s">
        <v>164</v>
      </c>
      <c r="H6048" s="58">
        <v>8.0000000000000007E-5</v>
      </c>
      <c r="I6048" s="59">
        <v>1046.3499999999999</v>
      </c>
      <c r="J6048" s="59">
        <v>0.08</v>
      </c>
      <c r="L6048">
        <f>_xlfn.XLOOKUP(B6048,Analítico!B:B,Analítico!I:I,0)</f>
        <v>0</v>
      </c>
    </row>
    <row r="6049" spans="1:12" ht="26.25" hidden="1" thickBot="1" x14ac:dyDescent="0.3">
      <c r="A6049" s="44"/>
      <c r="B6049" s="44"/>
      <c r="C6049" s="44"/>
      <c r="D6049" s="44"/>
      <c r="E6049" s="44" t="s">
        <v>1629</v>
      </c>
      <c r="F6049" s="45">
        <v>0</v>
      </c>
      <c r="G6049" s="44" t="s">
        <v>1630</v>
      </c>
      <c r="H6049" s="45">
        <v>0</v>
      </c>
      <c r="I6049" s="44" t="s">
        <v>1631</v>
      </c>
      <c r="J6049" s="45">
        <v>0</v>
      </c>
      <c r="L6049">
        <f>_xlfn.XLOOKUP(B6049,Analítico!B:B,Analítico!I:I,0)</f>
        <v>0</v>
      </c>
    </row>
    <row r="6050" spans="1:12" ht="15" hidden="1" customHeight="1" thickBot="1" x14ac:dyDescent="0.3">
      <c r="A6050" s="44"/>
      <c r="B6050" s="44"/>
      <c r="C6050" s="44"/>
      <c r="D6050" s="44"/>
      <c r="E6050" s="44" t="s">
        <v>1632</v>
      </c>
      <c r="F6050" s="45">
        <v>0.01</v>
      </c>
      <c r="G6050" s="44"/>
      <c r="H6050" s="229" t="s">
        <v>1633</v>
      </c>
      <c r="I6050" s="229"/>
      <c r="J6050" s="45">
        <v>0.09</v>
      </c>
      <c r="L6050">
        <f>_xlfn.XLOOKUP(B6050,Analítico!B:B,Analítico!I:I,0)</f>
        <v>0</v>
      </c>
    </row>
    <row r="6051" spans="1:12" ht="0.75" customHeight="1" thickTop="1" x14ac:dyDescent="0.25">
      <c r="A6051" s="49"/>
      <c r="B6051" s="49"/>
      <c r="C6051" s="49"/>
      <c r="D6051" s="49"/>
      <c r="E6051" s="49"/>
      <c r="F6051" s="49"/>
      <c r="G6051" s="49"/>
      <c r="H6051" s="49"/>
      <c r="I6051" s="49"/>
      <c r="J6051" s="49"/>
      <c r="L6051">
        <f>_xlfn.XLOOKUP(B6051,Analítico!B:B,Analítico!I:I,0)</f>
        <v>0</v>
      </c>
    </row>
    <row r="6052" spans="1:12" ht="18" hidden="1" customHeight="1" x14ac:dyDescent="0.25">
      <c r="A6052" s="36"/>
      <c r="B6052" s="37" t="s">
        <v>137</v>
      </c>
      <c r="C6052" s="36" t="s">
        <v>138</v>
      </c>
      <c r="D6052" s="36" t="s">
        <v>9</v>
      </c>
      <c r="E6052" s="250" t="s">
        <v>1626</v>
      </c>
      <c r="F6052" s="250"/>
      <c r="G6052" s="38" t="s">
        <v>139</v>
      </c>
      <c r="H6052" s="37" t="s">
        <v>140</v>
      </c>
      <c r="I6052" s="37" t="s">
        <v>141</v>
      </c>
      <c r="J6052" s="37" t="s">
        <v>10</v>
      </c>
      <c r="L6052" t="str">
        <f>_xlfn.XLOOKUP(B6052,Analítico!B:B,Analítico!I:I,0)</f>
        <v>Valor Unit</v>
      </c>
    </row>
    <row r="6053" spans="1:12" ht="39" customHeight="1" x14ac:dyDescent="0.25">
      <c r="A6053" s="39" t="s">
        <v>1636</v>
      </c>
      <c r="B6053" s="40" t="s">
        <v>3969</v>
      </c>
      <c r="C6053" s="39" t="s">
        <v>157</v>
      </c>
      <c r="D6053" s="39" t="s">
        <v>3970</v>
      </c>
      <c r="E6053" s="251" t="s">
        <v>1900</v>
      </c>
      <c r="F6053" s="251"/>
      <c r="G6053" s="41" t="s">
        <v>266</v>
      </c>
      <c r="H6053" s="42">
        <v>1</v>
      </c>
      <c r="I6053" s="43">
        <v>0.57999999999999996</v>
      </c>
      <c r="J6053" s="43">
        <v>0.57999999999999996</v>
      </c>
      <c r="L6053">
        <f>_xlfn.XLOOKUP(B6053,Analítico!B:B,Analítico!I:I,0)</f>
        <v>0</v>
      </c>
    </row>
    <row r="6054" spans="1:12" ht="25.5" customHeight="1" thickBot="1" x14ac:dyDescent="0.3">
      <c r="A6054" s="55" t="s">
        <v>1627</v>
      </c>
      <c r="B6054" s="56" t="s">
        <v>175</v>
      </c>
      <c r="C6054" s="55" t="s">
        <v>157</v>
      </c>
      <c r="D6054" s="55" t="s">
        <v>176</v>
      </c>
      <c r="E6054" s="249" t="s">
        <v>1648</v>
      </c>
      <c r="F6054" s="249"/>
      <c r="G6054" s="57" t="s">
        <v>177</v>
      </c>
      <c r="H6054" s="58">
        <v>0.68</v>
      </c>
      <c r="I6054" s="43">
        <f>L6054</f>
        <v>0.83785383606557384</v>
      </c>
      <c r="J6054" s="43">
        <f>H6054*I6054</f>
        <v>0.5697406085245903</v>
      </c>
      <c r="L6054">
        <f>_xlfn.XLOOKUP(B6054,Analítico!B:B,Analítico!I:I,0)</f>
        <v>0.83785383606557384</v>
      </c>
    </row>
    <row r="6055" spans="1:12" ht="26.25" hidden="1" thickBot="1" x14ac:dyDescent="0.3">
      <c r="A6055" s="44"/>
      <c r="B6055" s="44"/>
      <c r="C6055" s="44"/>
      <c r="D6055" s="44"/>
      <c r="E6055" s="44" t="s">
        <v>1629</v>
      </c>
      <c r="F6055" s="45">
        <v>0</v>
      </c>
      <c r="G6055" s="44" t="s">
        <v>1630</v>
      </c>
      <c r="H6055" s="45">
        <v>0</v>
      </c>
      <c r="I6055" s="44" t="s">
        <v>1631</v>
      </c>
      <c r="J6055" s="45">
        <v>0</v>
      </c>
      <c r="L6055">
        <f>_xlfn.XLOOKUP(B6055,Analítico!B:B,Analítico!I:I,0)</f>
        <v>0</v>
      </c>
    </row>
    <row r="6056" spans="1:12" ht="15" hidden="1" customHeight="1" thickBot="1" x14ac:dyDescent="0.3">
      <c r="A6056" s="44"/>
      <c r="B6056" s="44"/>
      <c r="C6056" s="44"/>
      <c r="D6056" s="44"/>
      <c r="E6056" s="44" t="s">
        <v>1632</v>
      </c>
      <c r="F6056" s="45">
        <v>0.12</v>
      </c>
      <c r="G6056" s="44"/>
      <c r="H6056" s="229" t="s">
        <v>1633</v>
      </c>
      <c r="I6056" s="229"/>
      <c r="J6056" s="45">
        <v>0.7</v>
      </c>
      <c r="L6056">
        <f>_xlfn.XLOOKUP(B6056,Analítico!B:B,Analítico!I:I,0)</f>
        <v>0</v>
      </c>
    </row>
    <row r="6057" spans="1:12" ht="0.75" customHeight="1" thickTop="1" x14ac:dyDescent="0.25">
      <c r="A6057" s="49"/>
      <c r="B6057" s="49"/>
      <c r="C6057" s="49"/>
      <c r="D6057" s="49"/>
      <c r="E6057" s="49"/>
      <c r="F6057" s="49"/>
      <c r="G6057" s="49"/>
      <c r="H6057" s="49"/>
      <c r="I6057" s="49"/>
      <c r="J6057" s="49"/>
      <c r="L6057">
        <f>_xlfn.XLOOKUP(B6057,Analítico!B:B,Analítico!I:I,0)</f>
        <v>0</v>
      </c>
    </row>
    <row r="6058" spans="1:12" ht="18" hidden="1" customHeight="1" x14ac:dyDescent="0.25">
      <c r="A6058" s="36"/>
      <c r="B6058" s="37" t="s">
        <v>137</v>
      </c>
      <c r="C6058" s="36" t="s">
        <v>138</v>
      </c>
      <c r="D6058" s="36" t="s">
        <v>9</v>
      </c>
      <c r="E6058" s="250" t="s">
        <v>1626</v>
      </c>
      <c r="F6058" s="250"/>
      <c r="G6058" s="38" t="s">
        <v>139</v>
      </c>
      <c r="H6058" s="37" t="s">
        <v>140</v>
      </c>
      <c r="I6058" s="37" t="s">
        <v>141</v>
      </c>
      <c r="J6058" s="37" t="s">
        <v>10</v>
      </c>
      <c r="L6058" t="str">
        <f>_xlfn.XLOOKUP(B6058,Analítico!B:B,Analítico!I:I,0)</f>
        <v>Valor Unit</v>
      </c>
    </row>
    <row r="6059" spans="1:12" ht="39" customHeight="1" x14ac:dyDescent="0.25">
      <c r="A6059" s="39" t="s">
        <v>1636</v>
      </c>
      <c r="B6059" s="40" t="s">
        <v>3165</v>
      </c>
      <c r="C6059" s="39" t="s">
        <v>157</v>
      </c>
      <c r="D6059" s="39" t="s">
        <v>3166</v>
      </c>
      <c r="E6059" s="251" t="s">
        <v>2578</v>
      </c>
      <c r="F6059" s="251"/>
      <c r="G6059" s="41" t="s">
        <v>164</v>
      </c>
      <c r="H6059" s="42">
        <v>1</v>
      </c>
      <c r="I6059" s="43">
        <f t="shared" ref="I6059:I6062" si="1031">L6059</f>
        <v>31.96</v>
      </c>
      <c r="J6059" s="43">
        <f t="shared" ref="J6059:J6062" si="1032">H6059*I6059</f>
        <v>31.96</v>
      </c>
      <c r="L6059">
        <f>_xlfn.XLOOKUP(B6059,Analítico!B:B,Analítico!I:I,0)</f>
        <v>31.96</v>
      </c>
    </row>
    <row r="6060" spans="1:12" ht="25.5" customHeight="1" x14ac:dyDescent="0.25">
      <c r="A6060" s="50" t="s">
        <v>1638</v>
      </c>
      <c r="B6060" s="51" t="s">
        <v>1940</v>
      </c>
      <c r="C6060" s="50" t="s">
        <v>157</v>
      </c>
      <c r="D6060" s="50" t="s">
        <v>1941</v>
      </c>
      <c r="E6060" s="248" t="s">
        <v>1637</v>
      </c>
      <c r="F6060" s="248"/>
      <c r="G6060" s="52" t="s">
        <v>266</v>
      </c>
      <c r="H6060" s="53">
        <v>0.40899999999999997</v>
      </c>
      <c r="I6060" s="43">
        <f t="shared" si="1031"/>
        <v>19.64</v>
      </c>
      <c r="J6060" s="43">
        <f t="shared" si="1032"/>
        <v>8.0327599999999997</v>
      </c>
      <c r="L6060">
        <f>_xlfn.XLOOKUP(B6060,Analítico!B:B,Analítico!I:I,0)</f>
        <v>19.64</v>
      </c>
    </row>
    <row r="6061" spans="1:12" ht="24" customHeight="1" x14ac:dyDescent="0.25">
      <c r="A6061" s="50" t="s">
        <v>1638</v>
      </c>
      <c r="B6061" s="51" t="s">
        <v>1942</v>
      </c>
      <c r="C6061" s="50" t="s">
        <v>157</v>
      </c>
      <c r="D6061" s="50" t="s">
        <v>1943</v>
      </c>
      <c r="E6061" s="248" t="s">
        <v>1637</v>
      </c>
      <c r="F6061" s="248"/>
      <c r="G6061" s="52" t="s">
        <v>266</v>
      </c>
      <c r="H6061" s="53">
        <v>0.40899999999999997</v>
      </c>
      <c r="I6061" s="43">
        <f t="shared" si="1031"/>
        <v>27.04</v>
      </c>
      <c r="J6061" s="43">
        <f t="shared" si="1032"/>
        <v>11.059359999999998</v>
      </c>
      <c r="L6061">
        <f>_xlfn.XLOOKUP(B6061,Analítico!B:B,Analítico!I:I,0)</f>
        <v>27.04</v>
      </c>
    </row>
    <row r="6062" spans="1:12" ht="24" customHeight="1" thickBot="1" x14ac:dyDescent="0.3">
      <c r="A6062" s="55" t="s">
        <v>1627</v>
      </c>
      <c r="B6062" s="56" t="s">
        <v>2776</v>
      </c>
      <c r="C6062" s="55" t="s">
        <v>157</v>
      </c>
      <c r="D6062" s="55" t="s">
        <v>2777</v>
      </c>
      <c r="E6062" s="249" t="s">
        <v>1648</v>
      </c>
      <c r="F6062" s="249"/>
      <c r="G6062" s="57" t="s">
        <v>164</v>
      </c>
      <c r="H6062" s="58">
        <v>2</v>
      </c>
      <c r="I6062" s="43">
        <f t="shared" si="1031"/>
        <v>6.44</v>
      </c>
      <c r="J6062" s="43">
        <f t="shared" si="1032"/>
        <v>12.88</v>
      </c>
      <c r="L6062">
        <f>_xlfn.XLOOKUP(B6062,Analítico!B:B,Analítico!I:I,0)</f>
        <v>6.44</v>
      </c>
    </row>
    <row r="6063" spans="1:12" ht="26.25" hidden="1" thickBot="1" x14ac:dyDescent="0.3">
      <c r="A6063" s="44"/>
      <c r="B6063" s="44"/>
      <c r="C6063" s="44"/>
      <c r="D6063" s="44"/>
      <c r="E6063" s="44" t="s">
        <v>1629</v>
      </c>
      <c r="F6063" s="45">
        <v>14.48</v>
      </c>
      <c r="G6063" s="44" t="s">
        <v>1630</v>
      </c>
      <c r="H6063" s="45">
        <v>0</v>
      </c>
      <c r="I6063" s="44" t="s">
        <v>1631</v>
      </c>
      <c r="J6063" s="45">
        <v>14.48</v>
      </c>
      <c r="L6063">
        <f>_xlfn.XLOOKUP(B6063,Analítico!B:B,Analítico!I:I,0)</f>
        <v>0</v>
      </c>
    </row>
    <row r="6064" spans="1:12" ht="15" hidden="1" customHeight="1" thickBot="1" x14ac:dyDescent="0.3">
      <c r="A6064" s="44"/>
      <c r="B6064" s="44"/>
      <c r="C6064" s="44"/>
      <c r="D6064" s="44"/>
      <c r="E6064" s="44" t="s">
        <v>1632</v>
      </c>
      <c r="F6064" s="45">
        <v>7.15</v>
      </c>
      <c r="G6064" s="44"/>
      <c r="H6064" s="229" t="s">
        <v>1633</v>
      </c>
      <c r="I6064" s="229"/>
      <c r="J6064" s="45">
        <v>39.67</v>
      </c>
      <c r="L6064">
        <f>_xlfn.XLOOKUP(B6064,Analítico!B:B,Analítico!I:I,0)</f>
        <v>0</v>
      </c>
    </row>
    <row r="6065" spans="1:12" ht="0.75" customHeight="1" thickTop="1" x14ac:dyDescent="0.25">
      <c r="A6065" s="49"/>
      <c r="B6065" s="49"/>
      <c r="C6065" s="49"/>
      <c r="D6065" s="49"/>
      <c r="E6065" s="49"/>
      <c r="F6065" s="49"/>
      <c r="G6065" s="49"/>
      <c r="H6065" s="49"/>
      <c r="I6065" s="49"/>
      <c r="J6065" s="49"/>
      <c r="L6065">
        <f>_xlfn.XLOOKUP(B6065,Analítico!B:B,Analítico!I:I,0)</f>
        <v>0</v>
      </c>
    </row>
    <row r="6066" spans="1:12" ht="18" hidden="1" customHeight="1" x14ac:dyDescent="0.25">
      <c r="A6066" s="36"/>
      <c r="B6066" s="37" t="s">
        <v>137</v>
      </c>
      <c r="C6066" s="36" t="s">
        <v>138</v>
      </c>
      <c r="D6066" s="36" t="s">
        <v>9</v>
      </c>
      <c r="E6066" s="250" t="s">
        <v>1626</v>
      </c>
      <c r="F6066" s="250"/>
      <c r="G6066" s="38" t="s">
        <v>139</v>
      </c>
      <c r="H6066" s="37" t="s">
        <v>140</v>
      </c>
      <c r="I6066" s="37" t="s">
        <v>141</v>
      </c>
      <c r="J6066" s="37" t="s">
        <v>10</v>
      </c>
      <c r="L6066" t="str">
        <f>_xlfn.XLOOKUP(B6066,Analítico!B:B,Analítico!I:I,0)</f>
        <v>Valor Unit</v>
      </c>
    </row>
    <row r="6067" spans="1:12" ht="39" customHeight="1" x14ac:dyDescent="0.25">
      <c r="A6067" s="39" t="s">
        <v>1636</v>
      </c>
      <c r="B6067" s="40" t="s">
        <v>2782</v>
      </c>
      <c r="C6067" s="39" t="s">
        <v>157</v>
      </c>
      <c r="D6067" s="39" t="s">
        <v>2783</v>
      </c>
      <c r="E6067" s="251" t="s">
        <v>2578</v>
      </c>
      <c r="F6067" s="251"/>
      <c r="G6067" s="41" t="s">
        <v>164</v>
      </c>
      <c r="H6067" s="42">
        <v>1</v>
      </c>
      <c r="I6067" s="43">
        <f t="shared" ref="I6067:I6070" si="1033">L6067</f>
        <v>38.770000000000003</v>
      </c>
      <c r="J6067" s="43">
        <f t="shared" ref="J6067:J6070" si="1034">H6067*I6067</f>
        <v>38.770000000000003</v>
      </c>
      <c r="L6067">
        <f>_xlfn.XLOOKUP(B6067,Analítico!B:B,Analítico!I:I,0)</f>
        <v>38.770000000000003</v>
      </c>
    </row>
    <row r="6068" spans="1:12" ht="25.5" customHeight="1" x14ac:dyDescent="0.25">
      <c r="A6068" s="50" t="s">
        <v>1638</v>
      </c>
      <c r="B6068" s="51" t="s">
        <v>1940</v>
      </c>
      <c r="C6068" s="50" t="s">
        <v>157</v>
      </c>
      <c r="D6068" s="50" t="s">
        <v>1941</v>
      </c>
      <c r="E6068" s="248" t="s">
        <v>1637</v>
      </c>
      <c r="F6068" s="248"/>
      <c r="G6068" s="52" t="s">
        <v>266</v>
      </c>
      <c r="H6068" s="53">
        <v>0.55500000000000005</v>
      </c>
      <c r="I6068" s="43">
        <f t="shared" si="1033"/>
        <v>19.64</v>
      </c>
      <c r="J6068" s="43">
        <f t="shared" si="1034"/>
        <v>10.900200000000002</v>
      </c>
      <c r="L6068">
        <f>_xlfn.XLOOKUP(B6068,Analítico!B:B,Analítico!I:I,0)</f>
        <v>19.64</v>
      </c>
    </row>
    <row r="6069" spans="1:12" ht="24" customHeight="1" x14ac:dyDescent="0.25">
      <c r="A6069" s="50" t="s">
        <v>1638</v>
      </c>
      <c r="B6069" s="51" t="s">
        <v>1942</v>
      </c>
      <c r="C6069" s="50" t="s">
        <v>157</v>
      </c>
      <c r="D6069" s="50" t="s">
        <v>1943</v>
      </c>
      <c r="E6069" s="248" t="s">
        <v>1637</v>
      </c>
      <c r="F6069" s="248"/>
      <c r="G6069" s="52" t="s">
        <v>266</v>
      </c>
      <c r="H6069" s="53">
        <v>0.55500000000000005</v>
      </c>
      <c r="I6069" s="43">
        <f t="shared" si="1033"/>
        <v>27.04</v>
      </c>
      <c r="J6069" s="43">
        <f t="shared" si="1034"/>
        <v>15.007200000000001</v>
      </c>
      <c r="L6069">
        <f>_xlfn.XLOOKUP(B6069,Analítico!B:B,Analítico!I:I,0)</f>
        <v>27.04</v>
      </c>
    </row>
    <row r="6070" spans="1:12" ht="24" customHeight="1" thickBot="1" x14ac:dyDescent="0.3">
      <c r="A6070" s="55" t="s">
        <v>1627</v>
      </c>
      <c r="B6070" s="56" t="s">
        <v>2776</v>
      </c>
      <c r="C6070" s="55" t="s">
        <v>157</v>
      </c>
      <c r="D6070" s="55" t="s">
        <v>2777</v>
      </c>
      <c r="E6070" s="249" t="s">
        <v>1648</v>
      </c>
      <c r="F6070" s="249"/>
      <c r="G6070" s="57" t="s">
        <v>164</v>
      </c>
      <c r="H6070" s="58">
        <v>2</v>
      </c>
      <c r="I6070" s="43">
        <f t="shared" si="1033"/>
        <v>6.44</v>
      </c>
      <c r="J6070" s="43">
        <f t="shared" si="1034"/>
        <v>12.88</v>
      </c>
      <c r="L6070">
        <f>_xlfn.XLOOKUP(B6070,Analítico!B:B,Analítico!I:I,0)</f>
        <v>6.44</v>
      </c>
    </row>
    <row r="6071" spans="1:12" ht="26.25" hidden="1" thickBot="1" x14ac:dyDescent="0.3">
      <c r="A6071" s="44"/>
      <c r="B6071" s="44"/>
      <c r="C6071" s="44"/>
      <c r="D6071" s="44"/>
      <c r="E6071" s="44" t="s">
        <v>1629</v>
      </c>
      <c r="F6071" s="45">
        <v>19.66</v>
      </c>
      <c r="G6071" s="44" t="s">
        <v>1630</v>
      </c>
      <c r="H6071" s="45">
        <v>0</v>
      </c>
      <c r="I6071" s="44" t="s">
        <v>1631</v>
      </c>
      <c r="J6071" s="45">
        <v>19.66</v>
      </c>
      <c r="L6071">
        <f>_xlfn.XLOOKUP(B6071,Analítico!B:B,Analítico!I:I,0)</f>
        <v>0</v>
      </c>
    </row>
    <row r="6072" spans="1:12" ht="15" hidden="1" customHeight="1" thickBot="1" x14ac:dyDescent="0.3">
      <c r="A6072" s="44"/>
      <c r="B6072" s="44"/>
      <c r="C6072" s="44"/>
      <c r="D6072" s="44"/>
      <c r="E6072" s="44" t="s">
        <v>1632</v>
      </c>
      <c r="F6072" s="45">
        <v>8.67</v>
      </c>
      <c r="G6072" s="44"/>
      <c r="H6072" s="229" t="s">
        <v>1633</v>
      </c>
      <c r="I6072" s="229"/>
      <c r="J6072" s="45">
        <v>48.12</v>
      </c>
      <c r="L6072">
        <f>_xlfn.XLOOKUP(B6072,Analítico!B:B,Analítico!I:I,0)</f>
        <v>0</v>
      </c>
    </row>
    <row r="6073" spans="1:12" ht="0.75" customHeight="1" thickTop="1" x14ac:dyDescent="0.25">
      <c r="A6073" s="49"/>
      <c r="B6073" s="49"/>
      <c r="C6073" s="49"/>
      <c r="D6073" s="49"/>
      <c r="E6073" s="49"/>
      <c r="F6073" s="49"/>
      <c r="G6073" s="49"/>
      <c r="H6073" s="49"/>
      <c r="I6073" s="49"/>
      <c r="J6073" s="49"/>
      <c r="L6073">
        <f>_xlfn.XLOOKUP(B6073,Analítico!B:B,Analítico!I:I,0)</f>
        <v>0</v>
      </c>
    </row>
    <row r="6074" spans="1:12" ht="18" hidden="1" customHeight="1" x14ac:dyDescent="0.25">
      <c r="A6074" s="36"/>
      <c r="B6074" s="37" t="s">
        <v>137</v>
      </c>
      <c r="C6074" s="36" t="s">
        <v>138</v>
      </c>
      <c r="D6074" s="36" t="s">
        <v>9</v>
      </c>
      <c r="E6074" s="250" t="s">
        <v>1626</v>
      </c>
      <c r="F6074" s="250"/>
      <c r="G6074" s="38" t="s">
        <v>139</v>
      </c>
      <c r="H6074" s="37" t="s">
        <v>140</v>
      </c>
      <c r="I6074" s="37" t="s">
        <v>141</v>
      </c>
      <c r="J6074" s="37" t="s">
        <v>10</v>
      </c>
      <c r="L6074" t="str">
        <f>_xlfn.XLOOKUP(B6074,Analítico!B:B,Analítico!I:I,0)</f>
        <v>Valor Unit</v>
      </c>
    </row>
    <row r="6075" spans="1:12" ht="39" customHeight="1" x14ac:dyDescent="0.25">
      <c r="A6075" s="39" t="s">
        <v>1636</v>
      </c>
      <c r="B6075" s="40" t="s">
        <v>2786</v>
      </c>
      <c r="C6075" s="39" t="s">
        <v>157</v>
      </c>
      <c r="D6075" s="39" t="s">
        <v>2787</v>
      </c>
      <c r="E6075" s="251" t="s">
        <v>2578</v>
      </c>
      <c r="F6075" s="251"/>
      <c r="G6075" s="41" t="s">
        <v>164</v>
      </c>
      <c r="H6075" s="42">
        <v>1</v>
      </c>
      <c r="I6075" s="43">
        <f t="shared" ref="I6075:I6077" si="1035">L6075</f>
        <v>42.37</v>
      </c>
      <c r="J6075" s="43">
        <f t="shared" ref="J6075:J6077" si="1036">H6075*I6075</f>
        <v>42.37</v>
      </c>
      <c r="L6075">
        <f>_xlfn.XLOOKUP(B6075,Analítico!B:B,Analítico!I:I,0)</f>
        <v>42.37</v>
      </c>
    </row>
    <row r="6076" spans="1:12" ht="25.5" customHeight="1" x14ac:dyDescent="0.25">
      <c r="A6076" s="50" t="s">
        <v>1638</v>
      </c>
      <c r="B6076" s="51" t="s">
        <v>1940</v>
      </c>
      <c r="C6076" s="50" t="s">
        <v>157</v>
      </c>
      <c r="D6076" s="50" t="s">
        <v>1941</v>
      </c>
      <c r="E6076" s="248" t="s">
        <v>1637</v>
      </c>
      <c r="F6076" s="248"/>
      <c r="G6076" s="52" t="s">
        <v>266</v>
      </c>
      <c r="H6076" s="53">
        <v>0.55500000000000005</v>
      </c>
      <c r="I6076" s="43">
        <f t="shared" si="1035"/>
        <v>19.64</v>
      </c>
      <c r="J6076" s="43">
        <f t="shared" si="1036"/>
        <v>10.900200000000002</v>
      </c>
      <c r="L6076">
        <f>_xlfn.XLOOKUP(B6076,Analítico!B:B,Analítico!I:I,0)</f>
        <v>19.64</v>
      </c>
    </row>
    <row r="6077" spans="1:12" ht="24" customHeight="1" x14ac:dyDescent="0.25">
      <c r="A6077" s="50" t="s">
        <v>1638</v>
      </c>
      <c r="B6077" s="51" t="s">
        <v>1942</v>
      </c>
      <c r="C6077" s="50" t="s">
        <v>157</v>
      </c>
      <c r="D6077" s="50" t="s">
        <v>1943</v>
      </c>
      <c r="E6077" s="248" t="s">
        <v>1637</v>
      </c>
      <c r="F6077" s="248"/>
      <c r="G6077" s="52" t="s">
        <v>266</v>
      </c>
      <c r="H6077" s="53">
        <v>0.55500000000000005</v>
      </c>
      <c r="I6077" s="43">
        <f t="shared" si="1035"/>
        <v>27.04</v>
      </c>
      <c r="J6077" s="43">
        <f t="shared" si="1036"/>
        <v>15.007200000000001</v>
      </c>
      <c r="L6077">
        <f>_xlfn.XLOOKUP(B6077,Analítico!B:B,Analítico!I:I,0)</f>
        <v>27.04</v>
      </c>
    </row>
    <row r="6078" spans="1:12" ht="24" customHeight="1" thickBot="1" x14ac:dyDescent="0.3">
      <c r="A6078" s="55" t="s">
        <v>1627</v>
      </c>
      <c r="B6078" s="56" t="s">
        <v>3973</v>
      </c>
      <c r="C6078" s="55" t="s">
        <v>157</v>
      </c>
      <c r="D6078" s="55" t="s">
        <v>3974</v>
      </c>
      <c r="E6078" s="249" t="s">
        <v>1648</v>
      </c>
      <c r="F6078" s="249"/>
      <c r="G6078" s="57" t="s">
        <v>164</v>
      </c>
      <c r="H6078" s="58">
        <v>2</v>
      </c>
      <c r="I6078" s="59">
        <v>8.3800000000000008</v>
      </c>
      <c r="J6078" s="59">
        <v>16.760000000000002</v>
      </c>
      <c r="L6078">
        <f>_xlfn.XLOOKUP(B6078,Analítico!B:B,Analítico!I:I,0)</f>
        <v>0</v>
      </c>
    </row>
    <row r="6079" spans="1:12" ht="26.25" hidden="1" thickBot="1" x14ac:dyDescent="0.3">
      <c r="A6079" s="44"/>
      <c r="B6079" s="44"/>
      <c r="C6079" s="44"/>
      <c r="D6079" s="44"/>
      <c r="E6079" s="44" t="s">
        <v>1629</v>
      </c>
      <c r="F6079" s="45">
        <v>19.66</v>
      </c>
      <c r="G6079" s="44" t="s">
        <v>1630</v>
      </c>
      <c r="H6079" s="45">
        <v>0</v>
      </c>
      <c r="I6079" s="44" t="s">
        <v>1631</v>
      </c>
      <c r="J6079" s="45">
        <v>19.66</v>
      </c>
      <c r="L6079">
        <f>_xlfn.XLOOKUP(B6079,Analítico!B:B,Analítico!I:I,0)</f>
        <v>0</v>
      </c>
    </row>
    <row r="6080" spans="1:12" ht="15" hidden="1" customHeight="1" thickBot="1" x14ac:dyDescent="0.3">
      <c r="A6080" s="44"/>
      <c r="B6080" s="44"/>
      <c r="C6080" s="44"/>
      <c r="D6080" s="44"/>
      <c r="E6080" s="44" t="s">
        <v>1632</v>
      </c>
      <c r="F6080" s="45">
        <v>9.48</v>
      </c>
      <c r="G6080" s="44"/>
      <c r="H6080" s="229" t="s">
        <v>1633</v>
      </c>
      <c r="I6080" s="229"/>
      <c r="J6080" s="45">
        <v>52.59</v>
      </c>
      <c r="L6080">
        <f>_xlfn.XLOOKUP(B6080,Analítico!B:B,Analítico!I:I,0)</f>
        <v>0</v>
      </c>
    </row>
    <row r="6081" spans="1:12" ht="0.75" customHeight="1" thickTop="1" x14ac:dyDescent="0.25">
      <c r="A6081" s="49"/>
      <c r="B6081" s="49"/>
      <c r="C6081" s="49"/>
      <c r="D6081" s="49"/>
      <c r="E6081" s="49"/>
      <c r="F6081" s="49"/>
      <c r="G6081" s="49"/>
      <c r="H6081" s="49"/>
      <c r="I6081" s="49"/>
      <c r="J6081" s="49"/>
      <c r="L6081">
        <f>_xlfn.XLOOKUP(B6081,Analítico!B:B,Analítico!I:I,0)</f>
        <v>0</v>
      </c>
    </row>
    <row r="6082" spans="1:12" ht="18" hidden="1" customHeight="1" x14ac:dyDescent="0.25">
      <c r="A6082" s="36"/>
      <c r="B6082" s="37" t="s">
        <v>137</v>
      </c>
      <c r="C6082" s="36" t="s">
        <v>138</v>
      </c>
      <c r="D6082" s="36" t="s">
        <v>9</v>
      </c>
      <c r="E6082" s="250" t="s">
        <v>1626</v>
      </c>
      <c r="F6082" s="250"/>
      <c r="G6082" s="38" t="s">
        <v>139</v>
      </c>
      <c r="H6082" s="37" t="s">
        <v>140</v>
      </c>
      <c r="I6082" s="37" t="s">
        <v>141</v>
      </c>
      <c r="J6082" s="37" t="s">
        <v>10</v>
      </c>
      <c r="L6082" t="str">
        <f>_xlfn.XLOOKUP(B6082,Analítico!B:B,Analítico!I:I,0)</f>
        <v>Valor Unit</v>
      </c>
    </row>
    <row r="6083" spans="1:12" ht="51.75" customHeight="1" x14ac:dyDescent="0.25">
      <c r="A6083" s="39" t="s">
        <v>1636</v>
      </c>
      <c r="B6083" s="40" t="s">
        <v>2005</v>
      </c>
      <c r="C6083" s="39" t="s">
        <v>157</v>
      </c>
      <c r="D6083" s="39" t="s">
        <v>2006</v>
      </c>
      <c r="E6083" s="251" t="s">
        <v>1967</v>
      </c>
      <c r="F6083" s="251"/>
      <c r="G6083" s="41" t="s">
        <v>259</v>
      </c>
      <c r="H6083" s="42">
        <v>1</v>
      </c>
      <c r="I6083" s="43">
        <f t="shared" ref="I6083:I6087" si="1037">L6083</f>
        <v>12.88</v>
      </c>
      <c r="J6083" s="43">
        <f t="shared" ref="J6083:J6087" si="1038">H6083*I6083</f>
        <v>12.88</v>
      </c>
      <c r="L6083">
        <f>_xlfn.XLOOKUP(B6083,Analítico!B:B,Analítico!I:I,0)</f>
        <v>12.88</v>
      </c>
    </row>
    <row r="6084" spans="1:12" ht="25.5" customHeight="1" x14ac:dyDescent="0.25">
      <c r="A6084" s="50" t="s">
        <v>1638</v>
      </c>
      <c r="B6084" s="51" t="s">
        <v>1660</v>
      </c>
      <c r="C6084" s="50" t="s">
        <v>157</v>
      </c>
      <c r="D6084" s="50" t="s">
        <v>1661</v>
      </c>
      <c r="E6084" s="248" t="s">
        <v>1637</v>
      </c>
      <c r="F6084" s="248"/>
      <c r="G6084" s="52" t="s">
        <v>266</v>
      </c>
      <c r="H6084" s="53">
        <v>4.9200000000000001E-2</v>
      </c>
      <c r="I6084" s="43">
        <f t="shared" si="1037"/>
        <v>21.06</v>
      </c>
      <c r="J6084" s="43">
        <f t="shared" si="1038"/>
        <v>1.036152</v>
      </c>
      <c r="L6084">
        <f>_xlfn.XLOOKUP(B6084,Analítico!B:B,Analítico!I:I,0)</f>
        <v>21.06</v>
      </c>
    </row>
    <row r="6085" spans="1:12" ht="24" customHeight="1" x14ac:dyDescent="0.25">
      <c r="A6085" s="50" t="s">
        <v>1638</v>
      </c>
      <c r="B6085" s="51" t="s">
        <v>1186</v>
      </c>
      <c r="C6085" s="50" t="s">
        <v>157</v>
      </c>
      <c r="D6085" s="50" t="s">
        <v>1187</v>
      </c>
      <c r="E6085" s="248" t="s">
        <v>1637</v>
      </c>
      <c r="F6085" s="248"/>
      <c r="G6085" s="52" t="s">
        <v>266</v>
      </c>
      <c r="H6085" s="53">
        <v>2.4500000000000001E-2</v>
      </c>
      <c r="I6085" s="43">
        <f t="shared" si="1037"/>
        <v>18.82</v>
      </c>
      <c r="J6085" s="43">
        <f t="shared" si="1038"/>
        <v>0.46109</v>
      </c>
      <c r="L6085">
        <f>_xlfn.XLOOKUP(B6085,Analítico!B:B,Analítico!I:I,0)</f>
        <v>18.82</v>
      </c>
    </row>
    <row r="6086" spans="1:12" ht="39" customHeight="1" x14ac:dyDescent="0.25">
      <c r="A6086" s="50" t="s">
        <v>1638</v>
      </c>
      <c r="B6086" s="51" t="s">
        <v>1982</v>
      </c>
      <c r="C6086" s="50" t="s">
        <v>157</v>
      </c>
      <c r="D6086" s="50" t="s">
        <v>1983</v>
      </c>
      <c r="E6086" s="248" t="s">
        <v>1900</v>
      </c>
      <c r="F6086" s="248"/>
      <c r="G6086" s="52" t="s">
        <v>1901</v>
      </c>
      <c r="H6086" s="53">
        <v>1.6000000000000001E-3</v>
      </c>
      <c r="I6086" s="43">
        <f t="shared" si="1037"/>
        <v>18</v>
      </c>
      <c r="J6086" s="43">
        <f t="shared" si="1038"/>
        <v>2.8800000000000003E-2</v>
      </c>
      <c r="L6086">
        <f>_xlfn.XLOOKUP(B6086,Analítico!B:B,Analítico!I:I,0)</f>
        <v>18</v>
      </c>
    </row>
    <row r="6087" spans="1:12" ht="39" customHeight="1" x14ac:dyDescent="0.25">
      <c r="A6087" s="50" t="s">
        <v>1638</v>
      </c>
      <c r="B6087" s="51" t="s">
        <v>1984</v>
      </c>
      <c r="C6087" s="50" t="s">
        <v>157</v>
      </c>
      <c r="D6087" s="50" t="s">
        <v>1985</v>
      </c>
      <c r="E6087" s="248" t="s">
        <v>1900</v>
      </c>
      <c r="F6087" s="248"/>
      <c r="G6087" s="52" t="s">
        <v>1904</v>
      </c>
      <c r="H6087" s="53">
        <v>2.2000000000000001E-3</v>
      </c>
      <c r="I6087" s="43">
        <f t="shared" si="1037"/>
        <v>17.02</v>
      </c>
      <c r="J6087" s="43">
        <f t="shared" si="1038"/>
        <v>3.7443999999999998E-2</v>
      </c>
      <c r="L6087">
        <f>_xlfn.XLOOKUP(B6087,Analítico!B:B,Analítico!I:I,0)</f>
        <v>17.02</v>
      </c>
    </row>
    <row r="6088" spans="1:12" ht="25.5" customHeight="1" x14ac:dyDescent="0.25">
      <c r="A6088" s="55" t="s">
        <v>1627</v>
      </c>
      <c r="B6088" s="56" t="s">
        <v>3975</v>
      </c>
      <c r="C6088" s="55" t="s">
        <v>157</v>
      </c>
      <c r="D6088" s="55" t="s">
        <v>3976</v>
      </c>
      <c r="E6088" s="249" t="s">
        <v>1648</v>
      </c>
      <c r="F6088" s="249"/>
      <c r="G6088" s="57" t="s">
        <v>1802</v>
      </c>
      <c r="H6088" s="58">
        <v>1.6000000000000001E-3</v>
      </c>
      <c r="I6088" s="59">
        <v>197.91</v>
      </c>
      <c r="J6088" s="59">
        <v>0.31</v>
      </c>
      <c r="L6088">
        <f>_xlfn.XLOOKUP(B6088,Analítico!B:B,Analítico!I:I,0)</f>
        <v>0</v>
      </c>
    </row>
    <row r="6089" spans="1:12" ht="39" customHeight="1" thickBot="1" x14ac:dyDescent="0.3">
      <c r="A6089" s="55" t="s">
        <v>1627</v>
      </c>
      <c r="B6089" s="56" t="s">
        <v>3977</v>
      </c>
      <c r="C6089" s="55" t="s">
        <v>157</v>
      </c>
      <c r="D6089" s="55" t="s">
        <v>3978</v>
      </c>
      <c r="E6089" s="249" t="s">
        <v>1648</v>
      </c>
      <c r="F6089" s="249"/>
      <c r="G6089" s="57" t="s">
        <v>259</v>
      </c>
      <c r="H6089" s="58">
        <v>1</v>
      </c>
      <c r="I6089" s="59">
        <v>11.26</v>
      </c>
      <c r="J6089" s="59">
        <v>11.26</v>
      </c>
      <c r="L6089">
        <f>_xlfn.XLOOKUP(B6089,Analítico!B:B,Analítico!I:I,0)</f>
        <v>0</v>
      </c>
    </row>
    <row r="6090" spans="1:12" ht="26.25" hidden="1" thickBot="1" x14ac:dyDescent="0.3">
      <c r="A6090" s="44"/>
      <c r="B6090" s="44"/>
      <c r="C6090" s="44"/>
      <c r="D6090" s="44"/>
      <c r="E6090" s="44" t="s">
        <v>1629</v>
      </c>
      <c r="F6090" s="45">
        <v>1.1599999999999999</v>
      </c>
      <c r="G6090" s="44" t="s">
        <v>1630</v>
      </c>
      <c r="H6090" s="45">
        <v>0</v>
      </c>
      <c r="I6090" s="44" t="s">
        <v>1631</v>
      </c>
      <c r="J6090" s="45">
        <v>1.1599999999999999</v>
      </c>
      <c r="L6090">
        <f>_xlfn.XLOOKUP(B6090,Analítico!B:B,Analítico!I:I,0)</f>
        <v>0</v>
      </c>
    </row>
    <row r="6091" spans="1:12" ht="15" hidden="1" customHeight="1" thickBot="1" x14ac:dyDescent="0.3">
      <c r="A6091" s="44"/>
      <c r="B6091" s="44"/>
      <c r="C6091" s="44"/>
      <c r="D6091" s="44"/>
      <c r="E6091" s="44" t="s">
        <v>1632</v>
      </c>
      <c r="F6091" s="45">
        <v>2.88</v>
      </c>
      <c r="G6091" s="44"/>
      <c r="H6091" s="229" t="s">
        <v>1633</v>
      </c>
      <c r="I6091" s="229"/>
      <c r="J6091" s="45">
        <v>16.010000000000002</v>
      </c>
      <c r="L6091">
        <f>_xlfn.XLOOKUP(B6091,Analítico!B:B,Analítico!I:I,0)</f>
        <v>0</v>
      </c>
    </row>
    <row r="6092" spans="1:12" ht="0.75" customHeight="1" thickTop="1" x14ac:dyDescent="0.25">
      <c r="A6092" s="49"/>
      <c r="B6092" s="49"/>
      <c r="C6092" s="49"/>
      <c r="D6092" s="49"/>
      <c r="E6092" s="49"/>
      <c r="F6092" s="49"/>
      <c r="G6092" s="49"/>
      <c r="H6092" s="49"/>
      <c r="I6092" s="49"/>
      <c r="J6092" s="49"/>
      <c r="L6092">
        <f>_xlfn.XLOOKUP(B6092,Analítico!B:B,Analítico!I:I,0)</f>
        <v>0</v>
      </c>
    </row>
    <row r="6093" spans="1:12" ht="18" hidden="1" customHeight="1" x14ac:dyDescent="0.25">
      <c r="A6093" s="36"/>
      <c r="B6093" s="37" t="s">
        <v>137</v>
      </c>
      <c r="C6093" s="36" t="s">
        <v>138</v>
      </c>
      <c r="D6093" s="36" t="s">
        <v>9</v>
      </c>
      <c r="E6093" s="250" t="s">
        <v>1626</v>
      </c>
      <c r="F6093" s="250"/>
      <c r="G6093" s="38" t="s">
        <v>139</v>
      </c>
      <c r="H6093" s="37" t="s">
        <v>140</v>
      </c>
      <c r="I6093" s="37" t="s">
        <v>141</v>
      </c>
      <c r="J6093" s="37" t="s">
        <v>10</v>
      </c>
      <c r="L6093" t="str">
        <f>_xlfn.XLOOKUP(B6093,Analítico!B:B,Analítico!I:I,0)</f>
        <v>Valor Unit</v>
      </c>
    </row>
    <row r="6094" spans="1:12" ht="39" customHeight="1" x14ac:dyDescent="0.25">
      <c r="A6094" s="39" t="s">
        <v>1636</v>
      </c>
      <c r="B6094" s="40" t="s">
        <v>2206</v>
      </c>
      <c r="C6094" s="39" t="s">
        <v>157</v>
      </c>
      <c r="D6094" s="39" t="s">
        <v>2207</v>
      </c>
      <c r="E6094" s="251" t="s">
        <v>2168</v>
      </c>
      <c r="F6094" s="251"/>
      <c r="G6094" s="41" t="s">
        <v>164</v>
      </c>
      <c r="H6094" s="42">
        <v>1</v>
      </c>
      <c r="I6094" s="43">
        <f t="shared" ref="I6094:I6098" si="1039">L6094</f>
        <v>779.5</v>
      </c>
      <c r="J6094" s="43">
        <f t="shared" ref="J6094:J6098" si="1040">H6094*I6094</f>
        <v>779.5</v>
      </c>
      <c r="L6094">
        <f>_xlfn.XLOOKUP(B6094,Analítico!B:B,Analítico!I:I,0)</f>
        <v>779.5</v>
      </c>
    </row>
    <row r="6095" spans="1:12" ht="25.5" customHeight="1" x14ac:dyDescent="0.25">
      <c r="A6095" s="50" t="s">
        <v>1638</v>
      </c>
      <c r="B6095" s="51" t="s">
        <v>1658</v>
      </c>
      <c r="C6095" s="50" t="s">
        <v>157</v>
      </c>
      <c r="D6095" s="50" t="s">
        <v>1659</v>
      </c>
      <c r="E6095" s="248" t="s">
        <v>1637</v>
      </c>
      <c r="F6095" s="248"/>
      <c r="G6095" s="52" t="s">
        <v>266</v>
      </c>
      <c r="H6095" s="53">
        <v>1.1539999999999999</v>
      </c>
      <c r="I6095" s="43">
        <f t="shared" si="1039"/>
        <v>25.97</v>
      </c>
      <c r="J6095" s="43">
        <f t="shared" si="1040"/>
        <v>29.969379999999997</v>
      </c>
      <c r="L6095">
        <f>_xlfn.XLOOKUP(B6095,Analítico!B:B,Analítico!I:I,0)</f>
        <v>25.97</v>
      </c>
    </row>
    <row r="6096" spans="1:12" ht="24" customHeight="1" x14ac:dyDescent="0.25">
      <c r="A6096" s="50" t="s">
        <v>1638</v>
      </c>
      <c r="B6096" s="51" t="s">
        <v>1186</v>
      </c>
      <c r="C6096" s="50" t="s">
        <v>157</v>
      </c>
      <c r="D6096" s="50" t="s">
        <v>1187</v>
      </c>
      <c r="E6096" s="248" t="s">
        <v>1637</v>
      </c>
      <c r="F6096" s="248"/>
      <c r="G6096" s="52" t="s">
        <v>266</v>
      </c>
      <c r="H6096" s="53">
        <v>0.55649999999999999</v>
      </c>
      <c r="I6096" s="43">
        <f t="shared" si="1039"/>
        <v>18.82</v>
      </c>
      <c r="J6096" s="43">
        <f t="shared" si="1040"/>
        <v>10.473330000000001</v>
      </c>
      <c r="L6096">
        <f>_xlfn.XLOOKUP(B6096,Analítico!B:B,Analítico!I:I,0)</f>
        <v>18.82</v>
      </c>
    </row>
    <row r="6097" spans="1:12" ht="39" customHeight="1" x14ac:dyDescent="0.25">
      <c r="A6097" s="55" t="s">
        <v>1627</v>
      </c>
      <c r="B6097" s="56" t="s">
        <v>2178</v>
      </c>
      <c r="C6097" s="55" t="s">
        <v>157</v>
      </c>
      <c r="D6097" s="55" t="s">
        <v>2179</v>
      </c>
      <c r="E6097" s="249" t="s">
        <v>1648</v>
      </c>
      <c r="F6097" s="249"/>
      <c r="G6097" s="57" t="s">
        <v>164</v>
      </c>
      <c r="H6097" s="58">
        <v>2</v>
      </c>
      <c r="I6097" s="43">
        <f t="shared" si="1039"/>
        <v>23.59</v>
      </c>
      <c r="J6097" s="43">
        <f t="shared" si="1040"/>
        <v>47.18</v>
      </c>
      <c r="L6097">
        <f>_xlfn.XLOOKUP(B6097,Analítico!B:B,Analítico!I:I,0)</f>
        <v>23.59</v>
      </c>
    </row>
    <row r="6098" spans="1:12" ht="25.5" customHeight="1" x14ac:dyDescent="0.25">
      <c r="A6098" s="55" t="s">
        <v>1627</v>
      </c>
      <c r="B6098" s="56" t="s">
        <v>2180</v>
      </c>
      <c r="C6098" s="55" t="s">
        <v>157</v>
      </c>
      <c r="D6098" s="55" t="s">
        <v>2181</v>
      </c>
      <c r="E6098" s="249" t="s">
        <v>1648</v>
      </c>
      <c r="F6098" s="249"/>
      <c r="G6098" s="57" t="s">
        <v>164</v>
      </c>
      <c r="H6098" s="58">
        <v>1</v>
      </c>
      <c r="I6098" s="43">
        <f t="shared" si="1039"/>
        <v>10.06</v>
      </c>
      <c r="J6098" s="43">
        <f t="shared" si="1040"/>
        <v>10.06</v>
      </c>
      <c r="L6098">
        <f>_xlfn.XLOOKUP(B6098,Analítico!B:B,Analítico!I:I,0)</f>
        <v>10.06</v>
      </c>
    </row>
    <row r="6099" spans="1:12" ht="25.5" customHeight="1" x14ac:dyDescent="0.25">
      <c r="A6099" s="55" t="s">
        <v>1627</v>
      </c>
      <c r="B6099" s="56" t="s">
        <v>3979</v>
      </c>
      <c r="C6099" s="55" t="s">
        <v>157</v>
      </c>
      <c r="D6099" s="55" t="s">
        <v>3980</v>
      </c>
      <c r="E6099" s="249" t="s">
        <v>1648</v>
      </c>
      <c r="F6099" s="249"/>
      <c r="G6099" s="57" t="s">
        <v>164</v>
      </c>
      <c r="H6099" s="58">
        <v>1</v>
      </c>
      <c r="I6099" s="59">
        <v>685.24</v>
      </c>
      <c r="J6099" s="59">
        <v>685.24</v>
      </c>
      <c r="L6099">
        <f>_xlfn.XLOOKUP(B6099,Analítico!B:B,Analítico!I:I,0)</f>
        <v>0</v>
      </c>
    </row>
    <row r="6100" spans="1:12" ht="24" customHeight="1" thickBot="1" x14ac:dyDescent="0.3">
      <c r="A6100" s="55" t="s">
        <v>1627</v>
      </c>
      <c r="B6100" s="56" t="s">
        <v>2182</v>
      </c>
      <c r="C6100" s="55" t="s">
        <v>157</v>
      </c>
      <c r="D6100" s="55" t="s">
        <v>2183</v>
      </c>
      <c r="E6100" s="249" t="s">
        <v>1648</v>
      </c>
      <c r="F6100" s="249"/>
      <c r="G6100" s="57" t="s">
        <v>259</v>
      </c>
      <c r="H6100" s="58">
        <v>8.8099999999999998E-2</v>
      </c>
      <c r="I6100" s="43">
        <f>L6100</f>
        <v>93.59</v>
      </c>
      <c r="J6100" s="43">
        <f>H6100*I6100</f>
        <v>8.245279</v>
      </c>
      <c r="L6100">
        <f>_xlfn.XLOOKUP(B6100,Analítico!B:B,Analítico!I:I,0)</f>
        <v>93.59</v>
      </c>
    </row>
    <row r="6101" spans="1:12" ht="26.25" hidden="1" thickBot="1" x14ac:dyDescent="0.3">
      <c r="A6101" s="44"/>
      <c r="B6101" s="44"/>
      <c r="C6101" s="44"/>
      <c r="D6101" s="44"/>
      <c r="E6101" s="44" t="s">
        <v>1629</v>
      </c>
      <c r="F6101" s="45">
        <v>31.7</v>
      </c>
      <c r="G6101" s="44" t="s">
        <v>1630</v>
      </c>
      <c r="H6101" s="45">
        <v>0</v>
      </c>
      <c r="I6101" s="44" t="s">
        <v>1631</v>
      </c>
      <c r="J6101" s="45">
        <v>31.7</v>
      </c>
      <c r="L6101">
        <f>_xlfn.XLOOKUP(B6101,Analítico!B:B,Analítico!I:I,0)</f>
        <v>0</v>
      </c>
    </row>
    <row r="6102" spans="1:12" ht="15" hidden="1" customHeight="1" thickBot="1" x14ac:dyDescent="0.3">
      <c r="A6102" s="44"/>
      <c r="B6102" s="44"/>
      <c r="C6102" s="44"/>
      <c r="D6102" s="44"/>
      <c r="E6102" s="44" t="s">
        <v>1632</v>
      </c>
      <c r="F6102" s="45">
        <v>174.46</v>
      </c>
      <c r="G6102" s="44"/>
      <c r="H6102" s="229" t="s">
        <v>1633</v>
      </c>
      <c r="I6102" s="229"/>
      <c r="J6102" s="45">
        <v>967.47</v>
      </c>
      <c r="L6102">
        <f>_xlfn.XLOOKUP(B6102,Analítico!B:B,Analítico!I:I,0)</f>
        <v>0</v>
      </c>
    </row>
    <row r="6103" spans="1:12" ht="0.75" customHeight="1" thickTop="1" x14ac:dyDescent="0.25">
      <c r="A6103" s="49"/>
      <c r="B6103" s="49"/>
      <c r="C6103" s="49"/>
      <c r="D6103" s="49"/>
      <c r="E6103" s="49"/>
      <c r="F6103" s="49"/>
      <c r="G6103" s="49"/>
      <c r="H6103" s="49"/>
      <c r="I6103" s="49"/>
      <c r="J6103" s="49"/>
      <c r="L6103">
        <f>_xlfn.XLOOKUP(B6103,Analítico!B:B,Analítico!I:I,0)</f>
        <v>0</v>
      </c>
    </row>
    <row r="6104" spans="1:12" ht="18" hidden="1" customHeight="1" x14ac:dyDescent="0.25">
      <c r="A6104" s="36"/>
      <c r="B6104" s="37" t="s">
        <v>137</v>
      </c>
      <c r="C6104" s="36" t="s">
        <v>138</v>
      </c>
      <c r="D6104" s="36" t="s">
        <v>9</v>
      </c>
      <c r="E6104" s="250" t="s">
        <v>1626</v>
      </c>
      <c r="F6104" s="250"/>
      <c r="G6104" s="38" t="s">
        <v>139</v>
      </c>
      <c r="H6104" s="37" t="s">
        <v>140</v>
      </c>
      <c r="I6104" s="37" t="s">
        <v>141</v>
      </c>
      <c r="J6104" s="37" t="s">
        <v>10</v>
      </c>
      <c r="L6104" t="str">
        <f>_xlfn.XLOOKUP(B6104,Analítico!B:B,Analítico!I:I,0)</f>
        <v>Valor Unit</v>
      </c>
    </row>
    <row r="6105" spans="1:12" ht="39" customHeight="1" x14ac:dyDescent="0.25">
      <c r="A6105" s="39" t="s">
        <v>1636</v>
      </c>
      <c r="B6105" s="40" t="s">
        <v>3530</v>
      </c>
      <c r="C6105" s="39" t="s">
        <v>157</v>
      </c>
      <c r="D6105" s="39" t="s">
        <v>3531</v>
      </c>
      <c r="E6105" s="251" t="s">
        <v>1900</v>
      </c>
      <c r="F6105" s="251"/>
      <c r="G6105" s="41" t="s">
        <v>1904</v>
      </c>
      <c r="H6105" s="42">
        <v>1</v>
      </c>
      <c r="I6105" s="43">
        <v>0.5</v>
      </c>
      <c r="J6105" s="43">
        <v>0.5</v>
      </c>
      <c r="L6105">
        <f>_xlfn.XLOOKUP(B6105,Analítico!B:B,Analítico!I:I,0)</f>
        <v>0</v>
      </c>
    </row>
    <row r="6106" spans="1:12" ht="39" customHeight="1" x14ac:dyDescent="0.25">
      <c r="A6106" s="50" t="s">
        <v>1638</v>
      </c>
      <c r="B6106" s="51" t="s">
        <v>3981</v>
      </c>
      <c r="C6106" s="50" t="s">
        <v>157</v>
      </c>
      <c r="D6106" s="50" t="s">
        <v>3982</v>
      </c>
      <c r="E6106" s="248" t="s">
        <v>1900</v>
      </c>
      <c r="F6106" s="248"/>
      <c r="G6106" s="52" t="s">
        <v>266</v>
      </c>
      <c r="H6106" s="53">
        <v>1</v>
      </c>
      <c r="I6106" s="54">
        <v>0.45</v>
      </c>
      <c r="J6106" s="54">
        <v>0.45</v>
      </c>
      <c r="L6106">
        <f>_xlfn.XLOOKUP(B6106,Analítico!B:B,Analítico!I:I,0)</f>
        <v>0</v>
      </c>
    </row>
    <row r="6107" spans="1:12" ht="39" customHeight="1" thickBot="1" x14ac:dyDescent="0.3">
      <c r="A6107" s="50" t="s">
        <v>1638</v>
      </c>
      <c r="B6107" s="51" t="s">
        <v>3983</v>
      </c>
      <c r="C6107" s="50" t="s">
        <v>157</v>
      </c>
      <c r="D6107" s="50" t="s">
        <v>3984</v>
      </c>
      <c r="E6107" s="248" t="s">
        <v>1900</v>
      </c>
      <c r="F6107" s="248"/>
      <c r="G6107" s="52" t="s">
        <v>266</v>
      </c>
      <c r="H6107" s="53">
        <v>1</v>
      </c>
      <c r="I6107" s="54">
        <v>0.05</v>
      </c>
      <c r="J6107" s="54">
        <v>0.05</v>
      </c>
      <c r="L6107">
        <f>_xlfn.XLOOKUP(B6107,Analítico!B:B,Analítico!I:I,0)</f>
        <v>0</v>
      </c>
    </row>
    <row r="6108" spans="1:12" ht="26.25" hidden="1" thickBot="1" x14ac:dyDescent="0.3">
      <c r="A6108" s="44"/>
      <c r="B6108" s="44"/>
      <c r="C6108" s="44"/>
      <c r="D6108" s="44"/>
      <c r="E6108" s="44" t="s">
        <v>1629</v>
      </c>
      <c r="F6108" s="45">
        <v>0</v>
      </c>
      <c r="G6108" s="44" t="s">
        <v>1630</v>
      </c>
      <c r="H6108" s="45">
        <v>0</v>
      </c>
      <c r="I6108" s="44" t="s">
        <v>1631</v>
      </c>
      <c r="J6108" s="45">
        <v>0</v>
      </c>
      <c r="L6108">
        <f>_xlfn.XLOOKUP(B6108,Analítico!B:B,Analítico!I:I,0)</f>
        <v>0</v>
      </c>
    </row>
    <row r="6109" spans="1:12" ht="15" hidden="1" customHeight="1" thickBot="1" x14ac:dyDescent="0.3">
      <c r="A6109" s="44"/>
      <c r="B6109" s="44"/>
      <c r="C6109" s="44"/>
      <c r="D6109" s="44"/>
      <c r="E6109" s="44" t="s">
        <v>1632</v>
      </c>
      <c r="F6109" s="45">
        <v>0.11</v>
      </c>
      <c r="G6109" s="44"/>
      <c r="H6109" s="229" t="s">
        <v>1633</v>
      </c>
      <c r="I6109" s="229"/>
      <c r="J6109" s="45">
        <v>0.61</v>
      </c>
      <c r="L6109">
        <f>_xlfn.XLOOKUP(B6109,Analítico!B:B,Analítico!I:I,0)</f>
        <v>0</v>
      </c>
    </row>
    <row r="6110" spans="1:12" ht="0.75" customHeight="1" thickTop="1" x14ac:dyDescent="0.25">
      <c r="A6110" s="49"/>
      <c r="B6110" s="49"/>
      <c r="C6110" s="49"/>
      <c r="D6110" s="49"/>
      <c r="E6110" s="49"/>
      <c r="F6110" s="49"/>
      <c r="G6110" s="49"/>
      <c r="H6110" s="49"/>
      <c r="I6110" s="49"/>
      <c r="J6110" s="49"/>
      <c r="L6110">
        <f>_xlfn.XLOOKUP(B6110,Analítico!B:B,Analítico!I:I,0)</f>
        <v>0</v>
      </c>
    </row>
    <row r="6111" spans="1:12" ht="18" hidden="1" customHeight="1" x14ac:dyDescent="0.25">
      <c r="A6111" s="36"/>
      <c r="B6111" s="37" t="s">
        <v>137</v>
      </c>
      <c r="C6111" s="36" t="s">
        <v>138</v>
      </c>
      <c r="D6111" s="36" t="s">
        <v>9</v>
      </c>
      <c r="E6111" s="250" t="s">
        <v>1626</v>
      </c>
      <c r="F6111" s="250"/>
      <c r="G6111" s="38" t="s">
        <v>139</v>
      </c>
      <c r="H6111" s="37" t="s">
        <v>140</v>
      </c>
      <c r="I6111" s="37" t="s">
        <v>141</v>
      </c>
      <c r="J6111" s="37" t="s">
        <v>10</v>
      </c>
      <c r="L6111" t="str">
        <f>_xlfn.XLOOKUP(B6111,Analítico!B:B,Analítico!I:I,0)</f>
        <v>Valor Unit</v>
      </c>
    </row>
    <row r="6112" spans="1:12" ht="39" customHeight="1" x14ac:dyDescent="0.25">
      <c r="A6112" s="39" t="s">
        <v>1636</v>
      </c>
      <c r="B6112" s="40" t="s">
        <v>3528</v>
      </c>
      <c r="C6112" s="39" t="s">
        <v>157</v>
      </c>
      <c r="D6112" s="39" t="s">
        <v>3529</v>
      </c>
      <c r="E6112" s="251" t="s">
        <v>1900</v>
      </c>
      <c r="F6112" s="251"/>
      <c r="G6112" s="41" t="s">
        <v>1901</v>
      </c>
      <c r="H6112" s="42">
        <v>1</v>
      </c>
      <c r="I6112" s="43">
        <v>1.29</v>
      </c>
      <c r="J6112" s="43">
        <v>1.29</v>
      </c>
      <c r="L6112">
        <f>_xlfn.XLOOKUP(B6112,Analítico!B:B,Analítico!I:I,0)</f>
        <v>0</v>
      </c>
    </row>
    <row r="6113" spans="1:12" ht="39" customHeight="1" x14ac:dyDescent="0.25">
      <c r="A6113" s="50" t="s">
        <v>1638</v>
      </c>
      <c r="B6113" s="51" t="s">
        <v>3981</v>
      </c>
      <c r="C6113" s="50" t="s">
        <v>157</v>
      </c>
      <c r="D6113" s="50" t="s">
        <v>3982</v>
      </c>
      <c r="E6113" s="248" t="s">
        <v>1900</v>
      </c>
      <c r="F6113" s="248"/>
      <c r="G6113" s="52" t="s">
        <v>266</v>
      </c>
      <c r="H6113" s="53">
        <v>1</v>
      </c>
      <c r="I6113" s="54">
        <v>0.45</v>
      </c>
      <c r="J6113" s="54">
        <v>0.45</v>
      </c>
      <c r="L6113">
        <f>_xlfn.XLOOKUP(B6113,Analítico!B:B,Analítico!I:I,0)</f>
        <v>0</v>
      </c>
    </row>
    <row r="6114" spans="1:12" ht="39" customHeight="1" x14ac:dyDescent="0.25">
      <c r="A6114" s="50" t="s">
        <v>1638</v>
      </c>
      <c r="B6114" s="51" t="s">
        <v>3983</v>
      </c>
      <c r="C6114" s="50" t="s">
        <v>157</v>
      </c>
      <c r="D6114" s="50" t="s">
        <v>3984</v>
      </c>
      <c r="E6114" s="248" t="s">
        <v>1900</v>
      </c>
      <c r="F6114" s="248"/>
      <c r="G6114" s="52" t="s">
        <v>266</v>
      </c>
      <c r="H6114" s="53">
        <v>1</v>
      </c>
      <c r="I6114" s="54">
        <v>0.05</v>
      </c>
      <c r="J6114" s="54">
        <v>0.05</v>
      </c>
      <c r="L6114">
        <f>_xlfn.XLOOKUP(B6114,Analítico!B:B,Analítico!I:I,0)</f>
        <v>0</v>
      </c>
    </row>
    <row r="6115" spans="1:12" ht="39" customHeight="1" x14ac:dyDescent="0.25">
      <c r="A6115" s="50" t="s">
        <v>1638</v>
      </c>
      <c r="B6115" s="51" t="s">
        <v>3985</v>
      </c>
      <c r="C6115" s="50" t="s">
        <v>157</v>
      </c>
      <c r="D6115" s="50" t="s">
        <v>3986</v>
      </c>
      <c r="E6115" s="248" t="s">
        <v>1900</v>
      </c>
      <c r="F6115" s="248"/>
      <c r="G6115" s="52" t="s">
        <v>266</v>
      </c>
      <c r="H6115" s="53">
        <v>1</v>
      </c>
      <c r="I6115" s="54">
        <v>0.35</v>
      </c>
      <c r="J6115" s="54">
        <v>0.35</v>
      </c>
      <c r="L6115">
        <f>_xlfn.XLOOKUP(B6115,Analítico!B:B,Analítico!I:I,0)</f>
        <v>0</v>
      </c>
    </row>
    <row r="6116" spans="1:12" ht="39" customHeight="1" thickBot="1" x14ac:dyDescent="0.3">
      <c r="A6116" s="50" t="s">
        <v>1638</v>
      </c>
      <c r="B6116" s="51" t="s">
        <v>3987</v>
      </c>
      <c r="C6116" s="50" t="s">
        <v>157</v>
      </c>
      <c r="D6116" s="50" t="s">
        <v>3988</v>
      </c>
      <c r="E6116" s="248" t="s">
        <v>1900</v>
      </c>
      <c r="F6116" s="248"/>
      <c r="G6116" s="52" t="s">
        <v>266</v>
      </c>
      <c r="H6116" s="53">
        <v>1</v>
      </c>
      <c r="I6116" s="54">
        <v>0.44</v>
      </c>
      <c r="J6116" s="54">
        <v>0.44</v>
      </c>
      <c r="L6116">
        <f>_xlfn.XLOOKUP(B6116,Analítico!B:B,Analítico!I:I,0)</f>
        <v>0</v>
      </c>
    </row>
    <row r="6117" spans="1:12" ht="26.25" hidden="1" thickBot="1" x14ac:dyDescent="0.3">
      <c r="A6117" s="44"/>
      <c r="B6117" s="44"/>
      <c r="C6117" s="44"/>
      <c r="D6117" s="44"/>
      <c r="E6117" s="44" t="s">
        <v>1629</v>
      </c>
      <c r="F6117" s="45">
        <v>0</v>
      </c>
      <c r="G6117" s="44" t="s">
        <v>1630</v>
      </c>
      <c r="H6117" s="45">
        <v>0</v>
      </c>
      <c r="I6117" s="44" t="s">
        <v>1631</v>
      </c>
      <c r="J6117" s="45">
        <v>0</v>
      </c>
      <c r="L6117">
        <f>_xlfn.XLOOKUP(B6117,Analítico!B:B,Analítico!I:I,0)</f>
        <v>0</v>
      </c>
    </row>
    <row r="6118" spans="1:12" ht="15" hidden="1" customHeight="1" thickBot="1" x14ac:dyDescent="0.3">
      <c r="A6118" s="44"/>
      <c r="B6118" s="44"/>
      <c r="C6118" s="44"/>
      <c r="D6118" s="44"/>
      <c r="E6118" s="44" t="s">
        <v>1632</v>
      </c>
      <c r="F6118" s="45">
        <v>0.28000000000000003</v>
      </c>
      <c r="G6118" s="44"/>
      <c r="H6118" s="229" t="s">
        <v>1633</v>
      </c>
      <c r="I6118" s="229"/>
      <c r="J6118" s="45">
        <v>1.57</v>
      </c>
      <c r="L6118">
        <f>_xlfn.XLOOKUP(B6118,Analítico!B:B,Analítico!I:I,0)</f>
        <v>0</v>
      </c>
    </row>
    <row r="6119" spans="1:12" ht="0.75" customHeight="1" thickTop="1" x14ac:dyDescent="0.25">
      <c r="A6119" s="49"/>
      <c r="B6119" s="49"/>
      <c r="C6119" s="49"/>
      <c r="D6119" s="49"/>
      <c r="E6119" s="49"/>
      <c r="F6119" s="49"/>
      <c r="G6119" s="49"/>
      <c r="H6119" s="49"/>
      <c r="I6119" s="49"/>
      <c r="J6119" s="49"/>
      <c r="L6119">
        <f>_xlfn.XLOOKUP(B6119,Analítico!B:B,Analítico!I:I,0)</f>
        <v>0</v>
      </c>
    </row>
    <row r="6120" spans="1:12" ht="18" hidden="1" customHeight="1" x14ac:dyDescent="0.25">
      <c r="A6120" s="36"/>
      <c r="B6120" s="37" t="s">
        <v>137</v>
      </c>
      <c r="C6120" s="36" t="s">
        <v>138</v>
      </c>
      <c r="D6120" s="36" t="s">
        <v>9</v>
      </c>
      <c r="E6120" s="250" t="s">
        <v>1626</v>
      </c>
      <c r="F6120" s="250"/>
      <c r="G6120" s="38" t="s">
        <v>139</v>
      </c>
      <c r="H6120" s="37" t="s">
        <v>140</v>
      </c>
      <c r="I6120" s="37" t="s">
        <v>141</v>
      </c>
      <c r="J6120" s="37" t="s">
        <v>10</v>
      </c>
      <c r="L6120" t="str">
        <f>_xlfn.XLOOKUP(B6120,Analítico!B:B,Analítico!I:I,0)</f>
        <v>Valor Unit</v>
      </c>
    </row>
    <row r="6121" spans="1:12" ht="39" customHeight="1" x14ac:dyDescent="0.25">
      <c r="A6121" s="39" t="s">
        <v>1636</v>
      </c>
      <c r="B6121" s="40" t="s">
        <v>3981</v>
      </c>
      <c r="C6121" s="39" t="s">
        <v>157</v>
      </c>
      <c r="D6121" s="39" t="s">
        <v>3982</v>
      </c>
      <c r="E6121" s="251" t="s">
        <v>1900</v>
      </c>
      <c r="F6121" s="251"/>
      <c r="G6121" s="41" t="s">
        <v>266</v>
      </c>
      <c r="H6121" s="42">
        <v>1</v>
      </c>
      <c r="I6121" s="43">
        <v>0.45</v>
      </c>
      <c r="J6121" s="43">
        <v>0.45</v>
      </c>
      <c r="L6121">
        <f>_xlfn.XLOOKUP(B6121,Analítico!B:B,Analítico!I:I,0)</f>
        <v>0</v>
      </c>
    </row>
    <row r="6122" spans="1:12" ht="25.5" customHeight="1" thickBot="1" x14ac:dyDescent="0.3">
      <c r="A6122" s="55" t="s">
        <v>1627</v>
      </c>
      <c r="B6122" s="56" t="s">
        <v>3989</v>
      </c>
      <c r="C6122" s="55" t="s">
        <v>157</v>
      </c>
      <c r="D6122" s="55" t="s">
        <v>3990</v>
      </c>
      <c r="E6122" s="249" t="s">
        <v>1643</v>
      </c>
      <c r="F6122" s="249"/>
      <c r="G6122" s="57" t="s">
        <v>164</v>
      </c>
      <c r="H6122" s="58">
        <v>1.2799999999999999E-4</v>
      </c>
      <c r="I6122" s="59">
        <v>3516.58</v>
      </c>
      <c r="J6122" s="59">
        <v>0.45</v>
      </c>
      <c r="L6122">
        <f>_xlfn.XLOOKUP(B6122,Analítico!B:B,Analítico!I:I,0)</f>
        <v>0</v>
      </c>
    </row>
    <row r="6123" spans="1:12" ht="26.25" hidden="1" thickBot="1" x14ac:dyDescent="0.3">
      <c r="A6123" s="44"/>
      <c r="B6123" s="44"/>
      <c r="C6123" s="44"/>
      <c r="D6123" s="44"/>
      <c r="E6123" s="44" t="s">
        <v>1629</v>
      </c>
      <c r="F6123" s="45">
        <v>0</v>
      </c>
      <c r="G6123" s="44" t="s">
        <v>1630</v>
      </c>
      <c r="H6123" s="45">
        <v>0</v>
      </c>
      <c r="I6123" s="44" t="s">
        <v>1631</v>
      </c>
      <c r="J6123" s="45">
        <v>0</v>
      </c>
      <c r="L6123">
        <f>_xlfn.XLOOKUP(B6123,Analítico!B:B,Analítico!I:I,0)</f>
        <v>0</v>
      </c>
    </row>
    <row r="6124" spans="1:12" ht="15" hidden="1" customHeight="1" thickBot="1" x14ac:dyDescent="0.3">
      <c r="A6124" s="44"/>
      <c r="B6124" s="44"/>
      <c r="C6124" s="44"/>
      <c r="D6124" s="44"/>
      <c r="E6124" s="44" t="s">
        <v>1632</v>
      </c>
      <c r="F6124" s="45">
        <v>0.09</v>
      </c>
      <c r="G6124" s="44"/>
      <c r="H6124" s="229" t="s">
        <v>1633</v>
      </c>
      <c r="I6124" s="229"/>
      <c r="J6124" s="45">
        <v>0.54</v>
      </c>
      <c r="L6124">
        <f>_xlfn.XLOOKUP(B6124,Analítico!B:B,Analítico!I:I,0)</f>
        <v>0</v>
      </c>
    </row>
    <row r="6125" spans="1:12" ht="0.75" customHeight="1" thickTop="1" x14ac:dyDescent="0.25">
      <c r="A6125" s="49"/>
      <c r="B6125" s="49"/>
      <c r="C6125" s="49"/>
      <c r="D6125" s="49"/>
      <c r="E6125" s="49"/>
      <c r="F6125" s="49"/>
      <c r="G6125" s="49"/>
      <c r="H6125" s="49"/>
      <c r="I6125" s="49"/>
      <c r="J6125" s="49"/>
      <c r="L6125">
        <f>_xlfn.XLOOKUP(B6125,Analítico!B:B,Analítico!I:I,0)</f>
        <v>0</v>
      </c>
    </row>
    <row r="6126" spans="1:12" ht="18" hidden="1" customHeight="1" x14ac:dyDescent="0.25">
      <c r="A6126" s="36"/>
      <c r="B6126" s="37" t="s">
        <v>137</v>
      </c>
      <c r="C6126" s="36" t="s">
        <v>138</v>
      </c>
      <c r="D6126" s="36" t="s">
        <v>9</v>
      </c>
      <c r="E6126" s="250" t="s">
        <v>1626</v>
      </c>
      <c r="F6126" s="250"/>
      <c r="G6126" s="38" t="s">
        <v>139</v>
      </c>
      <c r="H6126" s="37" t="s">
        <v>140</v>
      </c>
      <c r="I6126" s="37" t="s">
        <v>141</v>
      </c>
      <c r="J6126" s="37" t="s">
        <v>10</v>
      </c>
      <c r="L6126" t="str">
        <f>_xlfn.XLOOKUP(B6126,Analítico!B:B,Analítico!I:I,0)</f>
        <v>Valor Unit</v>
      </c>
    </row>
    <row r="6127" spans="1:12" ht="39" customHeight="1" x14ac:dyDescent="0.25">
      <c r="A6127" s="39" t="s">
        <v>1636</v>
      </c>
      <c r="B6127" s="40" t="s">
        <v>3983</v>
      </c>
      <c r="C6127" s="39" t="s">
        <v>157</v>
      </c>
      <c r="D6127" s="39" t="s">
        <v>3984</v>
      </c>
      <c r="E6127" s="251" t="s">
        <v>1900</v>
      </c>
      <c r="F6127" s="251"/>
      <c r="G6127" s="41" t="s">
        <v>266</v>
      </c>
      <c r="H6127" s="42">
        <v>1</v>
      </c>
      <c r="I6127" s="43">
        <v>0.05</v>
      </c>
      <c r="J6127" s="43">
        <v>0.05</v>
      </c>
      <c r="L6127">
        <f>_xlfn.XLOOKUP(B6127,Analítico!B:B,Analítico!I:I,0)</f>
        <v>0</v>
      </c>
    </row>
    <row r="6128" spans="1:12" ht="25.5" customHeight="1" thickBot="1" x14ac:dyDescent="0.3">
      <c r="A6128" s="55" t="s">
        <v>1627</v>
      </c>
      <c r="B6128" s="56" t="s">
        <v>3989</v>
      </c>
      <c r="C6128" s="55" t="s">
        <v>157</v>
      </c>
      <c r="D6128" s="55" t="s">
        <v>3990</v>
      </c>
      <c r="E6128" s="249" t="s">
        <v>1643</v>
      </c>
      <c r="F6128" s="249"/>
      <c r="G6128" s="57" t="s">
        <v>164</v>
      </c>
      <c r="H6128" s="58">
        <v>1.5099999999999999E-5</v>
      </c>
      <c r="I6128" s="59">
        <v>3516.58</v>
      </c>
      <c r="J6128" s="59">
        <v>0.05</v>
      </c>
      <c r="L6128">
        <f>_xlfn.XLOOKUP(B6128,Analítico!B:B,Analítico!I:I,0)</f>
        <v>0</v>
      </c>
    </row>
    <row r="6129" spans="1:12" ht="26.25" hidden="1" thickBot="1" x14ac:dyDescent="0.3">
      <c r="A6129" s="44"/>
      <c r="B6129" s="44"/>
      <c r="C6129" s="44"/>
      <c r="D6129" s="44"/>
      <c r="E6129" s="44" t="s">
        <v>1629</v>
      </c>
      <c r="F6129" s="45">
        <v>0</v>
      </c>
      <c r="G6129" s="44" t="s">
        <v>1630</v>
      </c>
      <c r="H6129" s="45">
        <v>0</v>
      </c>
      <c r="I6129" s="44" t="s">
        <v>1631</v>
      </c>
      <c r="J6129" s="45">
        <v>0</v>
      </c>
      <c r="L6129">
        <f>_xlfn.XLOOKUP(B6129,Analítico!B:B,Analítico!I:I,0)</f>
        <v>0</v>
      </c>
    </row>
    <row r="6130" spans="1:12" ht="15" hidden="1" customHeight="1" thickBot="1" x14ac:dyDescent="0.3">
      <c r="A6130" s="44"/>
      <c r="B6130" s="44"/>
      <c r="C6130" s="44"/>
      <c r="D6130" s="44"/>
      <c r="E6130" s="44" t="s">
        <v>1632</v>
      </c>
      <c r="F6130" s="45">
        <v>0.01</v>
      </c>
      <c r="G6130" s="44"/>
      <c r="H6130" s="229" t="s">
        <v>1633</v>
      </c>
      <c r="I6130" s="229"/>
      <c r="J6130" s="45">
        <v>0.06</v>
      </c>
      <c r="L6130">
        <f>_xlfn.XLOOKUP(B6130,Analítico!B:B,Analítico!I:I,0)</f>
        <v>0</v>
      </c>
    </row>
    <row r="6131" spans="1:12" ht="0.75" customHeight="1" thickTop="1" x14ac:dyDescent="0.25">
      <c r="A6131" s="49"/>
      <c r="B6131" s="49"/>
      <c r="C6131" s="49"/>
      <c r="D6131" s="49"/>
      <c r="E6131" s="49"/>
      <c r="F6131" s="49"/>
      <c r="G6131" s="49"/>
      <c r="H6131" s="49"/>
      <c r="I6131" s="49"/>
      <c r="J6131" s="49"/>
      <c r="L6131">
        <f>_xlfn.XLOOKUP(B6131,Analítico!B:B,Analítico!I:I,0)</f>
        <v>0</v>
      </c>
    </row>
    <row r="6132" spans="1:12" ht="18" hidden="1" customHeight="1" x14ac:dyDescent="0.25">
      <c r="A6132" s="36"/>
      <c r="B6132" s="37" t="s">
        <v>137</v>
      </c>
      <c r="C6132" s="36" t="s">
        <v>138</v>
      </c>
      <c r="D6132" s="36" t="s">
        <v>9</v>
      </c>
      <c r="E6132" s="250" t="s">
        <v>1626</v>
      </c>
      <c r="F6132" s="250"/>
      <c r="G6132" s="38" t="s">
        <v>139</v>
      </c>
      <c r="H6132" s="37" t="s">
        <v>140</v>
      </c>
      <c r="I6132" s="37" t="s">
        <v>141</v>
      </c>
      <c r="J6132" s="37" t="s">
        <v>10</v>
      </c>
      <c r="L6132" t="str">
        <f>_xlfn.XLOOKUP(B6132,Analítico!B:B,Analítico!I:I,0)</f>
        <v>Valor Unit</v>
      </c>
    </row>
    <row r="6133" spans="1:12" ht="39" customHeight="1" x14ac:dyDescent="0.25">
      <c r="A6133" s="39" t="s">
        <v>1636</v>
      </c>
      <c r="B6133" s="40" t="s">
        <v>3985</v>
      </c>
      <c r="C6133" s="39" t="s">
        <v>157</v>
      </c>
      <c r="D6133" s="39" t="s">
        <v>3986</v>
      </c>
      <c r="E6133" s="251" t="s">
        <v>1900</v>
      </c>
      <c r="F6133" s="251"/>
      <c r="G6133" s="41" t="s">
        <v>266</v>
      </c>
      <c r="H6133" s="42">
        <v>1</v>
      </c>
      <c r="I6133" s="43">
        <v>0.35</v>
      </c>
      <c r="J6133" s="43">
        <v>0.35</v>
      </c>
      <c r="L6133">
        <f>_xlfn.XLOOKUP(B6133,Analítico!B:B,Analítico!I:I,0)</f>
        <v>0</v>
      </c>
    </row>
    <row r="6134" spans="1:12" ht="25.5" customHeight="1" thickBot="1" x14ac:dyDescent="0.3">
      <c r="A6134" s="55" t="s">
        <v>1627</v>
      </c>
      <c r="B6134" s="56" t="s">
        <v>3989</v>
      </c>
      <c r="C6134" s="55" t="s">
        <v>157</v>
      </c>
      <c r="D6134" s="55" t="s">
        <v>3990</v>
      </c>
      <c r="E6134" s="249" t="s">
        <v>1643</v>
      </c>
      <c r="F6134" s="249"/>
      <c r="G6134" s="57" t="s">
        <v>164</v>
      </c>
      <c r="H6134" s="58">
        <v>1E-4</v>
      </c>
      <c r="I6134" s="59">
        <v>3516.58</v>
      </c>
      <c r="J6134" s="59">
        <v>0.35</v>
      </c>
      <c r="L6134">
        <f>_xlfn.XLOOKUP(B6134,Analítico!B:B,Analítico!I:I,0)</f>
        <v>0</v>
      </c>
    </row>
    <row r="6135" spans="1:12" ht="26.25" hidden="1" thickBot="1" x14ac:dyDescent="0.3">
      <c r="A6135" s="44"/>
      <c r="B6135" s="44"/>
      <c r="C6135" s="44"/>
      <c r="D6135" s="44"/>
      <c r="E6135" s="44" t="s">
        <v>1629</v>
      </c>
      <c r="F6135" s="45">
        <v>0</v>
      </c>
      <c r="G6135" s="44" t="s">
        <v>1630</v>
      </c>
      <c r="H6135" s="45">
        <v>0</v>
      </c>
      <c r="I6135" s="44" t="s">
        <v>1631</v>
      </c>
      <c r="J6135" s="45">
        <v>0</v>
      </c>
      <c r="L6135">
        <f>_xlfn.XLOOKUP(B6135,Analítico!B:B,Analítico!I:I,0)</f>
        <v>0</v>
      </c>
    </row>
    <row r="6136" spans="1:12" ht="15" hidden="1" customHeight="1" thickBot="1" x14ac:dyDescent="0.3">
      <c r="A6136" s="44"/>
      <c r="B6136" s="44"/>
      <c r="C6136" s="44"/>
      <c r="D6136" s="44"/>
      <c r="E6136" s="44" t="s">
        <v>1632</v>
      </c>
      <c r="F6136" s="45">
        <v>7.0000000000000007E-2</v>
      </c>
      <c r="G6136" s="44"/>
      <c r="H6136" s="229" t="s">
        <v>1633</v>
      </c>
      <c r="I6136" s="229"/>
      <c r="J6136" s="45">
        <v>0.42</v>
      </c>
      <c r="L6136">
        <f>_xlfn.XLOOKUP(B6136,Analítico!B:B,Analítico!I:I,0)</f>
        <v>0</v>
      </c>
    </row>
    <row r="6137" spans="1:12" ht="0.75" customHeight="1" thickTop="1" x14ac:dyDescent="0.25">
      <c r="A6137" s="49"/>
      <c r="B6137" s="49"/>
      <c r="C6137" s="49"/>
      <c r="D6137" s="49"/>
      <c r="E6137" s="49"/>
      <c r="F6137" s="49"/>
      <c r="G6137" s="49"/>
      <c r="H6137" s="49"/>
      <c r="I6137" s="49"/>
      <c r="J6137" s="49"/>
      <c r="L6137">
        <f>_xlfn.XLOOKUP(B6137,Analítico!B:B,Analítico!I:I,0)</f>
        <v>0</v>
      </c>
    </row>
    <row r="6138" spans="1:12" ht="18" hidden="1" customHeight="1" x14ac:dyDescent="0.25">
      <c r="A6138" s="36"/>
      <c r="B6138" s="37" t="s">
        <v>137</v>
      </c>
      <c r="C6138" s="36" t="s">
        <v>138</v>
      </c>
      <c r="D6138" s="36" t="s">
        <v>9</v>
      </c>
      <c r="E6138" s="250" t="s">
        <v>1626</v>
      </c>
      <c r="F6138" s="250"/>
      <c r="G6138" s="38" t="s">
        <v>139</v>
      </c>
      <c r="H6138" s="37" t="s">
        <v>140</v>
      </c>
      <c r="I6138" s="37" t="s">
        <v>141</v>
      </c>
      <c r="J6138" s="37" t="s">
        <v>10</v>
      </c>
      <c r="L6138" t="str">
        <f>_xlfn.XLOOKUP(B6138,Analítico!B:B,Analítico!I:I,0)</f>
        <v>Valor Unit</v>
      </c>
    </row>
    <row r="6139" spans="1:12" ht="39" customHeight="1" x14ac:dyDescent="0.25">
      <c r="A6139" s="39" t="s">
        <v>1636</v>
      </c>
      <c r="B6139" s="40" t="s">
        <v>3987</v>
      </c>
      <c r="C6139" s="39" t="s">
        <v>157</v>
      </c>
      <c r="D6139" s="39" t="s">
        <v>3988</v>
      </c>
      <c r="E6139" s="251" t="s">
        <v>1900</v>
      </c>
      <c r="F6139" s="251"/>
      <c r="G6139" s="41" t="s">
        <v>266</v>
      </c>
      <c r="H6139" s="42">
        <v>1</v>
      </c>
      <c r="I6139" s="43">
        <v>0.44</v>
      </c>
      <c r="J6139" s="43">
        <v>0.44</v>
      </c>
      <c r="L6139">
        <f>_xlfn.XLOOKUP(B6139,Analítico!B:B,Analítico!I:I,0)</f>
        <v>0</v>
      </c>
    </row>
    <row r="6140" spans="1:12" ht="25.5" customHeight="1" thickBot="1" x14ac:dyDescent="0.3">
      <c r="A6140" s="55" t="s">
        <v>1627</v>
      </c>
      <c r="B6140" s="56" t="s">
        <v>175</v>
      </c>
      <c r="C6140" s="55" t="s">
        <v>157</v>
      </c>
      <c r="D6140" s="55" t="s">
        <v>176</v>
      </c>
      <c r="E6140" s="249" t="s">
        <v>1648</v>
      </c>
      <c r="F6140" s="249"/>
      <c r="G6140" s="57" t="s">
        <v>177</v>
      </c>
      <c r="H6140" s="58">
        <v>0.52</v>
      </c>
      <c r="I6140" s="43">
        <f>L6140</f>
        <v>0.83785383606557384</v>
      </c>
      <c r="J6140" s="43">
        <f>H6140*I6140</f>
        <v>0.43568399475409841</v>
      </c>
      <c r="L6140">
        <f>_xlfn.XLOOKUP(B6140,Analítico!B:B,Analítico!I:I,0)</f>
        <v>0.83785383606557384</v>
      </c>
    </row>
    <row r="6141" spans="1:12" ht="26.25" hidden="1" thickBot="1" x14ac:dyDescent="0.3">
      <c r="A6141" s="44"/>
      <c r="B6141" s="44"/>
      <c r="C6141" s="44"/>
      <c r="D6141" s="44"/>
      <c r="E6141" s="44" t="s">
        <v>1629</v>
      </c>
      <c r="F6141" s="45">
        <v>0</v>
      </c>
      <c r="G6141" s="44" t="s">
        <v>1630</v>
      </c>
      <c r="H6141" s="45">
        <v>0</v>
      </c>
      <c r="I6141" s="44" t="s">
        <v>1631</v>
      </c>
      <c r="J6141" s="45">
        <v>0</v>
      </c>
      <c r="L6141">
        <f>_xlfn.XLOOKUP(B6141,Analítico!B:B,Analítico!I:I,0)</f>
        <v>0</v>
      </c>
    </row>
    <row r="6142" spans="1:12" ht="15" hidden="1" customHeight="1" thickBot="1" x14ac:dyDescent="0.3">
      <c r="A6142" s="44"/>
      <c r="B6142" s="44"/>
      <c r="C6142" s="44"/>
      <c r="D6142" s="44"/>
      <c r="E6142" s="44" t="s">
        <v>1632</v>
      </c>
      <c r="F6142" s="45">
        <v>0.09</v>
      </c>
      <c r="G6142" s="44"/>
      <c r="H6142" s="229" t="s">
        <v>1633</v>
      </c>
      <c r="I6142" s="229"/>
      <c r="J6142" s="45">
        <v>0.53</v>
      </c>
      <c r="L6142">
        <f>_xlfn.XLOOKUP(B6142,Analítico!B:B,Analítico!I:I,0)</f>
        <v>0</v>
      </c>
    </row>
    <row r="6143" spans="1:12" ht="0.75" customHeight="1" thickTop="1" x14ac:dyDescent="0.25">
      <c r="A6143" s="49"/>
      <c r="B6143" s="49"/>
      <c r="C6143" s="49"/>
      <c r="D6143" s="49"/>
      <c r="E6143" s="49"/>
      <c r="F6143" s="49"/>
      <c r="G6143" s="49"/>
      <c r="H6143" s="49"/>
      <c r="I6143" s="49"/>
      <c r="J6143" s="49"/>
      <c r="L6143">
        <f>_xlfn.XLOOKUP(B6143,Analítico!B:B,Analítico!I:I,0)</f>
        <v>0</v>
      </c>
    </row>
    <row r="6144" spans="1:12" ht="18" hidden="1" customHeight="1" x14ac:dyDescent="0.25">
      <c r="A6144" s="36"/>
      <c r="B6144" s="37" t="s">
        <v>137</v>
      </c>
      <c r="C6144" s="36" t="s">
        <v>138</v>
      </c>
      <c r="D6144" s="36" t="s">
        <v>9</v>
      </c>
      <c r="E6144" s="250" t="s">
        <v>1626</v>
      </c>
      <c r="F6144" s="250"/>
      <c r="G6144" s="38" t="s">
        <v>139</v>
      </c>
      <c r="H6144" s="37" t="s">
        <v>140</v>
      </c>
      <c r="I6144" s="37" t="s">
        <v>141</v>
      </c>
      <c r="J6144" s="37" t="s">
        <v>10</v>
      </c>
      <c r="L6144" t="str">
        <f>_xlfn.XLOOKUP(B6144,Analítico!B:B,Analítico!I:I,0)</f>
        <v>Valor Unit</v>
      </c>
    </row>
    <row r="6145" spans="1:12" ht="24" customHeight="1" x14ac:dyDescent="0.25">
      <c r="A6145" s="39" t="s">
        <v>1636</v>
      </c>
      <c r="B6145" s="40" t="s">
        <v>1917</v>
      </c>
      <c r="C6145" s="39" t="s">
        <v>157</v>
      </c>
      <c r="D6145" s="39" t="s">
        <v>1918</v>
      </c>
      <c r="E6145" s="251" t="s">
        <v>1637</v>
      </c>
      <c r="F6145" s="251"/>
      <c r="G6145" s="41" t="s">
        <v>266</v>
      </c>
      <c r="H6145" s="42">
        <v>1</v>
      </c>
      <c r="I6145" s="43">
        <f>L6145</f>
        <v>23.7</v>
      </c>
      <c r="J6145" s="43">
        <f>H6145*I6145</f>
        <v>23.7</v>
      </c>
      <c r="L6145">
        <f>_xlfn.XLOOKUP(B6145,Analítico!B:B,Analítico!I:I,0)</f>
        <v>23.7</v>
      </c>
    </row>
    <row r="6146" spans="1:12" ht="25.5" customHeight="1" x14ac:dyDescent="0.25">
      <c r="A6146" s="50" t="s">
        <v>1638</v>
      </c>
      <c r="B6146" s="51" t="s">
        <v>3650</v>
      </c>
      <c r="C6146" s="50" t="s">
        <v>157</v>
      </c>
      <c r="D6146" s="50" t="s">
        <v>3651</v>
      </c>
      <c r="E6146" s="248" t="s">
        <v>1637</v>
      </c>
      <c r="F6146" s="248"/>
      <c r="G6146" s="52" t="s">
        <v>266</v>
      </c>
      <c r="H6146" s="53">
        <v>1</v>
      </c>
      <c r="I6146" s="54">
        <v>0.27</v>
      </c>
      <c r="J6146" s="54">
        <v>0.27</v>
      </c>
      <c r="L6146">
        <f>_xlfn.XLOOKUP(B6146,Analítico!B:B,Analítico!I:I,0)</f>
        <v>0</v>
      </c>
    </row>
    <row r="6147" spans="1:12" ht="24" customHeight="1" x14ac:dyDescent="0.25">
      <c r="A6147" s="55" t="s">
        <v>1627</v>
      </c>
      <c r="B6147" s="56" t="s">
        <v>3652</v>
      </c>
      <c r="C6147" s="55" t="s">
        <v>157</v>
      </c>
      <c r="D6147" s="55" t="s">
        <v>3653</v>
      </c>
      <c r="E6147" s="249" t="s">
        <v>1665</v>
      </c>
      <c r="F6147" s="249"/>
      <c r="G6147" s="57" t="s">
        <v>266</v>
      </c>
      <c r="H6147" s="58">
        <v>1</v>
      </c>
      <c r="I6147" s="59">
        <v>17.809999999999999</v>
      </c>
      <c r="J6147" s="59">
        <v>17.809999999999999</v>
      </c>
      <c r="L6147">
        <f>_xlfn.XLOOKUP(B6147,Analítico!B:B,Analítico!I:I,0)</f>
        <v>0</v>
      </c>
    </row>
    <row r="6148" spans="1:12" ht="25.5" customHeight="1" x14ac:dyDescent="0.25">
      <c r="A6148" s="55" t="s">
        <v>1627</v>
      </c>
      <c r="B6148" s="56" t="s">
        <v>2862</v>
      </c>
      <c r="C6148" s="55" t="s">
        <v>157</v>
      </c>
      <c r="D6148" s="55" t="s">
        <v>2863</v>
      </c>
      <c r="E6148" s="249" t="s">
        <v>2864</v>
      </c>
      <c r="F6148" s="249"/>
      <c r="G6148" s="57" t="s">
        <v>266</v>
      </c>
      <c r="H6148" s="58">
        <v>1</v>
      </c>
      <c r="I6148" s="43">
        <f t="shared" ref="I6148:I6151" si="1041">L6148</f>
        <v>2.11</v>
      </c>
      <c r="J6148" s="43">
        <f t="shared" ref="J6148:J6151" si="1042">H6148*I6148</f>
        <v>2.11</v>
      </c>
      <c r="L6148">
        <f>_xlfn.XLOOKUP(B6148,Analítico!B:B,Analítico!I:I,0)</f>
        <v>2.11</v>
      </c>
    </row>
    <row r="6149" spans="1:12" ht="25.5" customHeight="1" x14ac:dyDescent="0.25">
      <c r="A6149" s="55" t="s">
        <v>1627</v>
      </c>
      <c r="B6149" s="56" t="s">
        <v>2865</v>
      </c>
      <c r="C6149" s="55" t="s">
        <v>157</v>
      </c>
      <c r="D6149" s="55" t="s">
        <v>2866</v>
      </c>
      <c r="E6149" s="249" t="s">
        <v>1656</v>
      </c>
      <c r="F6149" s="249"/>
      <c r="G6149" s="57" t="s">
        <v>266</v>
      </c>
      <c r="H6149" s="58">
        <v>1</v>
      </c>
      <c r="I6149" s="43">
        <f t="shared" si="1041"/>
        <v>0.65</v>
      </c>
      <c r="J6149" s="43">
        <f t="shared" si="1042"/>
        <v>0.65</v>
      </c>
      <c r="L6149">
        <f>_xlfn.XLOOKUP(B6149,Analítico!B:B,Analítico!I:I,0)</f>
        <v>0.65</v>
      </c>
    </row>
    <row r="6150" spans="1:12" ht="25.5" customHeight="1" x14ac:dyDescent="0.25">
      <c r="A6150" s="55" t="s">
        <v>1627</v>
      </c>
      <c r="B6150" s="56" t="s">
        <v>2867</v>
      </c>
      <c r="C6150" s="55" t="s">
        <v>157</v>
      </c>
      <c r="D6150" s="55" t="s">
        <v>2868</v>
      </c>
      <c r="E6150" s="249" t="s">
        <v>2864</v>
      </c>
      <c r="F6150" s="249"/>
      <c r="G6150" s="57" t="s">
        <v>266</v>
      </c>
      <c r="H6150" s="58">
        <v>1</v>
      </c>
      <c r="I6150" s="43">
        <f t="shared" si="1041"/>
        <v>1.1200000000000001</v>
      </c>
      <c r="J6150" s="43">
        <f t="shared" si="1042"/>
        <v>1.1200000000000001</v>
      </c>
      <c r="L6150">
        <f>_xlfn.XLOOKUP(B6150,Analítico!B:B,Analítico!I:I,0)</f>
        <v>1.1200000000000001</v>
      </c>
    </row>
    <row r="6151" spans="1:12" ht="25.5" customHeight="1" x14ac:dyDescent="0.25">
      <c r="A6151" s="55" t="s">
        <v>1627</v>
      </c>
      <c r="B6151" s="56" t="s">
        <v>2869</v>
      </c>
      <c r="C6151" s="55" t="s">
        <v>157</v>
      </c>
      <c r="D6151" s="55" t="s">
        <v>2870</v>
      </c>
      <c r="E6151" s="249" t="s">
        <v>1628</v>
      </c>
      <c r="F6151" s="249"/>
      <c r="G6151" s="57" t="s">
        <v>266</v>
      </c>
      <c r="H6151" s="58">
        <v>1</v>
      </c>
      <c r="I6151" s="43">
        <f t="shared" si="1041"/>
        <v>0.06</v>
      </c>
      <c r="J6151" s="43">
        <f t="shared" si="1042"/>
        <v>0.06</v>
      </c>
      <c r="L6151">
        <f>_xlfn.XLOOKUP(B6151,Analítico!B:B,Analítico!I:I,0)</f>
        <v>0.06</v>
      </c>
    </row>
    <row r="6152" spans="1:12" ht="25.5" customHeight="1" x14ac:dyDescent="0.25">
      <c r="A6152" s="55" t="s">
        <v>1627</v>
      </c>
      <c r="B6152" s="56" t="s">
        <v>3375</v>
      </c>
      <c r="C6152" s="55" t="s">
        <v>157</v>
      </c>
      <c r="D6152" s="55" t="s">
        <v>3376</v>
      </c>
      <c r="E6152" s="249" t="s">
        <v>1643</v>
      </c>
      <c r="F6152" s="249"/>
      <c r="G6152" s="57" t="s">
        <v>266</v>
      </c>
      <c r="H6152" s="58">
        <v>1</v>
      </c>
      <c r="I6152" s="59">
        <v>0.84</v>
      </c>
      <c r="J6152" s="59">
        <v>0.84</v>
      </c>
      <c r="L6152">
        <f>_xlfn.XLOOKUP(B6152,Analítico!B:B,Analítico!I:I,0)</f>
        <v>0</v>
      </c>
    </row>
    <row r="6153" spans="1:12" ht="25.5" customHeight="1" thickBot="1" x14ac:dyDescent="0.3">
      <c r="A6153" s="55" t="s">
        <v>1627</v>
      </c>
      <c r="B6153" s="56" t="s">
        <v>3377</v>
      </c>
      <c r="C6153" s="55" t="s">
        <v>157</v>
      </c>
      <c r="D6153" s="55" t="s">
        <v>3378</v>
      </c>
      <c r="E6153" s="249" t="s">
        <v>1643</v>
      </c>
      <c r="F6153" s="249"/>
      <c r="G6153" s="57" t="s">
        <v>266</v>
      </c>
      <c r="H6153" s="58">
        <v>1</v>
      </c>
      <c r="I6153" s="59">
        <v>1.17</v>
      </c>
      <c r="J6153" s="59">
        <v>1.17</v>
      </c>
      <c r="L6153">
        <f>_xlfn.XLOOKUP(B6153,Analítico!B:B,Analítico!I:I,0)</f>
        <v>0</v>
      </c>
    </row>
    <row r="6154" spans="1:12" ht="26.25" hidden="1" thickBot="1" x14ac:dyDescent="0.3">
      <c r="A6154" s="44"/>
      <c r="B6154" s="44"/>
      <c r="C6154" s="44"/>
      <c r="D6154" s="44"/>
      <c r="E6154" s="44" t="s">
        <v>1629</v>
      </c>
      <c r="F6154" s="45">
        <v>18.079999999999998</v>
      </c>
      <c r="G6154" s="44" t="s">
        <v>1630</v>
      </c>
      <c r="H6154" s="45">
        <v>0</v>
      </c>
      <c r="I6154" s="44" t="s">
        <v>1631</v>
      </c>
      <c r="J6154" s="45">
        <v>18.079999999999998</v>
      </c>
      <c r="L6154">
        <f>_xlfn.XLOOKUP(B6154,Analítico!B:B,Analítico!I:I,0)</f>
        <v>0</v>
      </c>
    </row>
    <row r="6155" spans="1:12" ht="15" hidden="1" customHeight="1" thickBot="1" x14ac:dyDescent="0.3">
      <c r="A6155" s="44"/>
      <c r="B6155" s="44"/>
      <c r="C6155" s="44"/>
      <c r="D6155" s="44"/>
      <c r="E6155" s="44" t="s">
        <v>1632</v>
      </c>
      <c r="F6155" s="45">
        <v>5.3</v>
      </c>
      <c r="G6155" s="44"/>
      <c r="H6155" s="229" t="s">
        <v>1633</v>
      </c>
      <c r="I6155" s="229"/>
      <c r="J6155" s="45">
        <v>29.42</v>
      </c>
      <c r="L6155">
        <f>_xlfn.XLOOKUP(B6155,Analítico!B:B,Analítico!I:I,0)</f>
        <v>0</v>
      </c>
    </row>
    <row r="6156" spans="1:12" ht="0.75" customHeight="1" thickTop="1" x14ac:dyDescent="0.25">
      <c r="A6156" s="49"/>
      <c r="B6156" s="49"/>
      <c r="C6156" s="49"/>
      <c r="D6156" s="49"/>
      <c r="E6156" s="49"/>
      <c r="F6156" s="49"/>
      <c r="G6156" s="49"/>
      <c r="H6156" s="49"/>
      <c r="I6156" s="49"/>
      <c r="J6156" s="49"/>
      <c r="L6156">
        <f>_xlfn.XLOOKUP(B6156,Analítico!B:B,Analítico!I:I,0)</f>
        <v>0</v>
      </c>
    </row>
    <row r="6157" spans="1:12" ht="18" hidden="1" customHeight="1" x14ac:dyDescent="0.25">
      <c r="A6157" s="36"/>
      <c r="B6157" s="37" t="s">
        <v>137</v>
      </c>
      <c r="C6157" s="36" t="s">
        <v>138</v>
      </c>
      <c r="D6157" s="36" t="s">
        <v>9</v>
      </c>
      <c r="E6157" s="250" t="s">
        <v>1626</v>
      </c>
      <c r="F6157" s="250"/>
      <c r="G6157" s="38" t="s">
        <v>139</v>
      </c>
      <c r="H6157" s="37" t="s">
        <v>140</v>
      </c>
      <c r="I6157" s="37" t="s">
        <v>141</v>
      </c>
      <c r="J6157" s="37" t="s">
        <v>10</v>
      </c>
      <c r="L6157" t="str">
        <f>_xlfn.XLOOKUP(B6157,Analítico!B:B,Analítico!I:I,0)</f>
        <v>Valor Unit</v>
      </c>
    </row>
    <row r="6158" spans="1:12" ht="51.75" customHeight="1" x14ac:dyDescent="0.25">
      <c r="A6158" s="39" t="s">
        <v>1636</v>
      </c>
      <c r="B6158" s="40" t="s">
        <v>2001</v>
      </c>
      <c r="C6158" s="39" t="s">
        <v>157</v>
      </c>
      <c r="D6158" s="39" t="s">
        <v>2002</v>
      </c>
      <c r="E6158" s="251" t="s">
        <v>1994</v>
      </c>
      <c r="F6158" s="251"/>
      <c r="G6158" s="41" t="s">
        <v>259</v>
      </c>
      <c r="H6158" s="42">
        <v>1</v>
      </c>
      <c r="I6158" s="43">
        <f t="shared" ref="I6158:I6162" si="1043">L6158</f>
        <v>18.190000000000001</v>
      </c>
      <c r="J6158" s="43">
        <f t="shared" ref="J6158:J6162" si="1044">H6158*I6158</f>
        <v>18.190000000000001</v>
      </c>
      <c r="L6158">
        <f>_xlfn.XLOOKUP(B6158,Analítico!B:B,Analítico!I:I,0)</f>
        <v>18.190000000000001</v>
      </c>
    </row>
    <row r="6159" spans="1:12" ht="25.5" customHeight="1" x14ac:dyDescent="0.25">
      <c r="A6159" s="50" t="s">
        <v>1638</v>
      </c>
      <c r="B6159" s="51" t="s">
        <v>1995</v>
      </c>
      <c r="C6159" s="50" t="s">
        <v>157</v>
      </c>
      <c r="D6159" s="50" t="s">
        <v>1996</v>
      </c>
      <c r="E6159" s="248" t="s">
        <v>1955</v>
      </c>
      <c r="F6159" s="248"/>
      <c r="G6159" s="52" t="s">
        <v>159</v>
      </c>
      <c r="H6159" s="53">
        <v>3.5799999999999998E-2</v>
      </c>
      <c r="I6159" s="43">
        <f t="shared" si="1043"/>
        <v>26.3</v>
      </c>
      <c r="J6159" s="43">
        <f t="shared" si="1044"/>
        <v>0.94153999999999993</v>
      </c>
      <c r="L6159">
        <f>_xlfn.XLOOKUP(B6159,Analítico!B:B,Analítico!I:I,0)</f>
        <v>26.3</v>
      </c>
    </row>
    <row r="6160" spans="1:12" ht="39" customHeight="1" x14ac:dyDescent="0.25">
      <c r="A6160" s="50" t="s">
        <v>1638</v>
      </c>
      <c r="B6160" s="51" t="s">
        <v>1997</v>
      </c>
      <c r="C6160" s="50" t="s">
        <v>157</v>
      </c>
      <c r="D6160" s="50" t="s">
        <v>1998</v>
      </c>
      <c r="E6160" s="248" t="s">
        <v>1955</v>
      </c>
      <c r="F6160" s="248"/>
      <c r="G6160" s="52" t="s">
        <v>159</v>
      </c>
      <c r="H6160" s="53">
        <v>3.5799999999999998E-2</v>
      </c>
      <c r="I6160" s="43">
        <f t="shared" si="1043"/>
        <v>9.6300000000000008</v>
      </c>
      <c r="J6160" s="43">
        <f t="shared" si="1044"/>
        <v>0.344754</v>
      </c>
      <c r="L6160">
        <f>_xlfn.XLOOKUP(B6160,Analítico!B:B,Analítico!I:I,0)</f>
        <v>9.6300000000000008</v>
      </c>
    </row>
    <row r="6161" spans="1:12" ht="25.5" customHeight="1" x14ac:dyDescent="0.25">
      <c r="A6161" s="50" t="s">
        <v>1638</v>
      </c>
      <c r="B6161" s="51" t="s">
        <v>3167</v>
      </c>
      <c r="C6161" s="50" t="s">
        <v>157</v>
      </c>
      <c r="D6161" s="50" t="s">
        <v>3168</v>
      </c>
      <c r="E6161" s="248" t="s">
        <v>1637</v>
      </c>
      <c r="F6161" s="248"/>
      <c r="G6161" s="52" t="s">
        <v>266</v>
      </c>
      <c r="H6161" s="53">
        <v>4.4000000000000003E-3</v>
      </c>
      <c r="I6161" s="43">
        <f t="shared" si="1043"/>
        <v>16.41</v>
      </c>
      <c r="J6161" s="43">
        <f t="shared" si="1044"/>
        <v>7.2204000000000004E-2</v>
      </c>
      <c r="L6161">
        <f>_xlfn.XLOOKUP(B6161,Analítico!B:B,Analítico!I:I,0)</f>
        <v>16.41</v>
      </c>
    </row>
    <row r="6162" spans="1:12" ht="25.5" customHeight="1" x14ac:dyDescent="0.25">
      <c r="A6162" s="50" t="s">
        <v>1638</v>
      </c>
      <c r="B6162" s="51" t="s">
        <v>1660</v>
      </c>
      <c r="C6162" s="50" t="s">
        <v>157</v>
      </c>
      <c r="D6162" s="50" t="s">
        <v>1661</v>
      </c>
      <c r="E6162" s="248" t="s">
        <v>1637</v>
      </c>
      <c r="F6162" s="248"/>
      <c r="G6162" s="52" t="s">
        <v>266</v>
      </c>
      <c r="H6162" s="53">
        <v>1.4E-2</v>
      </c>
      <c r="I6162" s="43">
        <f t="shared" si="1043"/>
        <v>21.06</v>
      </c>
      <c r="J6162" s="43">
        <f t="shared" si="1044"/>
        <v>0.29483999999999999</v>
      </c>
      <c r="L6162">
        <f>_xlfn.XLOOKUP(B6162,Analítico!B:B,Analítico!I:I,0)</f>
        <v>21.06</v>
      </c>
    </row>
    <row r="6163" spans="1:12" ht="24" customHeight="1" x14ac:dyDescent="0.25">
      <c r="A6163" s="50" t="s">
        <v>1638</v>
      </c>
      <c r="B6163" s="51" t="s">
        <v>3538</v>
      </c>
      <c r="C6163" s="50" t="s">
        <v>157</v>
      </c>
      <c r="D6163" s="50" t="s">
        <v>3539</v>
      </c>
      <c r="E6163" s="248" t="s">
        <v>1637</v>
      </c>
      <c r="F6163" s="248"/>
      <c r="G6163" s="52" t="s">
        <v>266</v>
      </c>
      <c r="H6163" s="53">
        <v>1.8100000000000002E-2</v>
      </c>
      <c r="I6163" s="54">
        <v>27.81</v>
      </c>
      <c r="J6163" s="54">
        <v>0.5</v>
      </c>
      <c r="L6163">
        <f>_xlfn.XLOOKUP(B6163,Analítico!B:B,Analítico!I:I,0)</f>
        <v>0</v>
      </c>
    </row>
    <row r="6164" spans="1:12" ht="39" customHeight="1" x14ac:dyDescent="0.25">
      <c r="A6164" s="50" t="s">
        <v>1638</v>
      </c>
      <c r="B6164" s="51" t="s">
        <v>3169</v>
      </c>
      <c r="C6164" s="50" t="s">
        <v>157</v>
      </c>
      <c r="D6164" s="50" t="s">
        <v>3170</v>
      </c>
      <c r="E6164" s="248" t="s">
        <v>1900</v>
      </c>
      <c r="F6164" s="248"/>
      <c r="G6164" s="52" t="s">
        <v>1901</v>
      </c>
      <c r="H6164" s="53">
        <v>4.0000000000000001E-3</v>
      </c>
      <c r="I6164" s="43">
        <f t="shared" ref="I6164:I6168" si="1045">L6164</f>
        <v>311.20999999999998</v>
      </c>
      <c r="J6164" s="43">
        <f t="shared" ref="J6164:J6168" si="1046">H6164*I6164</f>
        <v>1.2448399999999999</v>
      </c>
      <c r="L6164">
        <f>_xlfn.XLOOKUP(B6164,Analítico!B:B,Analítico!I:I,0)</f>
        <v>311.20999999999998</v>
      </c>
    </row>
    <row r="6165" spans="1:12" ht="39" customHeight="1" x14ac:dyDescent="0.25">
      <c r="A6165" s="50" t="s">
        <v>1638</v>
      </c>
      <c r="B6165" s="51" t="s">
        <v>3171</v>
      </c>
      <c r="C6165" s="50" t="s">
        <v>157</v>
      </c>
      <c r="D6165" s="50" t="s">
        <v>3172</v>
      </c>
      <c r="E6165" s="248" t="s">
        <v>1900</v>
      </c>
      <c r="F6165" s="248"/>
      <c r="G6165" s="52" t="s">
        <v>1904</v>
      </c>
      <c r="H6165" s="53">
        <v>3.7000000000000002E-3</v>
      </c>
      <c r="I6165" s="43">
        <f t="shared" si="1045"/>
        <v>147.30000000000001</v>
      </c>
      <c r="J6165" s="43">
        <f t="shared" si="1046"/>
        <v>0.54501000000000011</v>
      </c>
      <c r="L6165">
        <f>_xlfn.XLOOKUP(B6165,Analítico!B:B,Analítico!I:I,0)</f>
        <v>147.30000000000001</v>
      </c>
    </row>
    <row r="6166" spans="1:12" ht="25.5" customHeight="1" x14ac:dyDescent="0.25">
      <c r="A6166" s="55" t="s">
        <v>1627</v>
      </c>
      <c r="B6166" s="56" t="s">
        <v>1970</v>
      </c>
      <c r="C6166" s="55" t="s">
        <v>157</v>
      </c>
      <c r="D6166" s="55" t="s">
        <v>1971</v>
      </c>
      <c r="E6166" s="249" t="s">
        <v>1648</v>
      </c>
      <c r="F6166" s="249"/>
      <c r="G6166" s="57" t="s">
        <v>259</v>
      </c>
      <c r="H6166" s="58">
        <v>3.0547999999999999E-2</v>
      </c>
      <c r="I6166" s="43">
        <f t="shared" si="1045"/>
        <v>10.25</v>
      </c>
      <c r="J6166" s="43">
        <f t="shared" si="1046"/>
        <v>0.31311699999999998</v>
      </c>
      <c r="L6166">
        <f>_xlfn.XLOOKUP(B6166,Analítico!B:B,Analítico!I:I,0)</f>
        <v>10.25</v>
      </c>
    </row>
    <row r="6167" spans="1:12" ht="25.5" customHeight="1" x14ac:dyDescent="0.25">
      <c r="A6167" s="55" t="s">
        <v>1627</v>
      </c>
      <c r="B6167" s="56" t="s">
        <v>1972</v>
      </c>
      <c r="C6167" s="55" t="s">
        <v>157</v>
      </c>
      <c r="D6167" s="55" t="s">
        <v>1973</v>
      </c>
      <c r="E6167" s="249" t="s">
        <v>1648</v>
      </c>
      <c r="F6167" s="249"/>
      <c r="G6167" s="57" t="s">
        <v>259</v>
      </c>
      <c r="H6167" s="58">
        <v>1.5E-3</v>
      </c>
      <c r="I6167" s="43">
        <f t="shared" si="1045"/>
        <v>29.15</v>
      </c>
      <c r="J6167" s="43">
        <f t="shared" si="1046"/>
        <v>4.3725E-2</v>
      </c>
      <c r="L6167">
        <f>_xlfn.XLOOKUP(B6167,Analítico!B:B,Analítico!I:I,0)</f>
        <v>29.15</v>
      </c>
    </row>
    <row r="6168" spans="1:12" ht="25.5" customHeight="1" thickBot="1" x14ac:dyDescent="0.3">
      <c r="A6168" s="55" t="s">
        <v>1627</v>
      </c>
      <c r="B6168" s="56" t="s">
        <v>3175</v>
      </c>
      <c r="C6168" s="55" t="s">
        <v>157</v>
      </c>
      <c r="D6168" s="55" t="s">
        <v>3176</v>
      </c>
      <c r="E6168" s="249" t="s">
        <v>1648</v>
      </c>
      <c r="F6168" s="249"/>
      <c r="G6168" s="57" t="s">
        <v>259</v>
      </c>
      <c r="H6168" s="58">
        <v>1.091</v>
      </c>
      <c r="I6168" s="43">
        <f t="shared" si="1045"/>
        <v>12.75</v>
      </c>
      <c r="J6168" s="43">
        <f t="shared" si="1046"/>
        <v>13.91025</v>
      </c>
      <c r="L6168">
        <f>_xlfn.XLOOKUP(B6168,Analítico!B:B,Analítico!I:I,0)</f>
        <v>12.75</v>
      </c>
    </row>
    <row r="6169" spans="1:12" ht="26.25" hidden="1" thickBot="1" x14ac:dyDescent="0.3">
      <c r="A6169" s="44"/>
      <c r="B6169" s="44"/>
      <c r="C6169" s="44"/>
      <c r="D6169" s="44"/>
      <c r="E6169" s="44" t="s">
        <v>1629</v>
      </c>
      <c r="F6169" s="45">
        <v>0.9</v>
      </c>
      <c r="G6169" s="44" t="s">
        <v>1630</v>
      </c>
      <c r="H6169" s="45">
        <v>0</v>
      </c>
      <c r="I6169" s="44" t="s">
        <v>1631</v>
      </c>
      <c r="J6169" s="45">
        <v>0.9</v>
      </c>
      <c r="L6169">
        <f>_xlfn.XLOOKUP(B6169,Analítico!B:B,Analítico!I:I,0)</f>
        <v>0</v>
      </c>
    </row>
    <row r="6170" spans="1:12" ht="15" hidden="1" customHeight="1" thickBot="1" x14ac:dyDescent="0.3">
      <c r="A6170" s="44"/>
      <c r="B6170" s="44"/>
      <c r="C6170" s="44"/>
      <c r="D6170" s="44"/>
      <c r="E6170" s="44" t="s">
        <v>1632</v>
      </c>
      <c r="F6170" s="45">
        <v>4.07</v>
      </c>
      <c r="G6170" s="44"/>
      <c r="H6170" s="229" t="s">
        <v>1633</v>
      </c>
      <c r="I6170" s="229"/>
      <c r="J6170" s="45">
        <v>22.58</v>
      </c>
      <c r="L6170">
        <f>_xlfn.XLOOKUP(B6170,Analítico!B:B,Analítico!I:I,0)</f>
        <v>0</v>
      </c>
    </row>
    <row r="6171" spans="1:12" ht="0.75" customHeight="1" thickTop="1" x14ac:dyDescent="0.25">
      <c r="A6171" s="49"/>
      <c r="B6171" s="49"/>
      <c r="C6171" s="49"/>
      <c r="D6171" s="49"/>
      <c r="E6171" s="49"/>
      <c r="F6171" s="49"/>
      <c r="G6171" s="49"/>
      <c r="H6171" s="49"/>
      <c r="I6171" s="49"/>
      <c r="J6171" s="49"/>
      <c r="L6171">
        <f>_xlfn.XLOOKUP(B6171,Analítico!B:B,Analítico!I:I,0)</f>
        <v>0</v>
      </c>
    </row>
    <row r="6172" spans="1:12" x14ac:dyDescent="0.25">
      <c r="A6172" s="60"/>
      <c r="B6172" s="60"/>
      <c r="C6172" s="60"/>
      <c r="D6172" s="60"/>
      <c r="E6172" s="60"/>
      <c r="F6172" s="60"/>
      <c r="G6172" s="60"/>
      <c r="H6172" s="60"/>
      <c r="I6172" s="60"/>
      <c r="J6172" s="60"/>
      <c r="L6172">
        <f>_xlfn.XLOOKUP(B6172,Analítico!B:B,Analítico!I:I,0)</f>
        <v>0</v>
      </c>
    </row>
    <row r="6173" spans="1:12" ht="14.25" customHeight="1" x14ac:dyDescent="0.25">
      <c r="A6173" s="228"/>
      <c r="B6173" s="228"/>
      <c r="C6173" s="228"/>
      <c r="D6173" s="61"/>
      <c r="E6173" s="46"/>
      <c r="F6173" s="225" t="s">
        <v>132</v>
      </c>
      <c r="G6173" s="225"/>
      <c r="H6173" s="232">
        <v>5868354.3023905456</v>
      </c>
      <c r="I6173" s="232"/>
      <c r="J6173" s="107"/>
    </row>
    <row r="6174" spans="1:12" ht="14.25" customHeight="1" x14ac:dyDescent="0.25">
      <c r="A6174" s="228"/>
      <c r="B6174" s="228"/>
      <c r="C6174" s="228"/>
      <c r="D6174" s="61"/>
      <c r="E6174" s="46"/>
      <c r="F6174" s="225" t="s">
        <v>133</v>
      </c>
      <c r="G6174" s="225"/>
      <c r="H6174" s="232">
        <v>1250492.1000000006</v>
      </c>
      <c r="I6174" s="232"/>
      <c r="J6174" s="107"/>
    </row>
    <row r="6175" spans="1:12" ht="14.25" customHeight="1" x14ac:dyDescent="0.25">
      <c r="A6175" s="228"/>
      <c r="B6175" s="228"/>
      <c r="C6175" s="228"/>
      <c r="D6175" s="61"/>
      <c r="E6175" s="46"/>
      <c r="F6175" s="225" t="s">
        <v>134</v>
      </c>
      <c r="G6175" s="225"/>
      <c r="H6175" s="232">
        <v>7118846.4023905462</v>
      </c>
      <c r="I6175" s="232"/>
      <c r="J6175" s="107"/>
    </row>
    <row r="6176" spans="1:12" ht="60" customHeight="1" x14ac:dyDescent="0.25">
      <c r="A6176" s="62"/>
      <c r="B6176" s="62"/>
      <c r="C6176" s="62"/>
      <c r="D6176" s="62"/>
      <c r="E6176" s="62"/>
      <c r="F6176" s="62"/>
      <c r="G6176" s="62"/>
      <c r="H6176" s="62"/>
      <c r="I6176" s="62"/>
      <c r="J6176" s="62"/>
    </row>
    <row r="6177" spans="1:10" ht="69.75" customHeight="1" x14ac:dyDescent="0.25">
      <c r="A6177" s="204" t="s">
        <v>135</v>
      </c>
      <c r="B6177" s="204"/>
      <c r="C6177" s="204"/>
      <c r="D6177" s="204"/>
      <c r="E6177" s="204"/>
      <c r="F6177" s="204"/>
      <c r="G6177" s="204"/>
      <c r="H6177" s="204"/>
      <c r="I6177" s="204"/>
      <c r="J6177" s="204"/>
    </row>
  </sheetData>
  <autoFilter ref="H1:I6178" xr:uid="{5B9BE894-E25E-4BBF-9CD0-14EBF3DD8CAE}">
    <filterColumn colId="0">
      <filters blank="1">
        <filter val="0,0000057"/>
        <filter val="0,0000058"/>
        <filter val="0,0000072"/>
        <filter val="0,0000073"/>
        <filter val="0,0000074"/>
        <filter val="0,0000075"/>
        <filter val="0,0000076"/>
        <filter val="0,0000151"/>
        <filter val="0,0000343"/>
        <filter val="0,0000400"/>
        <filter val="0,0000500"/>
        <filter val="0,0000533"/>
        <filter val="0,0000551"/>
        <filter val="0,0000560"/>
        <filter val="0,0000600"/>
        <filter val="0,0000640"/>
        <filter val="0,0000643"/>
        <filter val="0,0000666"/>
        <filter val="0,0000667"/>
        <filter val="0,0000689"/>
        <filter val="0,0000700"/>
        <filter val="0,0000720"/>
        <filter val="0,0000756"/>
        <filter val="0,0000800"/>
        <filter val="0,0001000"/>
        <filter val="0,0001280"/>
        <filter val="0,0002000"/>
        <filter val="0,0003000"/>
        <filter val="0,0004000"/>
        <filter val="0,0005000"/>
        <filter val="0,0006000"/>
        <filter val="0,0007000"/>
        <filter val="0,0008000"/>
        <filter val="0,0009000"/>
        <filter val="0,0010000"/>
        <filter val="0,0011000"/>
        <filter val="0,0012000"/>
        <filter val="0,0014000"/>
        <filter val="0,0015000"/>
        <filter val="0,0016000"/>
        <filter val="0,0017000"/>
        <filter val="0,0018000"/>
        <filter val="0,0020000"/>
        <filter val="0,0022000"/>
        <filter val="0,0023000"/>
        <filter val="0,0024000"/>
        <filter val="0,0030000"/>
        <filter val="0,0034000"/>
        <filter val="0,0036000"/>
        <filter val="0,0037000"/>
        <filter val="0,0038000"/>
        <filter val="0,0040000"/>
        <filter val="0,0040200"/>
        <filter val="0,0041000"/>
        <filter val="0,0044000"/>
        <filter val="0,0045000"/>
        <filter val="0,0047000"/>
        <filter val="0,0050000"/>
        <filter val="0,0053400"/>
        <filter val="0,0055000"/>
        <filter val="0,0059000"/>
        <filter val="0,0060000"/>
        <filter val="0,0061000"/>
        <filter val="0,0070000"/>
        <filter val="0,0071000"/>
        <filter val="0,0078000"/>
        <filter val="0,0080000"/>
        <filter val="0,0082000"/>
        <filter val="0,0085000"/>
        <filter val="0,0087000"/>
        <filter val="0,0087200"/>
        <filter val="0,0088000"/>
        <filter val="0,0090000"/>
        <filter val="0,0091000"/>
        <filter val="0,0092000"/>
        <filter val="0,0093000"/>
        <filter val="0,0094000"/>
        <filter val="0,0095000"/>
        <filter val="0,0096000"/>
        <filter val="0,0098000"/>
        <filter val="0,0099000"/>
        <filter val="0,0100000"/>
        <filter val="0,0105000"/>
        <filter val="0,0106000"/>
        <filter val="0,0107000"/>
        <filter val="0,0108000"/>
        <filter val="0,0110000"/>
        <filter val="0,0117000"/>
        <filter val="0,0118000"/>
        <filter val="0,0120000"/>
        <filter val="0,0121100"/>
        <filter val="0,0130000"/>
        <filter val="0,0131000"/>
        <filter val="0,0132000"/>
        <filter val="0,0133000"/>
        <filter val="0,0136000"/>
        <filter val="0,0140000"/>
        <filter val="0,0142000"/>
        <filter val="0,0146000"/>
        <filter val="0,0148000"/>
        <filter val="0,0149000"/>
        <filter val="0,0150000"/>
        <filter val="0,0152000"/>
        <filter val="0,0154000"/>
        <filter val="0,0154900"/>
        <filter val="0,0157000"/>
        <filter val="0,0158000"/>
        <filter val="0,0160000"/>
        <filter val="0,0162000"/>
        <filter val="0,0163000"/>
        <filter val="0,0165000"/>
        <filter val="0,0167500"/>
        <filter val="0,0169000"/>
        <filter val="0,0170000"/>
        <filter val="0,0171800"/>
        <filter val="0,0172000"/>
        <filter val="0,0173000"/>
        <filter val="0,0175000"/>
        <filter val="0,0176000"/>
        <filter val="0,0178000"/>
        <filter val="0,0180000"/>
        <filter val="0,0181000"/>
        <filter val="0,0183000"/>
        <filter val="0,0188000"/>
        <filter val="0,0188700"/>
        <filter val="0,0189000"/>
        <filter val="0,0190000"/>
        <filter val="0,0195000"/>
        <filter val="0,0198000"/>
        <filter val="0,0200000"/>
        <filter val="0,0206000"/>
        <filter val="0,0210000"/>
        <filter val="0,0220000"/>
        <filter val="0,0222500"/>
        <filter val="0,0223000"/>
        <filter val="0,0225000"/>
        <filter val="0,0227000"/>
        <filter val="0,0230000"/>
        <filter val="0,0235000"/>
        <filter val="0,0240000"/>
        <filter val="0,0244000"/>
        <filter val="0,0245000"/>
        <filter val="0,0247000"/>
        <filter val="0,0250000"/>
        <filter val="0,0252000"/>
        <filter val="0,0254000"/>
        <filter val="0,0260000"/>
        <filter val="0,0261000"/>
        <filter val="0,0280000"/>
        <filter val="0,0281000"/>
        <filter val="0,0285000"/>
        <filter val="0,0290000"/>
        <filter val="0,0290200"/>
        <filter val="0,0291000"/>
        <filter val="0,0292000"/>
        <filter val="0,0300000"/>
        <filter val="0,0302000"/>
        <filter val="0,0303000"/>
        <filter val="0,0305480"/>
        <filter val="0,0310000"/>
        <filter val="0,0315000"/>
        <filter val="0,0318000"/>
        <filter val="0,0320000"/>
        <filter val="0,0324000"/>
        <filter val="0,0328000"/>
        <filter val="0,0330000"/>
        <filter val="0,0333000"/>
        <filter val="0,0337000"/>
        <filter val="0,0340000"/>
        <filter val="0,0341000"/>
        <filter val="0,0343000"/>
        <filter val="0,0350000"/>
        <filter val="0,0352000"/>
        <filter val="0,0358000"/>
        <filter val="0,0360000"/>
        <filter val="0,0365000"/>
        <filter val="0,0370000"/>
        <filter val="0,0374000"/>
        <filter val="0,0376000"/>
        <filter val="0,0380000"/>
        <filter val="0,0382000"/>
        <filter val="0,0390000"/>
        <filter val="0,0391000"/>
        <filter val="0,0391600"/>
        <filter val="0,0400000"/>
        <filter val="0,0408000"/>
        <filter val="0,0410000"/>
        <filter val="0,0415000"/>
        <filter val="0,0420000"/>
        <filter val="0,0422000"/>
        <filter val="0,0426000"/>
        <filter val="0,0431000"/>
        <filter val="0,0440000"/>
        <filter val="0,0443000"/>
        <filter val="0,0448000"/>
        <filter val="0,0450000"/>
        <filter val="0,0460000"/>
        <filter val="0,0466000"/>
        <filter val="0,0471000"/>
        <filter val="0,0476000"/>
        <filter val="0,0481000"/>
        <filter val="0,0484000"/>
        <filter val="0,0490000"/>
        <filter val="0,0492000"/>
        <filter val="0,0500000"/>
        <filter val="0,0510000"/>
        <filter val="0,0516000"/>
        <filter val="0,0520000"/>
        <filter val="0,0524000"/>
        <filter val="0,0525000"/>
        <filter val="0,0528000"/>
        <filter val="0,0530000"/>
        <filter val="0,0535000"/>
        <filter val="0,0538000"/>
        <filter val="0,0539000"/>
        <filter val="0,0550000"/>
        <filter val="0,0567000"/>
        <filter val="0,0575000"/>
        <filter val="0,0580000"/>
        <filter val="0,0584000"/>
        <filter val="0,0590000"/>
        <filter val="0,0600000"/>
        <filter val="0,0607000"/>
        <filter val="0,0610000"/>
        <filter val="0,0624000"/>
        <filter val="0,0625000"/>
        <filter val="0,0630000"/>
        <filter val="0,0635000"/>
        <filter val="0,0640000"/>
        <filter val="0,0650000"/>
        <filter val="0,0654000"/>
        <filter val="0,0659000"/>
        <filter val="0,0663000"/>
        <filter val="0,0666000"/>
        <filter val="0,0680000"/>
        <filter val="0,0690000"/>
        <filter val="0,0700000"/>
        <filter val="0,0706000"/>
        <filter val="0,0710000"/>
        <filter val="0,0718000"/>
        <filter val="0,0730000"/>
        <filter val="0,0737000"/>
        <filter val="0,0740000"/>
        <filter val="0,0748000"/>
        <filter val="0,0750000"/>
        <filter val="0,0765000"/>
        <filter val="0,0790000"/>
        <filter val="0,0800000"/>
        <filter val="0,0801000"/>
        <filter val="0,0810000"/>
        <filter val="0,0814000"/>
        <filter val="0,0830000"/>
        <filter val="0,0833000"/>
        <filter val="0,0840000"/>
        <filter val="0,0844000"/>
        <filter val="0,0847000"/>
        <filter val="0,0850000"/>
        <filter val="0,0859000"/>
        <filter val="0,0870000"/>
        <filter val="0,0880000"/>
        <filter val="0,0881000"/>
        <filter val="0,0890000"/>
        <filter val="0,0900000"/>
        <filter val="0,0919000"/>
        <filter val="0,0920000"/>
        <filter val="0,0924000"/>
        <filter val="0,0933000"/>
        <filter val="0,0941000"/>
        <filter val="0,0950000"/>
        <filter val="0,0960000"/>
        <filter val="0,0980000"/>
        <filter val="0,0996000"/>
        <filter val="0,1000000"/>
        <filter val="0,1012000"/>
        <filter val="0,1018000"/>
        <filter val="0,1020000"/>
        <filter val="0,1053000"/>
        <filter val="0,1055000"/>
        <filter val="0,1070000"/>
        <filter val="0,1084000"/>
        <filter val="0,1093000"/>
        <filter val="0,1094000"/>
        <filter val="0,1100000"/>
        <filter val="0,1106000"/>
        <filter val="0,1110000"/>
        <filter val="0,1119000"/>
        <filter val="0,1120000"/>
        <filter val="0,1122000"/>
        <filter val="0,1133000"/>
        <filter val="0,1140000"/>
        <filter val="0,1150000"/>
        <filter val="0,1162000"/>
        <filter val="0,1200000"/>
        <filter val="0,1206000"/>
        <filter val="0,1210000"/>
        <filter val="0,1220000"/>
        <filter val="0,1240000"/>
        <filter val="0,1241000"/>
        <filter val="0,1246000"/>
        <filter val="0,1250000"/>
        <filter val="0,1257000"/>
        <filter val="0,1260000"/>
        <filter val="0,1264000"/>
        <filter val="0,1266000"/>
        <filter val="0,1270000"/>
        <filter val="0,1271000"/>
        <filter val="0,1300000"/>
        <filter val="0,1312000"/>
        <filter val="0,1318000"/>
        <filter val="0,1340000"/>
        <filter val="0,1350000"/>
        <filter val="0,1352000"/>
        <filter val="0,1360000"/>
        <filter val="0,1373000"/>
        <filter val="0,1374660"/>
        <filter val="0,1388000"/>
        <filter val="0,1400000"/>
        <filter val="0,1407000"/>
        <filter val="0,1428000"/>
        <filter val="0,1440000"/>
        <filter val="0,1450000"/>
        <filter val="0,1474000"/>
        <filter val="0,1485000"/>
        <filter val="0,1500000"/>
        <filter val="0,1510000"/>
        <filter val="0,1520000"/>
        <filter val="0,1525000"/>
        <filter val="0,1531000"/>
        <filter val="0,1540000"/>
        <filter val="0,1564000"/>
        <filter val="0,1570000"/>
        <filter val="0,1582000"/>
        <filter val="0,1590000"/>
        <filter val="0,1600000"/>
        <filter val="0,1610000"/>
        <filter val="0,1640000"/>
        <filter val="0,1653000"/>
        <filter val="0,1667000"/>
        <filter val="0,1671000"/>
        <filter val="0,1680000"/>
        <filter val="0,1693000"/>
        <filter val="0,1700000"/>
        <filter val="0,1710000"/>
        <filter val="0,1721000"/>
        <filter val="0,1725000"/>
        <filter val="0,1739000"/>
        <filter val="0,1748000"/>
        <filter val="0,1750000"/>
        <filter val="0,1755000"/>
        <filter val="0,1760000"/>
        <filter val="0,1761000"/>
        <filter val="0,1790000"/>
        <filter val="0,1795000"/>
        <filter val="0,1800000"/>
        <filter val="0,1810000"/>
        <filter val="0,1818000"/>
        <filter val="0,1839000"/>
        <filter val="0,1840000"/>
        <filter val="0,1850000"/>
        <filter val="0,1870000"/>
        <filter val="0,1880000"/>
        <filter val="0,1900000"/>
        <filter val="0,1908000"/>
        <filter val="0,1910000"/>
        <filter val="0,1920000"/>
        <filter val="0,1926000"/>
        <filter val="0,1940000"/>
        <filter val="0,1945000"/>
        <filter val="0,1960000"/>
        <filter val="0,1980000"/>
        <filter val="0,1988000"/>
        <filter val="0,2000000"/>
        <filter val="0,2016000"/>
        <filter val="0,2020000"/>
        <filter val="0,2030000"/>
        <filter val="0,2032000"/>
        <filter val="0,2052000"/>
        <filter val="0,2060000"/>
        <filter val="0,2062000"/>
        <filter val="0,2070000"/>
        <filter val="0,2073000"/>
        <filter val="0,2083000"/>
        <filter val="0,2090000"/>
        <filter val="0,2100000"/>
        <filter val="0,2110000"/>
        <filter val="0,2140000"/>
        <filter val="0,2149000"/>
        <filter val="0,2172000"/>
        <filter val="0,2200000"/>
        <filter val="0,2208000"/>
        <filter val="0,2212000"/>
        <filter val="0,2230000"/>
        <filter val="0,2243000"/>
        <filter val="0,2250000"/>
        <filter val="0,2262000"/>
        <filter val="0,2270000"/>
        <filter val="0,2299000"/>
        <filter val="0,2300000"/>
        <filter val="0,2310000"/>
        <filter val="0,2325000"/>
        <filter val="0,2350000"/>
        <filter val="0,2352000"/>
        <filter val="0,2377000"/>
        <filter val="0,2396000"/>
        <filter val="0,2400000"/>
        <filter val="0,2440000"/>
        <filter val="0,2470000"/>
        <filter val="0,2500000"/>
        <filter val="0,2520000"/>
        <filter val="0,2530000"/>
        <filter val="0,2531000"/>
        <filter val="0,2533000"/>
        <filter val="0,2550000"/>
        <filter val="0,2552000"/>
        <filter val="0,2568000"/>
        <filter val="0,2575000"/>
        <filter val="0,2600000"/>
        <filter val="0,2601000"/>
        <filter val="0,2619000"/>
        <filter val="0,2632000"/>
        <filter val="0,2637000"/>
        <filter val="0,2650000"/>
        <filter val="0,2720000"/>
        <filter val="0,2734000"/>
        <filter val="0,2750000"/>
        <filter val="0,2760000"/>
        <filter val="0,2770000"/>
        <filter val="0,2800000"/>
        <filter val="0,2820000"/>
        <filter val="0,2830000"/>
        <filter val="0,2872000"/>
        <filter val="0,2900000"/>
        <filter val="0,2930000"/>
        <filter val="0,2940000"/>
        <filter val="0,2988000"/>
        <filter val="0,2999000"/>
        <filter val="0,3000000"/>
        <filter val="0,3020000"/>
        <filter val="0,3034000"/>
        <filter val="0,3059000"/>
        <filter val="0,3080000"/>
        <filter val="0,3114000"/>
        <filter val="0,3120000"/>
        <filter val="0,3130000"/>
        <filter val="0,3162000"/>
        <filter val="0,3164000"/>
        <filter val="0,3200000"/>
        <filter val="0,3220000"/>
        <filter val="0,3300000"/>
        <filter val="0,3360000"/>
        <filter val="0,3398000"/>
        <filter val="0,3410000"/>
        <filter val="0,3430000"/>
        <filter val="0,3448000"/>
        <filter val="0,3460000"/>
        <filter val="0,3471000"/>
        <filter val="0,3500000"/>
        <filter val="0,3600000"/>
        <filter val="0,3605000"/>
        <filter val="0,3628000"/>
        <filter val="0,3640000"/>
        <filter val="0,3700000"/>
        <filter val="0,3710000"/>
        <filter val="0,3720000"/>
        <filter val="0,3730000"/>
        <filter val="0,3826000"/>
        <filter val="0,3830000"/>
        <filter val="0,3840000"/>
        <filter val="0,3900000"/>
        <filter val="0,3968000"/>
        <filter val="0,3980000"/>
        <filter val="0,4000000"/>
        <filter val="0,4030000"/>
        <filter val="0,4057000"/>
        <filter val="0,4090000"/>
        <filter val="0,4110000"/>
        <filter val="0,4134000"/>
        <filter val="0,4141000"/>
        <filter val="0,4160000"/>
        <filter val="0,4190000"/>
        <filter val="0,4200000"/>
        <filter val="0,4220000"/>
        <filter val="0,4226000"/>
        <filter val="0,4231000"/>
        <filter val="0,4270000"/>
        <filter val="0,4365000"/>
        <filter val="0,4400000"/>
        <filter val="0,4464000"/>
        <filter val="0,4467000"/>
        <filter val="0,4483000"/>
        <filter val="0,4490000"/>
        <filter val="0,4500000"/>
        <filter val="0,4540000"/>
        <filter val="0,4546000"/>
        <filter val="0,4550000"/>
        <filter val="0,4574000"/>
        <filter val="0,4655000"/>
        <filter val="0,4670000"/>
        <filter val="0,4700000"/>
        <filter val="0,4720000"/>
        <filter val="0,4800000"/>
        <filter val="0,4811000"/>
        <filter val="0,4830000"/>
        <filter val="0,4877000"/>
        <filter val="0,4900000"/>
        <filter val="0,4957000"/>
        <filter val="0,5000000"/>
        <filter val="0,5010000"/>
        <filter val="0,5030000"/>
        <filter val="0,5050000"/>
        <filter val="0,5100000"/>
        <filter val="0,5200000"/>
        <filter val="0,5202000"/>
        <filter val="0,5210000"/>
        <filter val="0,5220000"/>
        <filter val="0,5259000"/>
        <filter val="0,5290000"/>
        <filter val="0,5300000"/>
        <filter val="0,5330000"/>
        <filter val="0,5400000"/>
        <filter val="0,5473000"/>
        <filter val="0,5510000"/>
        <filter val="0,5518000"/>
        <filter val="0,5520000"/>
        <filter val="0,5550000"/>
        <filter val="0,5565000"/>
        <filter val="0,5600000"/>
        <filter val="0,5610000"/>
        <filter val="0,5644000"/>
        <filter val="0,5677000"/>
        <filter val="0,5750000"/>
        <filter val="0,5859000"/>
        <filter val="0,5870000"/>
        <filter val="0,5912000"/>
        <filter val="0,5927000"/>
        <filter val="0,5934000"/>
        <filter val="0,5972000"/>
        <filter val="0,6000000"/>
        <filter val="0,6018000"/>
        <filter val="0,6030000"/>
        <filter val="0,6060000"/>
        <filter val="0,6063000"/>
        <filter val="0,6067000"/>
        <filter val="0,6083000"/>
        <filter val="0,6150000"/>
        <filter val="0,6170000"/>
        <filter val="0,6197000"/>
        <filter val="0,6280000"/>
        <filter val="0,6330000"/>
        <filter val="0,6370000"/>
        <filter val="0,6382000"/>
        <filter val="0,6384000"/>
        <filter val="0,6434000"/>
        <filter val="0,6500000"/>
        <filter val="0,6540000"/>
        <filter val="0,6560000"/>
        <filter val="0,6572000"/>
        <filter val="0,6664000"/>
        <filter val="0,6720000"/>
        <filter val="0,6800000"/>
        <filter val="0,6850000"/>
        <filter val="0,6860000"/>
        <filter val="0,7000000"/>
        <filter val="0,7020000"/>
        <filter val="0,7043000"/>
        <filter val="0,7070000"/>
        <filter val="0,7103000"/>
        <filter val="0,7119000"/>
        <filter val="0,7229000"/>
        <filter val="0,7272000"/>
        <filter val="0,7275000"/>
        <filter val="0,7320000"/>
        <filter val="0,7356000"/>
        <filter val="0,7360000"/>
        <filter val="0,7534000"/>
        <filter val="0,7609000"/>
        <filter val="0,7670000"/>
        <filter val="0,7800000"/>
        <filter val="0,7830000"/>
        <filter val="0,7860000"/>
        <filter val="0,7925000"/>
        <filter val="0,7927000"/>
        <filter val="0,8000000"/>
        <filter val="0,8050000"/>
        <filter val="0,8080000"/>
        <filter val="0,8330000"/>
        <filter val="0,8390000"/>
        <filter val="0,8430000"/>
        <filter val="0,8544000"/>
        <filter val="0,8580000"/>
        <filter val="0,8638000"/>
        <filter val="0,8660000"/>
        <filter val="0,8700000"/>
        <filter val="0,8829000"/>
        <filter val="0,9000000"/>
        <filter val="0,9093000"/>
        <filter val="0,9149000"/>
        <filter val="0,9160000"/>
        <filter val="0,9190000"/>
        <filter val="0,9400000"/>
        <filter val="0,9480000"/>
        <filter val="0,9485000"/>
        <filter val="0,9570000"/>
        <filter val="0,9580000"/>
        <filter val="0,9600000"/>
        <filter val="0,9700000"/>
        <filter val="0,9790000"/>
        <filter val="0,9800000"/>
        <filter val="0,9900000"/>
        <filter val="0,9990000"/>
        <filter val="1,0000000"/>
        <filter val="1,0020000"/>
        <filter val="1,0050000"/>
        <filter val="1,0089000"/>
        <filter val="1,0100000"/>
        <filter val="1,0170000"/>
        <filter val="1,0200000"/>
        <filter val="1,0211000"/>
        <filter val="1,0259000"/>
        <filter val="1,0270000"/>
        <filter val="1,0280000"/>
        <filter val="1,0300000"/>
        <filter val="1,0310000"/>
        <filter val="1,0327000"/>
        <filter val="1,0400000"/>
        <filter val="1,0490000"/>
        <filter val="1,0493000"/>
        <filter val="1,0500000"/>
        <filter val="1,0531000"/>
        <filter val="1,0538000"/>
        <filter val="1,0549000"/>
        <filter val="1,0600000"/>
        <filter val="1,0667000"/>
        <filter val="1,0700000"/>
        <filter val="1,0770000"/>
        <filter val="1,0800000"/>
        <filter val="1,0905000"/>
        <filter val="1,0910000"/>
        <filter val="1,0966000"/>
        <filter val="1,1000000"/>
        <filter val="1,1100000"/>
        <filter val="1,1118000"/>
        <filter val="1,1191000"/>
        <filter val="1,1200000"/>
        <filter val="1,1240000"/>
        <filter val="1,1250000"/>
        <filter val="1,1300000"/>
        <filter val="1,1400000"/>
        <filter val="1,1430000"/>
        <filter val="1,1500000"/>
        <filter val="1,1540000"/>
        <filter val="1,1600000"/>
        <filter val="1,1630000"/>
        <filter val="1,1640000"/>
        <filter val="1,1750000"/>
        <filter val="1,1890000"/>
        <filter val="1,1900000"/>
        <filter val="1,1920000"/>
        <filter val="1,2000000"/>
        <filter val="1,2110000"/>
        <filter val="1,2220000"/>
        <filter val="1,2252000"/>
        <filter val="1,2400000"/>
        <filter val="1,2500000"/>
        <filter val="1,2501000"/>
        <filter val="1,2700000"/>
        <filter val="1,2730000"/>
        <filter val="1,2768000"/>
        <filter val="1,2820000"/>
        <filter val="1,3000000"/>
        <filter val="1,3020000"/>
        <filter val="1,3112000"/>
        <filter val="1,3120000"/>
        <filter val="1,3121000"/>
        <filter val="1,3160000"/>
        <filter val="1,3200000"/>
        <filter val="1,3232000"/>
        <filter val="1,3265000"/>
        <filter val="1,3330000"/>
        <filter val="1,3500000"/>
        <filter val="1,3570000"/>
        <filter val="1,3600000"/>
        <filter val="1,3620000"/>
        <filter val="1,3690000"/>
        <filter val="1,3800000"/>
        <filter val="1,4050000"/>
        <filter val="1,4140000"/>
        <filter val="1,4228000"/>
        <filter val="1,4243000"/>
        <filter val="1,4350000"/>
        <filter val="1,4395000"/>
        <filter val="1,4400000"/>
        <filter val="1,4440000"/>
        <filter val="1,4570000"/>
        <filter val="1,4637000"/>
        <filter val="1,4690000"/>
        <filter val="1,4800000"/>
        <filter val="1,5000000"/>
        <filter val="1,5110000"/>
        <filter val="1,5150000"/>
        <filter val="1,5400000"/>
        <filter val="1,5550200"/>
        <filter val="1,5660000"/>
        <filter val="1,6000000"/>
        <filter val="1,6100000"/>
        <filter val="1,6150000"/>
        <filter val="1,6540000"/>
        <filter val="1,6650000"/>
        <filter val="1,6780000"/>
        <filter val="1,6860000"/>
        <filter val="1,7130000"/>
        <filter val="1,7320000"/>
        <filter val="1,7430000"/>
        <filter val="1,7480000"/>
        <filter val="1,7620000"/>
        <filter val="1,8200000"/>
        <filter val="1,8210000"/>
        <filter val="1,8600000"/>
        <filter val="1,8800000"/>
        <filter val="1,8930000"/>
        <filter val="1,9000000"/>
        <filter val="1,9130000"/>
        <filter val="1,9380000"/>
        <filter val="1,9404000"/>
        <filter val="1,9633000"/>
        <filter val="1,9792000"/>
        <filter val="10,0000000"/>
        <filter val="10,2000000"/>
        <filter val="102,6000000"/>
        <filter val="11,0200000"/>
        <filter val="11,0550000"/>
        <filter val="11,1000000"/>
        <filter val="11,2300000"/>
        <filter val="11,4882000"/>
        <filter val="11,8793000"/>
        <filter val="116,4000000"/>
        <filter val="12,0000000"/>
        <filter val="12,7600000"/>
        <filter val="12,8190000"/>
        <filter val="12,9600000"/>
        <filter val="12,9690000"/>
        <filter val="13,0000000"/>
        <filter val="13,0715000"/>
        <filter val="13,2170000"/>
        <filter val="134,7640000"/>
        <filter val="14,3350000"/>
        <filter val="15,0000000"/>
        <filter val="164,5240000"/>
        <filter val="17,5620000"/>
        <filter val="170,0000000"/>
        <filter val="171,1300000"/>
        <filter val="174,1000000"/>
        <filter val="18,1680000"/>
        <filter val="18,2462000"/>
        <filter val="18,2690000"/>
        <filter val="18,7310000"/>
        <filter val="18,7740000"/>
        <filter val="19,4400000"/>
        <filter val="19,4850000"/>
        <filter val="19,8000000"/>
        <filter val="192,5200000"/>
        <filter val="195,8600000"/>
        <filter val="198,4830000"/>
        <filter val="2,0000000"/>
        <filter val="2,0190000"/>
        <filter val="2,0267000"/>
        <filter val="2,0940000"/>
        <filter val="2,0990000"/>
        <filter val="2,1000000"/>
        <filter val="2,1060000"/>
        <filter val="2,1150000"/>
        <filter val="2,1153000"/>
        <filter val="2,1912000"/>
        <filter val="2,2000000"/>
        <filter val="2,2020000"/>
        <filter val="2,2520000"/>
        <filter val="2,2620000"/>
        <filter val="2,2774000"/>
        <filter val="2,2890000"/>
        <filter val="2,3117000"/>
        <filter val="2,3248000"/>
        <filter val="2,3334000"/>
        <filter val="2,3560000"/>
        <filter val="2,3570000"/>
        <filter val="2,3986000"/>
        <filter val="2,4000000"/>
        <filter val="2,4480000"/>
        <filter val="2,4700000"/>
        <filter val="2,4750000"/>
        <filter val="2,4938000"/>
        <filter val="2,4970000"/>
        <filter val="2,5000000"/>
        <filter val="2,5027000"/>
        <filter val="2,5340000"/>
        <filter val="2,5450000"/>
        <filter val="2,6050000"/>
        <filter val="2,6200000"/>
        <filter val="2,6440000"/>
        <filter val="2,7060000"/>
        <filter val="2,7410000"/>
        <filter val="2,8160000"/>
        <filter val="2,8440000"/>
        <filter val="2,8750000"/>
        <filter val="2,8800000"/>
        <filter val="2,8999000"/>
        <filter val="2,9040000"/>
        <filter val="2,9370000"/>
        <filter val="2,9970000"/>
        <filter val="2.276,0000000"/>
        <filter val="20,0000000"/>
        <filter val="20,0077000"/>
        <filter val="20,5514000"/>
        <filter val="201,6000000"/>
        <filter val="22,0000000"/>
        <filter val="22,3700000"/>
        <filter val="22,8884000"/>
        <filter val="23,9180000"/>
        <filter val="232,0800000"/>
        <filter val="25,0000000"/>
        <filter val="261,8900000"/>
        <filter val="27,8988000"/>
        <filter val="28,3010000"/>
        <filter val="28,3100000"/>
        <filter val="28,9369000"/>
        <filter val="281,5300000"/>
        <filter val="3,0000000"/>
        <filter val="3,0370000"/>
        <filter val="3,0530000"/>
        <filter val="3,0800000"/>
        <filter val="3,1300000"/>
        <filter val="3,1330000"/>
        <filter val="3,1684000"/>
        <filter val="3,2000000"/>
        <filter val="3,3320000"/>
        <filter val="3,4200000"/>
        <filter val="3,4500000"/>
        <filter val="3,4640000"/>
        <filter val="3,5000000"/>
        <filter val="3,5600000"/>
        <filter val="3,5674000"/>
        <filter val="3,6000000"/>
        <filter val="3,6780000"/>
        <filter val="3,7200000"/>
        <filter val="3,7407000"/>
        <filter val="3,7500000"/>
        <filter val="3,7880000"/>
        <filter val="3,8510000"/>
        <filter val="3,8930000"/>
        <filter val="3,9160000"/>
        <filter val="3,9400000"/>
        <filter val="3,9560000"/>
        <filter val="31,5459000"/>
        <filter val="325,1589000"/>
        <filter val="34,5538000"/>
        <filter val="343,5200000"/>
        <filter val="362,0000000"/>
        <filter val="362,6579000"/>
        <filter val="364,9433000"/>
        <filter val="37,0548000"/>
        <filter val="37,6200000"/>
        <filter val="38,6000000"/>
        <filter val="391,1663000"/>
        <filter val="397,0000000"/>
        <filter val="4,0000000"/>
        <filter val="4,0170000"/>
        <filter val="4,0200000"/>
        <filter val="4,0590000"/>
        <filter val="4,1120000"/>
        <filter val="4,1380000"/>
        <filter val="4,2000000"/>
        <filter val="4,2390000"/>
        <filter val="4,2580000"/>
        <filter val="4,3300000"/>
        <filter val="4,3620000"/>
        <filter val="4,4000000"/>
        <filter val="4,4310000"/>
        <filter val="4,4770000"/>
        <filter val="4,5000000"/>
        <filter val="4,5030000"/>
        <filter val="4,5403000"/>
        <filter val="4,6000000"/>
        <filter val="4,6400000"/>
        <filter val="4,6430000"/>
        <filter val="4,6930000"/>
        <filter val="4,7533000"/>
        <filter val="4,8166000"/>
        <filter val="4,8250000"/>
        <filter val="4,8500000"/>
        <filter val="4,9060000"/>
        <filter val="40,0000000"/>
        <filter val="454,5800000"/>
        <filter val="459,8500000"/>
        <filter val="482,9600000"/>
        <filter val="483,7000000"/>
        <filter val="486,0000000"/>
        <filter val="5,0000000"/>
        <filter val="5,0650000"/>
        <filter val="5,1000000"/>
        <filter val="5,1840000"/>
        <filter val="5,3850000"/>
        <filter val="5,3940000"/>
        <filter val="5,5590000"/>
        <filter val="5,6190000"/>
        <filter val="5,6283000"/>
        <filter val="5,6980000"/>
        <filter val="5,8540000"/>
        <filter val="5,9600000"/>
        <filter val="6,0000000"/>
        <filter val="6,1721000"/>
        <filter val="6,2500000"/>
        <filter val="6,4400000"/>
        <filter val="6,4610000"/>
        <filter val="6,6350000"/>
        <filter val="6,8000000"/>
        <filter val="6,8504000"/>
        <filter val="6,8600000"/>
        <filter val="7,6000000"/>
        <filter val="7,7460000"/>
        <filter val="7,8800000"/>
        <filter val="7,9740000"/>
        <filter val="8,0000000"/>
        <filter val="8,0280000"/>
        <filter val="8,4510000"/>
        <filter val="8,5300000"/>
        <filter val="8,5700000"/>
        <filter val="8,6200000"/>
        <filter val="8,8000000"/>
        <filter val="80,0000000"/>
        <filter val="9,0000000"/>
        <filter val="9,6790000"/>
        <filter val="9,7096000"/>
        <filter val="9,7900000"/>
        <filter val="9,8000000"/>
        <filter val="R$ 1.283.726,40"/>
        <filter val="R$ 5.835.120,00"/>
        <filter val="R$ 7.118.846,40"/>
      </filters>
    </filterColumn>
    <filterColumn colId="1">
      <filters blank="1">
        <filter val="0,00"/>
        <filter val="0,01"/>
        <filter val="0,04"/>
        <filter val="0,05"/>
        <filter val="0,06"/>
        <filter val="0,07"/>
        <filter val="0,08"/>
        <filter val="0,09"/>
        <filter val="0,10"/>
        <filter val="0,11"/>
        <filter val="0,12"/>
        <filter val="0,13"/>
        <filter val="0,14"/>
        <filter val="0,16"/>
        <filter val="0,17"/>
        <filter val="0,18"/>
        <filter val="0,19"/>
        <filter val="0,20"/>
        <filter val="0,21"/>
        <filter val="0,22"/>
        <filter val="0,24"/>
        <filter val="0,25"/>
        <filter val="0,26"/>
        <filter val="0,27"/>
        <filter val="0,28"/>
        <filter val="0,30"/>
        <filter val="0,31"/>
        <filter val="0,32"/>
        <filter val="0,33"/>
        <filter val="0,35"/>
        <filter val="0,36"/>
        <filter val="0,38"/>
        <filter val="0,39"/>
        <filter val="0,43"/>
        <filter val="0,44"/>
        <filter val="0,45"/>
        <filter val="0,46"/>
        <filter val="0,47"/>
        <filter val="0,49"/>
        <filter val="0,50"/>
        <filter val="0,52"/>
        <filter val="0,55"/>
        <filter val="0,57"/>
        <filter val="0,58"/>
        <filter val="0,59"/>
        <filter val="0,60"/>
        <filter val="0,63"/>
        <filter val="0,64"/>
        <filter val="0,66"/>
        <filter val="0,67"/>
        <filter val="0,69"/>
        <filter val="0,70"/>
        <filter val="0,72"/>
        <filter val="0,73"/>
        <filter val="0,75"/>
        <filter val="0,77"/>
        <filter val="0,79"/>
        <filter val="0,80"/>
        <filter val="0,81"/>
        <filter val="0,82"/>
        <filter val="0,83"/>
        <filter val="0,84"/>
        <filter val="0,86"/>
        <filter val="0,87"/>
        <filter val="0,88"/>
        <filter val="0,90"/>
        <filter val="0,93"/>
        <filter val="0,94"/>
        <filter val="0,95"/>
        <filter val="0,98"/>
        <filter val="1,00"/>
        <filter val="1,01"/>
        <filter val="1,02"/>
        <filter val="1,04"/>
        <filter val="1,05"/>
        <filter val="1,06"/>
        <filter val="1,07"/>
        <filter val="1,09"/>
        <filter val="1,14"/>
        <filter val="1,15"/>
        <filter val="1,16"/>
        <filter val="1,17"/>
        <filter val="1,18"/>
        <filter val="1,21"/>
        <filter val="1,22"/>
        <filter val="1,24"/>
        <filter val="1,25"/>
        <filter val="1,26"/>
        <filter val="1,27"/>
        <filter val="1,29"/>
        <filter val="1,30"/>
        <filter val="1,33"/>
        <filter val="1,34"/>
        <filter val="1,37"/>
        <filter val="1,39"/>
        <filter val="1,41"/>
        <filter val="1,43"/>
        <filter val="1,46"/>
        <filter val="1,47"/>
        <filter val="1,52"/>
        <filter val="1,53"/>
        <filter val="1,55"/>
        <filter val="1,56"/>
        <filter val="1,60"/>
        <filter val="1,63"/>
        <filter val="1,68"/>
        <filter val="1,69"/>
        <filter val="1,72"/>
        <filter val="1,85"/>
        <filter val="1,86"/>
        <filter val="1,89"/>
        <filter val="1,92"/>
        <filter val="1,94"/>
        <filter val="1.006,86"/>
        <filter val="1.031,29"/>
        <filter val="1.033,90"/>
        <filter val="1.046,35"/>
        <filter val="1.093,23"/>
        <filter val="1.124,05"/>
        <filter val="1.157,45"/>
        <filter val="1.162,30"/>
        <filter val="1.172,47"/>
        <filter val="1.179,44"/>
        <filter val="1.228,57"/>
        <filter val="1.230,22"/>
        <filter val="1.257,59"/>
        <filter val="1.259,34"/>
        <filter val="1.262,49"/>
        <filter val="1.264,35"/>
        <filter val="1.270,96"/>
        <filter val="1.363,28"/>
        <filter val="1.375,78"/>
        <filter val="1.403,17"/>
        <filter val="1.411,04"/>
        <filter val="1.432,63"/>
        <filter val="1.474,30"/>
        <filter val="1.474,70"/>
        <filter val="1.602,48"/>
        <filter val="1.703,36"/>
        <filter val="1.729,12"/>
        <filter val="1.835,33"/>
        <filter val="1.839,31"/>
        <filter val="1.846,51"/>
        <filter val="1.853,01"/>
        <filter val="1.915,40"/>
        <filter val="1.982,89"/>
        <filter val="10,06"/>
        <filter val="10,17"/>
        <filter val="10,22"/>
        <filter val="10,25"/>
        <filter val="10,29"/>
        <filter val="10,32"/>
        <filter val="10,35"/>
        <filter val="10,44"/>
        <filter val="10,45"/>
        <filter val="10,51"/>
        <filter val="10,65"/>
        <filter val="10,70"/>
        <filter val="10,79"/>
        <filter val="10,80"/>
        <filter val="10,91"/>
        <filter val="10,96"/>
        <filter val="100,53"/>
        <filter val="101,20"/>
        <filter val="101,25"/>
        <filter val="101,26"/>
        <filter val="101,75"/>
        <filter val="102,47"/>
        <filter val="102,70"/>
        <filter val="103,17"/>
        <filter val="103,35"/>
        <filter val="103,57"/>
        <filter val="104,10"/>
        <filter val="104,34"/>
        <filter val="104,88"/>
        <filter val="106,36"/>
        <filter val="106,83"/>
        <filter val="107,60"/>
        <filter val="107,61"/>
        <filter val="108,82"/>
        <filter val="108,93"/>
        <filter val="11,00"/>
        <filter val="11,04"/>
        <filter val="11,11"/>
        <filter val="11,18"/>
        <filter val="11,19"/>
        <filter val="11,25"/>
        <filter val="11,26"/>
        <filter val="11,27"/>
        <filter val="11,34"/>
        <filter val="11,36"/>
        <filter val="11,37"/>
        <filter val="11,38"/>
        <filter val="11,44"/>
        <filter val="11,47"/>
        <filter val="11,51"/>
        <filter val="11,55"/>
        <filter val="11,57"/>
        <filter val="11,60"/>
        <filter val="11,70"/>
        <filter val="11,75"/>
        <filter val="11,80"/>
        <filter val="11,87"/>
        <filter val="11,89"/>
        <filter val="11,94"/>
        <filter val="11,95"/>
        <filter val="11,96"/>
        <filter val="11,98"/>
        <filter val="11.359,90"/>
        <filter val="110,86"/>
        <filter val="111,14"/>
        <filter val="111,21"/>
        <filter val="112,61"/>
        <filter val="113,21"/>
        <filter val="114,93"/>
        <filter val="116,18"/>
        <filter val="116,96"/>
        <filter val="117,13"/>
        <filter val="118,07"/>
        <filter val="118,48"/>
        <filter val="119,66"/>
        <filter val="119,90"/>
        <filter val="12,03"/>
        <filter val="12,11"/>
        <filter val="12,12"/>
        <filter val="12,13"/>
        <filter val="12,37"/>
        <filter val="12,44"/>
        <filter val="12,47"/>
        <filter val="12,51"/>
        <filter val="12,54"/>
        <filter val="12,56"/>
        <filter val="12,66"/>
        <filter val="12,78"/>
        <filter val="12,79"/>
        <filter val="12,84"/>
        <filter val="12,88"/>
        <filter val="12,92"/>
        <filter val="12,93"/>
        <filter val="12,96"/>
        <filter val="120,31"/>
        <filter val="120,73"/>
        <filter val="121,25"/>
        <filter val="123,23"/>
        <filter val="123,71"/>
        <filter val="123,72"/>
        <filter val="124,12"/>
        <filter val="124,98"/>
        <filter val="126,07"/>
        <filter val="126,09"/>
        <filter val="126,21"/>
        <filter val="127,79"/>
        <filter val="128,69"/>
        <filter val="129,61"/>
        <filter val="129,65"/>
        <filter val="13,00"/>
        <filter val="13,12"/>
        <filter val="13,15"/>
        <filter val="13,20"/>
        <filter val="13,22"/>
        <filter val="13,28"/>
        <filter val="13,35"/>
        <filter val="13,38"/>
        <filter val="13,39"/>
        <filter val="13,40"/>
        <filter val="13,44"/>
        <filter val="13,52"/>
        <filter val="13,54"/>
        <filter val="13,56"/>
        <filter val="13,60"/>
        <filter val="13,64"/>
        <filter val="13,65"/>
        <filter val="13,72"/>
        <filter val="13,76"/>
        <filter val="13,79"/>
        <filter val="13,81"/>
        <filter val="13,83"/>
        <filter val="13,84"/>
        <filter val="13,97"/>
        <filter val="13,99"/>
        <filter val="131,32"/>
        <filter val="131,61"/>
        <filter val="131,80"/>
        <filter val="132,70"/>
        <filter val="134,08"/>
        <filter val="134,19"/>
        <filter val="134,98"/>
        <filter val="136,25"/>
        <filter val="137,29"/>
        <filter val="137,59"/>
        <filter val="138,02"/>
        <filter val="139,88"/>
        <filter val="14,00"/>
        <filter val="14,02"/>
        <filter val="14,20"/>
        <filter val="14,23"/>
        <filter val="14,31"/>
        <filter val="14,42"/>
        <filter val="14,43"/>
        <filter val="14,45"/>
        <filter val="14,65"/>
        <filter val="14,73"/>
        <filter val="14,74"/>
        <filter val="14,78"/>
        <filter val="14,94"/>
        <filter val="14.076,39"/>
        <filter val="14.577,66"/>
        <filter val="14.701,35"/>
        <filter val="140,25"/>
        <filter val="141,00"/>
        <filter val="141,35"/>
        <filter val="141,88"/>
        <filter val="142,19"/>
        <filter val="143,43"/>
        <filter val="145,47"/>
        <filter val="145,82"/>
        <filter val="147,33"/>
        <filter val="147,84"/>
        <filter val="148,26"/>
        <filter val="148,95"/>
        <filter val="15,20"/>
        <filter val="15,27"/>
        <filter val="15,34"/>
        <filter val="15,53"/>
        <filter val="15,59"/>
        <filter val="15,62"/>
        <filter val="15,65"/>
        <filter val="15,72"/>
        <filter val="15,92"/>
        <filter val="15,93"/>
        <filter val="15,99"/>
        <filter val="15.480,16"/>
        <filter val="150,83"/>
        <filter val="151,02"/>
        <filter val="151,35"/>
        <filter val="154,25"/>
        <filter val="154,46"/>
        <filter val="155,57"/>
        <filter val="155,66"/>
        <filter val="156,45"/>
        <filter val="158,39"/>
        <filter val="158,89"/>
        <filter val="16,10"/>
        <filter val="16,16"/>
        <filter val="16,20"/>
        <filter val="16,25"/>
        <filter val="16,29"/>
        <filter val="16,32"/>
        <filter val="16,36"/>
        <filter val="16,38"/>
        <filter val="16,51"/>
        <filter val="16,57"/>
        <filter val="16,62"/>
        <filter val="16,72"/>
        <filter val="16,73"/>
        <filter val="16,88"/>
        <filter val="16,89"/>
        <filter val="16,93"/>
        <filter val="16,95"/>
        <filter val="162,24"/>
        <filter val="165,64"/>
        <filter val="166,09"/>
        <filter val="169,31"/>
        <filter val="17,01"/>
        <filter val="17,02"/>
        <filter val="17,07"/>
        <filter val="17,08"/>
        <filter val="17,23"/>
        <filter val="17,28"/>
        <filter val="17,37"/>
        <filter val="17,42"/>
        <filter val="17,46"/>
        <filter val="17,48"/>
        <filter val="17,50"/>
        <filter val="17,54"/>
        <filter val="17,69"/>
        <filter val="17,73"/>
        <filter val="17,77"/>
        <filter val="17,81"/>
        <filter val="17,94"/>
        <filter val="17,97"/>
        <filter val="17,98"/>
        <filter val="17.223,70"/>
        <filter val="170,53"/>
        <filter val="170,62"/>
        <filter val="170,86"/>
        <filter val="171,77"/>
        <filter val="174,28"/>
        <filter val="175,00"/>
        <filter val="175,18"/>
        <filter val="175,39"/>
        <filter val="177,09"/>
        <filter val="177,47"/>
        <filter val="177,49"/>
        <filter val="177,70"/>
        <filter val="18,00"/>
        <filter val="18,01"/>
        <filter val="18,09"/>
        <filter val="18,13"/>
        <filter val="18,15"/>
        <filter val="18,16"/>
        <filter val="18,17"/>
        <filter val="18,18"/>
        <filter val="18,19"/>
        <filter val="18,39"/>
        <filter val="18,43"/>
        <filter val="18,44"/>
        <filter val="18,46"/>
        <filter val="18,50"/>
        <filter val="18,51"/>
        <filter val="18,53"/>
        <filter val="18,58"/>
        <filter val="18,66"/>
        <filter val="18,69"/>
        <filter val="18,70"/>
        <filter val="18,72"/>
        <filter val="18,80"/>
        <filter val="18,82"/>
        <filter val="18,85"/>
        <filter val="18,92"/>
        <filter val="180,61"/>
        <filter val="180,79"/>
        <filter val="181,51"/>
        <filter val="182,43"/>
        <filter val="184,88"/>
        <filter val="185,39"/>
        <filter val="189,13"/>
        <filter val="189,90"/>
        <filter val="19,11"/>
        <filter val="19,16"/>
        <filter val="19,21"/>
        <filter val="19,30"/>
        <filter val="19,36"/>
        <filter val="19,40"/>
        <filter val="19,46"/>
        <filter val="19,56"/>
        <filter val="19,57"/>
        <filter val="19,58"/>
        <filter val="19,64"/>
        <filter val="19,70"/>
        <filter val="19,74"/>
        <filter val="19,88"/>
        <filter val="19.379,01"/>
        <filter val="191,77"/>
        <filter val="192,30"/>
        <filter val="193,20"/>
        <filter val="195,87"/>
        <filter val="197,26"/>
        <filter val="197,91"/>
        <filter val="2,01"/>
        <filter val="2,03"/>
        <filter val="2,07"/>
        <filter val="2,09"/>
        <filter val="2,10"/>
        <filter val="2,15"/>
        <filter val="2,18"/>
        <filter val="2,22"/>
        <filter val="2,26"/>
        <filter val="2,28"/>
        <filter val="2,29"/>
        <filter val="2,31"/>
        <filter val="2,34"/>
        <filter val="2,35"/>
        <filter val="2,40"/>
        <filter val="2,42"/>
        <filter val="2,44"/>
        <filter val="2,46"/>
        <filter val="2,47"/>
        <filter val="2,53"/>
        <filter val="2,55"/>
        <filter val="2,61"/>
        <filter val="2,62"/>
        <filter val="2,63"/>
        <filter val="2,64"/>
        <filter val="2,69"/>
        <filter val="2,73"/>
        <filter val="2,74"/>
        <filter val="2,77"/>
        <filter val="2,78"/>
        <filter val="2,79"/>
        <filter val="2,81"/>
        <filter val="2,96"/>
        <filter val="2,97"/>
        <filter val="2,98"/>
        <filter val="2.150,28"/>
        <filter val="2.169,17"/>
        <filter val="2.267,21"/>
        <filter val="2.302,16"/>
        <filter val="2.376,73"/>
        <filter val="2.419.548,54"/>
        <filter val="2.467,56"/>
        <filter val="2.515,98"/>
        <filter val="2.646,16"/>
        <filter val="2.783,40"/>
        <filter val="2.812,22"/>
        <filter val="2.822,68"/>
        <filter val="2.983,95"/>
        <filter val="20,00"/>
        <filter val="20,01"/>
        <filter val="20,06"/>
        <filter val="20,11"/>
        <filter val="20,14"/>
        <filter val="20,30"/>
        <filter val="20,32"/>
        <filter val="20,35"/>
        <filter val="20,36"/>
        <filter val="20,42"/>
        <filter val="20,45"/>
        <filter val="20,48"/>
        <filter val="20,54"/>
        <filter val="20,58"/>
        <filter val="20,61"/>
        <filter val="20,63"/>
        <filter val="20,65"/>
        <filter val="20,68"/>
        <filter val="20,72"/>
        <filter val="20,78"/>
        <filter val="20,81"/>
        <filter val="20,82"/>
        <filter val="20,93"/>
        <filter val="20,95"/>
        <filter val="20,99"/>
        <filter val="200,01"/>
        <filter val="200,69"/>
        <filter val="201,00"/>
        <filter val="201,21"/>
        <filter val="205,35"/>
        <filter val="206,76"/>
        <filter val="207,94"/>
        <filter val="208,23"/>
        <filter val="208,88"/>
        <filter val="21,04"/>
        <filter val="21,06"/>
        <filter val="21,26"/>
        <filter val="21,31"/>
        <filter val="21,32"/>
        <filter val="21,33"/>
        <filter val="21,67"/>
        <filter val="21,74"/>
        <filter val="21,87"/>
        <filter val="21,89"/>
        <filter val="21,92"/>
        <filter val="21,93"/>
        <filter val="21,94"/>
        <filter val="21,99"/>
        <filter val="210,72"/>
        <filter val="211,02"/>
        <filter val="212,06"/>
        <filter val="213,35"/>
        <filter val="213,51"/>
        <filter val="214,69"/>
        <filter val="216,02"/>
        <filter val="217,96"/>
        <filter val="22,05"/>
        <filter val="22,11"/>
        <filter val="22,12"/>
        <filter val="22,19"/>
        <filter val="22,26"/>
        <filter val="22,28"/>
        <filter val="22,32"/>
        <filter val="22,38"/>
        <filter val="22,44"/>
        <filter val="22,47"/>
        <filter val="22,50"/>
        <filter val="22,64"/>
        <filter val="22,80"/>
        <filter val="22,86"/>
        <filter val="22,87"/>
        <filter val="22,89"/>
        <filter val="22.372,88"/>
        <filter val="220,15"/>
        <filter val="221,06"/>
        <filter val="224,00"/>
        <filter val="226,06"/>
        <filter val="226,33"/>
        <filter val="226,55"/>
        <filter val="227,15"/>
        <filter val="227,19"/>
        <filter val="23,00"/>
        <filter val="23,08"/>
        <filter val="23,12"/>
        <filter val="23,13"/>
        <filter val="23,28"/>
        <filter val="23,36"/>
        <filter val="23,43"/>
        <filter val="23,46"/>
        <filter val="23,48"/>
        <filter val="23,52"/>
        <filter val="23,59"/>
        <filter val="23,61"/>
        <filter val="23,66"/>
        <filter val="23,70"/>
        <filter val="23,79"/>
        <filter val="23,82"/>
        <filter val="23,99"/>
        <filter val="230,41"/>
        <filter val="234,40"/>
        <filter val="237,83"/>
        <filter val="24,36"/>
        <filter val="24,53"/>
        <filter val="24,65"/>
        <filter val="24,75"/>
        <filter val="24,77"/>
        <filter val="24,87"/>
        <filter val="24,93"/>
        <filter val="24,96"/>
        <filter val="240,50"/>
        <filter val="244,37"/>
        <filter val="245,07"/>
        <filter val="245,91"/>
        <filter val="25,00"/>
        <filter val="25,05"/>
        <filter val="25,17"/>
        <filter val="25,18"/>
        <filter val="25,19"/>
        <filter val="25,25"/>
        <filter val="25,34"/>
        <filter val="25,36"/>
        <filter val="25,49"/>
        <filter val="25,50"/>
        <filter val="25,67"/>
        <filter val="25,74"/>
        <filter val="25,79"/>
        <filter val="25,90"/>
        <filter val="25,93"/>
        <filter val="25,95"/>
        <filter val="25,97"/>
        <filter val="256,69"/>
        <filter val="259,90"/>
        <filter val="26,03"/>
        <filter val="26,06"/>
        <filter val="26,14"/>
        <filter val="26,22"/>
        <filter val="26,26"/>
        <filter val="26,30"/>
        <filter val="26,33"/>
        <filter val="26,51"/>
        <filter val="26,57"/>
        <filter val="26,65"/>
        <filter val="26,71"/>
        <filter val="26,76"/>
        <filter val="26,84"/>
        <filter val="26,89"/>
        <filter val="26,90"/>
        <filter val="26,98"/>
        <filter val="266,41"/>
        <filter val="268,57"/>
        <filter val="269,00"/>
        <filter val="269,23"/>
        <filter val="269,55"/>
        <filter val="27,03"/>
        <filter val="27,04"/>
        <filter val="27,05"/>
        <filter val="27,14"/>
        <filter val="27,30"/>
        <filter val="27,40"/>
        <filter val="27,50"/>
        <filter val="27,62"/>
        <filter val="27,71"/>
        <filter val="27,75"/>
        <filter val="27,81"/>
        <filter val="27,90"/>
        <filter val="27,94"/>
        <filter val="27,96"/>
        <filter val="27.682,65"/>
        <filter val="271,15"/>
        <filter val="272,07"/>
        <filter val="273,09"/>
        <filter val="275,02"/>
        <filter val="275,36"/>
        <filter val="276,31"/>
        <filter val="279,89"/>
        <filter val="28,00"/>
        <filter val="28,16"/>
        <filter val="28,17"/>
        <filter val="28,35"/>
        <filter val="28,40"/>
        <filter val="28,42"/>
        <filter val="28,52"/>
        <filter val="28,62"/>
        <filter val="28,66"/>
        <filter val="28,73"/>
        <filter val="28,75"/>
        <filter val="28,77"/>
        <filter val="28,85"/>
        <filter val="280,03"/>
        <filter val="284,79"/>
        <filter val="29,11"/>
        <filter val="29,13"/>
        <filter val="29,15"/>
        <filter val="29,18"/>
        <filter val="29,48"/>
        <filter val="29,49"/>
        <filter val="29,52"/>
        <filter val="29,65"/>
        <filter val="29,74"/>
        <filter val="29,96"/>
        <filter val="290,55"/>
        <filter val="295,53"/>
        <filter val="295,64"/>
        <filter val="299,70"/>
        <filter val="3,04"/>
        <filter val="3,05"/>
        <filter val="3,12"/>
        <filter val="3,14"/>
        <filter val="3,17"/>
        <filter val="3,20"/>
        <filter val="3,22"/>
        <filter val="3,23"/>
        <filter val="3,24"/>
        <filter val="3,30"/>
        <filter val="3,31"/>
        <filter val="3,33"/>
        <filter val="3,40"/>
        <filter val="3,44"/>
        <filter val="3,47"/>
        <filter val="3,48"/>
        <filter val="3,49"/>
        <filter val="3,50"/>
        <filter val="3,52"/>
        <filter val="3,55"/>
        <filter val="3,56"/>
        <filter val="3,58"/>
        <filter val="3,61"/>
        <filter val="3,63"/>
        <filter val="3,64"/>
        <filter val="3,74"/>
        <filter val="3,81"/>
        <filter val="3,82"/>
        <filter val="3,83"/>
        <filter val="3,85"/>
        <filter val="3,87"/>
        <filter val="3,91"/>
        <filter val="3,99"/>
        <filter val="3.145,46"/>
        <filter val="3.240,53"/>
        <filter val="3.393,87"/>
        <filter val="3.427,01"/>
        <filter val="3.451,39"/>
        <filter val="3.516,58"/>
        <filter val="3.961,25"/>
        <filter val="30,03"/>
        <filter val="30,11"/>
        <filter val="30,16"/>
        <filter val="30,35"/>
        <filter val="30,49"/>
        <filter val="30,71"/>
        <filter val="30,79"/>
        <filter val="30,87"/>
        <filter val="300,00"/>
        <filter val="302,31"/>
        <filter val="309,26"/>
        <filter val="309,78"/>
        <filter val="31,12"/>
        <filter val="31,17"/>
        <filter val="31,35"/>
        <filter val="31,40"/>
        <filter val="31,45"/>
        <filter val="31,50"/>
        <filter val="31,85"/>
        <filter val="310,67"/>
        <filter val="311,91"/>
        <filter val="312,62"/>
        <filter val="316,13"/>
        <filter val="318,91"/>
        <filter val="32,00"/>
        <filter val="32,16"/>
        <filter val="32,30"/>
        <filter val="32,41"/>
        <filter val="32,63"/>
        <filter val="32,82"/>
        <filter val="323,37"/>
        <filter val="326,70"/>
        <filter val="326,77"/>
        <filter val="327,80"/>
        <filter val="33,09"/>
        <filter val="33,10"/>
        <filter val="33,30"/>
        <filter val="33,32"/>
        <filter val="33,63"/>
        <filter val="33,80"/>
        <filter val="33,98"/>
        <filter val="33.767,23"/>
        <filter val="331,89"/>
        <filter val="333,47"/>
        <filter val="336,14"/>
        <filter val="337,67"/>
        <filter val="339,01"/>
        <filter val="339,15"/>
        <filter val="339,95"/>
        <filter val="34,16"/>
        <filter val="34,24"/>
        <filter val="34,43"/>
        <filter val="34,85"/>
        <filter val="345,18"/>
        <filter val="348,40"/>
        <filter val="35,34"/>
        <filter val="35,59"/>
        <filter val="35,62"/>
        <filter val="351,96"/>
        <filter val="353,70"/>
        <filter val="353,83"/>
        <filter val="354,11"/>
        <filter val="356,53"/>
        <filter val="357,75"/>
        <filter val="36,05"/>
        <filter val="36,20"/>
        <filter val="36,21"/>
        <filter val="36,25"/>
        <filter val="36,31"/>
        <filter val="36,50"/>
        <filter val="36,60"/>
        <filter val="36,82"/>
        <filter val="36,90"/>
        <filter val="360,34"/>
        <filter val="362,00"/>
        <filter val="363,14"/>
        <filter val="364,03"/>
        <filter val="365,01"/>
        <filter val="366,09"/>
        <filter val="366,30"/>
        <filter val="366,58"/>
        <filter val="37,00"/>
        <filter val="37,33"/>
        <filter val="37,86"/>
        <filter val="372,06"/>
        <filter val="373,27"/>
        <filter val="374,99"/>
        <filter val="375,19"/>
        <filter val="375,29"/>
        <filter val="376,59"/>
        <filter val="38,07"/>
        <filter val="38,92"/>
        <filter val="38,94"/>
        <filter val="381,05"/>
        <filter val="384,00"/>
        <filter val="386,23"/>
        <filter val="39,02"/>
        <filter val="39,06"/>
        <filter val="39,22"/>
        <filter val="39,35"/>
        <filter val="39,49"/>
        <filter val="39,74"/>
        <filter val="39,81"/>
        <filter val="39,99"/>
        <filter val="392,97"/>
        <filter val="394,07"/>
        <filter val="396,57"/>
        <filter val="4,13"/>
        <filter val="4,14"/>
        <filter val="4,21"/>
        <filter val="4,26"/>
        <filter val="4,33"/>
        <filter val="4,39"/>
        <filter val="4,42"/>
        <filter val="4,44"/>
        <filter val="4,50"/>
        <filter val="4,60"/>
        <filter val="4,61"/>
        <filter val="4,63"/>
        <filter val="4,66"/>
        <filter val="4,70"/>
        <filter val="4,75"/>
        <filter val="4,85"/>
        <filter val="4,90"/>
        <filter val="4,98"/>
        <filter val="4,99"/>
        <filter val="4.619,50"/>
        <filter val="4.958,46"/>
        <filter val="40,09"/>
        <filter val="40,24"/>
        <filter val="40,28"/>
        <filter val="40,53"/>
        <filter val="40,63"/>
        <filter val="40,72"/>
        <filter val="40,73"/>
        <filter val="40,80"/>
        <filter val="40,92"/>
        <filter val="41,11"/>
        <filter val="41,22"/>
        <filter val="41,24"/>
        <filter val="41,39"/>
        <filter val="41,46"/>
        <filter val="41,91"/>
        <filter val="412,02"/>
        <filter val="414,75"/>
        <filter val="416,82"/>
        <filter val="418,84"/>
        <filter val="42,05"/>
        <filter val="42,07"/>
        <filter val="42,12"/>
        <filter val="42,23"/>
        <filter val="42,26"/>
        <filter val="42,32"/>
        <filter val="42,55"/>
        <filter val="42,84"/>
        <filter val="42,91"/>
        <filter val="42,92"/>
        <filter val="422,03"/>
        <filter val="422,31"/>
        <filter val="422,57"/>
        <filter val="424.999,97"/>
        <filter val="43,24"/>
        <filter val="43,31"/>
        <filter val="438,83"/>
        <filter val="439,15"/>
        <filter val="44,25"/>
        <filter val="44,58"/>
        <filter val="44,93"/>
        <filter val="440,78"/>
        <filter val="442,95"/>
        <filter val="444,15"/>
        <filter val="446,98"/>
        <filter val="45,09"/>
        <filter val="45,14"/>
        <filter val="45,28"/>
        <filter val="45,33"/>
        <filter val="45,40"/>
        <filter val="45,55"/>
        <filter val="45,64"/>
        <filter val="45,65"/>
        <filter val="45,72"/>
        <filter val="45,76"/>
        <filter val="45,77"/>
        <filter val="451,86"/>
        <filter val="457,73"/>
        <filter val="459,57"/>
        <filter val="46,87"/>
        <filter val="46,89"/>
        <filter val="462,41"/>
        <filter val="466,44"/>
        <filter val="47,18"/>
        <filter val="47,47"/>
        <filter val="47,49"/>
        <filter val="47,69"/>
        <filter val="47,82"/>
        <filter val="47,85"/>
        <filter val="47,90"/>
        <filter val="47,92"/>
        <filter val="47,95"/>
        <filter val="471,69"/>
        <filter val="471,72"/>
        <filter val="474,89"/>
        <filter val="477,92"/>
        <filter val="48,47"/>
        <filter val="48,51"/>
        <filter val="48,53"/>
        <filter val="485.871,11"/>
        <filter val="49,05"/>
        <filter val="49,35"/>
        <filter val="49,47"/>
        <filter val="49,75"/>
        <filter val="49,81"/>
        <filter val="49,87"/>
        <filter val="490,87"/>
        <filter val="491,67"/>
        <filter val="493,58"/>
        <filter val="5,00"/>
        <filter val="5,07"/>
        <filter val="5,18"/>
        <filter val="5,23"/>
        <filter val="5,31"/>
        <filter val="5,32"/>
        <filter val="5,35"/>
        <filter val="5,36"/>
        <filter val="5,38"/>
        <filter val="5,40"/>
        <filter val="5,41"/>
        <filter val="5,46"/>
        <filter val="5,47"/>
        <filter val="5,64"/>
        <filter val="5,70"/>
        <filter val="5,77"/>
        <filter val="5,78"/>
        <filter val="5,80"/>
        <filter val="5,81"/>
        <filter val="5,83"/>
        <filter val="5,88"/>
        <filter val="5,89"/>
        <filter val="5,91"/>
        <filter val="5,93"/>
        <filter val="5.500,00"/>
        <filter val="5.600,52"/>
        <filter val="5.622,51"/>
        <filter val="50,06"/>
        <filter val="50,59"/>
        <filter val="501,00"/>
        <filter val="509,13"/>
        <filter val="51,03"/>
        <filter val="51,34"/>
        <filter val="51,35"/>
        <filter val="51,40"/>
        <filter val="51,89"/>
        <filter val="51,91"/>
        <filter val="51,95"/>
        <filter val="510,77"/>
        <filter val="52,18"/>
        <filter val="52,36"/>
        <filter val="52,64"/>
        <filter val="522,71"/>
        <filter val="53,08"/>
        <filter val="53,99"/>
        <filter val="537,34"/>
        <filter val="54,25"/>
        <filter val="54,71"/>
        <filter val="540,13"/>
        <filter val="541,68"/>
        <filter val="542,08"/>
        <filter val="549,42"/>
        <filter val="55,00"/>
        <filter val="55,02"/>
        <filter val="55,16"/>
        <filter val="55,33"/>
        <filter val="55,42"/>
        <filter val="550,42"/>
        <filter val="553,91"/>
        <filter val="56,21"/>
        <filter val="56,27"/>
        <filter val="56,64"/>
        <filter val="56,83"/>
        <filter val="568,30"/>
        <filter val="57,18"/>
        <filter val="57,30"/>
        <filter val="57,67"/>
        <filter val="579,92"/>
        <filter val="58,11"/>
        <filter val="58,13"/>
        <filter val="58,20"/>
        <filter val="58,28"/>
        <filter val="58,30"/>
        <filter val="58,45"/>
        <filter val="58,69"/>
        <filter val="58,71"/>
        <filter val="584,97"/>
        <filter val="589,76"/>
        <filter val="59,20"/>
        <filter val="59,85"/>
        <filter val="59,98"/>
        <filter val="596,83"/>
        <filter val="596,98"/>
        <filter val="6,02"/>
        <filter val="6,08"/>
        <filter val="6,11"/>
        <filter val="6,15"/>
        <filter val="6,20"/>
        <filter val="6,35"/>
        <filter val="6,36"/>
        <filter val="6,46"/>
        <filter val="6,49"/>
        <filter val="6,52"/>
        <filter val="6,64"/>
        <filter val="6,66"/>
        <filter val="6,71"/>
        <filter val="6,72"/>
        <filter val="6,78"/>
        <filter val="6,85"/>
        <filter val="6,87"/>
        <filter val="6,91"/>
        <filter val="6.048,64"/>
        <filter val="6.639,63"/>
        <filter val="60,00"/>
        <filter val="60,50"/>
        <filter val="602,32"/>
        <filter val="605,95"/>
        <filter val="609,08"/>
        <filter val="61,51"/>
        <filter val="61,53"/>
        <filter val="61,73"/>
        <filter val="62,17"/>
        <filter val="62,28"/>
        <filter val="622,32"/>
        <filter val="629,28"/>
        <filter val="63,00"/>
        <filter val="63,09"/>
        <filter val="63,39"/>
        <filter val="63,47"/>
        <filter val="63,89"/>
        <filter val="630,06"/>
        <filter val="638,82"/>
        <filter val="639,21"/>
        <filter val="64,17"/>
        <filter val="64,34"/>
        <filter val="64,51"/>
        <filter val="642,01"/>
        <filter val="642,95"/>
        <filter val="643,77"/>
        <filter val="65,25"/>
        <filter val="65,34"/>
        <filter val="65,86"/>
        <filter val="650,86"/>
        <filter val="653,56"/>
        <filter val="653,99"/>
        <filter val="655,08"/>
        <filter val="66,05"/>
        <filter val="66,38"/>
        <filter val="66,85"/>
        <filter val="66,90"/>
        <filter val="664,88"/>
        <filter val="668,54"/>
        <filter val="67,55"/>
        <filter val="67,60"/>
        <filter val="68,03"/>
        <filter val="68,55"/>
        <filter val="68,76"/>
        <filter val="682,12"/>
        <filter val="684,73"/>
        <filter val="685,20"/>
        <filter val="685,24"/>
        <filter val="69,13"/>
        <filter val="69,99"/>
        <filter val="698,83"/>
        <filter val="7,03"/>
        <filter val="7,13"/>
        <filter val="7,14"/>
        <filter val="7,23"/>
        <filter val="7,31"/>
        <filter val="7,38"/>
        <filter val="7,50"/>
        <filter val="7,64"/>
        <filter val="7,84"/>
        <filter val="7,88"/>
        <filter val="7,89"/>
        <filter val="7,92"/>
        <filter val="7,95"/>
        <filter val="7.176,98"/>
        <filter val="7.571,83"/>
        <filter val="70,07"/>
        <filter val="70,16"/>
        <filter val="70,76"/>
        <filter val="70,89"/>
        <filter val="70,98"/>
        <filter val="70.509,31"/>
        <filter val="706,48"/>
        <filter val="706,80"/>
        <filter val="709,39"/>
        <filter val="71,45"/>
        <filter val="71,50"/>
        <filter val="71,75"/>
        <filter val="712,70"/>
        <filter val="72,63"/>
        <filter val="72,79"/>
        <filter val="721,77"/>
        <filter val="73,27"/>
        <filter val="73,43"/>
        <filter val="73,67"/>
        <filter val="73,73"/>
        <filter val="73,91"/>
        <filter val="74,19"/>
        <filter val="74,45"/>
        <filter val="74,60"/>
        <filter val="74,70"/>
        <filter val="743,45"/>
        <filter val="75,12"/>
        <filter val="75,42"/>
        <filter val="75,69"/>
        <filter val="76,10"/>
        <filter val="76,49"/>
        <filter val="766,70"/>
        <filter val="77,00"/>
        <filter val="77,86"/>
        <filter val="778,85"/>
        <filter val="779,50"/>
        <filter val="78,44"/>
        <filter val="78,66"/>
        <filter val="78,90"/>
        <filter val="788,69"/>
        <filter val="79,39"/>
        <filter val="79,77"/>
        <filter val="790,34"/>
        <filter val="795,24"/>
        <filter val="8,04"/>
        <filter val="8,05"/>
        <filter val="8,12"/>
        <filter val="8,18"/>
        <filter val="8,19"/>
        <filter val="8,20"/>
        <filter val="8,21"/>
        <filter val="8,29"/>
        <filter val="8,31"/>
        <filter val="8,32"/>
        <filter val="8,36"/>
        <filter val="8,38"/>
        <filter val="8,40"/>
        <filter val="8,47"/>
        <filter val="8,48"/>
        <filter val="8,52"/>
        <filter val="8,63"/>
        <filter val="8,64"/>
        <filter val="8,65"/>
        <filter val="8,68"/>
        <filter val="8,74"/>
        <filter val="8,76"/>
        <filter val="8,79"/>
        <filter val="8,86"/>
        <filter val="8,88"/>
        <filter val="8,92"/>
        <filter val="8.364,50"/>
        <filter val="80,22"/>
        <filter val="80,35"/>
        <filter val="80,58"/>
        <filter val="80,63"/>
        <filter val="800,87"/>
        <filter val="81,29"/>
        <filter val="81,34"/>
        <filter val="81,45"/>
        <filter val="81,61"/>
        <filter val="81,63"/>
        <filter val="81,76"/>
        <filter val="81,98"/>
        <filter val="81,99"/>
        <filter val="82,42"/>
        <filter val="82,95"/>
        <filter val="83,46"/>
        <filter val="83,91"/>
        <filter val="848,84"/>
        <filter val="85,52"/>
        <filter val="85,68"/>
        <filter val="85.491,46"/>
        <filter val="856,28"/>
        <filter val="86,07"/>
        <filter val="86,69"/>
        <filter val="860,75"/>
        <filter val="867,15"/>
        <filter val="867,59"/>
        <filter val="87,22"/>
        <filter val="87,89"/>
        <filter val="875,00"/>
        <filter val="88,59"/>
        <filter val="88,82"/>
        <filter val="880,00"/>
        <filter val="886,75"/>
        <filter val="89,21"/>
        <filter val="89,82"/>
        <filter val="891,14"/>
        <filter val="9,01"/>
        <filter val="9,14"/>
        <filter val="9,19"/>
        <filter val="9,20"/>
        <filter val="9,28"/>
        <filter val="9,31"/>
        <filter val="9,32"/>
        <filter val="9,37"/>
        <filter val="9,43"/>
        <filter val="9,48"/>
        <filter val="9,59"/>
        <filter val="9,61"/>
        <filter val="9,63"/>
        <filter val="9,64"/>
        <filter val="9,72"/>
        <filter val="9,75"/>
        <filter val="9,76"/>
        <filter val="9,83"/>
        <filter val="9,89"/>
        <filter val="9,94"/>
        <filter val="9,97"/>
        <filter val="9.536,55"/>
        <filter val="90,00"/>
        <filter val="90,19"/>
        <filter val="90,71"/>
        <filter val="90,80"/>
        <filter val="900,00"/>
        <filter val="91,17"/>
        <filter val="91,50"/>
        <filter val="91,65"/>
        <filter val="91,74"/>
        <filter val="919,65"/>
        <filter val="92,48"/>
        <filter val="92,53"/>
        <filter val="93,59"/>
        <filter val="930,52"/>
        <filter val="94,36"/>
        <filter val="94,41"/>
        <filter val="94,81"/>
        <filter val="95,44"/>
        <filter val="95,64"/>
        <filter val="95,80"/>
        <filter val="959,38"/>
        <filter val="96,00"/>
        <filter val="96,22"/>
        <filter val="96,66"/>
        <filter val="96,78"/>
        <filter val="967,51"/>
        <filter val="969,11"/>
        <filter val="973,92"/>
        <filter val="98,08"/>
        <filter val="98,92"/>
        <filter val="98,93"/>
        <filter val="989,68"/>
        <filter val="99,01"/>
        <filter val="99.264,64"/>
        <filter val="991,10"/>
        <filter val="Não Desonerado: embutido nos preços unitário dos insumos de mão de obra, de acordo com as bases."/>
      </filters>
    </filterColumn>
  </autoFilter>
  <mergeCells count="4870">
    <mergeCell ref="A1:D2"/>
    <mergeCell ref="E1:F1"/>
    <mergeCell ref="G1:H1"/>
    <mergeCell ref="I1:J1"/>
    <mergeCell ref="E2:F2"/>
    <mergeCell ref="G2:H2"/>
    <mergeCell ref="I2:J2"/>
    <mergeCell ref="H18:I18"/>
    <mergeCell ref="E20:F20"/>
    <mergeCell ref="E21:F21"/>
    <mergeCell ref="E22:F22"/>
    <mergeCell ref="H24:I24"/>
    <mergeCell ref="E26:F26"/>
    <mergeCell ref="E9:F9"/>
    <mergeCell ref="H11:I11"/>
    <mergeCell ref="E13:F13"/>
    <mergeCell ref="E14:F14"/>
    <mergeCell ref="E15:F15"/>
    <mergeCell ref="E16:F16"/>
    <mergeCell ref="A3:J3"/>
    <mergeCell ref="A4:J4"/>
    <mergeCell ref="E5:F5"/>
    <mergeCell ref="E6:F6"/>
    <mergeCell ref="E7:F7"/>
    <mergeCell ref="E8:F8"/>
    <mergeCell ref="E45:F45"/>
    <mergeCell ref="E46:F46"/>
    <mergeCell ref="E47:F47"/>
    <mergeCell ref="E48:F48"/>
    <mergeCell ref="H50:I50"/>
    <mergeCell ref="E52:F52"/>
    <mergeCell ref="H36:I36"/>
    <mergeCell ref="E38:F38"/>
    <mergeCell ref="E39:F39"/>
    <mergeCell ref="E40:F40"/>
    <mergeCell ref="E41:F41"/>
    <mergeCell ref="H43:I43"/>
    <mergeCell ref="E27:F27"/>
    <mergeCell ref="E28:F28"/>
    <mergeCell ref="H30:I30"/>
    <mergeCell ref="E32:F32"/>
    <mergeCell ref="E33:F33"/>
    <mergeCell ref="E34:F34"/>
    <mergeCell ref="E67:F67"/>
    <mergeCell ref="E68:F68"/>
    <mergeCell ref="E69:F69"/>
    <mergeCell ref="E70:F70"/>
    <mergeCell ref="E71:F71"/>
    <mergeCell ref="E72:F72"/>
    <mergeCell ref="E59:F59"/>
    <mergeCell ref="H61:I61"/>
    <mergeCell ref="E63:F63"/>
    <mergeCell ref="E64:F64"/>
    <mergeCell ref="E65:F65"/>
    <mergeCell ref="E66:F66"/>
    <mergeCell ref="E53:F53"/>
    <mergeCell ref="E54:F54"/>
    <mergeCell ref="E55:F55"/>
    <mergeCell ref="E56:F56"/>
    <mergeCell ref="E57:F57"/>
    <mergeCell ref="E58:F58"/>
    <mergeCell ref="E85:F85"/>
    <mergeCell ref="E86:F86"/>
    <mergeCell ref="E87:F87"/>
    <mergeCell ref="E88:F88"/>
    <mergeCell ref="E89:F89"/>
    <mergeCell ref="E90:F90"/>
    <mergeCell ref="E79:F79"/>
    <mergeCell ref="E80:F80"/>
    <mergeCell ref="E81:F81"/>
    <mergeCell ref="E82:F82"/>
    <mergeCell ref="E83:F83"/>
    <mergeCell ref="E84:F84"/>
    <mergeCell ref="E73:F73"/>
    <mergeCell ref="E74:F74"/>
    <mergeCell ref="E75:F75"/>
    <mergeCell ref="E76:F76"/>
    <mergeCell ref="E77:F77"/>
    <mergeCell ref="E78:F78"/>
    <mergeCell ref="E103:F103"/>
    <mergeCell ref="E104:F104"/>
    <mergeCell ref="E105:F105"/>
    <mergeCell ref="E106:F106"/>
    <mergeCell ref="E107:F107"/>
    <mergeCell ref="E108:F108"/>
    <mergeCell ref="E97:F97"/>
    <mergeCell ref="E98:F98"/>
    <mergeCell ref="E99:F99"/>
    <mergeCell ref="E100:F100"/>
    <mergeCell ref="E101:F101"/>
    <mergeCell ref="E102:F102"/>
    <mergeCell ref="E91:F91"/>
    <mergeCell ref="E92:F92"/>
    <mergeCell ref="E93:F93"/>
    <mergeCell ref="E94:F94"/>
    <mergeCell ref="E95:F95"/>
    <mergeCell ref="E96:F96"/>
    <mergeCell ref="E121:F121"/>
    <mergeCell ref="H123:I123"/>
    <mergeCell ref="E125:F125"/>
    <mergeCell ref="E126:F126"/>
    <mergeCell ref="E127:F127"/>
    <mergeCell ref="E128:F128"/>
    <mergeCell ref="E115:F115"/>
    <mergeCell ref="E116:F116"/>
    <mergeCell ref="E117:F117"/>
    <mergeCell ref="E118:F118"/>
    <mergeCell ref="E119:F119"/>
    <mergeCell ref="E120:F120"/>
    <mergeCell ref="E109:F109"/>
    <mergeCell ref="E110:F110"/>
    <mergeCell ref="E111:F111"/>
    <mergeCell ref="E112:F112"/>
    <mergeCell ref="E113:F113"/>
    <mergeCell ref="E114:F114"/>
    <mergeCell ref="H161:I161"/>
    <mergeCell ref="E147:F147"/>
    <mergeCell ref="E148:F148"/>
    <mergeCell ref="H150:I150"/>
    <mergeCell ref="E152:F152"/>
    <mergeCell ref="E153:F153"/>
    <mergeCell ref="E154:F154"/>
    <mergeCell ref="E139:F139"/>
    <mergeCell ref="E140:F140"/>
    <mergeCell ref="E141:F141"/>
    <mergeCell ref="H143:I143"/>
    <mergeCell ref="E145:F145"/>
    <mergeCell ref="E146:F146"/>
    <mergeCell ref="H130:I130"/>
    <mergeCell ref="E132:F132"/>
    <mergeCell ref="E133:F133"/>
    <mergeCell ref="E134:F134"/>
    <mergeCell ref="H136:I136"/>
    <mergeCell ref="E138:F138"/>
    <mergeCell ref="E169:F169"/>
    <mergeCell ref="E170:F170"/>
    <mergeCell ref="E171:F171"/>
    <mergeCell ref="E172:F172"/>
    <mergeCell ref="E173:F173"/>
    <mergeCell ref="E174:F174"/>
    <mergeCell ref="E163:F163"/>
    <mergeCell ref="E164:F164"/>
    <mergeCell ref="E165:F165"/>
    <mergeCell ref="E166:F166"/>
    <mergeCell ref="E167:F167"/>
    <mergeCell ref="E168:F168"/>
    <mergeCell ref="E155:F155"/>
    <mergeCell ref="E156:F156"/>
    <mergeCell ref="E157:F157"/>
    <mergeCell ref="E158:F158"/>
    <mergeCell ref="E159:F159"/>
    <mergeCell ref="E191:F191"/>
    <mergeCell ref="E192:F192"/>
    <mergeCell ref="E193:F193"/>
    <mergeCell ref="H195:I195"/>
    <mergeCell ref="E197:F197"/>
    <mergeCell ref="E198:F198"/>
    <mergeCell ref="E183:F183"/>
    <mergeCell ref="E184:F184"/>
    <mergeCell ref="H186:I186"/>
    <mergeCell ref="E188:F188"/>
    <mergeCell ref="E189:F189"/>
    <mergeCell ref="E190:F190"/>
    <mergeCell ref="E175:F175"/>
    <mergeCell ref="H177:I177"/>
    <mergeCell ref="E179:F179"/>
    <mergeCell ref="E180:F180"/>
    <mergeCell ref="E181:F181"/>
    <mergeCell ref="E182:F182"/>
    <mergeCell ref="E213:F213"/>
    <mergeCell ref="E214:F214"/>
    <mergeCell ref="E215:F215"/>
    <mergeCell ref="E216:F216"/>
    <mergeCell ref="E217:F217"/>
    <mergeCell ref="H219:I219"/>
    <mergeCell ref="E205:F205"/>
    <mergeCell ref="E206:F206"/>
    <mergeCell ref="E207:F207"/>
    <mergeCell ref="E208:F208"/>
    <mergeCell ref="H210:I210"/>
    <mergeCell ref="E212:F212"/>
    <mergeCell ref="E199:F199"/>
    <mergeCell ref="E200:F200"/>
    <mergeCell ref="E201:F201"/>
    <mergeCell ref="E202:F202"/>
    <mergeCell ref="E203:F203"/>
    <mergeCell ref="E204:F204"/>
    <mergeCell ref="E233:F233"/>
    <mergeCell ref="E234:F234"/>
    <mergeCell ref="H236:I236"/>
    <mergeCell ref="E238:F238"/>
    <mergeCell ref="E239:F239"/>
    <mergeCell ref="E240:F240"/>
    <mergeCell ref="E227:F227"/>
    <mergeCell ref="E228:F228"/>
    <mergeCell ref="E229:F229"/>
    <mergeCell ref="E230:F230"/>
    <mergeCell ref="E231:F231"/>
    <mergeCell ref="E232:F232"/>
    <mergeCell ref="E221:F221"/>
    <mergeCell ref="E222:F222"/>
    <mergeCell ref="E223:F223"/>
    <mergeCell ref="E224:F224"/>
    <mergeCell ref="E225:F225"/>
    <mergeCell ref="E226:F226"/>
    <mergeCell ref="E255:F255"/>
    <mergeCell ref="E256:F256"/>
    <mergeCell ref="H258:I258"/>
    <mergeCell ref="E260:F260"/>
    <mergeCell ref="E261:F261"/>
    <mergeCell ref="E262:F262"/>
    <mergeCell ref="E249:F249"/>
    <mergeCell ref="E250:F250"/>
    <mergeCell ref="E251:F251"/>
    <mergeCell ref="E252:F252"/>
    <mergeCell ref="E253:F253"/>
    <mergeCell ref="E254:F254"/>
    <mergeCell ref="E241:F241"/>
    <mergeCell ref="E242:F242"/>
    <mergeCell ref="E243:F243"/>
    <mergeCell ref="E244:F244"/>
    <mergeCell ref="E245:F245"/>
    <mergeCell ref="H247:I247"/>
    <mergeCell ref="E279:F279"/>
    <mergeCell ref="E280:F280"/>
    <mergeCell ref="E281:F281"/>
    <mergeCell ref="E282:F282"/>
    <mergeCell ref="H284:I284"/>
    <mergeCell ref="E286:F286"/>
    <mergeCell ref="E271:F271"/>
    <mergeCell ref="E272:F272"/>
    <mergeCell ref="E273:F273"/>
    <mergeCell ref="E274:F274"/>
    <mergeCell ref="E275:F275"/>
    <mergeCell ref="H277:I277"/>
    <mergeCell ref="E263:F263"/>
    <mergeCell ref="E264:F264"/>
    <mergeCell ref="H266:I266"/>
    <mergeCell ref="E268:F268"/>
    <mergeCell ref="E269:F269"/>
    <mergeCell ref="E270:F270"/>
    <mergeCell ref="E301:F301"/>
    <mergeCell ref="E302:F302"/>
    <mergeCell ref="H304:I304"/>
    <mergeCell ref="E306:F306"/>
    <mergeCell ref="E307:F307"/>
    <mergeCell ref="E308:F308"/>
    <mergeCell ref="E293:F293"/>
    <mergeCell ref="H295:I295"/>
    <mergeCell ref="E297:F297"/>
    <mergeCell ref="E298:F298"/>
    <mergeCell ref="E299:F299"/>
    <mergeCell ref="E300:F300"/>
    <mergeCell ref="E287:F287"/>
    <mergeCell ref="E288:F288"/>
    <mergeCell ref="E289:F289"/>
    <mergeCell ref="E290:F290"/>
    <mergeCell ref="E291:F291"/>
    <mergeCell ref="E292:F292"/>
    <mergeCell ref="E325:F325"/>
    <mergeCell ref="E326:F326"/>
    <mergeCell ref="E327:F327"/>
    <mergeCell ref="E328:F328"/>
    <mergeCell ref="E329:F329"/>
    <mergeCell ref="E330:F330"/>
    <mergeCell ref="E317:F317"/>
    <mergeCell ref="E318:F318"/>
    <mergeCell ref="E319:F319"/>
    <mergeCell ref="H321:I321"/>
    <mergeCell ref="E323:F323"/>
    <mergeCell ref="E324:F324"/>
    <mergeCell ref="E309:F309"/>
    <mergeCell ref="E310:F310"/>
    <mergeCell ref="E311:F311"/>
    <mergeCell ref="H313:I313"/>
    <mergeCell ref="E315:F315"/>
    <mergeCell ref="E316:F316"/>
    <mergeCell ref="H348:I348"/>
    <mergeCell ref="E350:F350"/>
    <mergeCell ref="E351:F351"/>
    <mergeCell ref="E352:F352"/>
    <mergeCell ref="H354:I354"/>
    <mergeCell ref="E356:F356"/>
    <mergeCell ref="E339:F339"/>
    <mergeCell ref="H341:I341"/>
    <mergeCell ref="E343:F343"/>
    <mergeCell ref="E344:F344"/>
    <mergeCell ref="E345:F345"/>
    <mergeCell ref="E346:F346"/>
    <mergeCell ref="E331:F331"/>
    <mergeCell ref="E332:F332"/>
    <mergeCell ref="H334:I334"/>
    <mergeCell ref="E336:F336"/>
    <mergeCell ref="E337:F337"/>
    <mergeCell ref="E338:F338"/>
    <mergeCell ref="E371:F371"/>
    <mergeCell ref="E372:F372"/>
    <mergeCell ref="E373:F373"/>
    <mergeCell ref="H375:I375"/>
    <mergeCell ref="E377:F377"/>
    <mergeCell ref="E378:F378"/>
    <mergeCell ref="E365:F365"/>
    <mergeCell ref="E366:F366"/>
    <mergeCell ref="E367:F367"/>
    <mergeCell ref="E368:F368"/>
    <mergeCell ref="E369:F369"/>
    <mergeCell ref="E370:F370"/>
    <mergeCell ref="E357:F357"/>
    <mergeCell ref="E358:F358"/>
    <mergeCell ref="E359:F359"/>
    <mergeCell ref="E360:F360"/>
    <mergeCell ref="E361:F361"/>
    <mergeCell ref="H363:I363"/>
    <mergeCell ref="E395:F395"/>
    <mergeCell ref="E396:F396"/>
    <mergeCell ref="E397:F397"/>
    <mergeCell ref="E398:F398"/>
    <mergeCell ref="E399:F399"/>
    <mergeCell ref="E400:F400"/>
    <mergeCell ref="E387:F387"/>
    <mergeCell ref="E388:F388"/>
    <mergeCell ref="E389:F389"/>
    <mergeCell ref="E390:F390"/>
    <mergeCell ref="H392:I392"/>
    <mergeCell ref="E394:F394"/>
    <mergeCell ref="E379:F379"/>
    <mergeCell ref="E380:F380"/>
    <mergeCell ref="E381:F381"/>
    <mergeCell ref="E382:F382"/>
    <mergeCell ref="H384:I384"/>
    <mergeCell ref="E386:F386"/>
    <mergeCell ref="E417:F417"/>
    <mergeCell ref="E418:F418"/>
    <mergeCell ref="E419:F419"/>
    <mergeCell ref="E420:F420"/>
    <mergeCell ref="H422:I422"/>
    <mergeCell ref="E424:F424"/>
    <mergeCell ref="E409:F409"/>
    <mergeCell ref="E410:F410"/>
    <mergeCell ref="H412:I412"/>
    <mergeCell ref="E414:F414"/>
    <mergeCell ref="E415:F415"/>
    <mergeCell ref="E416:F416"/>
    <mergeCell ref="E401:F401"/>
    <mergeCell ref="H403:I403"/>
    <mergeCell ref="E405:F405"/>
    <mergeCell ref="E406:F406"/>
    <mergeCell ref="E407:F407"/>
    <mergeCell ref="E408:F408"/>
    <mergeCell ref="E439:F439"/>
    <mergeCell ref="H441:I441"/>
    <mergeCell ref="E443:F443"/>
    <mergeCell ref="E444:F444"/>
    <mergeCell ref="E445:F445"/>
    <mergeCell ref="E446:F446"/>
    <mergeCell ref="E431:F431"/>
    <mergeCell ref="H433:I433"/>
    <mergeCell ref="E435:F435"/>
    <mergeCell ref="E436:F436"/>
    <mergeCell ref="E437:F437"/>
    <mergeCell ref="E438:F438"/>
    <mergeCell ref="E425:F425"/>
    <mergeCell ref="E426:F426"/>
    <mergeCell ref="E427:F427"/>
    <mergeCell ref="E428:F428"/>
    <mergeCell ref="E429:F429"/>
    <mergeCell ref="E430:F430"/>
    <mergeCell ref="E461:F461"/>
    <mergeCell ref="E462:F462"/>
    <mergeCell ref="E463:F463"/>
    <mergeCell ref="E464:F464"/>
    <mergeCell ref="H466:I466"/>
    <mergeCell ref="E468:F468"/>
    <mergeCell ref="E453:F453"/>
    <mergeCell ref="H455:I455"/>
    <mergeCell ref="E457:F457"/>
    <mergeCell ref="E458:F458"/>
    <mergeCell ref="E459:F459"/>
    <mergeCell ref="E460:F460"/>
    <mergeCell ref="E447:F447"/>
    <mergeCell ref="E448:F448"/>
    <mergeCell ref="E449:F449"/>
    <mergeCell ref="E450:F450"/>
    <mergeCell ref="E451:F451"/>
    <mergeCell ref="E452:F452"/>
    <mergeCell ref="E483:F483"/>
    <mergeCell ref="E484:F484"/>
    <mergeCell ref="E485:F485"/>
    <mergeCell ref="H487:I487"/>
    <mergeCell ref="E489:F489"/>
    <mergeCell ref="E490:F490"/>
    <mergeCell ref="E477:F477"/>
    <mergeCell ref="E478:F478"/>
    <mergeCell ref="E479:F479"/>
    <mergeCell ref="E480:F480"/>
    <mergeCell ref="E481:F481"/>
    <mergeCell ref="E482:F482"/>
    <mergeCell ref="E469:F469"/>
    <mergeCell ref="E470:F470"/>
    <mergeCell ref="E471:F471"/>
    <mergeCell ref="E472:F472"/>
    <mergeCell ref="E473:F473"/>
    <mergeCell ref="H475:I475"/>
    <mergeCell ref="E505:F505"/>
    <mergeCell ref="E506:F506"/>
    <mergeCell ref="E507:F507"/>
    <mergeCell ref="E508:F508"/>
    <mergeCell ref="E509:F509"/>
    <mergeCell ref="E510:F510"/>
    <mergeCell ref="E497:F497"/>
    <mergeCell ref="E498:F498"/>
    <mergeCell ref="E499:F499"/>
    <mergeCell ref="H501:I501"/>
    <mergeCell ref="E503:F503"/>
    <mergeCell ref="E504:F504"/>
    <mergeCell ref="E491:F491"/>
    <mergeCell ref="E492:F492"/>
    <mergeCell ref="E493:F493"/>
    <mergeCell ref="E494:F494"/>
    <mergeCell ref="E495:F495"/>
    <mergeCell ref="E496:F496"/>
    <mergeCell ref="E527:F527"/>
    <mergeCell ref="E528:F528"/>
    <mergeCell ref="E529:F529"/>
    <mergeCell ref="E530:F530"/>
    <mergeCell ref="H532:I532"/>
    <mergeCell ref="E534:F534"/>
    <mergeCell ref="E519:F519"/>
    <mergeCell ref="E520:F520"/>
    <mergeCell ref="H522:I522"/>
    <mergeCell ref="E524:F524"/>
    <mergeCell ref="E525:F525"/>
    <mergeCell ref="E526:F526"/>
    <mergeCell ref="E511:F511"/>
    <mergeCell ref="E512:F512"/>
    <mergeCell ref="E513:F513"/>
    <mergeCell ref="H515:I515"/>
    <mergeCell ref="E517:F517"/>
    <mergeCell ref="E518:F518"/>
    <mergeCell ref="E549:F549"/>
    <mergeCell ref="E550:F550"/>
    <mergeCell ref="E551:F551"/>
    <mergeCell ref="E552:F552"/>
    <mergeCell ref="H554:I554"/>
    <mergeCell ref="E556:F556"/>
    <mergeCell ref="H542:I542"/>
    <mergeCell ref="E544:F544"/>
    <mergeCell ref="E545:F545"/>
    <mergeCell ref="E546:F546"/>
    <mergeCell ref="E547:F547"/>
    <mergeCell ref="E548:F548"/>
    <mergeCell ref="E535:F535"/>
    <mergeCell ref="E536:F536"/>
    <mergeCell ref="E537:F537"/>
    <mergeCell ref="E538:F538"/>
    <mergeCell ref="E539:F539"/>
    <mergeCell ref="E540:F540"/>
    <mergeCell ref="E571:F571"/>
    <mergeCell ref="E572:F572"/>
    <mergeCell ref="E573:F573"/>
    <mergeCell ref="H575:I575"/>
    <mergeCell ref="E577:F577"/>
    <mergeCell ref="E578:F578"/>
    <mergeCell ref="E563:F563"/>
    <mergeCell ref="H565:I565"/>
    <mergeCell ref="E567:F567"/>
    <mergeCell ref="E568:F568"/>
    <mergeCell ref="E569:F569"/>
    <mergeCell ref="E570:F570"/>
    <mergeCell ref="E557:F557"/>
    <mergeCell ref="E558:F558"/>
    <mergeCell ref="E559:F559"/>
    <mergeCell ref="E560:F560"/>
    <mergeCell ref="E561:F561"/>
    <mergeCell ref="E562:F562"/>
    <mergeCell ref="E593:F593"/>
    <mergeCell ref="E594:F594"/>
    <mergeCell ref="E595:F595"/>
    <mergeCell ref="E596:F596"/>
    <mergeCell ref="E597:F597"/>
    <mergeCell ref="H599:I599"/>
    <mergeCell ref="E585:F585"/>
    <mergeCell ref="E586:F586"/>
    <mergeCell ref="E587:F587"/>
    <mergeCell ref="E588:F588"/>
    <mergeCell ref="E589:F589"/>
    <mergeCell ref="H591:I591"/>
    <mergeCell ref="E579:F579"/>
    <mergeCell ref="E580:F580"/>
    <mergeCell ref="E581:F581"/>
    <mergeCell ref="E582:F582"/>
    <mergeCell ref="E583:F583"/>
    <mergeCell ref="E584:F584"/>
    <mergeCell ref="E615:F615"/>
    <mergeCell ref="E616:F616"/>
    <mergeCell ref="E617:F617"/>
    <mergeCell ref="E618:F618"/>
    <mergeCell ref="E619:F619"/>
    <mergeCell ref="E620:F620"/>
    <mergeCell ref="E607:F607"/>
    <mergeCell ref="H609:I609"/>
    <mergeCell ref="E611:F611"/>
    <mergeCell ref="E612:F612"/>
    <mergeCell ref="E613:F613"/>
    <mergeCell ref="E614:F614"/>
    <mergeCell ref="E601:F601"/>
    <mergeCell ref="E602:F602"/>
    <mergeCell ref="E603:F603"/>
    <mergeCell ref="E604:F604"/>
    <mergeCell ref="E605:F605"/>
    <mergeCell ref="E606:F606"/>
    <mergeCell ref="E637:F637"/>
    <mergeCell ref="E638:F638"/>
    <mergeCell ref="E639:F639"/>
    <mergeCell ref="H641:I641"/>
    <mergeCell ref="E643:F643"/>
    <mergeCell ref="E644:F644"/>
    <mergeCell ref="E629:F629"/>
    <mergeCell ref="H631:I631"/>
    <mergeCell ref="E633:F633"/>
    <mergeCell ref="E634:F634"/>
    <mergeCell ref="E635:F635"/>
    <mergeCell ref="E636:F636"/>
    <mergeCell ref="H622:I622"/>
    <mergeCell ref="E624:F624"/>
    <mergeCell ref="E625:F625"/>
    <mergeCell ref="E626:F626"/>
    <mergeCell ref="E627:F627"/>
    <mergeCell ref="E628:F628"/>
    <mergeCell ref="E661:F661"/>
    <mergeCell ref="E662:F662"/>
    <mergeCell ref="E663:F663"/>
    <mergeCell ref="E664:F664"/>
    <mergeCell ref="H666:I666"/>
    <mergeCell ref="E668:F668"/>
    <mergeCell ref="E653:F653"/>
    <mergeCell ref="E654:F654"/>
    <mergeCell ref="E655:F655"/>
    <mergeCell ref="H657:I657"/>
    <mergeCell ref="E659:F659"/>
    <mergeCell ref="E660:F660"/>
    <mergeCell ref="E645:F645"/>
    <mergeCell ref="E646:F646"/>
    <mergeCell ref="E647:F647"/>
    <mergeCell ref="H649:I649"/>
    <mergeCell ref="E651:F651"/>
    <mergeCell ref="E652:F652"/>
    <mergeCell ref="E683:F683"/>
    <mergeCell ref="H685:I685"/>
    <mergeCell ref="E687:F687"/>
    <mergeCell ref="E688:F688"/>
    <mergeCell ref="E689:F689"/>
    <mergeCell ref="E690:F690"/>
    <mergeCell ref="H676:I676"/>
    <mergeCell ref="E678:F678"/>
    <mergeCell ref="E679:F679"/>
    <mergeCell ref="E680:F680"/>
    <mergeCell ref="E681:F681"/>
    <mergeCell ref="E682:F682"/>
    <mergeCell ref="E669:F669"/>
    <mergeCell ref="E670:F670"/>
    <mergeCell ref="E671:F671"/>
    <mergeCell ref="E672:F672"/>
    <mergeCell ref="E673:F673"/>
    <mergeCell ref="E674:F674"/>
    <mergeCell ref="E707:F707"/>
    <mergeCell ref="E708:F708"/>
    <mergeCell ref="E709:F709"/>
    <mergeCell ref="H711:I711"/>
    <mergeCell ref="E713:F713"/>
    <mergeCell ref="E714:F714"/>
    <mergeCell ref="E699:F699"/>
    <mergeCell ref="E700:F700"/>
    <mergeCell ref="E701:F701"/>
    <mergeCell ref="E702:F702"/>
    <mergeCell ref="E703:F703"/>
    <mergeCell ref="H705:I705"/>
    <mergeCell ref="E691:F691"/>
    <mergeCell ref="E692:F692"/>
    <mergeCell ref="E693:F693"/>
    <mergeCell ref="H695:I695"/>
    <mergeCell ref="E697:F697"/>
    <mergeCell ref="E698:F698"/>
    <mergeCell ref="E731:F731"/>
    <mergeCell ref="E732:F732"/>
    <mergeCell ref="E733:F733"/>
    <mergeCell ref="E734:F734"/>
    <mergeCell ref="H736:I736"/>
    <mergeCell ref="E738:F738"/>
    <mergeCell ref="H722:I722"/>
    <mergeCell ref="E724:F724"/>
    <mergeCell ref="E725:F725"/>
    <mergeCell ref="E726:F726"/>
    <mergeCell ref="E727:F727"/>
    <mergeCell ref="H729:I729"/>
    <mergeCell ref="E715:F715"/>
    <mergeCell ref="E716:F716"/>
    <mergeCell ref="E717:F717"/>
    <mergeCell ref="E718:F718"/>
    <mergeCell ref="E719:F719"/>
    <mergeCell ref="E720:F720"/>
    <mergeCell ref="E753:F753"/>
    <mergeCell ref="H755:I755"/>
    <mergeCell ref="E757:F757"/>
    <mergeCell ref="E758:F758"/>
    <mergeCell ref="E759:F759"/>
    <mergeCell ref="E760:F760"/>
    <mergeCell ref="E747:F747"/>
    <mergeCell ref="E748:F748"/>
    <mergeCell ref="E749:F749"/>
    <mergeCell ref="E750:F750"/>
    <mergeCell ref="E751:F751"/>
    <mergeCell ref="E752:F752"/>
    <mergeCell ref="E739:F739"/>
    <mergeCell ref="E740:F740"/>
    <mergeCell ref="E741:F741"/>
    <mergeCell ref="E742:F742"/>
    <mergeCell ref="E743:F743"/>
    <mergeCell ref="H745:I745"/>
    <mergeCell ref="E777:F777"/>
    <mergeCell ref="E778:F778"/>
    <mergeCell ref="E779:F779"/>
    <mergeCell ref="E780:F780"/>
    <mergeCell ref="E781:F781"/>
    <mergeCell ref="H783:I783"/>
    <mergeCell ref="E769:F769"/>
    <mergeCell ref="E770:F770"/>
    <mergeCell ref="E771:F771"/>
    <mergeCell ref="E772:F772"/>
    <mergeCell ref="H774:I774"/>
    <mergeCell ref="E776:F776"/>
    <mergeCell ref="E761:F761"/>
    <mergeCell ref="E762:F762"/>
    <mergeCell ref="H764:I764"/>
    <mergeCell ref="E766:F766"/>
    <mergeCell ref="E767:F767"/>
    <mergeCell ref="E768:F768"/>
    <mergeCell ref="E799:F799"/>
    <mergeCell ref="E800:F800"/>
    <mergeCell ref="H802:I802"/>
    <mergeCell ref="E804:F804"/>
    <mergeCell ref="E805:F805"/>
    <mergeCell ref="E806:F806"/>
    <mergeCell ref="E793:F793"/>
    <mergeCell ref="E794:F794"/>
    <mergeCell ref="E795:F795"/>
    <mergeCell ref="E796:F796"/>
    <mergeCell ref="E797:F797"/>
    <mergeCell ref="E798:F798"/>
    <mergeCell ref="E785:F785"/>
    <mergeCell ref="E786:F786"/>
    <mergeCell ref="E787:F787"/>
    <mergeCell ref="E788:F788"/>
    <mergeCell ref="E789:F789"/>
    <mergeCell ref="H791:I791"/>
    <mergeCell ref="E821:F821"/>
    <mergeCell ref="E822:F822"/>
    <mergeCell ref="H824:I824"/>
    <mergeCell ref="E826:F826"/>
    <mergeCell ref="E827:F827"/>
    <mergeCell ref="E828:F828"/>
    <mergeCell ref="E813:F813"/>
    <mergeCell ref="E814:F814"/>
    <mergeCell ref="H816:I816"/>
    <mergeCell ref="E818:F818"/>
    <mergeCell ref="E819:F819"/>
    <mergeCell ref="E820:F820"/>
    <mergeCell ref="E807:F807"/>
    <mergeCell ref="E808:F808"/>
    <mergeCell ref="E809:F809"/>
    <mergeCell ref="E810:F810"/>
    <mergeCell ref="E811:F811"/>
    <mergeCell ref="E812:F812"/>
    <mergeCell ref="E845:F845"/>
    <mergeCell ref="E846:F846"/>
    <mergeCell ref="E847:F847"/>
    <mergeCell ref="E848:F848"/>
    <mergeCell ref="E849:F849"/>
    <mergeCell ref="H851:I851"/>
    <mergeCell ref="E837:F837"/>
    <mergeCell ref="E838:F838"/>
    <mergeCell ref="E839:F839"/>
    <mergeCell ref="E840:F840"/>
    <mergeCell ref="H842:I842"/>
    <mergeCell ref="E844:F844"/>
    <mergeCell ref="E829:F829"/>
    <mergeCell ref="E830:F830"/>
    <mergeCell ref="E831:F831"/>
    <mergeCell ref="H833:I833"/>
    <mergeCell ref="E835:F835"/>
    <mergeCell ref="E836:F836"/>
    <mergeCell ref="E869:F869"/>
    <mergeCell ref="E870:F870"/>
    <mergeCell ref="E871:F871"/>
    <mergeCell ref="E872:F872"/>
    <mergeCell ref="E873:F873"/>
    <mergeCell ref="H875:I875"/>
    <mergeCell ref="E861:F861"/>
    <mergeCell ref="E862:F862"/>
    <mergeCell ref="E863:F863"/>
    <mergeCell ref="E864:F864"/>
    <mergeCell ref="H866:I866"/>
    <mergeCell ref="E868:F868"/>
    <mergeCell ref="E853:F853"/>
    <mergeCell ref="E854:F854"/>
    <mergeCell ref="E855:F855"/>
    <mergeCell ref="E856:F856"/>
    <mergeCell ref="H858:I858"/>
    <mergeCell ref="E860:F860"/>
    <mergeCell ref="H890:I890"/>
    <mergeCell ref="E892:F892"/>
    <mergeCell ref="E893:F893"/>
    <mergeCell ref="E894:F894"/>
    <mergeCell ref="E895:F895"/>
    <mergeCell ref="E896:F896"/>
    <mergeCell ref="E883:F883"/>
    <mergeCell ref="E884:F884"/>
    <mergeCell ref="E885:F885"/>
    <mergeCell ref="E886:F886"/>
    <mergeCell ref="E887:F887"/>
    <mergeCell ref="E888:F888"/>
    <mergeCell ref="E877:F877"/>
    <mergeCell ref="E878:F878"/>
    <mergeCell ref="E879:F879"/>
    <mergeCell ref="E880:F880"/>
    <mergeCell ref="E881:F881"/>
    <mergeCell ref="E882:F882"/>
    <mergeCell ref="E913:F913"/>
    <mergeCell ref="E914:F914"/>
    <mergeCell ref="H916:I916"/>
    <mergeCell ref="E918:F918"/>
    <mergeCell ref="E919:F919"/>
    <mergeCell ref="E920:F920"/>
    <mergeCell ref="E905:F905"/>
    <mergeCell ref="E906:F906"/>
    <mergeCell ref="H908:I908"/>
    <mergeCell ref="E910:F910"/>
    <mergeCell ref="E911:F911"/>
    <mergeCell ref="E912:F912"/>
    <mergeCell ref="E897:F897"/>
    <mergeCell ref="H899:I899"/>
    <mergeCell ref="E901:F901"/>
    <mergeCell ref="E902:F902"/>
    <mergeCell ref="E903:F903"/>
    <mergeCell ref="E904:F904"/>
    <mergeCell ref="E937:F937"/>
    <mergeCell ref="E938:F938"/>
    <mergeCell ref="E939:F939"/>
    <mergeCell ref="H941:I941"/>
    <mergeCell ref="E943:F943"/>
    <mergeCell ref="E944:F944"/>
    <mergeCell ref="E929:F929"/>
    <mergeCell ref="E930:F930"/>
    <mergeCell ref="H932:I932"/>
    <mergeCell ref="E934:F934"/>
    <mergeCell ref="E935:F935"/>
    <mergeCell ref="E936:F936"/>
    <mergeCell ref="E921:F921"/>
    <mergeCell ref="E922:F922"/>
    <mergeCell ref="H924:I924"/>
    <mergeCell ref="E926:F926"/>
    <mergeCell ref="E927:F927"/>
    <mergeCell ref="E928:F928"/>
    <mergeCell ref="E959:F959"/>
    <mergeCell ref="H961:I961"/>
    <mergeCell ref="E963:F963"/>
    <mergeCell ref="E964:F964"/>
    <mergeCell ref="E965:F965"/>
    <mergeCell ref="E966:F966"/>
    <mergeCell ref="H952:I952"/>
    <mergeCell ref="E954:F954"/>
    <mergeCell ref="E955:F955"/>
    <mergeCell ref="E956:F956"/>
    <mergeCell ref="E957:F957"/>
    <mergeCell ref="E958:F958"/>
    <mergeCell ref="E945:F945"/>
    <mergeCell ref="E946:F946"/>
    <mergeCell ref="E947:F947"/>
    <mergeCell ref="E948:F948"/>
    <mergeCell ref="E949:F949"/>
    <mergeCell ref="E950:F950"/>
    <mergeCell ref="E983:F983"/>
    <mergeCell ref="E984:F984"/>
    <mergeCell ref="E985:F985"/>
    <mergeCell ref="E986:F986"/>
    <mergeCell ref="E987:F987"/>
    <mergeCell ref="E988:F988"/>
    <mergeCell ref="E975:F975"/>
    <mergeCell ref="E976:F976"/>
    <mergeCell ref="E977:F977"/>
    <mergeCell ref="H979:I979"/>
    <mergeCell ref="E981:F981"/>
    <mergeCell ref="E982:F982"/>
    <mergeCell ref="E967:F967"/>
    <mergeCell ref="E968:F968"/>
    <mergeCell ref="H970:I970"/>
    <mergeCell ref="E972:F972"/>
    <mergeCell ref="E973:F973"/>
    <mergeCell ref="E974:F974"/>
    <mergeCell ref="E1005:F1005"/>
    <mergeCell ref="E1006:F1006"/>
    <mergeCell ref="E1007:F1007"/>
    <mergeCell ref="E1008:F1008"/>
    <mergeCell ref="E1009:F1009"/>
    <mergeCell ref="E1010:F1010"/>
    <mergeCell ref="E997:F997"/>
    <mergeCell ref="E998:F998"/>
    <mergeCell ref="E999:F999"/>
    <mergeCell ref="H1001:I1001"/>
    <mergeCell ref="E1003:F1003"/>
    <mergeCell ref="E1004:F1004"/>
    <mergeCell ref="H990:I990"/>
    <mergeCell ref="E992:F992"/>
    <mergeCell ref="E993:F993"/>
    <mergeCell ref="E994:F994"/>
    <mergeCell ref="E995:F995"/>
    <mergeCell ref="E996:F996"/>
    <mergeCell ref="E1027:F1027"/>
    <mergeCell ref="E1028:F1028"/>
    <mergeCell ref="E1029:F1029"/>
    <mergeCell ref="E1030:F1030"/>
    <mergeCell ref="E1031:F1031"/>
    <mergeCell ref="E1032:F1032"/>
    <mergeCell ref="E1019:F1019"/>
    <mergeCell ref="E1020:F1020"/>
    <mergeCell ref="E1021:F1021"/>
    <mergeCell ref="H1023:I1023"/>
    <mergeCell ref="E1025:F1025"/>
    <mergeCell ref="E1026:F1026"/>
    <mergeCell ref="H1012:I1012"/>
    <mergeCell ref="E1014:F1014"/>
    <mergeCell ref="E1015:F1015"/>
    <mergeCell ref="E1016:F1016"/>
    <mergeCell ref="E1017:F1017"/>
    <mergeCell ref="E1018:F1018"/>
    <mergeCell ref="E1049:F1049"/>
    <mergeCell ref="E1050:F1050"/>
    <mergeCell ref="E1051:F1051"/>
    <mergeCell ref="E1052:F1052"/>
    <mergeCell ref="E1053:F1053"/>
    <mergeCell ref="E1054:F1054"/>
    <mergeCell ref="E1041:F1041"/>
    <mergeCell ref="E1042:F1042"/>
    <mergeCell ref="E1043:F1043"/>
    <mergeCell ref="H1045:I1045"/>
    <mergeCell ref="E1047:F1047"/>
    <mergeCell ref="E1048:F1048"/>
    <mergeCell ref="H1034:I1034"/>
    <mergeCell ref="E1036:F1036"/>
    <mergeCell ref="E1037:F1037"/>
    <mergeCell ref="E1038:F1038"/>
    <mergeCell ref="E1039:F1039"/>
    <mergeCell ref="E1040:F1040"/>
    <mergeCell ref="E1071:F1071"/>
    <mergeCell ref="E1072:F1072"/>
    <mergeCell ref="E1073:F1073"/>
    <mergeCell ref="E1074:F1074"/>
    <mergeCell ref="H1076:I1076"/>
    <mergeCell ref="E1078:F1078"/>
    <mergeCell ref="E1063:F1063"/>
    <mergeCell ref="E1064:F1064"/>
    <mergeCell ref="E1065:F1065"/>
    <mergeCell ref="H1067:I1067"/>
    <mergeCell ref="E1069:F1069"/>
    <mergeCell ref="E1070:F1070"/>
    <mergeCell ref="H1056:I1056"/>
    <mergeCell ref="E1058:F1058"/>
    <mergeCell ref="E1059:F1059"/>
    <mergeCell ref="E1060:F1060"/>
    <mergeCell ref="E1061:F1061"/>
    <mergeCell ref="E1062:F1062"/>
    <mergeCell ref="E1093:F1093"/>
    <mergeCell ref="E1094:F1094"/>
    <mergeCell ref="H1096:I1096"/>
    <mergeCell ref="E1098:F1098"/>
    <mergeCell ref="E1099:F1099"/>
    <mergeCell ref="E1100:F1100"/>
    <mergeCell ref="E1087:F1087"/>
    <mergeCell ref="E1088:F1088"/>
    <mergeCell ref="E1089:F1089"/>
    <mergeCell ref="E1090:F1090"/>
    <mergeCell ref="E1091:F1091"/>
    <mergeCell ref="E1092:F1092"/>
    <mergeCell ref="E1079:F1079"/>
    <mergeCell ref="E1080:F1080"/>
    <mergeCell ref="E1081:F1081"/>
    <mergeCell ref="E1082:F1082"/>
    <mergeCell ref="E1083:F1083"/>
    <mergeCell ref="H1085:I1085"/>
    <mergeCell ref="E1115:F1115"/>
    <mergeCell ref="E1116:F1116"/>
    <mergeCell ref="H1118:I1118"/>
    <mergeCell ref="E1120:F1120"/>
    <mergeCell ref="E1121:F1121"/>
    <mergeCell ref="E1122:F1122"/>
    <mergeCell ref="E1109:F1109"/>
    <mergeCell ref="E1110:F1110"/>
    <mergeCell ref="E1111:F1111"/>
    <mergeCell ref="E1112:F1112"/>
    <mergeCell ref="E1113:F1113"/>
    <mergeCell ref="E1114:F1114"/>
    <mergeCell ref="E1101:F1101"/>
    <mergeCell ref="E1102:F1102"/>
    <mergeCell ref="E1103:F1103"/>
    <mergeCell ref="E1104:F1104"/>
    <mergeCell ref="E1105:F1105"/>
    <mergeCell ref="H1107:I1107"/>
    <mergeCell ref="E1137:F1137"/>
    <mergeCell ref="E1138:F1138"/>
    <mergeCell ref="H1140:I1140"/>
    <mergeCell ref="E1142:F1142"/>
    <mergeCell ref="E1143:F1143"/>
    <mergeCell ref="E1144:F1144"/>
    <mergeCell ref="E1131:F1131"/>
    <mergeCell ref="E1132:F1132"/>
    <mergeCell ref="E1133:F1133"/>
    <mergeCell ref="E1134:F1134"/>
    <mergeCell ref="E1135:F1135"/>
    <mergeCell ref="E1136:F1136"/>
    <mergeCell ref="E1123:F1123"/>
    <mergeCell ref="E1124:F1124"/>
    <mergeCell ref="E1125:F1125"/>
    <mergeCell ref="E1126:F1126"/>
    <mergeCell ref="E1127:F1127"/>
    <mergeCell ref="H1129:I1129"/>
    <mergeCell ref="E1159:F1159"/>
    <mergeCell ref="E1160:F1160"/>
    <mergeCell ref="H1162:I1162"/>
    <mergeCell ref="E1164:F1164"/>
    <mergeCell ref="E1165:F1165"/>
    <mergeCell ref="E1166:F1166"/>
    <mergeCell ref="E1153:F1153"/>
    <mergeCell ref="E1154:F1154"/>
    <mergeCell ref="E1155:F1155"/>
    <mergeCell ref="E1156:F1156"/>
    <mergeCell ref="E1157:F1157"/>
    <mergeCell ref="E1158:F1158"/>
    <mergeCell ref="E1145:F1145"/>
    <mergeCell ref="E1146:F1146"/>
    <mergeCell ref="E1147:F1147"/>
    <mergeCell ref="E1148:F1148"/>
    <mergeCell ref="E1149:F1149"/>
    <mergeCell ref="H1151:I1151"/>
    <mergeCell ref="E1181:F1181"/>
    <mergeCell ref="E1182:F1182"/>
    <mergeCell ref="H1184:I1184"/>
    <mergeCell ref="E1186:F1186"/>
    <mergeCell ref="E1187:F1187"/>
    <mergeCell ref="E1188:F1188"/>
    <mergeCell ref="E1175:F1175"/>
    <mergeCell ref="E1176:F1176"/>
    <mergeCell ref="E1177:F1177"/>
    <mergeCell ref="E1178:F1178"/>
    <mergeCell ref="E1179:F1179"/>
    <mergeCell ref="E1180:F1180"/>
    <mergeCell ref="E1167:F1167"/>
    <mergeCell ref="E1168:F1168"/>
    <mergeCell ref="E1169:F1169"/>
    <mergeCell ref="E1170:F1170"/>
    <mergeCell ref="E1171:F1171"/>
    <mergeCell ref="H1173:I1173"/>
    <mergeCell ref="H1204:I1204"/>
    <mergeCell ref="E1206:F1206"/>
    <mergeCell ref="E1207:F1207"/>
    <mergeCell ref="E1208:F1208"/>
    <mergeCell ref="E1209:F1209"/>
    <mergeCell ref="E1210:F1210"/>
    <mergeCell ref="E1197:F1197"/>
    <mergeCell ref="E1198:F1198"/>
    <mergeCell ref="E1199:F1199"/>
    <mergeCell ref="E1200:F1200"/>
    <mergeCell ref="E1201:F1201"/>
    <mergeCell ref="E1202:F1202"/>
    <mergeCell ref="E1189:F1189"/>
    <mergeCell ref="E1190:F1190"/>
    <mergeCell ref="E1191:F1191"/>
    <mergeCell ref="H1193:I1193"/>
    <mergeCell ref="E1195:F1195"/>
    <mergeCell ref="E1196:F1196"/>
    <mergeCell ref="H1226:I1226"/>
    <mergeCell ref="E1228:F1228"/>
    <mergeCell ref="E1229:F1229"/>
    <mergeCell ref="E1230:F1230"/>
    <mergeCell ref="E1231:F1231"/>
    <mergeCell ref="E1232:F1232"/>
    <mergeCell ref="E1219:F1219"/>
    <mergeCell ref="E1220:F1220"/>
    <mergeCell ref="E1221:F1221"/>
    <mergeCell ref="E1222:F1222"/>
    <mergeCell ref="E1223:F1223"/>
    <mergeCell ref="E1224:F1224"/>
    <mergeCell ref="E1211:F1211"/>
    <mergeCell ref="E1212:F1212"/>
    <mergeCell ref="E1213:F1213"/>
    <mergeCell ref="H1215:I1215"/>
    <mergeCell ref="E1217:F1217"/>
    <mergeCell ref="E1218:F1218"/>
    <mergeCell ref="H1248:I1248"/>
    <mergeCell ref="E1250:F1250"/>
    <mergeCell ref="E1251:F1251"/>
    <mergeCell ref="E1252:F1252"/>
    <mergeCell ref="E1253:F1253"/>
    <mergeCell ref="E1254:F1254"/>
    <mergeCell ref="E1241:F1241"/>
    <mergeCell ref="E1242:F1242"/>
    <mergeCell ref="E1243:F1243"/>
    <mergeCell ref="E1244:F1244"/>
    <mergeCell ref="E1245:F1245"/>
    <mergeCell ref="E1246:F1246"/>
    <mergeCell ref="E1233:F1233"/>
    <mergeCell ref="E1234:F1234"/>
    <mergeCell ref="E1235:F1235"/>
    <mergeCell ref="H1237:I1237"/>
    <mergeCell ref="E1239:F1239"/>
    <mergeCell ref="E1240:F1240"/>
    <mergeCell ref="E1271:F1271"/>
    <mergeCell ref="E1272:F1272"/>
    <mergeCell ref="E1273:F1273"/>
    <mergeCell ref="E1274:F1274"/>
    <mergeCell ref="E1275:F1275"/>
    <mergeCell ref="E1276:F1276"/>
    <mergeCell ref="E1263:F1263"/>
    <mergeCell ref="E1264:F1264"/>
    <mergeCell ref="H1266:I1266"/>
    <mergeCell ref="E1268:F1268"/>
    <mergeCell ref="E1269:F1269"/>
    <mergeCell ref="E1270:F1270"/>
    <mergeCell ref="E1255:F1255"/>
    <mergeCell ref="H1257:I1257"/>
    <mergeCell ref="E1259:F1259"/>
    <mergeCell ref="E1260:F1260"/>
    <mergeCell ref="E1261:F1261"/>
    <mergeCell ref="E1262:F1262"/>
    <mergeCell ref="H1290:I1290"/>
    <mergeCell ref="E1292:F1292"/>
    <mergeCell ref="E1293:F1293"/>
    <mergeCell ref="E1294:F1294"/>
    <mergeCell ref="H1296:I1296"/>
    <mergeCell ref="E1298:F1298"/>
    <mergeCell ref="E1283:F1283"/>
    <mergeCell ref="E1284:F1284"/>
    <mergeCell ref="E1285:F1285"/>
    <mergeCell ref="E1286:F1286"/>
    <mergeCell ref="E1287:F1287"/>
    <mergeCell ref="E1288:F1288"/>
    <mergeCell ref="E1277:F1277"/>
    <mergeCell ref="E1278:F1278"/>
    <mergeCell ref="E1279:F1279"/>
    <mergeCell ref="E1280:F1280"/>
    <mergeCell ref="E1281:F1281"/>
    <mergeCell ref="E1282:F1282"/>
    <mergeCell ref="H1314:I1314"/>
    <mergeCell ref="E1316:F1316"/>
    <mergeCell ref="E1317:F1317"/>
    <mergeCell ref="E1318:F1318"/>
    <mergeCell ref="E1319:F1319"/>
    <mergeCell ref="E1320:F1320"/>
    <mergeCell ref="H1306:I1306"/>
    <mergeCell ref="E1308:F1308"/>
    <mergeCell ref="E1309:F1309"/>
    <mergeCell ref="E1310:F1310"/>
    <mergeCell ref="E1311:F1311"/>
    <mergeCell ref="E1312:F1312"/>
    <mergeCell ref="E1299:F1299"/>
    <mergeCell ref="E1300:F1300"/>
    <mergeCell ref="E1301:F1301"/>
    <mergeCell ref="E1302:F1302"/>
    <mergeCell ref="E1303:F1303"/>
    <mergeCell ref="E1304:F1304"/>
    <mergeCell ref="E1335:F1335"/>
    <mergeCell ref="H1337:I1337"/>
    <mergeCell ref="E1339:F1339"/>
    <mergeCell ref="E1340:F1340"/>
    <mergeCell ref="E1341:F1341"/>
    <mergeCell ref="E1342:F1342"/>
    <mergeCell ref="H1328:I1328"/>
    <mergeCell ref="E1330:F1330"/>
    <mergeCell ref="E1331:F1331"/>
    <mergeCell ref="E1332:F1332"/>
    <mergeCell ref="E1333:F1333"/>
    <mergeCell ref="E1334:F1334"/>
    <mergeCell ref="E1321:F1321"/>
    <mergeCell ref="E1322:F1322"/>
    <mergeCell ref="E1323:F1323"/>
    <mergeCell ref="E1324:F1324"/>
    <mergeCell ref="E1325:F1325"/>
    <mergeCell ref="E1326:F1326"/>
    <mergeCell ref="E1357:F1357"/>
    <mergeCell ref="E1358:F1358"/>
    <mergeCell ref="E1359:F1359"/>
    <mergeCell ref="E1360:F1360"/>
    <mergeCell ref="E1361:F1361"/>
    <mergeCell ref="H1363:I1363"/>
    <mergeCell ref="E1349:F1349"/>
    <mergeCell ref="E1350:F1350"/>
    <mergeCell ref="E1351:F1351"/>
    <mergeCell ref="E1352:F1352"/>
    <mergeCell ref="E1353:F1353"/>
    <mergeCell ref="H1355:I1355"/>
    <mergeCell ref="E1343:F1343"/>
    <mergeCell ref="E1344:F1344"/>
    <mergeCell ref="E1345:F1345"/>
    <mergeCell ref="E1346:F1346"/>
    <mergeCell ref="E1347:F1347"/>
    <mergeCell ref="E1348:F1348"/>
    <mergeCell ref="E1379:F1379"/>
    <mergeCell ref="E1380:F1380"/>
    <mergeCell ref="E1381:F1381"/>
    <mergeCell ref="E1382:F1382"/>
    <mergeCell ref="E1383:F1383"/>
    <mergeCell ref="E1384:F1384"/>
    <mergeCell ref="E1371:F1371"/>
    <mergeCell ref="E1372:F1372"/>
    <mergeCell ref="E1373:F1373"/>
    <mergeCell ref="E1374:F1374"/>
    <mergeCell ref="E1375:F1375"/>
    <mergeCell ref="H1377:I1377"/>
    <mergeCell ref="E1365:F1365"/>
    <mergeCell ref="E1366:F1366"/>
    <mergeCell ref="E1367:F1367"/>
    <mergeCell ref="E1368:F1368"/>
    <mergeCell ref="E1369:F1369"/>
    <mergeCell ref="E1370:F1370"/>
    <mergeCell ref="H1400:I1400"/>
    <mergeCell ref="E1402:F1402"/>
    <mergeCell ref="E1403:F1403"/>
    <mergeCell ref="E1404:F1404"/>
    <mergeCell ref="E1405:F1405"/>
    <mergeCell ref="E1406:F1406"/>
    <mergeCell ref="E1393:F1393"/>
    <mergeCell ref="E1394:F1394"/>
    <mergeCell ref="E1395:F1395"/>
    <mergeCell ref="E1396:F1396"/>
    <mergeCell ref="E1397:F1397"/>
    <mergeCell ref="E1398:F1398"/>
    <mergeCell ref="E1385:F1385"/>
    <mergeCell ref="E1386:F1386"/>
    <mergeCell ref="E1387:F1387"/>
    <mergeCell ref="E1388:F1388"/>
    <mergeCell ref="H1390:I1390"/>
    <mergeCell ref="E1392:F1392"/>
    <mergeCell ref="E1423:F1423"/>
    <mergeCell ref="E1424:F1424"/>
    <mergeCell ref="E1425:F1425"/>
    <mergeCell ref="E1426:F1426"/>
    <mergeCell ref="E1427:F1427"/>
    <mergeCell ref="E1428:F1428"/>
    <mergeCell ref="E1415:F1415"/>
    <mergeCell ref="E1416:F1416"/>
    <mergeCell ref="E1417:F1417"/>
    <mergeCell ref="E1418:F1418"/>
    <mergeCell ref="H1420:I1420"/>
    <mergeCell ref="E1422:F1422"/>
    <mergeCell ref="E1407:F1407"/>
    <mergeCell ref="E1408:F1408"/>
    <mergeCell ref="H1410:I1410"/>
    <mergeCell ref="E1412:F1412"/>
    <mergeCell ref="E1413:F1413"/>
    <mergeCell ref="E1414:F1414"/>
    <mergeCell ref="E1445:F1445"/>
    <mergeCell ref="E1446:F1446"/>
    <mergeCell ref="E1447:F1447"/>
    <mergeCell ref="H1449:I1449"/>
    <mergeCell ref="E1451:F1451"/>
    <mergeCell ref="E1452:F1452"/>
    <mergeCell ref="E1437:F1437"/>
    <mergeCell ref="E1438:F1438"/>
    <mergeCell ref="H1440:I1440"/>
    <mergeCell ref="E1442:F1442"/>
    <mergeCell ref="E1443:F1443"/>
    <mergeCell ref="E1444:F1444"/>
    <mergeCell ref="H1430:I1430"/>
    <mergeCell ref="E1432:F1432"/>
    <mergeCell ref="E1433:F1433"/>
    <mergeCell ref="E1434:F1434"/>
    <mergeCell ref="E1435:F1435"/>
    <mergeCell ref="E1436:F1436"/>
    <mergeCell ref="H1468:I1468"/>
    <mergeCell ref="E1470:F1470"/>
    <mergeCell ref="E1471:F1471"/>
    <mergeCell ref="E1472:F1472"/>
    <mergeCell ref="E1473:F1473"/>
    <mergeCell ref="E1474:F1474"/>
    <mergeCell ref="E1461:F1461"/>
    <mergeCell ref="E1462:F1462"/>
    <mergeCell ref="E1463:F1463"/>
    <mergeCell ref="E1464:F1464"/>
    <mergeCell ref="E1465:F1465"/>
    <mergeCell ref="E1466:F1466"/>
    <mergeCell ref="E1453:F1453"/>
    <mergeCell ref="E1454:F1454"/>
    <mergeCell ref="E1455:F1455"/>
    <mergeCell ref="E1456:F1456"/>
    <mergeCell ref="H1458:I1458"/>
    <mergeCell ref="E1460:F1460"/>
    <mergeCell ref="E1489:F1489"/>
    <mergeCell ref="H1491:I1491"/>
    <mergeCell ref="E1493:F1493"/>
    <mergeCell ref="E1494:F1494"/>
    <mergeCell ref="E1495:F1495"/>
    <mergeCell ref="E1496:F1496"/>
    <mergeCell ref="E1483:F1483"/>
    <mergeCell ref="E1484:F1484"/>
    <mergeCell ref="E1485:F1485"/>
    <mergeCell ref="E1486:F1486"/>
    <mergeCell ref="E1487:F1487"/>
    <mergeCell ref="E1488:F1488"/>
    <mergeCell ref="E1475:F1475"/>
    <mergeCell ref="E1476:F1476"/>
    <mergeCell ref="H1478:I1478"/>
    <mergeCell ref="E1480:F1480"/>
    <mergeCell ref="E1481:F1481"/>
    <mergeCell ref="E1482:F1482"/>
    <mergeCell ref="E1515:F1515"/>
    <mergeCell ref="E1516:F1516"/>
    <mergeCell ref="E1517:F1517"/>
    <mergeCell ref="E1518:F1518"/>
    <mergeCell ref="E1519:F1519"/>
    <mergeCell ref="H1521:I1521"/>
    <mergeCell ref="E1505:F1505"/>
    <mergeCell ref="H1507:I1507"/>
    <mergeCell ref="E1509:F1509"/>
    <mergeCell ref="E1510:F1510"/>
    <mergeCell ref="E1511:F1511"/>
    <mergeCell ref="H1513:I1513"/>
    <mergeCell ref="E1497:F1497"/>
    <mergeCell ref="E1498:F1498"/>
    <mergeCell ref="E1499:F1499"/>
    <mergeCell ref="H1501:I1501"/>
    <mergeCell ref="E1503:F1503"/>
    <mergeCell ref="E1504:F1504"/>
    <mergeCell ref="E1537:F1537"/>
    <mergeCell ref="E1538:F1538"/>
    <mergeCell ref="E1539:F1539"/>
    <mergeCell ref="E1540:F1540"/>
    <mergeCell ref="E1541:F1541"/>
    <mergeCell ref="E1542:F1542"/>
    <mergeCell ref="E1529:F1529"/>
    <mergeCell ref="H1531:I1531"/>
    <mergeCell ref="E1533:F1533"/>
    <mergeCell ref="E1534:F1534"/>
    <mergeCell ref="E1535:F1535"/>
    <mergeCell ref="E1536:F1536"/>
    <mergeCell ref="E1523:F1523"/>
    <mergeCell ref="E1524:F1524"/>
    <mergeCell ref="E1525:F1525"/>
    <mergeCell ref="E1526:F1526"/>
    <mergeCell ref="E1527:F1527"/>
    <mergeCell ref="E1528:F1528"/>
    <mergeCell ref="E1557:F1557"/>
    <mergeCell ref="E1558:F1558"/>
    <mergeCell ref="E1559:F1559"/>
    <mergeCell ref="E1560:F1560"/>
    <mergeCell ref="E1561:F1561"/>
    <mergeCell ref="E1562:F1562"/>
    <mergeCell ref="E1549:F1549"/>
    <mergeCell ref="E1550:F1550"/>
    <mergeCell ref="H1552:I1552"/>
    <mergeCell ref="E1554:F1554"/>
    <mergeCell ref="E1555:F1555"/>
    <mergeCell ref="E1556:F1556"/>
    <mergeCell ref="E1543:F1543"/>
    <mergeCell ref="E1544:F1544"/>
    <mergeCell ref="E1545:F1545"/>
    <mergeCell ref="E1546:F1546"/>
    <mergeCell ref="E1547:F1547"/>
    <mergeCell ref="E1548:F1548"/>
    <mergeCell ref="H1578:I1578"/>
    <mergeCell ref="E1580:F1580"/>
    <mergeCell ref="E1581:F1581"/>
    <mergeCell ref="E1582:F1582"/>
    <mergeCell ref="E1583:F1583"/>
    <mergeCell ref="E1584:F1584"/>
    <mergeCell ref="E1571:F1571"/>
    <mergeCell ref="E1572:F1572"/>
    <mergeCell ref="E1573:F1573"/>
    <mergeCell ref="E1574:F1574"/>
    <mergeCell ref="E1575:F1575"/>
    <mergeCell ref="E1576:F1576"/>
    <mergeCell ref="E1563:F1563"/>
    <mergeCell ref="E1564:F1564"/>
    <mergeCell ref="E1565:F1565"/>
    <mergeCell ref="H1567:I1567"/>
    <mergeCell ref="E1569:F1569"/>
    <mergeCell ref="E1570:F1570"/>
    <mergeCell ref="E1601:F1601"/>
    <mergeCell ref="E1602:F1602"/>
    <mergeCell ref="E1603:F1603"/>
    <mergeCell ref="E1604:F1604"/>
    <mergeCell ref="E1605:F1605"/>
    <mergeCell ref="E1606:F1606"/>
    <mergeCell ref="E1593:F1593"/>
    <mergeCell ref="E1594:F1594"/>
    <mergeCell ref="E1595:F1595"/>
    <mergeCell ref="E1596:F1596"/>
    <mergeCell ref="H1598:I1598"/>
    <mergeCell ref="E1600:F1600"/>
    <mergeCell ref="E1585:F1585"/>
    <mergeCell ref="E1586:F1586"/>
    <mergeCell ref="H1588:I1588"/>
    <mergeCell ref="E1590:F1590"/>
    <mergeCell ref="E1591:F1591"/>
    <mergeCell ref="E1592:F1592"/>
    <mergeCell ref="E1623:F1623"/>
    <mergeCell ref="E1624:F1624"/>
    <mergeCell ref="E1625:F1625"/>
    <mergeCell ref="E1626:F1626"/>
    <mergeCell ref="E1627:F1627"/>
    <mergeCell ref="E1628:F1628"/>
    <mergeCell ref="E1615:F1615"/>
    <mergeCell ref="E1616:F1616"/>
    <mergeCell ref="E1617:F1617"/>
    <mergeCell ref="H1619:I1619"/>
    <mergeCell ref="E1621:F1621"/>
    <mergeCell ref="E1622:F1622"/>
    <mergeCell ref="E1607:F1607"/>
    <mergeCell ref="H1609:I1609"/>
    <mergeCell ref="E1611:F1611"/>
    <mergeCell ref="E1612:F1612"/>
    <mergeCell ref="E1613:F1613"/>
    <mergeCell ref="E1614:F1614"/>
    <mergeCell ref="E1645:F1645"/>
    <mergeCell ref="E1646:F1646"/>
    <mergeCell ref="H1648:I1648"/>
    <mergeCell ref="E1650:F1650"/>
    <mergeCell ref="E1651:F1651"/>
    <mergeCell ref="E1652:F1652"/>
    <mergeCell ref="E1637:F1637"/>
    <mergeCell ref="H1639:I1639"/>
    <mergeCell ref="E1641:F1641"/>
    <mergeCell ref="E1642:F1642"/>
    <mergeCell ref="E1643:F1643"/>
    <mergeCell ref="E1644:F1644"/>
    <mergeCell ref="H1630:I1630"/>
    <mergeCell ref="E1632:F1632"/>
    <mergeCell ref="E1633:F1633"/>
    <mergeCell ref="E1634:F1634"/>
    <mergeCell ref="E1635:F1635"/>
    <mergeCell ref="E1636:F1636"/>
    <mergeCell ref="E1669:F1669"/>
    <mergeCell ref="E1670:F1670"/>
    <mergeCell ref="E1671:F1671"/>
    <mergeCell ref="E1672:F1672"/>
    <mergeCell ref="E1673:F1673"/>
    <mergeCell ref="H1675:I1675"/>
    <mergeCell ref="E1661:F1661"/>
    <mergeCell ref="E1662:F1662"/>
    <mergeCell ref="E1663:F1663"/>
    <mergeCell ref="H1665:I1665"/>
    <mergeCell ref="E1667:F1667"/>
    <mergeCell ref="E1668:F1668"/>
    <mergeCell ref="E1653:F1653"/>
    <mergeCell ref="E1654:F1654"/>
    <mergeCell ref="E1655:F1655"/>
    <mergeCell ref="H1657:I1657"/>
    <mergeCell ref="E1659:F1659"/>
    <mergeCell ref="E1660:F1660"/>
    <mergeCell ref="E1691:F1691"/>
    <mergeCell ref="E1692:F1692"/>
    <mergeCell ref="E1693:F1693"/>
    <mergeCell ref="E1694:F1694"/>
    <mergeCell ref="E1695:F1695"/>
    <mergeCell ref="H1697:I1697"/>
    <mergeCell ref="E1683:F1683"/>
    <mergeCell ref="E1684:F1684"/>
    <mergeCell ref="H1686:I1686"/>
    <mergeCell ref="E1688:F1688"/>
    <mergeCell ref="E1689:F1689"/>
    <mergeCell ref="E1690:F1690"/>
    <mergeCell ref="E1677:F1677"/>
    <mergeCell ref="E1678:F1678"/>
    <mergeCell ref="E1679:F1679"/>
    <mergeCell ref="E1680:F1680"/>
    <mergeCell ref="E1681:F1681"/>
    <mergeCell ref="E1682:F1682"/>
    <mergeCell ref="E1713:F1713"/>
    <mergeCell ref="E1714:F1714"/>
    <mergeCell ref="E1715:F1715"/>
    <mergeCell ref="E1716:F1716"/>
    <mergeCell ref="E1717:F1717"/>
    <mergeCell ref="H1719:I1719"/>
    <mergeCell ref="E1705:F1705"/>
    <mergeCell ref="E1706:F1706"/>
    <mergeCell ref="H1708:I1708"/>
    <mergeCell ref="E1710:F1710"/>
    <mergeCell ref="E1711:F1711"/>
    <mergeCell ref="E1712:F1712"/>
    <mergeCell ref="E1699:F1699"/>
    <mergeCell ref="E1700:F1700"/>
    <mergeCell ref="E1701:F1701"/>
    <mergeCell ref="E1702:F1702"/>
    <mergeCell ref="E1703:F1703"/>
    <mergeCell ref="E1704:F1704"/>
    <mergeCell ref="E1735:F1735"/>
    <mergeCell ref="E1736:F1736"/>
    <mergeCell ref="E1737:F1737"/>
    <mergeCell ref="H1739:I1739"/>
    <mergeCell ref="E1741:F1741"/>
    <mergeCell ref="E1742:F1742"/>
    <mergeCell ref="E1727:F1727"/>
    <mergeCell ref="E1728:F1728"/>
    <mergeCell ref="H1730:I1730"/>
    <mergeCell ref="E1732:F1732"/>
    <mergeCell ref="E1733:F1733"/>
    <mergeCell ref="E1734:F1734"/>
    <mergeCell ref="E1721:F1721"/>
    <mergeCell ref="E1722:F1722"/>
    <mergeCell ref="E1723:F1723"/>
    <mergeCell ref="E1724:F1724"/>
    <mergeCell ref="E1725:F1725"/>
    <mergeCell ref="E1726:F1726"/>
    <mergeCell ref="E1757:F1757"/>
    <mergeCell ref="E1758:F1758"/>
    <mergeCell ref="E1759:F1759"/>
    <mergeCell ref="H1761:I1761"/>
    <mergeCell ref="E1763:F1763"/>
    <mergeCell ref="E1764:F1764"/>
    <mergeCell ref="H1750:I1750"/>
    <mergeCell ref="E1752:F1752"/>
    <mergeCell ref="E1753:F1753"/>
    <mergeCell ref="E1754:F1754"/>
    <mergeCell ref="E1755:F1755"/>
    <mergeCell ref="E1756:F1756"/>
    <mergeCell ref="E1743:F1743"/>
    <mergeCell ref="E1744:F1744"/>
    <mergeCell ref="E1745:F1745"/>
    <mergeCell ref="E1746:F1746"/>
    <mergeCell ref="E1747:F1747"/>
    <mergeCell ref="E1748:F1748"/>
    <mergeCell ref="E1781:F1781"/>
    <mergeCell ref="E1782:F1782"/>
    <mergeCell ref="E1783:F1783"/>
    <mergeCell ref="E1784:F1784"/>
    <mergeCell ref="E1785:F1785"/>
    <mergeCell ref="E1786:F1786"/>
    <mergeCell ref="E1773:F1773"/>
    <mergeCell ref="E1774:F1774"/>
    <mergeCell ref="E1775:F1775"/>
    <mergeCell ref="E1776:F1776"/>
    <mergeCell ref="E1777:F1777"/>
    <mergeCell ref="H1779:I1779"/>
    <mergeCell ref="E1765:F1765"/>
    <mergeCell ref="E1766:F1766"/>
    <mergeCell ref="E1767:F1767"/>
    <mergeCell ref="E1768:F1768"/>
    <mergeCell ref="E1769:F1769"/>
    <mergeCell ref="H1771:I1771"/>
    <mergeCell ref="E1803:F1803"/>
    <mergeCell ref="E1804:F1804"/>
    <mergeCell ref="E1805:F1805"/>
    <mergeCell ref="H1807:I1807"/>
    <mergeCell ref="E1809:F1809"/>
    <mergeCell ref="E1810:F1810"/>
    <mergeCell ref="E1795:F1795"/>
    <mergeCell ref="E1796:F1796"/>
    <mergeCell ref="E1797:F1797"/>
    <mergeCell ref="H1799:I1799"/>
    <mergeCell ref="E1801:F1801"/>
    <mergeCell ref="E1802:F1802"/>
    <mergeCell ref="E1787:F1787"/>
    <mergeCell ref="E1788:F1788"/>
    <mergeCell ref="H1790:I1790"/>
    <mergeCell ref="E1792:F1792"/>
    <mergeCell ref="E1793:F1793"/>
    <mergeCell ref="E1794:F1794"/>
    <mergeCell ref="E1825:F1825"/>
    <mergeCell ref="E1826:F1826"/>
    <mergeCell ref="E1827:F1827"/>
    <mergeCell ref="H1829:I1829"/>
    <mergeCell ref="E1831:F1831"/>
    <mergeCell ref="E1832:F1832"/>
    <mergeCell ref="E1819:F1819"/>
    <mergeCell ref="E1820:F1820"/>
    <mergeCell ref="E1821:F1821"/>
    <mergeCell ref="E1822:F1822"/>
    <mergeCell ref="E1823:F1823"/>
    <mergeCell ref="E1824:F1824"/>
    <mergeCell ref="E1811:F1811"/>
    <mergeCell ref="E1812:F1812"/>
    <mergeCell ref="E1813:F1813"/>
    <mergeCell ref="E1814:F1814"/>
    <mergeCell ref="H1816:I1816"/>
    <mergeCell ref="E1818:F1818"/>
    <mergeCell ref="E1847:F1847"/>
    <mergeCell ref="E1848:F1848"/>
    <mergeCell ref="E1849:F1849"/>
    <mergeCell ref="H1851:I1851"/>
    <mergeCell ref="E1853:F1853"/>
    <mergeCell ref="E1854:F1854"/>
    <mergeCell ref="E1839:F1839"/>
    <mergeCell ref="E1840:F1840"/>
    <mergeCell ref="H1842:I1842"/>
    <mergeCell ref="E1844:F1844"/>
    <mergeCell ref="E1845:F1845"/>
    <mergeCell ref="E1846:F1846"/>
    <mergeCell ref="E1833:F1833"/>
    <mergeCell ref="E1834:F1834"/>
    <mergeCell ref="E1835:F1835"/>
    <mergeCell ref="E1836:F1836"/>
    <mergeCell ref="E1837:F1837"/>
    <mergeCell ref="E1838:F1838"/>
    <mergeCell ref="E1871:F1871"/>
    <mergeCell ref="E1872:F1872"/>
    <mergeCell ref="E1873:F1873"/>
    <mergeCell ref="E1874:F1874"/>
    <mergeCell ref="E1875:F1875"/>
    <mergeCell ref="E1876:F1876"/>
    <mergeCell ref="E1863:F1863"/>
    <mergeCell ref="E1864:F1864"/>
    <mergeCell ref="E1865:F1865"/>
    <mergeCell ref="E1866:F1866"/>
    <mergeCell ref="E1867:F1867"/>
    <mergeCell ref="H1869:I1869"/>
    <mergeCell ref="E1855:F1855"/>
    <mergeCell ref="E1856:F1856"/>
    <mergeCell ref="E1857:F1857"/>
    <mergeCell ref="E1858:F1858"/>
    <mergeCell ref="H1860:I1860"/>
    <mergeCell ref="E1862:F1862"/>
    <mergeCell ref="E1893:F1893"/>
    <mergeCell ref="E1894:F1894"/>
    <mergeCell ref="H1896:I1896"/>
    <mergeCell ref="E1898:F1898"/>
    <mergeCell ref="E1899:F1899"/>
    <mergeCell ref="E1900:F1900"/>
    <mergeCell ref="E1885:F1885"/>
    <mergeCell ref="H1887:I1887"/>
    <mergeCell ref="E1889:F1889"/>
    <mergeCell ref="E1890:F1890"/>
    <mergeCell ref="E1891:F1891"/>
    <mergeCell ref="E1892:F1892"/>
    <mergeCell ref="H1878:I1878"/>
    <mergeCell ref="E1880:F1880"/>
    <mergeCell ref="E1881:F1881"/>
    <mergeCell ref="E1882:F1882"/>
    <mergeCell ref="E1883:F1883"/>
    <mergeCell ref="E1884:F1884"/>
    <mergeCell ref="E1917:F1917"/>
    <mergeCell ref="H1919:I1919"/>
    <mergeCell ref="E1921:F1921"/>
    <mergeCell ref="E1922:F1922"/>
    <mergeCell ref="E1923:F1923"/>
    <mergeCell ref="H1925:I1925"/>
    <mergeCell ref="E1909:F1909"/>
    <mergeCell ref="E1910:F1910"/>
    <mergeCell ref="E1911:F1911"/>
    <mergeCell ref="H1913:I1913"/>
    <mergeCell ref="E1915:F1915"/>
    <mergeCell ref="E1916:F1916"/>
    <mergeCell ref="E1901:F1901"/>
    <mergeCell ref="E1902:F1902"/>
    <mergeCell ref="E1903:F1903"/>
    <mergeCell ref="E1904:F1904"/>
    <mergeCell ref="E1905:F1905"/>
    <mergeCell ref="H1907:I1907"/>
    <mergeCell ref="E1943:F1943"/>
    <mergeCell ref="E1944:F1944"/>
    <mergeCell ref="H1946:I1946"/>
    <mergeCell ref="E1948:F1948"/>
    <mergeCell ref="E1949:F1949"/>
    <mergeCell ref="E1950:F1950"/>
    <mergeCell ref="E1935:F1935"/>
    <mergeCell ref="E1936:F1936"/>
    <mergeCell ref="E1937:F1937"/>
    <mergeCell ref="E1938:F1938"/>
    <mergeCell ref="H1940:I1940"/>
    <mergeCell ref="E1942:F1942"/>
    <mergeCell ref="E1927:F1927"/>
    <mergeCell ref="E1928:F1928"/>
    <mergeCell ref="E1929:F1929"/>
    <mergeCell ref="H1931:I1931"/>
    <mergeCell ref="E1933:F1933"/>
    <mergeCell ref="E1934:F1934"/>
    <mergeCell ref="E1967:F1967"/>
    <mergeCell ref="E1968:F1968"/>
    <mergeCell ref="E1969:F1969"/>
    <mergeCell ref="E1970:F1970"/>
    <mergeCell ref="E1971:F1971"/>
    <mergeCell ref="E1972:F1972"/>
    <mergeCell ref="E1959:F1959"/>
    <mergeCell ref="E1960:F1960"/>
    <mergeCell ref="E1961:F1961"/>
    <mergeCell ref="H1963:I1963"/>
    <mergeCell ref="E1965:F1965"/>
    <mergeCell ref="E1966:F1966"/>
    <mergeCell ref="H1952:I1952"/>
    <mergeCell ref="E1954:F1954"/>
    <mergeCell ref="E1955:F1955"/>
    <mergeCell ref="E1956:F1956"/>
    <mergeCell ref="E1957:F1957"/>
    <mergeCell ref="E1958:F1958"/>
    <mergeCell ref="H1990:I1990"/>
    <mergeCell ref="E1992:F1992"/>
    <mergeCell ref="E1993:F1993"/>
    <mergeCell ref="E1994:F1994"/>
    <mergeCell ref="E1995:F1995"/>
    <mergeCell ref="E1996:F1996"/>
    <mergeCell ref="H1982:I1982"/>
    <mergeCell ref="E1984:F1984"/>
    <mergeCell ref="E1985:F1985"/>
    <mergeCell ref="E1986:F1986"/>
    <mergeCell ref="E1987:F1987"/>
    <mergeCell ref="E1988:F1988"/>
    <mergeCell ref="H1974:I1974"/>
    <mergeCell ref="E1976:F1976"/>
    <mergeCell ref="E1977:F1977"/>
    <mergeCell ref="E1978:F1978"/>
    <mergeCell ref="E1979:F1979"/>
    <mergeCell ref="E1980:F1980"/>
    <mergeCell ref="H2014:I2014"/>
    <mergeCell ref="E2016:F2016"/>
    <mergeCell ref="E2017:F2017"/>
    <mergeCell ref="E2018:F2018"/>
    <mergeCell ref="E2019:F2019"/>
    <mergeCell ref="E2020:F2020"/>
    <mergeCell ref="H2006:I2006"/>
    <mergeCell ref="E2008:F2008"/>
    <mergeCell ref="E2009:F2009"/>
    <mergeCell ref="E2010:F2010"/>
    <mergeCell ref="E2011:F2011"/>
    <mergeCell ref="E2012:F2012"/>
    <mergeCell ref="H1998:I1998"/>
    <mergeCell ref="E2000:F2000"/>
    <mergeCell ref="E2001:F2001"/>
    <mergeCell ref="E2002:F2002"/>
    <mergeCell ref="E2003:F2003"/>
    <mergeCell ref="E2004:F2004"/>
    <mergeCell ref="E2037:F2037"/>
    <mergeCell ref="H2039:I2039"/>
    <mergeCell ref="E2041:F2041"/>
    <mergeCell ref="E2042:F2042"/>
    <mergeCell ref="E2043:F2043"/>
    <mergeCell ref="E2044:F2044"/>
    <mergeCell ref="E2029:F2029"/>
    <mergeCell ref="H2031:I2031"/>
    <mergeCell ref="E2033:F2033"/>
    <mergeCell ref="E2034:F2034"/>
    <mergeCell ref="E2035:F2035"/>
    <mergeCell ref="E2036:F2036"/>
    <mergeCell ref="E2021:F2021"/>
    <mergeCell ref="H2023:I2023"/>
    <mergeCell ref="E2025:F2025"/>
    <mergeCell ref="E2026:F2026"/>
    <mergeCell ref="E2027:F2027"/>
    <mergeCell ref="E2028:F2028"/>
    <mergeCell ref="E2061:F2061"/>
    <mergeCell ref="H2063:I2063"/>
    <mergeCell ref="E2065:F2065"/>
    <mergeCell ref="E2066:F2066"/>
    <mergeCell ref="E2067:F2067"/>
    <mergeCell ref="E2068:F2068"/>
    <mergeCell ref="E2053:F2053"/>
    <mergeCell ref="H2055:I2055"/>
    <mergeCell ref="E2057:F2057"/>
    <mergeCell ref="E2058:F2058"/>
    <mergeCell ref="E2059:F2059"/>
    <mergeCell ref="E2060:F2060"/>
    <mergeCell ref="E2045:F2045"/>
    <mergeCell ref="H2047:I2047"/>
    <mergeCell ref="E2049:F2049"/>
    <mergeCell ref="E2050:F2050"/>
    <mergeCell ref="E2051:F2051"/>
    <mergeCell ref="E2052:F2052"/>
    <mergeCell ref="E2085:F2085"/>
    <mergeCell ref="H2087:I2087"/>
    <mergeCell ref="E2089:F2089"/>
    <mergeCell ref="E2090:F2090"/>
    <mergeCell ref="E2091:F2091"/>
    <mergeCell ref="E2092:F2092"/>
    <mergeCell ref="E2077:F2077"/>
    <mergeCell ref="H2079:I2079"/>
    <mergeCell ref="E2081:F2081"/>
    <mergeCell ref="E2082:F2082"/>
    <mergeCell ref="E2083:F2083"/>
    <mergeCell ref="E2084:F2084"/>
    <mergeCell ref="E2069:F2069"/>
    <mergeCell ref="H2071:I2071"/>
    <mergeCell ref="E2073:F2073"/>
    <mergeCell ref="E2074:F2074"/>
    <mergeCell ref="E2075:F2075"/>
    <mergeCell ref="E2076:F2076"/>
    <mergeCell ref="E2109:F2109"/>
    <mergeCell ref="E2110:F2110"/>
    <mergeCell ref="E2111:F2111"/>
    <mergeCell ref="E2112:F2112"/>
    <mergeCell ref="E2113:F2113"/>
    <mergeCell ref="E2114:F2114"/>
    <mergeCell ref="E2101:F2101"/>
    <mergeCell ref="E2102:F2102"/>
    <mergeCell ref="H2104:I2104"/>
    <mergeCell ref="E2106:F2106"/>
    <mergeCell ref="E2107:F2107"/>
    <mergeCell ref="E2108:F2108"/>
    <mergeCell ref="E2093:F2093"/>
    <mergeCell ref="E2094:F2094"/>
    <mergeCell ref="H2096:I2096"/>
    <mergeCell ref="E2098:F2098"/>
    <mergeCell ref="E2099:F2099"/>
    <mergeCell ref="E2100:F2100"/>
    <mergeCell ref="E2131:F2131"/>
    <mergeCell ref="E2132:F2132"/>
    <mergeCell ref="E2133:F2133"/>
    <mergeCell ref="H2135:I2135"/>
    <mergeCell ref="E2137:F2137"/>
    <mergeCell ref="E2138:F2138"/>
    <mergeCell ref="E2123:F2123"/>
    <mergeCell ref="E2124:F2124"/>
    <mergeCell ref="E2125:F2125"/>
    <mergeCell ref="H2127:I2127"/>
    <mergeCell ref="E2129:F2129"/>
    <mergeCell ref="E2130:F2130"/>
    <mergeCell ref="E2115:F2115"/>
    <mergeCell ref="E2116:F2116"/>
    <mergeCell ref="H2118:I2118"/>
    <mergeCell ref="E2120:F2120"/>
    <mergeCell ref="E2121:F2121"/>
    <mergeCell ref="E2122:F2122"/>
    <mergeCell ref="E2153:F2153"/>
    <mergeCell ref="H2155:I2155"/>
    <mergeCell ref="E2157:F2157"/>
    <mergeCell ref="E2158:F2158"/>
    <mergeCell ref="E2159:F2159"/>
    <mergeCell ref="E2160:F2160"/>
    <mergeCell ref="E2147:F2147"/>
    <mergeCell ref="E2148:F2148"/>
    <mergeCell ref="E2149:F2149"/>
    <mergeCell ref="E2150:F2150"/>
    <mergeCell ref="E2151:F2151"/>
    <mergeCell ref="E2152:F2152"/>
    <mergeCell ref="E2139:F2139"/>
    <mergeCell ref="E2140:F2140"/>
    <mergeCell ref="E2141:F2141"/>
    <mergeCell ref="E2142:F2142"/>
    <mergeCell ref="H2144:I2144"/>
    <mergeCell ref="E2146:F2146"/>
    <mergeCell ref="E2177:F2177"/>
    <mergeCell ref="E2178:F2178"/>
    <mergeCell ref="H2180:I2180"/>
    <mergeCell ref="E2182:F2182"/>
    <mergeCell ref="E2183:F2183"/>
    <mergeCell ref="E2184:F2184"/>
    <mergeCell ref="E2169:F2169"/>
    <mergeCell ref="E2170:F2170"/>
    <mergeCell ref="E2171:F2171"/>
    <mergeCell ref="H2173:I2173"/>
    <mergeCell ref="E2175:F2175"/>
    <mergeCell ref="E2176:F2176"/>
    <mergeCell ref="E2161:F2161"/>
    <mergeCell ref="H2163:I2163"/>
    <mergeCell ref="E2165:F2165"/>
    <mergeCell ref="E2166:F2166"/>
    <mergeCell ref="E2167:F2167"/>
    <mergeCell ref="E2168:F2168"/>
    <mergeCell ref="E2201:F2201"/>
    <mergeCell ref="E2202:F2202"/>
    <mergeCell ref="E2203:F2203"/>
    <mergeCell ref="E2204:F2204"/>
    <mergeCell ref="E2205:F2205"/>
    <mergeCell ref="H2207:I2207"/>
    <mergeCell ref="E2193:F2193"/>
    <mergeCell ref="E2194:F2194"/>
    <mergeCell ref="E2195:F2195"/>
    <mergeCell ref="E2196:F2196"/>
    <mergeCell ref="H2198:I2198"/>
    <mergeCell ref="E2200:F2200"/>
    <mergeCell ref="E2185:F2185"/>
    <mergeCell ref="E2186:F2186"/>
    <mergeCell ref="E2187:F2187"/>
    <mergeCell ref="H2189:I2189"/>
    <mergeCell ref="E2191:F2191"/>
    <mergeCell ref="E2192:F2192"/>
    <mergeCell ref="E2225:F2225"/>
    <mergeCell ref="E2226:F2226"/>
    <mergeCell ref="E2227:F2227"/>
    <mergeCell ref="E2228:F2228"/>
    <mergeCell ref="E2229:F2229"/>
    <mergeCell ref="H2231:I2231"/>
    <mergeCell ref="E2217:F2217"/>
    <mergeCell ref="E2218:F2218"/>
    <mergeCell ref="E2219:F2219"/>
    <mergeCell ref="E2220:F2220"/>
    <mergeCell ref="E2221:F2221"/>
    <mergeCell ref="H2223:I2223"/>
    <mergeCell ref="E2209:F2209"/>
    <mergeCell ref="E2210:F2210"/>
    <mergeCell ref="E2211:F2211"/>
    <mergeCell ref="E2212:F2212"/>
    <mergeCell ref="E2213:F2213"/>
    <mergeCell ref="H2215:I2215"/>
    <mergeCell ref="E2247:F2247"/>
    <mergeCell ref="H2249:I2249"/>
    <mergeCell ref="E2251:F2251"/>
    <mergeCell ref="E2252:F2252"/>
    <mergeCell ref="E2253:F2253"/>
    <mergeCell ref="E2254:F2254"/>
    <mergeCell ref="H2240:I2240"/>
    <mergeCell ref="E2242:F2242"/>
    <mergeCell ref="E2243:F2243"/>
    <mergeCell ref="E2244:F2244"/>
    <mergeCell ref="E2245:F2245"/>
    <mergeCell ref="E2246:F2246"/>
    <mergeCell ref="E2233:F2233"/>
    <mergeCell ref="E2234:F2234"/>
    <mergeCell ref="E2235:F2235"/>
    <mergeCell ref="E2236:F2236"/>
    <mergeCell ref="E2237:F2237"/>
    <mergeCell ref="E2238:F2238"/>
    <mergeCell ref="E2271:F2271"/>
    <mergeCell ref="E2272:F2272"/>
    <mergeCell ref="E2273:F2273"/>
    <mergeCell ref="E2274:F2274"/>
    <mergeCell ref="H2276:I2276"/>
    <mergeCell ref="E2278:F2278"/>
    <mergeCell ref="E2263:F2263"/>
    <mergeCell ref="E2264:F2264"/>
    <mergeCell ref="E2265:F2265"/>
    <mergeCell ref="H2267:I2267"/>
    <mergeCell ref="E2269:F2269"/>
    <mergeCell ref="E2270:F2270"/>
    <mergeCell ref="E2255:F2255"/>
    <mergeCell ref="E2256:F2256"/>
    <mergeCell ref="H2258:I2258"/>
    <mergeCell ref="E2260:F2260"/>
    <mergeCell ref="E2261:F2261"/>
    <mergeCell ref="E2262:F2262"/>
    <mergeCell ref="H2294:I2294"/>
    <mergeCell ref="E2296:F2296"/>
    <mergeCell ref="E2297:F2297"/>
    <mergeCell ref="E2298:F2298"/>
    <mergeCell ref="E2299:F2299"/>
    <mergeCell ref="E2300:F2300"/>
    <mergeCell ref="E2287:F2287"/>
    <mergeCell ref="E2288:F2288"/>
    <mergeCell ref="E2289:F2289"/>
    <mergeCell ref="E2290:F2290"/>
    <mergeCell ref="E2291:F2291"/>
    <mergeCell ref="E2292:F2292"/>
    <mergeCell ref="E2279:F2279"/>
    <mergeCell ref="E2280:F2280"/>
    <mergeCell ref="E2281:F2281"/>
    <mergeCell ref="E2282:F2282"/>
    <mergeCell ref="E2283:F2283"/>
    <mergeCell ref="H2285:I2285"/>
    <mergeCell ref="E2317:F2317"/>
    <mergeCell ref="E2318:F2318"/>
    <mergeCell ref="H2320:I2320"/>
    <mergeCell ref="E2322:F2322"/>
    <mergeCell ref="E2323:F2323"/>
    <mergeCell ref="E2324:F2324"/>
    <mergeCell ref="E2309:F2309"/>
    <mergeCell ref="H2311:I2311"/>
    <mergeCell ref="E2313:F2313"/>
    <mergeCell ref="E2314:F2314"/>
    <mergeCell ref="E2315:F2315"/>
    <mergeCell ref="E2316:F2316"/>
    <mergeCell ref="H2302:I2302"/>
    <mergeCell ref="E2304:F2304"/>
    <mergeCell ref="E2305:F2305"/>
    <mergeCell ref="E2306:F2306"/>
    <mergeCell ref="E2307:F2307"/>
    <mergeCell ref="E2308:F2308"/>
    <mergeCell ref="E2341:F2341"/>
    <mergeCell ref="E2342:F2342"/>
    <mergeCell ref="E2343:F2343"/>
    <mergeCell ref="E2344:F2344"/>
    <mergeCell ref="E2345:F2345"/>
    <mergeCell ref="H2347:I2347"/>
    <mergeCell ref="E2333:F2333"/>
    <mergeCell ref="E2334:F2334"/>
    <mergeCell ref="E2335:F2335"/>
    <mergeCell ref="E2336:F2336"/>
    <mergeCell ref="H2338:I2338"/>
    <mergeCell ref="E2340:F2340"/>
    <mergeCell ref="E2325:F2325"/>
    <mergeCell ref="E2326:F2326"/>
    <mergeCell ref="E2327:F2327"/>
    <mergeCell ref="H2329:I2329"/>
    <mergeCell ref="E2331:F2331"/>
    <mergeCell ref="E2332:F2332"/>
    <mergeCell ref="H2364:I2364"/>
    <mergeCell ref="E2366:F2366"/>
    <mergeCell ref="E2367:F2367"/>
    <mergeCell ref="E2368:F2368"/>
    <mergeCell ref="E2369:F2369"/>
    <mergeCell ref="E2370:F2370"/>
    <mergeCell ref="H2356:I2356"/>
    <mergeCell ref="E2358:F2358"/>
    <mergeCell ref="E2359:F2359"/>
    <mergeCell ref="E2360:F2360"/>
    <mergeCell ref="E2361:F2361"/>
    <mergeCell ref="E2362:F2362"/>
    <mergeCell ref="E2349:F2349"/>
    <mergeCell ref="E2350:F2350"/>
    <mergeCell ref="E2351:F2351"/>
    <mergeCell ref="E2352:F2352"/>
    <mergeCell ref="E2353:F2353"/>
    <mergeCell ref="E2354:F2354"/>
    <mergeCell ref="H2388:I2388"/>
    <mergeCell ref="E2390:F2390"/>
    <mergeCell ref="E2391:F2391"/>
    <mergeCell ref="E2392:F2392"/>
    <mergeCell ref="E2393:F2393"/>
    <mergeCell ref="E2394:F2394"/>
    <mergeCell ref="H2380:I2380"/>
    <mergeCell ref="E2382:F2382"/>
    <mergeCell ref="E2383:F2383"/>
    <mergeCell ref="E2384:F2384"/>
    <mergeCell ref="E2385:F2385"/>
    <mergeCell ref="E2386:F2386"/>
    <mergeCell ref="H2372:I2372"/>
    <mergeCell ref="E2374:F2374"/>
    <mergeCell ref="E2375:F2375"/>
    <mergeCell ref="E2376:F2376"/>
    <mergeCell ref="E2377:F2377"/>
    <mergeCell ref="E2378:F2378"/>
    <mergeCell ref="E2411:F2411"/>
    <mergeCell ref="H2413:I2413"/>
    <mergeCell ref="E2415:F2415"/>
    <mergeCell ref="E2416:F2416"/>
    <mergeCell ref="E2417:F2417"/>
    <mergeCell ref="E2418:F2418"/>
    <mergeCell ref="E2403:F2403"/>
    <mergeCell ref="H2405:I2405"/>
    <mergeCell ref="E2407:F2407"/>
    <mergeCell ref="E2408:F2408"/>
    <mergeCell ref="E2409:F2409"/>
    <mergeCell ref="E2410:F2410"/>
    <mergeCell ref="E2395:F2395"/>
    <mergeCell ref="H2397:I2397"/>
    <mergeCell ref="E2399:F2399"/>
    <mergeCell ref="E2400:F2400"/>
    <mergeCell ref="E2401:F2401"/>
    <mergeCell ref="E2402:F2402"/>
    <mergeCell ref="E2435:F2435"/>
    <mergeCell ref="H2437:I2437"/>
    <mergeCell ref="E2439:F2439"/>
    <mergeCell ref="E2440:F2440"/>
    <mergeCell ref="E2441:F2441"/>
    <mergeCell ref="E2442:F2442"/>
    <mergeCell ref="E2427:F2427"/>
    <mergeCell ref="H2429:I2429"/>
    <mergeCell ref="E2431:F2431"/>
    <mergeCell ref="E2432:F2432"/>
    <mergeCell ref="E2433:F2433"/>
    <mergeCell ref="E2434:F2434"/>
    <mergeCell ref="E2419:F2419"/>
    <mergeCell ref="H2421:I2421"/>
    <mergeCell ref="E2423:F2423"/>
    <mergeCell ref="E2424:F2424"/>
    <mergeCell ref="E2425:F2425"/>
    <mergeCell ref="E2426:F2426"/>
    <mergeCell ref="H2460:I2460"/>
    <mergeCell ref="E2462:F2462"/>
    <mergeCell ref="E2463:F2463"/>
    <mergeCell ref="E2464:F2464"/>
    <mergeCell ref="E2465:F2465"/>
    <mergeCell ref="H2467:I2467"/>
    <mergeCell ref="E2451:F2451"/>
    <mergeCell ref="H2453:I2453"/>
    <mergeCell ref="E2455:F2455"/>
    <mergeCell ref="E2456:F2456"/>
    <mergeCell ref="E2457:F2457"/>
    <mergeCell ref="E2458:F2458"/>
    <mergeCell ref="E2443:F2443"/>
    <mergeCell ref="E2444:F2444"/>
    <mergeCell ref="H2446:I2446"/>
    <mergeCell ref="E2448:F2448"/>
    <mergeCell ref="E2449:F2449"/>
    <mergeCell ref="E2450:F2450"/>
    <mergeCell ref="E2485:F2485"/>
    <mergeCell ref="E2486:F2486"/>
    <mergeCell ref="E2487:F2487"/>
    <mergeCell ref="H2489:I2489"/>
    <mergeCell ref="E2491:F2491"/>
    <mergeCell ref="E2492:F2492"/>
    <mergeCell ref="E2477:F2477"/>
    <mergeCell ref="E2478:F2478"/>
    <mergeCell ref="E2479:F2479"/>
    <mergeCell ref="E2480:F2480"/>
    <mergeCell ref="H2482:I2482"/>
    <mergeCell ref="E2484:F2484"/>
    <mergeCell ref="E2469:F2469"/>
    <mergeCell ref="E2470:F2470"/>
    <mergeCell ref="E2471:F2471"/>
    <mergeCell ref="E2472:F2472"/>
    <mergeCell ref="E2473:F2473"/>
    <mergeCell ref="H2475:I2475"/>
    <mergeCell ref="E2509:F2509"/>
    <mergeCell ref="H2511:I2511"/>
    <mergeCell ref="E2513:F2513"/>
    <mergeCell ref="E2514:F2514"/>
    <mergeCell ref="E2515:F2515"/>
    <mergeCell ref="E2516:F2516"/>
    <mergeCell ref="E2501:F2501"/>
    <mergeCell ref="E2502:F2502"/>
    <mergeCell ref="H2504:I2504"/>
    <mergeCell ref="E2506:F2506"/>
    <mergeCell ref="E2507:F2507"/>
    <mergeCell ref="E2508:F2508"/>
    <mergeCell ref="E2493:F2493"/>
    <mergeCell ref="E2494:F2494"/>
    <mergeCell ref="E2495:F2495"/>
    <mergeCell ref="H2497:I2497"/>
    <mergeCell ref="E2499:F2499"/>
    <mergeCell ref="E2500:F2500"/>
    <mergeCell ref="E2533:F2533"/>
    <mergeCell ref="H2535:I2535"/>
    <mergeCell ref="E2537:F2537"/>
    <mergeCell ref="E2538:F2538"/>
    <mergeCell ref="E2539:F2539"/>
    <mergeCell ref="E2540:F2540"/>
    <mergeCell ref="E2525:F2525"/>
    <mergeCell ref="H2527:I2527"/>
    <mergeCell ref="E2529:F2529"/>
    <mergeCell ref="E2530:F2530"/>
    <mergeCell ref="E2531:F2531"/>
    <mergeCell ref="E2532:F2532"/>
    <mergeCell ref="E2517:F2517"/>
    <mergeCell ref="H2519:I2519"/>
    <mergeCell ref="E2521:F2521"/>
    <mergeCell ref="E2522:F2522"/>
    <mergeCell ref="E2523:F2523"/>
    <mergeCell ref="E2524:F2524"/>
    <mergeCell ref="H2558:I2558"/>
    <mergeCell ref="E2560:F2560"/>
    <mergeCell ref="E2561:F2561"/>
    <mergeCell ref="E2562:F2562"/>
    <mergeCell ref="E2563:F2563"/>
    <mergeCell ref="E2564:F2564"/>
    <mergeCell ref="H2550:I2550"/>
    <mergeCell ref="E2552:F2552"/>
    <mergeCell ref="E2553:F2553"/>
    <mergeCell ref="E2554:F2554"/>
    <mergeCell ref="E2555:F2555"/>
    <mergeCell ref="E2556:F2556"/>
    <mergeCell ref="E2541:F2541"/>
    <mergeCell ref="H2543:I2543"/>
    <mergeCell ref="E2545:F2545"/>
    <mergeCell ref="E2546:F2546"/>
    <mergeCell ref="E2547:F2547"/>
    <mergeCell ref="E2548:F2548"/>
    <mergeCell ref="E2581:F2581"/>
    <mergeCell ref="E2582:F2582"/>
    <mergeCell ref="E2583:F2583"/>
    <mergeCell ref="H2585:I2585"/>
    <mergeCell ref="E2587:F2587"/>
    <mergeCell ref="E2588:F2588"/>
    <mergeCell ref="E2573:F2573"/>
    <mergeCell ref="E2574:F2574"/>
    <mergeCell ref="H2576:I2576"/>
    <mergeCell ref="E2578:F2578"/>
    <mergeCell ref="E2579:F2579"/>
    <mergeCell ref="E2580:F2580"/>
    <mergeCell ref="E2565:F2565"/>
    <mergeCell ref="H2567:I2567"/>
    <mergeCell ref="E2569:F2569"/>
    <mergeCell ref="E2570:F2570"/>
    <mergeCell ref="E2571:F2571"/>
    <mergeCell ref="E2572:F2572"/>
    <mergeCell ref="E2605:F2605"/>
    <mergeCell ref="E2606:F2606"/>
    <mergeCell ref="E2607:F2607"/>
    <mergeCell ref="E2608:F2608"/>
    <mergeCell ref="E2609:F2609"/>
    <mergeCell ref="E2610:F2610"/>
    <mergeCell ref="E2597:F2597"/>
    <mergeCell ref="E2598:F2598"/>
    <mergeCell ref="E2599:F2599"/>
    <mergeCell ref="E2600:F2600"/>
    <mergeCell ref="E2601:F2601"/>
    <mergeCell ref="H2603:I2603"/>
    <mergeCell ref="E2589:F2589"/>
    <mergeCell ref="E2590:F2590"/>
    <mergeCell ref="E2591:F2591"/>
    <mergeCell ref="E2592:F2592"/>
    <mergeCell ref="H2594:I2594"/>
    <mergeCell ref="E2596:F2596"/>
    <mergeCell ref="E2627:F2627"/>
    <mergeCell ref="H2629:I2629"/>
    <mergeCell ref="E2631:F2631"/>
    <mergeCell ref="E2632:F2632"/>
    <mergeCell ref="E2633:F2633"/>
    <mergeCell ref="E2634:F2634"/>
    <mergeCell ref="H2620:I2620"/>
    <mergeCell ref="E2622:F2622"/>
    <mergeCell ref="E2623:F2623"/>
    <mergeCell ref="E2624:F2624"/>
    <mergeCell ref="E2625:F2625"/>
    <mergeCell ref="E2626:F2626"/>
    <mergeCell ref="H2612:I2612"/>
    <mergeCell ref="E2614:F2614"/>
    <mergeCell ref="E2615:F2615"/>
    <mergeCell ref="E2616:F2616"/>
    <mergeCell ref="E2617:F2617"/>
    <mergeCell ref="E2618:F2618"/>
    <mergeCell ref="E2651:F2651"/>
    <mergeCell ref="H2653:I2653"/>
    <mergeCell ref="E2655:F2655"/>
    <mergeCell ref="E2656:F2656"/>
    <mergeCell ref="E2657:F2657"/>
    <mergeCell ref="E2658:F2658"/>
    <mergeCell ref="E2643:F2643"/>
    <mergeCell ref="H2645:I2645"/>
    <mergeCell ref="E2647:F2647"/>
    <mergeCell ref="E2648:F2648"/>
    <mergeCell ref="E2649:F2649"/>
    <mergeCell ref="E2650:F2650"/>
    <mergeCell ref="E2635:F2635"/>
    <mergeCell ref="H2637:I2637"/>
    <mergeCell ref="E2639:F2639"/>
    <mergeCell ref="E2640:F2640"/>
    <mergeCell ref="E2641:F2641"/>
    <mergeCell ref="E2642:F2642"/>
    <mergeCell ref="E2675:F2675"/>
    <mergeCell ref="E2676:F2676"/>
    <mergeCell ref="E2677:F2677"/>
    <mergeCell ref="E2678:F2678"/>
    <mergeCell ref="E2679:F2679"/>
    <mergeCell ref="E2680:F2680"/>
    <mergeCell ref="E2667:F2667"/>
    <mergeCell ref="E2668:F2668"/>
    <mergeCell ref="E2669:F2669"/>
    <mergeCell ref="E2670:F2670"/>
    <mergeCell ref="H2672:I2672"/>
    <mergeCell ref="E2674:F2674"/>
    <mergeCell ref="E2659:F2659"/>
    <mergeCell ref="H2661:I2661"/>
    <mergeCell ref="E2663:F2663"/>
    <mergeCell ref="E2664:F2664"/>
    <mergeCell ref="E2665:F2665"/>
    <mergeCell ref="E2666:F2666"/>
    <mergeCell ref="E2697:F2697"/>
    <mergeCell ref="E2698:F2698"/>
    <mergeCell ref="E2699:F2699"/>
    <mergeCell ref="E2700:F2700"/>
    <mergeCell ref="H2702:I2702"/>
    <mergeCell ref="E2704:F2704"/>
    <mergeCell ref="E2689:F2689"/>
    <mergeCell ref="E2690:F2690"/>
    <mergeCell ref="E2691:F2691"/>
    <mergeCell ref="E2692:F2692"/>
    <mergeCell ref="H2694:I2694"/>
    <mergeCell ref="E2696:F2696"/>
    <mergeCell ref="H2682:I2682"/>
    <mergeCell ref="E2684:F2684"/>
    <mergeCell ref="E2685:F2685"/>
    <mergeCell ref="E2686:F2686"/>
    <mergeCell ref="E2687:F2687"/>
    <mergeCell ref="E2688:F2688"/>
    <mergeCell ref="E2721:F2721"/>
    <mergeCell ref="E2722:F2722"/>
    <mergeCell ref="E2723:F2723"/>
    <mergeCell ref="E2724:F2724"/>
    <mergeCell ref="H2726:I2726"/>
    <mergeCell ref="E2728:F2728"/>
    <mergeCell ref="E2713:F2713"/>
    <mergeCell ref="E2714:F2714"/>
    <mergeCell ref="E2715:F2715"/>
    <mergeCell ref="E2716:F2716"/>
    <mergeCell ref="H2718:I2718"/>
    <mergeCell ref="E2720:F2720"/>
    <mergeCell ref="E2705:F2705"/>
    <mergeCell ref="E2706:F2706"/>
    <mergeCell ref="E2707:F2707"/>
    <mergeCell ref="E2708:F2708"/>
    <mergeCell ref="H2710:I2710"/>
    <mergeCell ref="E2712:F2712"/>
    <mergeCell ref="E2743:F2743"/>
    <mergeCell ref="E2744:F2744"/>
    <mergeCell ref="H2746:I2746"/>
    <mergeCell ref="E2748:F2748"/>
    <mergeCell ref="E2749:F2749"/>
    <mergeCell ref="E2750:F2750"/>
    <mergeCell ref="E2737:F2737"/>
    <mergeCell ref="E2738:F2738"/>
    <mergeCell ref="E2739:F2739"/>
    <mergeCell ref="E2740:F2740"/>
    <mergeCell ref="E2741:F2741"/>
    <mergeCell ref="E2742:F2742"/>
    <mergeCell ref="E2729:F2729"/>
    <mergeCell ref="E2730:F2730"/>
    <mergeCell ref="E2731:F2731"/>
    <mergeCell ref="H2733:I2733"/>
    <mergeCell ref="E2735:F2735"/>
    <mergeCell ref="E2736:F2736"/>
    <mergeCell ref="E2767:F2767"/>
    <mergeCell ref="E2768:F2768"/>
    <mergeCell ref="E2769:F2769"/>
    <mergeCell ref="H2771:I2771"/>
    <mergeCell ref="E2773:F2773"/>
    <mergeCell ref="E2774:F2774"/>
    <mergeCell ref="E2759:F2759"/>
    <mergeCell ref="E2760:F2760"/>
    <mergeCell ref="E2761:F2761"/>
    <mergeCell ref="H2763:I2763"/>
    <mergeCell ref="E2765:F2765"/>
    <mergeCell ref="E2766:F2766"/>
    <mergeCell ref="E2751:F2751"/>
    <mergeCell ref="E2752:F2752"/>
    <mergeCell ref="E2753:F2753"/>
    <mergeCell ref="H2755:I2755"/>
    <mergeCell ref="E2757:F2757"/>
    <mergeCell ref="E2758:F2758"/>
    <mergeCell ref="E2791:F2791"/>
    <mergeCell ref="E2792:F2792"/>
    <mergeCell ref="E2793:F2793"/>
    <mergeCell ref="E2794:F2794"/>
    <mergeCell ref="E2795:F2795"/>
    <mergeCell ref="E2796:F2796"/>
    <mergeCell ref="E2783:F2783"/>
    <mergeCell ref="E2784:F2784"/>
    <mergeCell ref="E2785:F2785"/>
    <mergeCell ref="H2787:I2787"/>
    <mergeCell ref="E2789:F2789"/>
    <mergeCell ref="E2790:F2790"/>
    <mergeCell ref="E2775:F2775"/>
    <mergeCell ref="E2776:F2776"/>
    <mergeCell ref="E2777:F2777"/>
    <mergeCell ref="H2779:I2779"/>
    <mergeCell ref="E2781:F2781"/>
    <mergeCell ref="E2782:F2782"/>
    <mergeCell ref="E2813:F2813"/>
    <mergeCell ref="E2814:F2814"/>
    <mergeCell ref="E2815:F2815"/>
    <mergeCell ref="H2817:I2817"/>
    <mergeCell ref="E2819:F2819"/>
    <mergeCell ref="E2820:F2820"/>
    <mergeCell ref="E2805:F2805"/>
    <mergeCell ref="E2806:F2806"/>
    <mergeCell ref="E2807:F2807"/>
    <mergeCell ref="H2809:I2809"/>
    <mergeCell ref="E2811:F2811"/>
    <mergeCell ref="E2812:F2812"/>
    <mergeCell ref="E2797:F2797"/>
    <mergeCell ref="E2798:F2798"/>
    <mergeCell ref="E2799:F2799"/>
    <mergeCell ref="H2801:I2801"/>
    <mergeCell ref="E2803:F2803"/>
    <mergeCell ref="E2804:F2804"/>
    <mergeCell ref="E2837:F2837"/>
    <mergeCell ref="E2838:F2838"/>
    <mergeCell ref="E2839:F2839"/>
    <mergeCell ref="H2841:I2841"/>
    <mergeCell ref="E2843:F2843"/>
    <mergeCell ref="E2844:F2844"/>
    <mergeCell ref="E2829:F2829"/>
    <mergeCell ref="E2830:F2830"/>
    <mergeCell ref="E2831:F2831"/>
    <mergeCell ref="E2832:F2832"/>
    <mergeCell ref="E2833:F2833"/>
    <mergeCell ref="H2835:I2835"/>
    <mergeCell ref="E2821:F2821"/>
    <mergeCell ref="E2822:F2822"/>
    <mergeCell ref="E2823:F2823"/>
    <mergeCell ref="E2824:F2824"/>
    <mergeCell ref="E2825:F2825"/>
    <mergeCell ref="H2827:I2827"/>
    <mergeCell ref="E2861:F2861"/>
    <mergeCell ref="E2862:F2862"/>
    <mergeCell ref="H2864:I2864"/>
    <mergeCell ref="E2866:F2866"/>
    <mergeCell ref="E2867:F2867"/>
    <mergeCell ref="E2868:F2868"/>
    <mergeCell ref="E2853:F2853"/>
    <mergeCell ref="E2854:F2854"/>
    <mergeCell ref="H2856:I2856"/>
    <mergeCell ref="E2858:F2858"/>
    <mergeCell ref="E2859:F2859"/>
    <mergeCell ref="E2860:F2860"/>
    <mergeCell ref="E2845:F2845"/>
    <mergeCell ref="E2846:F2846"/>
    <mergeCell ref="E2847:F2847"/>
    <mergeCell ref="H2849:I2849"/>
    <mergeCell ref="E2851:F2851"/>
    <mergeCell ref="E2852:F2852"/>
    <mergeCell ref="E2885:F2885"/>
    <mergeCell ref="E2886:F2886"/>
    <mergeCell ref="E2887:F2887"/>
    <mergeCell ref="E2888:F2888"/>
    <mergeCell ref="H2890:I2890"/>
    <mergeCell ref="E2892:F2892"/>
    <mergeCell ref="E2877:F2877"/>
    <mergeCell ref="E2878:F2878"/>
    <mergeCell ref="H2880:I2880"/>
    <mergeCell ref="E2882:F2882"/>
    <mergeCell ref="E2883:F2883"/>
    <mergeCell ref="E2884:F2884"/>
    <mergeCell ref="E2869:F2869"/>
    <mergeCell ref="E2870:F2870"/>
    <mergeCell ref="H2872:I2872"/>
    <mergeCell ref="E2874:F2874"/>
    <mergeCell ref="E2875:F2875"/>
    <mergeCell ref="E2876:F2876"/>
    <mergeCell ref="E2907:F2907"/>
    <mergeCell ref="H2909:I2909"/>
    <mergeCell ref="E2911:F2911"/>
    <mergeCell ref="E2912:F2912"/>
    <mergeCell ref="E2913:F2913"/>
    <mergeCell ref="E2914:F2914"/>
    <mergeCell ref="E2901:F2901"/>
    <mergeCell ref="E2902:F2902"/>
    <mergeCell ref="E2903:F2903"/>
    <mergeCell ref="E2904:F2904"/>
    <mergeCell ref="E2905:F2905"/>
    <mergeCell ref="E2906:F2906"/>
    <mergeCell ref="E2893:F2893"/>
    <mergeCell ref="E2894:F2894"/>
    <mergeCell ref="E2895:F2895"/>
    <mergeCell ref="E2896:F2896"/>
    <mergeCell ref="E2897:F2897"/>
    <mergeCell ref="H2899:I2899"/>
    <mergeCell ref="E2931:F2931"/>
    <mergeCell ref="E2932:F2932"/>
    <mergeCell ref="E2933:F2933"/>
    <mergeCell ref="E2934:F2934"/>
    <mergeCell ref="E2935:F2935"/>
    <mergeCell ref="E2936:F2936"/>
    <mergeCell ref="E2923:F2923"/>
    <mergeCell ref="E2924:F2924"/>
    <mergeCell ref="E2925:F2925"/>
    <mergeCell ref="E2926:F2926"/>
    <mergeCell ref="E2927:F2927"/>
    <mergeCell ref="H2929:I2929"/>
    <mergeCell ref="E2915:F2915"/>
    <mergeCell ref="E2916:F2916"/>
    <mergeCell ref="H2918:I2918"/>
    <mergeCell ref="E2920:F2920"/>
    <mergeCell ref="E2921:F2921"/>
    <mergeCell ref="E2922:F2922"/>
    <mergeCell ref="E2953:F2953"/>
    <mergeCell ref="E2954:F2954"/>
    <mergeCell ref="H2956:I2956"/>
    <mergeCell ref="E2958:F2958"/>
    <mergeCell ref="E2959:F2959"/>
    <mergeCell ref="E2960:F2960"/>
    <mergeCell ref="E2945:F2945"/>
    <mergeCell ref="H2947:I2947"/>
    <mergeCell ref="E2949:F2949"/>
    <mergeCell ref="E2950:F2950"/>
    <mergeCell ref="E2951:F2951"/>
    <mergeCell ref="E2952:F2952"/>
    <mergeCell ref="H2938:I2938"/>
    <mergeCell ref="E2940:F2940"/>
    <mergeCell ref="E2941:F2941"/>
    <mergeCell ref="E2942:F2942"/>
    <mergeCell ref="E2943:F2943"/>
    <mergeCell ref="E2944:F2944"/>
    <mergeCell ref="E2977:F2977"/>
    <mergeCell ref="E2978:F2978"/>
    <mergeCell ref="E2979:F2979"/>
    <mergeCell ref="E2980:F2980"/>
    <mergeCell ref="E2981:F2981"/>
    <mergeCell ref="H2983:I2983"/>
    <mergeCell ref="E2969:F2969"/>
    <mergeCell ref="E2970:F2970"/>
    <mergeCell ref="E2971:F2971"/>
    <mergeCell ref="H2973:I2973"/>
    <mergeCell ref="E2975:F2975"/>
    <mergeCell ref="E2976:F2976"/>
    <mergeCell ref="E2961:F2961"/>
    <mergeCell ref="E2962:F2962"/>
    <mergeCell ref="H2964:I2964"/>
    <mergeCell ref="E2966:F2966"/>
    <mergeCell ref="E2967:F2967"/>
    <mergeCell ref="E2968:F2968"/>
    <mergeCell ref="E2999:F2999"/>
    <mergeCell ref="E3000:F3000"/>
    <mergeCell ref="E3001:F3001"/>
    <mergeCell ref="E3002:F3002"/>
    <mergeCell ref="H3004:I3004"/>
    <mergeCell ref="E3006:F3006"/>
    <mergeCell ref="E2991:F2991"/>
    <mergeCell ref="E2992:F2992"/>
    <mergeCell ref="E2993:F2993"/>
    <mergeCell ref="E2994:F2994"/>
    <mergeCell ref="H2996:I2996"/>
    <mergeCell ref="E2998:F2998"/>
    <mergeCell ref="E2985:F2985"/>
    <mergeCell ref="E2986:F2986"/>
    <mergeCell ref="E2987:F2987"/>
    <mergeCell ref="E2988:F2988"/>
    <mergeCell ref="E2989:F2989"/>
    <mergeCell ref="E2990:F2990"/>
    <mergeCell ref="E3023:F3023"/>
    <mergeCell ref="E3024:F3024"/>
    <mergeCell ref="E3025:F3025"/>
    <mergeCell ref="E3026:F3026"/>
    <mergeCell ref="E3027:F3027"/>
    <mergeCell ref="E3028:F3028"/>
    <mergeCell ref="E3015:F3015"/>
    <mergeCell ref="E3016:F3016"/>
    <mergeCell ref="E3017:F3017"/>
    <mergeCell ref="E3018:F3018"/>
    <mergeCell ref="E3019:F3019"/>
    <mergeCell ref="H3021:I3021"/>
    <mergeCell ref="E3007:F3007"/>
    <mergeCell ref="E3008:F3008"/>
    <mergeCell ref="E3009:F3009"/>
    <mergeCell ref="E3010:F3010"/>
    <mergeCell ref="H3012:I3012"/>
    <mergeCell ref="E3014:F3014"/>
    <mergeCell ref="E3047:F3047"/>
    <mergeCell ref="E3048:F3048"/>
    <mergeCell ref="E3049:F3049"/>
    <mergeCell ref="E3050:F3050"/>
    <mergeCell ref="E3051:F3051"/>
    <mergeCell ref="H3053:I3053"/>
    <mergeCell ref="E3039:F3039"/>
    <mergeCell ref="E3040:F3040"/>
    <mergeCell ref="E3041:F3041"/>
    <mergeCell ref="E3042:F3042"/>
    <mergeCell ref="E3043:F3043"/>
    <mergeCell ref="H3045:I3045"/>
    <mergeCell ref="H3030:I3030"/>
    <mergeCell ref="E3032:F3032"/>
    <mergeCell ref="E3033:F3033"/>
    <mergeCell ref="E3034:F3034"/>
    <mergeCell ref="E3035:F3035"/>
    <mergeCell ref="H3037:I3037"/>
    <mergeCell ref="E3071:F3071"/>
    <mergeCell ref="E3072:F3072"/>
    <mergeCell ref="E3073:F3073"/>
    <mergeCell ref="E3074:F3074"/>
    <mergeCell ref="E3075:F3075"/>
    <mergeCell ref="H3077:I3077"/>
    <mergeCell ref="E3063:F3063"/>
    <mergeCell ref="E3064:F3064"/>
    <mergeCell ref="E3065:F3065"/>
    <mergeCell ref="E3066:F3066"/>
    <mergeCell ref="E3067:F3067"/>
    <mergeCell ref="H3069:I3069"/>
    <mergeCell ref="E3055:F3055"/>
    <mergeCell ref="E3056:F3056"/>
    <mergeCell ref="E3057:F3057"/>
    <mergeCell ref="E3058:F3058"/>
    <mergeCell ref="E3059:F3059"/>
    <mergeCell ref="H3061:I3061"/>
    <mergeCell ref="E3093:F3093"/>
    <mergeCell ref="H3095:I3095"/>
    <mergeCell ref="E3097:F3097"/>
    <mergeCell ref="E3098:F3098"/>
    <mergeCell ref="E3099:F3099"/>
    <mergeCell ref="E3100:F3100"/>
    <mergeCell ref="E3087:F3087"/>
    <mergeCell ref="E3088:F3088"/>
    <mergeCell ref="E3089:F3089"/>
    <mergeCell ref="E3090:F3090"/>
    <mergeCell ref="E3091:F3091"/>
    <mergeCell ref="E3092:F3092"/>
    <mergeCell ref="E3079:F3079"/>
    <mergeCell ref="E3080:F3080"/>
    <mergeCell ref="E3081:F3081"/>
    <mergeCell ref="E3082:F3082"/>
    <mergeCell ref="E3083:F3083"/>
    <mergeCell ref="H3085:I3085"/>
    <mergeCell ref="E3119:F3119"/>
    <mergeCell ref="E3120:F3120"/>
    <mergeCell ref="E3121:F3121"/>
    <mergeCell ref="E3122:F3122"/>
    <mergeCell ref="E3123:F3123"/>
    <mergeCell ref="E3124:F3124"/>
    <mergeCell ref="H3110:I3110"/>
    <mergeCell ref="E3112:F3112"/>
    <mergeCell ref="E3113:F3113"/>
    <mergeCell ref="E3114:F3114"/>
    <mergeCell ref="E3115:F3115"/>
    <mergeCell ref="H3117:I3117"/>
    <mergeCell ref="E3101:F3101"/>
    <mergeCell ref="H3103:I3103"/>
    <mergeCell ref="E3105:F3105"/>
    <mergeCell ref="E3106:F3106"/>
    <mergeCell ref="E3107:F3107"/>
    <mergeCell ref="E3108:F3108"/>
    <mergeCell ref="E3141:F3141"/>
    <mergeCell ref="H3143:I3143"/>
    <mergeCell ref="E3145:F3145"/>
    <mergeCell ref="E3146:F3146"/>
    <mergeCell ref="E3147:F3147"/>
    <mergeCell ref="E3148:F3148"/>
    <mergeCell ref="E3133:F3133"/>
    <mergeCell ref="H3135:I3135"/>
    <mergeCell ref="E3137:F3137"/>
    <mergeCell ref="E3138:F3138"/>
    <mergeCell ref="E3139:F3139"/>
    <mergeCell ref="E3140:F3140"/>
    <mergeCell ref="H3126:I3126"/>
    <mergeCell ref="E3128:F3128"/>
    <mergeCell ref="E3129:F3129"/>
    <mergeCell ref="E3130:F3130"/>
    <mergeCell ref="E3131:F3131"/>
    <mergeCell ref="E3132:F3132"/>
    <mergeCell ref="E3165:F3165"/>
    <mergeCell ref="E3166:F3166"/>
    <mergeCell ref="E3167:F3167"/>
    <mergeCell ref="E3168:F3168"/>
    <mergeCell ref="E3169:F3169"/>
    <mergeCell ref="E3170:F3170"/>
    <mergeCell ref="E3157:F3157"/>
    <mergeCell ref="E3158:F3158"/>
    <mergeCell ref="E3159:F3159"/>
    <mergeCell ref="E3160:F3160"/>
    <mergeCell ref="E3161:F3161"/>
    <mergeCell ref="H3163:I3163"/>
    <mergeCell ref="E3149:F3149"/>
    <mergeCell ref="E3150:F3150"/>
    <mergeCell ref="E3151:F3151"/>
    <mergeCell ref="H3153:I3153"/>
    <mergeCell ref="E3155:F3155"/>
    <mergeCell ref="E3156:F3156"/>
    <mergeCell ref="E3187:F3187"/>
    <mergeCell ref="E3188:F3188"/>
    <mergeCell ref="E3189:F3189"/>
    <mergeCell ref="H3191:I3191"/>
    <mergeCell ref="E3193:F3193"/>
    <mergeCell ref="E3194:F3194"/>
    <mergeCell ref="E3179:F3179"/>
    <mergeCell ref="E3180:F3180"/>
    <mergeCell ref="H3182:I3182"/>
    <mergeCell ref="E3184:F3184"/>
    <mergeCell ref="E3185:F3185"/>
    <mergeCell ref="E3186:F3186"/>
    <mergeCell ref="E3171:F3171"/>
    <mergeCell ref="E3172:F3172"/>
    <mergeCell ref="H3174:I3174"/>
    <mergeCell ref="E3176:F3176"/>
    <mergeCell ref="E3177:F3177"/>
    <mergeCell ref="E3178:F3178"/>
    <mergeCell ref="E3211:F3211"/>
    <mergeCell ref="E3212:F3212"/>
    <mergeCell ref="E3213:F3213"/>
    <mergeCell ref="E3214:F3214"/>
    <mergeCell ref="E3215:F3215"/>
    <mergeCell ref="E3216:F3216"/>
    <mergeCell ref="E3203:F3203"/>
    <mergeCell ref="E3204:F3204"/>
    <mergeCell ref="E3205:F3205"/>
    <mergeCell ref="E3206:F3206"/>
    <mergeCell ref="E3207:F3207"/>
    <mergeCell ref="H3209:I3209"/>
    <mergeCell ref="E3195:F3195"/>
    <mergeCell ref="E3196:F3196"/>
    <mergeCell ref="E3197:F3197"/>
    <mergeCell ref="E3198:F3198"/>
    <mergeCell ref="H3200:I3200"/>
    <mergeCell ref="E3202:F3202"/>
    <mergeCell ref="E3229:F3229"/>
    <mergeCell ref="E3230:F3230"/>
    <mergeCell ref="E3231:F3231"/>
    <mergeCell ref="E3232:F3232"/>
    <mergeCell ref="H3234:I3234"/>
    <mergeCell ref="E3236:F3236"/>
    <mergeCell ref="E3223:F3223"/>
    <mergeCell ref="E3224:F3224"/>
    <mergeCell ref="E3225:F3225"/>
    <mergeCell ref="E3226:F3226"/>
    <mergeCell ref="E3227:F3227"/>
    <mergeCell ref="E3228:F3228"/>
    <mergeCell ref="E3217:F3217"/>
    <mergeCell ref="E3218:F3218"/>
    <mergeCell ref="E3219:F3219"/>
    <mergeCell ref="E3220:F3220"/>
    <mergeCell ref="E3221:F3221"/>
    <mergeCell ref="E3222:F3222"/>
    <mergeCell ref="E3253:F3253"/>
    <mergeCell ref="E3254:F3254"/>
    <mergeCell ref="E3255:F3255"/>
    <mergeCell ref="E3256:F3256"/>
    <mergeCell ref="H3258:I3258"/>
    <mergeCell ref="E3260:F3260"/>
    <mergeCell ref="E3245:F3245"/>
    <mergeCell ref="E3246:F3246"/>
    <mergeCell ref="E3247:F3247"/>
    <mergeCell ref="E3248:F3248"/>
    <mergeCell ref="E3249:F3249"/>
    <mergeCell ref="H3251:I3251"/>
    <mergeCell ref="E3237:F3237"/>
    <mergeCell ref="E3238:F3238"/>
    <mergeCell ref="H3240:I3240"/>
    <mergeCell ref="E3242:F3242"/>
    <mergeCell ref="E3243:F3243"/>
    <mergeCell ref="E3244:F3244"/>
    <mergeCell ref="E3277:F3277"/>
    <mergeCell ref="E3278:F3278"/>
    <mergeCell ref="E3279:F3279"/>
    <mergeCell ref="E3280:F3280"/>
    <mergeCell ref="H3282:I3282"/>
    <mergeCell ref="E3284:F3284"/>
    <mergeCell ref="E3269:F3269"/>
    <mergeCell ref="E3270:F3270"/>
    <mergeCell ref="E3271:F3271"/>
    <mergeCell ref="E3272:F3272"/>
    <mergeCell ref="E3273:F3273"/>
    <mergeCell ref="H3275:I3275"/>
    <mergeCell ref="E3261:F3261"/>
    <mergeCell ref="E3262:F3262"/>
    <mergeCell ref="E3263:F3263"/>
    <mergeCell ref="E3264:F3264"/>
    <mergeCell ref="E3265:F3265"/>
    <mergeCell ref="H3267:I3267"/>
    <mergeCell ref="E3301:F3301"/>
    <mergeCell ref="E3302:F3302"/>
    <mergeCell ref="E3303:F3303"/>
    <mergeCell ref="E3304:F3304"/>
    <mergeCell ref="E3305:F3305"/>
    <mergeCell ref="H3307:I3307"/>
    <mergeCell ref="E3293:F3293"/>
    <mergeCell ref="E3294:F3294"/>
    <mergeCell ref="E3295:F3295"/>
    <mergeCell ref="E3296:F3296"/>
    <mergeCell ref="E3297:F3297"/>
    <mergeCell ref="H3299:I3299"/>
    <mergeCell ref="E3285:F3285"/>
    <mergeCell ref="E3286:F3286"/>
    <mergeCell ref="E3287:F3287"/>
    <mergeCell ref="E3288:F3288"/>
    <mergeCell ref="H3290:I3290"/>
    <mergeCell ref="E3292:F3292"/>
    <mergeCell ref="E3323:F3323"/>
    <mergeCell ref="E3324:F3324"/>
    <mergeCell ref="E3325:F3325"/>
    <mergeCell ref="H3327:I3327"/>
    <mergeCell ref="E3329:F3329"/>
    <mergeCell ref="E3330:F3330"/>
    <mergeCell ref="H3316:I3316"/>
    <mergeCell ref="E3318:F3318"/>
    <mergeCell ref="E3319:F3319"/>
    <mergeCell ref="E3320:F3320"/>
    <mergeCell ref="E3321:F3321"/>
    <mergeCell ref="E3322:F3322"/>
    <mergeCell ref="E3309:F3309"/>
    <mergeCell ref="E3310:F3310"/>
    <mergeCell ref="E3311:F3311"/>
    <mergeCell ref="E3312:F3312"/>
    <mergeCell ref="E3313:F3313"/>
    <mergeCell ref="E3314:F3314"/>
    <mergeCell ref="E3347:F3347"/>
    <mergeCell ref="E3348:F3348"/>
    <mergeCell ref="E3349:F3349"/>
    <mergeCell ref="E3350:F3350"/>
    <mergeCell ref="E3351:F3351"/>
    <mergeCell ref="H3353:I3353"/>
    <mergeCell ref="E3339:F3339"/>
    <mergeCell ref="E3340:F3340"/>
    <mergeCell ref="E3341:F3341"/>
    <mergeCell ref="H3343:I3343"/>
    <mergeCell ref="E3345:F3345"/>
    <mergeCell ref="E3346:F3346"/>
    <mergeCell ref="E3331:F3331"/>
    <mergeCell ref="E3332:F3332"/>
    <mergeCell ref="E3333:F3333"/>
    <mergeCell ref="H3335:I3335"/>
    <mergeCell ref="E3337:F3337"/>
    <mergeCell ref="E3338:F3338"/>
    <mergeCell ref="E3369:F3369"/>
    <mergeCell ref="E3370:F3370"/>
    <mergeCell ref="E3371:F3371"/>
    <mergeCell ref="H3373:I3373"/>
    <mergeCell ref="E3375:F3375"/>
    <mergeCell ref="E3376:F3376"/>
    <mergeCell ref="E3361:F3361"/>
    <mergeCell ref="E3362:F3362"/>
    <mergeCell ref="H3364:I3364"/>
    <mergeCell ref="E3366:F3366"/>
    <mergeCell ref="E3367:F3367"/>
    <mergeCell ref="E3368:F3368"/>
    <mergeCell ref="E3355:F3355"/>
    <mergeCell ref="E3356:F3356"/>
    <mergeCell ref="E3357:F3357"/>
    <mergeCell ref="E3358:F3358"/>
    <mergeCell ref="E3359:F3359"/>
    <mergeCell ref="E3360:F3360"/>
    <mergeCell ref="E3393:F3393"/>
    <mergeCell ref="E3394:F3394"/>
    <mergeCell ref="E3395:F3395"/>
    <mergeCell ref="E3396:F3396"/>
    <mergeCell ref="H3398:I3398"/>
    <mergeCell ref="E3400:F3400"/>
    <mergeCell ref="E3385:F3385"/>
    <mergeCell ref="H3387:I3387"/>
    <mergeCell ref="E3389:F3389"/>
    <mergeCell ref="E3390:F3390"/>
    <mergeCell ref="E3391:F3391"/>
    <mergeCell ref="E3392:F3392"/>
    <mergeCell ref="E3377:F3377"/>
    <mergeCell ref="E3378:F3378"/>
    <mergeCell ref="E3379:F3379"/>
    <mergeCell ref="H3381:I3381"/>
    <mergeCell ref="E3383:F3383"/>
    <mergeCell ref="E3384:F3384"/>
    <mergeCell ref="E3415:F3415"/>
    <mergeCell ref="E3416:F3416"/>
    <mergeCell ref="H3418:I3418"/>
    <mergeCell ref="E3420:F3420"/>
    <mergeCell ref="E3421:F3421"/>
    <mergeCell ref="E3422:F3422"/>
    <mergeCell ref="H3408:I3408"/>
    <mergeCell ref="E3410:F3410"/>
    <mergeCell ref="E3411:F3411"/>
    <mergeCell ref="E3412:F3412"/>
    <mergeCell ref="E3413:F3413"/>
    <mergeCell ref="E3414:F3414"/>
    <mergeCell ref="E3401:F3401"/>
    <mergeCell ref="E3402:F3402"/>
    <mergeCell ref="E3403:F3403"/>
    <mergeCell ref="E3404:F3404"/>
    <mergeCell ref="E3405:F3405"/>
    <mergeCell ref="E3406:F3406"/>
    <mergeCell ref="H3438:I3438"/>
    <mergeCell ref="E3440:F3440"/>
    <mergeCell ref="E3441:F3441"/>
    <mergeCell ref="E3442:F3442"/>
    <mergeCell ref="E3443:F3443"/>
    <mergeCell ref="E3444:F3444"/>
    <mergeCell ref="E3431:F3431"/>
    <mergeCell ref="E3432:F3432"/>
    <mergeCell ref="E3433:F3433"/>
    <mergeCell ref="E3434:F3434"/>
    <mergeCell ref="E3435:F3435"/>
    <mergeCell ref="E3436:F3436"/>
    <mergeCell ref="E3423:F3423"/>
    <mergeCell ref="H3425:I3425"/>
    <mergeCell ref="E3427:F3427"/>
    <mergeCell ref="E3428:F3428"/>
    <mergeCell ref="E3429:F3429"/>
    <mergeCell ref="E3430:F3430"/>
    <mergeCell ref="E3459:F3459"/>
    <mergeCell ref="E3460:F3460"/>
    <mergeCell ref="E3461:F3461"/>
    <mergeCell ref="H3463:I3463"/>
    <mergeCell ref="E3465:F3465"/>
    <mergeCell ref="E3466:F3466"/>
    <mergeCell ref="E3453:F3453"/>
    <mergeCell ref="E3454:F3454"/>
    <mergeCell ref="E3455:F3455"/>
    <mergeCell ref="E3456:F3456"/>
    <mergeCell ref="E3457:F3457"/>
    <mergeCell ref="E3458:F3458"/>
    <mergeCell ref="E3445:F3445"/>
    <mergeCell ref="H3447:I3447"/>
    <mergeCell ref="E3449:F3449"/>
    <mergeCell ref="E3450:F3450"/>
    <mergeCell ref="E3451:F3451"/>
    <mergeCell ref="E3452:F3452"/>
    <mergeCell ref="E3483:F3483"/>
    <mergeCell ref="E3484:F3484"/>
    <mergeCell ref="H3486:I3486"/>
    <mergeCell ref="E3488:F3488"/>
    <mergeCell ref="E3489:F3489"/>
    <mergeCell ref="E3490:F3490"/>
    <mergeCell ref="E3475:F3475"/>
    <mergeCell ref="E3476:F3476"/>
    <mergeCell ref="E3477:F3477"/>
    <mergeCell ref="H3479:I3479"/>
    <mergeCell ref="E3481:F3481"/>
    <mergeCell ref="E3482:F3482"/>
    <mergeCell ref="E3467:F3467"/>
    <mergeCell ref="E3468:F3468"/>
    <mergeCell ref="E3469:F3469"/>
    <mergeCell ref="E3470:F3470"/>
    <mergeCell ref="H3472:I3472"/>
    <mergeCell ref="E3474:F3474"/>
    <mergeCell ref="E3505:F3505"/>
    <mergeCell ref="E3506:F3506"/>
    <mergeCell ref="E3507:F3507"/>
    <mergeCell ref="H3509:I3509"/>
    <mergeCell ref="E3511:F3511"/>
    <mergeCell ref="E3512:F3512"/>
    <mergeCell ref="E3497:F3497"/>
    <mergeCell ref="E3498:F3498"/>
    <mergeCell ref="H3500:I3500"/>
    <mergeCell ref="E3502:F3502"/>
    <mergeCell ref="E3503:F3503"/>
    <mergeCell ref="E3504:F3504"/>
    <mergeCell ref="E3491:F3491"/>
    <mergeCell ref="E3492:F3492"/>
    <mergeCell ref="E3493:F3493"/>
    <mergeCell ref="E3494:F3494"/>
    <mergeCell ref="E3495:F3495"/>
    <mergeCell ref="E3496:F3496"/>
    <mergeCell ref="E3527:F3527"/>
    <mergeCell ref="E3528:F3528"/>
    <mergeCell ref="H3530:I3530"/>
    <mergeCell ref="E3532:F3532"/>
    <mergeCell ref="E3533:F3533"/>
    <mergeCell ref="E3534:F3534"/>
    <mergeCell ref="E3521:F3521"/>
    <mergeCell ref="E3522:F3522"/>
    <mergeCell ref="E3523:F3523"/>
    <mergeCell ref="E3524:F3524"/>
    <mergeCell ref="E3525:F3525"/>
    <mergeCell ref="E3526:F3526"/>
    <mergeCell ref="E3513:F3513"/>
    <mergeCell ref="E3514:F3514"/>
    <mergeCell ref="E3515:F3515"/>
    <mergeCell ref="E3516:F3516"/>
    <mergeCell ref="H3518:I3518"/>
    <mergeCell ref="E3520:F3520"/>
    <mergeCell ref="E3549:F3549"/>
    <mergeCell ref="E3550:F3550"/>
    <mergeCell ref="E3551:F3551"/>
    <mergeCell ref="E3552:F3552"/>
    <mergeCell ref="E3553:F3553"/>
    <mergeCell ref="E3554:F3554"/>
    <mergeCell ref="E3541:F3541"/>
    <mergeCell ref="E3542:F3542"/>
    <mergeCell ref="H3544:I3544"/>
    <mergeCell ref="E3546:F3546"/>
    <mergeCell ref="E3547:F3547"/>
    <mergeCell ref="E3548:F3548"/>
    <mergeCell ref="E3535:F3535"/>
    <mergeCell ref="E3536:F3536"/>
    <mergeCell ref="E3537:F3537"/>
    <mergeCell ref="E3538:F3538"/>
    <mergeCell ref="E3539:F3539"/>
    <mergeCell ref="E3540:F3540"/>
    <mergeCell ref="E3571:F3571"/>
    <mergeCell ref="E3572:F3572"/>
    <mergeCell ref="H3574:I3574"/>
    <mergeCell ref="E3576:F3576"/>
    <mergeCell ref="E3577:F3577"/>
    <mergeCell ref="E3578:F3578"/>
    <mergeCell ref="E3565:F3565"/>
    <mergeCell ref="E3566:F3566"/>
    <mergeCell ref="E3567:F3567"/>
    <mergeCell ref="E3568:F3568"/>
    <mergeCell ref="E3569:F3569"/>
    <mergeCell ref="E3570:F3570"/>
    <mergeCell ref="H3556:I3556"/>
    <mergeCell ref="E3558:F3558"/>
    <mergeCell ref="E3559:F3559"/>
    <mergeCell ref="E3560:F3560"/>
    <mergeCell ref="H3562:I3562"/>
    <mergeCell ref="E3564:F3564"/>
    <mergeCell ref="E3595:F3595"/>
    <mergeCell ref="E3596:F3596"/>
    <mergeCell ref="H3598:I3598"/>
    <mergeCell ref="E3600:F3600"/>
    <mergeCell ref="E3601:F3601"/>
    <mergeCell ref="E3602:F3602"/>
    <mergeCell ref="H3588:I3588"/>
    <mergeCell ref="E3590:F3590"/>
    <mergeCell ref="E3591:F3591"/>
    <mergeCell ref="E3592:F3592"/>
    <mergeCell ref="E3593:F3593"/>
    <mergeCell ref="E3594:F3594"/>
    <mergeCell ref="E3579:F3579"/>
    <mergeCell ref="E3580:F3580"/>
    <mergeCell ref="H3582:I3582"/>
    <mergeCell ref="E3584:F3584"/>
    <mergeCell ref="E3585:F3585"/>
    <mergeCell ref="E3586:F3586"/>
    <mergeCell ref="E3617:F3617"/>
    <mergeCell ref="H3619:I3619"/>
    <mergeCell ref="E3621:F3621"/>
    <mergeCell ref="E3622:F3622"/>
    <mergeCell ref="E3623:F3623"/>
    <mergeCell ref="E3624:F3624"/>
    <mergeCell ref="E3611:F3611"/>
    <mergeCell ref="E3612:F3612"/>
    <mergeCell ref="E3613:F3613"/>
    <mergeCell ref="E3614:F3614"/>
    <mergeCell ref="E3615:F3615"/>
    <mergeCell ref="E3616:F3616"/>
    <mergeCell ref="E3603:F3603"/>
    <mergeCell ref="E3604:F3604"/>
    <mergeCell ref="E3605:F3605"/>
    <mergeCell ref="H3607:I3607"/>
    <mergeCell ref="E3609:F3609"/>
    <mergeCell ref="E3610:F3610"/>
    <mergeCell ref="E3639:F3639"/>
    <mergeCell ref="E3640:F3640"/>
    <mergeCell ref="H3642:I3642"/>
    <mergeCell ref="E3644:F3644"/>
    <mergeCell ref="E3645:F3645"/>
    <mergeCell ref="E3646:F3646"/>
    <mergeCell ref="E3633:F3633"/>
    <mergeCell ref="E3634:F3634"/>
    <mergeCell ref="E3635:F3635"/>
    <mergeCell ref="E3636:F3636"/>
    <mergeCell ref="E3637:F3637"/>
    <mergeCell ref="E3638:F3638"/>
    <mergeCell ref="E3625:F3625"/>
    <mergeCell ref="E3626:F3626"/>
    <mergeCell ref="E3627:F3627"/>
    <mergeCell ref="E3628:F3628"/>
    <mergeCell ref="H3630:I3630"/>
    <mergeCell ref="E3632:F3632"/>
    <mergeCell ref="E3661:F3661"/>
    <mergeCell ref="E3662:F3662"/>
    <mergeCell ref="E3663:F3663"/>
    <mergeCell ref="E3664:F3664"/>
    <mergeCell ref="E3665:F3665"/>
    <mergeCell ref="H3667:I3667"/>
    <mergeCell ref="E3653:F3653"/>
    <mergeCell ref="E3654:F3654"/>
    <mergeCell ref="E3655:F3655"/>
    <mergeCell ref="E3656:F3656"/>
    <mergeCell ref="H3658:I3658"/>
    <mergeCell ref="E3660:F3660"/>
    <mergeCell ref="E3647:F3647"/>
    <mergeCell ref="E3648:F3648"/>
    <mergeCell ref="E3649:F3649"/>
    <mergeCell ref="E3650:F3650"/>
    <mergeCell ref="E3651:F3651"/>
    <mergeCell ref="E3652:F3652"/>
    <mergeCell ref="E3685:F3685"/>
    <mergeCell ref="E3686:F3686"/>
    <mergeCell ref="E3687:F3687"/>
    <mergeCell ref="H3689:I3689"/>
    <mergeCell ref="E3691:F3691"/>
    <mergeCell ref="E3692:F3692"/>
    <mergeCell ref="E3677:F3677"/>
    <mergeCell ref="E3678:F3678"/>
    <mergeCell ref="E3679:F3679"/>
    <mergeCell ref="H3681:I3681"/>
    <mergeCell ref="E3683:F3683"/>
    <mergeCell ref="E3684:F3684"/>
    <mergeCell ref="E3669:F3669"/>
    <mergeCell ref="E3670:F3670"/>
    <mergeCell ref="E3671:F3671"/>
    <mergeCell ref="E3672:F3672"/>
    <mergeCell ref="H3674:I3674"/>
    <mergeCell ref="E3676:F3676"/>
    <mergeCell ref="E3707:F3707"/>
    <mergeCell ref="H3709:I3709"/>
    <mergeCell ref="E3711:F3711"/>
    <mergeCell ref="E3712:F3712"/>
    <mergeCell ref="E3713:F3713"/>
    <mergeCell ref="E3714:F3714"/>
    <mergeCell ref="E3701:F3701"/>
    <mergeCell ref="E3702:F3702"/>
    <mergeCell ref="E3703:F3703"/>
    <mergeCell ref="E3704:F3704"/>
    <mergeCell ref="E3705:F3705"/>
    <mergeCell ref="E3706:F3706"/>
    <mergeCell ref="E3693:F3693"/>
    <mergeCell ref="E3694:F3694"/>
    <mergeCell ref="E3695:F3695"/>
    <mergeCell ref="E3696:F3696"/>
    <mergeCell ref="H3698:I3698"/>
    <mergeCell ref="E3700:F3700"/>
    <mergeCell ref="E3731:F3731"/>
    <mergeCell ref="E3732:F3732"/>
    <mergeCell ref="E3733:F3733"/>
    <mergeCell ref="H3735:I3735"/>
    <mergeCell ref="E3737:F3737"/>
    <mergeCell ref="E3738:F3738"/>
    <mergeCell ref="E3723:F3723"/>
    <mergeCell ref="E3724:F3724"/>
    <mergeCell ref="H3726:I3726"/>
    <mergeCell ref="E3728:F3728"/>
    <mergeCell ref="E3729:F3729"/>
    <mergeCell ref="E3730:F3730"/>
    <mergeCell ref="E3715:F3715"/>
    <mergeCell ref="E3716:F3716"/>
    <mergeCell ref="E3717:F3717"/>
    <mergeCell ref="H3719:I3719"/>
    <mergeCell ref="E3721:F3721"/>
    <mergeCell ref="E3722:F3722"/>
    <mergeCell ref="E3753:F3753"/>
    <mergeCell ref="H3755:I3755"/>
    <mergeCell ref="E3757:F3757"/>
    <mergeCell ref="E3758:F3758"/>
    <mergeCell ref="E3759:F3759"/>
    <mergeCell ref="E3760:F3760"/>
    <mergeCell ref="E3747:F3747"/>
    <mergeCell ref="E3748:F3748"/>
    <mergeCell ref="E3749:F3749"/>
    <mergeCell ref="E3750:F3750"/>
    <mergeCell ref="E3751:F3751"/>
    <mergeCell ref="E3752:F3752"/>
    <mergeCell ref="E3739:F3739"/>
    <mergeCell ref="E3740:F3740"/>
    <mergeCell ref="E3741:F3741"/>
    <mergeCell ref="H3743:I3743"/>
    <mergeCell ref="E3745:F3745"/>
    <mergeCell ref="E3746:F3746"/>
    <mergeCell ref="E3775:F3775"/>
    <mergeCell ref="H3777:I3777"/>
    <mergeCell ref="E3779:F3779"/>
    <mergeCell ref="E3780:F3780"/>
    <mergeCell ref="E3781:F3781"/>
    <mergeCell ref="E3782:F3782"/>
    <mergeCell ref="E3769:F3769"/>
    <mergeCell ref="E3770:F3770"/>
    <mergeCell ref="E3771:F3771"/>
    <mergeCell ref="E3772:F3772"/>
    <mergeCell ref="E3773:F3773"/>
    <mergeCell ref="E3774:F3774"/>
    <mergeCell ref="E3761:F3761"/>
    <mergeCell ref="E3762:F3762"/>
    <mergeCell ref="E3763:F3763"/>
    <mergeCell ref="H3765:I3765"/>
    <mergeCell ref="E3767:F3767"/>
    <mergeCell ref="E3768:F3768"/>
    <mergeCell ref="E3799:F3799"/>
    <mergeCell ref="E3800:F3800"/>
    <mergeCell ref="E3801:F3801"/>
    <mergeCell ref="E3802:F3802"/>
    <mergeCell ref="E3803:F3803"/>
    <mergeCell ref="H3805:I3805"/>
    <mergeCell ref="E3791:F3791"/>
    <mergeCell ref="E3792:F3792"/>
    <mergeCell ref="E3793:F3793"/>
    <mergeCell ref="H3795:I3795"/>
    <mergeCell ref="E3797:F3797"/>
    <mergeCell ref="E3798:F3798"/>
    <mergeCell ref="E3783:F3783"/>
    <mergeCell ref="E3784:F3784"/>
    <mergeCell ref="E3785:F3785"/>
    <mergeCell ref="H3787:I3787"/>
    <mergeCell ref="E3789:F3789"/>
    <mergeCell ref="E3790:F3790"/>
    <mergeCell ref="E3823:F3823"/>
    <mergeCell ref="E3824:F3824"/>
    <mergeCell ref="E3825:F3825"/>
    <mergeCell ref="E3826:F3826"/>
    <mergeCell ref="E3827:F3827"/>
    <mergeCell ref="E3828:F3828"/>
    <mergeCell ref="E3815:F3815"/>
    <mergeCell ref="E3816:F3816"/>
    <mergeCell ref="E3817:F3817"/>
    <mergeCell ref="E3818:F3818"/>
    <mergeCell ref="E3819:F3819"/>
    <mergeCell ref="H3821:I3821"/>
    <mergeCell ref="E3807:F3807"/>
    <mergeCell ref="E3808:F3808"/>
    <mergeCell ref="E3809:F3809"/>
    <mergeCell ref="E3810:F3810"/>
    <mergeCell ref="E3811:F3811"/>
    <mergeCell ref="H3813:I3813"/>
    <mergeCell ref="E3845:F3845"/>
    <mergeCell ref="H3847:I3847"/>
    <mergeCell ref="E3849:F3849"/>
    <mergeCell ref="E3850:F3850"/>
    <mergeCell ref="E3851:F3851"/>
    <mergeCell ref="E3852:F3852"/>
    <mergeCell ref="E3837:F3837"/>
    <mergeCell ref="H3839:I3839"/>
    <mergeCell ref="E3841:F3841"/>
    <mergeCell ref="E3842:F3842"/>
    <mergeCell ref="E3843:F3843"/>
    <mergeCell ref="E3844:F3844"/>
    <mergeCell ref="E3829:F3829"/>
    <mergeCell ref="H3831:I3831"/>
    <mergeCell ref="E3833:F3833"/>
    <mergeCell ref="E3834:F3834"/>
    <mergeCell ref="E3835:F3835"/>
    <mergeCell ref="E3836:F3836"/>
    <mergeCell ref="E3869:F3869"/>
    <mergeCell ref="E3870:F3870"/>
    <mergeCell ref="E3871:F3871"/>
    <mergeCell ref="E3872:F3872"/>
    <mergeCell ref="E3873:F3873"/>
    <mergeCell ref="E3874:F3874"/>
    <mergeCell ref="E3861:F3861"/>
    <mergeCell ref="E3862:F3862"/>
    <mergeCell ref="E3863:F3863"/>
    <mergeCell ref="E3864:F3864"/>
    <mergeCell ref="H3866:I3866"/>
    <mergeCell ref="E3868:F3868"/>
    <mergeCell ref="H3854:I3854"/>
    <mergeCell ref="E3856:F3856"/>
    <mergeCell ref="E3857:F3857"/>
    <mergeCell ref="E3858:F3858"/>
    <mergeCell ref="E3859:F3859"/>
    <mergeCell ref="E3860:F3860"/>
    <mergeCell ref="E3891:F3891"/>
    <mergeCell ref="E3892:F3892"/>
    <mergeCell ref="E3893:F3893"/>
    <mergeCell ref="E3894:F3894"/>
    <mergeCell ref="H3896:I3896"/>
    <mergeCell ref="E3898:F3898"/>
    <mergeCell ref="E3883:F3883"/>
    <mergeCell ref="H3885:I3885"/>
    <mergeCell ref="E3887:F3887"/>
    <mergeCell ref="E3888:F3888"/>
    <mergeCell ref="E3889:F3889"/>
    <mergeCell ref="E3890:F3890"/>
    <mergeCell ref="H3876:I3876"/>
    <mergeCell ref="E3878:F3878"/>
    <mergeCell ref="E3879:F3879"/>
    <mergeCell ref="E3880:F3880"/>
    <mergeCell ref="E3881:F3881"/>
    <mergeCell ref="E3882:F3882"/>
    <mergeCell ref="E3913:F3913"/>
    <mergeCell ref="E3914:F3914"/>
    <mergeCell ref="E3915:F3915"/>
    <mergeCell ref="E3916:F3916"/>
    <mergeCell ref="H3918:I3918"/>
    <mergeCell ref="E3920:F3920"/>
    <mergeCell ref="E3905:F3905"/>
    <mergeCell ref="H3907:I3907"/>
    <mergeCell ref="E3909:F3909"/>
    <mergeCell ref="E3910:F3910"/>
    <mergeCell ref="E3911:F3911"/>
    <mergeCell ref="E3912:F3912"/>
    <mergeCell ref="E3899:F3899"/>
    <mergeCell ref="E3900:F3900"/>
    <mergeCell ref="E3901:F3901"/>
    <mergeCell ref="E3902:F3902"/>
    <mergeCell ref="E3903:F3903"/>
    <mergeCell ref="E3904:F3904"/>
    <mergeCell ref="E3935:F3935"/>
    <mergeCell ref="E3936:F3936"/>
    <mergeCell ref="E3937:F3937"/>
    <mergeCell ref="E3938:F3938"/>
    <mergeCell ref="E3939:F3939"/>
    <mergeCell ref="E3940:F3940"/>
    <mergeCell ref="E3927:F3927"/>
    <mergeCell ref="E3928:F3928"/>
    <mergeCell ref="E3929:F3929"/>
    <mergeCell ref="H3931:I3931"/>
    <mergeCell ref="A3933:J3933"/>
    <mergeCell ref="E3934:F3934"/>
    <mergeCell ref="E3921:F3921"/>
    <mergeCell ref="E3922:F3922"/>
    <mergeCell ref="E3923:F3923"/>
    <mergeCell ref="E3924:F3924"/>
    <mergeCell ref="E3925:F3925"/>
    <mergeCell ref="E3926:F3926"/>
    <mergeCell ref="E3955:F3955"/>
    <mergeCell ref="E3956:F3956"/>
    <mergeCell ref="H3958:I3958"/>
    <mergeCell ref="E3960:F3960"/>
    <mergeCell ref="E3961:F3961"/>
    <mergeCell ref="E3962:F3962"/>
    <mergeCell ref="E3949:F3949"/>
    <mergeCell ref="E3950:F3950"/>
    <mergeCell ref="E3951:F3951"/>
    <mergeCell ref="E3952:F3952"/>
    <mergeCell ref="E3953:F3953"/>
    <mergeCell ref="E3954:F3954"/>
    <mergeCell ref="E3941:F3941"/>
    <mergeCell ref="E3942:F3942"/>
    <mergeCell ref="E3943:F3943"/>
    <mergeCell ref="H3945:I3945"/>
    <mergeCell ref="E3947:F3947"/>
    <mergeCell ref="E3948:F3948"/>
    <mergeCell ref="E3977:F3977"/>
    <mergeCell ref="E3978:F3978"/>
    <mergeCell ref="E3979:F3979"/>
    <mergeCell ref="E3980:F3980"/>
    <mergeCell ref="E3981:F3981"/>
    <mergeCell ref="E3982:F3982"/>
    <mergeCell ref="E3969:F3969"/>
    <mergeCell ref="H3971:I3971"/>
    <mergeCell ref="E3973:F3973"/>
    <mergeCell ref="E3974:F3974"/>
    <mergeCell ref="E3975:F3975"/>
    <mergeCell ref="E3976:F3976"/>
    <mergeCell ref="E3963:F3963"/>
    <mergeCell ref="E3964:F3964"/>
    <mergeCell ref="E3965:F3965"/>
    <mergeCell ref="E3966:F3966"/>
    <mergeCell ref="E3967:F3967"/>
    <mergeCell ref="E3968:F3968"/>
    <mergeCell ref="E3999:F3999"/>
    <mergeCell ref="H4001:I4001"/>
    <mergeCell ref="E4003:F4003"/>
    <mergeCell ref="E4004:F4004"/>
    <mergeCell ref="E4005:F4005"/>
    <mergeCell ref="E4006:F4006"/>
    <mergeCell ref="E3991:F3991"/>
    <mergeCell ref="H3993:I3993"/>
    <mergeCell ref="E3995:F3995"/>
    <mergeCell ref="E3996:F3996"/>
    <mergeCell ref="E3997:F3997"/>
    <mergeCell ref="E3998:F3998"/>
    <mergeCell ref="H3984:I3984"/>
    <mergeCell ref="E3986:F3986"/>
    <mergeCell ref="E3987:F3987"/>
    <mergeCell ref="E3988:F3988"/>
    <mergeCell ref="E3989:F3989"/>
    <mergeCell ref="E3990:F3990"/>
    <mergeCell ref="E4023:F4023"/>
    <mergeCell ref="E4024:F4024"/>
    <mergeCell ref="E4025:F4025"/>
    <mergeCell ref="E4026:F4026"/>
    <mergeCell ref="H4028:I4028"/>
    <mergeCell ref="E4030:F4030"/>
    <mergeCell ref="E4015:F4015"/>
    <mergeCell ref="E4016:F4016"/>
    <mergeCell ref="E4017:F4017"/>
    <mergeCell ref="H4019:I4019"/>
    <mergeCell ref="E4021:F4021"/>
    <mergeCell ref="E4022:F4022"/>
    <mergeCell ref="E4007:F4007"/>
    <mergeCell ref="E4008:F4008"/>
    <mergeCell ref="H4010:I4010"/>
    <mergeCell ref="E4012:F4012"/>
    <mergeCell ref="E4013:F4013"/>
    <mergeCell ref="E4014:F4014"/>
    <mergeCell ref="E4045:F4045"/>
    <mergeCell ref="E4046:F4046"/>
    <mergeCell ref="E4047:F4047"/>
    <mergeCell ref="E4048:F4048"/>
    <mergeCell ref="H4050:I4050"/>
    <mergeCell ref="E4052:F4052"/>
    <mergeCell ref="E4037:F4037"/>
    <mergeCell ref="H4039:I4039"/>
    <mergeCell ref="E4041:F4041"/>
    <mergeCell ref="E4042:F4042"/>
    <mergeCell ref="E4043:F4043"/>
    <mergeCell ref="E4044:F4044"/>
    <mergeCell ref="E4031:F4031"/>
    <mergeCell ref="E4032:F4032"/>
    <mergeCell ref="E4033:F4033"/>
    <mergeCell ref="E4034:F4034"/>
    <mergeCell ref="E4035:F4035"/>
    <mergeCell ref="E4036:F4036"/>
    <mergeCell ref="H4068:I4068"/>
    <mergeCell ref="E4070:F4070"/>
    <mergeCell ref="E4071:F4071"/>
    <mergeCell ref="E4072:F4072"/>
    <mergeCell ref="E4073:F4073"/>
    <mergeCell ref="E4074:F4074"/>
    <mergeCell ref="E4061:F4061"/>
    <mergeCell ref="E4062:F4062"/>
    <mergeCell ref="E4063:F4063"/>
    <mergeCell ref="E4064:F4064"/>
    <mergeCell ref="E4065:F4065"/>
    <mergeCell ref="E4066:F4066"/>
    <mergeCell ref="E4053:F4053"/>
    <mergeCell ref="E4054:F4054"/>
    <mergeCell ref="E4055:F4055"/>
    <mergeCell ref="E4056:F4056"/>
    <mergeCell ref="H4058:I4058"/>
    <mergeCell ref="E4060:F4060"/>
    <mergeCell ref="E4091:F4091"/>
    <mergeCell ref="E4092:F4092"/>
    <mergeCell ref="E4093:F4093"/>
    <mergeCell ref="E4094:F4094"/>
    <mergeCell ref="H4096:I4096"/>
    <mergeCell ref="E4098:F4098"/>
    <mergeCell ref="E4083:F4083"/>
    <mergeCell ref="E4084:F4084"/>
    <mergeCell ref="H4086:I4086"/>
    <mergeCell ref="E4088:F4088"/>
    <mergeCell ref="E4089:F4089"/>
    <mergeCell ref="E4090:F4090"/>
    <mergeCell ref="E4075:F4075"/>
    <mergeCell ref="E4076:F4076"/>
    <mergeCell ref="H4078:I4078"/>
    <mergeCell ref="E4080:F4080"/>
    <mergeCell ref="E4081:F4081"/>
    <mergeCell ref="E4082:F4082"/>
    <mergeCell ref="E4113:F4113"/>
    <mergeCell ref="E4114:F4114"/>
    <mergeCell ref="E4115:F4115"/>
    <mergeCell ref="E4116:F4116"/>
    <mergeCell ref="E4117:F4117"/>
    <mergeCell ref="E4118:F4118"/>
    <mergeCell ref="E4105:F4105"/>
    <mergeCell ref="H4107:I4107"/>
    <mergeCell ref="E4109:F4109"/>
    <mergeCell ref="E4110:F4110"/>
    <mergeCell ref="E4111:F4111"/>
    <mergeCell ref="E4112:F4112"/>
    <mergeCell ref="E4099:F4099"/>
    <mergeCell ref="E4100:F4100"/>
    <mergeCell ref="E4101:F4101"/>
    <mergeCell ref="E4102:F4102"/>
    <mergeCell ref="E4103:F4103"/>
    <mergeCell ref="E4104:F4104"/>
    <mergeCell ref="E4135:F4135"/>
    <mergeCell ref="E4136:F4136"/>
    <mergeCell ref="E4137:F4137"/>
    <mergeCell ref="E4138:F4138"/>
    <mergeCell ref="H4140:I4140"/>
    <mergeCell ref="E4142:F4142"/>
    <mergeCell ref="E4127:F4127"/>
    <mergeCell ref="E4128:F4128"/>
    <mergeCell ref="H4130:I4130"/>
    <mergeCell ref="E4132:F4132"/>
    <mergeCell ref="E4133:F4133"/>
    <mergeCell ref="E4134:F4134"/>
    <mergeCell ref="H4120:I4120"/>
    <mergeCell ref="E4122:F4122"/>
    <mergeCell ref="E4123:F4123"/>
    <mergeCell ref="E4124:F4124"/>
    <mergeCell ref="E4125:F4125"/>
    <mergeCell ref="E4126:F4126"/>
    <mergeCell ref="E4157:F4157"/>
    <mergeCell ref="E4158:F4158"/>
    <mergeCell ref="E4159:F4159"/>
    <mergeCell ref="E4160:F4160"/>
    <mergeCell ref="E4161:F4161"/>
    <mergeCell ref="E4162:F4162"/>
    <mergeCell ref="E4149:F4149"/>
    <mergeCell ref="E4150:F4150"/>
    <mergeCell ref="E4151:F4151"/>
    <mergeCell ref="H4153:I4153"/>
    <mergeCell ref="E4155:F4155"/>
    <mergeCell ref="E4156:F4156"/>
    <mergeCell ref="E4143:F4143"/>
    <mergeCell ref="E4144:F4144"/>
    <mergeCell ref="E4145:F4145"/>
    <mergeCell ref="E4146:F4146"/>
    <mergeCell ref="E4147:F4147"/>
    <mergeCell ref="E4148:F4148"/>
    <mergeCell ref="E4177:F4177"/>
    <mergeCell ref="H4179:I4179"/>
    <mergeCell ref="E4181:F4181"/>
    <mergeCell ref="E4182:F4182"/>
    <mergeCell ref="E4183:F4183"/>
    <mergeCell ref="E4184:F4184"/>
    <mergeCell ref="E4171:F4171"/>
    <mergeCell ref="E4172:F4172"/>
    <mergeCell ref="E4173:F4173"/>
    <mergeCell ref="E4174:F4174"/>
    <mergeCell ref="E4175:F4175"/>
    <mergeCell ref="E4176:F4176"/>
    <mergeCell ref="E4163:F4163"/>
    <mergeCell ref="E4164:F4164"/>
    <mergeCell ref="H4166:I4166"/>
    <mergeCell ref="E4168:F4168"/>
    <mergeCell ref="E4169:F4169"/>
    <mergeCell ref="E4170:F4170"/>
    <mergeCell ref="E4199:F4199"/>
    <mergeCell ref="E4200:F4200"/>
    <mergeCell ref="E4201:F4201"/>
    <mergeCell ref="E4202:F4202"/>
    <mergeCell ref="E4203:F4203"/>
    <mergeCell ref="H4205:I4205"/>
    <mergeCell ref="H4192:I4192"/>
    <mergeCell ref="E4194:F4194"/>
    <mergeCell ref="E4195:F4195"/>
    <mergeCell ref="E4196:F4196"/>
    <mergeCell ref="E4197:F4197"/>
    <mergeCell ref="E4198:F4198"/>
    <mergeCell ref="E4185:F4185"/>
    <mergeCell ref="E4186:F4186"/>
    <mergeCell ref="E4187:F4187"/>
    <mergeCell ref="E4188:F4188"/>
    <mergeCell ref="E4189:F4189"/>
    <mergeCell ref="E4190:F4190"/>
    <mergeCell ref="E4221:F4221"/>
    <mergeCell ref="E4222:F4222"/>
    <mergeCell ref="E4223:F4223"/>
    <mergeCell ref="E4224:F4224"/>
    <mergeCell ref="E4225:F4225"/>
    <mergeCell ref="H4227:I4227"/>
    <mergeCell ref="E4213:F4213"/>
    <mergeCell ref="E4214:F4214"/>
    <mergeCell ref="E4215:F4215"/>
    <mergeCell ref="H4217:I4217"/>
    <mergeCell ref="E4219:F4219"/>
    <mergeCell ref="E4220:F4220"/>
    <mergeCell ref="E4207:F4207"/>
    <mergeCell ref="E4208:F4208"/>
    <mergeCell ref="E4209:F4209"/>
    <mergeCell ref="E4210:F4210"/>
    <mergeCell ref="E4211:F4211"/>
    <mergeCell ref="E4212:F4212"/>
    <mergeCell ref="E4245:F4245"/>
    <mergeCell ref="E4246:F4246"/>
    <mergeCell ref="E4247:F4247"/>
    <mergeCell ref="H4249:I4249"/>
    <mergeCell ref="E4251:F4251"/>
    <mergeCell ref="E4252:F4252"/>
    <mergeCell ref="E4237:F4237"/>
    <mergeCell ref="E4238:F4238"/>
    <mergeCell ref="E4239:F4239"/>
    <mergeCell ref="E4240:F4240"/>
    <mergeCell ref="E4241:F4241"/>
    <mergeCell ref="H4243:I4243"/>
    <mergeCell ref="E4229:F4229"/>
    <mergeCell ref="E4230:F4230"/>
    <mergeCell ref="E4231:F4231"/>
    <mergeCell ref="E4232:F4232"/>
    <mergeCell ref="H4234:I4234"/>
    <mergeCell ref="E4236:F4236"/>
    <mergeCell ref="E4271:F4271"/>
    <mergeCell ref="E4272:F4272"/>
    <mergeCell ref="H4274:I4274"/>
    <mergeCell ref="E4276:F4276"/>
    <mergeCell ref="E4277:F4277"/>
    <mergeCell ref="E4278:F4278"/>
    <mergeCell ref="E4263:F4263"/>
    <mergeCell ref="E4264:F4264"/>
    <mergeCell ref="E4265:F4265"/>
    <mergeCell ref="H4267:I4267"/>
    <mergeCell ref="E4269:F4269"/>
    <mergeCell ref="E4270:F4270"/>
    <mergeCell ref="E4253:F4253"/>
    <mergeCell ref="H4255:I4255"/>
    <mergeCell ref="E4257:F4257"/>
    <mergeCell ref="E4258:F4258"/>
    <mergeCell ref="E4259:F4259"/>
    <mergeCell ref="H4261:I4261"/>
    <mergeCell ref="E4297:F4297"/>
    <mergeCell ref="E4298:F4298"/>
    <mergeCell ref="E4299:F4299"/>
    <mergeCell ref="H4301:I4301"/>
    <mergeCell ref="E4303:F4303"/>
    <mergeCell ref="E4304:F4304"/>
    <mergeCell ref="E4287:F4287"/>
    <mergeCell ref="H4289:I4289"/>
    <mergeCell ref="E4291:F4291"/>
    <mergeCell ref="E4292:F4292"/>
    <mergeCell ref="E4293:F4293"/>
    <mergeCell ref="H4295:I4295"/>
    <mergeCell ref="E4279:F4279"/>
    <mergeCell ref="E4280:F4280"/>
    <mergeCell ref="E4281:F4281"/>
    <mergeCell ref="H4283:I4283"/>
    <mergeCell ref="E4285:F4285"/>
    <mergeCell ref="E4286:F4286"/>
    <mergeCell ref="H4320:I4320"/>
    <mergeCell ref="E4322:F4322"/>
    <mergeCell ref="E4323:F4323"/>
    <mergeCell ref="E4324:F4324"/>
    <mergeCell ref="E4325:F4325"/>
    <mergeCell ref="E4326:F4326"/>
    <mergeCell ref="E4313:F4313"/>
    <mergeCell ref="E4314:F4314"/>
    <mergeCell ref="E4315:F4315"/>
    <mergeCell ref="E4316:F4316"/>
    <mergeCell ref="E4317:F4317"/>
    <mergeCell ref="E4318:F4318"/>
    <mergeCell ref="E4305:F4305"/>
    <mergeCell ref="H4307:I4307"/>
    <mergeCell ref="E4309:F4309"/>
    <mergeCell ref="E4310:F4310"/>
    <mergeCell ref="E4311:F4311"/>
    <mergeCell ref="E4312:F4312"/>
    <mergeCell ref="E4343:F4343"/>
    <mergeCell ref="E4344:F4344"/>
    <mergeCell ref="E4345:F4345"/>
    <mergeCell ref="E4346:F4346"/>
    <mergeCell ref="E4347:F4347"/>
    <mergeCell ref="E4348:F4348"/>
    <mergeCell ref="E4335:F4335"/>
    <mergeCell ref="E4336:F4336"/>
    <mergeCell ref="E4337:F4337"/>
    <mergeCell ref="E4338:F4338"/>
    <mergeCell ref="E4339:F4339"/>
    <mergeCell ref="H4341:I4341"/>
    <mergeCell ref="E4327:F4327"/>
    <mergeCell ref="E4328:F4328"/>
    <mergeCell ref="E4329:F4329"/>
    <mergeCell ref="E4330:F4330"/>
    <mergeCell ref="E4331:F4331"/>
    <mergeCell ref="H4333:I4333"/>
    <mergeCell ref="E4367:F4367"/>
    <mergeCell ref="H4369:I4369"/>
    <mergeCell ref="E4371:F4371"/>
    <mergeCell ref="E4372:F4372"/>
    <mergeCell ref="E4373:F4373"/>
    <mergeCell ref="H4375:I4375"/>
    <mergeCell ref="E4359:F4359"/>
    <mergeCell ref="E4360:F4360"/>
    <mergeCell ref="E4361:F4361"/>
    <mergeCell ref="H4363:I4363"/>
    <mergeCell ref="E4365:F4365"/>
    <mergeCell ref="E4366:F4366"/>
    <mergeCell ref="E4349:F4349"/>
    <mergeCell ref="H4351:I4351"/>
    <mergeCell ref="E4353:F4353"/>
    <mergeCell ref="E4354:F4354"/>
    <mergeCell ref="E4355:F4355"/>
    <mergeCell ref="H4357:I4357"/>
    <mergeCell ref="E4393:F4393"/>
    <mergeCell ref="E4394:F4394"/>
    <mergeCell ref="E4395:F4395"/>
    <mergeCell ref="H4397:I4397"/>
    <mergeCell ref="E4399:F4399"/>
    <mergeCell ref="E4400:F4400"/>
    <mergeCell ref="E4385:F4385"/>
    <mergeCell ref="E4386:F4386"/>
    <mergeCell ref="E4387:F4387"/>
    <mergeCell ref="E4388:F4388"/>
    <mergeCell ref="E4389:F4389"/>
    <mergeCell ref="H4391:I4391"/>
    <mergeCell ref="E4377:F4377"/>
    <mergeCell ref="E4378:F4378"/>
    <mergeCell ref="E4379:F4379"/>
    <mergeCell ref="E4380:F4380"/>
    <mergeCell ref="H4382:I4382"/>
    <mergeCell ref="E4384:F4384"/>
    <mergeCell ref="E4419:F4419"/>
    <mergeCell ref="E4420:F4420"/>
    <mergeCell ref="E4421:F4421"/>
    <mergeCell ref="E4422:F4422"/>
    <mergeCell ref="E4423:F4423"/>
    <mergeCell ref="H4425:I4425"/>
    <mergeCell ref="E4411:F4411"/>
    <mergeCell ref="E4412:F4412"/>
    <mergeCell ref="E4413:F4413"/>
    <mergeCell ref="H4415:I4415"/>
    <mergeCell ref="E4417:F4417"/>
    <mergeCell ref="E4418:F4418"/>
    <mergeCell ref="E4401:F4401"/>
    <mergeCell ref="H4403:I4403"/>
    <mergeCell ref="E4405:F4405"/>
    <mergeCell ref="E4406:F4406"/>
    <mergeCell ref="E4407:F4407"/>
    <mergeCell ref="H4409:I4409"/>
    <mergeCell ref="E4441:F4441"/>
    <mergeCell ref="E4442:F4442"/>
    <mergeCell ref="E4443:F4443"/>
    <mergeCell ref="E4444:F4444"/>
    <mergeCell ref="E4445:F4445"/>
    <mergeCell ref="E4446:F4446"/>
    <mergeCell ref="E4433:F4433"/>
    <mergeCell ref="E4434:F4434"/>
    <mergeCell ref="E4435:F4435"/>
    <mergeCell ref="H4437:I4437"/>
    <mergeCell ref="E4439:F4439"/>
    <mergeCell ref="E4440:F4440"/>
    <mergeCell ref="E4427:F4427"/>
    <mergeCell ref="E4428:F4428"/>
    <mergeCell ref="E4429:F4429"/>
    <mergeCell ref="E4430:F4430"/>
    <mergeCell ref="E4431:F4431"/>
    <mergeCell ref="E4432:F4432"/>
    <mergeCell ref="E4463:F4463"/>
    <mergeCell ref="E4464:F4464"/>
    <mergeCell ref="E4465:F4465"/>
    <mergeCell ref="E4466:F4466"/>
    <mergeCell ref="E4467:F4467"/>
    <mergeCell ref="E4468:F4468"/>
    <mergeCell ref="E4455:F4455"/>
    <mergeCell ref="E4456:F4456"/>
    <mergeCell ref="E4457:F4457"/>
    <mergeCell ref="E4458:F4458"/>
    <mergeCell ref="E4459:F4459"/>
    <mergeCell ref="H4461:I4461"/>
    <mergeCell ref="E4447:F4447"/>
    <mergeCell ref="H4449:I4449"/>
    <mergeCell ref="E4451:F4451"/>
    <mergeCell ref="E4452:F4452"/>
    <mergeCell ref="E4453:F4453"/>
    <mergeCell ref="E4454:F4454"/>
    <mergeCell ref="H4484:I4484"/>
    <mergeCell ref="E4486:F4486"/>
    <mergeCell ref="E4487:F4487"/>
    <mergeCell ref="E4488:F4488"/>
    <mergeCell ref="E4489:F4489"/>
    <mergeCell ref="E4490:F4490"/>
    <mergeCell ref="H4476:I4476"/>
    <mergeCell ref="E4478:F4478"/>
    <mergeCell ref="E4479:F4479"/>
    <mergeCell ref="E4480:F4480"/>
    <mergeCell ref="E4481:F4481"/>
    <mergeCell ref="E4482:F4482"/>
    <mergeCell ref="E4469:F4469"/>
    <mergeCell ref="E4470:F4470"/>
    <mergeCell ref="E4471:F4471"/>
    <mergeCell ref="E4472:F4472"/>
    <mergeCell ref="E4473:F4473"/>
    <mergeCell ref="E4474:F4474"/>
    <mergeCell ref="H4510:I4510"/>
    <mergeCell ref="E4512:F4512"/>
    <mergeCell ref="E4513:F4513"/>
    <mergeCell ref="E4514:F4514"/>
    <mergeCell ref="H4516:I4516"/>
    <mergeCell ref="E4518:F4518"/>
    <mergeCell ref="E4501:F4501"/>
    <mergeCell ref="E4502:F4502"/>
    <mergeCell ref="H4504:I4504"/>
    <mergeCell ref="E4506:F4506"/>
    <mergeCell ref="E4507:F4507"/>
    <mergeCell ref="E4508:F4508"/>
    <mergeCell ref="H4492:I4492"/>
    <mergeCell ref="E4494:F4494"/>
    <mergeCell ref="E4495:F4495"/>
    <mergeCell ref="E4496:F4496"/>
    <mergeCell ref="H4498:I4498"/>
    <mergeCell ref="E4500:F4500"/>
    <mergeCell ref="E4537:F4537"/>
    <mergeCell ref="E4538:F4538"/>
    <mergeCell ref="H4540:I4540"/>
    <mergeCell ref="E4542:F4542"/>
    <mergeCell ref="E4543:F4543"/>
    <mergeCell ref="E4544:F4544"/>
    <mergeCell ref="H4528:I4528"/>
    <mergeCell ref="E4530:F4530"/>
    <mergeCell ref="E4531:F4531"/>
    <mergeCell ref="E4532:F4532"/>
    <mergeCell ref="H4534:I4534"/>
    <mergeCell ref="E4536:F4536"/>
    <mergeCell ref="E4519:F4519"/>
    <mergeCell ref="E4520:F4520"/>
    <mergeCell ref="H4522:I4522"/>
    <mergeCell ref="E4524:F4524"/>
    <mergeCell ref="E4525:F4525"/>
    <mergeCell ref="E4526:F4526"/>
    <mergeCell ref="H4564:I4564"/>
    <mergeCell ref="E4566:F4566"/>
    <mergeCell ref="E4567:F4567"/>
    <mergeCell ref="E4568:F4568"/>
    <mergeCell ref="H4570:I4570"/>
    <mergeCell ref="E4572:F4572"/>
    <mergeCell ref="E4555:F4555"/>
    <mergeCell ref="E4556:F4556"/>
    <mergeCell ref="H4558:I4558"/>
    <mergeCell ref="E4560:F4560"/>
    <mergeCell ref="E4561:F4561"/>
    <mergeCell ref="E4562:F4562"/>
    <mergeCell ref="H4546:I4546"/>
    <mergeCell ref="E4548:F4548"/>
    <mergeCell ref="E4549:F4549"/>
    <mergeCell ref="E4550:F4550"/>
    <mergeCell ref="H4552:I4552"/>
    <mergeCell ref="E4554:F4554"/>
    <mergeCell ref="E4591:F4591"/>
    <mergeCell ref="E4592:F4592"/>
    <mergeCell ref="H4594:I4594"/>
    <mergeCell ref="E4596:F4596"/>
    <mergeCell ref="E4597:F4597"/>
    <mergeCell ref="E4598:F4598"/>
    <mergeCell ref="H4582:I4582"/>
    <mergeCell ref="E4584:F4584"/>
    <mergeCell ref="E4585:F4585"/>
    <mergeCell ref="E4586:F4586"/>
    <mergeCell ref="H4588:I4588"/>
    <mergeCell ref="E4590:F4590"/>
    <mergeCell ref="E4573:F4573"/>
    <mergeCell ref="E4574:F4574"/>
    <mergeCell ref="H4576:I4576"/>
    <mergeCell ref="E4578:F4578"/>
    <mergeCell ref="E4579:F4579"/>
    <mergeCell ref="E4580:F4580"/>
    <mergeCell ref="H4618:I4618"/>
    <mergeCell ref="E4620:F4620"/>
    <mergeCell ref="E4621:F4621"/>
    <mergeCell ref="E4622:F4622"/>
    <mergeCell ref="H4624:I4624"/>
    <mergeCell ref="E4626:F4626"/>
    <mergeCell ref="E4609:F4609"/>
    <mergeCell ref="E4610:F4610"/>
    <mergeCell ref="H4612:I4612"/>
    <mergeCell ref="E4614:F4614"/>
    <mergeCell ref="E4615:F4615"/>
    <mergeCell ref="E4616:F4616"/>
    <mergeCell ref="H4600:I4600"/>
    <mergeCell ref="E4602:F4602"/>
    <mergeCell ref="E4603:F4603"/>
    <mergeCell ref="E4604:F4604"/>
    <mergeCell ref="H4606:I4606"/>
    <mergeCell ref="E4608:F4608"/>
    <mergeCell ref="E4645:F4645"/>
    <mergeCell ref="E4646:F4646"/>
    <mergeCell ref="H4648:I4648"/>
    <mergeCell ref="E4650:F4650"/>
    <mergeCell ref="E4651:F4651"/>
    <mergeCell ref="E4652:F4652"/>
    <mergeCell ref="H4636:I4636"/>
    <mergeCell ref="E4638:F4638"/>
    <mergeCell ref="E4639:F4639"/>
    <mergeCell ref="E4640:F4640"/>
    <mergeCell ref="H4642:I4642"/>
    <mergeCell ref="E4644:F4644"/>
    <mergeCell ref="E4627:F4627"/>
    <mergeCell ref="E4628:F4628"/>
    <mergeCell ref="H4630:I4630"/>
    <mergeCell ref="E4632:F4632"/>
    <mergeCell ref="E4633:F4633"/>
    <mergeCell ref="E4634:F4634"/>
    <mergeCell ref="H4672:I4672"/>
    <mergeCell ref="E4674:F4674"/>
    <mergeCell ref="E4675:F4675"/>
    <mergeCell ref="E4676:F4676"/>
    <mergeCell ref="H4678:I4678"/>
    <mergeCell ref="E4680:F4680"/>
    <mergeCell ref="E4663:F4663"/>
    <mergeCell ref="E4664:F4664"/>
    <mergeCell ref="H4666:I4666"/>
    <mergeCell ref="E4668:F4668"/>
    <mergeCell ref="E4669:F4669"/>
    <mergeCell ref="E4670:F4670"/>
    <mergeCell ref="H4654:I4654"/>
    <mergeCell ref="E4656:F4656"/>
    <mergeCell ref="E4657:F4657"/>
    <mergeCell ref="E4658:F4658"/>
    <mergeCell ref="H4660:I4660"/>
    <mergeCell ref="E4662:F4662"/>
    <mergeCell ref="E4699:F4699"/>
    <mergeCell ref="E4700:F4700"/>
    <mergeCell ref="H4702:I4702"/>
    <mergeCell ref="E4704:F4704"/>
    <mergeCell ref="E4705:F4705"/>
    <mergeCell ref="E4706:F4706"/>
    <mergeCell ref="H4690:I4690"/>
    <mergeCell ref="E4692:F4692"/>
    <mergeCell ref="E4693:F4693"/>
    <mergeCell ref="E4694:F4694"/>
    <mergeCell ref="H4696:I4696"/>
    <mergeCell ref="E4698:F4698"/>
    <mergeCell ref="E4681:F4681"/>
    <mergeCell ref="E4682:F4682"/>
    <mergeCell ref="H4684:I4684"/>
    <mergeCell ref="E4686:F4686"/>
    <mergeCell ref="E4687:F4687"/>
    <mergeCell ref="E4688:F4688"/>
    <mergeCell ref="H4726:I4726"/>
    <mergeCell ref="E4728:F4728"/>
    <mergeCell ref="E4729:F4729"/>
    <mergeCell ref="E4730:F4730"/>
    <mergeCell ref="H4732:I4732"/>
    <mergeCell ref="E4734:F4734"/>
    <mergeCell ref="E4717:F4717"/>
    <mergeCell ref="E4718:F4718"/>
    <mergeCell ref="H4720:I4720"/>
    <mergeCell ref="E4722:F4722"/>
    <mergeCell ref="E4723:F4723"/>
    <mergeCell ref="E4724:F4724"/>
    <mergeCell ref="H4708:I4708"/>
    <mergeCell ref="E4710:F4710"/>
    <mergeCell ref="E4711:F4711"/>
    <mergeCell ref="E4712:F4712"/>
    <mergeCell ref="H4714:I4714"/>
    <mergeCell ref="E4716:F4716"/>
    <mergeCell ref="E4753:F4753"/>
    <mergeCell ref="E4754:F4754"/>
    <mergeCell ref="H4756:I4756"/>
    <mergeCell ref="E4758:F4758"/>
    <mergeCell ref="E4759:F4759"/>
    <mergeCell ref="E4760:F4760"/>
    <mergeCell ref="H4744:I4744"/>
    <mergeCell ref="E4746:F4746"/>
    <mergeCell ref="E4747:F4747"/>
    <mergeCell ref="E4748:F4748"/>
    <mergeCell ref="H4750:I4750"/>
    <mergeCell ref="E4752:F4752"/>
    <mergeCell ref="E4735:F4735"/>
    <mergeCell ref="E4736:F4736"/>
    <mergeCell ref="H4738:I4738"/>
    <mergeCell ref="E4740:F4740"/>
    <mergeCell ref="E4741:F4741"/>
    <mergeCell ref="E4742:F4742"/>
    <mergeCell ref="H4780:I4780"/>
    <mergeCell ref="E4782:F4782"/>
    <mergeCell ref="E4783:F4783"/>
    <mergeCell ref="E4784:F4784"/>
    <mergeCell ref="E4785:F4785"/>
    <mergeCell ref="E4786:F4786"/>
    <mergeCell ref="E4771:F4771"/>
    <mergeCell ref="E4772:F4772"/>
    <mergeCell ref="H4774:I4774"/>
    <mergeCell ref="E4776:F4776"/>
    <mergeCell ref="E4777:F4777"/>
    <mergeCell ref="E4778:F4778"/>
    <mergeCell ref="H4762:I4762"/>
    <mergeCell ref="E4764:F4764"/>
    <mergeCell ref="E4765:F4765"/>
    <mergeCell ref="E4766:F4766"/>
    <mergeCell ref="H4768:I4768"/>
    <mergeCell ref="E4770:F4770"/>
    <mergeCell ref="E4805:F4805"/>
    <mergeCell ref="H4807:I4807"/>
    <mergeCell ref="E4809:F4809"/>
    <mergeCell ref="E4810:F4810"/>
    <mergeCell ref="E4811:F4811"/>
    <mergeCell ref="E4812:F4812"/>
    <mergeCell ref="E4797:F4797"/>
    <mergeCell ref="E4798:F4798"/>
    <mergeCell ref="E4799:F4799"/>
    <mergeCell ref="H4801:I4801"/>
    <mergeCell ref="E4803:F4803"/>
    <mergeCell ref="E4804:F4804"/>
    <mergeCell ref="E4787:F4787"/>
    <mergeCell ref="H4789:I4789"/>
    <mergeCell ref="E4791:F4791"/>
    <mergeCell ref="E4792:F4792"/>
    <mergeCell ref="E4793:F4793"/>
    <mergeCell ref="H4795:I4795"/>
    <mergeCell ref="E4827:F4827"/>
    <mergeCell ref="E4828:F4828"/>
    <mergeCell ref="E4829:F4829"/>
    <mergeCell ref="E4830:F4830"/>
    <mergeCell ref="E4831:F4831"/>
    <mergeCell ref="H4833:I4833"/>
    <mergeCell ref="H4820:I4820"/>
    <mergeCell ref="E4822:F4822"/>
    <mergeCell ref="E4823:F4823"/>
    <mergeCell ref="E4824:F4824"/>
    <mergeCell ref="E4825:F4825"/>
    <mergeCell ref="E4826:F4826"/>
    <mergeCell ref="E4813:F4813"/>
    <mergeCell ref="E4814:F4814"/>
    <mergeCell ref="E4815:F4815"/>
    <mergeCell ref="E4816:F4816"/>
    <mergeCell ref="E4817:F4817"/>
    <mergeCell ref="E4818:F4818"/>
    <mergeCell ref="E4849:F4849"/>
    <mergeCell ref="E4850:F4850"/>
    <mergeCell ref="E4851:F4851"/>
    <mergeCell ref="E4852:F4852"/>
    <mergeCell ref="E4853:F4853"/>
    <mergeCell ref="E4854:F4854"/>
    <mergeCell ref="E4841:F4841"/>
    <mergeCell ref="E4842:F4842"/>
    <mergeCell ref="E4843:F4843"/>
    <mergeCell ref="E4844:F4844"/>
    <mergeCell ref="H4846:I4846"/>
    <mergeCell ref="E4848:F4848"/>
    <mergeCell ref="E4835:F4835"/>
    <mergeCell ref="E4836:F4836"/>
    <mergeCell ref="E4837:F4837"/>
    <mergeCell ref="E4838:F4838"/>
    <mergeCell ref="E4839:F4839"/>
    <mergeCell ref="E4840:F4840"/>
    <mergeCell ref="E4871:F4871"/>
    <mergeCell ref="E4872:F4872"/>
    <mergeCell ref="E4873:F4873"/>
    <mergeCell ref="E4874:F4874"/>
    <mergeCell ref="H4876:I4876"/>
    <mergeCell ref="E4878:F4878"/>
    <mergeCell ref="E4865:F4865"/>
    <mergeCell ref="E4866:F4866"/>
    <mergeCell ref="E4867:F4867"/>
    <mergeCell ref="E4868:F4868"/>
    <mergeCell ref="E4869:F4869"/>
    <mergeCell ref="E4870:F4870"/>
    <mergeCell ref="E4855:F4855"/>
    <mergeCell ref="H4857:I4857"/>
    <mergeCell ref="E4859:F4859"/>
    <mergeCell ref="E4860:F4860"/>
    <mergeCell ref="E4861:F4861"/>
    <mergeCell ref="H4863:I4863"/>
    <mergeCell ref="E4891:F4891"/>
    <mergeCell ref="E4892:F4892"/>
    <mergeCell ref="E4893:F4893"/>
    <mergeCell ref="E4894:F4894"/>
    <mergeCell ref="E4895:F4895"/>
    <mergeCell ref="H4897:I4897"/>
    <mergeCell ref="E4885:F4885"/>
    <mergeCell ref="E4886:F4886"/>
    <mergeCell ref="E4887:F4887"/>
    <mergeCell ref="E4888:F4888"/>
    <mergeCell ref="E4889:F4889"/>
    <mergeCell ref="E4890:F4890"/>
    <mergeCell ref="E4879:F4879"/>
    <mergeCell ref="E4880:F4880"/>
    <mergeCell ref="E4881:F4881"/>
    <mergeCell ref="E4882:F4882"/>
    <mergeCell ref="E4883:F4883"/>
    <mergeCell ref="E4884:F4884"/>
    <mergeCell ref="E4911:F4911"/>
    <mergeCell ref="E4912:F4912"/>
    <mergeCell ref="E4913:F4913"/>
    <mergeCell ref="E4914:F4914"/>
    <mergeCell ref="E4915:F4915"/>
    <mergeCell ref="E4916:F4916"/>
    <mergeCell ref="E4905:F4905"/>
    <mergeCell ref="E4906:F4906"/>
    <mergeCell ref="E4907:F4907"/>
    <mergeCell ref="E4908:F4908"/>
    <mergeCell ref="E4909:F4909"/>
    <mergeCell ref="E4910:F4910"/>
    <mergeCell ref="E4899:F4899"/>
    <mergeCell ref="E4900:F4900"/>
    <mergeCell ref="E4901:F4901"/>
    <mergeCell ref="E4902:F4902"/>
    <mergeCell ref="E4903:F4903"/>
    <mergeCell ref="E4904:F4904"/>
    <mergeCell ref="H4943:I4943"/>
    <mergeCell ref="E4931:F4931"/>
    <mergeCell ref="E4932:F4932"/>
    <mergeCell ref="E4933:F4933"/>
    <mergeCell ref="E4934:F4934"/>
    <mergeCell ref="E4935:F4935"/>
    <mergeCell ref="E4936:F4936"/>
    <mergeCell ref="E4925:F4925"/>
    <mergeCell ref="E4926:F4926"/>
    <mergeCell ref="E4927:F4927"/>
    <mergeCell ref="E4928:F4928"/>
    <mergeCell ref="E4929:F4929"/>
    <mergeCell ref="E4930:F4930"/>
    <mergeCell ref="E4917:F4917"/>
    <mergeCell ref="E4918:F4918"/>
    <mergeCell ref="H4920:I4920"/>
    <mergeCell ref="E4922:F4922"/>
    <mergeCell ref="E4923:F4923"/>
    <mergeCell ref="E4924:F4924"/>
    <mergeCell ref="E4951:F4951"/>
    <mergeCell ref="E4952:F4952"/>
    <mergeCell ref="E4953:F4953"/>
    <mergeCell ref="E4954:F4954"/>
    <mergeCell ref="E4955:F4955"/>
    <mergeCell ref="E4956:F4956"/>
    <mergeCell ref="E4945:F4945"/>
    <mergeCell ref="E4946:F4946"/>
    <mergeCell ref="E4947:F4947"/>
    <mergeCell ref="E4948:F4948"/>
    <mergeCell ref="E4949:F4949"/>
    <mergeCell ref="E4950:F4950"/>
    <mergeCell ref="E4937:F4937"/>
    <mergeCell ref="E4938:F4938"/>
    <mergeCell ref="E4939:F4939"/>
    <mergeCell ref="E4940:F4940"/>
    <mergeCell ref="E4941:F4941"/>
    <mergeCell ref="E4971:F4971"/>
    <mergeCell ref="E4972:F4972"/>
    <mergeCell ref="E4973:F4973"/>
    <mergeCell ref="E4974:F4974"/>
    <mergeCell ref="E4975:F4975"/>
    <mergeCell ref="E4976:F4976"/>
    <mergeCell ref="E4963:F4963"/>
    <mergeCell ref="E4964:F4964"/>
    <mergeCell ref="E4965:F4965"/>
    <mergeCell ref="E4966:F4966"/>
    <mergeCell ref="E4967:F4967"/>
    <mergeCell ref="H4969:I4969"/>
    <mergeCell ref="E4957:F4957"/>
    <mergeCell ref="E4958:F4958"/>
    <mergeCell ref="E4959:F4959"/>
    <mergeCell ref="E4960:F4960"/>
    <mergeCell ref="E4961:F4961"/>
    <mergeCell ref="E4962:F4962"/>
    <mergeCell ref="E4989:F4989"/>
    <mergeCell ref="E4990:F4990"/>
    <mergeCell ref="E4991:F4991"/>
    <mergeCell ref="E4992:F4992"/>
    <mergeCell ref="E4993:F4993"/>
    <mergeCell ref="E4994:F4994"/>
    <mergeCell ref="E4983:F4983"/>
    <mergeCell ref="E4984:F4984"/>
    <mergeCell ref="E4985:F4985"/>
    <mergeCell ref="E4986:F4986"/>
    <mergeCell ref="E4987:F4987"/>
    <mergeCell ref="E4988:F4988"/>
    <mergeCell ref="E4977:F4977"/>
    <mergeCell ref="E4978:F4978"/>
    <mergeCell ref="E4979:F4979"/>
    <mergeCell ref="E4980:F4980"/>
    <mergeCell ref="E4981:F4981"/>
    <mergeCell ref="E4982:F4982"/>
    <mergeCell ref="E5009:F5009"/>
    <mergeCell ref="E5010:F5010"/>
    <mergeCell ref="E5011:F5011"/>
    <mergeCell ref="E5012:F5012"/>
    <mergeCell ref="E5013:F5013"/>
    <mergeCell ref="E5014:F5014"/>
    <mergeCell ref="E5003:F5003"/>
    <mergeCell ref="E5004:F5004"/>
    <mergeCell ref="E5005:F5005"/>
    <mergeCell ref="E5006:F5006"/>
    <mergeCell ref="E5007:F5007"/>
    <mergeCell ref="E5008:F5008"/>
    <mergeCell ref="E4995:F4995"/>
    <mergeCell ref="E4996:F4996"/>
    <mergeCell ref="E4997:F4997"/>
    <mergeCell ref="H4999:I4999"/>
    <mergeCell ref="E5001:F5001"/>
    <mergeCell ref="E5002:F5002"/>
    <mergeCell ref="E5029:F5029"/>
    <mergeCell ref="E5030:F5030"/>
    <mergeCell ref="E5031:F5031"/>
    <mergeCell ref="E5032:F5032"/>
    <mergeCell ref="E5033:F5033"/>
    <mergeCell ref="E5034:F5034"/>
    <mergeCell ref="E5021:F5021"/>
    <mergeCell ref="E5022:F5022"/>
    <mergeCell ref="H5024:I5024"/>
    <mergeCell ref="E5026:F5026"/>
    <mergeCell ref="E5027:F5027"/>
    <mergeCell ref="E5028:F5028"/>
    <mergeCell ref="E5015:F5015"/>
    <mergeCell ref="E5016:F5016"/>
    <mergeCell ref="E5017:F5017"/>
    <mergeCell ref="E5018:F5018"/>
    <mergeCell ref="E5019:F5019"/>
    <mergeCell ref="E5020:F5020"/>
    <mergeCell ref="E5049:F5049"/>
    <mergeCell ref="E5050:F5050"/>
    <mergeCell ref="E5051:F5051"/>
    <mergeCell ref="E5052:F5052"/>
    <mergeCell ref="E5053:F5053"/>
    <mergeCell ref="E5054:F5054"/>
    <mergeCell ref="E5041:F5041"/>
    <mergeCell ref="E5042:F5042"/>
    <mergeCell ref="E5043:F5043"/>
    <mergeCell ref="H5045:I5045"/>
    <mergeCell ref="E5047:F5047"/>
    <mergeCell ref="E5048:F5048"/>
    <mergeCell ref="E5035:F5035"/>
    <mergeCell ref="E5036:F5036"/>
    <mergeCell ref="E5037:F5037"/>
    <mergeCell ref="E5038:F5038"/>
    <mergeCell ref="E5039:F5039"/>
    <mergeCell ref="E5040:F5040"/>
    <mergeCell ref="H5068:I5068"/>
    <mergeCell ref="E5070:F5070"/>
    <mergeCell ref="E5071:F5071"/>
    <mergeCell ref="E5072:F5072"/>
    <mergeCell ref="E5073:F5073"/>
    <mergeCell ref="E5074:F5074"/>
    <mergeCell ref="E5061:F5061"/>
    <mergeCell ref="E5062:F5062"/>
    <mergeCell ref="E5063:F5063"/>
    <mergeCell ref="E5064:F5064"/>
    <mergeCell ref="E5065:F5065"/>
    <mergeCell ref="E5066:F5066"/>
    <mergeCell ref="E5055:F5055"/>
    <mergeCell ref="E5056:F5056"/>
    <mergeCell ref="E5057:F5057"/>
    <mergeCell ref="E5058:F5058"/>
    <mergeCell ref="E5059:F5059"/>
    <mergeCell ref="E5060:F5060"/>
    <mergeCell ref="E5087:F5087"/>
    <mergeCell ref="E5088:F5088"/>
    <mergeCell ref="E5089:F5089"/>
    <mergeCell ref="E5090:F5090"/>
    <mergeCell ref="E5091:F5091"/>
    <mergeCell ref="E5092:F5092"/>
    <mergeCell ref="E5081:F5081"/>
    <mergeCell ref="E5082:F5082"/>
    <mergeCell ref="E5083:F5083"/>
    <mergeCell ref="E5084:F5084"/>
    <mergeCell ref="E5085:F5085"/>
    <mergeCell ref="E5086:F5086"/>
    <mergeCell ref="E5075:F5075"/>
    <mergeCell ref="E5076:F5076"/>
    <mergeCell ref="E5077:F5077"/>
    <mergeCell ref="E5078:F5078"/>
    <mergeCell ref="E5079:F5079"/>
    <mergeCell ref="E5080:F5080"/>
    <mergeCell ref="E5107:F5107"/>
    <mergeCell ref="E5108:F5108"/>
    <mergeCell ref="E5109:F5109"/>
    <mergeCell ref="E5110:F5110"/>
    <mergeCell ref="E5111:F5111"/>
    <mergeCell ref="E5112:F5112"/>
    <mergeCell ref="E5099:F5099"/>
    <mergeCell ref="E5100:F5100"/>
    <mergeCell ref="E5101:F5101"/>
    <mergeCell ref="E5102:F5102"/>
    <mergeCell ref="H5104:I5104"/>
    <mergeCell ref="E5106:F5106"/>
    <mergeCell ref="E5093:F5093"/>
    <mergeCell ref="E5094:F5094"/>
    <mergeCell ref="E5095:F5095"/>
    <mergeCell ref="E5096:F5096"/>
    <mergeCell ref="E5097:F5097"/>
    <mergeCell ref="E5098:F5098"/>
    <mergeCell ref="E5129:F5129"/>
    <mergeCell ref="E5130:F5130"/>
    <mergeCell ref="H5132:I5132"/>
    <mergeCell ref="E5134:F5134"/>
    <mergeCell ref="E5135:F5135"/>
    <mergeCell ref="E5136:F5136"/>
    <mergeCell ref="E5121:F5121"/>
    <mergeCell ref="E5122:F5122"/>
    <mergeCell ref="H5124:I5124"/>
    <mergeCell ref="E5126:F5126"/>
    <mergeCell ref="E5127:F5127"/>
    <mergeCell ref="E5128:F5128"/>
    <mergeCell ref="E5113:F5113"/>
    <mergeCell ref="E5114:F5114"/>
    <mergeCell ref="H5116:I5116"/>
    <mergeCell ref="E5118:F5118"/>
    <mergeCell ref="E5119:F5119"/>
    <mergeCell ref="E5120:F5120"/>
    <mergeCell ref="E5151:F5151"/>
    <mergeCell ref="H5153:I5153"/>
    <mergeCell ref="E5155:F5155"/>
    <mergeCell ref="E5156:F5156"/>
    <mergeCell ref="E5157:F5157"/>
    <mergeCell ref="E5158:F5158"/>
    <mergeCell ref="E5143:F5143"/>
    <mergeCell ref="H5145:I5145"/>
    <mergeCell ref="E5147:F5147"/>
    <mergeCell ref="E5148:F5148"/>
    <mergeCell ref="E5149:F5149"/>
    <mergeCell ref="E5150:F5150"/>
    <mergeCell ref="E5137:F5137"/>
    <mergeCell ref="E5138:F5138"/>
    <mergeCell ref="E5139:F5139"/>
    <mergeCell ref="E5140:F5140"/>
    <mergeCell ref="E5141:F5141"/>
    <mergeCell ref="E5142:F5142"/>
    <mergeCell ref="E5177:F5177"/>
    <mergeCell ref="E5178:F5178"/>
    <mergeCell ref="E5179:F5179"/>
    <mergeCell ref="H5181:I5181"/>
    <mergeCell ref="E5183:F5183"/>
    <mergeCell ref="E5184:F5184"/>
    <mergeCell ref="E5167:F5167"/>
    <mergeCell ref="H5169:I5169"/>
    <mergeCell ref="E5171:F5171"/>
    <mergeCell ref="E5172:F5172"/>
    <mergeCell ref="E5173:F5173"/>
    <mergeCell ref="H5175:I5175"/>
    <mergeCell ref="E5159:F5159"/>
    <mergeCell ref="E5160:F5160"/>
    <mergeCell ref="E5161:F5161"/>
    <mergeCell ref="H5163:I5163"/>
    <mergeCell ref="E5165:F5165"/>
    <mergeCell ref="E5166:F5166"/>
    <mergeCell ref="E5201:F5201"/>
    <mergeCell ref="E5202:F5202"/>
    <mergeCell ref="E5203:F5203"/>
    <mergeCell ref="E5204:F5204"/>
    <mergeCell ref="E5205:F5205"/>
    <mergeCell ref="H5207:I5207"/>
    <mergeCell ref="E5193:F5193"/>
    <mergeCell ref="E5194:F5194"/>
    <mergeCell ref="H5196:I5196"/>
    <mergeCell ref="E5198:F5198"/>
    <mergeCell ref="E5199:F5199"/>
    <mergeCell ref="E5200:F5200"/>
    <mergeCell ref="E5185:F5185"/>
    <mergeCell ref="H5187:I5187"/>
    <mergeCell ref="E5189:F5189"/>
    <mergeCell ref="E5190:F5190"/>
    <mergeCell ref="E5191:F5191"/>
    <mergeCell ref="E5192:F5192"/>
    <mergeCell ref="E5227:F5227"/>
    <mergeCell ref="E5228:F5228"/>
    <mergeCell ref="E5229:F5229"/>
    <mergeCell ref="H5231:I5231"/>
    <mergeCell ref="E5233:F5233"/>
    <mergeCell ref="E5234:F5234"/>
    <mergeCell ref="E5217:F5217"/>
    <mergeCell ref="H5219:I5219"/>
    <mergeCell ref="E5221:F5221"/>
    <mergeCell ref="E5222:F5222"/>
    <mergeCell ref="E5223:F5223"/>
    <mergeCell ref="H5225:I5225"/>
    <mergeCell ref="E5209:F5209"/>
    <mergeCell ref="E5210:F5210"/>
    <mergeCell ref="E5211:F5211"/>
    <mergeCell ref="H5213:I5213"/>
    <mergeCell ref="E5215:F5215"/>
    <mergeCell ref="E5216:F5216"/>
    <mergeCell ref="E5251:F5251"/>
    <mergeCell ref="E5252:F5252"/>
    <mergeCell ref="E5253:F5253"/>
    <mergeCell ref="E5254:F5254"/>
    <mergeCell ref="E5255:F5255"/>
    <mergeCell ref="H5257:I5257"/>
    <mergeCell ref="E5243:F5243"/>
    <mergeCell ref="E5244:F5244"/>
    <mergeCell ref="H5246:I5246"/>
    <mergeCell ref="E5248:F5248"/>
    <mergeCell ref="E5249:F5249"/>
    <mergeCell ref="E5250:F5250"/>
    <mergeCell ref="E5235:F5235"/>
    <mergeCell ref="H5237:I5237"/>
    <mergeCell ref="E5239:F5239"/>
    <mergeCell ref="E5240:F5240"/>
    <mergeCell ref="E5241:F5241"/>
    <mergeCell ref="E5242:F5242"/>
    <mergeCell ref="E5275:F5275"/>
    <mergeCell ref="E5276:F5276"/>
    <mergeCell ref="H5278:I5278"/>
    <mergeCell ref="E5280:F5280"/>
    <mergeCell ref="E5281:F5281"/>
    <mergeCell ref="E5282:F5282"/>
    <mergeCell ref="E5267:F5267"/>
    <mergeCell ref="E5268:F5268"/>
    <mergeCell ref="E5269:F5269"/>
    <mergeCell ref="H5271:I5271"/>
    <mergeCell ref="E5273:F5273"/>
    <mergeCell ref="E5274:F5274"/>
    <mergeCell ref="E5259:F5259"/>
    <mergeCell ref="E5260:F5260"/>
    <mergeCell ref="E5261:F5261"/>
    <mergeCell ref="E5262:F5262"/>
    <mergeCell ref="H5264:I5264"/>
    <mergeCell ref="E5266:F5266"/>
    <mergeCell ref="E5299:F5299"/>
    <mergeCell ref="E5300:F5300"/>
    <mergeCell ref="E5301:F5301"/>
    <mergeCell ref="E5302:F5302"/>
    <mergeCell ref="H5304:I5304"/>
    <mergeCell ref="E5306:F5306"/>
    <mergeCell ref="E5293:F5293"/>
    <mergeCell ref="E5294:F5294"/>
    <mergeCell ref="E5295:F5295"/>
    <mergeCell ref="E5296:F5296"/>
    <mergeCell ref="E5297:F5297"/>
    <mergeCell ref="E5298:F5298"/>
    <mergeCell ref="E5283:F5283"/>
    <mergeCell ref="H5285:I5285"/>
    <mergeCell ref="E5287:F5287"/>
    <mergeCell ref="E5288:F5288"/>
    <mergeCell ref="E5289:F5289"/>
    <mergeCell ref="H5291:I5291"/>
    <mergeCell ref="H5322:I5322"/>
    <mergeCell ref="E5324:F5324"/>
    <mergeCell ref="E5325:F5325"/>
    <mergeCell ref="E5326:F5326"/>
    <mergeCell ref="E5327:F5327"/>
    <mergeCell ref="E5328:F5328"/>
    <mergeCell ref="H5314:I5314"/>
    <mergeCell ref="E5316:F5316"/>
    <mergeCell ref="E5317:F5317"/>
    <mergeCell ref="E5318:F5318"/>
    <mergeCell ref="E5319:F5319"/>
    <mergeCell ref="E5320:F5320"/>
    <mergeCell ref="E5307:F5307"/>
    <mergeCell ref="E5308:F5308"/>
    <mergeCell ref="E5309:F5309"/>
    <mergeCell ref="E5310:F5310"/>
    <mergeCell ref="E5311:F5311"/>
    <mergeCell ref="E5312:F5312"/>
    <mergeCell ref="E5345:F5345"/>
    <mergeCell ref="E5346:F5346"/>
    <mergeCell ref="H5348:I5348"/>
    <mergeCell ref="E5350:F5350"/>
    <mergeCell ref="E5351:F5351"/>
    <mergeCell ref="E5352:F5352"/>
    <mergeCell ref="E5337:F5337"/>
    <mergeCell ref="E5338:F5338"/>
    <mergeCell ref="H5340:I5340"/>
    <mergeCell ref="E5342:F5342"/>
    <mergeCell ref="E5343:F5343"/>
    <mergeCell ref="E5344:F5344"/>
    <mergeCell ref="E5329:F5329"/>
    <mergeCell ref="H5331:I5331"/>
    <mergeCell ref="E5333:F5333"/>
    <mergeCell ref="E5334:F5334"/>
    <mergeCell ref="E5335:F5335"/>
    <mergeCell ref="E5336:F5336"/>
    <mergeCell ref="E5367:F5367"/>
    <mergeCell ref="H5369:I5369"/>
    <mergeCell ref="E5371:F5371"/>
    <mergeCell ref="E5372:F5372"/>
    <mergeCell ref="E5373:F5373"/>
    <mergeCell ref="E5374:F5374"/>
    <mergeCell ref="E5361:F5361"/>
    <mergeCell ref="E5362:F5362"/>
    <mergeCell ref="E5363:F5363"/>
    <mergeCell ref="E5364:F5364"/>
    <mergeCell ref="E5365:F5365"/>
    <mergeCell ref="E5366:F5366"/>
    <mergeCell ref="E5353:F5353"/>
    <mergeCell ref="E5354:F5354"/>
    <mergeCell ref="H5356:I5356"/>
    <mergeCell ref="E5358:F5358"/>
    <mergeCell ref="E5359:F5359"/>
    <mergeCell ref="E5360:F5360"/>
    <mergeCell ref="E5391:F5391"/>
    <mergeCell ref="E5392:F5392"/>
    <mergeCell ref="E5393:F5393"/>
    <mergeCell ref="E5394:F5394"/>
    <mergeCell ref="E5395:F5395"/>
    <mergeCell ref="E5396:F5396"/>
    <mergeCell ref="E5383:F5383"/>
    <mergeCell ref="E5384:F5384"/>
    <mergeCell ref="E5385:F5385"/>
    <mergeCell ref="E5386:F5386"/>
    <mergeCell ref="E5387:F5387"/>
    <mergeCell ref="H5389:I5389"/>
    <mergeCell ref="E5375:F5375"/>
    <mergeCell ref="E5376:F5376"/>
    <mergeCell ref="E5377:F5377"/>
    <mergeCell ref="H5379:I5379"/>
    <mergeCell ref="E5381:F5381"/>
    <mergeCell ref="E5382:F5382"/>
    <mergeCell ref="E5413:F5413"/>
    <mergeCell ref="E5414:F5414"/>
    <mergeCell ref="E5415:F5415"/>
    <mergeCell ref="E5416:F5416"/>
    <mergeCell ref="E5417:F5417"/>
    <mergeCell ref="H5419:I5419"/>
    <mergeCell ref="E5405:F5405"/>
    <mergeCell ref="E5406:F5406"/>
    <mergeCell ref="E5407:F5407"/>
    <mergeCell ref="E5408:F5408"/>
    <mergeCell ref="H5410:I5410"/>
    <mergeCell ref="E5412:F5412"/>
    <mergeCell ref="E5397:F5397"/>
    <mergeCell ref="E5398:F5398"/>
    <mergeCell ref="E5399:F5399"/>
    <mergeCell ref="E5400:F5400"/>
    <mergeCell ref="H5402:I5402"/>
    <mergeCell ref="E5404:F5404"/>
    <mergeCell ref="E5439:F5439"/>
    <mergeCell ref="E5440:F5440"/>
    <mergeCell ref="E5441:F5441"/>
    <mergeCell ref="E5442:F5442"/>
    <mergeCell ref="E5443:F5443"/>
    <mergeCell ref="E5444:F5444"/>
    <mergeCell ref="E5429:F5429"/>
    <mergeCell ref="H5431:I5431"/>
    <mergeCell ref="E5433:F5433"/>
    <mergeCell ref="E5434:F5434"/>
    <mergeCell ref="E5435:F5435"/>
    <mergeCell ref="H5437:I5437"/>
    <mergeCell ref="E5421:F5421"/>
    <mergeCell ref="E5422:F5422"/>
    <mergeCell ref="E5423:F5423"/>
    <mergeCell ref="H5425:I5425"/>
    <mergeCell ref="E5427:F5427"/>
    <mergeCell ref="E5428:F5428"/>
    <mergeCell ref="E5459:F5459"/>
    <mergeCell ref="E5460:F5460"/>
    <mergeCell ref="E5461:F5461"/>
    <mergeCell ref="H5463:I5463"/>
    <mergeCell ref="E5465:F5465"/>
    <mergeCell ref="E5466:F5466"/>
    <mergeCell ref="E5453:F5453"/>
    <mergeCell ref="E5454:F5454"/>
    <mergeCell ref="E5455:F5455"/>
    <mergeCell ref="E5456:F5456"/>
    <mergeCell ref="E5457:F5457"/>
    <mergeCell ref="E5458:F5458"/>
    <mergeCell ref="E5445:F5445"/>
    <mergeCell ref="E5446:F5446"/>
    <mergeCell ref="E5447:F5447"/>
    <mergeCell ref="E5448:F5448"/>
    <mergeCell ref="H5450:I5450"/>
    <mergeCell ref="E5452:F5452"/>
    <mergeCell ref="E5483:F5483"/>
    <mergeCell ref="H5485:I5485"/>
    <mergeCell ref="E5487:F5487"/>
    <mergeCell ref="E5488:F5488"/>
    <mergeCell ref="E5489:F5489"/>
    <mergeCell ref="H5491:I5491"/>
    <mergeCell ref="E5475:F5475"/>
    <mergeCell ref="E5476:F5476"/>
    <mergeCell ref="E5477:F5477"/>
    <mergeCell ref="H5479:I5479"/>
    <mergeCell ref="E5481:F5481"/>
    <mergeCell ref="E5482:F5482"/>
    <mergeCell ref="E5467:F5467"/>
    <mergeCell ref="E5468:F5468"/>
    <mergeCell ref="H5470:I5470"/>
    <mergeCell ref="E5472:F5472"/>
    <mergeCell ref="E5473:F5473"/>
    <mergeCell ref="E5474:F5474"/>
    <mergeCell ref="E5509:F5509"/>
    <mergeCell ref="E5510:F5510"/>
    <mergeCell ref="E5511:F5511"/>
    <mergeCell ref="E5512:F5512"/>
    <mergeCell ref="E5513:F5513"/>
    <mergeCell ref="E5514:F5514"/>
    <mergeCell ref="E5501:F5501"/>
    <mergeCell ref="H5503:I5503"/>
    <mergeCell ref="E5505:F5505"/>
    <mergeCell ref="E5506:F5506"/>
    <mergeCell ref="E5507:F5507"/>
    <mergeCell ref="E5508:F5508"/>
    <mergeCell ref="E5493:F5493"/>
    <mergeCell ref="E5494:F5494"/>
    <mergeCell ref="E5495:F5495"/>
    <mergeCell ref="H5497:I5497"/>
    <mergeCell ref="E5499:F5499"/>
    <mergeCell ref="E5500:F5500"/>
    <mergeCell ref="E5531:F5531"/>
    <mergeCell ref="E5532:F5532"/>
    <mergeCell ref="E5533:F5533"/>
    <mergeCell ref="E5534:F5534"/>
    <mergeCell ref="E5535:F5535"/>
    <mergeCell ref="H5537:I5537"/>
    <mergeCell ref="E5523:F5523"/>
    <mergeCell ref="E5524:F5524"/>
    <mergeCell ref="E5525:F5525"/>
    <mergeCell ref="E5526:F5526"/>
    <mergeCell ref="E5527:F5527"/>
    <mergeCell ref="H5529:I5529"/>
    <mergeCell ref="H5516:I5516"/>
    <mergeCell ref="E5518:F5518"/>
    <mergeCell ref="E5519:F5519"/>
    <mergeCell ref="E5520:F5520"/>
    <mergeCell ref="E5521:F5521"/>
    <mergeCell ref="E5522:F5522"/>
    <mergeCell ref="H5554:I5554"/>
    <mergeCell ref="E5556:F5556"/>
    <mergeCell ref="E5557:F5557"/>
    <mergeCell ref="E5558:F5558"/>
    <mergeCell ref="E5559:F5559"/>
    <mergeCell ref="H5561:I5561"/>
    <mergeCell ref="E5545:F5545"/>
    <mergeCell ref="H5547:I5547"/>
    <mergeCell ref="E5549:F5549"/>
    <mergeCell ref="E5550:F5550"/>
    <mergeCell ref="E5551:F5551"/>
    <mergeCell ref="E5552:F5552"/>
    <mergeCell ref="E5539:F5539"/>
    <mergeCell ref="E5540:F5540"/>
    <mergeCell ref="E5541:F5541"/>
    <mergeCell ref="E5542:F5542"/>
    <mergeCell ref="E5543:F5543"/>
    <mergeCell ref="E5544:F5544"/>
    <mergeCell ref="E5579:F5579"/>
    <mergeCell ref="E5580:F5580"/>
    <mergeCell ref="E5581:F5581"/>
    <mergeCell ref="E5582:F5582"/>
    <mergeCell ref="E5583:F5583"/>
    <mergeCell ref="E5584:F5584"/>
    <mergeCell ref="E5571:F5571"/>
    <mergeCell ref="E5572:F5572"/>
    <mergeCell ref="H5574:I5574"/>
    <mergeCell ref="E5576:F5576"/>
    <mergeCell ref="E5577:F5577"/>
    <mergeCell ref="E5578:F5578"/>
    <mergeCell ref="E5563:F5563"/>
    <mergeCell ref="E5564:F5564"/>
    <mergeCell ref="E5565:F5565"/>
    <mergeCell ref="E5566:F5566"/>
    <mergeCell ref="H5568:I5568"/>
    <mergeCell ref="E5570:F5570"/>
    <mergeCell ref="H5600:I5600"/>
    <mergeCell ref="E5602:F5602"/>
    <mergeCell ref="E5603:F5603"/>
    <mergeCell ref="E5604:F5604"/>
    <mergeCell ref="E5605:F5605"/>
    <mergeCell ref="E5606:F5606"/>
    <mergeCell ref="E5593:F5593"/>
    <mergeCell ref="E5594:F5594"/>
    <mergeCell ref="E5595:F5595"/>
    <mergeCell ref="E5596:F5596"/>
    <mergeCell ref="E5597:F5597"/>
    <mergeCell ref="E5598:F5598"/>
    <mergeCell ref="E5585:F5585"/>
    <mergeCell ref="H5587:I5587"/>
    <mergeCell ref="E5589:F5589"/>
    <mergeCell ref="E5590:F5590"/>
    <mergeCell ref="E5591:F5591"/>
    <mergeCell ref="E5592:F5592"/>
    <mergeCell ref="E5621:F5621"/>
    <mergeCell ref="E5622:F5622"/>
    <mergeCell ref="E5623:F5623"/>
    <mergeCell ref="E5624:F5624"/>
    <mergeCell ref="H5626:I5626"/>
    <mergeCell ref="E5628:F5628"/>
    <mergeCell ref="E5615:F5615"/>
    <mergeCell ref="E5616:F5616"/>
    <mergeCell ref="E5617:F5617"/>
    <mergeCell ref="E5618:F5618"/>
    <mergeCell ref="E5619:F5619"/>
    <mergeCell ref="E5620:F5620"/>
    <mergeCell ref="E5607:F5607"/>
    <mergeCell ref="E5608:F5608"/>
    <mergeCell ref="E5609:F5609"/>
    <mergeCell ref="E5610:F5610"/>
    <mergeCell ref="E5611:F5611"/>
    <mergeCell ref="H5613:I5613"/>
    <mergeCell ref="E5643:F5643"/>
    <mergeCell ref="E5644:F5644"/>
    <mergeCell ref="E5645:F5645"/>
    <mergeCell ref="E5646:F5646"/>
    <mergeCell ref="E5647:F5647"/>
    <mergeCell ref="E5648:F5648"/>
    <mergeCell ref="E5635:F5635"/>
    <mergeCell ref="E5636:F5636"/>
    <mergeCell ref="E5637:F5637"/>
    <mergeCell ref="H5639:I5639"/>
    <mergeCell ref="E5641:F5641"/>
    <mergeCell ref="E5642:F5642"/>
    <mergeCell ref="E5629:F5629"/>
    <mergeCell ref="E5630:F5630"/>
    <mergeCell ref="E5631:F5631"/>
    <mergeCell ref="E5632:F5632"/>
    <mergeCell ref="E5633:F5633"/>
    <mergeCell ref="E5634:F5634"/>
    <mergeCell ref="E5663:F5663"/>
    <mergeCell ref="H5665:I5665"/>
    <mergeCell ref="E5667:F5667"/>
    <mergeCell ref="E5668:F5668"/>
    <mergeCell ref="E5669:F5669"/>
    <mergeCell ref="E5670:F5670"/>
    <mergeCell ref="E5657:F5657"/>
    <mergeCell ref="E5658:F5658"/>
    <mergeCell ref="E5659:F5659"/>
    <mergeCell ref="E5660:F5660"/>
    <mergeCell ref="E5661:F5661"/>
    <mergeCell ref="E5662:F5662"/>
    <mergeCell ref="E5649:F5649"/>
    <mergeCell ref="E5650:F5650"/>
    <mergeCell ref="H5652:I5652"/>
    <mergeCell ref="E5654:F5654"/>
    <mergeCell ref="E5655:F5655"/>
    <mergeCell ref="E5656:F5656"/>
    <mergeCell ref="E5685:F5685"/>
    <mergeCell ref="E5686:F5686"/>
    <mergeCell ref="E5687:F5687"/>
    <mergeCell ref="E5688:F5688"/>
    <mergeCell ref="E5689:F5689"/>
    <mergeCell ref="H5691:I5691"/>
    <mergeCell ref="H5678:I5678"/>
    <mergeCell ref="E5680:F5680"/>
    <mergeCell ref="E5681:F5681"/>
    <mergeCell ref="E5682:F5682"/>
    <mergeCell ref="E5683:F5683"/>
    <mergeCell ref="E5684:F5684"/>
    <mergeCell ref="E5671:F5671"/>
    <mergeCell ref="E5672:F5672"/>
    <mergeCell ref="E5673:F5673"/>
    <mergeCell ref="E5674:F5674"/>
    <mergeCell ref="E5675:F5675"/>
    <mergeCell ref="E5676:F5676"/>
    <mergeCell ref="E5707:F5707"/>
    <mergeCell ref="E5708:F5708"/>
    <mergeCell ref="E5709:F5709"/>
    <mergeCell ref="E5710:F5710"/>
    <mergeCell ref="E5711:F5711"/>
    <mergeCell ref="E5712:F5712"/>
    <mergeCell ref="E5699:F5699"/>
    <mergeCell ref="E5700:F5700"/>
    <mergeCell ref="E5701:F5701"/>
    <mergeCell ref="E5702:F5702"/>
    <mergeCell ref="H5704:I5704"/>
    <mergeCell ref="E5706:F5706"/>
    <mergeCell ref="E5693:F5693"/>
    <mergeCell ref="E5694:F5694"/>
    <mergeCell ref="E5695:F5695"/>
    <mergeCell ref="E5696:F5696"/>
    <mergeCell ref="E5697:F5697"/>
    <mergeCell ref="E5698:F5698"/>
    <mergeCell ref="E5727:F5727"/>
    <mergeCell ref="E5728:F5728"/>
    <mergeCell ref="E5729:F5729"/>
    <mergeCell ref="E5730:F5730"/>
    <mergeCell ref="E5731:F5731"/>
    <mergeCell ref="E5732:F5732"/>
    <mergeCell ref="E5719:F5719"/>
    <mergeCell ref="E5720:F5720"/>
    <mergeCell ref="E5721:F5721"/>
    <mergeCell ref="H5723:I5723"/>
    <mergeCell ref="E5725:F5725"/>
    <mergeCell ref="E5726:F5726"/>
    <mergeCell ref="E5713:F5713"/>
    <mergeCell ref="E5714:F5714"/>
    <mergeCell ref="E5715:F5715"/>
    <mergeCell ref="E5716:F5716"/>
    <mergeCell ref="E5717:F5717"/>
    <mergeCell ref="E5718:F5718"/>
    <mergeCell ref="E5747:F5747"/>
    <mergeCell ref="E5748:F5748"/>
    <mergeCell ref="E5749:F5749"/>
    <mergeCell ref="E5750:F5750"/>
    <mergeCell ref="E5751:F5751"/>
    <mergeCell ref="E5752:F5752"/>
    <mergeCell ref="E5739:F5739"/>
    <mergeCell ref="E5740:F5740"/>
    <mergeCell ref="H5742:I5742"/>
    <mergeCell ref="E5744:F5744"/>
    <mergeCell ref="E5745:F5745"/>
    <mergeCell ref="E5746:F5746"/>
    <mergeCell ref="E5733:F5733"/>
    <mergeCell ref="E5734:F5734"/>
    <mergeCell ref="E5735:F5735"/>
    <mergeCell ref="E5736:F5736"/>
    <mergeCell ref="E5737:F5737"/>
    <mergeCell ref="E5738:F5738"/>
    <mergeCell ref="H5768:I5768"/>
    <mergeCell ref="E5770:F5770"/>
    <mergeCell ref="E5771:F5771"/>
    <mergeCell ref="E5772:F5772"/>
    <mergeCell ref="E5773:F5773"/>
    <mergeCell ref="E5774:F5774"/>
    <mergeCell ref="E5761:F5761"/>
    <mergeCell ref="E5762:F5762"/>
    <mergeCell ref="E5763:F5763"/>
    <mergeCell ref="E5764:F5764"/>
    <mergeCell ref="E5765:F5765"/>
    <mergeCell ref="E5766:F5766"/>
    <mergeCell ref="E5753:F5753"/>
    <mergeCell ref="H5755:I5755"/>
    <mergeCell ref="E5757:F5757"/>
    <mergeCell ref="E5758:F5758"/>
    <mergeCell ref="E5759:F5759"/>
    <mergeCell ref="E5760:F5760"/>
    <mergeCell ref="E5793:F5793"/>
    <mergeCell ref="E5794:F5794"/>
    <mergeCell ref="E5795:F5795"/>
    <mergeCell ref="E5796:F5796"/>
    <mergeCell ref="E5797:F5797"/>
    <mergeCell ref="E5798:F5798"/>
    <mergeCell ref="H5784:I5784"/>
    <mergeCell ref="E5786:F5786"/>
    <mergeCell ref="E5787:F5787"/>
    <mergeCell ref="E5788:F5788"/>
    <mergeCell ref="E5789:F5789"/>
    <mergeCell ref="H5791:I5791"/>
    <mergeCell ref="H5776:I5776"/>
    <mergeCell ref="E5778:F5778"/>
    <mergeCell ref="E5779:F5779"/>
    <mergeCell ref="E5780:F5780"/>
    <mergeCell ref="E5781:F5781"/>
    <mergeCell ref="E5782:F5782"/>
    <mergeCell ref="H5818:I5818"/>
    <mergeCell ref="E5820:F5820"/>
    <mergeCell ref="E5821:F5821"/>
    <mergeCell ref="E5822:F5822"/>
    <mergeCell ref="H5824:I5824"/>
    <mergeCell ref="E5826:F5826"/>
    <mergeCell ref="E5809:F5809"/>
    <mergeCell ref="E5810:F5810"/>
    <mergeCell ref="H5812:I5812"/>
    <mergeCell ref="E5814:F5814"/>
    <mergeCell ref="E5815:F5815"/>
    <mergeCell ref="E5816:F5816"/>
    <mergeCell ref="H5800:I5800"/>
    <mergeCell ref="E5802:F5802"/>
    <mergeCell ref="E5803:F5803"/>
    <mergeCell ref="E5804:F5804"/>
    <mergeCell ref="H5806:I5806"/>
    <mergeCell ref="E5808:F5808"/>
    <mergeCell ref="E5841:F5841"/>
    <mergeCell ref="E5842:F5842"/>
    <mergeCell ref="H5844:I5844"/>
    <mergeCell ref="E5846:F5846"/>
    <mergeCell ref="E5847:F5847"/>
    <mergeCell ref="E5848:F5848"/>
    <mergeCell ref="H5834:I5834"/>
    <mergeCell ref="E5836:F5836"/>
    <mergeCell ref="E5837:F5837"/>
    <mergeCell ref="E5838:F5838"/>
    <mergeCell ref="E5839:F5839"/>
    <mergeCell ref="E5840:F5840"/>
    <mergeCell ref="E5827:F5827"/>
    <mergeCell ref="E5828:F5828"/>
    <mergeCell ref="E5829:F5829"/>
    <mergeCell ref="E5830:F5830"/>
    <mergeCell ref="E5831:F5831"/>
    <mergeCell ref="E5832:F5832"/>
    <mergeCell ref="E5865:F5865"/>
    <mergeCell ref="E5866:F5866"/>
    <mergeCell ref="E5867:F5867"/>
    <mergeCell ref="E5868:F5868"/>
    <mergeCell ref="E5869:F5869"/>
    <mergeCell ref="H5871:I5871"/>
    <mergeCell ref="E5857:F5857"/>
    <mergeCell ref="E5858:F5858"/>
    <mergeCell ref="E5859:F5859"/>
    <mergeCell ref="E5860:F5860"/>
    <mergeCell ref="E5861:F5861"/>
    <mergeCell ref="H5863:I5863"/>
    <mergeCell ref="E5849:F5849"/>
    <mergeCell ref="E5850:F5850"/>
    <mergeCell ref="E5851:F5851"/>
    <mergeCell ref="H5853:I5853"/>
    <mergeCell ref="E5855:F5855"/>
    <mergeCell ref="E5856:F5856"/>
    <mergeCell ref="E5889:F5889"/>
    <mergeCell ref="E5890:F5890"/>
    <mergeCell ref="E5891:F5891"/>
    <mergeCell ref="H5893:I5893"/>
    <mergeCell ref="E5895:F5895"/>
    <mergeCell ref="E5896:F5896"/>
    <mergeCell ref="E5879:F5879"/>
    <mergeCell ref="H5881:I5881"/>
    <mergeCell ref="E5883:F5883"/>
    <mergeCell ref="E5884:F5884"/>
    <mergeCell ref="E5885:F5885"/>
    <mergeCell ref="H5887:I5887"/>
    <mergeCell ref="E5873:F5873"/>
    <mergeCell ref="E5874:F5874"/>
    <mergeCell ref="E5875:F5875"/>
    <mergeCell ref="E5876:F5876"/>
    <mergeCell ref="E5877:F5877"/>
    <mergeCell ref="E5878:F5878"/>
    <mergeCell ref="E5915:F5915"/>
    <mergeCell ref="E5916:F5916"/>
    <mergeCell ref="E5917:F5917"/>
    <mergeCell ref="E5918:F5918"/>
    <mergeCell ref="E5919:F5919"/>
    <mergeCell ref="E5920:F5920"/>
    <mergeCell ref="E5907:F5907"/>
    <mergeCell ref="E5908:F5908"/>
    <mergeCell ref="E5909:F5909"/>
    <mergeCell ref="E5910:F5910"/>
    <mergeCell ref="E5911:F5911"/>
    <mergeCell ref="H5913:I5913"/>
    <mergeCell ref="E5897:F5897"/>
    <mergeCell ref="H5899:I5899"/>
    <mergeCell ref="E5901:F5901"/>
    <mergeCell ref="E5902:F5902"/>
    <mergeCell ref="E5903:F5903"/>
    <mergeCell ref="H5905:I5905"/>
    <mergeCell ref="E5939:F5939"/>
    <mergeCell ref="H5941:I5941"/>
    <mergeCell ref="E5943:F5943"/>
    <mergeCell ref="E5944:F5944"/>
    <mergeCell ref="E5945:F5945"/>
    <mergeCell ref="H5947:I5947"/>
    <mergeCell ref="E5931:F5931"/>
    <mergeCell ref="E5932:F5932"/>
    <mergeCell ref="E5933:F5933"/>
    <mergeCell ref="H5935:I5935"/>
    <mergeCell ref="E5937:F5937"/>
    <mergeCell ref="E5938:F5938"/>
    <mergeCell ref="E5921:F5921"/>
    <mergeCell ref="H5923:I5923"/>
    <mergeCell ref="E5925:F5925"/>
    <mergeCell ref="E5926:F5926"/>
    <mergeCell ref="E5927:F5927"/>
    <mergeCell ref="H5929:I5929"/>
    <mergeCell ref="E5963:F5963"/>
    <mergeCell ref="E5964:F5964"/>
    <mergeCell ref="E5965:F5965"/>
    <mergeCell ref="E5966:F5966"/>
    <mergeCell ref="E5967:F5967"/>
    <mergeCell ref="E5968:F5968"/>
    <mergeCell ref="E5955:F5955"/>
    <mergeCell ref="E5956:F5956"/>
    <mergeCell ref="E5957:F5957"/>
    <mergeCell ref="E5958:F5958"/>
    <mergeCell ref="H5960:I5960"/>
    <mergeCell ref="E5962:F5962"/>
    <mergeCell ref="E5949:F5949"/>
    <mergeCell ref="E5950:F5950"/>
    <mergeCell ref="E5951:F5951"/>
    <mergeCell ref="E5952:F5952"/>
    <mergeCell ref="E5953:F5953"/>
    <mergeCell ref="E5954:F5954"/>
    <mergeCell ref="E5985:F5985"/>
    <mergeCell ref="E5986:F5986"/>
    <mergeCell ref="E5987:F5987"/>
    <mergeCell ref="E5988:F5988"/>
    <mergeCell ref="H5990:I5990"/>
    <mergeCell ref="E5992:F5992"/>
    <mergeCell ref="E5977:F5977"/>
    <mergeCell ref="E5978:F5978"/>
    <mergeCell ref="E5979:F5979"/>
    <mergeCell ref="E5980:F5980"/>
    <mergeCell ref="H5982:I5982"/>
    <mergeCell ref="E5984:F5984"/>
    <mergeCell ref="E5969:F5969"/>
    <mergeCell ref="E5970:F5970"/>
    <mergeCell ref="E5971:F5971"/>
    <mergeCell ref="H5973:I5973"/>
    <mergeCell ref="E5975:F5975"/>
    <mergeCell ref="E5976:F5976"/>
    <mergeCell ref="E6007:F6007"/>
    <mergeCell ref="E6008:F6008"/>
    <mergeCell ref="E6009:F6009"/>
    <mergeCell ref="E6010:F6010"/>
    <mergeCell ref="E6011:F6011"/>
    <mergeCell ref="E6012:F6012"/>
    <mergeCell ref="E5999:F5999"/>
    <mergeCell ref="E6000:F6000"/>
    <mergeCell ref="E6001:F6001"/>
    <mergeCell ref="H6003:I6003"/>
    <mergeCell ref="E6005:F6005"/>
    <mergeCell ref="E6006:F6006"/>
    <mergeCell ref="E5993:F5993"/>
    <mergeCell ref="E5994:F5994"/>
    <mergeCell ref="E5995:F5995"/>
    <mergeCell ref="E5996:F5996"/>
    <mergeCell ref="E5997:F5997"/>
    <mergeCell ref="E5998:F5998"/>
    <mergeCell ref="E6029:F6029"/>
    <mergeCell ref="E6030:F6030"/>
    <mergeCell ref="H6032:I6032"/>
    <mergeCell ref="E6034:F6034"/>
    <mergeCell ref="E6035:F6035"/>
    <mergeCell ref="E6036:F6036"/>
    <mergeCell ref="E6021:F6021"/>
    <mergeCell ref="H6023:I6023"/>
    <mergeCell ref="E6025:F6025"/>
    <mergeCell ref="E6026:F6026"/>
    <mergeCell ref="E6027:F6027"/>
    <mergeCell ref="E6028:F6028"/>
    <mergeCell ref="E6013:F6013"/>
    <mergeCell ref="E6014:F6014"/>
    <mergeCell ref="H6016:I6016"/>
    <mergeCell ref="E6018:F6018"/>
    <mergeCell ref="E6019:F6019"/>
    <mergeCell ref="E6020:F6020"/>
    <mergeCell ref="H6056:I6056"/>
    <mergeCell ref="E6058:F6058"/>
    <mergeCell ref="E6059:F6059"/>
    <mergeCell ref="E6060:F6060"/>
    <mergeCell ref="E6061:F6061"/>
    <mergeCell ref="E6062:F6062"/>
    <mergeCell ref="E6047:F6047"/>
    <mergeCell ref="E6048:F6048"/>
    <mergeCell ref="H6050:I6050"/>
    <mergeCell ref="E6052:F6052"/>
    <mergeCell ref="E6053:F6053"/>
    <mergeCell ref="E6054:F6054"/>
    <mergeCell ref="H6038:I6038"/>
    <mergeCell ref="E6040:F6040"/>
    <mergeCell ref="E6041:F6041"/>
    <mergeCell ref="E6042:F6042"/>
    <mergeCell ref="H6044:I6044"/>
    <mergeCell ref="E6046:F6046"/>
    <mergeCell ref="H6080:I6080"/>
    <mergeCell ref="E6082:F6082"/>
    <mergeCell ref="E6083:F6083"/>
    <mergeCell ref="E6084:F6084"/>
    <mergeCell ref="E6085:F6085"/>
    <mergeCell ref="E6086:F6086"/>
    <mergeCell ref="H6072:I6072"/>
    <mergeCell ref="E6074:F6074"/>
    <mergeCell ref="E6075:F6075"/>
    <mergeCell ref="E6076:F6076"/>
    <mergeCell ref="E6077:F6077"/>
    <mergeCell ref="E6078:F6078"/>
    <mergeCell ref="H6064:I6064"/>
    <mergeCell ref="E6066:F6066"/>
    <mergeCell ref="E6067:F6067"/>
    <mergeCell ref="E6068:F6068"/>
    <mergeCell ref="E6069:F6069"/>
    <mergeCell ref="E6070:F6070"/>
    <mergeCell ref="H6102:I6102"/>
    <mergeCell ref="E6104:F6104"/>
    <mergeCell ref="E6105:F6105"/>
    <mergeCell ref="E6106:F6106"/>
    <mergeCell ref="E6107:F6107"/>
    <mergeCell ref="H6109:I6109"/>
    <mergeCell ref="E6095:F6095"/>
    <mergeCell ref="E6096:F6096"/>
    <mergeCell ref="E6097:F6097"/>
    <mergeCell ref="E6098:F6098"/>
    <mergeCell ref="E6099:F6099"/>
    <mergeCell ref="E6100:F6100"/>
    <mergeCell ref="E6087:F6087"/>
    <mergeCell ref="E6088:F6088"/>
    <mergeCell ref="E6089:F6089"/>
    <mergeCell ref="H6091:I6091"/>
    <mergeCell ref="E6093:F6093"/>
    <mergeCell ref="E6094:F6094"/>
    <mergeCell ref="E6127:F6127"/>
    <mergeCell ref="E6128:F6128"/>
    <mergeCell ref="H6130:I6130"/>
    <mergeCell ref="E6132:F6132"/>
    <mergeCell ref="E6133:F6133"/>
    <mergeCell ref="E6134:F6134"/>
    <mergeCell ref="H6118:I6118"/>
    <mergeCell ref="E6120:F6120"/>
    <mergeCell ref="E6121:F6121"/>
    <mergeCell ref="E6122:F6122"/>
    <mergeCell ref="H6124:I6124"/>
    <mergeCell ref="E6126:F6126"/>
    <mergeCell ref="E6111:F6111"/>
    <mergeCell ref="E6112:F6112"/>
    <mergeCell ref="E6113:F6113"/>
    <mergeCell ref="E6114:F6114"/>
    <mergeCell ref="E6115:F6115"/>
    <mergeCell ref="E6116:F6116"/>
    <mergeCell ref="E6151:F6151"/>
    <mergeCell ref="E6152:F6152"/>
    <mergeCell ref="E6153:F6153"/>
    <mergeCell ref="H6155:I6155"/>
    <mergeCell ref="E6157:F6157"/>
    <mergeCell ref="E6158:F6158"/>
    <mergeCell ref="E6145:F6145"/>
    <mergeCell ref="E6146:F6146"/>
    <mergeCell ref="E6147:F6147"/>
    <mergeCell ref="E6148:F6148"/>
    <mergeCell ref="E6149:F6149"/>
    <mergeCell ref="E6150:F6150"/>
    <mergeCell ref="H6136:I6136"/>
    <mergeCell ref="E6138:F6138"/>
    <mergeCell ref="E6139:F6139"/>
    <mergeCell ref="E6140:F6140"/>
    <mergeCell ref="H6142:I6142"/>
    <mergeCell ref="E6144:F6144"/>
    <mergeCell ref="A6177:J6177"/>
    <mergeCell ref="A6174:C6174"/>
    <mergeCell ref="F6174:G6174"/>
    <mergeCell ref="A6175:C6175"/>
    <mergeCell ref="F6175:G6175"/>
    <mergeCell ref="E6165:F6165"/>
    <mergeCell ref="E6166:F6166"/>
    <mergeCell ref="E6167:F6167"/>
    <mergeCell ref="E6168:F6168"/>
    <mergeCell ref="H6170:I6170"/>
    <mergeCell ref="A6173:C6173"/>
    <mergeCell ref="F6173:G6173"/>
    <mergeCell ref="E6159:F6159"/>
    <mergeCell ref="E6160:F6160"/>
    <mergeCell ref="E6161:F6161"/>
    <mergeCell ref="E6162:F6162"/>
    <mergeCell ref="E6163:F6163"/>
    <mergeCell ref="E6164:F6164"/>
    <mergeCell ref="H6173:I6173"/>
    <mergeCell ref="H6174:I6174"/>
    <mergeCell ref="H6175:I6175"/>
  </mergeCells>
  <pageMargins left="0.51181102362204722" right="0.51181102362204722" top="0.78740157480314965" bottom="0.78740157480314965" header="0.31496062992125984" footer="0.31496062992125984"/>
  <pageSetup paperSize="9" scale="47" orientation="portrait" r:id="rId1"/>
  <headerFooter>
    <oddHeader>&amp;L&amp;"Swis721 BT,Negrito"&amp;16GEO ENGENHARIA LTDA____________________</oddHeader>
    <oddFooter>&amp;L_____________________________________________________________________________________
GEO ENGENHARIA LTDA
Rua 219, n.º 87 – Setor Universitário – Goiânia – Goiás&amp;C&amp;G&amp;RCNPJ:  03.956.712/0001-77
(62) 3202-3070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819617-9E02-44B1-B510-03DE53E2E2C3}">
  <sheetPr>
    <tabColor rgb="FF92D050"/>
  </sheetPr>
  <dimension ref="A1:ALY483"/>
  <sheetViews>
    <sheetView view="pageBreakPreview" zoomScaleNormal="100" zoomScaleSheetLayoutView="100" workbookViewId="0">
      <selection sqref="A1:C2"/>
    </sheetView>
  </sheetViews>
  <sheetFormatPr defaultColWidth="10.28515625" defaultRowHeight="15" x14ac:dyDescent="0.25"/>
  <cols>
    <col min="1" max="2" width="11.42578125" style="4" customWidth="1"/>
    <col min="3" max="3" width="68.5703125" style="2" customWidth="1"/>
    <col min="4" max="4" width="34.28515625" style="2" customWidth="1"/>
    <col min="5" max="5" width="11.42578125" style="2" customWidth="1"/>
    <col min="6" max="6" width="11.42578125" style="4" customWidth="1"/>
    <col min="7" max="7" width="12.85546875" style="4" customWidth="1"/>
    <col min="8" max="8" width="16.140625" style="4" customWidth="1"/>
    <col min="9" max="9" width="11.42578125" style="4" customWidth="1"/>
    <col min="10" max="10" width="17.140625" style="4" customWidth="1"/>
    <col min="11" max="1013" width="10.28515625" style="2"/>
  </cols>
  <sheetData>
    <row r="1" spans="1:10" ht="15" customHeight="1" x14ac:dyDescent="0.25">
      <c r="A1" s="260" t="s">
        <v>0</v>
      </c>
      <c r="B1" s="260"/>
      <c r="C1" s="260"/>
      <c r="D1" s="13" t="s">
        <v>1</v>
      </c>
      <c r="E1" s="224" t="s">
        <v>2</v>
      </c>
      <c r="F1" s="224"/>
      <c r="G1" s="224"/>
      <c r="H1" s="224" t="s">
        <v>3</v>
      </c>
      <c r="I1" s="224"/>
      <c r="J1" s="224"/>
    </row>
    <row r="2" spans="1:10" ht="79.5" customHeight="1" x14ac:dyDescent="0.25">
      <c r="A2" s="261"/>
      <c r="B2" s="261"/>
      <c r="C2" s="261"/>
      <c r="D2" s="14" t="s">
        <v>4</v>
      </c>
      <c r="E2" s="225" t="s">
        <v>5</v>
      </c>
      <c r="F2" s="225"/>
      <c r="G2" s="225"/>
      <c r="H2" s="225" t="s">
        <v>6</v>
      </c>
      <c r="I2" s="225"/>
      <c r="J2" s="225"/>
    </row>
    <row r="3" spans="1:10" ht="14.25" customHeight="1" x14ac:dyDescent="0.25">
      <c r="A3" s="218" t="s">
        <v>3991</v>
      </c>
      <c r="B3" s="218"/>
      <c r="C3" s="218"/>
      <c r="D3" s="218"/>
      <c r="E3" s="218"/>
      <c r="F3" s="218"/>
      <c r="G3" s="218"/>
      <c r="H3" s="218"/>
      <c r="I3" s="218"/>
      <c r="J3" s="218"/>
    </row>
    <row r="4" spans="1:10" ht="30" customHeight="1" x14ac:dyDescent="0.25">
      <c r="A4" s="144" t="s">
        <v>137</v>
      </c>
      <c r="B4" s="144" t="s">
        <v>138</v>
      </c>
      <c r="C4" s="145" t="s">
        <v>9</v>
      </c>
      <c r="D4" s="145" t="s">
        <v>1626</v>
      </c>
      <c r="E4" s="144" t="s">
        <v>139</v>
      </c>
      <c r="F4" s="144" t="s">
        <v>140</v>
      </c>
      <c r="G4" s="144" t="s">
        <v>3992</v>
      </c>
      <c r="H4" s="144" t="s">
        <v>10</v>
      </c>
      <c r="I4" s="144" t="s">
        <v>11</v>
      </c>
      <c r="J4" s="144" t="s">
        <v>3993</v>
      </c>
    </row>
    <row r="5" spans="1:10" ht="24" customHeight="1" x14ac:dyDescent="0.25">
      <c r="A5" s="96" t="s">
        <v>374</v>
      </c>
      <c r="B5" s="96" t="s">
        <v>145</v>
      </c>
      <c r="C5" s="97" t="s">
        <v>375</v>
      </c>
      <c r="D5" s="97" t="s">
        <v>1648</v>
      </c>
      <c r="E5" s="96" t="s">
        <v>159</v>
      </c>
      <c r="F5" s="96" t="s">
        <v>3994</v>
      </c>
      <c r="G5" s="173">
        <v>1009.9522365081967</v>
      </c>
      <c r="H5" s="173">
        <f>F5*G5</f>
        <v>508248.3635003849</v>
      </c>
      <c r="I5" s="175">
        <f>(H5/$H$476)*100</f>
        <v>8.6608329613020292</v>
      </c>
      <c r="J5" s="175">
        <f>I5</f>
        <v>8.6608329613020292</v>
      </c>
    </row>
    <row r="6" spans="1:10" ht="24" customHeight="1" x14ac:dyDescent="0.25">
      <c r="A6" s="17" t="s">
        <v>1147</v>
      </c>
      <c r="B6" s="17" t="s">
        <v>157</v>
      </c>
      <c r="C6" s="18" t="s">
        <v>1148</v>
      </c>
      <c r="D6" s="18" t="s">
        <v>2550</v>
      </c>
      <c r="E6" s="17" t="s">
        <v>255</v>
      </c>
      <c r="F6" s="17" t="s">
        <v>3995</v>
      </c>
      <c r="G6" s="174">
        <v>8.6363395409836077</v>
      </c>
      <c r="H6" s="174">
        <v>267453.96289457841</v>
      </c>
      <c r="I6" s="175">
        <f t="shared" ref="I6:I69" si="0">(H6/$H$476)*100</f>
        <v>4.5575633171054175</v>
      </c>
      <c r="J6" s="176">
        <f>I6+J5</f>
        <v>13.218396278407447</v>
      </c>
    </row>
    <row r="7" spans="1:10" ht="39" customHeight="1" x14ac:dyDescent="0.25">
      <c r="A7" s="17" t="s">
        <v>1425</v>
      </c>
      <c r="B7" s="17" t="s">
        <v>145</v>
      </c>
      <c r="C7" s="18" t="s">
        <v>1426</v>
      </c>
      <c r="D7" s="18" t="s">
        <v>1643</v>
      </c>
      <c r="E7" s="17" t="s">
        <v>1427</v>
      </c>
      <c r="F7" s="17" t="s">
        <v>3996</v>
      </c>
      <c r="G7" s="174">
        <v>206103.17497231581</v>
      </c>
      <c r="H7" s="174">
        <v>206103.17497231581</v>
      </c>
      <c r="I7" s="175">
        <f t="shared" si="0"/>
        <v>3.5121119897671451</v>
      </c>
      <c r="J7" s="176">
        <f t="shared" ref="J7:J70" si="1">I7+J6</f>
        <v>16.730508268174592</v>
      </c>
    </row>
    <row r="8" spans="1:10" ht="25.5" customHeight="1" x14ac:dyDescent="0.25">
      <c r="A8" s="17" t="s">
        <v>244</v>
      </c>
      <c r="B8" s="17" t="s">
        <v>162</v>
      </c>
      <c r="C8" s="18" t="s">
        <v>245</v>
      </c>
      <c r="D8" s="18" t="s">
        <v>1884</v>
      </c>
      <c r="E8" s="17" t="s">
        <v>159</v>
      </c>
      <c r="F8" s="17" t="s">
        <v>3997</v>
      </c>
      <c r="G8" s="174">
        <v>602.32023268852458</v>
      </c>
      <c r="H8" s="174">
        <v>198042.89250798689</v>
      </c>
      <c r="I8" s="175">
        <f t="shared" si="0"/>
        <v>3.3747603226340113</v>
      </c>
      <c r="J8" s="176">
        <f t="shared" si="1"/>
        <v>20.105268590808603</v>
      </c>
    </row>
    <row r="9" spans="1:10" ht="24" customHeight="1" x14ac:dyDescent="0.25">
      <c r="A9" s="17" t="s">
        <v>405</v>
      </c>
      <c r="B9" s="17" t="s">
        <v>157</v>
      </c>
      <c r="C9" s="18" t="s">
        <v>406</v>
      </c>
      <c r="D9" s="18" t="s">
        <v>2026</v>
      </c>
      <c r="E9" s="17" t="s">
        <v>159</v>
      </c>
      <c r="F9" s="17" t="s">
        <v>3998</v>
      </c>
      <c r="G9" s="174">
        <v>123.71234140983609</v>
      </c>
      <c r="H9" s="174">
        <v>180169.70553562886</v>
      </c>
      <c r="I9" s="175">
        <f t="shared" si="0"/>
        <v>3.0701913402813608</v>
      </c>
      <c r="J9" s="176">
        <f t="shared" si="1"/>
        <v>23.175459931089964</v>
      </c>
    </row>
    <row r="10" spans="1:10" ht="39" customHeight="1" x14ac:dyDescent="0.25">
      <c r="A10" s="17" t="s">
        <v>1419</v>
      </c>
      <c r="B10" s="17" t="s">
        <v>162</v>
      </c>
      <c r="C10" s="18" t="s">
        <v>1420</v>
      </c>
      <c r="D10" s="18" t="s">
        <v>2043</v>
      </c>
      <c r="E10" s="17" t="s">
        <v>159</v>
      </c>
      <c r="F10" s="17" t="s">
        <v>3999</v>
      </c>
      <c r="G10" s="174">
        <v>351.96306144262297</v>
      </c>
      <c r="H10" s="174">
        <v>153994.39827299083</v>
      </c>
      <c r="I10" s="175">
        <f t="shared" si="0"/>
        <v>2.6241496406069218</v>
      </c>
      <c r="J10" s="176">
        <f t="shared" si="1"/>
        <v>25.799609571696887</v>
      </c>
    </row>
    <row r="11" spans="1:10" ht="25.5" customHeight="1" x14ac:dyDescent="0.25">
      <c r="A11" s="17" t="s">
        <v>356</v>
      </c>
      <c r="B11" s="17" t="s">
        <v>162</v>
      </c>
      <c r="C11" s="18" t="s">
        <v>2042</v>
      </c>
      <c r="D11" s="18" t="s">
        <v>2043</v>
      </c>
      <c r="E11" s="17" t="s">
        <v>159</v>
      </c>
      <c r="F11" s="17" t="s">
        <v>4000</v>
      </c>
      <c r="G11" s="174">
        <v>114.93098870491802</v>
      </c>
      <c r="H11" s="174">
        <v>151975.5449842872</v>
      </c>
      <c r="I11" s="175">
        <f t="shared" si="0"/>
        <v>2.5897472649919453</v>
      </c>
      <c r="J11" s="176">
        <f t="shared" si="1"/>
        <v>28.389356836688833</v>
      </c>
    </row>
    <row r="12" spans="1:10" ht="25.5" customHeight="1" x14ac:dyDescent="0.25">
      <c r="A12" s="17" t="s">
        <v>294</v>
      </c>
      <c r="B12" s="17" t="s">
        <v>157</v>
      </c>
      <c r="C12" s="18" t="s">
        <v>295</v>
      </c>
      <c r="D12" s="18" t="s">
        <v>1823</v>
      </c>
      <c r="E12" s="17" t="s">
        <v>159</v>
      </c>
      <c r="F12" s="17" t="s">
        <v>4001</v>
      </c>
      <c r="G12" s="174">
        <v>326.77105235245904</v>
      </c>
      <c r="H12" s="174">
        <v>136992.22827772141</v>
      </c>
      <c r="I12" s="175">
        <f t="shared" si="0"/>
        <v>2.3344232688493505</v>
      </c>
      <c r="J12" s="176">
        <f t="shared" si="1"/>
        <v>30.723780105538182</v>
      </c>
    </row>
    <row r="13" spans="1:10" ht="25.5" customHeight="1" x14ac:dyDescent="0.25">
      <c r="A13" s="17" t="s">
        <v>288</v>
      </c>
      <c r="B13" s="17" t="s">
        <v>196</v>
      </c>
      <c r="C13" s="18" t="s">
        <v>1923</v>
      </c>
      <c r="D13" s="18">
        <v>22.06</v>
      </c>
      <c r="E13" s="17" t="s">
        <v>159</v>
      </c>
      <c r="F13" s="17" t="s">
        <v>4002</v>
      </c>
      <c r="G13" s="174">
        <v>642.00550188524596</v>
      </c>
      <c r="H13" s="174">
        <v>131559.76744632461</v>
      </c>
      <c r="I13" s="175">
        <f t="shared" si="0"/>
        <v>2.2418511344198255</v>
      </c>
      <c r="J13" s="176">
        <f t="shared" si="1"/>
        <v>32.965631239958007</v>
      </c>
    </row>
    <row r="14" spans="1:10" ht="24" customHeight="1" x14ac:dyDescent="0.25">
      <c r="A14" s="17" t="s">
        <v>1131</v>
      </c>
      <c r="B14" s="17" t="s">
        <v>145</v>
      </c>
      <c r="C14" s="18" t="s">
        <v>2825</v>
      </c>
      <c r="D14" s="18" t="s">
        <v>1643</v>
      </c>
      <c r="E14" s="17" t="s">
        <v>596</v>
      </c>
      <c r="F14" s="17" t="s">
        <v>3996</v>
      </c>
      <c r="G14" s="174">
        <v>107323.17919800003</v>
      </c>
      <c r="H14" s="174">
        <v>107323.17919800003</v>
      </c>
      <c r="I14" s="175">
        <f t="shared" si="0"/>
        <v>1.8288462780442556</v>
      </c>
      <c r="J14" s="176">
        <f t="shared" si="1"/>
        <v>34.79447751800226</v>
      </c>
    </row>
    <row r="15" spans="1:10" ht="25.5" customHeight="1" x14ac:dyDescent="0.25">
      <c r="A15" s="17" t="s">
        <v>399</v>
      </c>
      <c r="B15" s="17" t="s">
        <v>162</v>
      </c>
      <c r="C15" s="18" t="s">
        <v>400</v>
      </c>
      <c r="D15" s="18" t="s">
        <v>2128</v>
      </c>
      <c r="E15" s="17" t="s">
        <v>255</v>
      </c>
      <c r="F15" s="17" t="s">
        <v>4003</v>
      </c>
      <c r="G15" s="174">
        <v>80.345349106557393</v>
      </c>
      <c r="H15" s="174">
        <v>102386.48872695927</v>
      </c>
      <c r="I15" s="175">
        <f t="shared" si="0"/>
        <v>1.7447223445073736</v>
      </c>
      <c r="J15" s="176">
        <f t="shared" si="1"/>
        <v>36.539199862509633</v>
      </c>
    </row>
    <row r="16" spans="1:10" ht="25.5" customHeight="1" x14ac:dyDescent="0.25">
      <c r="A16" s="17" t="s">
        <v>411</v>
      </c>
      <c r="B16" s="17" t="s">
        <v>162</v>
      </c>
      <c r="C16" s="18" t="s">
        <v>2145</v>
      </c>
      <c r="D16" s="18" t="s">
        <v>2121</v>
      </c>
      <c r="E16" s="17" t="s">
        <v>159</v>
      </c>
      <c r="F16" s="17" t="s">
        <v>4004</v>
      </c>
      <c r="G16" s="174">
        <v>213.346589295082</v>
      </c>
      <c r="H16" s="174">
        <v>100964.13991800461</v>
      </c>
      <c r="I16" s="175">
        <f t="shared" si="0"/>
        <v>1.7204847348430312</v>
      </c>
      <c r="J16" s="176">
        <f t="shared" si="1"/>
        <v>38.259684597352667</v>
      </c>
    </row>
    <row r="17" spans="1:10" ht="39" customHeight="1" x14ac:dyDescent="0.25">
      <c r="A17" s="17" t="s">
        <v>395</v>
      </c>
      <c r="B17" s="17" t="s">
        <v>162</v>
      </c>
      <c r="C17" s="18" t="s">
        <v>396</v>
      </c>
      <c r="D17" s="18" t="s">
        <v>2121</v>
      </c>
      <c r="E17" s="17" t="s">
        <v>159</v>
      </c>
      <c r="F17" s="17" t="s">
        <v>4005</v>
      </c>
      <c r="G17" s="174">
        <v>365.00618990983611</v>
      </c>
      <c r="H17" s="174">
        <v>97394.60165364157</v>
      </c>
      <c r="I17" s="175">
        <f t="shared" si="0"/>
        <v>1.659657830367222</v>
      </c>
      <c r="J17" s="176">
        <f t="shared" si="1"/>
        <v>39.91934242771989</v>
      </c>
    </row>
    <row r="18" spans="1:10" ht="24" customHeight="1" x14ac:dyDescent="0.25">
      <c r="A18" s="17" t="s">
        <v>1615</v>
      </c>
      <c r="B18" s="17" t="s">
        <v>157</v>
      </c>
      <c r="C18" s="18" t="s">
        <v>1616</v>
      </c>
      <c r="D18" s="18" t="s">
        <v>1637</v>
      </c>
      <c r="E18" s="17" t="s">
        <v>266</v>
      </c>
      <c r="F18" s="17" t="s">
        <v>4006</v>
      </c>
      <c r="G18" s="174">
        <v>23.355175680327868</v>
      </c>
      <c r="H18" s="174">
        <v>89683.874612459011</v>
      </c>
      <c r="I18" s="175">
        <f t="shared" si="0"/>
        <v>1.5282627808014082</v>
      </c>
      <c r="J18" s="176">
        <f t="shared" si="1"/>
        <v>41.447605208521296</v>
      </c>
    </row>
    <row r="19" spans="1:10" ht="24" customHeight="1" x14ac:dyDescent="0.25">
      <c r="A19" s="17" t="s">
        <v>291</v>
      </c>
      <c r="B19" s="17" t="s">
        <v>162</v>
      </c>
      <c r="C19" s="18" t="s">
        <v>1926</v>
      </c>
      <c r="D19" s="18" t="s">
        <v>39</v>
      </c>
      <c r="E19" s="17" t="s">
        <v>159</v>
      </c>
      <c r="F19" s="17" t="s">
        <v>4007</v>
      </c>
      <c r="G19" s="174">
        <v>1157.4467368032788</v>
      </c>
      <c r="H19" s="174">
        <v>84840.845807680336</v>
      </c>
      <c r="I19" s="175">
        <f t="shared" si="0"/>
        <v>1.4457348938130803</v>
      </c>
      <c r="J19" s="176">
        <f t="shared" si="1"/>
        <v>42.893340102334378</v>
      </c>
    </row>
    <row r="20" spans="1:10" ht="24" customHeight="1" x14ac:dyDescent="0.25">
      <c r="A20" s="17" t="s">
        <v>1598</v>
      </c>
      <c r="B20" s="17" t="s">
        <v>145</v>
      </c>
      <c r="C20" s="18" t="s">
        <v>1599</v>
      </c>
      <c r="D20" s="18" t="s">
        <v>1643</v>
      </c>
      <c r="E20" s="17" t="s">
        <v>1600</v>
      </c>
      <c r="F20" s="17" t="s">
        <v>4008</v>
      </c>
      <c r="G20" s="174">
        <v>10379.07552</v>
      </c>
      <c r="H20" s="174">
        <v>83032.604160000003</v>
      </c>
      <c r="I20" s="175">
        <f t="shared" si="0"/>
        <v>1.4149214569406623</v>
      </c>
      <c r="J20" s="176">
        <f t="shared" si="1"/>
        <v>44.308261559275039</v>
      </c>
    </row>
    <row r="21" spans="1:10" ht="51.75" customHeight="1" x14ac:dyDescent="0.25">
      <c r="A21" s="17" t="s">
        <v>1563</v>
      </c>
      <c r="B21" s="17" t="s">
        <v>145</v>
      </c>
      <c r="C21" s="18" t="s">
        <v>1564</v>
      </c>
      <c r="D21" s="18" t="s">
        <v>2563</v>
      </c>
      <c r="E21" s="17" t="s">
        <v>159</v>
      </c>
      <c r="F21" s="17" t="s">
        <v>4009</v>
      </c>
      <c r="G21" s="174">
        <v>1677.1819726311476</v>
      </c>
      <c r="H21" s="174">
        <v>81578.131148779023</v>
      </c>
      <c r="I21" s="175">
        <f t="shared" si="0"/>
        <v>1.3901364331185495</v>
      </c>
      <c r="J21" s="176">
        <f t="shared" si="1"/>
        <v>45.698397992393588</v>
      </c>
    </row>
    <row r="22" spans="1:10" ht="39" customHeight="1" x14ac:dyDescent="0.25">
      <c r="A22" s="17" t="s">
        <v>223</v>
      </c>
      <c r="B22" s="17" t="s">
        <v>157</v>
      </c>
      <c r="C22" s="18" t="s">
        <v>224</v>
      </c>
      <c r="D22" s="18" t="s">
        <v>1823</v>
      </c>
      <c r="E22" s="17" t="s">
        <v>164</v>
      </c>
      <c r="F22" s="17" t="s">
        <v>4010</v>
      </c>
      <c r="G22" s="174">
        <v>1124.0534276639344</v>
      </c>
      <c r="H22" s="174">
        <v>76435.633081147535</v>
      </c>
      <c r="I22" s="175">
        <f t="shared" si="0"/>
        <v>1.3025054244108529</v>
      </c>
      <c r="J22" s="176">
        <f t="shared" si="1"/>
        <v>47.000903416804441</v>
      </c>
    </row>
    <row r="23" spans="1:10" ht="64.5" customHeight="1" x14ac:dyDescent="0.25">
      <c r="A23" s="17" t="s">
        <v>1480</v>
      </c>
      <c r="B23" s="17" t="s">
        <v>157</v>
      </c>
      <c r="C23" s="18" t="s">
        <v>1481</v>
      </c>
      <c r="D23" s="18" t="s">
        <v>1795</v>
      </c>
      <c r="E23" s="17" t="s">
        <v>159</v>
      </c>
      <c r="F23" s="17" t="s">
        <v>4011</v>
      </c>
      <c r="G23" s="174">
        <v>622.31593673770499</v>
      </c>
      <c r="H23" s="174">
        <v>75617.609472998534</v>
      </c>
      <c r="I23" s="175">
        <f t="shared" si="0"/>
        <v>1.2885658501055148</v>
      </c>
      <c r="J23" s="176">
        <f t="shared" si="1"/>
        <v>48.289469266909954</v>
      </c>
    </row>
    <row r="24" spans="1:10" ht="24" customHeight="1" x14ac:dyDescent="0.25">
      <c r="A24" s="17" t="s">
        <v>220</v>
      </c>
      <c r="B24" s="17" t="s">
        <v>157</v>
      </c>
      <c r="C24" s="18" t="s">
        <v>221</v>
      </c>
      <c r="D24" s="18" t="s">
        <v>1795</v>
      </c>
      <c r="E24" s="17" t="s">
        <v>159</v>
      </c>
      <c r="F24" s="17" t="s">
        <v>4012</v>
      </c>
      <c r="G24" s="174">
        <v>103.16880985245903</v>
      </c>
      <c r="H24" s="174">
        <v>74751.992866697707</v>
      </c>
      <c r="I24" s="175">
        <f t="shared" si="0"/>
        <v>1.2738152648127892</v>
      </c>
      <c r="J24" s="176">
        <f t="shared" si="1"/>
        <v>49.563284531722744</v>
      </c>
    </row>
    <row r="25" spans="1:10" ht="25.5" customHeight="1" x14ac:dyDescent="0.25">
      <c r="A25" s="17" t="s">
        <v>362</v>
      </c>
      <c r="B25" s="17" t="s">
        <v>162</v>
      </c>
      <c r="C25" s="18" t="s">
        <v>363</v>
      </c>
      <c r="D25" s="18" t="s">
        <v>2043</v>
      </c>
      <c r="E25" s="17" t="s">
        <v>159</v>
      </c>
      <c r="F25" s="17" t="s">
        <v>4013</v>
      </c>
      <c r="G25" s="174">
        <v>269.54724660655739</v>
      </c>
      <c r="H25" s="174">
        <v>74516.336324382792</v>
      </c>
      <c r="I25" s="175">
        <f t="shared" si="0"/>
        <v>1.2697995471129411</v>
      </c>
      <c r="J25" s="176">
        <f t="shared" si="1"/>
        <v>50.833084078835682</v>
      </c>
    </row>
    <row r="26" spans="1:10" ht="25.5" customHeight="1" x14ac:dyDescent="0.25">
      <c r="A26" s="17" t="s">
        <v>1369</v>
      </c>
      <c r="B26" s="17" t="s">
        <v>162</v>
      </c>
      <c r="C26" s="18" t="s">
        <v>1370</v>
      </c>
      <c r="D26" s="18" t="s">
        <v>3035</v>
      </c>
      <c r="E26" s="17" t="s">
        <v>164</v>
      </c>
      <c r="F26" s="17" t="s">
        <v>3996</v>
      </c>
      <c r="G26" s="174">
        <v>70509.309441456149</v>
      </c>
      <c r="H26" s="174">
        <v>70509.309441456149</v>
      </c>
      <c r="I26" s="175">
        <f t="shared" si="0"/>
        <v>1.2015175948298853</v>
      </c>
      <c r="J26" s="176">
        <f t="shared" si="1"/>
        <v>52.03460167366557</v>
      </c>
    </row>
    <row r="27" spans="1:10" ht="24" customHeight="1" x14ac:dyDescent="0.25">
      <c r="A27" s="17" t="s">
        <v>371</v>
      </c>
      <c r="B27" s="17" t="s">
        <v>162</v>
      </c>
      <c r="C27" s="18" t="s">
        <v>2081</v>
      </c>
      <c r="D27" s="18" t="s">
        <v>2043</v>
      </c>
      <c r="E27" s="17" t="s">
        <v>159</v>
      </c>
      <c r="F27" s="17" t="s">
        <v>4014</v>
      </c>
      <c r="G27" s="174">
        <v>192.30356795081968</v>
      </c>
      <c r="H27" s="174">
        <v>69131.209642640169</v>
      </c>
      <c r="I27" s="175">
        <f t="shared" si="0"/>
        <v>1.1780340127493694</v>
      </c>
      <c r="J27" s="176">
        <f t="shared" si="1"/>
        <v>53.212635686414941</v>
      </c>
    </row>
    <row r="28" spans="1:10" ht="25.5" customHeight="1" x14ac:dyDescent="0.25">
      <c r="A28" s="17" t="s">
        <v>303</v>
      </c>
      <c r="B28" s="17" t="s">
        <v>162</v>
      </c>
      <c r="C28" s="18" t="s">
        <v>304</v>
      </c>
      <c r="D28" s="18" t="s">
        <v>1944</v>
      </c>
      <c r="E28" s="17" t="s">
        <v>159</v>
      </c>
      <c r="F28" s="17" t="s">
        <v>4015</v>
      </c>
      <c r="G28" s="174">
        <v>295.64155982786889</v>
      </c>
      <c r="H28" s="174">
        <v>67424.014134343786</v>
      </c>
      <c r="I28" s="175">
        <f t="shared" si="0"/>
        <v>1.1489424579280052</v>
      </c>
      <c r="J28" s="176">
        <f t="shared" si="1"/>
        <v>54.36157814434295</v>
      </c>
    </row>
    <row r="29" spans="1:10" ht="25.5" customHeight="1" x14ac:dyDescent="0.25">
      <c r="A29" s="17" t="s">
        <v>283</v>
      </c>
      <c r="B29" s="17" t="s">
        <v>162</v>
      </c>
      <c r="C29" s="18" t="s">
        <v>284</v>
      </c>
      <c r="D29" s="18" t="s">
        <v>1884</v>
      </c>
      <c r="E29" s="17" t="s">
        <v>159</v>
      </c>
      <c r="F29" s="17" t="s">
        <v>4016</v>
      </c>
      <c r="G29" s="174">
        <v>80.627319147540987</v>
      </c>
      <c r="H29" s="174">
        <v>64001.159666126558</v>
      </c>
      <c r="I29" s="175">
        <f t="shared" si="0"/>
        <v>1.0906151263928723</v>
      </c>
      <c r="J29" s="176">
        <f t="shared" si="1"/>
        <v>55.452193270735819</v>
      </c>
    </row>
    <row r="30" spans="1:10" ht="24" customHeight="1" x14ac:dyDescent="0.25">
      <c r="A30" s="17" t="s">
        <v>392</v>
      </c>
      <c r="B30" s="17" t="s">
        <v>204</v>
      </c>
      <c r="C30" s="18" t="s">
        <v>393</v>
      </c>
      <c r="D30" s="18">
        <v>12</v>
      </c>
      <c r="E30" s="17" t="s">
        <v>159</v>
      </c>
      <c r="F30" s="17" t="s">
        <v>4017</v>
      </c>
      <c r="G30" s="174">
        <v>21.74391830327869</v>
      </c>
      <c r="H30" s="174">
        <v>62586.824687425251</v>
      </c>
      <c r="I30" s="175">
        <f t="shared" si="0"/>
        <v>1.0665140768243195</v>
      </c>
      <c r="J30" s="176">
        <f t="shared" si="1"/>
        <v>56.518707347560138</v>
      </c>
    </row>
    <row r="31" spans="1:10" ht="24" customHeight="1" x14ac:dyDescent="0.25">
      <c r="A31" s="17" t="s">
        <v>1602</v>
      </c>
      <c r="B31" s="17" t="s">
        <v>157</v>
      </c>
      <c r="C31" s="18" t="s">
        <v>1603</v>
      </c>
      <c r="D31" s="18" t="s">
        <v>1637</v>
      </c>
      <c r="E31" s="17" t="s">
        <v>1604</v>
      </c>
      <c r="F31" s="17" t="s">
        <v>4008</v>
      </c>
      <c r="G31" s="174">
        <v>7571.8301296885238</v>
      </c>
      <c r="H31" s="174">
        <v>60574.64103750819</v>
      </c>
      <c r="I31" s="175">
        <f t="shared" si="0"/>
        <v>1.0322253555397667</v>
      </c>
      <c r="J31" s="176">
        <f t="shared" si="1"/>
        <v>57.550932703099903</v>
      </c>
    </row>
    <row r="32" spans="1:10" ht="39" customHeight="1" x14ac:dyDescent="0.25">
      <c r="A32" s="17" t="s">
        <v>349</v>
      </c>
      <c r="B32" s="17" t="s">
        <v>157</v>
      </c>
      <c r="C32" s="18" t="s">
        <v>350</v>
      </c>
      <c r="D32" s="18" t="s">
        <v>2033</v>
      </c>
      <c r="E32" s="17" t="s">
        <v>159</v>
      </c>
      <c r="F32" s="17" t="s">
        <v>4018</v>
      </c>
      <c r="G32" s="174">
        <v>103.57162419672133</v>
      </c>
      <c r="H32" s="174">
        <v>52898.171342233451</v>
      </c>
      <c r="I32" s="175">
        <f t="shared" si="0"/>
        <v>0.90141407007810448</v>
      </c>
      <c r="J32" s="176">
        <f t="shared" si="1"/>
        <v>58.452346773178007</v>
      </c>
    </row>
    <row r="33" spans="1:10" ht="25.5" customHeight="1" x14ac:dyDescent="0.25">
      <c r="A33" s="17" t="s">
        <v>1474</v>
      </c>
      <c r="B33" s="17" t="s">
        <v>162</v>
      </c>
      <c r="C33" s="18" t="s">
        <v>1475</v>
      </c>
      <c r="D33" s="18" t="s">
        <v>3129</v>
      </c>
      <c r="E33" s="17" t="s">
        <v>159</v>
      </c>
      <c r="F33" s="17" t="s">
        <v>4019</v>
      </c>
      <c r="G33" s="174">
        <v>337.67120850819674</v>
      </c>
      <c r="H33" s="174">
        <v>50650.681276229509</v>
      </c>
      <c r="I33" s="175">
        <f t="shared" si="0"/>
        <v>0.86311559743810129</v>
      </c>
      <c r="J33" s="176">
        <f t="shared" si="1"/>
        <v>59.31546237061611</v>
      </c>
    </row>
    <row r="34" spans="1:10" ht="25.5" customHeight="1" x14ac:dyDescent="0.25">
      <c r="A34" s="17" t="s">
        <v>1393</v>
      </c>
      <c r="B34" s="17" t="s">
        <v>157</v>
      </c>
      <c r="C34" s="18" t="s">
        <v>1394</v>
      </c>
      <c r="D34" s="18" t="s">
        <v>1955</v>
      </c>
      <c r="E34" s="17" t="s">
        <v>159</v>
      </c>
      <c r="F34" s="17" t="s">
        <v>4020</v>
      </c>
      <c r="G34" s="174">
        <v>27.753908319672131</v>
      </c>
      <c r="H34" s="174">
        <v>49172.709526295905</v>
      </c>
      <c r="I34" s="175">
        <f t="shared" si="0"/>
        <v>0.83793014212342132</v>
      </c>
      <c r="J34" s="176">
        <f t="shared" si="1"/>
        <v>60.153392512739529</v>
      </c>
    </row>
    <row r="35" spans="1:10" ht="25.5" customHeight="1" x14ac:dyDescent="0.25">
      <c r="A35" s="17" t="s">
        <v>1401</v>
      </c>
      <c r="B35" s="17" t="s">
        <v>157</v>
      </c>
      <c r="C35" s="18" t="s">
        <v>1402</v>
      </c>
      <c r="D35" s="18" t="s">
        <v>1955</v>
      </c>
      <c r="E35" s="17" t="s">
        <v>159</v>
      </c>
      <c r="F35" s="17" t="s">
        <v>4021</v>
      </c>
      <c r="G35" s="174">
        <v>55.024439426229506</v>
      </c>
      <c r="H35" s="174">
        <v>48483.134067239342</v>
      </c>
      <c r="I35" s="175">
        <f t="shared" si="0"/>
        <v>0.82617939525633854</v>
      </c>
      <c r="J35" s="176">
        <f t="shared" si="1"/>
        <v>60.979571907995869</v>
      </c>
    </row>
    <row r="36" spans="1:10" ht="25.5" customHeight="1" x14ac:dyDescent="0.25">
      <c r="A36" s="17" t="s">
        <v>1390</v>
      </c>
      <c r="B36" s="17" t="s">
        <v>157</v>
      </c>
      <c r="C36" s="18" t="s">
        <v>1391</v>
      </c>
      <c r="D36" s="18" t="s">
        <v>1955</v>
      </c>
      <c r="E36" s="17" t="s">
        <v>159</v>
      </c>
      <c r="F36" s="17" t="s">
        <v>4022</v>
      </c>
      <c r="G36" s="174">
        <v>15.266663647540986</v>
      </c>
      <c r="H36" s="174">
        <v>46061.203557632383</v>
      </c>
      <c r="I36" s="175">
        <f t="shared" si="0"/>
        <v>0.78490836106525441</v>
      </c>
      <c r="J36" s="176">
        <f t="shared" si="1"/>
        <v>61.764480269061124</v>
      </c>
    </row>
    <row r="37" spans="1:10" ht="25.5" customHeight="1" x14ac:dyDescent="0.25">
      <c r="A37" s="17" t="s">
        <v>1398</v>
      </c>
      <c r="B37" s="17" t="s">
        <v>157</v>
      </c>
      <c r="C37" s="18" t="s">
        <v>1399</v>
      </c>
      <c r="D37" s="18" t="s">
        <v>1955</v>
      </c>
      <c r="E37" s="17" t="s">
        <v>159</v>
      </c>
      <c r="F37" s="17" t="s">
        <v>4022</v>
      </c>
      <c r="G37" s="174">
        <v>15.202213352459017</v>
      </c>
      <c r="H37" s="174">
        <v>45866.749927837627</v>
      </c>
      <c r="I37" s="175">
        <f t="shared" si="0"/>
        <v>0.78159476376260428</v>
      </c>
      <c r="J37" s="176">
        <f t="shared" si="1"/>
        <v>62.54607503282373</v>
      </c>
    </row>
    <row r="38" spans="1:10" ht="25.5" customHeight="1" x14ac:dyDescent="0.25">
      <c r="A38" s="17" t="s">
        <v>1551</v>
      </c>
      <c r="B38" s="17" t="s">
        <v>157</v>
      </c>
      <c r="C38" s="18" t="s">
        <v>1552</v>
      </c>
      <c r="D38" s="18" t="s">
        <v>2026</v>
      </c>
      <c r="E38" s="17" t="s">
        <v>159</v>
      </c>
      <c r="F38" s="17" t="s">
        <v>4023</v>
      </c>
      <c r="G38" s="174">
        <v>90.705734040983614</v>
      </c>
      <c r="H38" s="174">
        <v>45410.011632937625</v>
      </c>
      <c r="I38" s="175">
        <f t="shared" si="0"/>
        <v>0.77381169083362311</v>
      </c>
      <c r="J38" s="176">
        <f t="shared" si="1"/>
        <v>63.319886723657355</v>
      </c>
    </row>
    <row r="39" spans="1:10" ht="24" customHeight="1" x14ac:dyDescent="0.25">
      <c r="A39" s="17" t="s">
        <v>408</v>
      </c>
      <c r="B39" s="17" t="s">
        <v>157</v>
      </c>
      <c r="C39" s="18" t="s">
        <v>409</v>
      </c>
      <c r="D39" s="18" t="s">
        <v>2026</v>
      </c>
      <c r="E39" s="17" t="s">
        <v>159</v>
      </c>
      <c r="F39" s="17" t="s">
        <v>4024</v>
      </c>
      <c r="G39" s="174">
        <v>193.19781579508199</v>
      </c>
      <c r="H39" s="174">
        <v>45003.4992113064</v>
      </c>
      <c r="I39" s="175">
        <f t="shared" si="0"/>
        <v>0.76688449453889318</v>
      </c>
      <c r="J39" s="176">
        <f t="shared" si="1"/>
        <v>64.086771218196247</v>
      </c>
    </row>
    <row r="40" spans="1:10" ht="25.5" customHeight="1" x14ac:dyDescent="0.25">
      <c r="A40" s="17" t="s">
        <v>156</v>
      </c>
      <c r="B40" s="17" t="s">
        <v>157</v>
      </c>
      <c r="C40" s="18" t="s">
        <v>158</v>
      </c>
      <c r="D40" s="18" t="s">
        <v>1637</v>
      </c>
      <c r="E40" s="17" t="s">
        <v>159</v>
      </c>
      <c r="F40" s="17" t="s">
        <v>4025</v>
      </c>
      <c r="G40" s="174">
        <v>20.295341385964914</v>
      </c>
      <c r="H40" s="174">
        <v>44554.7688514365</v>
      </c>
      <c r="I40" s="175">
        <f t="shared" si="0"/>
        <v>0.75923788124783986</v>
      </c>
      <c r="J40" s="176">
        <f t="shared" si="1"/>
        <v>64.846009099444089</v>
      </c>
    </row>
    <row r="41" spans="1:10" ht="25.5" customHeight="1" x14ac:dyDescent="0.25">
      <c r="A41" s="17" t="s">
        <v>1511</v>
      </c>
      <c r="B41" s="17" t="s">
        <v>162</v>
      </c>
      <c r="C41" s="18" t="s">
        <v>1512</v>
      </c>
      <c r="D41" s="18" t="s">
        <v>2340</v>
      </c>
      <c r="E41" s="17" t="s">
        <v>159</v>
      </c>
      <c r="F41" s="17" t="s">
        <v>4026</v>
      </c>
      <c r="G41" s="174">
        <v>706.80221730327867</v>
      </c>
      <c r="H41" s="174">
        <v>42846.350412924752</v>
      </c>
      <c r="I41" s="175">
        <f t="shared" si="0"/>
        <v>0.73012548701984059</v>
      </c>
      <c r="J41" s="176">
        <f t="shared" si="1"/>
        <v>65.576134586463922</v>
      </c>
    </row>
    <row r="42" spans="1:10" ht="24" customHeight="1" x14ac:dyDescent="0.25">
      <c r="A42" s="17" t="s">
        <v>1422</v>
      </c>
      <c r="B42" s="17" t="s">
        <v>157</v>
      </c>
      <c r="C42" s="18" t="s">
        <v>1423</v>
      </c>
      <c r="D42" s="18" t="s">
        <v>1955</v>
      </c>
      <c r="E42" s="17" t="s">
        <v>159</v>
      </c>
      <c r="F42" s="17" t="s">
        <v>4027</v>
      </c>
      <c r="G42" s="174">
        <v>13.760138000000001</v>
      </c>
      <c r="H42" s="174">
        <v>42368.703314420003</v>
      </c>
      <c r="I42" s="175">
        <f t="shared" si="0"/>
        <v>0.7219861165236735</v>
      </c>
      <c r="J42" s="176">
        <f t="shared" si="1"/>
        <v>66.298120702987589</v>
      </c>
    </row>
    <row r="43" spans="1:10" ht="24" customHeight="1" x14ac:dyDescent="0.25">
      <c r="A43" s="17" t="s">
        <v>280</v>
      </c>
      <c r="B43" s="17" t="s">
        <v>162</v>
      </c>
      <c r="C43" s="18" t="s">
        <v>281</v>
      </c>
      <c r="D43" s="18" t="s">
        <v>1794</v>
      </c>
      <c r="E43" s="17" t="s">
        <v>159</v>
      </c>
      <c r="F43" s="17" t="s">
        <v>4028</v>
      </c>
      <c r="G43" s="174">
        <v>55.330578327868857</v>
      </c>
      <c r="H43" s="174">
        <v>40114.669287704921</v>
      </c>
      <c r="I43" s="175">
        <f t="shared" si="0"/>
        <v>0.68357613117709881</v>
      </c>
      <c r="J43" s="176">
        <f t="shared" si="1"/>
        <v>66.981696834164694</v>
      </c>
    </row>
    <row r="44" spans="1:10" ht="39" customHeight="1" x14ac:dyDescent="0.25">
      <c r="A44" s="17" t="s">
        <v>1501</v>
      </c>
      <c r="B44" s="17" t="s">
        <v>162</v>
      </c>
      <c r="C44" s="18" t="s">
        <v>1502</v>
      </c>
      <c r="D44" s="18" t="s">
        <v>2161</v>
      </c>
      <c r="E44" s="17" t="s">
        <v>159</v>
      </c>
      <c r="F44" s="17" t="s">
        <v>4029</v>
      </c>
      <c r="G44" s="174">
        <v>509.12510600000007</v>
      </c>
      <c r="H44" s="174">
        <v>40073.237093260002</v>
      </c>
      <c r="I44" s="175">
        <f t="shared" si="0"/>
        <v>0.68287010368920642</v>
      </c>
      <c r="J44" s="176">
        <f t="shared" si="1"/>
        <v>67.664566937853905</v>
      </c>
    </row>
    <row r="45" spans="1:10" ht="25.5" customHeight="1" x14ac:dyDescent="0.25">
      <c r="A45" s="17" t="s">
        <v>389</v>
      </c>
      <c r="B45" s="17" t="s">
        <v>162</v>
      </c>
      <c r="C45" s="18" t="s">
        <v>390</v>
      </c>
      <c r="D45" s="18" t="s">
        <v>1794</v>
      </c>
      <c r="E45" s="17" t="s">
        <v>159</v>
      </c>
      <c r="F45" s="17" t="s">
        <v>4030</v>
      </c>
      <c r="G45" s="174">
        <v>45.091037696721315</v>
      </c>
      <c r="H45" s="174">
        <v>39122.787947183278</v>
      </c>
      <c r="I45" s="175">
        <f t="shared" si="0"/>
        <v>0.66667392504203915</v>
      </c>
      <c r="J45" s="176">
        <f t="shared" si="1"/>
        <v>68.331240862895939</v>
      </c>
    </row>
    <row r="46" spans="1:10" ht="24" customHeight="1" x14ac:dyDescent="0.25">
      <c r="A46" s="17" t="s">
        <v>214</v>
      </c>
      <c r="B46" s="17" t="s">
        <v>162</v>
      </c>
      <c r="C46" s="18" t="s">
        <v>215</v>
      </c>
      <c r="D46" s="18" t="s">
        <v>1794</v>
      </c>
      <c r="E46" s="17" t="s">
        <v>159</v>
      </c>
      <c r="F46" s="17" t="s">
        <v>4031</v>
      </c>
      <c r="G46" s="174">
        <v>80.224504803278691</v>
      </c>
      <c r="H46" s="174">
        <v>38640.132738499182</v>
      </c>
      <c r="I46" s="175">
        <f t="shared" si="0"/>
        <v>0.65844921358104058</v>
      </c>
      <c r="J46" s="176">
        <f t="shared" si="1"/>
        <v>68.989690076476975</v>
      </c>
    </row>
    <row r="47" spans="1:10" ht="39" customHeight="1" x14ac:dyDescent="0.25">
      <c r="A47" s="17" t="s">
        <v>945</v>
      </c>
      <c r="B47" s="17" t="s">
        <v>157</v>
      </c>
      <c r="C47" s="18" t="s">
        <v>946</v>
      </c>
      <c r="D47" s="18" t="s">
        <v>2578</v>
      </c>
      <c r="E47" s="17" t="s">
        <v>255</v>
      </c>
      <c r="F47" s="17" t="s">
        <v>4032</v>
      </c>
      <c r="G47" s="174">
        <v>12.13276804918033</v>
      </c>
      <c r="H47" s="174">
        <v>37713.374876391645</v>
      </c>
      <c r="I47" s="175">
        <f t="shared" si="0"/>
        <v>0.64265674750400881</v>
      </c>
      <c r="J47" s="176">
        <f t="shared" si="1"/>
        <v>69.632346823980981</v>
      </c>
    </row>
    <row r="48" spans="1:10" ht="39" customHeight="1" x14ac:dyDescent="0.25">
      <c r="A48" s="17" t="s">
        <v>1354</v>
      </c>
      <c r="B48" s="17" t="s">
        <v>162</v>
      </c>
      <c r="C48" s="18" t="s">
        <v>1355</v>
      </c>
      <c r="D48" s="18" t="s">
        <v>2996</v>
      </c>
      <c r="E48" s="17" t="s">
        <v>164</v>
      </c>
      <c r="F48" s="17" t="s">
        <v>4034</v>
      </c>
      <c r="G48" s="174">
        <v>309.25668466393449</v>
      </c>
      <c r="H48" s="174">
        <v>36492.288790344268</v>
      </c>
      <c r="I48" s="175">
        <f t="shared" si="0"/>
        <v>0.62184876585151427</v>
      </c>
      <c r="J48" s="176">
        <f t="shared" si="1"/>
        <v>70.254195589832491</v>
      </c>
    </row>
    <row r="49" spans="1:10" ht="25.5" customHeight="1" x14ac:dyDescent="0.25">
      <c r="A49" s="17" t="s">
        <v>798</v>
      </c>
      <c r="B49" s="17" t="s">
        <v>157</v>
      </c>
      <c r="C49" s="18" t="s">
        <v>799</v>
      </c>
      <c r="D49" s="18" t="s">
        <v>2578</v>
      </c>
      <c r="E49" s="17" t="s">
        <v>255</v>
      </c>
      <c r="F49" s="17" t="s">
        <v>4035</v>
      </c>
      <c r="G49" s="174">
        <v>3.8186799836065579</v>
      </c>
      <c r="H49" s="174">
        <v>35324.317320354101</v>
      </c>
      <c r="I49" s="175">
        <f t="shared" si="0"/>
        <v>0.60194588660664372</v>
      </c>
      <c r="J49" s="176">
        <f t="shared" si="1"/>
        <v>70.856141476439134</v>
      </c>
    </row>
    <row r="50" spans="1:10" ht="24" customHeight="1" x14ac:dyDescent="0.25">
      <c r="A50" s="17" t="s">
        <v>771</v>
      </c>
      <c r="B50" s="17" t="s">
        <v>157</v>
      </c>
      <c r="C50" s="18" t="s">
        <v>772</v>
      </c>
      <c r="D50" s="18" t="s">
        <v>2550</v>
      </c>
      <c r="E50" s="17" t="s">
        <v>164</v>
      </c>
      <c r="F50" s="17" t="s">
        <v>4036</v>
      </c>
      <c r="G50" s="174">
        <v>1915.4008636315787</v>
      </c>
      <c r="H50" s="174">
        <v>34477.215545368417</v>
      </c>
      <c r="I50" s="175">
        <f t="shared" si="0"/>
        <v>0.5875108042704309</v>
      </c>
      <c r="J50" s="176">
        <f t="shared" si="1"/>
        <v>71.443652280709571</v>
      </c>
    </row>
    <row r="51" spans="1:10" ht="24" customHeight="1" x14ac:dyDescent="0.25">
      <c r="A51" s="17" t="s">
        <v>1507</v>
      </c>
      <c r="B51" s="17" t="s">
        <v>162</v>
      </c>
      <c r="C51" s="18" t="s">
        <v>1508</v>
      </c>
      <c r="D51" s="18" t="s">
        <v>2161</v>
      </c>
      <c r="E51" s="17" t="s">
        <v>159</v>
      </c>
      <c r="F51" s="17" t="s">
        <v>4037</v>
      </c>
      <c r="G51" s="174">
        <v>1262.4926614999999</v>
      </c>
      <c r="H51" s="174">
        <v>33289.406498431999</v>
      </c>
      <c r="I51" s="175">
        <f t="shared" si="0"/>
        <v>0.56726988175257242</v>
      </c>
      <c r="J51" s="176">
        <f t="shared" si="1"/>
        <v>72.010922162462137</v>
      </c>
    </row>
    <row r="52" spans="1:10" ht="24" customHeight="1" x14ac:dyDescent="0.25">
      <c r="A52" s="17" t="s">
        <v>1097</v>
      </c>
      <c r="B52" s="17" t="s">
        <v>162</v>
      </c>
      <c r="C52" s="18" t="s">
        <v>2802</v>
      </c>
      <c r="D52" s="18" t="s">
        <v>2796</v>
      </c>
      <c r="E52" s="17" t="s">
        <v>255</v>
      </c>
      <c r="F52" s="17" t="s">
        <v>4038</v>
      </c>
      <c r="G52" s="174">
        <v>110.86256382786884</v>
      </c>
      <c r="H52" s="174">
        <v>33258.769148360654</v>
      </c>
      <c r="I52" s="175">
        <f t="shared" si="0"/>
        <v>0.56674780437780747</v>
      </c>
      <c r="J52" s="176">
        <f t="shared" si="1"/>
        <v>72.577669966839949</v>
      </c>
    </row>
    <row r="53" spans="1:10" ht="24" customHeight="1" x14ac:dyDescent="0.25">
      <c r="A53" s="17" t="s">
        <v>377</v>
      </c>
      <c r="B53" s="17" t="s">
        <v>162</v>
      </c>
      <c r="C53" s="18" t="s">
        <v>378</v>
      </c>
      <c r="D53" s="18" t="s">
        <v>2089</v>
      </c>
      <c r="E53" s="17" t="s">
        <v>159</v>
      </c>
      <c r="F53" s="17" t="s">
        <v>4039</v>
      </c>
      <c r="G53" s="174">
        <v>596.97891448360656</v>
      </c>
      <c r="H53" s="174">
        <v>32063.737496914509</v>
      </c>
      <c r="I53" s="175">
        <f t="shared" si="0"/>
        <v>0.54638380468804526</v>
      </c>
      <c r="J53" s="176">
        <f t="shared" si="1"/>
        <v>73.124053771527997</v>
      </c>
    </row>
    <row r="54" spans="1:10" ht="25.5" customHeight="1" x14ac:dyDescent="0.25">
      <c r="A54" s="17" t="s">
        <v>1606</v>
      </c>
      <c r="B54" s="17" t="s">
        <v>157</v>
      </c>
      <c r="C54" s="18" t="s">
        <v>1607</v>
      </c>
      <c r="D54" s="18" t="s">
        <v>1637</v>
      </c>
      <c r="E54" s="17" t="s">
        <v>1604</v>
      </c>
      <c r="F54" s="17" t="s">
        <v>4008</v>
      </c>
      <c r="G54" s="174">
        <v>3961.252092614754</v>
      </c>
      <c r="H54" s="174">
        <v>31690.016740918032</v>
      </c>
      <c r="I54" s="175">
        <f t="shared" si="0"/>
        <v>0.54001539649570973</v>
      </c>
      <c r="J54" s="176">
        <f t="shared" si="1"/>
        <v>73.664069168023701</v>
      </c>
    </row>
    <row r="55" spans="1:10" ht="24" customHeight="1" x14ac:dyDescent="0.25">
      <c r="A55" s="17" t="s">
        <v>232</v>
      </c>
      <c r="B55" s="17" t="s">
        <v>162</v>
      </c>
      <c r="C55" s="18" t="s">
        <v>1857</v>
      </c>
      <c r="D55" s="18" t="s">
        <v>33</v>
      </c>
      <c r="E55" s="17" t="s">
        <v>164</v>
      </c>
      <c r="F55" s="17" t="s">
        <v>4041</v>
      </c>
      <c r="G55" s="174">
        <v>3427.0074841065575</v>
      </c>
      <c r="H55" s="174">
        <v>30843.067356959018</v>
      </c>
      <c r="I55" s="175">
        <f t="shared" si="0"/>
        <v>0.52558291098679955</v>
      </c>
      <c r="J55" s="176">
        <f t="shared" si="1"/>
        <v>74.1896520790105</v>
      </c>
    </row>
    <row r="56" spans="1:10" ht="24" customHeight="1" x14ac:dyDescent="0.25">
      <c r="A56" s="17" t="s">
        <v>1396</v>
      </c>
      <c r="B56" s="17" t="s">
        <v>157</v>
      </c>
      <c r="C56" s="18" t="s">
        <v>1397</v>
      </c>
      <c r="D56" s="18" t="s">
        <v>1955</v>
      </c>
      <c r="E56" s="17" t="s">
        <v>159</v>
      </c>
      <c r="F56" s="17" t="s">
        <v>4020</v>
      </c>
      <c r="G56" s="174">
        <v>17.232397647540985</v>
      </c>
      <c r="H56" s="174">
        <v>30531.328208054267</v>
      </c>
      <c r="I56" s="175">
        <f t="shared" si="0"/>
        <v>0.52027070362902716</v>
      </c>
      <c r="J56" s="176">
        <f t="shared" si="1"/>
        <v>74.709922782639524</v>
      </c>
    </row>
    <row r="57" spans="1:10" ht="24" customHeight="1" x14ac:dyDescent="0.25">
      <c r="A57" s="17" t="s">
        <v>414</v>
      </c>
      <c r="B57" s="17" t="s">
        <v>162</v>
      </c>
      <c r="C57" s="18" t="s">
        <v>415</v>
      </c>
      <c r="D57" s="18" t="s">
        <v>129</v>
      </c>
      <c r="E57" s="17" t="s">
        <v>159</v>
      </c>
      <c r="F57" s="17" t="s">
        <v>4042</v>
      </c>
      <c r="G57" s="174">
        <v>16.716795286885251</v>
      </c>
      <c r="H57" s="174">
        <v>27962.684980231566</v>
      </c>
      <c r="I57" s="175">
        <f t="shared" si="0"/>
        <v>0.47649960364921334</v>
      </c>
      <c r="J57" s="176">
        <f t="shared" si="1"/>
        <v>75.18642238628874</v>
      </c>
    </row>
    <row r="58" spans="1:10" ht="25.5" customHeight="1" x14ac:dyDescent="0.25">
      <c r="A58" s="17" t="s">
        <v>241</v>
      </c>
      <c r="B58" s="17" t="s">
        <v>162</v>
      </c>
      <c r="C58" s="18" t="s">
        <v>242</v>
      </c>
      <c r="D58" s="18" t="s">
        <v>1884</v>
      </c>
      <c r="E58" s="17" t="s">
        <v>159</v>
      </c>
      <c r="F58" s="17" t="s">
        <v>4043</v>
      </c>
      <c r="G58" s="174">
        <v>510.7685885245902</v>
      </c>
      <c r="H58" s="174">
        <v>26064.52107240984</v>
      </c>
      <c r="I58" s="175">
        <f t="shared" si="0"/>
        <v>0.44415384177485401</v>
      </c>
      <c r="J58" s="176">
        <f t="shared" si="1"/>
        <v>75.630576228063589</v>
      </c>
    </row>
    <row r="59" spans="1:10" ht="25.5" customHeight="1" x14ac:dyDescent="0.25">
      <c r="A59" s="17" t="s">
        <v>1498</v>
      </c>
      <c r="B59" s="17" t="s">
        <v>157</v>
      </c>
      <c r="C59" s="18" t="s">
        <v>1499</v>
      </c>
      <c r="D59" s="18" t="s">
        <v>1823</v>
      </c>
      <c r="E59" s="17" t="s">
        <v>159</v>
      </c>
      <c r="F59" s="17" t="s">
        <v>4044</v>
      </c>
      <c r="G59" s="174">
        <v>471.71976599180334</v>
      </c>
      <c r="H59" s="174">
        <v>24713.398540310576</v>
      </c>
      <c r="I59" s="175">
        <f t="shared" si="0"/>
        <v>0.4211299672262559</v>
      </c>
      <c r="J59" s="176">
        <f t="shared" si="1"/>
        <v>76.051706195289839</v>
      </c>
    </row>
    <row r="60" spans="1:10" ht="25.5" customHeight="1" x14ac:dyDescent="0.25">
      <c r="A60" s="17" t="s">
        <v>274</v>
      </c>
      <c r="B60" s="17" t="s">
        <v>162</v>
      </c>
      <c r="C60" s="18" t="s">
        <v>275</v>
      </c>
      <c r="D60" s="18" t="s">
        <v>1884</v>
      </c>
      <c r="E60" s="17" t="s">
        <v>255</v>
      </c>
      <c r="F60" s="17" t="s">
        <v>4045</v>
      </c>
      <c r="G60" s="174">
        <v>147.84092063114755</v>
      </c>
      <c r="H60" s="174">
        <v>24543.071233976803</v>
      </c>
      <c r="I60" s="175">
        <f t="shared" si="0"/>
        <v>0.41822749580707502</v>
      </c>
      <c r="J60" s="176">
        <f t="shared" si="1"/>
        <v>76.469933691096912</v>
      </c>
    </row>
    <row r="61" spans="1:10" ht="25.5" customHeight="1" x14ac:dyDescent="0.25">
      <c r="A61" s="17" t="s">
        <v>386</v>
      </c>
      <c r="B61" s="17" t="s">
        <v>157</v>
      </c>
      <c r="C61" s="18" t="s">
        <v>387</v>
      </c>
      <c r="D61" s="18" t="s">
        <v>1893</v>
      </c>
      <c r="E61" s="17" t="s">
        <v>159</v>
      </c>
      <c r="F61" s="17" t="s">
        <v>4046</v>
      </c>
      <c r="G61" s="174">
        <v>42.319675008196725</v>
      </c>
      <c r="H61" s="174">
        <v>23331.048430393894</v>
      </c>
      <c r="I61" s="175">
        <f t="shared" si="0"/>
        <v>0.39757395749595242</v>
      </c>
      <c r="J61" s="176">
        <f t="shared" si="1"/>
        <v>76.867507648592863</v>
      </c>
    </row>
    <row r="62" spans="1:10" ht="51.75" customHeight="1" x14ac:dyDescent="0.25">
      <c r="A62" s="17" t="s">
        <v>217</v>
      </c>
      <c r="B62" s="17" t="s">
        <v>157</v>
      </c>
      <c r="C62" s="18" t="s">
        <v>218</v>
      </c>
      <c r="D62" s="18" t="s">
        <v>1795</v>
      </c>
      <c r="E62" s="17" t="s">
        <v>159</v>
      </c>
      <c r="F62" s="17" t="s">
        <v>4047</v>
      </c>
      <c r="G62" s="174">
        <v>82.947529770491812</v>
      </c>
      <c r="H62" s="174">
        <v>22830.478094030168</v>
      </c>
      <c r="I62" s="175">
        <f t="shared" si="0"/>
        <v>0.38904396235977384</v>
      </c>
      <c r="J62" s="176">
        <f t="shared" si="1"/>
        <v>77.256551610952641</v>
      </c>
    </row>
    <row r="63" spans="1:10" ht="51.75" customHeight="1" x14ac:dyDescent="0.25">
      <c r="A63" s="17" t="s">
        <v>238</v>
      </c>
      <c r="B63" s="17" t="s">
        <v>157</v>
      </c>
      <c r="C63" s="18" t="s">
        <v>239</v>
      </c>
      <c r="D63" s="18" t="s">
        <v>1823</v>
      </c>
      <c r="E63" s="17" t="s">
        <v>159</v>
      </c>
      <c r="F63" s="17" t="s">
        <v>4048</v>
      </c>
      <c r="G63" s="174">
        <v>668.54291088524599</v>
      </c>
      <c r="H63" s="174">
        <v>22743.829828316069</v>
      </c>
      <c r="I63" s="175">
        <f t="shared" si="0"/>
        <v>0.38756742803201349</v>
      </c>
      <c r="J63" s="176">
        <f t="shared" si="1"/>
        <v>77.644119038984655</v>
      </c>
    </row>
    <row r="64" spans="1:10" ht="25.5" customHeight="1" x14ac:dyDescent="0.25">
      <c r="A64" s="17" t="s">
        <v>271</v>
      </c>
      <c r="B64" s="17" t="s">
        <v>162</v>
      </c>
      <c r="C64" s="18" t="s">
        <v>272</v>
      </c>
      <c r="D64" s="18" t="s">
        <v>1884</v>
      </c>
      <c r="E64" s="17" t="s">
        <v>255</v>
      </c>
      <c r="F64" s="17" t="s">
        <v>4049</v>
      </c>
      <c r="G64" s="174">
        <v>973.91646527049193</v>
      </c>
      <c r="H64" s="174">
        <v>22497.470347748364</v>
      </c>
      <c r="I64" s="175">
        <f t="shared" si="0"/>
        <v>0.38336932635012111</v>
      </c>
      <c r="J64" s="176">
        <f t="shared" si="1"/>
        <v>78.027488365334776</v>
      </c>
    </row>
    <row r="65" spans="1:10" ht="51.75" customHeight="1" x14ac:dyDescent="0.25">
      <c r="A65" s="17" t="s">
        <v>444</v>
      </c>
      <c r="B65" s="17" t="s">
        <v>162</v>
      </c>
      <c r="C65" s="18" t="s">
        <v>2186</v>
      </c>
      <c r="D65" s="18" t="s">
        <v>2161</v>
      </c>
      <c r="E65" s="17" t="s">
        <v>164</v>
      </c>
      <c r="F65" s="17" t="s">
        <v>4050</v>
      </c>
      <c r="G65" s="174">
        <v>795.24413472950823</v>
      </c>
      <c r="H65" s="174">
        <v>22266.835772426231</v>
      </c>
      <c r="I65" s="175">
        <f t="shared" si="0"/>
        <v>0.37943918574286206</v>
      </c>
      <c r="J65" s="176">
        <f t="shared" si="1"/>
        <v>78.406927551077644</v>
      </c>
    </row>
    <row r="66" spans="1:10" ht="25.5" customHeight="1" x14ac:dyDescent="0.25">
      <c r="A66" s="17" t="s">
        <v>346</v>
      </c>
      <c r="B66" s="17" t="s">
        <v>157</v>
      </c>
      <c r="C66" s="18" t="s">
        <v>347</v>
      </c>
      <c r="D66" s="18" t="s">
        <v>2026</v>
      </c>
      <c r="E66" s="17" t="s">
        <v>159</v>
      </c>
      <c r="F66" s="17" t="s">
        <v>4018</v>
      </c>
      <c r="G66" s="174">
        <v>41.240132565573766</v>
      </c>
      <c r="H66" s="174">
        <v>21062.985306541144</v>
      </c>
      <c r="I66" s="175">
        <f t="shared" si="0"/>
        <v>0.35892490858197068</v>
      </c>
      <c r="J66" s="176">
        <f t="shared" si="1"/>
        <v>78.765852459659612</v>
      </c>
    </row>
    <row r="67" spans="1:10" ht="25.5" customHeight="1" x14ac:dyDescent="0.25">
      <c r="A67" s="17" t="s">
        <v>1612</v>
      </c>
      <c r="B67" s="17" t="s">
        <v>157</v>
      </c>
      <c r="C67" s="18" t="s">
        <v>1613</v>
      </c>
      <c r="D67" s="18" t="s">
        <v>1637</v>
      </c>
      <c r="E67" s="17" t="s">
        <v>266</v>
      </c>
      <c r="F67" s="17" t="s">
        <v>4051</v>
      </c>
      <c r="G67" s="174">
        <v>29.647135737704918</v>
      </c>
      <c r="H67" s="174">
        <v>20871.583559344261</v>
      </c>
      <c r="I67" s="175">
        <f t="shared" si="0"/>
        <v>0.35566331704519377</v>
      </c>
      <c r="J67" s="176">
        <f t="shared" si="1"/>
        <v>79.121515776704811</v>
      </c>
    </row>
    <row r="68" spans="1:10" ht="39" customHeight="1" x14ac:dyDescent="0.25">
      <c r="A68" s="17" t="s">
        <v>380</v>
      </c>
      <c r="B68" s="17" t="s">
        <v>157</v>
      </c>
      <c r="C68" s="18" t="s">
        <v>381</v>
      </c>
      <c r="D68" s="18" t="s">
        <v>2026</v>
      </c>
      <c r="E68" s="17" t="s">
        <v>159</v>
      </c>
      <c r="F68" s="17" t="s">
        <v>4052</v>
      </c>
      <c r="G68" s="174">
        <v>234.39766692622956</v>
      </c>
      <c r="H68" s="174">
        <v>20634.026619515989</v>
      </c>
      <c r="I68" s="175">
        <f t="shared" si="0"/>
        <v>0.35161521552159847</v>
      </c>
      <c r="J68" s="176">
        <f t="shared" si="1"/>
        <v>79.473130992226416</v>
      </c>
    </row>
    <row r="69" spans="1:10" ht="39" customHeight="1" x14ac:dyDescent="0.25">
      <c r="A69" s="17" t="s">
        <v>903</v>
      </c>
      <c r="B69" s="17" t="s">
        <v>145</v>
      </c>
      <c r="C69" s="18" t="s">
        <v>904</v>
      </c>
      <c r="D69" s="18" t="s">
        <v>1665</v>
      </c>
      <c r="E69" s="17" t="s">
        <v>596</v>
      </c>
      <c r="F69" s="17" t="s">
        <v>4053</v>
      </c>
      <c r="G69" s="174">
        <v>343.02058299999999</v>
      </c>
      <c r="H69" s="174">
        <v>20581.234980000001</v>
      </c>
      <c r="I69" s="175">
        <f t="shared" si="0"/>
        <v>0.3507156168127068</v>
      </c>
      <c r="J69" s="176">
        <f t="shared" si="1"/>
        <v>79.823846609039123</v>
      </c>
    </row>
    <row r="70" spans="1:10" ht="25.5" customHeight="1" x14ac:dyDescent="0.25">
      <c r="A70" s="17" t="s">
        <v>1578</v>
      </c>
      <c r="B70" s="17" t="s">
        <v>162</v>
      </c>
      <c r="C70" s="18" t="s">
        <v>1579</v>
      </c>
      <c r="D70" s="18" t="s">
        <v>3315</v>
      </c>
      <c r="E70" s="17" t="s">
        <v>159</v>
      </c>
      <c r="F70" s="17" t="s">
        <v>4054</v>
      </c>
      <c r="G70" s="174">
        <v>412.02268017213117</v>
      </c>
      <c r="H70" s="174">
        <v>20135.548380012049</v>
      </c>
      <c r="I70" s="175">
        <f t="shared" ref="I70:I133" si="2">(H70/$H$476)*100</f>
        <v>0.34312087087195892</v>
      </c>
      <c r="J70" s="176">
        <f t="shared" si="1"/>
        <v>80.166967479911079</v>
      </c>
    </row>
    <row r="71" spans="1:10" ht="25.5" customHeight="1" x14ac:dyDescent="0.25">
      <c r="A71" s="17" t="s">
        <v>1407</v>
      </c>
      <c r="B71" s="17" t="s">
        <v>157</v>
      </c>
      <c r="C71" s="18" t="s">
        <v>1408</v>
      </c>
      <c r="D71" s="18" t="s">
        <v>1955</v>
      </c>
      <c r="E71" s="17" t="s">
        <v>159</v>
      </c>
      <c r="F71" s="17" t="s">
        <v>4055</v>
      </c>
      <c r="G71" s="174">
        <v>3.1983458934426232</v>
      </c>
      <c r="H71" s="174">
        <v>19497.75623560492</v>
      </c>
      <c r="I71" s="175">
        <f t="shared" si="2"/>
        <v>0.33225254030086288</v>
      </c>
      <c r="J71" s="176">
        <f t="shared" ref="J71:J134" si="3">I71+J70</f>
        <v>80.499220020211936</v>
      </c>
    </row>
    <row r="72" spans="1:10" ht="25.5" customHeight="1" x14ac:dyDescent="0.25">
      <c r="A72" s="17" t="s">
        <v>368</v>
      </c>
      <c r="B72" s="17" t="s">
        <v>204</v>
      </c>
      <c r="C72" s="18" t="s">
        <v>369</v>
      </c>
      <c r="D72" s="18">
        <v>21</v>
      </c>
      <c r="E72" s="17" t="s">
        <v>159</v>
      </c>
      <c r="F72" s="17" t="s">
        <v>4056</v>
      </c>
      <c r="G72" s="174">
        <v>19.3592573852459</v>
      </c>
      <c r="H72" s="174">
        <v>18184.53764710918</v>
      </c>
      <c r="I72" s="175">
        <f t="shared" si="2"/>
        <v>0.30987456989618334</v>
      </c>
      <c r="J72" s="176">
        <f t="shared" si="3"/>
        <v>80.809094590108117</v>
      </c>
    </row>
    <row r="73" spans="1:10" ht="25.5" customHeight="1" x14ac:dyDescent="0.25">
      <c r="A73" s="17" t="s">
        <v>420</v>
      </c>
      <c r="B73" s="17" t="s">
        <v>162</v>
      </c>
      <c r="C73" s="18" t="s">
        <v>421</v>
      </c>
      <c r="D73" s="18" t="s">
        <v>2153</v>
      </c>
      <c r="E73" s="17" t="s">
        <v>164</v>
      </c>
      <c r="F73" s="17" t="s">
        <v>4057</v>
      </c>
      <c r="G73" s="174">
        <v>170.85773226229509</v>
      </c>
      <c r="H73" s="174">
        <v>17940.061887540985</v>
      </c>
      <c r="I73" s="175">
        <f t="shared" si="2"/>
        <v>0.30570856786102685</v>
      </c>
      <c r="J73" s="176">
        <f t="shared" si="3"/>
        <v>81.114803157969149</v>
      </c>
    </row>
    <row r="74" spans="1:10" ht="24" customHeight="1" x14ac:dyDescent="0.25">
      <c r="A74" s="17" t="s">
        <v>207</v>
      </c>
      <c r="B74" s="17" t="s">
        <v>162</v>
      </c>
      <c r="C74" s="18" t="s">
        <v>208</v>
      </c>
      <c r="D74" s="18" t="s">
        <v>129</v>
      </c>
      <c r="E74" s="17" t="s">
        <v>164</v>
      </c>
      <c r="F74" s="17" t="s">
        <v>4058</v>
      </c>
      <c r="G74" s="174">
        <v>353.83212000000003</v>
      </c>
      <c r="H74" s="174">
        <v>17691.606</v>
      </c>
      <c r="I74" s="175">
        <f t="shared" si="2"/>
        <v>0.30147474224587972</v>
      </c>
      <c r="J74" s="176">
        <f t="shared" si="3"/>
        <v>81.416277900215036</v>
      </c>
    </row>
    <row r="75" spans="1:10" ht="24" customHeight="1" x14ac:dyDescent="0.25">
      <c r="A75" s="17" t="s">
        <v>1539</v>
      </c>
      <c r="B75" s="17" t="s">
        <v>196</v>
      </c>
      <c r="C75" s="18" t="s">
        <v>3264</v>
      </c>
      <c r="D75" s="18">
        <v>11.18</v>
      </c>
      <c r="E75" s="17" t="s">
        <v>212</v>
      </c>
      <c r="F75" s="17" t="s">
        <v>4059</v>
      </c>
      <c r="G75" s="174">
        <v>1264.3456074836067</v>
      </c>
      <c r="H75" s="174">
        <v>17624.977768321478</v>
      </c>
      <c r="I75" s="175">
        <f t="shared" si="2"/>
        <v>0.30033936036073144</v>
      </c>
      <c r="J75" s="176">
        <f t="shared" si="3"/>
        <v>81.716617260575774</v>
      </c>
    </row>
    <row r="76" spans="1:10" ht="24" customHeight="1" x14ac:dyDescent="0.25">
      <c r="A76" s="17" t="s">
        <v>200</v>
      </c>
      <c r="B76" s="17" t="s">
        <v>196</v>
      </c>
      <c r="C76" s="18" t="s">
        <v>1676</v>
      </c>
      <c r="D76" s="18">
        <v>2.0099999999999998</v>
      </c>
      <c r="E76" s="17" t="s">
        <v>159</v>
      </c>
      <c r="F76" s="17" t="s">
        <v>4036</v>
      </c>
      <c r="G76" s="174">
        <v>959.38292372950809</v>
      </c>
      <c r="H76" s="174">
        <v>17268.892627131147</v>
      </c>
      <c r="I76" s="175">
        <f t="shared" si="2"/>
        <v>0.29427147278975896</v>
      </c>
      <c r="J76" s="176">
        <f t="shared" si="3"/>
        <v>82.010888733365533</v>
      </c>
    </row>
    <row r="77" spans="1:10" ht="24" customHeight="1" x14ac:dyDescent="0.25">
      <c r="A77" s="17" t="s">
        <v>1339</v>
      </c>
      <c r="B77" s="17" t="s">
        <v>162</v>
      </c>
      <c r="C77" s="18" t="s">
        <v>1340</v>
      </c>
      <c r="D77" s="18" t="s">
        <v>2996</v>
      </c>
      <c r="E77" s="17" t="s">
        <v>164</v>
      </c>
      <c r="F77" s="17" t="s">
        <v>4060</v>
      </c>
      <c r="G77" s="174">
        <v>107.60782392622954</v>
      </c>
      <c r="H77" s="174">
        <v>17002.036180344268</v>
      </c>
      <c r="I77" s="175">
        <f t="shared" si="2"/>
        <v>0.28972409147730344</v>
      </c>
      <c r="J77" s="176">
        <f t="shared" si="3"/>
        <v>82.30061282484283</v>
      </c>
    </row>
    <row r="78" spans="1:10" ht="25.5" customHeight="1" x14ac:dyDescent="0.25">
      <c r="A78" s="17" t="s">
        <v>365</v>
      </c>
      <c r="B78" s="17" t="s">
        <v>157</v>
      </c>
      <c r="C78" s="18" t="s">
        <v>366</v>
      </c>
      <c r="D78" s="18" t="s">
        <v>1893</v>
      </c>
      <c r="E78" s="17" t="s">
        <v>159</v>
      </c>
      <c r="F78" s="17" t="s">
        <v>4061</v>
      </c>
      <c r="G78" s="174">
        <v>71.451208385245906</v>
      </c>
      <c r="H78" s="174">
        <v>16606.689852898853</v>
      </c>
      <c r="I78" s="175">
        <f t="shared" si="2"/>
        <v>0.2829871715976463</v>
      </c>
      <c r="J78" s="176">
        <f t="shared" si="3"/>
        <v>82.583599996440469</v>
      </c>
    </row>
    <row r="79" spans="1:10" ht="25.5" customHeight="1" x14ac:dyDescent="0.25">
      <c r="A79" s="17" t="s">
        <v>822</v>
      </c>
      <c r="B79" s="17" t="s">
        <v>594</v>
      </c>
      <c r="C79" s="18" t="s">
        <v>2606</v>
      </c>
      <c r="D79" s="18" t="s">
        <v>2590</v>
      </c>
      <c r="E79" s="17" t="s">
        <v>808</v>
      </c>
      <c r="F79" s="17" t="s">
        <v>4062</v>
      </c>
      <c r="G79" s="174">
        <v>376.59113045081966</v>
      </c>
      <c r="H79" s="174">
        <v>16193.418609385246</v>
      </c>
      <c r="I79" s="175">
        <f t="shared" si="2"/>
        <v>0.27594480124325904</v>
      </c>
      <c r="J79" s="176">
        <f t="shared" si="3"/>
        <v>82.859544797683725</v>
      </c>
    </row>
    <row r="80" spans="1:10" ht="78" customHeight="1" x14ac:dyDescent="0.25">
      <c r="A80" s="17" t="s">
        <v>1190</v>
      </c>
      <c r="B80" s="17" t="s">
        <v>157</v>
      </c>
      <c r="C80" s="18" t="s">
        <v>1191</v>
      </c>
      <c r="D80" s="18" t="s">
        <v>2578</v>
      </c>
      <c r="E80" s="17" t="s">
        <v>255</v>
      </c>
      <c r="F80" s="17" t="s">
        <v>4063</v>
      </c>
      <c r="G80" s="174">
        <v>16.160911491803276</v>
      </c>
      <c r="H80" s="174">
        <v>16160.911491803276</v>
      </c>
      <c r="I80" s="175">
        <f t="shared" si="2"/>
        <v>0.27539086199691926</v>
      </c>
      <c r="J80" s="176">
        <f t="shared" si="3"/>
        <v>83.13493565968065</v>
      </c>
    </row>
    <row r="81" spans="1:10" ht="25.5" customHeight="1" x14ac:dyDescent="0.25">
      <c r="A81" s="17" t="s">
        <v>1193</v>
      </c>
      <c r="B81" s="17" t="s">
        <v>157</v>
      </c>
      <c r="C81" s="18" t="s">
        <v>1194</v>
      </c>
      <c r="D81" s="18" t="s">
        <v>2550</v>
      </c>
      <c r="E81" s="17" t="s">
        <v>255</v>
      </c>
      <c r="F81" s="17" t="s">
        <v>4064</v>
      </c>
      <c r="G81" s="174">
        <v>6.6383803934426231</v>
      </c>
      <c r="H81" s="174">
        <v>15952.028085442624</v>
      </c>
      <c r="I81" s="175">
        <f t="shared" si="2"/>
        <v>0.271831373327998</v>
      </c>
      <c r="J81" s="176">
        <f t="shared" si="3"/>
        <v>83.406767033008649</v>
      </c>
    </row>
    <row r="82" spans="1:10" ht="24" customHeight="1" x14ac:dyDescent="0.25">
      <c r="A82" s="17" t="s">
        <v>1492</v>
      </c>
      <c r="B82" s="17" t="s">
        <v>145</v>
      </c>
      <c r="C82" s="18" t="s">
        <v>1493</v>
      </c>
      <c r="D82" s="18" t="s">
        <v>3217</v>
      </c>
      <c r="E82" s="17" t="s">
        <v>596</v>
      </c>
      <c r="F82" s="17" t="s">
        <v>3996</v>
      </c>
      <c r="G82" s="174">
        <v>15480.15525</v>
      </c>
      <c r="H82" s="174">
        <v>15480.15525</v>
      </c>
      <c r="I82" s="175">
        <f t="shared" si="2"/>
        <v>0.26379039946514476</v>
      </c>
      <c r="J82" s="176">
        <f t="shared" si="3"/>
        <v>83.6705574324738</v>
      </c>
    </row>
    <row r="83" spans="1:10" ht="39" customHeight="1" x14ac:dyDescent="0.25">
      <c r="A83" s="17" t="s">
        <v>161</v>
      </c>
      <c r="B83" s="17" t="s">
        <v>162</v>
      </c>
      <c r="C83" s="18" t="s">
        <v>163</v>
      </c>
      <c r="D83" s="18" t="s">
        <v>1645</v>
      </c>
      <c r="E83" s="17" t="s">
        <v>164</v>
      </c>
      <c r="F83" s="17" t="s">
        <v>4065</v>
      </c>
      <c r="G83" s="174">
        <v>1270.9591123245616</v>
      </c>
      <c r="H83" s="174">
        <v>15251.509347894738</v>
      </c>
      <c r="I83" s="175">
        <f t="shared" si="2"/>
        <v>0.2598941469483998</v>
      </c>
      <c r="J83" s="176">
        <f t="shared" si="3"/>
        <v>83.930451579422197</v>
      </c>
    </row>
    <row r="84" spans="1:10" ht="51.75" customHeight="1" x14ac:dyDescent="0.25">
      <c r="A84" s="17" t="s">
        <v>1348</v>
      </c>
      <c r="B84" s="17" t="s">
        <v>162</v>
      </c>
      <c r="C84" s="18" t="s">
        <v>1349</v>
      </c>
      <c r="D84" s="18" t="s">
        <v>2996</v>
      </c>
      <c r="E84" s="17" t="s">
        <v>164</v>
      </c>
      <c r="F84" s="17" t="s">
        <v>4066</v>
      </c>
      <c r="G84" s="174">
        <v>266.41335100819674</v>
      </c>
      <c r="H84" s="174">
        <v>15185.561007467215</v>
      </c>
      <c r="I84" s="175">
        <f t="shared" si="2"/>
        <v>0.25877035078586197</v>
      </c>
      <c r="J84" s="176">
        <f t="shared" si="3"/>
        <v>84.189221930208063</v>
      </c>
    </row>
    <row r="85" spans="1:10" ht="24" customHeight="1" x14ac:dyDescent="0.25">
      <c r="A85" s="17" t="s">
        <v>312</v>
      </c>
      <c r="B85" s="17" t="s">
        <v>157</v>
      </c>
      <c r="C85" s="18" t="s">
        <v>313</v>
      </c>
      <c r="D85" s="18" t="s">
        <v>1967</v>
      </c>
      <c r="E85" s="17" t="s">
        <v>164</v>
      </c>
      <c r="F85" s="17" t="s">
        <v>4008</v>
      </c>
      <c r="G85" s="174">
        <v>1835.3268841885249</v>
      </c>
      <c r="H85" s="174">
        <v>14682.615073508199</v>
      </c>
      <c r="I85" s="175">
        <f t="shared" si="2"/>
        <v>0.25019987415395484</v>
      </c>
      <c r="J85" s="176">
        <f t="shared" si="3"/>
        <v>84.439421804362013</v>
      </c>
    </row>
    <row r="86" spans="1:10" ht="25.5" customHeight="1" x14ac:dyDescent="0.25">
      <c r="A86" s="17" t="s">
        <v>1180</v>
      </c>
      <c r="B86" s="17" t="s">
        <v>162</v>
      </c>
      <c r="C86" s="18" t="s">
        <v>2853</v>
      </c>
      <c r="D86" s="18" t="s">
        <v>2667</v>
      </c>
      <c r="E86" s="17" t="s">
        <v>164</v>
      </c>
      <c r="F86" s="17" t="s">
        <v>4041</v>
      </c>
      <c r="G86" s="174">
        <v>1602.4840806311477</v>
      </c>
      <c r="H86" s="174">
        <v>14422.356725680329</v>
      </c>
      <c r="I86" s="175">
        <f t="shared" si="2"/>
        <v>0.24576492809373029</v>
      </c>
      <c r="J86" s="176">
        <f t="shared" si="3"/>
        <v>84.685186732455747</v>
      </c>
    </row>
    <row r="87" spans="1:10" ht="39" customHeight="1" x14ac:dyDescent="0.25">
      <c r="A87" s="17" t="s">
        <v>1119</v>
      </c>
      <c r="B87" s="17" t="s">
        <v>157</v>
      </c>
      <c r="C87" s="18" t="s">
        <v>1120</v>
      </c>
      <c r="D87" s="18" t="s">
        <v>2578</v>
      </c>
      <c r="E87" s="17" t="s">
        <v>255</v>
      </c>
      <c r="F87" s="17" t="s">
        <v>4067</v>
      </c>
      <c r="G87" s="174">
        <v>5.8810894262295088</v>
      </c>
      <c r="H87" s="174">
        <v>14094.030809959018</v>
      </c>
      <c r="I87" s="175">
        <f t="shared" si="2"/>
        <v>0.24017007306390853</v>
      </c>
      <c r="J87" s="176">
        <f t="shared" si="3"/>
        <v>84.925356805519655</v>
      </c>
    </row>
    <row r="88" spans="1:10" ht="51.75" customHeight="1" x14ac:dyDescent="0.25">
      <c r="A88" s="17" t="s">
        <v>810</v>
      </c>
      <c r="B88" s="17" t="s">
        <v>594</v>
      </c>
      <c r="C88" s="18" t="s">
        <v>2593</v>
      </c>
      <c r="D88" s="18" t="s">
        <v>2590</v>
      </c>
      <c r="E88" s="17" t="s">
        <v>808</v>
      </c>
      <c r="F88" s="17" t="s">
        <v>4068</v>
      </c>
      <c r="G88" s="174">
        <v>273.09201283606558</v>
      </c>
      <c r="H88" s="174">
        <v>13982.311057206558</v>
      </c>
      <c r="I88" s="175">
        <f t="shared" si="2"/>
        <v>0.23826630674304308</v>
      </c>
      <c r="J88" s="176">
        <f t="shared" si="3"/>
        <v>85.163623112262698</v>
      </c>
    </row>
    <row r="89" spans="1:10" ht="64.5" customHeight="1" x14ac:dyDescent="0.25">
      <c r="A89" s="17" t="s">
        <v>816</v>
      </c>
      <c r="B89" s="17" t="s">
        <v>594</v>
      </c>
      <c r="C89" s="18" t="s">
        <v>2599</v>
      </c>
      <c r="D89" s="18" t="s">
        <v>2590</v>
      </c>
      <c r="E89" s="17" t="s">
        <v>808</v>
      </c>
      <c r="F89" s="17" t="s">
        <v>4069</v>
      </c>
      <c r="G89" s="174">
        <v>333.47388304098365</v>
      </c>
      <c r="H89" s="174">
        <v>13839.166146200821</v>
      </c>
      <c r="I89" s="175">
        <f t="shared" si="2"/>
        <v>0.23582703836066651</v>
      </c>
      <c r="J89" s="176">
        <f t="shared" si="3"/>
        <v>85.399450150623366</v>
      </c>
    </row>
    <row r="90" spans="1:10" ht="78" customHeight="1" x14ac:dyDescent="0.25">
      <c r="A90" s="17" t="s">
        <v>175</v>
      </c>
      <c r="B90" s="17" t="s">
        <v>157</v>
      </c>
      <c r="C90" s="18" t="s">
        <v>176</v>
      </c>
      <c r="D90" s="18" t="s">
        <v>1648</v>
      </c>
      <c r="E90" s="17" t="s">
        <v>177</v>
      </c>
      <c r="F90" s="17" t="s">
        <v>4070</v>
      </c>
      <c r="G90" s="174">
        <v>0.83785383606557384</v>
      </c>
      <c r="H90" s="174">
        <v>13405.661377049182</v>
      </c>
      <c r="I90" s="175">
        <f t="shared" si="2"/>
        <v>0.22843987754879053</v>
      </c>
      <c r="J90" s="176">
        <f t="shared" si="3"/>
        <v>85.62789002817216</v>
      </c>
    </row>
    <row r="91" spans="1:10" ht="25.5" customHeight="1" x14ac:dyDescent="0.25">
      <c r="A91" s="17" t="s">
        <v>1134</v>
      </c>
      <c r="B91" s="17" t="s">
        <v>157</v>
      </c>
      <c r="C91" s="18" t="s">
        <v>1135</v>
      </c>
      <c r="D91" s="18" t="s">
        <v>2550</v>
      </c>
      <c r="E91" s="17" t="s">
        <v>164</v>
      </c>
      <c r="F91" s="17" t="s">
        <v>4071</v>
      </c>
      <c r="G91" s="174">
        <v>39.056878819672136</v>
      </c>
      <c r="H91" s="174">
        <v>13474.623192786887</v>
      </c>
      <c r="I91" s="175">
        <f t="shared" si="2"/>
        <v>0.22961502499579631</v>
      </c>
      <c r="J91" s="176">
        <f t="shared" si="3"/>
        <v>85.857505053167955</v>
      </c>
    </row>
    <row r="92" spans="1:10" ht="39" customHeight="1" x14ac:dyDescent="0.25">
      <c r="A92" s="17" t="s">
        <v>1144</v>
      </c>
      <c r="B92" s="17" t="s">
        <v>157</v>
      </c>
      <c r="C92" s="18" t="s">
        <v>2828</v>
      </c>
      <c r="D92" s="18" t="s">
        <v>2550</v>
      </c>
      <c r="E92" s="17" t="s">
        <v>164</v>
      </c>
      <c r="F92" s="17" t="s">
        <v>4072</v>
      </c>
      <c r="G92" s="174">
        <v>2646.1599340409839</v>
      </c>
      <c r="H92" s="174">
        <v>13230.79967020492</v>
      </c>
      <c r="I92" s="175">
        <f t="shared" si="2"/>
        <v>0.22546013743929744</v>
      </c>
      <c r="J92" s="176">
        <f t="shared" si="3"/>
        <v>86.082965190607254</v>
      </c>
    </row>
    <row r="93" spans="1:10" ht="25.5" customHeight="1" x14ac:dyDescent="0.25">
      <c r="A93" s="17" t="s">
        <v>195</v>
      </c>
      <c r="B93" s="17" t="s">
        <v>196</v>
      </c>
      <c r="C93" s="18" t="s">
        <v>1662</v>
      </c>
      <c r="D93" s="18">
        <v>2.02</v>
      </c>
      <c r="E93" s="17" t="s">
        <v>198</v>
      </c>
      <c r="F93" s="17" t="s">
        <v>4073</v>
      </c>
      <c r="G93" s="174">
        <v>1230.2218616666669</v>
      </c>
      <c r="H93" s="174">
        <v>12302.218616666669</v>
      </c>
      <c r="I93" s="175">
        <f t="shared" si="2"/>
        <v>0.20963660317282937</v>
      </c>
      <c r="J93" s="176">
        <f t="shared" si="3"/>
        <v>86.292601793780079</v>
      </c>
    </row>
    <row r="94" spans="1:10" ht="24" customHeight="1" x14ac:dyDescent="0.25">
      <c r="A94" s="17" t="s">
        <v>789</v>
      </c>
      <c r="B94" s="17" t="s">
        <v>157</v>
      </c>
      <c r="C94" s="18" t="s">
        <v>790</v>
      </c>
      <c r="D94" s="18" t="s">
        <v>2168</v>
      </c>
      <c r="E94" s="17" t="s">
        <v>255</v>
      </c>
      <c r="F94" s="17" t="s">
        <v>4074</v>
      </c>
      <c r="G94" s="174">
        <v>66.899406295081974</v>
      </c>
      <c r="H94" s="174">
        <v>11700.706161009837</v>
      </c>
      <c r="I94" s="175">
        <f t="shared" si="2"/>
        <v>0.19938649854542417</v>
      </c>
      <c r="J94" s="176">
        <f t="shared" si="3"/>
        <v>86.491988292325502</v>
      </c>
    </row>
    <row r="95" spans="1:10" ht="39" customHeight="1" x14ac:dyDescent="0.25">
      <c r="A95" s="17" t="s">
        <v>973</v>
      </c>
      <c r="B95" s="17" t="s">
        <v>157</v>
      </c>
      <c r="C95" s="18" t="s">
        <v>974</v>
      </c>
      <c r="D95" s="18" t="s">
        <v>2578</v>
      </c>
      <c r="E95" s="17" t="s">
        <v>164</v>
      </c>
      <c r="F95" s="17" t="s">
        <v>4075</v>
      </c>
      <c r="G95" s="174">
        <v>13.542618254098361</v>
      </c>
      <c r="H95" s="174">
        <v>11321.62886042623</v>
      </c>
      <c r="I95" s="175">
        <f t="shared" si="2"/>
        <v>0.1929268118734111</v>
      </c>
      <c r="J95" s="176">
        <f t="shared" si="3"/>
        <v>86.684915104198907</v>
      </c>
    </row>
    <row r="96" spans="1:10" ht="39" customHeight="1" x14ac:dyDescent="0.25">
      <c r="A96" s="17" t="s">
        <v>441</v>
      </c>
      <c r="B96" s="17" t="s">
        <v>157</v>
      </c>
      <c r="C96" s="18" t="s">
        <v>442</v>
      </c>
      <c r="D96" s="18" t="s">
        <v>2168</v>
      </c>
      <c r="E96" s="17" t="s">
        <v>164</v>
      </c>
      <c r="F96" s="17" t="s">
        <v>4076</v>
      </c>
      <c r="G96" s="174">
        <v>664.87730035245909</v>
      </c>
      <c r="H96" s="174">
        <v>11302.914105991804</v>
      </c>
      <c r="I96" s="175">
        <f t="shared" si="2"/>
        <v>0.1926079021164725</v>
      </c>
      <c r="J96" s="176">
        <f t="shared" si="3"/>
        <v>86.877523006315386</v>
      </c>
    </row>
    <row r="97" spans="1:10" ht="25.5" customHeight="1" x14ac:dyDescent="0.25">
      <c r="A97" s="17" t="s">
        <v>1067</v>
      </c>
      <c r="B97" s="17" t="s">
        <v>157</v>
      </c>
      <c r="C97" s="18" t="s">
        <v>1068</v>
      </c>
      <c r="D97" s="18" t="s">
        <v>2578</v>
      </c>
      <c r="E97" s="17" t="s">
        <v>164</v>
      </c>
      <c r="F97" s="17" t="s">
        <v>4077</v>
      </c>
      <c r="G97" s="174">
        <v>45.759709508196728</v>
      </c>
      <c r="H97" s="174">
        <v>11073.849700983608</v>
      </c>
      <c r="I97" s="175">
        <f t="shared" si="2"/>
        <v>0.18870451807900571</v>
      </c>
      <c r="J97" s="176">
        <f t="shared" si="3"/>
        <v>87.066227524394392</v>
      </c>
    </row>
    <row r="98" spans="1:10" ht="39" customHeight="1" x14ac:dyDescent="0.25">
      <c r="A98" s="17" t="s">
        <v>1609</v>
      </c>
      <c r="B98" s="17" t="s">
        <v>145</v>
      </c>
      <c r="C98" s="18" t="s">
        <v>1610</v>
      </c>
      <c r="D98" s="18" t="s">
        <v>1665</v>
      </c>
      <c r="E98" s="17" t="s">
        <v>1604</v>
      </c>
      <c r="F98" s="17" t="s">
        <v>4008</v>
      </c>
      <c r="G98" s="174">
        <v>1376.0138000000002</v>
      </c>
      <c r="H98" s="174">
        <v>11008.110400000001</v>
      </c>
      <c r="I98" s="175">
        <f t="shared" si="2"/>
        <v>0.18758428406410299</v>
      </c>
      <c r="J98" s="176">
        <f t="shared" si="3"/>
        <v>87.253811808458494</v>
      </c>
    </row>
    <row r="99" spans="1:10" ht="39" customHeight="1" x14ac:dyDescent="0.25">
      <c r="A99" s="17" t="s">
        <v>359</v>
      </c>
      <c r="B99" s="17" t="s">
        <v>196</v>
      </c>
      <c r="C99" s="18" t="s">
        <v>2053</v>
      </c>
      <c r="D99" s="18">
        <v>22.01</v>
      </c>
      <c r="E99" s="17" t="s">
        <v>159</v>
      </c>
      <c r="F99" s="17" t="s">
        <v>4078</v>
      </c>
      <c r="G99" s="174">
        <v>162.23750529508197</v>
      </c>
      <c r="H99" s="174">
        <v>10960.765857735738</v>
      </c>
      <c r="I99" s="175">
        <f t="shared" si="2"/>
        <v>0.186777506902331</v>
      </c>
      <c r="J99" s="176">
        <f t="shared" si="3"/>
        <v>87.440589315360825</v>
      </c>
    </row>
    <row r="100" spans="1:10" ht="25.5" customHeight="1" x14ac:dyDescent="0.25">
      <c r="A100" s="17" t="s">
        <v>774</v>
      </c>
      <c r="B100" s="17" t="s">
        <v>157</v>
      </c>
      <c r="C100" s="18" t="s">
        <v>775</v>
      </c>
      <c r="D100" s="18" t="s">
        <v>2550</v>
      </c>
      <c r="E100" s="17" t="s">
        <v>164</v>
      </c>
      <c r="F100" s="17" t="s">
        <v>4072</v>
      </c>
      <c r="G100" s="174">
        <v>2169.1702257192983</v>
      </c>
      <c r="H100" s="174">
        <v>10845.851128596492</v>
      </c>
      <c r="I100" s="175">
        <f t="shared" si="2"/>
        <v>0.18481929641835859</v>
      </c>
      <c r="J100" s="176">
        <f t="shared" si="3"/>
        <v>87.625408611779179</v>
      </c>
    </row>
    <row r="101" spans="1:10" ht="25.5" customHeight="1" x14ac:dyDescent="0.25">
      <c r="A101" s="17" t="s">
        <v>1595</v>
      </c>
      <c r="B101" s="17" t="s">
        <v>204</v>
      </c>
      <c r="C101" s="18" t="s">
        <v>1596</v>
      </c>
      <c r="D101" s="18">
        <v>27</v>
      </c>
      <c r="E101" s="17" t="s">
        <v>159</v>
      </c>
      <c r="F101" s="17" t="s">
        <v>4079</v>
      </c>
      <c r="G101" s="174">
        <v>3.4883722213114758</v>
      </c>
      <c r="H101" s="174">
        <v>10767.802721577624</v>
      </c>
      <c r="I101" s="175">
        <f t="shared" si="2"/>
        <v>0.18348930843486433</v>
      </c>
      <c r="J101" s="176">
        <f t="shared" si="3"/>
        <v>87.808897920214037</v>
      </c>
    </row>
    <row r="102" spans="1:10" ht="24" customHeight="1" x14ac:dyDescent="0.25">
      <c r="A102" s="17" t="s">
        <v>277</v>
      </c>
      <c r="B102" s="17" t="s">
        <v>162</v>
      </c>
      <c r="C102" s="18" t="s">
        <v>278</v>
      </c>
      <c r="D102" s="18" t="s">
        <v>1884</v>
      </c>
      <c r="E102" s="17" t="s">
        <v>255</v>
      </c>
      <c r="F102" s="17" t="s">
        <v>4080</v>
      </c>
      <c r="G102" s="174">
        <v>867.58959095901662</v>
      </c>
      <c r="H102" s="174">
        <v>10393.72329968902</v>
      </c>
      <c r="I102" s="175">
        <f t="shared" si="2"/>
        <v>0.17711478837753578</v>
      </c>
      <c r="J102" s="176">
        <f t="shared" si="3"/>
        <v>87.986012708591574</v>
      </c>
    </row>
    <row r="103" spans="1:10" ht="24" customHeight="1" x14ac:dyDescent="0.25">
      <c r="A103" s="17" t="s">
        <v>334</v>
      </c>
      <c r="B103" s="17" t="s">
        <v>162</v>
      </c>
      <c r="C103" s="18" t="s">
        <v>335</v>
      </c>
      <c r="D103" s="18" t="s">
        <v>1944</v>
      </c>
      <c r="E103" s="17" t="s">
        <v>159</v>
      </c>
      <c r="F103" s="17" t="s">
        <v>4081</v>
      </c>
      <c r="G103" s="174">
        <v>182.4265602295082</v>
      </c>
      <c r="H103" s="174">
        <v>10226.832966466231</v>
      </c>
      <c r="I103" s="175">
        <f t="shared" si="2"/>
        <v>0.1742708848793644</v>
      </c>
      <c r="J103" s="176">
        <f t="shared" si="3"/>
        <v>88.160283593470936</v>
      </c>
    </row>
    <row r="104" spans="1:10" ht="51.75" customHeight="1" x14ac:dyDescent="0.25">
      <c r="A104" s="17" t="s">
        <v>450</v>
      </c>
      <c r="B104" s="17" t="s">
        <v>162</v>
      </c>
      <c r="C104" s="18" t="s">
        <v>451</v>
      </c>
      <c r="D104" s="18" t="s">
        <v>2161</v>
      </c>
      <c r="E104" s="17" t="s">
        <v>164</v>
      </c>
      <c r="F104" s="17" t="s">
        <v>4050</v>
      </c>
      <c r="G104" s="174">
        <v>348.40218263934429</v>
      </c>
      <c r="H104" s="174">
        <v>9755.2611139016408</v>
      </c>
      <c r="I104" s="175">
        <f t="shared" si="2"/>
        <v>0.16623503993106961</v>
      </c>
      <c r="J104" s="176">
        <f t="shared" si="3"/>
        <v>88.326518633402003</v>
      </c>
    </row>
    <row r="105" spans="1:10" ht="24" customHeight="1" x14ac:dyDescent="0.25">
      <c r="A105" s="17" t="s">
        <v>1416</v>
      </c>
      <c r="B105" s="17" t="s">
        <v>594</v>
      </c>
      <c r="C105" s="18" t="s">
        <v>3098</v>
      </c>
      <c r="D105" s="18" t="s">
        <v>3099</v>
      </c>
      <c r="E105" s="17" t="s">
        <v>159</v>
      </c>
      <c r="F105" s="17" t="s">
        <v>4082</v>
      </c>
      <c r="G105" s="174">
        <v>9.1922233360655738</v>
      </c>
      <c r="H105" s="174">
        <v>9663.2328598055738</v>
      </c>
      <c r="I105" s="175">
        <f t="shared" si="2"/>
        <v>0.1646668276284132</v>
      </c>
      <c r="J105" s="176">
        <f t="shared" si="3"/>
        <v>88.491185461030412</v>
      </c>
    </row>
    <row r="106" spans="1:10" ht="51.75" customHeight="1" x14ac:dyDescent="0.25">
      <c r="A106" s="17" t="s">
        <v>1536</v>
      </c>
      <c r="B106" s="17" t="s">
        <v>157</v>
      </c>
      <c r="C106" s="18" t="s">
        <v>1537</v>
      </c>
      <c r="D106" s="18" t="s">
        <v>2026</v>
      </c>
      <c r="E106" s="17" t="s">
        <v>159</v>
      </c>
      <c r="F106" s="17" t="s">
        <v>4083</v>
      </c>
      <c r="G106" s="174">
        <v>81.988831631147534</v>
      </c>
      <c r="H106" s="174">
        <v>9579.5750877832779</v>
      </c>
      <c r="I106" s="175">
        <f t="shared" si="2"/>
        <v>0.16324125296564451</v>
      </c>
      <c r="J106" s="176">
        <f t="shared" si="3"/>
        <v>88.65442671399606</v>
      </c>
    </row>
    <row r="107" spans="1:10" ht="39" customHeight="1" x14ac:dyDescent="0.25">
      <c r="A107" s="17" t="s">
        <v>423</v>
      </c>
      <c r="B107" s="17" t="s">
        <v>162</v>
      </c>
      <c r="C107" s="18" t="s">
        <v>2156</v>
      </c>
      <c r="D107" s="18" t="s">
        <v>2128</v>
      </c>
      <c r="E107" s="17" t="s">
        <v>255</v>
      </c>
      <c r="F107" s="17" t="s">
        <v>4084</v>
      </c>
      <c r="G107" s="174">
        <v>108.92905497540984</v>
      </c>
      <c r="H107" s="174">
        <v>9256.791091810328</v>
      </c>
      <c r="I107" s="175">
        <f t="shared" si="2"/>
        <v>0.15774083531068206</v>
      </c>
      <c r="J107" s="176">
        <f t="shared" si="3"/>
        <v>88.812167549306736</v>
      </c>
    </row>
    <row r="108" spans="1:10" ht="24" customHeight="1" x14ac:dyDescent="0.25">
      <c r="A108" s="17" t="s">
        <v>1514</v>
      </c>
      <c r="B108" s="17" t="s">
        <v>162</v>
      </c>
      <c r="C108" s="18" t="s">
        <v>3242</v>
      </c>
      <c r="D108" s="18" t="s">
        <v>2161</v>
      </c>
      <c r="E108" s="17" t="s">
        <v>164</v>
      </c>
      <c r="F108" s="17" t="s">
        <v>4076</v>
      </c>
      <c r="G108" s="174">
        <v>540.13375422131151</v>
      </c>
      <c r="H108" s="174">
        <v>9182.2738217622955</v>
      </c>
      <c r="I108" s="175">
        <f t="shared" si="2"/>
        <v>0.15647101985240217</v>
      </c>
      <c r="J108" s="176">
        <f t="shared" si="3"/>
        <v>88.96863856915914</v>
      </c>
    </row>
    <row r="109" spans="1:10" ht="25.5" customHeight="1" x14ac:dyDescent="0.25">
      <c r="A109" s="17" t="s">
        <v>1477</v>
      </c>
      <c r="B109" s="17" t="s">
        <v>162</v>
      </c>
      <c r="C109" s="18" t="s">
        <v>3187</v>
      </c>
      <c r="D109" s="18" t="s">
        <v>2089</v>
      </c>
      <c r="E109" s="17" t="s">
        <v>255</v>
      </c>
      <c r="F109" s="17" t="s">
        <v>4085</v>
      </c>
      <c r="G109" s="174">
        <v>216.02127654098362</v>
      </c>
      <c r="H109" s="174">
        <v>9180.9042529918042</v>
      </c>
      <c r="I109" s="175">
        <f t="shared" si="2"/>
        <v>0.15644768164375836</v>
      </c>
      <c r="J109" s="176">
        <f t="shared" si="3"/>
        <v>89.125086250802894</v>
      </c>
    </row>
    <row r="110" spans="1:10" ht="51.75" customHeight="1" x14ac:dyDescent="0.25">
      <c r="A110" s="17" t="s">
        <v>229</v>
      </c>
      <c r="B110" s="17" t="s">
        <v>162</v>
      </c>
      <c r="C110" s="18" t="s">
        <v>1836</v>
      </c>
      <c r="D110" s="18" t="s">
        <v>33</v>
      </c>
      <c r="E110" s="17" t="s">
        <v>164</v>
      </c>
      <c r="F110" s="17" t="s">
        <v>4086</v>
      </c>
      <c r="G110" s="174">
        <v>1432.6333842295082</v>
      </c>
      <c r="H110" s="174">
        <v>8595.8003053770499</v>
      </c>
      <c r="I110" s="175">
        <f t="shared" si="2"/>
        <v>0.14647718706038335</v>
      </c>
      <c r="J110" s="176">
        <f t="shared" si="3"/>
        <v>89.271563437863279</v>
      </c>
    </row>
    <row r="111" spans="1:10" ht="25.5" customHeight="1" x14ac:dyDescent="0.25">
      <c r="A111" s="17" t="s">
        <v>786</v>
      </c>
      <c r="B111" s="17" t="s">
        <v>157</v>
      </c>
      <c r="C111" s="18" t="s">
        <v>787</v>
      </c>
      <c r="D111" s="18" t="s">
        <v>2168</v>
      </c>
      <c r="E111" s="17" t="s">
        <v>255</v>
      </c>
      <c r="F111" s="17" t="s">
        <v>4087</v>
      </c>
      <c r="G111" s="174">
        <v>54.710244237704927</v>
      </c>
      <c r="H111" s="174">
        <v>8480.087856844264</v>
      </c>
      <c r="I111" s="175">
        <f t="shared" si="2"/>
        <v>0.14450538299714222</v>
      </c>
      <c r="J111" s="176">
        <f t="shared" si="3"/>
        <v>89.416068820860417</v>
      </c>
    </row>
    <row r="112" spans="1:10" ht="25.5" customHeight="1" x14ac:dyDescent="0.25">
      <c r="A112" s="17" t="s">
        <v>306</v>
      </c>
      <c r="B112" s="17" t="s">
        <v>157</v>
      </c>
      <c r="C112" s="18" t="s">
        <v>307</v>
      </c>
      <c r="D112" s="18" t="s">
        <v>1955</v>
      </c>
      <c r="E112" s="17" t="s">
        <v>159</v>
      </c>
      <c r="F112" s="17" t="s">
        <v>4088</v>
      </c>
      <c r="G112" s="174">
        <v>29.518235147540988</v>
      </c>
      <c r="H112" s="174">
        <v>8447.5285345232805</v>
      </c>
      <c r="I112" s="175">
        <f t="shared" si="2"/>
        <v>0.14395055415320238</v>
      </c>
      <c r="J112" s="176">
        <f t="shared" si="3"/>
        <v>89.560019375013624</v>
      </c>
    </row>
    <row r="113" spans="1:10" ht="24" customHeight="1" x14ac:dyDescent="0.25">
      <c r="A113" s="17" t="s">
        <v>383</v>
      </c>
      <c r="B113" s="17" t="s">
        <v>162</v>
      </c>
      <c r="C113" s="18" t="s">
        <v>384</v>
      </c>
      <c r="D113" s="18" t="s">
        <v>2108</v>
      </c>
      <c r="E113" s="17" t="s">
        <v>159</v>
      </c>
      <c r="F113" s="17" t="s">
        <v>4089</v>
      </c>
      <c r="G113" s="174">
        <v>357.74747542622953</v>
      </c>
      <c r="H113" s="174">
        <v>8442.8404200590176</v>
      </c>
      <c r="I113" s="175">
        <f t="shared" si="2"/>
        <v>0.14387066609217883</v>
      </c>
      <c r="J113" s="176">
        <f t="shared" si="3"/>
        <v>89.703890041105808</v>
      </c>
    </row>
    <row r="114" spans="1:10" ht="25.5" customHeight="1" x14ac:dyDescent="0.25">
      <c r="A114" s="17" t="s">
        <v>483</v>
      </c>
      <c r="B114" s="17" t="s">
        <v>157</v>
      </c>
      <c r="C114" s="18" t="s">
        <v>484</v>
      </c>
      <c r="D114" s="18" t="s">
        <v>1648</v>
      </c>
      <c r="E114" s="17" t="s">
        <v>164</v>
      </c>
      <c r="F114" s="17" t="s">
        <v>4090</v>
      </c>
      <c r="G114" s="174">
        <v>379.50750630327872</v>
      </c>
      <c r="H114" s="174">
        <v>8349.1651386721314</v>
      </c>
      <c r="I114" s="175">
        <f t="shared" si="2"/>
        <v>0.14227438753437455</v>
      </c>
      <c r="J114" s="176">
        <f t="shared" si="3"/>
        <v>89.846164428640179</v>
      </c>
    </row>
    <row r="115" spans="1:10" ht="24" customHeight="1" x14ac:dyDescent="0.25">
      <c r="A115" s="17" t="s">
        <v>1530</v>
      </c>
      <c r="B115" s="17" t="s">
        <v>162</v>
      </c>
      <c r="C115" s="18" t="s">
        <v>1531</v>
      </c>
      <c r="D115" s="18" t="s">
        <v>3072</v>
      </c>
      <c r="E115" s="17" t="s">
        <v>212</v>
      </c>
      <c r="F115" s="17" t="s">
        <v>4091</v>
      </c>
      <c r="G115" s="174">
        <v>189.12939091803281</v>
      </c>
      <c r="H115" s="174">
        <v>8321.6932003934435</v>
      </c>
      <c r="I115" s="175">
        <f t="shared" si="2"/>
        <v>0.14180625052569584</v>
      </c>
      <c r="J115" s="176">
        <f t="shared" si="3"/>
        <v>89.987970679165869</v>
      </c>
    </row>
    <row r="116" spans="1:10" ht="24" customHeight="1" x14ac:dyDescent="0.25">
      <c r="A116" s="17" t="s">
        <v>1128</v>
      </c>
      <c r="B116" s="17" t="s">
        <v>157</v>
      </c>
      <c r="C116" s="18" t="s">
        <v>1129</v>
      </c>
      <c r="D116" s="18" t="s">
        <v>2578</v>
      </c>
      <c r="E116" s="17" t="s">
        <v>164</v>
      </c>
      <c r="F116" s="17" t="s">
        <v>4041</v>
      </c>
      <c r="G116" s="174">
        <v>875.00137489344263</v>
      </c>
      <c r="H116" s="174">
        <v>7875.0123740409836</v>
      </c>
      <c r="I116" s="175">
        <f t="shared" si="2"/>
        <v>0.13419456241830838</v>
      </c>
      <c r="J116" s="176">
        <f t="shared" si="3"/>
        <v>90.122165241584185</v>
      </c>
    </row>
    <row r="117" spans="1:10" ht="51.75" customHeight="1" x14ac:dyDescent="0.25">
      <c r="A117" s="17" t="s">
        <v>1290</v>
      </c>
      <c r="B117" s="17" t="s">
        <v>157</v>
      </c>
      <c r="C117" s="18" t="s">
        <v>1291</v>
      </c>
      <c r="D117" s="18" t="s">
        <v>2550</v>
      </c>
      <c r="E117" s="17" t="s">
        <v>164</v>
      </c>
      <c r="F117" s="17" t="s">
        <v>4086</v>
      </c>
      <c r="G117" s="174">
        <v>1259.3426533278691</v>
      </c>
      <c r="H117" s="174">
        <v>7556.0559199672152</v>
      </c>
      <c r="I117" s="175">
        <f t="shared" si="2"/>
        <v>0.12875936819232633</v>
      </c>
      <c r="J117" s="176">
        <f t="shared" si="3"/>
        <v>90.250924609776504</v>
      </c>
    </row>
    <row r="118" spans="1:10" ht="39" customHeight="1" x14ac:dyDescent="0.25">
      <c r="A118" s="17" t="s">
        <v>468</v>
      </c>
      <c r="B118" s="17" t="s">
        <v>162</v>
      </c>
      <c r="C118" s="18" t="s">
        <v>469</v>
      </c>
      <c r="D118" s="18" t="s">
        <v>2161</v>
      </c>
      <c r="E118" s="17" t="s">
        <v>164</v>
      </c>
      <c r="F118" s="17" t="s">
        <v>4086</v>
      </c>
      <c r="G118" s="174">
        <v>1257.5863827868852</v>
      </c>
      <c r="H118" s="174">
        <v>7545.5182967213113</v>
      </c>
      <c r="I118" s="175">
        <f t="shared" si="2"/>
        <v>0.12857980126934926</v>
      </c>
      <c r="J118" s="176">
        <f t="shared" si="3"/>
        <v>90.379504411045858</v>
      </c>
    </row>
    <row r="119" spans="1:10" ht="25.5" customHeight="1" x14ac:dyDescent="0.25">
      <c r="A119" s="17" t="s">
        <v>1115</v>
      </c>
      <c r="B119" s="17" t="s">
        <v>157</v>
      </c>
      <c r="C119" s="18" t="s">
        <v>1116</v>
      </c>
      <c r="D119" s="18" t="s">
        <v>2578</v>
      </c>
      <c r="E119" s="17" t="s">
        <v>255</v>
      </c>
      <c r="F119" s="17" t="s">
        <v>4092</v>
      </c>
      <c r="G119" s="174">
        <v>2.6424620983606557</v>
      </c>
      <c r="H119" s="174">
        <v>7397.0441519409842</v>
      </c>
      <c r="I119" s="175">
        <f t="shared" si="2"/>
        <v>0.12604971979863219</v>
      </c>
      <c r="J119" s="176">
        <f t="shared" si="3"/>
        <v>90.505554130844487</v>
      </c>
    </row>
    <row r="120" spans="1:10" ht="25.5" customHeight="1" x14ac:dyDescent="0.25">
      <c r="A120" s="17" t="s">
        <v>235</v>
      </c>
      <c r="B120" s="17" t="s">
        <v>162</v>
      </c>
      <c r="C120" s="18" t="s">
        <v>1864</v>
      </c>
      <c r="D120" s="18" t="s">
        <v>33</v>
      </c>
      <c r="E120" s="17" t="s">
        <v>164</v>
      </c>
      <c r="F120" s="17" t="s">
        <v>4093</v>
      </c>
      <c r="G120" s="174">
        <v>1846.509010385246</v>
      </c>
      <c r="H120" s="174">
        <v>7386.0360415409841</v>
      </c>
      <c r="I120" s="175">
        <f t="shared" si="2"/>
        <v>0.1258621355145681</v>
      </c>
      <c r="J120" s="176">
        <f t="shared" si="3"/>
        <v>90.631416266359054</v>
      </c>
    </row>
    <row r="121" spans="1:10" ht="64.5" customHeight="1" x14ac:dyDescent="0.25">
      <c r="A121" s="17" t="s">
        <v>1231</v>
      </c>
      <c r="B121" s="17" t="s">
        <v>162</v>
      </c>
      <c r="C121" s="18" t="s">
        <v>1232</v>
      </c>
      <c r="D121" s="18" t="s">
        <v>1648</v>
      </c>
      <c r="E121" s="17" t="s">
        <v>164</v>
      </c>
      <c r="F121" s="17" t="s">
        <v>4094</v>
      </c>
      <c r="G121" s="174">
        <v>3635.6250329999998</v>
      </c>
      <c r="H121" s="174">
        <v>7271.2500659999996</v>
      </c>
      <c r="I121" s="175">
        <f t="shared" si="2"/>
        <v>0.12390611906305657</v>
      </c>
      <c r="J121" s="176">
        <f t="shared" si="3"/>
        <v>90.755322385422105</v>
      </c>
    </row>
    <row r="122" spans="1:10" ht="25.5" customHeight="1" x14ac:dyDescent="0.25">
      <c r="A122" s="17" t="s">
        <v>1572</v>
      </c>
      <c r="B122" s="17" t="s">
        <v>157</v>
      </c>
      <c r="C122" s="18" t="s">
        <v>1573</v>
      </c>
      <c r="D122" s="18" t="s">
        <v>3298</v>
      </c>
      <c r="E122" s="17" t="s">
        <v>164</v>
      </c>
      <c r="F122" s="17" t="s">
        <v>4095</v>
      </c>
      <c r="G122" s="174">
        <v>66.045439885245912</v>
      </c>
      <c r="H122" s="174">
        <v>7264.9983873770507</v>
      </c>
      <c r="I122" s="175">
        <f t="shared" si="2"/>
        <v>0.12379958700477664</v>
      </c>
      <c r="J122" s="176">
        <f t="shared" si="3"/>
        <v>90.879121972426887</v>
      </c>
    </row>
    <row r="123" spans="1:10" ht="24" customHeight="1" x14ac:dyDescent="0.25">
      <c r="A123" s="17" t="s">
        <v>1504</v>
      </c>
      <c r="B123" s="17" t="s">
        <v>162</v>
      </c>
      <c r="C123" s="18" t="s">
        <v>1505</v>
      </c>
      <c r="D123" s="18" t="s">
        <v>2161</v>
      </c>
      <c r="E123" s="17" t="s">
        <v>159</v>
      </c>
      <c r="F123" s="17" t="s">
        <v>4096</v>
      </c>
      <c r="G123" s="174">
        <v>639.20997033606568</v>
      </c>
      <c r="H123" s="174">
        <v>7088.8385710269686</v>
      </c>
      <c r="I123" s="175">
        <f t="shared" si="2"/>
        <v>0.12079772639199662</v>
      </c>
      <c r="J123" s="176">
        <f t="shared" si="3"/>
        <v>90.999919698818886</v>
      </c>
    </row>
    <row r="124" spans="1:10" ht="24" customHeight="1" x14ac:dyDescent="0.25">
      <c r="A124" s="17" t="s">
        <v>1216</v>
      </c>
      <c r="B124" s="17" t="s">
        <v>594</v>
      </c>
      <c r="C124" s="18" t="s">
        <v>2896</v>
      </c>
      <c r="D124" s="18" t="s">
        <v>2897</v>
      </c>
      <c r="E124" s="17" t="s">
        <v>808</v>
      </c>
      <c r="F124" s="17" t="s">
        <v>4097</v>
      </c>
      <c r="G124" s="174">
        <v>11.552715393442623</v>
      </c>
      <c r="H124" s="174">
        <v>6931.6292360655743</v>
      </c>
      <c r="I124" s="175">
        <f t="shared" si="2"/>
        <v>0.11811879245371354</v>
      </c>
      <c r="J124" s="176">
        <f t="shared" si="3"/>
        <v>91.1180384912726</v>
      </c>
    </row>
    <row r="125" spans="1:10" ht="25.5" customHeight="1" x14ac:dyDescent="0.25">
      <c r="A125" s="17" t="s">
        <v>1254</v>
      </c>
      <c r="B125" s="17" t="s">
        <v>162</v>
      </c>
      <c r="C125" s="18" t="s">
        <v>1255</v>
      </c>
      <c r="D125" s="18" t="s">
        <v>2932</v>
      </c>
      <c r="E125" s="17" t="s">
        <v>164</v>
      </c>
      <c r="F125" s="17" t="s">
        <v>4094</v>
      </c>
      <c r="G125" s="174">
        <v>3451.3938645081967</v>
      </c>
      <c r="H125" s="174">
        <v>6902.7877290163933</v>
      </c>
      <c r="I125" s="175">
        <f t="shared" si="2"/>
        <v>0.11762731723639103</v>
      </c>
      <c r="J125" s="176">
        <f t="shared" si="3"/>
        <v>91.235665808508998</v>
      </c>
    </row>
    <row r="126" spans="1:10" ht="25.5" customHeight="1" x14ac:dyDescent="0.25">
      <c r="A126" s="17" t="s">
        <v>247</v>
      </c>
      <c r="B126" s="17" t="s">
        <v>162</v>
      </c>
      <c r="C126" s="18" t="s">
        <v>248</v>
      </c>
      <c r="D126" s="18" t="s">
        <v>1884</v>
      </c>
      <c r="E126" s="17" t="s">
        <v>159</v>
      </c>
      <c r="F126" s="17" t="s">
        <v>4098</v>
      </c>
      <c r="G126" s="174">
        <v>880.00432904918034</v>
      </c>
      <c r="H126" s="174">
        <v>6864.0337665836068</v>
      </c>
      <c r="I126" s="175">
        <f t="shared" si="2"/>
        <v>0.11696692830191946</v>
      </c>
      <c r="J126" s="176">
        <f t="shared" si="3"/>
        <v>91.352632736810918</v>
      </c>
    </row>
    <row r="127" spans="1:10" ht="24" customHeight="1" x14ac:dyDescent="0.25">
      <c r="A127" s="17" t="s">
        <v>297</v>
      </c>
      <c r="B127" s="17" t="s">
        <v>162</v>
      </c>
      <c r="C127" s="18" t="s">
        <v>1937</v>
      </c>
      <c r="D127" s="18" t="s">
        <v>39</v>
      </c>
      <c r="E127" s="17" t="s">
        <v>159</v>
      </c>
      <c r="F127" s="17" t="s">
        <v>4099</v>
      </c>
      <c r="G127" s="174">
        <v>490.86955991803279</v>
      </c>
      <c r="H127" s="174">
        <v>6788.7260136663936</v>
      </c>
      <c r="I127" s="175">
        <f t="shared" si="2"/>
        <v>0.11568364257874468</v>
      </c>
      <c r="J127" s="176">
        <f t="shared" si="3"/>
        <v>91.468316379389663</v>
      </c>
    </row>
    <row r="128" spans="1:10" ht="24" customHeight="1" x14ac:dyDescent="0.25">
      <c r="A128" s="17" t="s">
        <v>780</v>
      </c>
      <c r="B128" s="17" t="s">
        <v>157</v>
      </c>
      <c r="C128" s="18" t="s">
        <v>781</v>
      </c>
      <c r="D128" s="18" t="s">
        <v>2168</v>
      </c>
      <c r="E128" s="17" t="s">
        <v>255</v>
      </c>
      <c r="F128" s="17" t="s">
        <v>4100</v>
      </c>
      <c r="G128" s="174">
        <v>42.91584023770492</v>
      </c>
      <c r="H128" s="174">
        <v>6772.1195895098372</v>
      </c>
      <c r="I128" s="175">
        <f t="shared" si="2"/>
        <v>0.11540065993475952</v>
      </c>
      <c r="J128" s="176">
        <f t="shared" si="3"/>
        <v>91.583717039324426</v>
      </c>
    </row>
    <row r="129" spans="1:10" ht="39" customHeight="1" x14ac:dyDescent="0.25">
      <c r="A129" s="17" t="s">
        <v>976</v>
      </c>
      <c r="B129" s="17" t="s">
        <v>157</v>
      </c>
      <c r="C129" s="18" t="s">
        <v>977</v>
      </c>
      <c r="D129" s="18" t="s">
        <v>2578</v>
      </c>
      <c r="E129" s="17" t="s">
        <v>164</v>
      </c>
      <c r="F129" s="17" t="s">
        <v>4101</v>
      </c>
      <c r="G129" s="174">
        <v>17.07932819672131</v>
      </c>
      <c r="H129" s="174">
        <v>6592.6206839344259</v>
      </c>
      <c r="I129" s="175">
        <f t="shared" si="2"/>
        <v>0.11234189939647009</v>
      </c>
      <c r="J129" s="176">
        <f t="shared" si="3"/>
        <v>91.696058938720896</v>
      </c>
    </row>
    <row r="130" spans="1:10" ht="25.5" customHeight="1" x14ac:dyDescent="0.25">
      <c r="A130" s="17" t="s">
        <v>1404</v>
      </c>
      <c r="B130" s="17" t="s">
        <v>157</v>
      </c>
      <c r="C130" s="18" t="s">
        <v>1405</v>
      </c>
      <c r="D130" s="18" t="s">
        <v>1955</v>
      </c>
      <c r="E130" s="17" t="s">
        <v>159</v>
      </c>
      <c r="F130" s="17" t="s">
        <v>4020</v>
      </c>
      <c r="G130" s="174">
        <v>3.6333853852459019</v>
      </c>
      <c r="H130" s="174">
        <v>6437.4142224555744</v>
      </c>
      <c r="I130" s="175">
        <f t="shared" si="2"/>
        <v>0.10969709552907489</v>
      </c>
      <c r="J130" s="176">
        <f t="shared" si="3"/>
        <v>91.805756034249967</v>
      </c>
    </row>
    <row r="131" spans="1:10" ht="25.5" customHeight="1" x14ac:dyDescent="0.25">
      <c r="A131" s="17" t="s">
        <v>1471</v>
      </c>
      <c r="B131" s="17" t="s">
        <v>157</v>
      </c>
      <c r="C131" s="18" t="s">
        <v>1472</v>
      </c>
      <c r="D131" s="18" t="s">
        <v>2168</v>
      </c>
      <c r="E131" s="17" t="s">
        <v>164</v>
      </c>
      <c r="F131" s="17" t="s">
        <v>4036</v>
      </c>
      <c r="G131" s="174">
        <v>354.11409004098363</v>
      </c>
      <c r="H131" s="174">
        <v>6374.0536207377054</v>
      </c>
      <c r="I131" s="175">
        <f t="shared" si="2"/>
        <v>0.10861739586407906</v>
      </c>
      <c r="J131" s="176">
        <f t="shared" si="3"/>
        <v>91.91437343011404</v>
      </c>
    </row>
    <row r="132" spans="1:10" ht="24" customHeight="1" x14ac:dyDescent="0.25">
      <c r="A132" s="17" t="s">
        <v>309</v>
      </c>
      <c r="B132" s="17" t="s">
        <v>162</v>
      </c>
      <c r="C132" s="18" t="s">
        <v>1962</v>
      </c>
      <c r="D132" s="18" t="s">
        <v>1944</v>
      </c>
      <c r="E132" s="17" t="s">
        <v>159</v>
      </c>
      <c r="F132" s="17" t="s">
        <v>4102</v>
      </c>
      <c r="G132" s="174">
        <v>650.85936117213112</v>
      </c>
      <c r="H132" s="174">
        <v>6228.7240864172945</v>
      </c>
      <c r="I132" s="175">
        <f t="shared" si="2"/>
        <v>0.10614090029324395</v>
      </c>
      <c r="J132" s="176">
        <f t="shared" si="3"/>
        <v>92.020514330407281</v>
      </c>
    </row>
    <row r="133" spans="1:10" ht="25.5" customHeight="1" x14ac:dyDescent="0.25">
      <c r="A133" s="17" t="s">
        <v>739</v>
      </c>
      <c r="B133" s="17" t="s">
        <v>157</v>
      </c>
      <c r="C133" s="18" t="s">
        <v>740</v>
      </c>
      <c r="D133" s="18" t="s">
        <v>2168</v>
      </c>
      <c r="E133" s="17" t="s">
        <v>255</v>
      </c>
      <c r="F133" s="17" t="s">
        <v>4103</v>
      </c>
      <c r="G133" s="174">
        <v>17.071271909836067</v>
      </c>
      <c r="H133" s="174">
        <v>6186.9703655627882</v>
      </c>
      <c r="I133" s="175">
        <f t="shared" si="2"/>
        <v>0.10542939381766346</v>
      </c>
      <c r="J133" s="176">
        <f t="shared" si="3"/>
        <v>92.125943724224939</v>
      </c>
    </row>
    <row r="134" spans="1:10" ht="25.5" customHeight="1" x14ac:dyDescent="0.25">
      <c r="A134" s="17" t="s">
        <v>1245</v>
      </c>
      <c r="B134" s="17" t="s">
        <v>594</v>
      </c>
      <c r="C134" s="18" t="s">
        <v>2918</v>
      </c>
      <c r="D134" s="18" t="s">
        <v>2919</v>
      </c>
      <c r="E134" s="17" t="s">
        <v>596</v>
      </c>
      <c r="F134" s="17" t="s">
        <v>3996</v>
      </c>
      <c r="G134" s="174">
        <v>6048.6360245819669</v>
      </c>
      <c r="H134" s="174">
        <v>6048.6360245819669</v>
      </c>
      <c r="I134" s="175">
        <f t="shared" ref="I134:I197" si="4">(H134/$H$476)*100</f>
        <v>0.10307210020673033</v>
      </c>
      <c r="J134" s="176">
        <f t="shared" si="3"/>
        <v>92.22901582443167</v>
      </c>
    </row>
    <row r="135" spans="1:10" ht="39" customHeight="1" x14ac:dyDescent="0.25">
      <c r="A135" s="17" t="s">
        <v>182</v>
      </c>
      <c r="B135" s="17" t="s">
        <v>145</v>
      </c>
      <c r="C135" s="18" t="s">
        <v>183</v>
      </c>
      <c r="D135" s="18" t="s">
        <v>1656</v>
      </c>
      <c r="E135" s="17" t="s">
        <v>184</v>
      </c>
      <c r="F135" s="17" t="s">
        <v>4104</v>
      </c>
      <c r="G135" s="174">
        <v>10.642354975409837</v>
      </c>
      <c r="H135" s="174">
        <v>5959.7187862295086</v>
      </c>
      <c r="I135" s="175">
        <f t="shared" si="4"/>
        <v>0.10155690133142625</v>
      </c>
      <c r="J135" s="176">
        <f t="shared" ref="J135:J198" si="5">I135+J134</f>
        <v>92.330572725763091</v>
      </c>
    </row>
    <row r="136" spans="1:10" ht="51.75" customHeight="1" x14ac:dyDescent="0.25">
      <c r="A136" s="17" t="s">
        <v>640</v>
      </c>
      <c r="B136" s="17" t="s">
        <v>157</v>
      </c>
      <c r="C136" s="18" t="s">
        <v>641</v>
      </c>
      <c r="D136" s="18" t="s">
        <v>2168</v>
      </c>
      <c r="E136" s="17" t="s">
        <v>255</v>
      </c>
      <c r="F136" s="17" t="s">
        <v>4105</v>
      </c>
      <c r="G136" s="174">
        <v>27.302756254098362</v>
      </c>
      <c r="H136" s="174">
        <v>5957.4614146442627</v>
      </c>
      <c r="I136" s="175">
        <f t="shared" si="4"/>
        <v>0.10151843447223803</v>
      </c>
      <c r="J136" s="176">
        <f t="shared" si="5"/>
        <v>92.432091160235331</v>
      </c>
    </row>
    <row r="137" spans="1:10" ht="39" customHeight="1" x14ac:dyDescent="0.25">
      <c r="A137" s="17" t="s">
        <v>144</v>
      </c>
      <c r="B137" s="17" t="s">
        <v>145</v>
      </c>
      <c r="C137" s="18" t="s">
        <v>146</v>
      </c>
      <c r="D137" s="18" t="s">
        <v>1628</v>
      </c>
      <c r="E137" s="17" t="s">
        <v>147</v>
      </c>
      <c r="F137" s="17" t="s">
        <v>4079</v>
      </c>
      <c r="G137" s="174">
        <v>1.909339991803279</v>
      </c>
      <c r="H137" s="174">
        <v>5893.6934064986071</v>
      </c>
      <c r="I137" s="175">
        <f t="shared" si="4"/>
        <v>0.10043179237658856</v>
      </c>
      <c r="J137" s="176">
        <f t="shared" si="5"/>
        <v>92.532522952611913</v>
      </c>
    </row>
    <row r="138" spans="1:10" ht="39" customHeight="1" x14ac:dyDescent="0.25">
      <c r="A138" s="17" t="s">
        <v>1174</v>
      </c>
      <c r="B138" s="17" t="s">
        <v>157</v>
      </c>
      <c r="C138" s="18" t="s">
        <v>1175</v>
      </c>
      <c r="D138" s="18" t="s">
        <v>2578</v>
      </c>
      <c r="E138" s="17" t="s">
        <v>255</v>
      </c>
      <c r="F138" s="17" t="s">
        <v>4106</v>
      </c>
      <c r="G138" s="174">
        <v>8.9183095819672147</v>
      </c>
      <c r="H138" s="174">
        <v>5877.1660145163942</v>
      </c>
      <c r="I138" s="175">
        <f t="shared" si="4"/>
        <v>0.10015015648452573</v>
      </c>
      <c r="J138" s="176">
        <f t="shared" si="5"/>
        <v>92.632673109096444</v>
      </c>
    </row>
    <row r="139" spans="1:10" ht="51.75" customHeight="1" x14ac:dyDescent="0.25">
      <c r="A139" s="17" t="s">
        <v>1330</v>
      </c>
      <c r="B139" s="17" t="s">
        <v>162</v>
      </c>
      <c r="C139" s="18" t="s">
        <v>1331</v>
      </c>
      <c r="D139" s="18" t="s">
        <v>2996</v>
      </c>
      <c r="E139" s="17" t="s">
        <v>164</v>
      </c>
      <c r="F139" s="17" t="s">
        <v>4107</v>
      </c>
      <c r="G139" s="174">
        <v>81.287934672131158</v>
      </c>
      <c r="H139" s="174">
        <v>5852.7312963934437</v>
      </c>
      <c r="I139" s="175">
        <f t="shared" si="4"/>
        <v>9.973377538560417E-2</v>
      </c>
      <c r="J139" s="176">
        <f t="shared" si="5"/>
        <v>92.732406884482046</v>
      </c>
    </row>
    <row r="140" spans="1:10" ht="39" customHeight="1" x14ac:dyDescent="0.25">
      <c r="A140" s="17" t="s">
        <v>1201</v>
      </c>
      <c r="B140" s="17" t="s">
        <v>162</v>
      </c>
      <c r="C140" s="18" t="s">
        <v>1202</v>
      </c>
      <c r="D140" s="18" t="s">
        <v>2881</v>
      </c>
      <c r="E140" s="17" t="s">
        <v>164</v>
      </c>
      <c r="F140" s="17" t="s">
        <v>4086</v>
      </c>
      <c r="G140" s="174">
        <v>967.51171719672141</v>
      </c>
      <c r="H140" s="174">
        <v>5805.0703031803287</v>
      </c>
      <c r="I140" s="175">
        <f t="shared" si="4"/>
        <v>9.8921605724799688E-2</v>
      </c>
      <c r="J140" s="176">
        <f t="shared" si="5"/>
        <v>92.831328490206843</v>
      </c>
    </row>
    <row r="141" spans="1:10" ht="24" customHeight="1" x14ac:dyDescent="0.25">
      <c r="A141" s="17" t="s">
        <v>1162</v>
      </c>
      <c r="B141" s="17" t="s">
        <v>157</v>
      </c>
      <c r="C141" s="18" t="s">
        <v>1163</v>
      </c>
      <c r="D141" s="18" t="s">
        <v>2168</v>
      </c>
      <c r="E141" s="17" t="s">
        <v>255</v>
      </c>
      <c r="F141" s="17" t="s">
        <v>4108</v>
      </c>
      <c r="G141" s="174">
        <v>20.446856114754098</v>
      </c>
      <c r="H141" s="174">
        <v>5682.1813142901638</v>
      </c>
      <c r="I141" s="175">
        <f t="shared" si="4"/>
        <v>9.6827509448264973E-2</v>
      </c>
      <c r="J141" s="176">
        <f t="shared" si="5"/>
        <v>92.928155999655104</v>
      </c>
    </row>
    <row r="142" spans="1:10" ht="24" customHeight="1" x14ac:dyDescent="0.25">
      <c r="A142" s="17" t="s">
        <v>268</v>
      </c>
      <c r="B142" s="17" t="s">
        <v>157</v>
      </c>
      <c r="C142" s="18" t="s">
        <v>269</v>
      </c>
      <c r="D142" s="18" t="s">
        <v>1823</v>
      </c>
      <c r="E142" s="17" t="s">
        <v>164</v>
      </c>
      <c r="F142" s="17" t="s">
        <v>4086</v>
      </c>
      <c r="G142" s="174">
        <v>930.51724781967232</v>
      </c>
      <c r="H142" s="174">
        <v>5583.1034869180339</v>
      </c>
      <c r="I142" s="175">
        <f t="shared" si="4"/>
        <v>9.5139168521539919E-2</v>
      </c>
      <c r="J142" s="176">
        <f t="shared" si="5"/>
        <v>93.023295168176645</v>
      </c>
    </row>
    <row r="143" spans="1:10" ht="24" customHeight="1" x14ac:dyDescent="0.25">
      <c r="A143" s="17" t="s">
        <v>315</v>
      </c>
      <c r="B143" s="17" t="s">
        <v>157</v>
      </c>
      <c r="C143" s="18" t="s">
        <v>316</v>
      </c>
      <c r="D143" s="18" t="s">
        <v>1648</v>
      </c>
      <c r="E143" s="17" t="s">
        <v>259</v>
      </c>
      <c r="F143" s="17" t="s">
        <v>4109</v>
      </c>
      <c r="G143" s="174">
        <v>11.649390836065576</v>
      </c>
      <c r="H143" s="174">
        <v>5420.2285682045913</v>
      </c>
      <c r="I143" s="175">
        <f t="shared" si="4"/>
        <v>9.2363689905440638E-2</v>
      </c>
      <c r="J143" s="176">
        <f t="shared" si="5"/>
        <v>93.115658858082085</v>
      </c>
    </row>
    <row r="144" spans="1:10" ht="39" customHeight="1" x14ac:dyDescent="0.25">
      <c r="A144" s="17" t="s">
        <v>593</v>
      </c>
      <c r="B144" s="17" t="s">
        <v>594</v>
      </c>
      <c r="C144" s="18" t="s">
        <v>2335</v>
      </c>
      <c r="D144" s="18" t="s">
        <v>2336</v>
      </c>
      <c r="E144" s="17" t="s">
        <v>596</v>
      </c>
      <c r="F144" s="17" t="s">
        <v>4110</v>
      </c>
      <c r="G144" s="174">
        <v>63.886355000000002</v>
      </c>
      <c r="H144" s="174">
        <v>5302.5674650000001</v>
      </c>
      <c r="I144" s="175">
        <f t="shared" si="4"/>
        <v>9.0358679689806737E-2</v>
      </c>
      <c r="J144" s="176">
        <f t="shared" si="5"/>
        <v>93.206017537771885</v>
      </c>
    </row>
    <row r="145" spans="1:10" ht="24" customHeight="1" x14ac:dyDescent="0.25">
      <c r="A145" s="17" t="s">
        <v>432</v>
      </c>
      <c r="B145" s="17" t="s">
        <v>157</v>
      </c>
      <c r="C145" s="18" t="s">
        <v>433</v>
      </c>
      <c r="D145" s="18" t="s">
        <v>2168</v>
      </c>
      <c r="E145" s="17" t="s">
        <v>164</v>
      </c>
      <c r="F145" s="17" t="s">
        <v>4072</v>
      </c>
      <c r="G145" s="174">
        <v>1031.2852841803281</v>
      </c>
      <c r="H145" s="174">
        <v>5156.4264209016401</v>
      </c>
      <c r="I145" s="175">
        <f t="shared" si="4"/>
        <v>8.7868355543932311E-2</v>
      </c>
      <c r="J145" s="176">
        <f t="shared" si="5"/>
        <v>93.293885893315817</v>
      </c>
    </row>
    <row r="146" spans="1:10" ht="25.5" customHeight="1" x14ac:dyDescent="0.25">
      <c r="A146" s="17" t="s">
        <v>708</v>
      </c>
      <c r="B146" s="17" t="s">
        <v>157</v>
      </c>
      <c r="C146" s="18" t="s">
        <v>709</v>
      </c>
      <c r="D146" s="18" t="s">
        <v>2168</v>
      </c>
      <c r="E146" s="17" t="s">
        <v>255</v>
      </c>
      <c r="F146" s="17" t="s">
        <v>4111</v>
      </c>
      <c r="G146" s="174">
        <v>28.35007354918033</v>
      </c>
      <c r="H146" s="174">
        <v>5092.5237116392627</v>
      </c>
      <c r="I146" s="175">
        <f t="shared" si="4"/>
        <v>8.6779418066820935E-2</v>
      </c>
      <c r="J146" s="176">
        <f t="shared" si="5"/>
        <v>93.380665311382643</v>
      </c>
    </row>
    <row r="147" spans="1:10" ht="25.5" customHeight="1" x14ac:dyDescent="0.25">
      <c r="A147" s="17" t="s">
        <v>1150</v>
      </c>
      <c r="B147" s="17" t="s">
        <v>162</v>
      </c>
      <c r="C147" s="18" t="s">
        <v>1151</v>
      </c>
      <c r="D147" s="18" t="s">
        <v>2667</v>
      </c>
      <c r="E147" s="17" t="s">
        <v>164</v>
      </c>
      <c r="F147" s="17" t="s">
        <v>3996</v>
      </c>
      <c r="G147" s="174">
        <v>4958.4592832704921</v>
      </c>
      <c r="H147" s="174">
        <v>4958.4592832704921</v>
      </c>
      <c r="I147" s="175">
        <f t="shared" si="4"/>
        <v>8.4494886126260174E-2</v>
      </c>
      <c r="J147" s="176">
        <f t="shared" si="5"/>
        <v>93.465160197508908</v>
      </c>
    </row>
    <row r="148" spans="1:10" ht="25.5" customHeight="1" x14ac:dyDescent="0.25">
      <c r="A148" s="17" t="s">
        <v>936</v>
      </c>
      <c r="B148" s="17" t="s">
        <v>157</v>
      </c>
      <c r="C148" s="18" t="s">
        <v>937</v>
      </c>
      <c r="D148" s="18" t="s">
        <v>2578</v>
      </c>
      <c r="E148" s="17" t="s">
        <v>255</v>
      </c>
      <c r="F148" s="17" t="s">
        <v>4112</v>
      </c>
      <c r="G148" s="174">
        <v>54.251035885245905</v>
      </c>
      <c r="H148" s="174">
        <v>4861.9778360357386</v>
      </c>
      <c r="I148" s="175">
        <f t="shared" si="4"/>
        <v>8.2850788951780552E-2</v>
      </c>
      <c r="J148" s="176">
        <f t="shared" si="5"/>
        <v>93.548010986460682</v>
      </c>
    </row>
    <row r="149" spans="1:10" ht="39" customHeight="1" x14ac:dyDescent="0.25">
      <c r="A149" s="17" t="s">
        <v>1171</v>
      </c>
      <c r="B149" s="17" t="s">
        <v>157</v>
      </c>
      <c r="C149" s="18" t="s">
        <v>1172</v>
      </c>
      <c r="D149" s="18" t="s">
        <v>1648</v>
      </c>
      <c r="E149" s="17" t="s">
        <v>255</v>
      </c>
      <c r="F149" s="17" t="s">
        <v>4108</v>
      </c>
      <c r="G149" s="174">
        <v>17.409635959016395</v>
      </c>
      <c r="H149" s="174">
        <v>4838.1378330106554</v>
      </c>
      <c r="I149" s="175">
        <f t="shared" si="4"/>
        <v>8.2444542126753589E-2</v>
      </c>
      <c r="J149" s="176">
        <f t="shared" si="5"/>
        <v>93.630455528587433</v>
      </c>
    </row>
    <row r="150" spans="1:10" ht="25.5" customHeight="1" x14ac:dyDescent="0.25">
      <c r="A150" s="17" t="s">
        <v>459</v>
      </c>
      <c r="B150" s="17" t="s">
        <v>157</v>
      </c>
      <c r="C150" s="18" t="s">
        <v>460</v>
      </c>
      <c r="D150" s="18" t="s">
        <v>2168</v>
      </c>
      <c r="E150" s="17" t="s">
        <v>164</v>
      </c>
      <c r="F150" s="17" t="s">
        <v>4086</v>
      </c>
      <c r="G150" s="174">
        <v>788.69437349180339</v>
      </c>
      <c r="H150" s="174">
        <v>4732.1662409508208</v>
      </c>
      <c r="I150" s="175">
        <f t="shared" si="4"/>
        <v>8.063872764040203E-2</v>
      </c>
      <c r="J150" s="176">
        <f t="shared" si="5"/>
        <v>93.711094256227838</v>
      </c>
    </row>
    <row r="151" spans="1:10" ht="51.75" customHeight="1" x14ac:dyDescent="0.25">
      <c r="A151" s="17" t="s">
        <v>1085</v>
      </c>
      <c r="B151" s="17" t="s">
        <v>162</v>
      </c>
      <c r="C151" s="18" t="s">
        <v>2795</v>
      </c>
      <c r="D151" s="18" t="s">
        <v>2796</v>
      </c>
      <c r="E151" s="17" t="s">
        <v>255</v>
      </c>
      <c r="F151" s="17" t="s">
        <v>4113</v>
      </c>
      <c r="G151" s="174">
        <v>63.088782598360659</v>
      </c>
      <c r="H151" s="174">
        <v>4731.6586948770491</v>
      </c>
      <c r="I151" s="175">
        <f t="shared" si="4"/>
        <v>8.0630078774845779E-2</v>
      </c>
      <c r="J151" s="176">
        <f t="shared" si="5"/>
        <v>93.791724335002684</v>
      </c>
    </row>
    <row r="152" spans="1:10" ht="25.5" customHeight="1" x14ac:dyDescent="0.25">
      <c r="A152" s="17" t="s">
        <v>1495</v>
      </c>
      <c r="B152" s="17" t="s">
        <v>157</v>
      </c>
      <c r="C152" s="18" t="s">
        <v>1496</v>
      </c>
      <c r="D152" s="18" t="s">
        <v>1994</v>
      </c>
      <c r="E152" s="17" t="s">
        <v>259</v>
      </c>
      <c r="F152" s="17" t="s">
        <v>4114</v>
      </c>
      <c r="G152" s="174">
        <v>13.276760786885246</v>
      </c>
      <c r="H152" s="174">
        <v>4729.8460303278689</v>
      </c>
      <c r="I152" s="175">
        <f t="shared" si="4"/>
        <v>8.0599189969287791E-2</v>
      </c>
      <c r="J152" s="176">
        <f t="shared" si="5"/>
        <v>93.872323524971975</v>
      </c>
    </row>
    <row r="153" spans="1:10" ht="39" customHeight="1" x14ac:dyDescent="0.25">
      <c r="A153" s="17" t="s">
        <v>331</v>
      </c>
      <c r="B153" s="17" t="s">
        <v>162</v>
      </c>
      <c r="C153" s="18" t="s">
        <v>332</v>
      </c>
      <c r="D153" s="18" t="s">
        <v>2007</v>
      </c>
      <c r="E153" s="17" t="s">
        <v>159</v>
      </c>
      <c r="F153" s="17" t="s">
        <v>4115</v>
      </c>
      <c r="G153" s="174">
        <v>169.31092518032787</v>
      </c>
      <c r="H153" s="174">
        <v>4710.2299385167216</v>
      </c>
      <c r="I153" s="175">
        <f t="shared" si="4"/>
        <v>8.0264920925389976E-2</v>
      </c>
      <c r="J153" s="176">
        <f t="shared" si="5"/>
        <v>93.952588445897362</v>
      </c>
    </row>
    <row r="154" spans="1:10" ht="24" customHeight="1" x14ac:dyDescent="0.25">
      <c r="A154" s="17" t="s">
        <v>951</v>
      </c>
      <c r="B154" s="17" t="s">
        <v>157</v>
      </c>
      <c r="C154" s="18" t="s">
        <v>952</v>
      </c>
      <c r="D154" s="18" t="s">
        <v>2550</v>
      </c>
      <c r="E154" s="17" t="s">
        <v>164</v>
      </c>
      <c r="F154" s="17" t="s">
        <v>4116</v>
      </c>
      <c r="G154" s="174">
        <v>360.34159980327877</v>
      </c>
      <c r="H154" s="174">
        <v>4684.440797442624</v>
      </c>
      <c r="I154" s="175">
        <f t="shared" si="4"/>
        <v>7.982545971095549E-2</v>
      </c>
      <c r="J154" s="176">
        <f t="shared" si="5"/>
        <v>94.032413905608323</v>
      </c>
    </row>
    <row r="155" spans="1:10" ht="39" customHeight="1" x14ac:dyDescent="0.25">
      <c r="A155" s="17" t="s">
        <v>813</v>
      </c>
      <c r="B155" s="17" t="s">
        <v>594</v>
      </c>
      <c r="C155" s="18" t="s">
        <v>2596</v>
      </c>
      <c r="D155" s="18" t="s">
        <v>2590</v>
      </c>
      <c r="E155" s="17" t="s">
        <v>808</v>
      </c>
      <c r="F155" s="17" t="s">
        <v>4117</v>
      </c>
      <c r="G155" s="174">
        <v>311.90720304918034</v>
      </c>
      <c r="H155" s="174">
        <v>4585.0358848229507</v>
      </c>
      <c r="I155" s="175">
        <f t="shared" si="4"/>
        <v>7.813154507087193E-2</v>
      </c>
      <c r="J155" s="176">
        <f t="shared" si="5"/>
        <v>94.110545450679197</v>
      </c>
    </row>
    <row r="156" spans="1:10" ht="24" customHeight="1" x14ac:dyDescent="0.25">
      <c r="A156" s="17" t="s">
        <v>186</v>
      </c>
      <c r="B156" s="17" t="s">
        <v>145</v>
      </c>
      <c r="C156" s="18" t="s">
        <v>187</v>
      </c>
      <c r="D156" s="18" t="s">
        <v>1656</v>
      </c>
      <c r="E156" s="17" t="s">
        <v>184</v>
      </c>
      <c r="F156" s="17" t="s">
        <v>4104</v>
      </c>
      <c r="G156" s="174">
        <v>8.1207371803278683</v>
      </c>
      <c r="H156" s="174">
        <v>4547.6128209836061</v>
      </c>
      <c r="I156" s="175">
        <f t="shared" si="4"/>
        <v>7.7493835383858914E-2</v>
      </c>
      <c r="J156" s="176">
        <f t="shared" si="5"/>
        <v>94.188039286063059</v>
      </c>
    </row>
    <row r="157" spans="1:10" ht="64.5" customHeight="1" x14ac:dyDescent="0.25">
      <c r="A157" s="17" t="s">
        <v>480</v>
      </c>
      <c r="B157" s="17" t="s">
        <v>162</v>
      </c>
      <c r="C157" s="18" t="s">
        <v>481</v>
      </c>
      <c r="D157" s="18" t="s">
        <v>2161</v>
      </c>
      <c r="E157" s="17" t="s">
        <v>164</v>
      </c>
      <c r="F157" s="17" t="s">
        <v>4118</v>
      </c>
      <c r="G157" s="174">
        <v>226.33332375409842</v>
      </c>
      <c r="H157" s="174">
        <v>4526.6664750819682</v>
      </c>
      <c r="I157" s="175">
        <f t="shared" si="4"/>
        <v>7.7136898075188962E-2</v>
      </c>
      <c r="J157" s="176">
        <f t="shared" si="5"/>
        <v>94.265176184138255</v>
      </c>
    </row>
    <row r="158" spans="1:10" ht="24" customHeight="1" x14ac:dyDescent="0.25">
      <c r="A158" s="17" t="s">
        <v>1236</v>
      </c>
      <c r="B158" s="17" t="s">
        <v>145</v>
      </c>
      <c r="C158" s="18" t="s">
        <v>2915</v>
      </c>
      <c r="D158" s="18" t="s">
        <v>1643</v>
      </c>
      <c r="E158" s="17" t="s">
        <v>164</v>
      </c>
      <c r="F158" s="17" t="s">
        <v>3996</v>
      </c>
      <c r="G158" s="174">
        <v>4461.2333130000006</v>
      </c>
      <c r="H158" s="174">
        <v>4461.2333130000006</v>
      </c>
      <c r="I158" s="175">
        <f t="shared" si="4"/>
        <v>7.6021880836336014E-2</v>
      </c>
      <c r="J158" s="176">
        <f t="shared" si="5"/>
        <v>94.341198064974591</v>
      </c>
    </row>
    <row r="159" spans="1:10" ht="51.75" customHeight="1" x14ac:dyDescent="0.25">
      <c r="A159" s="17" t="s">
        <v>1548</v>
      </c>
      <c r="B159" s="17" t="s">
        <v>157</v>
      </c>
      <c r="C159" s="18" t="s">
        <v>1549</v>
      </c>
      <c r="D159" s="18" t="s">
        <v>1994</v>
      </c>
      <c r="E159" s="17" t="s">
        <v>159</v>
      </c>
      <c r="F159" s="17" t="s">
        <v>4119</v>
      </c>
      <c r="G159" s="174">
        <v>217.96284168032787</v>
      </c>
      <c r="H159" s="174">
        <v>4328.7420357713117</v>
      </c>
      <c r="I159" s="175">
        <f t="shared" si="4"/>
        <v>7.3764156260492181E-2</v>
      </c>
      <c r="J159" s="176">
        <f t="shared" si="5"/>
        <v>94.414962221235086</v>
      </c>
    </row>
    <row r="160" spans="1:10" ht="25.5" customHeight="1" x14ac:dyDescent="0.25">
      <c r="A160" s="17" t="s">
        <v>1213</v>
      </c>
      <c r="B160" s="17" t="s">
        <v>162</v>
      </c>
      <c r="C160" s="18" t="s">
        <v>1214</v>
      </c>
      <c r="D160" s="18" t="s">
        <v>2881</v>
      </c>
      <c r="E160" s="17" t="s">
        <v>255</v>
      </c>
      <c r="F160" s="17" t="s">
        <v>4019</v>
      </c>
      <c r="G160" s="174">
        <v>28.849563336065579</v>
      </c>
      <c r="H160" s="174">
        <v>4327.4345004098368</v>
      </c>
      <c r="I160" s="175">
        <f t="shared" si="4"/>
        <v>7.3741875135416371E-2</v>
      </c>
      <c r="J160" s="176">
        <f t="shared" si="5"/>
        <v>94.488704096370498</v>
      </c>
    </row>
    <row r="161" spans="1:10" ht="24" customHeight="1" x14ac:dyDescent="0.25">
      <c r="A161" s="17" t="s">
        <v>1450</v>
      </c>
      <c r="B161" s="17" t="s">
        <v>594</v>
      </c>
      <c r="C161" s="18" t="s">
        <v>3142</v>
      </c>
      <c r="D161" s="18" t="s">
        <v>3143</v>
      </c>
      <c r="E161" s="17" t="s">
        <v>808</v>
      </c>
      <c r="F161" s="17" t="s">
        <v>4120</v>
      </c>
      <c r="G161" s="174">
        <v>375.29406826229507</v>
      </c>
      <c r="H161" s="174">
        <v>4203.2935645377047</v>
      </c>
      <c r="I161" s="175">
        <f t="shared" si="4"/>
        <v>7.1626444990509602E-2</v>
      </c>
      <c r="J161" s="176">
        <f t="shared" si="5"/>
        <v>94.560330541361012</v>
      </c>
    </row>
    <row r="162" spans="1:10" ht="64.5" customHeight="1" x14ac:dyDescent="0.25">
      <c r="A162" s="17" t="s">
        <v>825</v>
      </c>
      <c r="B162" s="17" t="s">
        <v>594</v>
      </c>
      <c r="C162" s="18" t="s">
        <v>2609</v>
      </c>
      <c r="D162" s="18" t="s">
        <v>2590</v>
      </c>
      <c r="E162" s="17" t="s">
        <v>808</v>
      </c>
      <c r="F162" s="17" t="s">
        <v>4073</v>
      </c>
      <c r="G162" s="174">
        <v>416.81617086885245</v>
      </c>
      <c r="H162" s="174">
        <v>4168.1617086885244</v>
      </c>
      <c r="I162" s="175">
        <f t="shared" si="4"/>
        <v>7.102777875372189E-2</v>
      </c>
      <c r="J162" s="176">
        <f t="shared" si="5"/>
        <v>94.631358320114728</v>
      </c>
    </row>
    <row r="163" spans="1:10" ht="39" customHeight="1" x14ac:dyDescent="0.25">
      <c r="A163" s="17" t="s">
        <v>1557</v>
      </c>
      <c r="B163" s="17" t="s">
        <v>157</v>
      </c>
      <c r="C163" s="18" t="s">
        <v>1558</v>
      </c>
      <c r="D163" s="18" t="s">
        <v>3295</v>
      </c>
      <c r="E163" s="17" t="s">
        <v>255</v>
      </c>
      <c r="F163" s="17" t="s">
        <v>4121</v>
      </c>
      <c r="G163" s="174">
        <v>58.109997303278689</v>
      </c>
      <c r="H163" s="174">
        <v>4166.4868066450817</v>
      </c>
      <c r="I163" s="175">
        <f t="shared" si="4"/>
        <v>7.0999237497386306E-2</v>
      </c>
      <c r="J163" s="176">
        <f t="shared" si="5"/>
        <v>94.702357557612117</v>
      </c>
    </row>
    <row r="164" spans="1:10" ht="25.5" customHeight="1" x14ac:dyDescent="0.25">
      <c r="A164" s="17" t="s">
        <v>328</v>
      </c>
      <c r="B164" s="17" t="s">
        <v>157</v>
      </c>
      <c r="C164" s="18" t="s">
        <v>329</v>
      </c>
      <c r="D164" s="18" t="s">
        <v>1994</v>
      </c>
      <c r="E164" s="17" t="s">
        <v>259</v>
      </c>
      <c r="F164" s="17" t="s">
        <v>4122</v>
      </c>
      <c r="G164" s="174">
        <v>40.72453020491804</v>
      </c>
      <c r="H164" s="174">
        <v>4100.9601916352467</v>
      </c>
      <c r="I164" s="175">
        <f t="shared" si="4"/>
        <v>6.9882627769002406E-2</v>
      </c>
      <c r="J164" s="176">
        <f t="shared" si="5"/>
        <v>94.772240185381122</v>
      </c>
    </row>
    <row r="165" spans="1:10" ht="39" customHeight="1" x14ac:dyDescent="0.25">
      <c r="A165" s="17" t="s">
        <v>1381</v>
      </c>
      <c r="B165" s="17" t="s">
        <v>162</v>
      </c>
      <c r="C165" s="18" t="s">
        <v>3081</v>
      </c>
      <c r="D165" s="18" t="s">
        <v>2345</v>
      </c>
      <c r="E165" s="17" t="s">
        <v>164</v>
      </c>
      <c r="F165" s="17" t="s">
        <v>4086</v>
      </c>
      <c r="G165" s="174">
        <v>682.1177542868852</v>
      </c>
      <c r="H165" s="174">
        <v>4092.7065257213112</v>
      </c>
      <c r="I165" s="175">
        <f t="shared" si="4"/>
        <v>6.9741980741028387E-2</v>
      </c>
      <c r="J165" s="176">
        <f t="shared" si="5"/>
        <v>94.84198216612215</v>
      </c>
    </row>
    <row r="166" spans="1:10" ht="78" customHeight="1" x14ac:dyDescent="0.25">
      <c r="A166" s="17" t="s">
        <v>471</v>
      </c>
      <c r="B166" s="17" t="s">
        <v>157</v>
      </c>
      <c r="C166" s="18" t="s">
        <v>472</v>
      </c>
      <c r="D166" s="18" t="s">
        <v>2168</v>
      </c>
      <c r="E166" s="17" t="s">
        <v>164</v>
      </c>
      <c r="F166" s="17" t="s">
        <v>4123</v>
      </c>
      <c r="G166" s="174">
        <v>148.95268822131149</v>
      </c>
      <c r="H166" s="174">
        <v>4021.7225819754103</v>
      </c>
      <c r="I166" s="175">
        <f t="shared" si="4"/>
        <v>6.8532375115377922E-2</v>
      </c>
      <c r="J166" s="176">
        <f t="shared" si="5"/>
        <v>94.910514541237532</v>
      </c>
    </row>
    <row r="167" spans="1:10" ht="25.5" customHeight="1" x14ac:dyDescent="0.25">
      <c r="A167" s="17" t="s">
        <v>1366</v>
      </c>
      <c r="B167" s="17" t="s">
        <v>162</v>
      </c>
      <c r="C167" s="18" t="s">
        <v>3032</v>
      </c>
      <c r="D167" s="18" t="s">
        <v>2996</v>
      </c>
      <c r="E167" s="17" t="s">
        <v>164</v>
      </c>
      <c r="F167" s="17" t="s">
        <v>4124</v>
      </c>
      <c r="G167" s="174">
        <v>240.5043323852459</v>
      </c>
      <c r="H167" s="174">
        <v>3848.0693181639344</v>
      </c>
      <c r="I167" s="175">
        <f t="shared" si="4"/>
        <v>6.5573227542923482E-2</v>
      </c>
      <c r="J167" s="176">
        <f t="shared" si="5"/>
        <v>94.976087768780459</v>
      </c>
    </row>
    <row r="168" spans="1:10" ht="25.5" customHeight="1" x14ac:dyDescent="0.25">
      <c r="A168" s="17" t="s">
        <v>819</v>
      </c>
      <c r="B168" s="17" t="s">
        <v>157</v>
      </c>
      <c r="C168" s="18" t="s">
        <v>820</v>
      </c>
      <c r="D168" s="18" t="s">
        <v>2168</v>
      </c>
      <c r="E168" s="17" t="s">
        <v>255</v>
      </c>
      <c r="F168" s="17" t="s">
        <v>4125</v>
      </c>
      <c r="G168" s="174">
        <v>25.933187483606559</v>
      </c>
      <c r="H168" s="174">
        <v>3814.7718788385246</v>
      </c>
      <c r="I168" s="175">
        <f t="shared" si="4"/>
        <v>6.5005820777360432E-2</v>
      </c>
      <c r="J168" s="176">
        <f t="shared" si="5"/>
        <v>95.041093589557818</v>
      </c>
    </row>
    <row r="169" spans="1:10" ht="24" customHeight="1" x14ac:dyDescent="0.25">
      <c r="A169" s="17" t="s">
        <v>1061</v>
      </c>
      <c r="B169" s="17" t="s">
        <v>204</v>
      </c>
      <c r="C169" s="18" t="s">
        <v>1062</v>
      </c>
      <c r="D169" s="18">
        <v>7</v>
      </c>
      <c r="E169" s="17" t="s">
        <v>488</v>
      </c>
      <c r="F169" s="17" t="s">
        <v>4126</v>
      </c>
      <c r="G169" s="174">
        <v>1.0150921475409835</v>
      </c>
      <c r="H169" s="174">
        <v>3666.5128369180325</v>
      </c>
      <c r="I169" s="175">
        <f t="shared" si="4"/>
        <v>6.2479404778236249E-2</v>
      </c>
      <c r="J169" s="176">
        <f t="shared" si="5"/>
        <v>95.103572994336048</v>
      </c>
    </row>
    <row r="170" spans="1:10" ht="39" customHeight="1" x14ac:dyDescent="0.25">
      <c r="A170" s="17" t="s">
        <v>933</v>
      </c>
      <c r="B170" s="17" t="s">
        <v>594</v>
      </c>
      <c r="C170" s="18" t="s">
        <v>2670</v>
      </c>
      <c r="D170" s="18" t="s">
        <v>2671</v>
      </c>
      <c r="E170" s="17" t="s">
        <v>808</v>
      </c>
      <c r="F170" s="17" t="s">
        <v>4127</v>
      </c>
      <c r="G170" s="174">
        <v>15.645309131147542</v>
      </c>
      <c r="H170" s="174">
        <v>3574.0144179193444</v>
      </c>
      <c r="I170" s="175">
        <f t="shared" si="4"/>
        <v>6.0903180605836028E-2</v>
      </c>
      <c r="J170" s="176">
        <f t="shared" si="5"/>
        <v>95.164476174941882</v>
      </c>
    </row>
    <row r="171" spans="1:10" ht="24" customHeight="1" x14ac:dyDescent="0.25">
      <c r="A171" s="17" t="s">
        <v>1489</v>
      </c>
      <c r="B171" s="17" t="s">
        <v>157</v>
      </c>
      <c r="C171" s="18" t="s">
        <v>1490</v>
      </c>
      <c r="D171" s="18" t="s">
        <v>2033</v>
      </c>
      <c r="E171" s="17" t="s">
        <v>159</v>
      </c>
      <c r="F171" s="17" t="s">
        <v>4128</v>
      </c>
      <c r="G171" s="174">
        <v>45.276332295081971</v>
      </c>
      <c r="H171" s="174">
        <v>3522.4986525573772</v>
      </c>
      <c r="I171" s="175">
        <f t="shared" si="4"/>
        <v>6.0025323497549854E-2</v>
      </c>
      <c r="J171" s="176">
        <f t="shared" si="5"/>
        <v>95.224501498439437</v>
      </c>
    </row>
    <row r="172" spans="1:10" ht="24" customHeight="1" x14ac:dyDescent="0.25">
      <c r="A172" s="17" t="s">
        <v>253</v>
      </c>
      <c r="B172" s="17" t="s">
        <v>157</v>
      </c>
      <c r="C172" s="18" t="s">
        <v>254</v>
      </c>
      <c r="D172" s="18" t="s">
        <v>1893</v>
      </c>
      <c r="E172" s="17" t="s">
        <v>255</v>
      </c>
      <c r="F172" s="17" t="s">
        <v>4129</v>
      </c>
      <c r="G172" s="174">
        <v>104.87674267213116</v>
      </c>
      <c r="H172" s="174">
        <v>3463.0300430337711</v>
      </c>
      <c r="I172" s="175">
        <f t="shared" si="4"/>
        <v>5.901194553017651E-2</v>
      </c>
      <c r="J172" s="176">
        <f t="shared" si="5"/>
        <v>95.283513443969611</v>
      </c>
    </row>
    <row r="173" spans="1:10" ht="24" customHeight="1" x14ac:dyDescent="0.25">
      <c r="A173" s="17" t="s">
        <v>1468</v>
      </c>
      <c r="B173" s="17" t="s">
        <v>157</v>
      </c>
      <c r="C173" s="18" t="s">
        <v>1469</v>
      </c>
      <c r="D173" s="18" t="s">
        <v>2168</v>
      </c>
      <c r="E173" s="17" t="s">
        <v>164</v>
      </c>
      <c r="F173" s="17" t="s">
        <v>4072</v>
      </c>
      <c r="G173" s="174">
        <v>684.72799123770494</v>
      </c>
      <c r="H173" s="174">
        <v>3423.6399561885246</v>
      </c>
      <c r="I173" s="175">
        <f t="shared" si="4"/>
        <v>5.8340716684207782E-2</v>
      </c>
      <c r="J173" s="176">
        <f t="shared" si="5"/>
        <v>95.341854160653824</v>
      </c>
    </row>
    <row r="174" spans="1:10" ht="51.75" customHeight="1" x14ac:dyDescent="0.25">
      <c r="A174" s="17" t="s">
        <v>1207</v>
      </c>
      <c r="B174" s="17" t="s">
        <v>162</v>
      </c>
      <c r="C174" s="18" t="s">
        <v>1208</v>
      </c>
      <c r="D174" s="18" t="s">
        <v>2881</v>
      </c>
      <c r="E174" s="17" t="s">
        <v>164</v>
      </c>
      <c r="F174" s="17" t="s">
        <v>4065</v>
      </c>
      <c r="G174" s="174">
        <v>284.78974139344263</v>
      </c>
      <c r="H174" s="174">
        <v>3417.4768967213113</v>
      </c>
      <c r="I174" s="175">
        <f t="shared" si="4"/>
        <v>5.8235694745310644E-2</v>
      </c>
      <c r="J174" s="176">
        <f t="shared" si="5"/>
        <v>95.400089855399131</v>
      </c>
    </row>
    <row r="175" spans="1:10" ht="39" customHeight="1" x14ac:dyDescent="0.25">
      <c r="A175" s="17" t="s">
        <v>843</v>
      </c>
      <c r="B175" s="17" t="s">
        <v>145</v>
      </c>
      <c r="C175" s="18" t="s">
        <v>2626</v>
      </c>
      <c r="D175" s="18" t="s">
        <v>1643</v>
      </c>
      <c r="E175" s="17" t="s">
        <v>596</v>
      </c>
      <c r="F175" s="17" t="s">
        <v>4093</v>
      </c>
      <c r="G175" s="174">
        <v>853.128556</v>
      </c>
      <c r="H175" s="174">
        <v>3412.514224</v>
      </c>
      <c r="I175" s="175">
        <f t="shared" si="4"/>
        <v>5.8151128059871909E-2</v>
      </c>
      <c r="J175" s="176">
        <f t="shared" si="5"/>
        <v>95.458240983459007</v>
      </c>
    </row>
    <row r="176" spans="1:10" ht="39" customHeight="1" x14ac:dyDescent="0.25">
      <c r="A176" s="17" t="s">
        <v>1219</v>
      </c>
      <c r="B176" s="17" t="s">
        <v>145</v>
      </c>
      <c r="C176" s="18" t="s">
        <v>2900</v>
      </c>
      <c r="D176" s="18" t="s">
        <v>1643</v>
      </c>
      <c r="E176" s="17" t="s">
        <v>164</v>
      </c>
      <c r="F176" s="17" t="s">
        <v>4086</v>
      </c>
      <c r="G176" s="174">
        <v>566.67116322131153</v>
      </c>
      <c r="H176" s="174">
        <v>3400.0269793278694</v>
      </c>
      <c r="I176" s="175">
        <f t="shared" si="4"/>
        <v>5.7938338510472503E-2</v>
      </c>
      <c r="J176" s="176">
        <f t="shared" si="5"/>
        <v>95.516179321969474</v>
      </c>
    </row>
    <row r="177" spans="1:10" ht="25.5" customHeight="1" x14ac:dyDescent="0.25">
      <c r="A177" s="17" t="s">
        <v>1533</v>
      </c>
      <c r="B177" s="17" t="s">
        <v>157</v>
      </c>
      <c r="C177" s="18" t="s">
        <v>1534</v>
      </c>
      <c r="D177" s="18" t="s">
        <v>1795</v>
      </c>
      <c r="E177" s="17" t="s">
        <v>159</v>
      </c>
      <c r="F177" s="17" t="s">
        <v>4130</v>
      </c>
      <c r="G177" s="174">
        <v>89.819542483606568</v>
      </c>
      <c r="H177" s="174">
        <v>3374.5202111090989</v>
      </c>
      <c r="I177" s="175">
        <f t="shared" si="4"/>
        <v>5.7503689085526055E-2</v>
      </c>
      <c r="J177" s="176">
        <f t="shared" si="5"/>
        <v>95.573683011054996</v>
      </c>
    </row>
    <row r="178" spans="1:10" ht="24" customHeight="1" x14ac:dyDescent="0.25">
      <c r="A178" s="17" t="s">
        <v>1327</v>
      </c>
      <c r="B178" s="17" t="s">
        <v>162</v>
      </c>
      <c r="C178" s="18" t="s">
        <v>1328</v>
      </c>
      <c r="D178" s="18" t="s">
        <v>2996</v>
      </c>
      <c r="E178" s="17" t="s">
        <v>164</v>
      </c>
      <c r="F178" s="17" t="s">
        <v>4131</v>
      </c>
      <c r="G178" s="174">
        <v>101.25141357377049</v>
      </c>
      <c r="H178" s="174">
        <v>3138.7938207868851</v>
      </c>
      <c r="I178" s="175">
        <f t="shared" si="4"/>
        <v>5.3486781137036754E-2</v>
      </c>
      <c r="J178" s="176">
        <f t="shared" si="5"/>
        <v>95.627169792192035</v>
      </c>
    </row>
    <row r="179" spans="1:10" ht="25.5" customHeight="1" x14ac:dyDescent="0.25">
      <c r="A179" s="17" t="s">
        <v>1300</v>
      </c>
      <c r="B179" s="17" t="s">
        <v>157</v>
      </c>
      <c r="C179" s="18" t="s">
        <v>1301</v>
      </c>
      <c r="D179" s="18" t="s">
        <v>2550</v>
      </c>
      <c r="E179" s="17" t="s">
        <v>164</v>
      </c>
      <c r="F179" s="17" t="s">
        <v>4132</v>
      </c>
      <c r="G179" s="174">
        <v>208.88340636065573</v>
      </c>
      <c r="H179" s="174">
        <v>3133.2510954098361</v>
      </c>
      <c r="I179" s="175">
        <f t="shared" si="4"/>
        <v>5.339233003381947E-2</v>
      </c>
      <c r="J179" s="176">
        <f t="shared" si="5"/>
        <v>95.680562122225851</v>
      </c>
    </row>
    <row r="180" spans="1:10" ht="39" customHeight="1" x14ac:dyDescent="0.25">
      <c r="A180" s="17" t="s">
        <v>435</v>
      </c>
      <c r="B180" s="17" t="s">
        <v>162</v>
      </c>
      <c r="C180" s="18" t="s">
        <v>436</v>
      </c>
      <c r="D180" s="18" t="s">
        <v>2175</v>
      </c>
      <c r="E180" s="17" t="s">
        <v>164</v>
      </c>
      <c r="F180" s="17" t="s">
        <v>4050</v>
      </c>
      <c r="G180" s="174">
        <v>111.14453386885248</v>
      </c>
      <c r="H180" s="174">
        <v>3112.0469483278694</v>
      </c>
      <c r="I180" s="175">
        <f t="shared" si="4"/>
        <v>5.3030999650581237E-2</v>
      </c>
      <c r="J180" s="176">
        <f t="shared" si="5"/>
        <v>95.733593121876439</v>
      </c>
    </row>
    <row r="181" spans="1:10" ht="25.5" customHeight="1" x14ac:dyDescent="0.25">
      <c r="A181" s="17" t="s">
        <v>969</v>
      </c>
      <c r="B181" s="17" t="s">
        <v>157</v>
      </c>
      <c r="C181" s="18" t="s">
        <v>970</v>
      </c>
      <c r="D181" s="18" t="s">
        <v>1657</v>
      </c>
      <c r="E181" s="17" t="s">
        <v>255</v>
      </c>
      <c r="F181" s="17" t="s">
        <v>4133</v>
      </c>
      <c r="G181" s="174">
        <v>0.60422151639344268</v>
      </c>
      <c r="H181" s="174">
        <v>3021.1075819672133</v>
      </c>
      <c r="I181" s="175">
        <f t="shared" si="4"/>
        <v>5.1481342596632472E-2</v>
      </c>
      <c r="J181" s="176">
        <f t="shared" si="5"/>
        <v>95.78507446447307</v>
      </c>
    </row>
    <row r="182" spans="1:10" ht="39" customHeight="1" x14ac:dyDescent="0.25">
      <c r="A182" s="17" t="s">
        <v>828</v>
      </c>
      <c r="B182" s="17" t="s">
        <v>594</v>
      </c>
      <c r="C182" s="18" t="s">
        <v>2612</v>
      </c>
      <c r="D182" s="18" t="s">
        <v>2590</v>
      </c>
      <c r="E182" s="17" t="s">
        <v>808</v>
      </c>
      <c r="F182" s="17" t="s">
        <v>4134</v>
      </c>
      <c r="G182" s="174">
        <v>77.001990049180336</v>
      </c>
      <c r="H182" s="174">
        <v>3028.4882686342626</v>
      </c>
      <c r="I182" s="175">
        <f t="shared" si="4"/>
        <v>5.1607113575849753E-2</v>
      </c>
      <c r="J182" s="176">
        <f t="shared" si="5"/>
        <v>95.836681578048925</v>
      </c>
    </row>
    <row r="183" spans="1:10" ht="24" customHeight="1" x14ac:dyDescent="0.25">
      <c r="A183" s="17" t="s">
        <v>1569</v>
      </c>
      <c r="B183" s="17" t="s">
        <v>157</v>
      </c>
      <c r="C183" s="18" t="s">
        <v>1570</v>
      </c>
      <c r="D183" s="18" t="s">
        <v>3298</v>
      </c>
      <c r="E183" s="17" t="s">
        <v>159</v>
      </c>
      <c r="F183" s="17" t="s">
        <v>4135</v>
      </c>
      <c r="G183" s="174">
        <v>61.727270114754106</v>
      </c>
      <c r="H183" s="174">
        <v>3024.6362356229511</v>
      </c>
      <c r="I183" s="175">
        <f t="shared" si="4"/>
        <v>5.154147280478534E-2</v>
      </c>
      <c r="J183" s="176">
        <f t="shared" si="5"/>
        <v>95.888223050853711</v>
      </c>
    </row>
    <row r="184" spans="1:10" ht="25.5" customHeight="1" x14ac:dyDescent="0.25">
      <c r="A184" s="17" t="s">
        <v>318</v>
      </c>
      <c r="B184" s="17" t="s">
        <v>157</v>
      </c>
      <c r="C184" s="18" t="s">
        <v>319</v>
      </c>
      <c r="D184" s="18" t="s">
        <v>1955</v>
      </c>
      <c r="E184" s="17" t="s">
        <v>159</v>
      </c>
      <c r="F184" s="17" t="s">
        <v>4136</v>
      </c>
      <c r="G184" s="174">
        <v>20.986627336065578</v>
      </c>
      <c r="H184" s="174">
        <v>3021.6546038467218</v>
      </c>
      <c r="I184" s="175">
        <f t="shared" si="4"/>
        <v>5.1490664151731973E-2</v>
      </c>
      <c r="J184" s="176">
        <f t="shared" si="5"/>
        <v>95.939713715005439</v>
      </c>
    </row>
    <row r="185" spans="1:10" ht="24" customHeight="1" x14ac:dyDescent="0.25">
      <c r="A185" s="17" t="s">
        <v>257</v>
      </c>
      <c r="B185" s="17" t="s">
        <v>157</v>
      </c>
      <c r="C185" s="18" t="s">
        <v>258</v>
      </c>
      <c r="D185" s="18" t="s">
        <v>1648</v>
      </c>
      <c r="E185" s="17" t="s">
        <v>259</v>
      </c>
      <c r="F185" s="17" t="s">
        <v>4053</v>
      </c>
      <c r="G185" s="174">
        <v>50.198723581967215</v>
      </c>
      <c r="H185" s="174">
        <v>3011.9234149180329</v>
      </c>
      <c r="I185" s="175">
        <f t="shared" si="4"/>
        <v>5.1324839315138711E-2</v>
      </c>
      <c r="J185" s="176">
        <f t="shared" si="5"/>
        <v>95.991038554320582</v>
      </c>
    </row>
    <row r="186" spans="1:10" ht="25.5" customHeight="1" x14ac:dyDescent="0.25">
      <c r="A186" s="17" t="s">
        <v>637</v>
      </c>
      <c r="B186" s="17" t="s">
        <v>157</v>
      </c>
      <c r="C186" s="18" t="s">
        <v>638</v>
      </c>
      <c r="D186" s="18" t="s">
        <v>2168</v>
      </c>
      <c r="E186" s="17" t="s">
        <v>255</v>
      </c>
      <c r="F186" s="17" t="s">
        <v>4137</v>
      </c>
      <c r="G186" s="174">
        <v>57.296312327868854</v>
      </c>
      <c r="H186" s="174">
        <v>2986.2837985285246</v>
      </c>
      <c r="I186" s="175">
        <f t="shared" si="4"/>
        <v>5.0887926083953809E-2</v>
      </c>
      <c r="J186" s="176">
        <f t="shared" si="5"/>
        <v>96.041926480404541</v>
      </c>
    </row>
    <row r="187" spans="1:10" ht="39" customHeight="1" x14ac:dyDescent="0.25">
      <c r="A187" s="17" t="s">
        <v>891</v>
      </c>
      <c r="B187" s="17" t="s">
        <v>162</v>
      </c>
      <c r="C187" s="18" t="s">
        <v>2635</v>
      </c>
      <c r="D187" s="18" t="s">
        <v>2636</v>
      </c>
      <c r="E187" s="17" t="s">
        <v>164</v>
      </c>
      <c r="F187" s="17" t="s">
        <v>4138</v>
      </c>
      <c r="G187" s="174">
        <v>969.10686200000009</v>
      </c>
      <c r="H187" s="174">
        <v>2907.3205860000003</v>
      </c>
      <c r="I187" s="175">
        <f t="shared" si="4"/>
        <v>4.9542349309072913E-2</v>
      </c>
      <c r="J187" s="176">
        <f t="shared" si="5"/>
        <v>96.091468829713619</v>
      </c>
    </row>
    <row r="188" spans="1:10" ht="51.75" customHeight="1" x14ac:dyDescent="0.25">
      <c r="A188" s="17" t="s">
        <v>806</v>
      </c>
      <c r="B188" s="17" t="s">
        <v>594</v>
      </c>
      <c r="C188" s="18" t="s">
        <v>2589</v>
      </c>
      <c r="D188" s="18" t="s">
        <v>2590</v>
      </c>
      <c r="E188" s="17" t="s">
        <v>808</v>
      </c>
      <c r="F188" s="17" t="s">
        <v>4139</v>
      </c>
      <c r="G188" s="174">
        <v>58.690049959016399</v>
      </c>
      <c r="H188" s="174">
        <v>2846.4674230122955</v>
      </c>
      <c r="I188" s="175">
        <f t="shared" si="4"/>
        <v>4.8505377785596472E-2</v>
      </c>
      <c r="J188" s="176">
        <f t="shared" si="5"/>
        <v>96.139974207499222</v>
      </c>
    </row>
    <row r="189" spans="1:10" ht="64.5" customHeight="1" x14ac:dyDescent="0.25">
      <c r="A189" s="17" t="s">
        <v>616</v>
      </c>
      <c r="B189" s="17" t="s">
        <v>162</v>
      </c>
      <c r="C189" s="18" t="s">
        <v>2388</v>
      </c>
      <c r="D189" s="18" t="s">
        <v>2175</v>
      </c>
      <c r="E189" s="17" t="s">
        <v>164</v>
      </c>
      <c r="F189" s="17" t="s">
        <v>3996</v>
      </c>
      <c r="G189" s="174">
        <v>2822.6812359836072</v>
      </c>
      <c r="H189" s="174">
        <v>2822.6812359836072</v>
      </c>
      <c r="I189" s="175">
        <f t="shared" si="4"/>
        <v>4.8100048014885662E-2</v>
      </c>
      <c r="J189" s="176">
        <f t="shared" si="5"/>
        <v>96.18807425551411</v>
      </c>
    </row>
    <row r="190" spans="1:10" ht="39" customHeight="1" x14ac:dyDescent="0.25">
      <c r="A190" s="17" t="s">
        <v>1183</v>
      </c>
      <c r="B190" s="17" t="s">
        <v>162</v>
      </c>
      <c r="C190" s="18" t="s">
        <v>1184</v>
      </c>
      <c r="D190" s="18" t="s">
        <v>2667</v>
      </c>
      <c r="E190" s="17" t="s">
        <v>164</v>
      </c>
      <c r="F190" s="17" t="s">
        <v>4041</v>
      </c>
      <c r="G190" s="174">
        <v>312.62421258196724</v>
      </c>
      <c r="H190" s="174">
        <v>2813.6179132377051</v>
      </c>
      <c r="I190" s="175">
        <f t="shared" si="4"/>
        <v>4.7945603987095756E-2</v>
      </c>
      <c r="J190" s="176">
        <f t="shared" si="5"/>
        <v>96.236019859501212</v>
      </c>
    </row>
    <row r="191" spans="1:10" ht="64.5" customHeight="1" x14ac:dyDescent="0.25">
      <c r="A191" s="17" t="s">
        <v>1242</v>
      </c>
      <c r="B191" s="17" t="s">
        <v>594</v>
      </c>
      <c r="C191" s="18" t="s">
        <v>2917</v>
      </c>
      <c r="D191" s="18" t="s">
        <v>1648</v>
      </c>
      <c r="E191" s="17" t="s">
        <v>596</v>
      </c>
      <c r="F191" s="17" t="s">
        <v>3996</v>
      </c>
      <c r="G191" s="174">
        <v>2793.1468882622953</v>
      </c>
      <c r="H191" s="174">
        <v>2793.1468882622953</v>
      </c>
      <c r="I191" s="175">
        <f t="shared" si="4"/>
        <v>4.759676640966097E-2</v>
      </c>
      <c r="J191" s="176">
        <f t="shared" si="5"/>
        <v>96.283616625910867</v>
      </c>
    </row>
    <row r="192" spans="1:10" ht="24" customHeight="1" x14ac:dyDescent="0.25">
      <c r="A192" s="17" t="s">
        <v>590</v>
      </c>
      <c r="B192" s="17" t="s">
        <v>157</v>
      </c>
      <c r="C192" s="18" t="s">
        <v>591</v>
      </c>
      <c r="D192" s="18" t="s">
        <v>2168</v>
      </c>
      <c r="E192" s="17" t="s">
        <v>164</v>
      </c>
      <c r="F192" s="17" t="s">
        <v>4094</v>
      </c>
      <c r="G192" s="174">
        <v>1363.2848667213116</v>
      </c>
      <c r="H192" s="174">
        <v>2726.5697334426231</v>
      </c>
      <c r="I192" s="175">
        <f t="shared" si="4"/>
        <v>4.6462254902411453E-2</v>
      </c>
      <c r="J192" s="176">
        <f t="shared" si="5"/>
        <v>96.330078880813275</v>
      </c>
    </row>
    <row r="193" spans="1:10" ht="39" customHeight="1" x14ac:dyDescent="0.25">
      <c r="A193" s="17" t="s">
        <v>1159</v>
      </c>
      <c r="B193" s="17" t="s">
        <v>594</v>
      </c>
      <c r="C193" s="18" t="s">
        <v>2842</v>
      </c>
      <c r="D193" s="18" t="s">
        <v>2843</v>
      </c>
      <c r="E193" s="17" t="s">
        <v>596</v>
      </c>
      <c r="F193" s="17" t="s">
        <v>4010</v>
      </c>
      <c r="G193" s="174">
        <v>39.741663204918041</v>
      </c>
      <c r="H193" s="174">
        <v>2702.4330979344268</v>
      </c>
      <c r="I193" s="175">
        <f t="shared" si="4"/>
        <v>4.6050953295959429E-2</v>
      </c>
      <c r="J193" s="176">
        <f t="shared" si="5"/>
        <v>96.376129834109236</v>
      </c>
    </row>
    <row r="194" spans="1:10" ht="25.5" customHeight="1" x14ac:dyDescent="0.25">
      <c r="A194" s="17" t="s">
        <v>1294</v>
      </c>
      <c r="B194" s="17" t="s">
        <v>157</v>
      </c>
      <c r="C194" s="18" t="s">
        <v>1295</v>
      </c>
      <c r="D194" s="18" t="s">
        <v>2578</v>
      </c>
      <c r="E194" s="17" t="s">
        <v>164</v>
      </c>
      <c r="F194" s="17" t="s">
        <v>4140</v>
      </c>
      <c r="G194" s="174">
        <v>24.773082172131151</v>
      </c>
      <c r="H194" s="174">
        <v>2700.2659567622954</v>
      </c>
      <c r="I194" s="175">
        <f t="shared" si="4"/>
        <v>4.6014024012870108E-2</v>
      </c>
      <c r="J194" s="176">
        <f t="shared" si="5"/>
        <v>96.422143858122112</v>
      </c>
    </row>
    <row r="195" spans="1:10" ht="24" customHeight="1" x14ac:dyDescent="0.25">
      <c r="A195" s="17" t="s">
        <v>663</v>
      </c>
      <c r="B195" s="17" t="s">
        <v>594</v>
      </c>
      <c r="C195" s="18" t="s">
        <v>2440</v>
      </c>
      <c r="D195" s="18" t="s">
        <v>1648</v>
      </c>
      <c r="E195" s="17" t="s">
        <v>596</v>
      </c>
      <c r="F195" s="17" t="s">
        <v>4058</v>
      </c>
      <c r="G195" s="174">
        <v>52.776735385245914</v>
      </c>
      <c r="H195" s="174">
        <v>2638.8367692622955</v>
      </c>
      <c r="I195" s="175">
        <f t="shared" si="4"/>
        <v>4.4967236713405252E-2</v>
      </c>
      <c r="J195" s="176">
        <f t="shared" si="5"/>
        <v>96.467111094835516</v>
      </c>
    </row>
    <row r="196" spans="1:10" ht="24" customHeight="1" x14ac:dyDescent="0.25">
      <c r="A196" s="17" t="s">
        <v>1054</v>
      </c>
      <c r="B196" s="17" t="s">
        <v>162</v>
      </c>
      <c r="C196" s="18" t="s">
        <v>1055</v>
      </c>
      <c r="D196" s="18" t="s">
        <v>2769</v>
      </c>
      <c r="E196" s="17" t="s">
        <v>164</v>
      </c>
      <c r="F196" s="17" t="s">
        <v>4141</v>
      </c>
      <c r="G196" s="174">
        <v>29.107364516393446</v>
      </c>
      <c r="H196" s="174">
        <v>2590.5554419590167</v>
      </c>
      <c r="I196" s="175">
        <f t="shared" si="4"/>
        <v>4.4144496216920931E-2</v>
      </c>
      <c r="J196" s="176">
        <f t="shared" si="5"/>
        <v>96.511255591052432</v>
      </c>
    </row>
    <row r="197" spans="1:10" ht="24" customHeight="1" x14ac:dyDescent="0.25">
      <c r="A197" s="17" t="s">
        <v>1591</v>
      </c>
      <c r="B197" s="17" t="s">
        <v>162</v>
      </c>
      <c r="C197" s="18" t="s">
        <v>1592</v>
      </c>
      <c r="D197" s="18" t="s">
        <v>3328</v>
      </c>
      <c r="E197" s="17" t="s">
        <v>255</v>
      </c>
      <c r="F197" s="17" t="s">
        <v>4142</v>
      </c>
      <c r="G197" s="174">
        <v>81.634355008196721</v>
      </c>
      <c r="H197" s="174">
        <v>2579.6456182590164</v>
      </c>
      <c r="I197" s="175">
        <f t="shared" si="4"/>
        <v>4.3958586792535968E-2</v>
      </c>
      <c r="J197" s="176">
        <f t="shared" si="5"/>
        <v>96.555214177844974</v>
      </c>
    </row>
    <row r="198" spans="1:10" ht="25.5" customHeight="1" x14ac:dyDescent="0.25">
      <c r="A198" s="17" t="s">
        <v>1239</v>
      </c>
      <c r="B198" s="17" t="s">
        <v>145</v>
      </c>
      <c r="C198" s="18" t="s">
        <v>2916</v>
      </c>
      <c r="D198" s="18" t="s">
        <v>1643</v>
      </c>
      <c r="E198" s="17" t="s">
        <v>164</v>
      </c>
      <c r="F198" s="17" t="s">
        <v>3996</v>
      </c>
      <c r="G198" s="174">
        <v>2570.1972050000004</v>
      </c>
      <c r="H198" s="174">
        <v>2570.1972050000004</v>
      </c>
      <c r="I198" s="175">
        <f t="shared" ref="I198:I261" si="6">(H198/$H$476)*100</f>
        <v>4.3797580609609761E-2</v>
      </c>
      <c r="J198" s="176">
        <f t="shared" si="5"/>
        <v>96.59901175845458</v>
      </c>
    </row>
    <row r="199" spans="1:10" ht="39" customHeight="1" x14ac:dyDescent="0.25">
      <c r="A199" s="17" t="s">
        <v>714</v>
      </c>
      <c r="B199" s="17" t="s">
        <v>157</v>
      </c>
      <c r="C199" s="18" t="s">
        <v>715</v>
      </c>
      <c r="D199" s="18" t="s">
        <v>2168</v>
      </c>
      <c r="E199" s="17" t="s">
        <v>255</v>
      </c>
      <c r="F199" s="17" t="s">
        <v>4143</v>
      </c>
      <c r="G199" s="174">
        <v>13.84070086885246</v>
      </c>
      <c r="H199" s="174">
        <v>2563.9898359549184</v>
      </c>
      <c r="I199" s="175">
        <f t="shared" si="6"/>
        <v>4.3691803611021207E-2</v>
      </c>
      <c r="J199" s="176">
        <f t="shared" ref="J199:J262" si="7">I199+J198</f>
        <v>96.642703562065606</v>
      </c>
    </row>
    <row r="200" spans="1:10" ht="25.5" customHeight="1" x14ac:dyDescent="0.25">
      <c r="A200" s="17" t="s">
        <v>1112</v>
      </c>
      <c r="B200" s="17" t="s">
        <v>157</v>
      </c>
      <c r="C200" s="18" t="s">
        <v>1113</v>
      </c>
      <c r="D200" s="18" t="s">
        <v>2578</v>
      </c>
      <c r="E200" s="17" t="s">
        <v>255</v>
      </c>
      <c r="F200" s="17" t="s">
        <v>4144</v>
      </c>
      <c r="G200" s="174">
        <v>14.19517749180328</v>
      </c>
      <c r="H200" s="174">
        <v>2525.3220757918034</v>
      </c>
      <c r="I200" s="175">
        <f t="shared" si="6"/>
        <v>4.3032883610858393E-2</v>
      </c>
      <c r="J200" s="176">
        <f t="shared" si="7"/>
        <v>96.685736445676469</v>
      </c>
    </row>
    <row r="201" spans="1:10" ht="24" customHeight="1" x14ac:dyDescent="0.25">
      <c r="A201" s="17" t="s">
        <v>619</v>
      </c>
      <c r="B201" s="17" t="s">
        <v>157</v>
      </c>
      <c r="C201" s="18" t="s">
        <v>620</v>
      </c>
      <c r="D201" s="18" t="s">
        <v>2168</v>
      </c>
      <c r="E201" s="17" t="s">
        <v>164</v>
      </c>
      <c r="F201" s="17" t="s">
        <v>3996</v>
      </c>
      <c r="G201" s="174">
        <v>2515.9783942622958</v>
      </c>
      <c r="H201" s="174">
        <v>2515.9783942622958</v>
      </c>
      <c r="I201" s="175">
        <f t="shared" si="6"/>
        <v>4.2873662114475533E-2</v>
      </c>
      <c r="J201" s="176">
        <f t="shared" si="7"/>
        <v>96.728610107790942</v>
      </c>
    </row>
    <row r="202" spans="1:10" ht="39" customHeight="1" x14ac:dyDescent="0.25">
      <c r="A202" s="17" t="s">
        <v>948</v>
      </c>
      <c r="B202" s="17" t="s">
        <v>157</v>
      </c>
      <c r="C202" s="18" t="s">
        <v>949</v>
      </c>
      <c r="D202" s="18" t="s">
        <v>2578</v>
      </c>
      <c r="E202" s="17" t="s">
        <v>164</v>
      </c>
      <c r="F202" s="17" t="s">
        <v>4072</v>
      </c>
      <c r="G202" s="174">
        <v>491.66713231967213</v>
      </c>
      <c r="H202" s="174">
        <v>2458.3356615983607</v>
      </c>
      <c r="I202" s="175">
        <f t="shared" si="6"/>
        <v>4.1891398097731777E-2</v>
      </c>
      <c r="J202" s="176">
        <f t="shared" si="7"/>
        <v>96.770501505888674</v>
      </c>
    </row>
    <row r="203" spans="1:10" ht="39" customHeight="1" x14ac:dyDescent="0.25">
      <c r="A203" s="17" t="s">
        <v>1312</v>
      </c>
      <c r="B203" s="17" t="s">
        <v>594</v>
      </c>
      <c r="C203" s="18" t="s">
        <v>2980</v>
      </c>
      <c r="D203" s="18" t="s">
        <v>2981</v>
      </c>
      <c r="E203" s="17" t="s">
        <v>596</v>
      </c>
      <c r="F203" s="17" t="s">
        <v>4145</v>
      </c>
      <c r="G203" s="174">
        <v>23.121543360655739</v>
      </c>
      <c r="H203" s="174">
        <v>2450.8835962295084</v>
      </c>
      <c r="I203" s="175">
        <f t="shared" si="6"/>
        <v>4.1764410785993418E-2</v>
      </c>
      <c r="J203" s="176">
        <f t="shared" si="7"/>
        <v>96.812265916674662</v>
      </c>
    </row>
    <row r="204" spans="1:10" ht="24" customHeight="1" x14ac:dyDescent="0.25">
      <c r="A204" s="17" t="s">
        <v>1413</v>
      </c>
      <c r="B204" s="17" t="s">
        <v>157</v>
      </c>
      <c r="C204" s="18" t="s">
        <v>1414</v>
      </c>
      <c r="D204" s="18" t="s">
        <v>1955</v>
      </c>
      <c r="E204" s="17" t="s">
        <v>255</v>
      </c>
      <c r="F204" s="17" t="s">
        <v>4146</v>
      </c>
      <c r="G204" s="174">
        <v>5.703851114754098</v>
      </c>
      <c r="H204" s="174">
        <v>2431.7798842642619</v>
      </c>
      <c r="I204" s="175">
        <f t="shared" si="6"/>
        <v>4.1438872977799961E-2</v>
      </c>
      <c r="J204" s="176">
        <f t="shared" si="7"/>
        <v>96.853704789652468</v>
      </c>
    </row>
    <row r="205" spans="1:10" ht="24" customHeight="1" x14ac:dyDescent="0.25">
      <c r="A205" s="17" t="s">
        <v>852</v>
      </c>
      <c r="B205" s="17" t="s">
        <v>145</v>
      </c>
      <c r="C205" s="18" t="s">
        <v>2629</v>
      </c>
      <c r="D205" s="18" t="s">
        <v>1643</v>
      </c>
      <c r="E205" s="17" t="s">
        <v>596</v>
      </c>
      <c r="F205" s="17" t="s">
        <v>4094</v>
      </c>
      <c r="G205" s="174">
        <v>1179.4404000000002</v>
      </c>
      <c r="H205" s="174">
        <v>2358.8808000000004</v>
      </c>
      <c r="I205" s="175">
        <f t="shared" si="6"/>
        <v>4.0196632299450641E-2</v>
      </c>
      <c r="J205" s="176">
        <f t="shared" si="7"/>
        <v>96.893901421951924</v>
      </c>
    </row>
    <row r="206" spans="1:10" ht="39" customHeight="1" x14ac:dyDescent="0.25">
      <c r="A206" s="17" t="s">
        <v>1153</v>
      </c>
      <c r="B206" s="17" t="s">
        <v>204</v>
      </c>
      <c r="C206" s="18" t="s">
        <v>1154</v>
      </c>
      <c r="D206" s="18">
        <v>7</v>
      </c>
      <c r="E206" s="17" t="s">
        <v>596</v>
      </c>
      <c r="F206" s="17" t="s">
        <v>3996</v>
      </c>
      <c r="G206" s="174">
        <v>2267.2083115327873</v>
      </c>
      <c r="H206" s="174">
        <v>2267.2083115327873</v>
      </c>
      <c r="I206" s="175">
        <f t="shared" si="6"/>
        <v>3.8634482439698421E-2</v>
      </c>
      <c r="J206" s="176">
        <f t="shared" si="7"/>
        <v>96.932535904391628</v>
      </c>
    </row>
    <row r="207" spans="1:10" ht="39" customHeight="1" x14ac:dyDescent="0.25">
      <c r="A207" s="17" t="s">
        <v>1486</v>
      </c>
      <c r="B207" s="17" t="s">
        <v>157</v>
      </c>
      <c r="C207" s="18" t="s">
        <v>1487</v>
      </c>
      <c r="D207" s="18" t="s">
        <v>1994</v>
      </c>
      <c r="E207" s="17" t="s">
        <v>212</v>
      </c>
      <c r="F207" s="17" t="s">
        <v>4147</v>
      </c>
      <c r="G207" s="174">
        <v>474.89394302459027</v>
      </c>
      <c r="H207" s="174">
        <v>2255.7462293668036</v>
      </c>
      <c r="I207" s="175">
        <f t="shared" si="6"/>
        <v>3.8439162225886801E-2</v>
      </c>
      <c r="J207" s="176">
        <f t="shared" si="7"/>
        <v>96.970975066617513</v>
      </c>
    </row>
    <row r="208" spans="1:10" ht="25.5" customHeight="1" x14ac:dyDescent="0.25">
      <c r="A208" s="17" t="s">
        <v>954</v>
      </c>
      <c r="B208" s="17" t="s">
        <v>162</v>
      </c>
      <c r="C208" s="18" t="s">
        <v>955</v>
      </c>
      <c r="D208" s="18" t="s">
        <v>2662</v>
      </c>
      <c r="E208" s="17" t="s">
        <v>164</v>
      </c>
      <c r="F208" s="17" t="s">
        <v>4148</v>
      </c>
      <c r="G208" s="174">
        <v>47.951019540983609</v>
      </c>
      <c r="H208" s="174">
        <v>2253.6979184262295</v>
      </c>
      <c r="I208" s="175">
        <f t="shared" si="6"/>
        <v>3.8404257875606279E-2</v>
      </c>
      <c r="J208" s="176">
        <f t="shared" si="7"/>
        <v>97.009379324493125</v>
      </c>
    </row>
    <row r="209" spans="1:10" ht="25.5" customHeight="1" x14ac:dyDescent="0.25">
      <c r="A209" s="17" t="s">
        <v>1560</v>
      </c>
      <c r="B209" s="17" t="s">
        <v>157</v>
      </c>
      <c r="C209" s="18" t="s">
        <v>1561</v>
      </c>
      <c r="D209" s="18" t="s">
        <v>3298</v>
      </c>
      <c r="E209" s="17" t="s">
        <v>159</v>
      </c>
      <c r="F209" s="17" t="s">
        <v>4149</v>
      </c>
      <c r="G209" s="174">
        <v>16.877921024590162</v>
      </c>
      <c r="H209" s="174">
        <v>2227.8855752459012</v>
      </c>
      <c r="I209" s="175">
        <f t="shared" si="6"/>
        <v>3.7964401284460637E-2</v>
      </c>
      <c r="J209" s="176">
        <f t="shared" si="7"/>
        <v>97.04734372577758</v>
      </c>
    </row>
    <row r="210" spans="1:10" ht="51.75" customHeight="1" x14ac:dyDescent="0.25">
      <c r="A210" s="17" t="s">
        <v>438</v>
      </c>
      <c r="B210" s="17" t="s">
        <v>162</v>
      </c>
      <c r="C210" s="18" t="s">
        <v>439</v>
      </c>
      <c r="D210" s="18" t="s">
        <v>2161</v>
      </c>
      <c r="E210" s="17" t="s">
        <v>164</v>
      </c>
      <c r="F210" s="17" t="s">
        <v>4086</v>
      </c>
      <c r="G210" s="174">
        <v>366.08573235245905</v>
      </c>
      <c r="H210" s="174">
        <v>2196.5143941147544</v>
      </c>
      <c r="I210" s="175">
        <f t="shared" si="6"/>
        <v>3.7429819022937218E-2</v>
      </c>
      <c r="J210" s="176">
        <f t="shared" si="7"/>
        <v>97.084773544800512</v>
      </c>
    </row>
    <row r="211" spans="1:10" ht="51.75" customHeight="1" x14ac:dyDescent="0.25">
      <c r="A211" s="17" t="s">
        <v>1554</v>
      </c>
      <c r="B211" s="17" t="s">
        <v>157</v>
      </c>
      <c r="C211" s="18" t="s">
        <v>1555</v>
      </c>
      <c r="D211" s="18" t="s">
        <v>1955</v>
      </c>
      <c r="E211" s="17" t="s">
        <v>159</v>
      </c>
      <c r="F211" s="17" t="s">
        <v>4150</v>
      </c>
      <c r="G211" s="174">
        <v>25.667330016393443</v>
      </c>
      <c r="H211" s="174">
        <v>2195.5834096022954</v>
      </c>
      <c r="I211" s="175">
        <f t="shared" si="6"/>
        <v>3.7413954532402642E-2</v>
      </c>
      <c r="J211" s="176">
        <f t="shared" si="7"/>
        <v>97.12218749933291</v>
      </c>
    </row>
    <row r="212" spans="1:10" ht="39" customHeight="1" x14ac:dyDescent="0.25">
      <c r="A212" s="17" t="s">
        <v>1266</v>
      </c>
      <c r="B212" s="17" t="s">
        <v>157</v>
      </c>
      <c r="C212" s="18" t="s">
        <v>1267</v>
      </c>
      <c r="D212" s="18" t="s">
        <v>2168</v>
      </c>
      <c r="E212" s="17" t="s">
        <v>164</v>
      </c>
      <c r="F212" s="17" t="s">
        <v>4151</v>
      </c>
      <c r="G212" s="174">
        <v>310.66653486885252</v>
      </c>
      <c r="H212" s="174">
        <v>2174.6657440819677</v>
      </c>
      <c r="I212" s="175">
        <f t="shared" si="6"/>
        <v>3.7057505953278377E-2</v>
      </c>
      <c r="J212" s="176">
        <f t="shared" si="7"/>
        <v>97.159245005286195</v>
      </c>
    </row>
    <row r="213" spans="1:10" ht="25.5" customHeight="1" x14ac:dyDescent="0.25">
      <c r="A213" s="17" t="s">
        <v>613</v>
      </c>
      <c r="B213" s="17" t="s">
        <v>162</v>
      </c>
      <c r="C213" s="18" t="s">
        <v>614</v>
      </c>
      <c r="D213" s="18" t="s">
        <v>2385</v>
      </c>
      <c r="E213" s="17" t="s">
        <v>164</v>
      </c>
      <c r="F213" s="17" t="s">
        <v>4065</v>
      </c>
      <c r="G213" s="174">
        <v>180.79113399180329</v>
      </c>
      <c r="H213" s="174">
        <v>2169.4936079016397</v>
      </c>
      <c r="I213" s="175">
        <f t="shared" si="6"/>
        <v>3.6969369894752947E-2</v>
      </c>
      <c r="J213" s="176">
        <f t="shared" si="7"/>
        <v>97.196214375180944</v>
      </c>
    </row>
    <row r="214" spans="1:10" ht="24" customHeight="1" x14ac:dyDescent="0.25">
      <c r="A214" s="17" t="s">
        <v>502</v>
      </c>
      <c r="B214" s="17" t="s">
        <v>157</v>
      </c>
      <c r="C214" s="18" t="s">
        <v>503</v>
      </c>
      <c r="D214" s="18" t="s">
        <v>2168</v>
      </c>
      <c r="E214" s="17" t="s">
        <v>164</v>
      </c>
      <c r="F214" s="17" t="s">
        <v>4152</v>
      </c>
      <c r="G214" s="174">
        <v>87.886033631147555</v>
      </c>
      <c r="H214" s="174">
        <v>2109.2648071475414</v>
      </c>
      <c r="I214" s="175">
        <f t="shared" si="6"/>
        <v>3.594303784874648E-2</v>
      </c>
      <c r="J214" s="176">
        <f t="shared" si="7"/>
        <v>97.232157413029697</v>
      </c>
    </row>
    <row r="215" spans="1:10" ht="51.75" customHeight="1" x14ac:dyDescent="0.25">
      <c r="A215" s="17" t="s">
        <v>598</v>
      </c>
      <c r="B215" s="17" t="s">
        <v>162</v>
      </c>
      <c r="C215" s="18" t="s">
        <v>2339</v>
      </c>
      <c r="D215" s="18" t="s">
        <v>2340</v>
      </c>
      <c r="E215" s="17" t="s">
        <v>164</v>
      </c>
      <c r="F215" s="17" t="s">
        <v>4138</v>
      </c>
      <c r="G215" s="174">
        <v>698.83454957377057</v>
      </c>
      <c r="H215" s="174">
        <v>2096.5036487213119</v>
      </c>
      <c r="I215" s="175">
        <f t="shared" si="6"/>
        <v>3.57255806576183E-2</v>
      </c>
      <c r="J215" s="176">
        <f t="shared" si="7"/>
        <v>97.267882993687309</v>
      </c>
    </row>
    <row r="216" spans="1:10" ht="39" customHeight="1" x14ac:dyDescent="0.25">
      <c r="A216" s="17" t="s">
        <v>610</v>
      </c>
      <c r="B216" s="17" t="s">
        <v>157</v>
      </c>
      <c r="C216" s="18" t="s">
        <v>611</v>
      </c>
      <c r="D216" s="18" t="s">
        <v>2168</v>
      </c>
      <c r="E216" s="17" t="s">
        <v>164</v>
      </c>
      <c r="F216" s="17" t="s">
        <v>4065</v>
      </c>
      <c r="G216" s="174">
        <v>174.28165418852458</v>
      </c>
      <c r="H216" s="174">
        <v>2091.3798502622949</v>
      </c>
      <c r="I216" s="175">
        <f t="shared" si="6"/>
        <v>3.5638268300574406E-2</v>
      </c>
      <c r="J216" s="176">
        <f t="shared" si="7"/>
        <v>97.303521261987882</v>
      </c>
    </row>
    <row r="217" spans="1:10" ht="39" customHeight="1" x14ac:dyDescent="0.25">
      <c r="A217" s="17" t="s">
        <v>730</v>
      </c>
      <c r="B217" s="17" t="s">
        <v>157</v>
      </c>
      <c r="C217" s="18" t="s">
        <v>731</v>
      </c>
      <c r="D217" s="18" t="s">
        <v>2168</v>
      </c>
      <c r="E217" s="17" t="s">
        <v>164</v>
      </c>
      <c r="F217" s="17" t="s">
        <v>4153</v>
      </c>
      <c r="G217" s="174">
        <v>70.887268303278688</v>
      </c>
      <c r="H217" s="174">
        <v>2055.730780795082</v>
      </c>
      <c r="I217" s="175">
        <f t="shared" si="6"/>
        <v>3.5030788457934142E-2</v>
      </c>
      <c r="J217" s="176">
        <f t="shared" si="7"/>
        <v>97.338552050445813</v>
      </c>
    </row>
    <row r="218" spans="1:10" ht="39" customHeight="1" x14ac:dyDescent="0.25">
      <c r="A218" s="17" t="s">
        <v>1303</v>
      </c>
      <c r="B218" s="17" t="s">
        <v>157</v>
      </c>
      <c r="C218" s="18" t="s">
        <v>1304</v>
      </c>
      <c r="D218" s="18" t="s">
        <v>2550</v>
      </c>
      <c r="E218" s="17" t="s">
        <v>164</v>
      </c>
      <c r="F218" s="17" t="s">
        <v>4138</v>
      </c>
      <c r="G218" s="174">
        <v>685.20331216393447</v>
      </c>
      <c r="H218" s="174">
        <v>2055.6099364918036</v>
      </c>
      <c r="I218" s="175">
        <f t="shared" si="6"/>
        <v>3.5028729204230287E-2</v>
      </c>
      <c r="J218" s="176">
        <f t="shared" si="7"/>
        <v>97.373580779650041</v>
      </c>
    </row>
    <row r="219" spans="1:10" ht="25.5" customHeight="1" x14ac:dyDescent="0.25">
      <c r="A219" s="17" t="s">
        <v>250</v>
      </c>
      <c r="B219" s="17" t="s">
        <v>204</v>
      </c>
      <c r="C219" s="18" t="s">
        <v>251</v>
      </c>
      <c r="D219" s="18">
        <v>2</v>
      </c>
      <c r="E219" s="17" t="s">
        <v>159</v>
      </c>
      <c r="F219" s="17" t="s">
        <v>4154</v>
      </c>
      <c r="G219" s="174">
        <v>6.1066654590163942</v>
      </c>
      <c r="H219" s="174">
        <v>2003.4748037940985</v>
      </c>
      <c r="I219" s="175">
        <f t="shared" si="6"/>
        <v>3.41403177342939E-2</v>
      </c>
      <c r="J219" s="176">
        <f t="shared" si="7"/>
        <v>97.407721097384339</v>
      </c>
    </row>
    <row r="220" spans="1:10" ht="39" customHeight="1" x14ac:dyDescent="0.25">
      <c r="A220" s="17" t="s">
        <v>1566</v>
      </c>
      <c r="B220" s="17" t="s">
        <v>157</v>
      </c>
      <c r="C220" s="18" t="s">
        <v>1567</v>
      </c>
      <c r="D220" s="18" t="s">
        <v>3298</v>
      </c>
      <c r="E220" s="17" t="s">
        <v>164</v>
      </c>
      <c r="F220" s="17" t="s">
        <v>4086</v>
      </c>
      <c r="G220" s="174">
        <v>331.88679452459019</v>
      </c>
      <c r="H220" s="174">
        <v>1991.3207671475411</v>
      </c>
      <c r="I220" s="175">
        <f t="shared" si="6"/>
        <v>3.3933206233773945E-2</v>
      </c>
      <c r="J220" s="176">
        <f t="shared" si="7"/>
        <v>97.441654303618108</v>
      </c>
    </row>
    <row r="221" spans="1:10" ht="25.5" customHeight="1" x14ac:dyDescent="0.25">
      <c r="A221" s="17" t="s">
        <v>1384</v>
      </c>
      <c r="B221" s="17" t="s">
        <v>157</v>
      </c>
      <c r="C221" s="18" t="s">
        <v>1385</v>
      </c>
      <c r="D221" s="18" t="s">
        <v>2578</v>
      </c>
      <c r="E221" s="17" t="s">
        <v>255</v>
      </c>
      <c r="F221" s="17" t="s">
        <v>4155</v>
      </c>
      <c r="G221" s="174">
        <v>20.003760336065575</v>
      </c>
      <c r="H221" s="174">
        <v>1952.7670840067215</v>
      </c>
      <c r="I221" s="175">
        <f t="shared" si="6"/>
        <v>3.3276230169107572E-2</v>
      </c>
      <c r="J221" s="176">
        <f t="shared" si="7"/>
        <v>97.474930533787216</v>
      </c>
    </row>
    <row r="222" spans="1:10" ht="24" customHeight="1" x14ac:dyDescent="0.25">
      <c r="A222" s="17" t="s">
        <v>831</v>
      </c>
      <c r="B222" s="17" t="s">
        <v>196</v>
      </c>
      <c r="C222" s="18" t="s">
        <v>2621</v>
      </c>
      <c r="D222" s="18" t="s">
        <v>1648</v>
      </c>
      <c r="E222" s="17" t="s">
        <v>255</v>
      </c>
      <c r="F222" s="17" t="s">
        <v>4156</v>
      </c>
      <c r="G222" s="174">
        <v>19.399538819672131</v>
      </c>
      <c r="H222" s="174">
        <v>1936.6559603678688</v>
      </c>
      <c r="I222" s="175">
        <f t="shared" si="6"/>
        <v>3.3001687719636644E-2</v>
      </c>
      <c r="J222" s="176">
        <f t="shared" si="7"/>
        <v>97.507932221506849</v>
      </c>
    </row>
    <row r="223" spans="1:10" ht="25.5" customHeight="1" x14ac:dyDescent="0.25">
      <c r="A223" s="17" t="s">
        <v>456</v>
      </c>
      <c r="B223" s="17" t="s">
        <v>162</v>
      </c>
      <c r="C223" s="18" t="s">
        <v>457</v>
      </c>
      <c r="D223" s="18" t="s">
        <v>2203</v>
      </c>
      <c r="E223" s="17" t="s">
        <v>164</v>
      </c>
      <c r="F223" s="17" t="s">
        <v>4157</v>
      </c>
      <c r="G223" s="174">
        <v>100.52634775409837</v>
      </c>
      <c r="H223" s="174">
        <v>1910.0006073278689</v>
      </c>
      <c r="I223" s="175">
        <f t="shared" si="6"/>
        <v>3.2547465774652853E-2</v>
      </c>
      <c r="J223" s="176">
        <f t="shared" si="7"/>
        <v>97.540479687281504</v>
      </c>
    </row>
    <row r="224" spans="1:10" ht="25.5" customHeight="1" x14ac:dyDescent="0.25">
      <c r="A224" s="17" t="s">
        <v>172</v>
      </c>
      <c r="B224" s="17" t="s">
        <v>145</v>
      </c>
      <c r="C224" s="18" t="s">
        <v>173</v>
      </c>
      <c r="D224" s="18" t="s">
        <v>1653</v>
      </c>
      <c r="E224" s="17" t="s">
        <v>164</v>
      </c>
      <c r="F224" s="17" t="s">
        <v>3996</v>
      </c>
      <c r="G224" s="174">
        <v>1887.1046400000002</v>
      </c>
      <c r="H224" s="174">
        <v>1887.1046400000002</v>
      </c>
      <c r="I224" s="175">
        <f t="shared" si="6"/>
        <v>3.2157305839560509E-2</v>
      </c>
      <c r="J224" s="176">
        <f t="shared" si="7"/>
        <v>97.572636993121066</v>
      </c>
    </row>
    <row r="225" spans="1:10" ht="24" customHeight="1" x14ac:dyDescent="0.25">
      <c r="A225" s="17" t="s">
        <v>429</v>
      </c>
      <c r="B225" s="17" t="s">
        <v>162</v>
      </c>
      <c r="C225" s="18" t="s">
        <v>430</v>
      </c>
      <c r="D225" s="18" t="s">
        <v>2161</v>
      </c>
      <c r="E225" s="17" t="s">
        <v>164</v>
      </c>
      <c r="F225" s="17" t="s">
        <v>4072</v>
      </c>
      <c r="G225" s="174">
        <v>375.18933653278691</v>
      </c>
      <c r="H225" s="174">
        <v>1875.9466826639346</v>
      </c>
      <c r="I225" s="175">
        <f t="shared" si="6"/>
        <v>3.1967168080903614E-2</v>
      </c>
      <c r="J225" s="176">
        <f t="shared" si="7"/>
        <v>97.604604161201962</v>
      </c>
    </row>
    <row r="226" spans="1:10" ht="39" customHeight="1" x14ac:dyDescent="0.25">
      <c r="A226" s="17" t="s">
        <v>340</v>
      </c>
      <c r="B226" s="17" t="s">
        <v>157</v>
      </c>
      <c r="C226" s="18" t="s">
        <v>341</v>
      </c>
      <c r="D226" s="18" t="s">
        <v>1967</v>
      </c>
      <c r="E226" s="17" t="s">
        <v>255</v>
      </c>
      <c r="F226" s="17" t="s">
        <v>4158</v>
      </c>
      <c r="G226" s="174">
        <v>48.474678188524599</v>
      </c>
      <c r="H226" s="174">
        <v>1874.0310587683609</v>
      </c>
      <c r="I226" s="175">
        <f t="shared" si="6"/>
        <v>3.1934524791189939E-2</v>
      </c>
      <c r="J226" s="176">
        <f t="shared" si="7"/>
        <v>97.636538685993159</v>
      </c>
    </row>
    <row r="227" spans="1:10" ht="39" customHeight="1" x14ac:dyDescent="0.25">
      <c r="A227" s="17" t="s">
        <v>1058</v>
      </c>
      <c r="B227" s="17" t="s">
        <v>157</v>
      </c>
      <c r="C227" s="18" t="s">
        <v>1059</v>
      </c>
      <c r="D227" s="18" t="s">
        <v>2578</v>
      </c>
      <c r="E227" s="17" t="s">
        <v>255</v>
      </c>
      <c r="F227" s="17" t="s">
        <v>4159</v>
      </c>
      <c r="G227" s="174">
        <v>15.621140270491802</v>
      </c>
      <c r="H227" s="174">
        <v>1855.791464134426</v>
      </c>
      <c r="I227" s="175">
        <f t="shared" si="6"/>
        <v>3.1623712019814926E-2</v>
      </c>
      <c r="J227" s="176">
        <f t="shared" si="7"/>
        <v>97.668162398012967</v>
      </c>
    </row>
    <row r="228" spans="1:10" ht="25.5" customHeight="1" x14ac:dyDescent="0.25">
      <c r="A228" s="17" t="s">
        <v>1441</v>
      </c>
      <c r="B228" s="17" t="s">
        <v>162</v>
      </c>
      <c r="C228" s="18" t="s">
        <v>3127</v>
      </c>
      <c r="D228" s="18" t="s">
        <v>3128</v>
      </c>
      <c r="E228" s="17" t="s">
        <v>159</v>
      </c>
      <c r="F228" s="17" t="s">
        <v>4160</v>
      </c>
      <c r="G228" s="174">
        <v>151.34540542622952</v>
      </c>
      <c r="H228" s="174">
        <v>1840.3601299829509</v>
      </c>
      <c r="I228" s="175">
        <f t="shared" si="6"/>
        <v>3.1360753558846148E-2</v>
      </c>
      <c r="J228" s="176">
        <f t="shared" si="7"/>
        <v>97.69952315157181</v>
      </c>
    </row>
    <row r="229" spans="1:10" ht="39" customHeight="1" x14ac:dyDescent="0.25">
      <c r="A229" s="17" t="s">
        <v>649</v>
      </c>
      <c r="B229" s="17" t="s">
        <v>157</v>
      </c>
      <c r="C229" s="18" t="s">
        <v>650</v>
      </c>
      <c r="D229" s="18" t="s">
        <v>2168</v>
      </c>
      <c r="E229" s="17" t="s">
        <v>164</v>
      </c>
      <c r="F229" s="17" t="s">
        <v>3996</v>
      </c>
      <c r="G229" s="174">
        <v>1839.3066899098365</v>
      </c>
      <c r="H229" s="174">
        <v>1839.3066899098365</v>
      </c>
      <c r="I229" s="175">
        <f t="shared" si="6"/>
        <v>3.1342802357891657E-2</v>
      </c>
      <c r="J229" s="176">
        <f t="shared" si="7"/>
        <v>97.730865953929708</v>
      </c>
    </row>
    <row r="230" spans="1:10" ht="39" customHeight="1" x14ac:dyDescent="0.25">
      <c r="A230" s="17" t="s">
        <v>867</v>
      </c>
      <c r="B230" s="17" t="s">
        <v>145</v>
      </c>
      <c r="C230" s="18" t="s">
        <v>2634</v>
      </c>
      <c r="D230" s="18" t="s">
        <v>1643</v>
      </c>
      <c r="E230" s="17" t="s">
        <v>596</v>
      </c>
      <c r="F230" s="17" t="s">
        <v>4094</v>
      </c>
      <c r="G230" s="174">
        <v>898.23697831578954</v>
      </c>
      <c r="H230" s="174">
        <v>1796.4739566315791</v>
      </c>
      <c r="I230" s="175">
        <f t="shared" si="6"/>
        <v>3.061290891437109E-2</v>
      </c>
      <c r="J230" s="176">
        <f t="shared" si="7"/>
        <v>97.761478862844086</v>
      </c>
    </row>
    <row r="231" spans="1:10" ht="25.5" customHeight="1" x14ac:dyDescent="0.25">
      <c r="A231" s="17" t="s">
        <v>535</v>
      </c>
      <c r="B231" s="17" t="s">
        <v>157</v>
      </c>
      <c r="C231" s="18" t="s">
        <v>536</v>
      </c>
      <c r="D231" s="18" t="s">
        <v>2168</v>
      </c>
      <c r="E231" s="17" t="s">
        <v>255</v>
      </c>
      <c r="F231" s="17" t="s">
        <v>4161</v>
      </c>
      <c r="G231" s="174">
        <v>22.444815262295084</v>
      </c>
      <c r="H231" s="174">
        <v>1772.0181649581968</v>
      </c>
      <c r="I231" s="175">
        <f t="shared" si="6"/>
        <v>3.0196168710505379E-2</v>
      </c>
      <c r="J231" s="176">
        <f t="shared" si="7"/>
        <v>97.79167503155459</v>
      </c>
    </row>
    <row r="232" spans="1:10" ht="25.5" customHeight="1" x14ac:dyDescent="0.25">
      <c r="A232" s="17" t="s">
        <v>1360</v>
      </c>
      <c r="B232" s="17" t="s">
        <v>162</v>
      </c>
      <c r="C232" s="18" t="s">
        <v>1361</v>
      </c>
      <c r="D232" s="18" t="s">
        <v>2996</v>
      </c>
      <c r="E232" s="17" t="s">
        <v>164</v>
      </c>
      <c r="F232" s="17" t="s">
        <v>4093</v>
      </c>
      <c r="G232" s="174">
        <v>438.83400292622952</v>
      </c>
      <c r="H232" s="174">
        <v>1755.3360117049181</v>
      </c>
      <c r="I232" s="175">
        <f t="shared" si="6"/>
        <v>2.9911895600865785E-2</v>
      </c>
      <c r="J232" s="176">
        <f t="shared" si="7"/>
        <v>97.821586927155451</v>
      </c>
    </row>
    <row r="233" spans="1:10" ht="24" customHeight="1" x14ac:dyDescent="0.25">
      <c r="A233" s="17" t="s">
        <v>337</v>
      </c>
      <c r="B233" s="17" t="s">
        <v>157</v>
      </c>
      <c r="C233" s="18" t="s">
        <v>338</v>
      </c>
      <c r="D233" s="18" t="s">
        <v>1967</v>
      </c>
      <c r="E233" s="17" t="s">
        <v>255</v>
      </c>
      <c r="F233" s="17" t="s">
        <v>4162</v>
      </c>
      <c r="G233" s="174">
        <v>78.903273754098365</v>
      </c>
      <c r="H233" s="174">
        <v>1731.1378261649181</v>
      </c>
      <c r="I233" s="175">
        <f t="shared" si="6"/>
        <v>2.949954514786059E-2</v>
      </c>
      <c r="J233" s="176">
        <f t="shared" si="7"/>
        <v>97.851086472303308</v>
      </c>
    </row>
    <row r="234" spans="1:10" ht="39" customHeight="1" x14ac:dyDescent="0.25">
      <c r="A234" s="17" t="s">
        <v>1585</v>
      </c>
      <c r="B234" s="17" t="s">
        <v>162</v>
      </c>
      <c r="C234" s="18" t="s">
        <v>3318</v>
      </c>
      <c r="D234" s="18" t="s">
        <v>3319</v>
      </c>
      <c r="E234" s="17" t="s">
        <v>212</v>
      </c>
      <c r="F234" s="17" t="s">
        <v>4163</v>
      </c>
      <c r="G234" s="174">
        <v>76.099685918032804</v>
      </c>
      <c r="H234" s="174">
        <v>1728.9848640577052</v>
      </c>
      <c r="I234" s="175">
        <f t="shared" si="6"/>
        <v>2.9462857483872524E-2</v>
      </c>
      <c r="J234" s="176">
        <f t="shared" si="7"/>
        <v>97.880549329787186</v>
      </c>
    </row>
    <row r="235" spans="1:10" ht="25.5" customHeight="1" x14ac:dyDescent="0.25">
      <c r="A235" s="17" t="s">
        <v>1088</v>
      </c>
      <c r="B235" s="17" t="s">
        <v>157</v>
      </c>
      <c r="C235" s="18" t="s">
        <v>1089</v>
      </c>
      <c r="D235" s="18" t="s">
        <v>2578</v>
      </c>
      <c r="E235" s="17" t="s">
        <v>164</v>
      </c>
      <c r="F235" s="17" t="s">
        <v>4164</v>
      </c>
      <c r="G235" s="174">
        <v>23.129599647540989</v>
      </c>
      <c r="H235" s="174">
        <v>1711.5903739180333</v>
      </c>
      <c r="I235" s="175">
        <f t="shared" si="6"/>
        <v>2.9166445760066554E-2</v>
      </c>
      <c r="J235" s="176">
        <f t="shared" si="7"/>
        <v>97.909715775547255</v>
      </c>
    </row>
    <row r="236" spans="1:10" ht="25.5" customHeight="1" x14ac:dyDescent="0.25">
      <c r="A236" s="17" t="s">
        <v>873</v>
      </c>
      <c r="B236" s="17" t="s">
        <v>145</v>
      </c>
      <c r="C236" s="18" t="s">
        <v>874</v>
      </c>
      <c r="D236" s="18" t="s">
        <v>1643</v>
      </c>
      <c r="E236" s="17" t="s">
        <v>596</v>
      </c>
      <c r="F236" s="17" t="s">
        <v>4093</v>
      </c>
      <c r="G236" s="174">
        <v>423.61567700000012</v>
      </c>
      <c r="H236" s="174">
        <v>1694.4627080000005</v>
      </c>
      <c r="I236" s="175">
        <f t="shared" si="6"/>
        <v>2.887458086843871E-2</v>
      </c>
      <c r="J236" s="176">
        <f t="shared" si="7"/>
        <v>97.938590356415688</v>
      </c>
    </row>
    <row r="237" spans="1:10" ht="25.5" customHeight="1" x14ac:dyDescent="0.25">
      <c r="A237" s="17" t="s">
        <v>982</v>
      </c>
      <c r="B237" s="17" t="s">
        <v>157</v>
      </c>
      <c r="C237" s="18" t="s">
        <v>983</v>
      </c>
      <c r="D237" s="18" t="s">
        <v>2578</v>
      </c>
      <c r="E237" s="17" t="s">
        <v>164</v>
      </c>
      <c r="F237" s="17" t="s">
        <v>4165</v>
      </c>
      <c r="G237" s="174">
        <v>7.0250821639344272</v>
      </c>
      <c r="H237" s="174">
        <v>1693.044801508197</v>
      </c>
      <c r="I237" s="175">
        <f t="shared" si="6"/>
        <v>2.8850418958313355E-2</v>
      </c>
      <c r="J237" s="176">
        <f t="shared" si="7"/>
        <v>97.967440775374001</v>
      </c>
    </row>
    <row r="238" spans="1:10" ht="24" customHeight="1" x14ac:dyDescent="0.25">
      <c r="A238" s="17" t="s">
        <v>1018</v>
      </c>
      <c r="B238" s="17" t="s">
        <v>157</v>
      </c>
      <c r="C238" s="18" t="s">
        <v>1019</v>
      </c>
      <c r="D238" s="18" t="s">
        <v>2578</v>
      </c>
      <c r="E238" s="17" t="s">
        <v>164</v>
      </c>
      <c r="F238" s="17" t="s">
        <v>4166</v>
      </c>
      <c r="G238" s="174">
        <v>10.795424426229509</v>
      </c>
      <c r="H238" s="174">
        <v>1684.0862104918035</v>
      </c>
      <c r="I238" s="175">
        <f t="shared" si="6"/>
        <v>2.8697759617066807E-2</v>
      </c>
      <c r="J238" s="176">
        <f t="shared" si="7"/>
        <v>97.996138534991061</v>
      </c>
    </row>
    <row r="239" spans="1:10" ht="39" customHeight="1" x14ac:dyDescent="0.25">
      <c r="A239" s="17" t="s">
        <v>462</v>
      </c>
      <c r="B239" s="17" t="s">
        <v>162</v>
      </c>
      <c r="C239" s="18" t="s">
        <v>2208</v>
      </c>
      <c r="D239" s="18" t="s">
        <v>2161</v>
      </c>
      <c r="E239" s="17" t="s">
        <v>164</v>
      </c>
      <c r="F239" s="17" t="s">
        <v>4138</v>
      </c>
      <c r="G239" s="174">
        <v>550.42163257377058</v>
      </c>
      <c r="H239" s="174">
        <v>1651.2648977213116</v>
      </c>
      <c r="I239" s="175">
        <f t="shared" si="6"/>
        <v>2.8138466311096993E-2</v>
      </c>
      <c r="J239" s="176">
        <f t="shared" si="7"/>
        <v>98.024277001302153</v>
      </c>
    </row>
    <row r="240" spans="1:10" ht="24" customHeight="1" x14ac:dyDescent="0.25">
      <c r="A240" s="17" t="s">
        <v>876</v>
      </c>
      <c r="B240" s="17" t="s">
        <v>145</v>
      </c>
      <c r="C240" s="18" t="s">
        <v>877</v>
      </c>
      <c r="D240" s="18" t="s">
        <v>1643</v>
      </c>
      <c r="E240" s="17" t="s">
        <v>596</v>
      </c>
      <c r="F240" s="17" t="s">
        <v>4138</v>
      </c>
      <c r="G240" s="174">
        <v>540.57685000000004</v>
      </c>
      <c r="H240" s="174">
        <v>1621.7305500000002</v>
      </c>
      <c r="I240" s="175">
        <f t="shared" si="6"/>
        <v>2.7635184705872312E-2</v>
      </c>
      <c r="J240" s="176">
        <f t="shared" si="7"/>
        <v>98.051912186008025</v>
      </c>
    </row>
    <row r="241" spans="1:10" ht="25.5" customHeight="1" x14ac:dyDescent="0.25">
      <c r="A241" s="17" t="s">
        <v>1444</v>
      </c>
      <c r="B241" s="17" t="s">
        <v>162</v>
      </c>
      <c r="C241" s="18" t="s">
        <v>1445</v>
      </c>
      <c r="D241" s="18" t="s">
        <v>3129</v>
      </c>
      <c r="E241" s="17" t="s">
        <v>159</v>
      </c>
      <c r="F241" s="17" t="s">
        <v>4160</v>
      </c>
      <c r="G241" s="174">
        <v>132.70315757377051</v>
      </c>
      <c r="H241" s="174">
        <v>1613.6703960970494</v>
      </c>
      <c r="I241" s="175">
        <f t="shared" si="6"/>
        <v>2.7497835229496104E-2</v>
      </c>
      <c r="J241" s="176">
        <f t="shared" si="7"/>
        <v>98.079410021237521</v>
      </c>
    </row>
    <row r="242" spans="1:10" ht="39" customHeight="1" x14ac:dyDescent="0.25">
      <c r="A242" s="17" t="s">
        <v>909</v>
      </c>
      <c r="B242" s="17" t="s">
        <v>162</v>
      </c>
      <c r="C242" s="18" t="s">
        <v>910</v>
      </c>
      <c r="D242" s="18" t="s">
        <v>2636</v>
      </c>
      <c r="E242" s="17" t="s">
        <v>164</v>
      </c>
      <c r="F242" s="17" t="s">
        <v>4041</v>
      </c>
      <c r="G242" s="174">
        <v>177.47194379508196</v>
      </c>
      <c r="H242" s="174">
        <v>1597.2474941557375</v>
      </c>
      <c r="I242" s="175">
        <f t="shared" si="6"/>
        <v>2.7217979905469199E-2</v>
      </c>
      <c r="J242" s="176">
        <f t="shared" si="7"/>
        <v>98.106628001142994</v>
      </c>
    </row>
    <row r="243" spans="1:10" ht="25.5" customHeight="1" x14ac:dyDescent="0.25">
      <c r="A243" s="17" t="s">
        <v>669</v>
      </c>
      <c r="B243" s="17" t="s">
        <v>157</v>
      </c>
      <c r="C243" s="18" t="s">
        <v>670</v>
      </c>
      <c r="D243" s="18" t="s">
        <v>2364</v>
      </c>
      <c r="E243" s="17" t="s">
        <v>212</v>
      </c>
      <c r="F243" s="17" t="s">
        <v>4167</v>
      </c>
      <c r="G243" s="174">
        <v>74.448147106557386</v>
      </c>
      <c r="H243" s="174">
        <v>1585.0010518986066</v>
      </c>
      <c r="I243" s="175">
        <f t="shared" si="6"/>
        <v>2.7009293762283688E-2</v>
      </c>
      <c r="J243" s="176">
        <f t="shared" si="7"/>
        <v>98.133637294905284</v>
      </c>
    </row>
    <row r="244" spans="1:10" ht="39" customHeight="1" x14ac:dyDescent="0.25">
      <c r="A244" s="17" t="s">
        <v>324</v>
      </c>
      <c r="B244" s="17" t="s">
        <v>157</v>
      </c>
      <c r="C244" s="18" t="s">
        <v>325</v>
      </c>
      <c r="D244" s="18" t="s">
        <v>1648</v>
      </c>
      <c r="E244" s="17" t="s">
        <v>159</v>
      </c>
      <c r="F244" s="17" t="s">
        <v>4168</v>
      </c>
      <c r="G244" s="174">
        <v>56.402064483606566</v>
      </c>
      <c r="H244" s="174">
        <v>1568.5414132890985</v>
      </c>
      <c r="I244" s="175">
        <f t="shared" si="6"/>
        <v>2.6728812425130817E-2</v>
      </c>
      <c r="J244" s="176">
        <f t="shared" si="7"/>
        <v>98.160366107330418</v>
      </c>
    </row>
    <row r="245" spans="1:10" ht="24" customHeight="1" x14ac:dyDescent="0.25">
      <c r="A245" s="17" t="s">
        <v>1342</v>
      </c>
      <c r="B245" s="17" t="s">
        <v>162</v>
      </c>
      <c r="C245" s="18" t="s">
        <v>3007</v>
      </c>
      <c r="D245" s="18" t="s">
        <v>2996</v>
      </c>
      <c r="E245" s="17" t="s">
        <v>164</v>
      </c>
      <c r="F245" s="17" t="s">
        <v>4169</v>
      </c>
      <c r="G245" s="174">
        <v>74.190345926229512</v>
      </c>
      <c r="H245" s="174">
        <v>1557.9972644508198</v>
      </c>
      <c r="I245" s="175">
        <f t="shared" si="6"/>
        <v>2.6549134302453752E-2</v>
      </c>
      <c r="J245" s="176">
        <f t="shared" si="7"/>
        <v>98.186915241632875</v>
      </c>
    </row>
    <row r="246" spans="1:10" ht="24" customHeight="1" x14ac:dyDescent="0.25">
      <c r="A246" s="17" t="s">
        <v>711</v>
      </c>
      <c r="B246" s="17" t="s">
        <v>157</v>
      </c>
      <c r="C246" s="18" t="s">
        <v>712</v>
      </c>
      <c r="D246" s="18" t="s">
        <v>2168</v>
      </c>
      <c r="E246" s="17" t="s">
        <v>255</v>
      </c>
      <c r="F246" s="17" t="s">
        <v>4170</v>
      </c>
      <c r="G246" s="174">
        <v>20.358236959016395</v>
      </c>
      <c r="H246" s="174">
        <v>1511.5990942069673</v>
      </c>
      <c r="I246" s="175">
        <f t="shared" si="6"/>
        <v>2.575848384285467E-2</v>
      </c>
      <c r="J246" s="176">
        <f t="shared" si="7"/>
        <v>98.212673725475724</v>
      </c>
    </row>
    <row r="247" spans="1:10" ht="25.5" customHeight="1" x14ac:dyDescent="0.25">
      <c r="A247" s="17" t="s">
        <v>858</v>
      </c>
      <c r="B247" s="17" t="s">
        <v>145</v>
      </c>
      <c r="C247" s="18" t="s">
        <v>2631</v>
      </c>
      <c r="D247" s="18" t="s">
        <v>1643</v>
      </c>
      <c r="E247" s="17" t="s">
        <v>596</v>
      </c>
      <c r="F247" s="17" t="s">
        <v>4093</v>
      </c>
      <c r="G247" s="174">
        <v>368.76480108771938</v>
      </c>
      <c r="H247" s="174">
        <v>1475.0592043508775</v>
      </c>
      <c r="I247" s="175">
        <f t="shared" si="6"/>
        <v>2.5135823928539514E-2</v>
      </c>
      <c r="J247" s="176">
        <f t="shared" si="7"/>
        <v>98.237809549404261</v>
      </c>
    </row>
    <row r="248" spans="1:10" ht="24" customHeight="1" x14ac:dyDescent="0.25">
      <c r="A248" s="17" t="s">
        <v>166</v>
      </c>
      <c r="B248" s="17" t="s">
        <v>162</v>
      </c>
      <c r="C248" s="18" t="s">
        <v>167</v>
      </c>
      <c r="D248" s="18" t="s">
        <v>1649</v>
      </c>
      <c r="E248" s="17" t="s">
        <v>164</v>
      </c>
      <c r="F248" s="17" t="s">
        <v>3996</v>
      </c>
      <c r="G248" s="174">
        <v>1474.3005000000001</v>
      </c>
      <c r="H248" s="174">
        <v>1474.3005000000001</v>
      </c>
      <c r="I248" s="175">
        <f t="shared" si="6"/>
        <v>2.5122895187156647E-2</v>
      </c>
      <c r="J248" s="176">
        <f t="shared" si="7"/>
        <v>98.262932444591414</v>
      </c>
    </row>
    <row r="249" spans="1:10" ht="24" customHeight="1" x14ac:dyDescent="0.25">
      <c r="A249" s="17" t="s">
        <v>1520</v>
      </c>
      <c r="B249" s="17" t="s">
        <v>162</v>
      </c>
      <c r="C249" s="18" t="s">
        <v>1521</v>
      </c>
      <c r="D249" s="18" t="s">
        <v>3247</v>
      </c>
      <c r="E249" s="17" t="s">
        <v>159</v>
      </c>
      <c r="F249" s="17" t="s">
        <v>4171</v>
      </c>
      <c r="G249" s="174">
        <v>87.217361819672149</v>
      </c>
      <c r="H249" s="174">
        <v>1467.8681994250821</v>
      </c>
      <c r="I249" s="175">
        <f t="shared" si="6"/>
        <v>2.5013285231007307E-2</v>
      </c>
      <c r="J249" s="176">
        <f t="shared" si="7"/>
        <v>98.287945729822425</v>
      </c>
    </row>
    <row r="250" spans="1:10" ht="39" customHeight="1" x14ac:dyDescent="0.25">
      <c r="A250" s="17" t="s">
        <v>1351</v>
      </c>
      <c r="B250" s="17" t="s">
        <v>162</v>
      </c>
      <c r="C250" s="18" t="s">
        <v>3015</v>
      </c>
      <c r="D250" s="18" t="s">
        <v>2996</v>
      </c>
      <c r="E250" s="17" t="s">
        <v>164</v>
      </c>
      <c r="F250" s="17" t="s">
        <v>4094</v>
      </c>
      <c r="G250" s="174">
        <v>721.77079833606558</v>
      </c>
      <c r="H250" s="174">
        <v>1443.5415966721312</v>
      </c>
      <c r="I250" s="175">
        <f t="shared" si="6"/>
        <v>2.4598746477732799E-2</v>
      </c>
      <c r="J250" s="176">
        <f t="shared" si="7"/>
        <v>98.312544476300161</v>
      </c>
    </row>
    <row r="251" spans="1:10" ht="39" customHeight="1" x14ac:dyDescent="0.25">
      <c r="A251" s="17" t="s">
        <v>1336</v>
      </c>
      <c r="B251" s="17" t="s">
        <v>162</v>
      </c>
      <c r="C251" s="18" t="s">
        <v>1337</v>
      </c>
      <c r="D251" s="18" t="s">
        <v>2996</v>
      </c>
      <c r="E251" s="17" t="s">
        <v>164</v>
      </c>
      <c r="F251" s="17" t="s">
        <v>4172</v>
      </c>
      <c r="G251" s="174">
        <v>41.215963704918039</v>
      </c>
      <c r="H251" s="174">
        <v>1442.5587296721314</v>
      </c>
      <c r="I251" s="175">
        <f t="shared" si="6"/>
        <v>2.4581997880941366E-2</v>
      </c>
      <c r="J251" s="176">
        <f t="shared" si="7"/>
        <v>98.337126474181105</v>
      </c>
    </row>
    <row r="252" spans="1:10" ht="24" customHeight="1" x14ac:dyDescent="0.25">
      <c r="A252" s="17" t="s">
        <v>882</v>
      </c>
      <c r="B252" s="17" t="s">
        <v>145</v>
      </c>
      <c r="C252" s="18" t="s">
        <v>883</v>
      </c>
      <c r="D252" s="18" t="s">
        <v>1643</v>
      </c>
      <c r="E252" s="17" t="s">
        <v>596</v>
      </c>
      <c r="F252" s="17" t="s">
        <v>4065</v>
      </c>
      <c r="G252" s="174">
        <v>118.92690700000003</v>
      </c>
      <c r="H252" s="174">
        <v>1427.1228840000003</v>
      </c>
      <c r="I252" s="175">
        <f t="shared" si="6"/>
        <v>2.4318962541167638E-2</v>
      </c>
      <c r="J252" s="176">
        <f t="shared" si="7"/>
        <v>98.361445436722278</v>
      </c>
    </row>
    <row r="253" spans="1:10" ht="25.5" customHeight="1" x14ac:dyDescent="0.25">
      <c r="A253" s="17" t="s">
        <v>532</v>
      </c>
      <c r="B253" s="17" t="s">
        <v>157</v>
      </c>
      <c r="C253" s="18" t="s">
        <v>533</v>
      </c>
      <c r="D253" s="18" t="s">
        <v>2168</v>
      </c>
      <c r="E253" s="17" t="s">
        <v>255</v>
      </c>
      <c r="F253" s="17" t="s">
        <v>4173</v>
      </c>
      <c r="G253" s="174">
        <v>6.4853109426229514</v>
      </c>
      <c r="H253" s="174">
        <v>1390.191253660656</v>
      </c>
      <c r="I253" s="175">
        <f t="shared" si="6"/>
        <v>2.3689627152550349E-2</v>
      </c>
      <c r="J253" s="176">
        <f t="shared" si="7"/>
        <v>98.385135063874827</v>
      </c>
    </row>
    <row r="254" spans="1:10" ht="24" customHeight="1" x14ac:dyDescent="0.25">
      <c r="A254" s="17" t="s">
        <v>622</v>
      </c>
      <c r="B254" s="17" t="s">
        <v>157</v>
      </c>
      <c r="C254" s="18" t="s">
        <v>623</v>
      </c>
      <c r="D254" s="18" t="s">
        <v>2168</v>
      </c>
      <c r="E254" s="17" t="s">
        <v>164</v>
      </c>
      <c r="F254" s="17" t="s">
        <v>4174</v>
      </c>
      <c r="G254" s="174">
        <v>124.11515575409838</v>
      </c>
      <c r="H254" s="174">
        <v>1365.2667132950821</v>
      </c>
      <c r="I254" s="175">
        <f t="shared" si="6"/>
        <v>2.3264899211949117E-2</v>
      </c>
      <c r="J254" s="176">
        <f t="shared" si="7"/>
        <v>98.408399963086779</v>
      </c>
    </row>
    <row r="255" spans="1:10" ht="24" customHeight="1" x14ac:dyDescent="0.25">
      <c r="A255" s="17" t="s">
        <v>1588</v>
      </c>
      <c r="B255" s="17" t="s">
        <v>157</v>
      </c>
      <c r="C255" s="18" t="s">
        <v>1589</v>
      </c>
      <c r="D255" s="18" t="s">
        <v>3295</v>
      </c>
      <c r="E255" s="17" t="s">
        <v>212</v>
      </c>
      <c r="F255" s="17" t="s">
        <v>4175</v>
      </c>
      <c r="G255" s="174">
        <v>339.14550900819671</v>
      </c>
      <c r="H255" s="174">
        <v>1359.9734911228688</v>
      </c>
      <c r="I255" s="175">
        <f t="shared" si="6"/>
        <v>2.3174699781212407E-2</v>
      </c>
      <c r="J255" s="176">
        <f t="shared" si="7"/>
        <v>98.431574662867988</v>
      </c>
    </row>
    <row r="256" spans="1:10" ht="25.5" customHeight="1" x14ac:dyDescent="0.25">
      <c r="A256" s="17" t="s">
        <v>840</v>
      </c>
      <c r="B256" s="17" t="s">
        <v>145</v>
      </c>
      <c r="C256" s="18" t="s">
        <v>2625</v>
      </c>
      <c r="D256" s="18" t="s">
        <v>1643</v>
      </c>
      <c r="E256" s="17" t="s">
        <v>596</v>
      </c>
      <c r="F256" s="17" t="s">
        <v>4094</v>
      </c>
      <c r="G256" s="174">
        <v>652.62368800000013</v>
      </c>
      <c r="H256" s="174">
        <v>1305.2473760000003</v>
      </c>
      <c r="I256" s="175">
        <f t="shared" si="6"/>
        <v>2.2242136539029352E-2</v>
      </c>
      <c r="J256" s="176">
        <f t="shared" si="7"/>
        <v>98.453816799407022</v>
      </c>
    </row>
    <row r="257" spans="1:10" ht="51.75" customHeight="1" x14ac:dyDescent="0.25">
      <c r="A257" s="17" t="s">
        <v>1581</v>
      </c>
      <c r="B257" s="17" t="s">
        <v>162</v>
      </c>
      <c r="C257" s="18" t="s">
        <v>1582</v>
      </c>
      <c r="D257" s="18" t="s">
        <v>3315</v>
      </c>
      <c r="E257" s="17" t="s">
        <v>159</v>
      </c>
      <c r="F257" s="17" t="s">
        <v>4076</v>
      </c>
      <c r="G257" s="174">
        <v>76.494443975409851</v>
      </c>
      <c r="H257" s="174">
        <v>1300.4055475819675</v>
      </c>
      <c r="I257" s="175">
        <f t="shared" si="6"/>
        <v>2.2159629107294486E-2</v>
      </c>
      <c r="J257" s="176">
        <f t="shared" si="7"/>
        <v>98.475976428514315</v>
      </c>
    </row>
    <row r="258" spans="1:10" ht="51.75" customHeight="1" x14ac:dyDescent="0.25">
      <c r="A258" s="17" t="s">
        <v>631</v>
      </c>
      <c r="B258" s="17" t="s">
        <v>157</v>
      </c>
      <c r="C258" s="18" t="s">
        <v>632</v>
      </c>
      <c r="D258" s="18" t="s">
        <v>2168</v>
      </c>
      <c r="E258" s="17" t="s">
        <v>164</v>
      </c>
      <c r="F258" s="17" t="s">
        <v>4176</v>
      </c>
      <c r="G258" s="174">
        <v>27.713626885245901</v>
      </c>
      <c r="H258" s="174">
        <v>1274.8268367213113</v>
      </c>
      <c r="I258" s="175">
        <f t="shared" si="6"/>
        <v>2.1723753739976322E-2</v>
      </c>
      <c r="J258" s="176">
        <f t="shared" si="7"/>
        <v>98.497700182254292</v>
      </c>
    </row>
    <row r="259" spans="1:10" ht="25.5" customHeight="1" x14ac:dyDescent="0.25">
      <c r="A259" s="17" t="s">
        <v>634</v>
      </c>
      <c r="B259" s="17" t="s">
        <v>157</v>
      </c>
      <c r="C259" s="18" t="s">
        <v>635</v>
      </c>
      <c r="D259" s="18" t="s">
        <v>2168</v>
      </c>
      <c r="E259" s="17" t="s">
        <v>164</v>
      </c>
      <c r="F259" s="17" t="s">
        <v>4174</v>
      </c>
      <c r="G259" s="174">
        <v>112.61077808196721</v>
      </c>
      <c r="H259" s="174">
        <v>1238.7185589016394</v>
      </c>
      <c r="I259" s="175">
        <f t="shared" si="6"/>
        <v>2.1108448733261374E-2</v>
      </c>
      <c r="J259" s="176">
        <f t="shared" si="7"/>
        <v>98.51880863098755</v>
      </c>
    </row>
    <row r="260" spans="1:10" ht="25.5" customHeight="1" x14ac:dyDescent="0.25">
      <c r="A260" s="17" t="s">
        <v>1527</v>
      </c>
      <c r="B260" s="17" t="s">
        <v>162</v>
      </c>
      <c r="C260" s="18" t="s">
        <v>1528</v>
      </c>
      <c r="D260" s="18" t="s">
        <v>2340</v>
      </c>
      <c r="E260" s="17" t="s">
        <v>159</v>
      </c>
      <c r="F260" s="17" t="s">
        <v>4177</v>
      </c>
      <c r="G260" s="174">
        <v>85.678611024590168</v>
      </c>
      <c r="H260" s="174">
        <v>1190.9326932418035</v>
      </c>
      <c r="I260" s="175">
        <f t="shared" si="6"/>
        <v>2.0294151176962909E-2</v>
      </c>
      <c r="J260" s="176">
        <f t="shared" si="7"/>
        <v>98.53910278216452</v>
      </c>
    </row>
    <row r="261" spans="1:10" ht="24" customHeight="1" x14ac:dyDescent="0.25">
      <c r="A261" s="17" t="s">
        <v>169</v>
      </c>
      <c r="B261" s="17" t="s">
        <v>162</v>
      </c>
      <c r="C261" s="18" t="s">
        <v>170</v>
      </c>
      <c r="D261" s="18" t="s">
        <v>1649</v>
      </c>
      <c r="E261" s="17" t="s">
        <v>164</v>
      </c>
      <c r="F261" s="17" t="s">
        <v>3996</v>
      </c>
      <c r="G261" s="174">
        <v>1179.4404000000002</v>
      </c>
      <c r="H261" s="174">
        <v>1179.4404000000002</v>
      </c>
      <c r="I261" s="175">
        <f t="shared" si="6"/>
        <v>2.009831614972532E-2</v>
      </c>
      <c r="J261" s="176">
        <f t="shared" si="7"/>
        <v>98.559201098314247</v>
      </c>
    </row>
    <row r="262" spans="1:10" ht="24" customHeight="1" x14ac:dyDescent="0.25">
      <c r="A262" s="17" t="s">
        <v>604</v>
      </c>
      <c r="B262" s="17" t="s">
        <v>162</v>
      </c>
      <c r="C262" s="18" t="s">
        <v>605</v>
      </c>
      <c r="D262" s="18" t="s">
        <v>2345</v>
      </c>
      <c r="E262" s="17" t="s">
        <v>255</v>
      </c>
      <c r="F262" s="17" t="s">
        <v>4178</v>
      </c>
      <c r="G262" s="174">
        <v>50.061766704918035</v>
      </c>
      <c r="H262" s="174">
        <v>1176.4515175655738</v>
      </c>
      <c r="I262" s="175">
        <f t="shared" ref="I262:I325" si="8">(H262/$H$476)*100</f>
        <v>2.0047383941449715E-2</v>
      </c>
      <c r="J262" s="176">
        <f t="shared" si="7"/>
        <v>98.579248482255693</v>
      </c>
    </row>
    <row r="263" spans="1:10" ht="24" customHeight="1" x14ac:dyDescent="0.25">
      <c r="A263" s="17" t="s">
        <v>300</v>
      </c>
      <c r="B263" s="17" t="s">
        <v>162</v>
      </c>
      <c r="C263" s="18" t="s">
        <v>301</v>
      </c>
      <c r="D263" s="18" t="s">
        <v>1884</v>
      </c>
      <c r="E263" s="17" t="s">
        <v>164</v>
      </c>
      <c r="F263" s="17" t="s">
        <v>3996</v>
      </c>
      <c r="G263" s="174">
        <v>1172.4717118442625</v>
      </c>
      <c r="H263" s="174">
        <v>1172.4717118442625</v>
      </c>
      <c r="I263" s="175">
        <f t="shared" si="8"/>
        <v>1.997956585280242E-2</v>
      </c>
      <c r="J263" s="176">
        <f t="shared" ref="J263:J326" si="9">I263+J262</f>
        <v>98.5992280481085</v>
      </c>
    </row>
    <row r="264" spans="1:10" ht="24" customHeight="1" x14ac:dyDescent="0.25">
      <c r="A264" s="17" t="s">
        <v>1575</v>
      </c>
      <c r="B264" s="17" t="s">
        <v>162</v>
      </c>
      <c r="C264" s="18" t="s">
        <v>1576</v>
      </c>
      <c r="D264" s="18" t="s">
        <v>2121</v>
      </c>
      <c r="E264" s="17" t="s">
        <v>159</v>
      </c>
      <c r="F264" s="17" t="s">
        <v>4179</v>
      </c>
      <c r="G264" s="174">
        <v>148.25984754918034</v>
      </c>
      <c r="H264" s="174">
        <v>1140.1182276531968</v>
      </c>
      <c r="I264" s="175">
        <f t="shared" si="8"/>
        <v>1.9428244604338167E-2</v>
      </c>
      <c r="J264" s="176">
        <f t="shared" si="9"/>
        <v>98.618656292712842</v>
      </c>
    </row>
    <row r="265" spans="1:10" ht="24" customHeight="1" x14ac:dyDescent="0.25">
      <c r="A265" s="17" t="s">
        <v>733</v>
      </c>
      <c r="B265" s="17" t="s">
        <v>157</v>
      </c>
      <c r="C265" s="18" t="s">
        <v>734</v>
      </c>
      <c r="D265" s="18" t="s">
        <v>2168</v>
      </c>
      <c r="E265" s="17" t="s">
        <v>164</v>
      </c>
      <c r="F265" s="17" t="s">
        <v>4180</v>
      </c>
      <c r="G265" s="174">
        <v>6.8478438524590173</v>
      </c>
      <c r="H265" s="174">
        <v>1136.7420795081969</v>
      </c>
      <c r="I265" s="175">
        <f t="shared" si="8"/>
        <v>1.937071317435958E-2</v>
      </c>
      <c r="J265" s="176">
        <f t="shared" si="9"/>
        <v>98.638027005887196</v>
      </c>
    </row>
    <row r="266" spans="1:10" ht="39" customHeight="1" x14ac:dyDescent="0.25">
      <c r="A266" s="17" t="s">
        <v>643</v>
      </c>
      <c r="B266" s="17" t="s">
        <v>157</v>
      </c>
      <c r="C266" s="18" t="s">
        <v>644</v>
      </c>
      <c r="D266" s="18" t="s">
        <v>2168</v>
      </c>
      <c r="E266" s="17" t="s">
        <v>164</v>
      </c>
      <c r="F266" s="17" t="s">
        <v>4090</v>
      </c>
      <c r="G266" s="174">
        <v>51.028521131147542</v>
      </c>
      <c r="H266" s="174">
        <v>1122.6274648852459</v>
      </c>
      <c r="I266" s="175">
        <f t="shared" si="8"/>
        <v>1.913019234174811E-2</v>
      </c>
      <c r="J266" s="176">
        <f t="shared" si="9"/>
        <v>98.657157198228944</v>
      </c>
    </row>
    <row r="267" spans="1:10" ht="51.75" customHeight="1" x14ac:dyDescent="0.25">
      <c r="A267" s="17" t="s">
        <v>179</v>
      </c>
      <c r="B267" s="17" t="s">
        <v>162</v>
      </c>
      <c r="C267" s="18" t="s">
        <v>180</v>
      </c>
      <c r="D267" s="18" t="s">
        <v>19</v>
      </c>
      <c r="E267" s="17" t="s">
        <v>164</v>
      </c>
      <c r="F267" s="17" t="s">
        <v>4181</v>
      </c>
      <c r="G267" s="174">
        <v>16.507331827868853</v>
      </c>
      <c r="H267" s="174">
        <v>1089.4839006393443</v>
      </c>
      <c r="I267" s="175">
        <f t="shared" si="8"/>
        <v>1.8565407692567988E-2</v>
      </c>
      <c r="J267" s="176">
        <f t="shared" si="9"/>
        <v>98.675722605921507</v>
      </c>
    </row>
    <row r="268" spans="1:10" ht="24" customHeight="1" x14ac:dyDescent="0.25">
      <c r="A268" s="17" t="s">
        <v>1272</v>
      </c>
      <c r="B268" s="17" t="s">
        <v>157</v>
      </c>
      <c r="C268" s="18" t="s">
        <v>1273</v>
      </c>
      <c r="D268" s="18" t="s">
        <v>2168</v>
      </c>
      <c r="E268" s="17" t="s">
        <v>164</v>
      </c>
      <c r="F268" s="17" t="s">
        <v>4093</v>
      </c>
      <c r="G268" s="174">
        <v>271.15044769672136</v>
      </c>
      <c r="H268" s="174">
        <v>1084.6017907868854</v>
      </c>
      <c r="I268" s="175">
        <f t="shared" si="8"/>
        <v>1.8482213842931833E-2</v>
      </c>
      <c r="J268" s="176">
        <f t="shared" si="9"/>
        <v>98.694204819764437</v>
      </c>
    </row>
    <row r="269" spans="1:10" ht="51.75" customHeight="1" x14ac:dyDescent="0.25">
      <c r="A269" s="17" t="s">
        <v>486</v>
      </c>
      <c r="B269" s="17" t="s">
        <v>204</v>
      </c>
      <c r="C269" s="18" t="s">
        <v>487</v>
      </c>
      <c r="D269" s="18">
        <v>8</v>
      </c>
      <c r="E269" s="17" t="s">
        <v>488</v>
      </c>
      <c r="F269" s="17" t="s">
        <v>4182</v>
      </c>
      <c r="G269" s="174">
        <v>46.887589672131156</v>
      </c>
      <c r="H269" s="174">
        <v>1078.4145624590167</v>
      </c>
      <c r="I269" s="175">
        <f t="shared" si="8"/>
        <v>1.8376780053293934E-2</v>
      </c>
      <c r="J269" s="176">
        <f t="shared" si="9"/>
        <v>98.712581599817725</v>
      </c>
    </row>
    <row r="270" spans="1:10" ht="51.75" customHeight="1" x14ac:dyDescent="0.25">
      <c r="A270" s="17" t="s">
        <v>1375</v>
      </c>
      <c r="B270" s="17" t="s">
        <v>162</v>
      </c>
      <c r="C270" s="18" t="s">
        <v>3073</v>
      </c>
      <c r="D270" s="18" t="s">
        <v>3074</v>
      </c>
      <c r="E270" s="17" t="s">
        <v>212</v>
      </c>
      <c r="F270" s="17" t="s">
        <v>4183</v>
      </c>
      <c r="G270" s="174">
        <v>891.13811752459014</v>
      </c>
      <c r="H270" s="174">
        <v>1069.3657410295082</v>
      </c>
      <c r="I270" s="175">
        <f t="shared" si="8"/>
        <v>1.8222583135948493E-2</v>
      </c>
      <c r="J270" s="176">
        <f t="shared" si="9"/>
        <v>98.730804182953676</v>
      </c>
    </row>
    <row r="271" spans="1:10" ht="24" customHeight="1" x14ac:dyDescent="0.25">
      <c r="A271" s="17" t="s">
        <v>912</v>
      </c>
      <c r="B271" s="17" t="s">
        <v>162</v>
      </c>
      <c r="C271" s="18" t="s">
        <v>913</v>
      </c>
      <c r="D271" s="18" t="s">
        <v>2345</v>
      </c>
      <c r="E271" s="17" t="s">
        <v>255</v>
      </c>
      <c r="F271" s="17" t="s">
        <v>4184</v>
      </c>
      <c r="G271" s="174">
        <v>47.918794393442631</v>
      </c>
      <c r="H271" s="174">
        <v>1034.0875830104919</v>
      </c>
      <c r="I271" s="175">
        <f t="shared" si="8"/>
        <v>1.7621423829343296E-2</v>
      </c>
      <c r="J271" s="176">
        <f t="shared" si="9"/>
        <v>98.748425606783016</v>
      </c>
    </row>
    <row r="272" spans="1:10" ht="25.5" customHeight="1" x14ac:dyDescent="0.25">
      <c r="A272" s="17" t="s">
        <v>849</v>
      </c>
      <c r="B272" s="17" t="s">
        <v>145</v>
      </c>
      <c r="C272" s="18" t="s">
        <v>2628</v>
      </c>
      <c r="D272" s="18" t="s">
        <v>1643</v>
      </c>
      <c r="E272" s="17" t="s">
        <v>596</v>
      </c>
      <c r="F272" s="17" t="s">
        <v>3996</v>
      </c>
      <c r="G272" s="174">
        <v>1032.01035</v>
      </c>
      <c r="H272" s="174">
        <v>1032.01035</v>
      </c>
      <c r="I272" s="175">
        <f t="shared" si="8"/>
        <v>1.7586026631009652E-2</v>
      </c>
      <c r="J272" s="176">
        <f t="shared" si="9"/>
        <v>98.766011633414024</v>
      </c>
    </row>
    <row r="273" spans="1:10" ht="24" customHeight="1" x14ac:dyDescent="0.25">
      <c r="A273" s="17" t="s">
        <v>1465</v>
      </c>
      <c r="B273" s="17" t="s">
        <v>157</v>
      </c>
      <c r="C273" s="18" t="s">
        <v>1466</v>
      </c>
      <c r="D273" s="18" t="s">
        <v>1994</v>
      </c>
      <c r="E273" s="17" t="s">
        <v>259</v>
      </c>
      <c r="F273" s="17" t="s">
        <v>4185</v>
      </c>
      <c r="G273" s="174">
        <v>18.392502959016397</v>
      </c>
      <c r="H273" s="174">
        <v>1025.382039965164</v>
      </c>
      <c r="I273" s="175">
        <f t="shared" si="8"/>
        <v>1.7473076565352644E-2</v>
      </c>
      <c r="J273" s="176">
        <f t="shared" si="9"/>
        <v>98.783484709979376</v>
      </c>
    </row>
    <row r="274" spans="1:10" ht="64.5" customHeight="1" x14ac:dyDescent="0.25">
      <c r="A274" s="17" t="s">
        <v>660</v>
      </c>
      <c r="B274" s="17" t="s">
        <v>594</v>
      </c>
      <c r="C274" s="18" t="s">
        <v>2439</v>
      </c>
      <c r="D274" s="18" t="s">
        <v>1648</v>
      </c>
      <c r="E274" s="17" t="s">
        <v>596</v>
      </c>
      <c r="F274" s="17" t="s">
        <v>4186</v>
      </c>
      <c r="G274" s="174">
        <v>5.0674044508196721</v>
      </c>
      <c r="H274" s="174">
        <v>1013.4808901639344</v>
      </c>
      <c r="I274" s="175">
        <f t="shared" si="8"/>
        <v>1.7270274396416974E-2</v>
      </c>
      <c r="J274" s="176">
        <f t="shared" si="9"/>
        <v>98.8007549843758</v>
      </c>
    </row>
    <row r="275" spans="1:10" ht="39" customHeight="1" x14ac:dyDescent="0.25">
      <c r="A275" s="17" t="s">
        <v>226</v>
      </c>
      <c r="B275" s="17" t="s">
        <v>157</v>
      </c>
      <c r="C275" s="18" t="s">
        <v>227</v>
      </c>
      <c r="D275" s="18" t="s">
        <v>1823</v>
      </c>
      <c r="E275" s="17" t="s">
        <v>164</v>
      </c>
      <c r="F275" s="17" t="s">
        <v>3996</v>
      </c>
      <c r="G275" s="174">
        <v>1006.8586223442624</v>
      </c>
      <c r="H275" s="174">
        <v>1006.8586223442624</v>
      </c>
      <c r="I275" s="175">
        <f t="shared" si="8"/>
        <v>1.7157427293445156E-2</v>
      </c>
      <c r="J275" s="176">
        <f t="shared" si="9"/>
        <v>98.817912411669241</v>
      </c>
    </row>
    <row r="276" spans="1:10" ht="25.5" customHeight="1" x14ac:dyDescent="0.25">
      <c r="A276" s="17" t="s">
        <v>343</v>
      </c>
      <c r="B276" s="17" t="s">
        <v>157</v>
      </c>
      <c r="C276" s="18" t="s">
        <v>344</v>
      </c>
      <c r="D276" s="18" t="s">
        <v>1657</v>
      </c>
      <c r="E276" s="17" t="s">
        <v>159</v>
      </c>
      <c r="F276" s="17" t="s">
        <v>4187</v>
      </c>
      <c r="G276" s="174">
        <v>2.9647135737704922</v>
      </c>
      <c r="H276" s="174">
        <v>1002.9329548708198</v>
      </c>
      <c r="I276" s="175">
        <f t="shared" si="8"/>
        <v>1.7090531750457189E-2</v>
      </c>
      <c r="J276" s="176">
        <f t="shared" si="9"/>
        <v>98.835002943419695</v>
      </c>
    </row>
    <row r="277" spans="1:10" ht="24" customHeight="1" x14ac:dyDescent="0.25">
      <c r="A277" s="17" t="s">
        <v>768</v>
      </c>
      <c r="B277" s="17" t="s">
        <v>157</v>
      </c>
      <c r="C277" s="18" t="s">
        <v>769</v>
      </c>
      <c r="D277" s="18" t="s">
        <v>2168</v>
      </c>
      <c r="E277" s="17" t="s">
        <v>255</v>
      </c>
      <c r="F277" s="17" t="s">
        <v>4188</v>
      </c>
      <c r="G277" s="174">
        <v>22.187014081967217</v>
      </c>
      <c r="H277" s="174">
        <v>995.53132185786899</v>
      </c>
      <c r="I277" s="175">
        <f t="shared" si="8"/>
        <v>1.6964403833931243E-2</v>
      </c>
      <c r="J277" s="176">
        <f t="shared" si="9"/>
        <v>98.85196734725362</v>
      </c>
    </row>
    <row r="278" spans="1:10" ht="24" customHeight="1" x14ac:dyDescent="0.25">
      <c r="A278" s="17" t="s">
        <v>1516</v>
      </c>
      <c r="B278" s="17" t="s">
        <v>162</v>
      </c>
      <c r="C278" s="18" t="s">
        <v>1517</v>
      </c>
      <c r="D278" s="18" t="s">
        <v>1648</v>
      </c>
      <c r="E278" s="17" t="s">
        <v>164</v>
      </c>
      <c r="F278" s="17" t="s">
        <v>3996</v>
      </c>
      <c r="G278" s="174">
        <v>989.65844984426235</v>
      </c>
      <c r="H278" s="174">
        <v>989.65844984426235</v>
      </c>
      <c r="I278" s="175">
        <f t="shared" si="8"/>
        <v>1.6864326849594994E-2</v>
      </c>
      <c r="J278" s="176">
        <f t="shared" si="9"/>
        <v>98.86883167410322</v>
      </c>
    </row>
    <row r="279" spans="1:10" ht="25.5" customHeight="1" x14ac:dyDescent="0.25">
      <c r="A279" s="17" t="s">
        <v>717</v>
      </c>
      <c r="B279" s="17" t="s">
        <v>157</v>
      </c>
      <c r="C279" s="18" t="s">
        <v>718</v>
      </c>
      <c r="D279" s="18" t="s">
        <v>1955</v>
      </c>
      <c r="E279" s="17" t="s">
        <v>159</v>
      </c>
      <c r="F279" s="17" t="s">
        <v>4189</v>
      </c>
      <c r="G279" s="174">
        <v>10.320103500000002</v>
      </c>
      <c r="H279" s="174">
        <v>981.33864181500019</v>
      </c>
      <c r="I279" s="175">
        <f t="shared" si="8"/>
        <v>1.6722552723427084E-2</v>
      </c>
      <c r="J279" s="176">
        <f t="shared" si="9"/>
        <v>98.885554226826642</v>
      </c>
    </row>
    <row r="280" spans="1:10" ht="24" customHeight="1" x14ac:dyDescent="0.25">
      <c r="A280" s="17" t="s">
        <v>1357</v>
      </c>
      <c r="B280" s="17" t="s">
        <v>162</v>
      </c>
      <c r="C280" s="18" t="s">
        <v>1358</v>
      </c>
      <c r="D280" s="18" t="s">
        <v>2996</v>
      </c>
      <c r="E280" s="17" t="s">
        <v>164</v>
      </c>
      <c r="F280" s="17" t="s">
        <v>4065</v>
      </c>
      <c r="G280" s="174">
        <v>79.394707254098364</v>
      </c>
      <c r="H280" s="174">
        <v>952.73648704918037</v>
      </c>
      <c r="I280" s="175">
        <f t="shared" si="8"/>
        <v>1.6235156201274015E-2</v>
      </c>
      <c r="J280" s="176">
        <f t="shared" si="9"/>
        <v>98.901789383027918</v>
      </c>
    </row>
    <row r="281" spans="1:10" ht="25.5" customHeight="1" x14ac:dyDescent="0.25">
      <c r="A281" s="17" t="s">
        <v>885</v>
      </c>
      <c r="B281" s="17" t="s">
        <v>145</v>
      </c>
      <c r="C281" s="18" t="s">
        <v>886</v>
      </c>
      <c r="D281" s="18" t="s">
        <v>1643</v>
      </c>
      <c r="E281" s="17" t="s">
        <v>596</v>
      </c>
      <c r="F281" s="17" t="s">
        <v>4008</v>
      </c>
      <c r="G281" s="174">
        <v>118.92690700000003</v>
      </c>
      <c r="H281" s="174">
        <v>951.41525600000023</v>
      </c>
      <c r="I281" s="175">
        <f t="shared" si="8"/>
        <v>1.6212641694111761E-2</v>
      </c>
      <c r="J281" s="176">
        <f t="shared" si="9"/>
        <v>98.918002024722028</v>
      </c>
    </row>
    <row r="282" spans="1:10" ht="25.5" customHeight="1" x14ac:dyDescent="0.25">
      <c r="A282" s="17" t="s">
        <v>834</v>
      </c>
      <c r="B282" s="17" t="s">
        <v>594</v>
      </c>
      <c r="C282" s="18" t="s">
        <v>2622</v>
      </c>
      <c r="D282" s="18" t="s">
        <v>2590</v>
      </c>
      <c r="E282" s="17" t="s">
        <v>808</v>
      </c>
      <c r="F282" s="17" t="s">
        <v>4190</v>
      </c>
      <c r="G282" s="174">
        <v>81.980775344262298</v>
      </c>
      <c r="H282" s="174">
        <v>946.87795522622957</v>
      </c>
      <c r="I282" s="175">
        <f t="shared" si="8"/>
        <v>1.6135323581710628E-2</v>
      </c>
      <c r="J282" s="176">
        <f t="shared" si="9"/>
        <v>98.934137348303736</v>
      </c>
    </row>
    <row r="283" spans="1:10" ht="24" customHeight="1" x14ac:dyDescent="0.25">
      <c r="A283" s="17" t="s">
        <v>1251</v>
      </c>
      <c r="B283" s="17" t="s">
        <v>594</v>
      </c>
      <c r="C283" s="18" t="s">
        <v>2929</v>
      </c>
      <c r="D283" s="18" t="s">
        <v>2902</v>
      </c>
      <c r="E283" s="17" t="s">
        <v>808</v>
      </c>
      <c r="F283" s="17" t="s">
        <v>4191</v>
      </c>
      <c r="G283" s="174">
        <v>20.930233327868855</v>
      </c>
      <c r="H283" s="174">
        <v>941.86049975409844</v>
      </c>
      <c r="I283" s="175">
        <f t="shared" si="8"/>
        <v>1.6049823367926139E-2</v>
      </c>
      <c r="J283" s="176">
        <f t="shared" si="9"/>
        <v>98.950187171671658</v>
      </c>
    </row>
    <row r="284" spans="1:10" ht="24" customHeight="1" x14ac:dyDescent="0.25">
      <c r="A284" s="17" t="s">
        <v>966</v>
      </c>
      <c r="B284" s="17" t="s">
        <v>157</v>
      </c>
      <c r="C284" s="18" t="s">
        <v>967</v>
      </c>
      <c r="D284" s="18" t="s">
        <v>2026</v>
      </c>
      <c r="E284" s="17" t="s">
        <v>159</v>
      </c>
      <c r="F284" s="17" t="s">
        <v>4041</v>
      </c>
      <c r="G284" s="174">
        <v>104.10333913114756</v>
      </c>
      <c r="H284" s="174">
        <v>936.93005218032806</v>
      </c>
      <c r="I284" s="175">
        <f t="shared" si="8"/>
        <v>1.596580581680844E-2</v>
      </c>
      <c r="J284" s="176">
        <f t="shared" si="9"/>
        <v>98.966152977488463</v>
      </c>
    </row>
    <row r="285" spans="1:10" ht="25.5" customHeight="1" x14ac:dyDescent="0.25">
      <c r="A285" s="17" t="s">
        <v>846</v>
      </c>
      <c r="B285" s="17" t="s">
        <v>145</v>
      </c>
      <c r="C285" s="18" t="s">
        <v>2627</v>
      </c>
      <c r="D285" s="18" t="s">
        <v>1643</v>
      </c>
      <c r="E285" s="17" t="s">
        <v>596</v>
      </c>
      <c r="F285" s="17" t="s">
        <v>3996</v>
      </c>
      <c r="G285" s="174">
        <v>916.03204399999993</v>
      </c>
      <c r="H285" s="174">
        <v>916.03204399999993</v>
      </c>
      <c r="I285" s="175">
        <f t="shared" si="8"/>
        <v>1.5609692209619995E-2</v>
      </c>
      <c r="J285" s="176">
        <f t="shared" si="9"/>
        <v>98.981762669698085</v>
      </c>
    </row>
    <row r="286" spans="1:10" ht="24" customHeight="1" x14ac:dyDescent="0.25">
      <c r="A286" s="17" t="s">
        <v>153</v>
      </c>
      <c r="B286" s="17" t="s">
        <v>145</v>
      </c>
      <c r="C286" s="18" t="s">
        <v>154</v>
      </c>
      <c r="D286" s="18" t="s">
        <v>1628</v>
      </c>
      <c r="E286" s="17" t="s">
        <v>147</v>
      </c>
      <c r="F286" s="17" t="s">
        <v>4079</v>
      </c>
      <c r="G286" s="174">
        <v>0.29002632786885246</v>
      </c>
      <c r="H286" s="174">
        <v>895.24456807573767</v>
      </c>
      <c r="I286" s="175">
        <f t="shared" si="8"/>
        <v>1.5255462133152693E-2</v>
      </c>
      <c r="J286" s="176">
        <f t="shared" si="9"/>
        <v>98.99701813183124</v>
      </c>
    </row>
    <row r="287" spans="1:10" ht="51.75" customHeight="1" x14ac:dyDescent="0.25">
      <c r="A287" s="17" t="s">
        <v>861</v>
      </c>
      <c r="B287" s="17" t="s">
        <v>145</v>
      </c>
      <c r="C287" s="18" t="s">
        <v>2632</v>
      </c>
      <c r="D287" s="18" t="s">
        <v>1643</v>
      </c>
      <c r="E287" s="17" t="s">
        <v>596</v>
      </c>
      <c r="F287" s="17" t="s">
        <v>3996</v>
      </c>
      <c r="G287" s="174">
        <v>898.23697831578954</v>
      </c>
      <c r="H287" s="174">
        <v>898.23697831578954</v>
      </c>
      <c r="I287" s="175">
        <f t="shared" si="8"/>
        <v>1.5306454457185545E-2</v>
      </c>
      <c r="J287" s="176">
        <f t="shared" si="9"/>
        <v>99.012324586288429</v>
      </c>
    </row>
    <row r="288" spans="1:10" ht="24" customHeight="1" x14ac:dyDescent="0.25">
      <c r="A288" s="17" t="s">
        <v>264</v>
      </c>
      <c r="B288" s="17" t="s">
        <v>157</v>
      </c>
      <c r="C288" s="18" t="s">
        <v>265</v>
      </c>
      <c r="D288" s="18" t="s">
        <v>1665</v>
      </c>
      <c r="E288" s="17" t="s">
        <v>266</v>
      </c>
      <c r="F288" s="17" t="s">
        <v>4192</v>
      </c>
      <c r="G288" s="174">
        <v>12.777270999999999</v>
      </c>
      <c r="H288" s="174">
        <v>894.40896999999995</v>
      </c>
      <c r="I288" s="175">
        <f t="shared" si="8"/>
        <v>1.5241223080208366E-2</v>
      </c>
      <c r="J288" s="176">
        <f t="shared" si="9"/>
        <v>99.027565809368639</v>
      </c>
    </row>
    <row r="289" spans="1:10" ht="24" customHeight="1" x14ac:dyDescent="0.25">
      <c r="A289" s="17" t="s">
        <v>755</v>
      </c>
      <c r="B289" s="17" t="s">
        <v>594</v>
      </c>
      <c r="C289" s="18" t="s">
        <v>2531</v>
      </c>
      <c r="D289" s="18" t="s">
        <v>2524</v>
      </c>
      <c r="E289" s="17" t="s">
        <v>596</v>
      </c>
      <c r="F289" s="17" t="s">
        <v>4094</v>
      </c>
      <c r="G289" s="174">
        <v>439.14819811475411</v>
      </c>
      <c r="H289" s="174">
        <v>878.29639622950822</v>
      </c>
      <c r="I289" s="175">
        <f t="shared" si="8"/>
        <v>1.4966655919692992E-2</v>
      </c>
      <c r="J289" s="176">
        <f t="shared" si="9"/>
        <v>99.042532465288332</v>
      </c>
    </row>
    <row r="290" spans="1:10" ht="39" customHeight="1" x14ac:dyDescent="0.25">
      <c r="A290" s="17" t="s">
        <v>672</v>
      </c>
      <c r="B290" s="17" t="s">
        <v>157</v>
      </c>
      <c r="C290" s="18" t="s">
        <v>673</v>
      </c>
      <c r="D290" s="18" t="s">
        <v>2364</v>
      </c>
      <c r="E290" s="17" t="s">
        <v>212</v>
      </c>
      <c r="F290" s="17" t="s">
        <v>4193</v>
      </c>
      <c r="G290" s="174">
        <v>45.139375418032785</v>
      </c>
      <c r="H290" s="174">
        <v>869.38437055131146</v>
      </c>
      <c r="I290" s="175">
        <f t="shared" si="8"/>
        <v>1.4814790077540333E-2</v>
      </c>
      <c r="J290" s="176">
        <f t="shared" si="9"/>
        <v>99.057347255365869</v>
      </c>
    </row>
    <row r="291" spans="1:10" ht="24" customHeight="1" x14ac:dyDescent="0.25">
      <c r="A291" s="17" t="s">
        <v>752</v>
      </c>
      <c r="B291" s="17" t="s">
        <v>594</v>
      </c>
      <c r="C291" s="18" t="s">
        <v>2523</v>
      </c>
      <c r="D291" s="18" t="s">
        <v>2524</v>
      </c>
      <c r="E291" s="17" t="s">
        <v>596</v>
      </c>
      <c r="F291" s="17" t="s">
        <v>3996</v>
      </c>
      <c r="G291" s="174">
        <v>860.74980339344268</v>
      </c>
      <c r="H291" s="174">
        <v>860.74980339344268</v>
      </c>
      <c r="I291" s="175">
        <f t="shared" si="8"/>
        <v>1.4667652281891751E-2</v>
      </c>
      <c r="J291" s="176">
        <f t="shared" si="9"/>
        <v>99.072014907647755</v>
      </c>
    </row>
    <row r="292" spans="1:10" ht="39" customHeight="1" x14ac:dyDescent="0.25">
      <c r="A292" s="17" t="s">
        <v>1410</v>
      </c>
      <c r="B292" s="17" t="s">
        <v>157</v>
      </c>
      <c r="C292" s="18" t="s">
        <v>1411</v>
      </c>
      <c r="D292" s="18" t="s">
        <v>1648</v>
      </c>
      <c r="E292" s="17" t="s">
        <v>259</v>
      </c>
      <c r="F292" s="17" t="s">
        <v>4194</v>
      </c>
      <c r="G292" s="174">
        <v>1.9979591475409837</v>
      </c>
      <c r="H292" s="174">
        <v>849.13263770491812</v>
      </c>
      <c r="I292" s="175">
        <f t="shared" si="8"/>
        <v>1.4469689359160168E-2</v>
      </c>
      <c r="J292" s="176">
        <f t="shared" si="9"/>
        <v>99.086484597006915</v>
      </c>
    </row>
    <row r="293" spans="1:10" ht="25.5" customHeight="1" x14ac:dyDescent="0.25">
      <c r="A293" s="17" t="s">
        <v>1248</v>
      </c>
      <c r="B293" s="17" t="s">
        <v>594</v>
      </c>
      <c r="C293" s="18" t="s">
        <v>2924</v>
      </c>
      <c r="D293" s="18" t="s">
        <v>2919</v>
      </c>
      <c r="E293" s="17" t="s">
        <v>596</v>
      </c>
      <c r="F293" s="17" t="s">
        <v>4094</v>
      </c>
      <c r="G293" s="174">
        <v>422.31055852459014</v>
      </c>
      <c r="H293" s="174">
        <v>844.62111704918027</v>
      </c>
      <c r="I293" s="175">
        <f t="shared" si="8"/>
        <v>1.439281055421586E-2</v>
      </c>
      <c r="J293" s="176">
        <f t="shared" si="9"/>
        <v>99.100877407561129</v>
      </c>
    </row>
    <row r="294" spans="1:10" ht="39" customHeight="1" x14ac:dyDescent="0.25">
      <c r="A294" s="17" t="s">
        <v>684</v>
      </c>
      <c r="B294" s="17" t="s">
        <v>204</v>
      </c>
      <c r="C294" s="18" t="s">
        <v>685</v>
      </c>
      <c r="D294" s="18">
        <v>8</v>
      </c>
      <c r="E294" s="17" t="s">
        <v>488</v>
      </c>
      <c r="F294" s="17" t="s">
        <v>4094</v>
      </c>
      <c r="G294" s="174">
        <v>422.0285884836066</v>
      </c>
      <c r="H294" s="174">
        <v>844.05717696721319</v>
      </c>
      <c r="I294" s="175">
        <f t="shared" si="8"/>
        <v>1.4383200703597826E-2</v>
      </c>
      <c r="J294" s="176">
        <f t="shared" si="9"/>
        <v>99.11526060826472</v>
      </c>
    </row>
    <row r="295" spans="1:10" ht="24" customHeight="1" x14ac:dyDescent="0.25">
      <c r="A295" s="17" t="s">
        <v>1073</v>
      </c>
      <c r="B295" s="17" t="s">
        <v>157</v>
      </c>
      <c r="C295" s="18" t="s">
        <v>1074</v>
      </c>
      <c r="D295" s="18" t="s">
        <v>2578</v>
      </c>
      <c r="E295" s="17" t="s">
        <v>164</v>
      </c>
      <c r="F295" s="17" t="s">
        <v>4076</v>
      </c>
      <c r="G295" s="174">
        <v>49.352813459016396</v>
      </c>
      <c r="H295" s="174">
        <v>838.99782880327871</v>
      </c>
      <c r="I295" s="175">
        <f t="shared" si="8"/>
        <v>1.4296986615195998E-2</v>
      </c>
      <c r="J295" s="176">
        <f t="shared" si="9"/>
        <v>99.129557594879913</v>
      </c>
    </row>
    <row r="296" spans="1:10" ht="25.5" customHeight="1" x14ac:dyDescent="0.25">
      <c r="A296" s="17" t="s">
        <v>1122</v>
      </c>
      <c r="B296" s="17" t="s">
        <v>157</v>
      </c>
      <c r="C296" s="18" t="s">
        <v>1123</v>
      </c>
      <c r="D296" s="18" t="s">
        <v>2578</v>
      </c>
      <c r="E296" s="17" t="s">
        <v>255</v>
      </c>
      <c r="F296" s="17" t="s">
        <v>4195</v>
      </c>
      <c r="G296" s="174">
        <v>8.1932437622950829</v>
      </c>
      <c r="H296" s="174">
        <v>815.2277543483608</v>
      </c>
      <c r="I296" s="175">
        <f t="shared" si="8"/>
        <v>1.3891931411645696E-2</v>
      </c>
      <c r="J296" s="176">
        <f t="shared" si="9"/>
        <v>99.143449526291562</v>
      </c>
    </row>
    <row r="297" spans="1:10" ht="25.5" customHeight="1" x14ac:dyDescent="0.25">
      <c r="A297" s="17" t="s">
        <v>1363</v>
      </c>
      <c r="B297" s="17" t="s">
        <v>162</v>
      </c>
      <c r="C297" s="18" t="s">
        <v>1364</v>
      </c>
      <c r="D297" s="18" t="s">
        <v>2996</v>
      </c>
      <c r="E297" s="17" t="s">
        <v>164</v>
      </c>
      <c r="F297" s="17" t="s">
        <v>4008</v>
      </c>
      <c r="G297" s="174">
        <v>101.25946986065574</v>
      </c>
      <c r="H297" s="174">
        <v>810.07575888524593</v>
      </c>
      <c r="I297" s="175">
        <f t="shared" si="8"/>
        <v>1.3804138562070902E-2</v>
      </c>
      <c r="J297" s="176">
        <f t="shared" si="9"/>
        <v>99.157253664853627</v>
      </c>
    </row>
    <row r="298" spans="1:10" ht="25.5" customHeight="1" x14ac:dyDescent="0.25">
      <c r="A298" s="17" t="s">
        <v>653</v>
      </c>
      <c r="B298" s="17" t="s">
        <v>594</v>
      </c>
      <c r="C298" s="18" t="s">
        <v>2437</v>
      </c>
      <c r="D298" s="18" t="s">
        <v>1648</v>
      </c>
      <c r="E298" s="17" t="s">
        <v>655</v>
      </c>
      <c r="F298" s="17" t="s">
        <v>4186</v>
      </c>
      <c r="G298" s="174">
        <v>3.9878620081967222</v>
      </c>
      <c r="H298" s="174">
        <v>797.57240163934443</v>
      </c>
      <c r="I298" s="175">
        <f t="shared" si="8"/>
        <v>1.3591074445510975E-2</v>
      </c>
      <c r="J298" s="176">
        <f t="shared" si="9"/>
        <v>99.170844739299142</v>
      </c>
    </row>
    <row r="299" spans="1:10" ht="25.5" customHeight="1" x14ac:dyDescent="0.25">
      <c r="A299" s="17" t="s">
        <v>1009</v>
      </c>
      <c r="B299" s="17" t="s">
        <v>157</v>
      </c>
      <c r="C299" s="18" t="s">
        <v>1010</v>
      </c>
      <c r="D299" s="18" t="s">
        <v>2578</v>
      </c>
      <c r="E299" s="17" t="s">
        <v>164</v>
      </c>
      <c r="F299" s="17" t="s">
        <v>4094</v>
      </c>
      <c r="G299" s="174">
        <v>394.06521670491804</v>
      </c>
      <c r="H299" s="174">
        <v>788.13043340983609</v>
      </c>
      <c r="I299" s="175">
        <f t="shared" si="8"/>
        <v>1.3430178089448965E-2</v>
      </c>
      <c r="J299" s="176">
        <f t="shared" si="9"/>
        <v>99.184274917388592</v>
      </c>
    </row>
    <row r="300" spans="1:10" ht="39" customHeight="1" x14ac:dyDescent="0.25">
      <c r="A300" s="17" t="s">
        <v>1260</v>
      </c>
      <c r="B300" s="17" t="s">
        <v>157</v>
      </c>
      <c r="C300" s="18" t="s">
        <v>1261</v>
      </c>
      <c r="D300" s="18" t="s">
        <v>2168</v>
      </c>
      <c r="E300" s="17" t="s">
        <v>164</v>
      </c>
      <c r="F300" s="17" t="s">
        <v>4138</v>
      </c>
      <c r="G300" s="174">
        <v>259.90387120491806</v>
      </c>
      <c r="H300" s="174">
        <v>779.71161361475424</v>
      </c>
      <c r="I300" s="175">
        <f t="shared" si="8"/>
        <v>1.3286716748079684E-2</v>
      </c>
      <c r="J300" s="176">
        <f t="shared" si="9"/>
        <v>99.197561634136676</v>
      </c>
    </row>
    <row r="301" spans="1:10" ht="39" customHeight="1" x14ac:dyDescent="0.25">
      <c r="A301" s="17" t="s">
        <v>1168</v>
      </c>
      <c r="B301" s="17" t="s">
        <v>157</v>
      </c>
      <c r="C301" s="18" t="s">
        <v>1169</v>
      </c>
      <c r="D301" s="18" t="s">
        <v>2168</v>
      </c>
      <c r="E301" s="17" t="s">
        <v>255</v>
      </c>
      <c r="F301" s="17" t="s">
        <v>4108</v>
      </c>
      <c r="G301" s="174">
        <v>2.7713626885245901</v>
      </c>
      <c r="H301" s="174">
        <v>770.16169114098352</v>
      </c>
      <c r="I301" s="175">
        <f t="shared" si="8"/>
        <v>1.3123980792042217E-2</v>
      </c>
      <c r="J301" s="176">
        <f t="shared" si="9"/>
        <v>99.210685614928721</v>
      </c>
    </row>
    <row r="302" spans="1:10" ht="64.5" customHeight="1" x14ac:dyDescent="0.25">
      <c r="A302" s="17" t="s">
        <v>942</v>
      </c>
      <c r="B302" s="17" t="s">
        <v>157</v>
      </c>
      <c r="C302" s="18" t="s">
        <v>943</v>
      </c>
      <c r="D302" s="18" t="s">
        <v>2578</v>
      </c>
      <c r="E302" s="17" t="s">
        <v>255</v>
      </c>
      <c r="F302" s="17" t="s">
        <v>4196</v>
      </c>
      <c r="G302" s="174">
        <v>58.279179327868853</v>
      </c>
      <c r="H302" s="174">
        <v>754.7153722959016</v>
      </c>
      <c r="I302" s="175">
        <f t="shared" si="8"/>
        <v>1.2860766983614156E-2</v>
      </c>
      <c r="J302" s="176">
        <f t="shared" si="9"/>
        <v>99.223546381912328</v>
      </c>
    </row>
    <row r="303" spans="1:10" ht="24" customHeight="1" x14ac:dyDescent="0.25">
      <c r="A303" s="17" t="s">
        <v>1186</v>
      </c>
      <c r="B303" s="17" t="s">
        <v>157</v>
      </c>
      <c r="C303" s="18" t="s">
        <v>1187</v>
      </c>
      <c r="D303" s="18" t="s">
        <v>1637</v>
      </c>
      <c r="E303" s="17" t="s">
        <v>266</v>
      </c>
      <c r="F303" s="17" t="s">
        <v>4197</v>
      </c>
      <c r="G303" s="174">
        <v>18.819486163934428</v>
      </c>
      <c r="H303" s="174">
        <v>752.77944655737713</v>
      </c>
      <c r="I303" s="175">
        <f t="shared" si="8"/>
        <v>1.2827777739278236E-2</v>
      </c>
      <c r="J303" s="176">
        <f t="shared" si="9"/>
        <v>99.236374159651604</v>
      </c>
    </row>
    <row r="304" spans="1:10" ht="51.75" customHeight="1" x14ac:dyDescent="0.25">
      <c r="A304" s="17" t="s">
        <v>1125</v>
      </c>
      <c r="B304" s="17" t="s">
        <v>157</v>
      </c>
      <c r="C304" s="18" t="s">
        <v>1126</v>
      </c>
      <c r="D304" s="18" t="s">
        <v>2578</v>
      </c>
      <c r="E304" s="17" t="s">
        <v>164</v>
      </c>
      <c r="F304" s="17" t="s">
        <v>4094</v>
      </c>
      <c r="G304" s="174">
        <v>366.30325209836064</v>
      </c>
      <c r="H304" s="174">
        <v>732.60650419672129</v>
      </c>
      <c r="I304" s="175">
        <f t="shared" si="8"/>
        <v>1.2484019654312986E-2</v>
      </c>
      <c r="J304" s="176">
        <f t="shared" si="9"/>
        <v>99.248858179305913</v>
      </c>
    </row>
    <row r="305" spans="1:10" ht="39" customHeight="1" x14ac:dyDescent="0.25">
      <c r="A305" s="17" t="s">
        <v>691</v>
      </c>
      <c r="B305" s="17" t="s">
        <v>157</v>
      </c>
      <c r="C305" s="18" t="s">
        <v>692</v>
      </c>
      <c r="D305" s="18" t="s">
        <v>2168</v>
      </c>
      <c r="E305" s="17" t="s">
        <v>164</v>
      </c>
      <c r="F305" s="17" t="s">
        <v>4198</v>
      </c>
      <c r="G305" s="174">
        <v>27.939202918032787</v>
      </c>
      <c r="H305" s="174">
        <v>726.41927586885242</v>
      </c>
      <c r="I305" s="175">
        <f t="shared" si="8"/>
        <v>1.2378585864675083E-2</v>
      </c>
      <c r="J305" s="176">
        <f t="shared" si="9"/>
        <v>99.261236765170594</v>
      </c>
    </row>
    <row r="306" spans="1:10" ht="51.75" customHeight="1" x14ac:dyDescent="0.25">
      <c r="A306" s="17" t="s">
        <v>957</v>
      </c>
      <c r="B306" s="17" t="s">
        <v>157</v>
      </c>
      <c r="C306" s="18" t="s">
        <v>958</v>
      </c>
      <c r="D306" s="18" t="s">
        <v>2168</v>
      </c>
      <c r="E306" s="17" t="s">
        <v>255</v>
      </c>
      <c r="F306" s="17" t="s">
        <v>4199</v>
      </c>
      <c r="G306" s="174">
        <v>23.459907409836067</v>
      </c>
      <c r="H306" s="174">
        <v>703.79722229508195</v>
      </c>
      <c r="I306" s="175">
        <f t="shared" si="8"/>
        <v>1.19930935713115E-2</v>
      </c>
      <c r="J306" s="176">
        <f t="shared" si="9"/>
        <v>99.2732298587419</v>
      </c>
    </row>
    <row r="307" spans="1:10" ht="25.5" customHeight="1" x14ac:dyDescent="0.25">
      <c r="A307" s="17" t="s">
        <v>1091</v>
      </c>
      <c r="B307" s="17" t="s">
        <v>157</v>
      </c>
      <c r="C307" s="18" t="s">
        <v>1092</v>
      </c>
      <c r="D307" s="18" t="s">
        <v>2578</v>
      </c>
      <c r="E307" s="17" t="s">
        <v>164</v>
      </c>
      <c r="F307" s="17" t="s">
        <v>4157</v>
      </c>
      <c r="G307" s="174">
        <v>36.503035877049186</v>
      </c>
      <c r="H307" s="174">
        <v>693.55768166393455</v>
      </c>
      <c r="I307" s="175">
        <f t="shared" si="8"/>
        <v>1.1818606140803982E-2</v>
      </c>
      <c r="J307" s="176">
        <f t="shared" si="9"/>
        <v>99.285048464882706</v>
      </c>
    </row>
    <row r="308" spans="1:10" ht="39" customHeight="1" x14ac:dyDescent="0.25">
      <c r="A308" s="17" t="s">
        <v>511</v>
      </c>
      <c r="B308" s="17" t="s">
        <v>157</v>
      </c>
      <c r="C308" s="18" t="s">
        <v>512</v>
      </c>
      <c r="D308" s="18" t="s">
        <v>2168</v>
      </c>
      <c r="E308" s="17" t="s">
        <v>164</v>
      </c>
      <c r="F308" s="17" t="s">
        <v>4200</v>
      </c>
      <c r="G308" s="174">
        <v>5.0674044508196721</v>
      </c>
      <c r="H308" s="174">
        <v>689.16700531147535</v>
      </c>
      <c r="I308" s="175">
        <f t="shared" si="8"/>
        <v>1.1743786589563541E-2</v>
      </c>
      <c r="J308" s="176">
        <f t="shared" si="9"/>
        <v>99.296792251472269</v>
      </c>
    </row>
    <row r="309" spans="1:10" ht="51.75" customHeight="1" x14ac:dyDescent="0.25">
      <c r="A309" s="17" t="s">
        <v>666</v>
      </c>
      <c r="B309" s="17" t="s">
        <v>157</v>
      </c>
      <c r="C309" s="18" t="s">
        <v>667</v>
      </c>
      <c r="D309" s="18" t="s">
        <v>2168</v>
      </c>
      <c r="E309" s="17" t="s">
        <v>164</v>
      </c>
      <c r="F309" s="17" t="s">
        <v>4201</v>
      </c>
      <c r="G309" s="174">
        <v>9.7239382704918054</v>
      </c>
      <c r="H309" s="174">
        <v>670.95174066393452</v>
      </c>
      <c r="I309" s="175">
        <f t="shared" si="8"/>
        <v>1.1433388414600914E-2</v>
      </c>
      <c r="J309" s="176">
        <f t="shared" si="9"/>
        <v>99.308225639886871</v>
      </c>
    </row>
    <row r="310" spans="1:10" ht="39" customHeight="1" x14ac:dyDescent="0.25">
      <c r="A310" s="17" t="s">
        <v>1306</v>
      </c>
      <c r="B310" s="17" t="s">
        <v>162</v>
      </c>
      <c r="C310" s="18" t="s">
        <v>1307</v>
      </c>
      <c r="D310" s="18" t="s">
        <v>2974</v>
      </c>
      <c r="E310" s="17" t="s">
        <v>164</v>
      </c>
      <c r="F310" s="17" t="s">
        <v>4036</v>
      </c>
      <c r="G310" s="174">
        <v>36.196896975409842</v>
      </c>
      <c r="H310" s="174">
        <v>651.54414555737719</v>
      </c>
      <c r="I310" s="175">
        <f t="shared" si="8"/>
        <v>1.1102672269760147E-2</v>
      </c>
      <c r="J310" s="176">
        <f t="shared" si="9"/>
        <v>99.319328312156628</v>
      </c>
    </row>
    <row r="311" spans="1:10" ht="51.75" customHeight="1" x14ac:dyDescent="0.25">
      <c r="A311" s="17" t="s">
        <v>855</v>
      </c>
      <c r="B311" s="17" t="s">
        <v>145</v>
      </c>
      <c r="C311" s="18" t="s">
        <v>2630</v>
      </c>
      <c r="D311" s="18" t="s">
        <v>1643</v>
      </c>
      <c r="E311" s="17" t="s">
        <v>596</v>
      </c>
      <c r="F311" s="17" t="s">
        <v>4094</v>
      </c>
      <c r="G311" s="174">
        <v>323.36324300000001</v>
      </c>
      <c r="H311" s="174">
        <v>646.72648600000002</v>
      </c>
      <c r="I311" s="175">
        <f t="shared" si="8"/>
        <v>1.1020576688766048E-2</v>
      </c>
      <c r="J311" s="176">
        <f t="shared" si="9"/>
        <v>99.330348888845393</v>
      </c>
    </row>
    <row r="312" spans="1:10" ht="39" customHeight="1" x14ac:dyDescent="0.25">
      <c r="A312" s="17" t="s">
        <v>724</v>
      </c>
      <c r="B312" s="17" t="s">
        <v>157</v>
      </c>
      <c r="C312" s="18" t="s">
        <v>725</v>
      </c>
      <c r="D312" s="18" t="s">
        <v>2168</v>
      </c>
      <c r="E312" s="17" t="s">
        <v>164</v>
      </c>
      <c r="F312" s="17" t="s">
        <v>4124</v>
      </c>
      <c r="G312" s="174">
        <v>40.281434426229509</v>
      </c>
      <c r="H312" s="174">
        <v>644.50295081967215</v>
      </c>
      <c r="I312" s="175">
        <f t="shared" si="8"/>
        <v>1.0982686420614927E-2</v>
      </c>
      <c r="J312" s="176">
        <f t="shared" si="9"/>
        <v>99.341331575266011</v>
      </c>
    </row>
    <row r="313" spans="1:10" ht="24" customHeight="1" x14ac:dyDescent="0.25">
      <c r="A313" s="17" t="s">
        <v>1453</v>
      </c>
      <c r="B313" s="17" t="s">
        <v>157</v>
      </c>
      <c r="C313" s="18" t="s">
        <v>1454</v>
      </c>
      <c r="D313" s="18" t="s">
        <v>2578</v>
      </c>
      <c r="E313" s="17" t="s">
        <v>164</v>
      </c>
      <c r="F313" s="17" t="s">
        <v>4086</v>
      </c>
      <c r="G313" s="174">
        <v>106.82636409836066</v>
      </c>
      <c r="H313" s="174">
        <v>640.95818459016391</v>
      </c>
      <c r="I313" s="175">
        <f t="shared" si="8"/>
        <v>1.0922281645301544E-2</v>
      </c>
      <c r="J313" s="176">
        <f t="shared" si="9"/>
        <v>99.352253856911318</v>
      </c>
    </row>
    <row r="314" spans="1:10" ht="25.5" customHeight="1" x14ac:dyDescent="0.25">
      <c r="A314" s="17" t="s">
        <v>402</v>
      </c>
      <c r="B314" s="17" t="s">
        <v>204</v>
      </c>
      <c r="C314" s="18" t="s">
        <v>403</v>
      </c>
      <c r="D314" s="18">
        <v>22</v>
      </c>
      <c r="E314" s="17" t="s">
        <v>159</v>
      </c>
      <c r="F314" s="17" t="s">
        <v>4202</v>
      </c>
      <c r="G314" s="174">
        <v>138.02030691803279</v>
      </c>
      <c r="H314" s="174">
        <v>621.0913811311475</v>
      </c>
      <c r="I314" s="175">
        <f t="shared" si="8"/>
        <v>1.0583740336386089E-2</v>
      </c>
      <c r="J314" s="176">
        <f t="shared" si="9"/>
        <v>99.362837597247704</v>
      </c>
    </row>
    <row r="315" spans="1:10" ht="24" customHeight="1" x14ac:dyDescent="0.25">
      <c r="A315" s="17" t="s">
        <v>698</v>
      </c>
      <c r="B315" s="17" t="s">
        <v>157</v>
      </c>
      <c r="C315" s="18" t="s">
        <v>699</v>
      </c>
      <c r="D315" s="18" t="s">
        <v>2168</v>
      </c>
      <c r="E315" s="17" t="s">
        <v>164</v>
      </c>
      <c r="F315" s="17" t="s">
        <v>4132</v>
      </c>
      <c r="G315" s="174">
        <v>41.385145729508196</v>
      </c>
      <c r="H315" s="174">
        <v>620.77718594262296</v>
      </c>
      <c r="I315" s="175">
        <f t="shared" si="8"/>
        <v>1.057838627675604E-2</v>
      </c>
      <c r="J315" s="176">
        <f t="shared" si="9"/>
        <v>99.373415983524467</v>
      </c>
    </row>
    <row r="316" spans="1:10" ht="51.75" customHeight="1" x14ac:dyDescent="0.25">
      <c r="A316" s="17" t="s">
        <v>764</v>
      </c>
      <c r="B316" s="17" t="s">
        <v>594</v>
      </c>
      <c r="C316" s="18" t="s">
        <v>2547</v>
      </c>
      <c r="D316" s="18" t="s">
        <v>1648</v>
      </c>
      <c r="E316" s="17" t="s">
        <v>766</v>
      </c>
      <c r="F316" s="17" t="s">
        <v>4151</v>
      </c>
      <c r="G316" s="174">
        <v>88.482198860655743</v>
      </c>
      <c r="H316" s="174">
        <v>619.37539202459016</v>
      </c>
      <c r="I316" s="175">
        <f t="shared" si="8"/>
        <v>1.0554498933791203E-2</v>
      </c>
      <c r="J316" s="176">
        <f t="shared" si="9"/>
        <v>99.383970482458253</v>
      </c>
    </row>
    <row r="317" spans="1:10" ht="39" customHeight="1" x14ac:dyDescent="0.25">
      <c r="A317" s="17" t="s">
        <v>906</v>
      </c>
      <c r="B317" s="17" t="s">
        <v>162</v>
      </c>
      <c r="C317" s="18" t="s">
        <v>2649</v>
      </c>
      <c r="D317" s="18" t="s">
        <v>2644</v>
      </c>
      <c r="E317" s="17" t="s">
        <v>255</v>
      </c>
      <c r="F317" s="17" t="s">
        <v>4203</v>
      </c>
      <c r="G317" s="174">
        <v>28.156722663934428</v>
      </c>
      <c r="H317" s="174">
        <v>617.19536079344266</v>
      </c>
      <c r="I317" s="175">
        <f t="shared" si="8"/>
        <v>1.0517349996973473E-2</v>
      </c>
      <c r="J317" s="176">
        <f t="shared" si="9"/>
        <v>99.394487832455226</v>
      </c>
    </row>
    <row r="318" spans="1:10" ht="25.5" customHeight="1" x14ac:dyDescent="0.25">
      <c r="A318" s="17" t="s">
        <v>930</v>
      </c>
      <c r="B318" s="17" t="s">
        <v>162</v>
      </c>
      <c r="C318" s="18" t="s">
        <v>931</v>
      </c>
      <c r="D318" s="18" t="s">
        <v>2667</v>
      </c>
      <c r="E318" s="17" t="s">
        <v>164</v>
      </c>
      <c r="F318" s="17" t="s">
        <v>3996</v>
      </c>
      <c r="G318" s="174">
        <v>605.94556178688538</v>
      </c>
      <c r="H318" s="174">
        <v>605.94556178688538</v>
      </c>
      <c r="I318" s="175">
        <f t="shared" si="8"/>
        <v>1.0325647205501642E-2</v>
      </c>
      <c r="J318" s="176">
        <f t="shared" si="9"/>
        <v>99.404813479660731</v>
      </c>
    </row>
    <row r="319" spans="1:10" ht="25.5" customHeight="1" x14ac:dyDescent="0.25">
      <c r="A319" s="17" t="s">
        <v>1178</v>
      </c>
      <c r="B319" s="17" t="s">
        <v>157</v>
      </c>
      <c r="C319" s="18" t="s">
        <v>1179</v>
      </c>
      <c r="D319" s="18" t="s">
        <v>2578</v>
      </c>
      <c r="E319" s="17" t="s">
        <v>255</v>
      </c>
      <c r="F319" s="17" t="s">
        <v>4204</v>
      </c>
      <c r="G319" s="174">
        <v>11.43992737704918</v>
      </c>
      <c r="H319" s="174">
        <v>596.02021634426228</v>
      </c>
      <c r="I319" s="175">
        <f t="shared" si="8"/>
        <v>1.0156513834624169E-2</v>
      </c>
      <c r="J319" s="176">
        <f t="shared" si="9"/>
        <v>99.414969993495362</v>
      </c>
    </row>
    <row r="320" spans="1:10" ht="24" customHeight="1" x14ac:dyDescent="0.25">
      <c r="A320" s="17" t="s">
        <v>1447</v>
      </c>
      <c r="B320" s="17" t="s">
        <v>162</v>
      </c>
      <c r="C320" s="18" t="s">
        <v>1448</v>
      </c>
      <c r="D320" s="18" t="s">
        <v>2007</v>
      </c>
      <c r="E320" s="17" t="s">
        <v>159</v>
      </c>
      <c r="F320" s="17" t="s">
        <v>4160</v>
      </c>
      <c r="G320" s="174">
        <v>48.506903336065584</v>
      </c>
      <c r="H320" s="174">
        <v>589.84394456655752</v>
      </c>
      <c r="I320" s="175">
        <f t="shared" si="8"/>
        <v>1.0051266750655418E-2</v>
      </c>
      <c r="J320" s="176">
        <f t="shared" si="9"/>
        <v>99.425021260246012</v>
      </c>
    </row>
    <row r="321" spans="1:10" ht="25.5" customHeight="1" x14ac:dyDescent="0.25">
      <c r="A321" s="17" t="s">
        <v>783</v>
      </c>
      <c r="B321" s="17" t="s">
        <v>157</v>
      </c>
      <c r="C321" s="18" t="s">
        <v>784</v>
      </c>
      <c r="D321" s="18" t="s">
        <v>1648</v>
      </c>
      <c r="E321" s="17" t="s">
        <v>164</v>
      </c>
      <c r="F321" s="17" t="s">
        <v>4132</v>
      </c>
      <c r="G321" s="174">
        <v>39.314680000000003</v>
      </c>
      <c r="H321" s="174">
        <v>589.72020000000009</v>
      </c>
      <c r="I321" s="175">
        <f t="shared" si="8"/>
        <v>1.004915807486266E-2</v>
      </c>
      <c r="J321" s="176">
        <f t="shared" si="9"/>
        <v>99.435070418320876</v>
      </c>
    </row>
    <row r="322" spans="1:10" ht="24" customHeight="1" x14ac:dyDescent="0.25">
      <c r="A322" s="17" t="s">
        <v>417</v>
      </c>
      <c r="B322" s="17" t="s">
        <v>162</v>
      </c>
      <c r="C322" s="18" t="s">
        <v>2152</v>
      </c>
      <c r="D322" s="18" t="s">
        <v>1648</v>
      </c>
      <c r="E322" s="17" t="s">
        <v>164</v>
      </c>
      <c r="F322" s="17" t="s">
        <v>4205</v>
      </c>
      <c r="G322" s="174">
        <v>5.8408079918032794</v>
      </c>
      <c r="H322" s="174">
        <v>584.08079918032797</v>
      </c>
      <c r="I322" s="175">
        <f t="shared" si="8"/>
        <v>9.9530595686822786E-3</v>
      </c>
      <c r="J322" s="176">
        <f t="shared" si="9"/>
        <v>99.445023477889563</v>
      </c>
    </row>
    <row r="323" spans="1:10" ht="25.5" customHeight="1" x14ac:dyDescent="0.25">
      <c r="A323" s="17" t="s">
        <v>447</v>
      </c>
      <c r="B323" s="17" t="s">
        <v>162</v>
      </c>
      <c r="C323" s="18" t="s">
        <v>448</v>
      </c>
      <c r="D323" s="18" t="s">
        <v>2161</v>
      </c>
      <c r="E323" s="17" t="s">
        <v>164</v>
      </c>
      <c r="F323" s="17" t="s">
        <v>4086</v>
      </c>
      <c r="G323" s="174">
        <v>96.21623427049181</v>
      </c>
      <c r="H323" s="174">
        <v>577.29740562295092</v>
      </c>
      <c r="I323" s="175">
        <f t="shared" si="8"/>
        <v>9.8374667941053071E-3</v>
      </c>
      <c r="J323" s="176">
        <f t="shared" si="9"/>
        <v>99.454860944683674</v>
      </c>
    </row>
    <row r="324" spans="1:10" ht="51.75" customHeight="1" x14ac:dyDescent="0.25">
      <c r="A324" s="17" t="s">
        <v>720</v>
      </c>
      <c r="B324" s="17" t="s">
        <v>157</v>
      </c>
      <c r="C324" s="18" t="s">
        <v>721</v>
      </c>
      <c r="D324" s="18" t="s">
        <v>2168</v>
      </c>
      <c r="E324" s="17" t="s">
        <v>164</v>
      </c>
      <c r="F324" s="17" t="s">
        <v>4152</v>
      </c>
      <c r="G324" s="174">
        <v>23.612976860655738</v>
      </c>
      <c r="H324" s="174">
        <v>566.71144465573775</v>
      </c>
      <c r="I324" s="175">
        <f t="shared" si="8"/>
        <v>9.6570761696467052E-3</v>
      </c>
      <c r="J324" s="176">
        <f t="shared" si="9"/>
        <v>99.464518020853319</v>
      </c>
    </row>
    <row r="325" spans="1:10" ht="24" customHeight="1" x14ac:dyDescent="0.25">
      <c r="A325" s="17" t="s">
        <v>203</v>
      </c>
      <c r="B325" s="17" t="s">
        <v>204</v>
      </c>
      <c r="C325" s="18" t="s">
        <v>205</v>
      </c>
      <c r="D325" s="18">
        <v>2</v>
      </c>
      <c r="E325" s="17" t="s">
        <v>159</v>
      </c>
      <c r="F325" s="17" t="s">
        <v>4206</v>
      </c>
      <c r="G325" s="174">
        <v>3.4400345000000003</v>
      </c>
      <c r="H325" s="174">
        <v>556.83838451500003</v>
      </c>
      <c r="I325" s="175">
        <f t="shared" si="8"/>
        <v>9.4888337692051079E-3</v>
      </c>
      <c r="J325" s="176">
        <f t="shared" si="9"/>
        <v>99.47400685462253</v>
      </c>
    </row>
    <row r="326" spans="1:10" ht="39" customHeight="1" x14ac:dyDescent="0.25">
      <c r="A326" s="17" t="s">
        <v>939</v>
      </c>
      <c r="B326" s="17" t="s">
        <v>162</v>
      </c>
      <c r="C326" s="18" t="s">
        <v>940</v>
      </c>
      <c r="D326" s="18" t="s">
        <v>2667</v>
      </c>
      <c r="E326" s="17" t="s">
        <v>164</v>
      </c>
      <c r="F326" s="17" t="s">
        <v>4036</v>
      </c>
      <c r="G326" s="174">
        <v>30.871691344262295</v>
      </c>
      <c r="H326" s="174">
        <v>555.69044419672127</v>
      </c>
      <c r="I326" s="175">
        <f t="shared" ref="I326:I389" si="10">(H326/$H$476)*100</f>
        <v>9.4692722318541894E-3</v>
      </c>
      <c r="J326" s="176">
        <f t="shared" si="9"/>
        <v>99.483476126854384</v>
      </c>
    </row>
    <row r="327" spans="1:10" ht="25.5" customHeight="1" x14ac:dyDescent="0.25">
      <c r="A327" s="17" t="s">
        <v>864</v>
      </c>
      <c r="B327" s="17" t="s">
        <v>145</v>
      </c>
      <c r="C327" s="18" t="s">
        <v>2633</v>
      </c>
      <c r="D327" s="18" t="s">
        <v>1643</v>
      </c>
      <c r="E327" s="17" t="s">
        <v>596</v>
      </c>
      <c r="F327" s="17" t="s">
        <v>3996</v>
      </c>
      <c r="G327" s="174">
        <v>552.86268750000011</v>
      </c>
      <c r="H327" s="174">
        <v>552.86268750000011</v>
      </c>
      <c r="I327" s="175">
        <f t="shared" si="10"/>
        <v>9.4210856951837431E-3</v>
      </c>
      <c r="J327" s="176">
        <f t="shared" ref="J327:J390" si="11">I327+J326</f>
        <v>99.492897212549565</v>
      </c>
    </row>
    <row r="328" spans="1:10" ht="24" customHeight="1" x14ac:dyDescent="0.25">
      <c r="A328" s="17" t="s">
        <v>1281</v>
      </c>
      <c r="B328" s="17" t="s">
        <v>162</v>
      </c>
      <c r="C328" s="18" t="s">
        <v>1282</v>
      </c>
      <c r="D328" s="18" t="s">
        <v>2932</v>
      </c>
      <c r="E328" s="17" t="s">
        <v>164</v>
      </c>
      <c r="F328" s="17" t="s">
        <v>3996</v>
      </c>
      <c r="G328" s="174">
        <v>542.08337564754106</v>
      </c>
      <c r="H328" s="174">
        <v>542.08337564754106</v>
      </c>
      <c r="I328" s="175">
        <f t="shared" si="10"/>
        <v>9.2374002647989586E-3</v>
      </c>
      <c r="J328" s="176">
        <f t="shared" si="11"/>
        <v>99.502134612814359</v>
      </c>
    </row>
    <row r="329" spans="1:10" ht="24" customHeight="1" x14ac:dyDescent="0.25">
      <c r="A329" s="17" t="s">
        <v>879</v>
      </c>
      <c r="B329" s="17" t="s">
        <v>145</v>
      </c>
      <c r="C329" s="18" t="s">
        <v>880</v>
      </c>
      <c r="D329" s="18" t="s">
        <v>1643</v>
      </c>
      <c r="E329" s="17" t="s">
        <v>596</v>
      </c>
      <c r="F329" s="17" t="s">
        <v>3996</v>
      </c>
      <c r="G329" s="174">
        <v>540.57685000000004</v>
      </c>
      <c r="H329" s="174">
        <v>540.57685000000004</v>
      </c>
      <c r="I329" s="175">
        <f t="shared" si="10"/>
        <v>9.2117282352907701E-3</v>
      </c>
      <c r="J329" s="176">
        <f t="shared" si="11"/>
        <v>99.511346341049645</v>
      </c>
    </row>
    <row r="330" spans="1:10" ht="51.75" customHeight="1" x14ac:dyDescent="0.25">
      <c r="A330" s="17" t="s">
        <v>261</v>
      </c>
      <c r="B330" s="17" t="s">
        <v>157</v>
      </c>
      <c r="C330" s="18" t="s">
        <v>262</v>
      </c>
      <c r="D330" s="18" t="s">
        <v>1648</v>
      </c>
      <c r="E330" s="17" t="s">
        <v>164</v>
      </c>
      <c r="F330" s="17" t="s">
        <v>4118</v>
      </c>
      <c r="G330" s="174">
        <v>27.0288425</v>
      </c>
      <c r="H330" s="174">
        <v>540.57685000000004</v>
      </c>
      <c r="I330" s="175">
        <f t="shared" si="10"/>
        <v>9.2117282352907701E-3</v>
      </c>
      <c r="J330" s="176">
        <f t="shared" si="11"/>
        <v>99.520558069284931</v>
      </c>
    </row>
    <row r="331" spans="1:10" ht="25.5" customHeight="1" x14ac:dyDescent="0.25">
      <c r="A331" s="17" t="s">
        <v>777</v>
      </c>
      <c r="B331" s="17" t="s">
        <v>157</v>
      </c>
      <c r="C331" s="18" t="s">
        <v>778</v>
      </c>
      <c r="D331" s="18" t="s">
        <v>1648</v>
      </c>
      <c r="E331" s="17" t="s">
        <v>259</v>
      </c>
      <c r="F331" s="17" t="s">
        <v>4073</v>
      </c>
      <c r="G331" s="174">
        <v>53.389013188524594</v>
      </c>
      <c r="H331" s="174">
        <v>533.89013188524598</v>
      </c>
      <c r="I331" s="175">
        <f t="shared" si="10"/>
        <v>9.0977828636768909E-3</v>
      </c>
      <c r="J331" s="176">
        <f t="shared" si="11"/>
        <v>99.529655852148608</v>
      </c>
    </row>
    <row r="332" spans="1:10" ht="25.5" customHeight="1" x14ac:dyDescent="0.25">
      <c r="A332" s="17" t="s">
        <v>1204</v>
      </c>
      <c r="B332" s="17" t="s">
        <v>162</v>
      </c>
      <c r="C332" s="18" t="s">
        <v>1205</v>
      </c>
      <c r="D332" s="18" t="s">
        <v>2881</v>
      </c>
      <c r="E332" s="17" t="s">
        <v>164</v>
      </c>
      <c r="F332" s="17" t="s">
        <v>4086</v>
      </c>
      <c r="G332" s="174">
        <v>87.894089918032805</v>
      </c>
      <c r="H332" s="174">
        <v>527.3645395081968</v>
      </c>
      <c r="I332" s="175">
        <f t="shared" si="10"/>
        <v>8.9865831636681652E-3</v>
      </c>
      <c r="J332" s="176">
        <f t="shared" si="11"/>
        <v>99.538642435312269</v>
      </c>
    </row>
    <row r="333" spans="1:10" ht="39" customHeight="1" x14ac:dyDescent="0.25">
      <c r="A333" s="17" t="s">
        <v>453</v>
      </c>
      <c r="B333" s="17" t="s">
        <v>157</v>
      </c>
      <c r="C333" s="18" t="s">
        <v>454</v>
      </c>
      <c r="D333" s="18" t="s">
        <v>2168</v>
      </c>
      <c r="E333" s="17" t="s">
        <v>164</v>
      </c>
      <c r="F333" s="17" t="s">
        <v>4207</v>
      </c>
      <c r="G333" s="174">
        <v>10.287878352459018</v>
      </c>
      <c r="H333" s="174">
        <v>524.68179597540984</v>
      </c>
      <c r="I333" s="175">
        <f t="shared" si="10"/>
        <v>8.9408677314423545E-3</v>
      </c>
      <c r="J333" s="176">
        <f t="shared" si="11"/>
        <v>99.547583303043709</v>
      </c>
    </row>
    <row r="334" spans="1:10" ht="25.5" customHeight="1" x14ac:dyDescent="0.25">
      <c r="A334" s="17" t="s">
        <v>1435</v>
      </c>
      <c r="B334" s="17" t="s">
        <v>157</v>
      </c>
      <c r="C334" s="18" t="s">
        <v>1436</v>
      </c>
      <c r="D334" s="18" t="s">
        <v>1994</v>
      </c>
      <c r="E334" s="17" t="s">
        <v>259</v>
      </c>
      <c r="F334" s="17" t="s">
        <v>4208</v>
      </c>
      <c r="G334" s="174">
        <v>10.996831598360657</v>
      </c>
      <c r="H334" s="174">
        <v>514.1018772233607</v>
      </c>
      <c r="I334" s="175">
        <f t="shared" si="10"/>
        <v>8.7605800696689481E-3</v>
      </c>
      <c r="J334" s="176">
        <f t="shared" si="11"/>
        <v>99.556343883113371</v>
      </c>
    </row>
    <row r="335" spans="1:10" ht="39" customHeight="1" x14ac:dyDescent="0.25">
      <c r="A335" s="17" t="s">
        <v>1297</v>
      </c>
      <c r="B335" s="17" t="s">
        <v>157</v>
      </c>
      <c r="C335" s="18" t="s">
        <v>1298</v>
      </c>
      <c r="D335" s="18" t="s">
        <v>1955</v>
      </c>
      <c r="E335" s="17" t="s">
        <v>159</v>
      </c>
      <c r="F335" s="17" t="s">
        <v>4209</v>
      </c>
      <c r="G335" s="174">
        <v>45.332726303278697</v>
      </c>
      <c r="H335" s="174">
        <v>512.25980722704935</v>
      </c>
      <c r="I335" s="175">
        <f t="shared" si="10"/>
        <v>8.7291901790430317E-3</v>
      </c>
      <c r="J335" s="176">
        <f t="shared" si="11"/>
        <v>99.56507307329241</v>
      </c>
    </row>
    <row r="336" spans="1:10" ht="25.5" customHeight="1" x14ac:dyDescent="0.25">
      <c r="A336" s="17" t="s">
        <v>547</v>
      </c>
      <c r="B336" s="17" t="s">
        <v>157</v>
      </c>
      <c r="C336" s="18" t="s">
        <v>548</v>
      </c>
      <c r="D336" s="18" t="s">
        <v>2168</v>
      </c>
      <c r="E336" s="17" t="s">
        <v>164</v>
      </c>
      <c r="F336" s="17" t="s">
        <v>4210</v>
      </c>
      <c r="G336" s="174">
        <v>13.64734998360656</v>
      </c>
      <c r="H336" s="174">
        <v>504.9519493934427</v>
      </c>
      <c r="I336" s="175">
        <f t="shared" si="10"/>
        <v>8.6046602433912812E-3</v>
      </c>
      <c r="J336" s="176">
        <f t="shared" si="11"/>
        <v>99.573677733535803</v>
      </c>
    </row>
    <row r="337" spans="1:10" ht="25.5" customHeight="1" x14ac:dyDescent="0.25">
      <c r="A337" s="17" t="s">
        <v>566</v>
      </c>
      <c r="B337" s="17" t="s">
        <v>157</v>
      </c>
      <c r="C337" s="18" t="s">
        <v>567</v>
      </c>
      <c r="D337" s="18" t="s">
        <v>2168</v>
      </c>
      <c r="E337" s="17" t="s">
        <v>255</v>
      </c>
      <c r="F337" s="17" t="s">
        <v>4211</v>
      </c>
      <c r="G337" s="174">
        <v>36.213009549180327</v>
      </c>
      <c r="H337" s="174">
        <v>479.82237652663935</v>
      </c>
      <c r="I337" s="175">
        <f t="shared" si="10"/>
        <v>8.1764384356724906E-3</v>
      </c>
      <c r="J337" s="176">
        <f t="shared" si="11"/>
        <v>99.581854171971472</v>
      </c>
    </row>
    <row r="338" spans="1:10" ht="39" customHeight="1" x14ac:dyDescent="0.25">
      <c r="A338" s="17" t="s">
        <v>321</v>
      </c>
      <c r="B338" s="17" t="s">
        <v>157</v>
      </c>
      <c r="C338" s="18" t="s">
        <v>322</v>
      </c>
      <c r="D338" s="18" t="s">
        <v>1967</v>
      </c>
      <c r="E338" s="17" t="s">
        <v>255</v>
      </c>
      <c r="F338" s="17" t="s">
        <v>4212</v>
      </c>
      <c r="G338" s="174">
        <v>58.126109877049181</v>
      </c>
      <c r="H338" s="174">
        <v>459.19626802868856</v>
      </c>
      <c r="I338" s="175">
        <f t="shared" si="10"/>
        <v>7.8249581493177491E-3</v>
      </c>
      <c r="J338" s="176">
        <f t="shared" si="11"/>
        <v>99.589679130120786</v>
      </c>
    </row>
    <row r="339" spans="1:10" ht="25.5" customHeight="1" x14ac:dyDescent="0.25">
      <c r="A339" s="17" t="s">
        <v>1042</v>
      </c>
      <c r="B339" s="17" t="s">
        <v>204</v>
      </c>
      <c r="C339" s="18" t="s">
        <v>2757</v>
      </c>
      <c r="D339" s="18">
        <v>7</v>
      </c>
      <c r="E339" s="17" t="s">
        <v>488</v>
      </c>
      <c r="F339" s="17" t="s">
        <v>4094</v>
      </c>
      <c r="G339" s="174">
        <v>226.55084349999998</v>
      </c>
      <c r="H339" s="174">
        <v>453.10168699999997</v>
      </c>
      <c r="I339" s="175">
        <f t="shared" si="10"/>
        <v>7.7211031208528087E-3</v>
      </c>
      <c r="J339" s="176">
        <f t="shared" si="11"/>
        <v>99.597400233241643</v>
      </c>
    </row>
    <row r="340" spans="1:10" ht="39" customHeight="1" x14ac:dyDescent="0.25">
      <c r="A340" s="17" t="s">
        <v>1324</v>
      </c>
      <c r="B340" s="17" t="s">
        <v>162</v>
      </c>
      <c r="C340" s="18" t="s">
        <v>2993</v>
      </c>
      <c r="D340" s="18" t="s">
        <v>1884</v>
      </c>
      <c r="E340" s="17" t="s">
        <v>164</v>
      </c>
      <c r="F340" s="17" t="s">
        <v>3996</v>
      </c>
      <c r="G340" s="174">
        <v>451.8610188196721</v>
      </c>
      <c r="H340" s="174">
        <v>451.8610188196721</v>
      </c>
      <c r="I340" s="175">
        <f t="shared" si="10"/>
        <v>7.6999614494931241E-3</v>
      </c>
      <c r="J340" s="176">
        <f t="shared" si="11"/>
        <v>99.605100194691133</v>
      </c>
    </row>
    <row r="341" spans="1:10" ht="24" customHeight="1" x14ac:dyDescent="0.25">
      <c r="A341" s="17" t="s">
        <v>1048</v>
      </c>
      <c r="B341" s="17" t="s">
        <v>204</v>
      </c>
      <c r="C341" s="18" t="s">
        <v>2764</v>
      </c>
      <c r="D341" s="18">
        <v>7</v>
      </c>
      <c r="E341" s="17" t="s">
        <v>488</v>
      </c>
      <c r="F341" s="17" t="s">
        <v>4094</v>
      </c>
      <c r="G341" s="174">
        <v>221.05645584426227</v>
      </c>
      <c r="H341" s="174">
        <v>442.11291168852455</v>
      </c>
      <c r="I341" s="175">
        <f t="shared" si="10"/>
        <v>7.5338483173813236E-3</v>
      </c>
      <c r="J341" s="176">
        <f t="shared" si="11"/>
        <v>99.612634043008512</v>
      </c>
    </row>
    <row r="342" spans="1:10" ht="25.5" customHeight="1" x14ac:dyDescent="0.25">
      <c r="A342" s="17" t="s">
        <v>584</v>
      </c>
      <c r="B342" s="17" t="s">
        <v>157</v>
      </c>
      <c r="C342" s="18" t="s">
        <v>585</v>
      </c>
      <c r="D342" s="18" t="s">
        <v>2168</v>
      </c>
      <c r="E342" s="17" t="s">
        <v>164</v>
      </c>
      <c r="F342" s="17" t="s">
        <v>4138</v>
      </c>
      <c r="G342" s="174">
        <v>143.42607541803281</v>
      </c>
      <c r="H342" s="174">
        <v>430.2782262540984</v>
      </c>
      <c r="I342" s="175">
        <f t="shared" si="10"/>
        <v>7.3321787379827842E-3</v>
      </c>
      <c r="J342" s="176">
        <f t="shared" si="11"/>
        <v>99.619966221746495</v>
      </c>
    </row>
    <row r="343" spans="1:10" ht="51.75" customHeight="1" x14ac:dyDescent="0.25">
      <c r="A343" s="17" t="s">
        <v>625</v>
      </c>
      <c r="B343" s="17" t="s">
        <v>157</v>
      </c>
      <c r="C343" s="18" t="s">
        <v>626</v>
      </c>
      <c r="D343" s="18" t="s">
        <v>2168</v>
      </c>
      <c r="E343" s="17" t="s">
        <v>164</v>
      </c>
      <c r="F343" s="17" t="s">
        <v>4124</v>
      </c>
      <c r="G343" s="174">
        <v>26.835491614754101</v>
      </c>
      <c r="H343" s="174">
        <v>429.36786583606562</v>
      </c>
      <c r="I343" s="175">
        <f t="shared" si="10"/>
        <v>7.3166656934136659E-3</v>
      </c>
      <c r="J343" s="176">
        <f t="shared" si="11"/>
        <v>99.627282887439904</v>
      </c>
    </row>
    <row r="344" spans="1:10" ht="25.5" customHeight="1" x14ac:dyDescent="0.25">
      <c r="A344" s="17" t="s">
        <v>1064</v>
      </c>
      <c r="B344" s="17" t="s">
        <v>157</v>
      </c>
      <c r="C344" s="18" t="s">
        <v>1065</v>
      </c>
      <c r="D344" s="18" t="s">
        <v>2578</v>
      </c>
      <c r="E344" s="17" t="s">
        <v>164</v>
      </c>
      <c r="F344" s="17" t="s">
        <v>4041</v>
      </c>
      <c r="G344" s="174">
        <v>47.491811188524601</v>
      </c>
      <c r="H344" s="174">
        <v>427.4263006967214</v>
      </c>
      <c r="I344" s="175">
        <f t="shared" si="10"/>
        <v>7.2835803505715635E-3</v>
      </c>
      <c r="J344" s="176">
        <f t="shared" si="11"/>
        <v>99.634566467790478</v>
      </c>
    </row>
    <row r="345" spans="1:10" ht="39" customHeight="1" x14ac:dyDescent="0.25">
      <c r="A345" s="17" t="s">
        <v>1222</v>
      </c>
      <c r="B345" s="17" t="s">
        <v>594</v>
      </c>
      <c r="C345" s="18" t="s">
        <v>2901</v>
      </c>
      <c r="D345" s="18" t="s">
        <v>2902</v>
      </c>
      <c r="E345" s="17" t="s">
        <v>596</v>
      </c>
      <c r="F345" s="17" t="s">
        <v>3996</v>
      </c>
      <c r="G345" s="174">
        <v>422.56835970491807</v>
      </c>
      <c r="H345" s="174">
        <v>422.56835970491807</v>
      </c>
      <c r="I345" s="175">
        <f t="shared" si="10"/>
        <v>7.2007983516761773E-3</v>
      </c>
      <c r="J345" s="176">
        <f t="shared" si="11"/>
        <v>99.641767266142153</v>
      </c>
    </row>
    <row r="346" spans="1:10" ht="25.5" customHeight="1" x14ac:dyDescent="0.25">
      <c r="A346" s="17" t="s">
        <v>1012</v>
      </c>
      <c r="B346" s="17" t="s">
        <v>162</v>
      </c>
      <c r="C346" s="18" t="s">
        <v>1013</v>
      </c>
      <c r="D346" s="18" t="s">
        <v>2739</v>
      </c>
      <c r="E346" s="17" t="s">
        <v>164</v>
      </c>
      <c r="F346" s="17" t="s">
        <v>4094</v>
      </c>
      <c r="G346" s="174">
        <v>211.01832238524594</v>
      </c>
      <c r="H346" s="174">
        <v>422.03664477049188</v>
      </c>
      <c r="I346" s="175">
        <f t="shared" si="10"/>
        <v>7.1917376353791704E-3</v>
      </c>
      <c r="J346" s="176">
        <f t="shared" si="11"/>
        <v>99.648959003777534</v>
      </c>
    </row>
    <row r="347" spans="1:10" ht="24" customHeight="1" x14ac:dyDescent="0.25">
      <c r="A347" s="17" t="s">
        <v>499</v>
      </c>
      <c r="B347" s="17" t="s">
        <v>157</v>
      </c>
      <c r="C347" s="18" t="s">
        <v>500</v>
      </c>
      <c r="D347" s="18" t="s">
        <v>2168</v>
      </c>
      <c r="E347" s="17" t="s">
        <v>255</v>
      </c>
      <c r="F347" s="17" t="s">
        <v>4213</v>
      </c>
      <c r="G347" s="174">
        <v>13.196197918032787</v>
      </c>
      <c r="H347" s="174">
        <v>411.06156514672131</v>
      </c>
      <c r="I347" s="175">
        <f t="shared" si="10"/>
        <v>7.004716213994123E-3</v>
      </c>
      <c r="J347" s="176">
        <f t="shared" si="11"/>
        <v>99.655963719991533</v>
      </c>
    </row>
    <row r="348" spans="1:10" ht="25.5" customHeight="1" x14ac:dyDescent="0.25">
      <c r="A348" s="17" t="s">
        <v>1432</v>
      </c>
      <c r="B348" s="17" t="s">
        <v>162</v>
      </c>
      <c r="C348" s="18" t="s">
        <v>3115</v>
      </c>
      <c r="D348" s="18" t="s">
        <v>3116</v>
      </c>
      <c r="E348" s="17" t="s">
        <v>212</v>
      </c>
      <c r="F348" s="17" t="s">
        <v>4040</v>
      </c>
      <c r="G348" s="174">
        <v>743.45026634426233</v>
      </c>
      <c r="H348" s="174">
        <v>408.89764648934431</v>
      </c>
      <c r="I348" s="175">
        <f t="shared" si="10"/>
        <v>6.9678418443369101E-3</v>
      </c>
      <c r="J348" s="176">
        <f t="shared" si="11"/>
        <v>99.662931561835876</v>
      </c>
    </row>
    <row r="349" spans="1:10" ht="25.5" customHeight="1" x14ac:dyDescent="0.25">
      <c r="A349" s="17" t="s">
        <v>587</v>
      </c>
      <c r="B349" s="17" t="s">
        <v>157</v>
      </c>
      <c r="C349" s="18" t="s">
        <v>588</v>
      </c>
      <c r="D349" s="18" t="s">
        <v>2168</v>
      </c>
      <c r="E349" s="17" t="s">
        <v>164</v>
      </c>
      <c r="F349" s="17" t="s">
        <v>4138</v>
      </c>
      <c r="G349" s="174">
        <v>136.2479238032787</v>
      </c>
      <c r="H349" s="174">
        <v>408.74377140983609</v>
      </c>
      <c r="I349" s="175">
        <f t="shared" si="10"/>
        <v>6.9652197279539878E-3</v>
      </c>
      <c r="J349" s="176">
        <f t="shared" si="11"/>
        <v>99.669896781563835</v>
      </c>
    </row>
    <row r="350" spans="1:10" ht="39" customHeight="1" x14ac:dyDescent="0.25">
      <c r="A350" s="17" t="s">
        <v>465</v>
      </c>
      <c r="B350" s="17" t="s">
        <v>157</v>
      </c>
      <c r="C350" s="18" t="s">
        <v>466</v>
      </c>
      <c r="D350" s="18" t="s">
        <v>2168</v>
      </c>
      <c r="E350" s="17" t="s">
        <v>164</v>
      </c>
      <c r="F350" s="17" t="s">
        <v>4138</v>
      </c>
      <c r="G350" s="174">
        <v>134.9830867622951</v>
      </c>
      <c r="H350" s="174">
        <v>404.94926028688531</v>
      </c>
      <c r="I350" s="175">
        <f t="shared" si="10"/>
        <v>6.9005591616526172E-3</v>
      </c>
      <c r="J350" s="176">
        <f t="shared" si="11"/>
        <v>99.676797340725486</v>
      </c>
    </row>
    <row r="351" spans="1:10" ht="24" customHeight="1" x14ac:dyDescent="0.25">
      <c r="A351" s="17" t="s">
        <v>210</v>
      </c>
      <c r="B351" s="17" t="s">
        <v>157</v>
      </c>
      <c r="C351" s="18" t="s">
        <v>211</v>
      </c>
      <c r="D351" s="18" t="s">
        <v>1657</v>
      </c>
      <c r="E351" s="17" t="s">
        <v>212</v>
      </c>
      <c r="F351" s="17" t="s">
        <v>4214</v>
      </c>
      <c r="G351" s="174">
        <v>49.747571516393442</v>
      </c>
      <c r="H351" s="174">
        <v>394.99571784016393</v>
      </c>
      <c r="I351" s="175">
        <f t="shared" si="10"/>
        <v>6.7309452982442456E-3</v>
      </c>
      <c r="J351" s="176">
        <f t="shared" si="11"/>
        <v>99.68352828602373</v>
      </c>
    </row>
    <row r="352" spans="1:10" ht="25.5" customHeight="1" x14ac:dyDescent="0.25">
      <c r="A352" s="17" t="s">
        <v>918</v>
      </c>
      <c r="B352" s="17" t="s">
        <v>157</v>
      </c>
      <c r="C352" s="18" t="s">
        <v>919</v>
      </c>
      <c r="D352" s="18" t="s">
        <v>2578</v>
      </c>
      <c r="E352" s="17" t="s">
        <v>164</v>
      </c>
      <c r="F352" s="17" t="s">
        <v>4072</v>
      </c>
      <c r="G352" s="174">
        <v>78.661585147540976</v>
      </c>
      <c r="H352" s="174">
        <v>393.30792573770486</v>
      </c>
      <c r="I352" s="175">
        <f t="shared" si="10"/>
        <v>6.7021843881802578E-3</v>
      </c>
      <c r="J352" s="176">
        <f t="shared" si="11"/>
        <v>99.690230470411905</v>
      </c>
    </row>
    <row r="353" spans="1:10" ht="25.5" customHeight="1" x14ac:dyDescent="0.25">
      <c r="A353" s="17" t="s">
        <v>1094</v>
      </c>
      <c r="B353" s="17" t="s">
        <v>157</v>
      </c>
      <c r="C353" s="18" t="s">
        <v>1095</v>
      </c>
      <c r="D353" s="18" t="s">
        <v>2578</v>
      </c>
      <c r="E353" s="17" t="s">
        <v>164</v>
      </c>
      <c r="F353" s="17" t="s">
        <v>4086</v>
      </c>
      <c r="G353" s="174">
        <v>64.168325040983618</v>
      </c>
      <c r="H353" s="174">
        <v>385.00995024590168</v>
      </c>
      <c r="I353" s="175">
        <f t="shared" si="10"/>
        <v>6.5607823005148433E-3</v>
      </c>
      <c r="J353" s="176">
        <f t="shared" si="11"/>
        <v>99.696791252712416</v>
      </c>
    </row>
    <row r="354" spans="1:10" ht="25.5" customHeight="1" x14ac:dyDescent="0.25">
      <c r="A354" s="17" t="s">
        <v>1483</v>
      </c>
      <c r="B354" s="17" t="s">
        <v>162</v>
      </c>
      <c r="C354" s="18" t="s">
        <v>3204</v>
      </c>
      <c r="D354" s="18" t="s">
        <v>3072</v>
      </c>
      <c r="E354" s="17" t="s">
        <v>255</v>
      </c>
      <c r="F354" s="17" t="s">
        <v>4215</v>
      </c>
      <c r="G354" s="174">
        <v>73.271929221311481</v>
      </c>
      <c r="H354" s="174">
        <v>373.68683902868855</v>
      </c>
      <c r="I354" s="175">
        <f t="shared" si="10"/>
        <v>6.3678302284626634E-3</v>
      </c>
      <c r="J354" s="176">
        <f t="shared" si="11"/>
        <v>99.703159082940871</v>
      </c>
    </row>
    <row r="355" spans="1:10" ht="24" customHeight="1" x14ac:dyDescent="0.25">
      <c r="A355" s="17" t="s">
        <v>1106</v>
      </c>
      <c r="B355" s="17" t="s">
        <v>157</v>
      </c>
      <c r="C355" s="18" t="s">
        <v>1107</v>
      </c>
      <c r="D355" s="18" t="s">
        <v>2578</v>
      </c>
      <c r="E355" s="17" t="s">
        <v>164</v>
      </c>
      <c r="F355" s="17" t="s">
        <v>4041</v>
      </c>
      <c r="G355" s="174">
        <v>41.111231975409837</v>
      </c>
      <c r="H355" s="174">
        <v>370.00108777868854</v>
      </c>
      <c r="I355" s="175">
        <f t="shared" si="10"/>
        <v>6.3050229904947725E-3</v>
      </c>
      <c r="J355" s="176">
        <f t="shared" si="11"/>
        <v>99.70946410593136</v>
      </c>
    </row>
    <row r="356" spans="1:10" ht="24" customHeight="1" x14ac:dyDescent="0.25">
      <c r="A356" s="17" t="s">
        <v>1006</v>
      </c>
      <c r="B356" s="17" t="s">
        <v>157</v>
      </c>
      <c r="C356" s="18" t="s">
        <v>1007</v>
      </c>
      <c r="D356" s="18" t="s">
        <v>2578</v>
      </c>
      <c r="E356" s="17" t="s">
        <v>164</v>
      </c>
      <c r="F356" s="17" t="s">
        <v>4093</v>
      </c>
      <c r="G356" s="174">
        <v>89.996780795081975</v>
      </c>
      <c r="H356" s="174">
        <v>359.9871231803279</v>
      </c>
      <c r="I356" s="175">
        <f t="shared" si="10"/>
        <v>6.1343795002344673E-3</v>
      </c>
      <c r="J356" s="176">
        <f t="shared" si="11"/>
        <v>99.715598485431599</v>
      </c>
    </row>
    <row r="357" spans="1:10" ht="25.5" customHeight="1" x14ac:dyDescent="0.25">
      <c r="A357" s="17" t="s">
        <v>675</v>
      </c>
      <c r="B357" s="17" t="s">
        <v>162</v>
      </c>
      <c r="C357" s="18" t="s">
        <v>2443</v>
      </c>
      <c r="D357" s="18" t="s">
        <v>2345</v>
      </c>
      <c r="E357" s="17" t="s">
        <v>164</v>
      </c>
      <c r="F357" s="17" t="s">
        <v>4094</v>
      </c>
      <c r="G357" s="174">
        <v>175.18395831967212</v>
      </c>
      <c r="H357" s="174">
        <v>350.36791663934423</v>
      </c>
      <c r="I357" s="175">
        <f t="shared" si="10"/>
        <v>5.9704629054067888E-3</v>
      </c>
      <c r="J357" s="176">
        <f t="shared" si="11"/>
        <v>99.721568948337008</v>
      </c>
    </row>
    <row r="358" spans="1:10" ht="25.5" customHeight="1" x14ac:dyDescent="0.25">
      <c r="A358" s="17" t="s">
        <v>870</v>
      </c>
      <c r="B358" s="17" t="s">
        <v>145</v>
      </c>
      <c r="C358" s="18" t="s">
        <v>871</v>
      </c>
      <c r="D358" s="18" t="s">
        <v>1643</v>
      </c>
      <c r="E358" s="17" t="s">
        <v>596</v>
      </c>
      <c r="F358" s="17" t="s">
        <v>4094</v>
      </c>
      <c r="G358" s="174">
        <v>172.98459200000002</v>
      </c>
      <c r="H358" s="174">
        <v>345.96918400000004</v>
      </c>
      <c r="I358" s="175">
        <f t="shared" si="10"/>
        <v>5.8955060705860934E-3</v>
      </c>
      <c r="J358" s="176">
        <f t="shared" si="11"/>
        <v>99.727464454407595</v>
      </c>
    </row>
    <row r="359" spans="1:10" ht="25.5" customHeight="1" x14ac:dyDescent="0.25">
      <c r="A359" s="17" t="s">
        <v>900</v>
      </c>
      <c r="B359" s="17" t="s">
        <v>162</v>
      </c>
      <c r="C359" s="18" t="s">
        <v>2643</v>
      </c>
      <c r="D359" s="18" t="s">
        <v>2644</v>
      </c>
      <c r="E359" s="17" t="s">
        <v>255</v>
      </c>
      <c r="F359" s="17" t="s">
        <v>4132</v>
      </c>
      <c r="G359" s="174">
        <v>22.855685893442622</v>
      </c>
      <c r="H359" s="174">
        <v>342.83528840163933</v>
      </c>
      <c r="I359" s="175">
        <f t="shared" si="10"/>
        <v>5.8421027578658526E-3</v>
      </c>
      <c r="J359" s="176">
        <f t="shared" si="11"/>
        <v>99.733306557165463</v>
      </c>
    </row>
    <row r="360" spans="1:10" ht="25.5" customHeight="1" x14ac:dyDescent="0.25">
      <c r="A360" s="17" t="s">
        <v>681</v>
      </c>
      <c r="B360" s="17" t="s">
        <v>204</v>
      </c>
      <c r="C360" s="18" t="s">
        <v>682</v>
      </c>
      <c r="D360" s="18">
        <v>8</v>
      </c>
      <c r="E360" s="17" t="s">
        <v>488</v>
      </c>
      <c r="F360" s="17" t="s">
        <v>4093</v>
      </c>
      <c r="G360" s="174">
        <v>82.415814836065579</v>
      </c>
      <c r="H360" s="174">
        <v>329.66325934426231</v>
      </c>
      <c r="I360" s="175">
        <f t="shared" si="10"/>
        <v>5.6176441041445356E-3</v>
      </c>
      <c r="J360" s="176">
        <f t="shared" si="11"/>
        <v>99.738924201269612</v>
      </c>
    </row>
    <row r="361" spans="1:10" ht="24" customHeight="1" x14ac:dyDescent="0.25">
      <c r="A361" s="17" t="s">
        <v>742</v>
      </c>
      <c r="B361" s="17" t="s">
        <v>157</v>
      </c>
      <c r="C361" s="18" t="s">
        <v>743</v>
      </c>
      <c r="D361" s="18" t="s">
        <v>2168</v>
      </c>
      <c r="E361" s="17" t="s">
        <v>164</v>
      </c>
      <c r="F361" s="17" t="s">
        <v>4216</v>
      </c>
      <c r="G361" s="174">
        <v>9.586981393442624</v>
      </c>
      <c r="H361" s="174">
        <v>316.37038598360658</v>
      </c>
      <c r="I361" s="175">
        <f t="shared" si="10"/>
        <v>5.391126196719353E-3</v>
      </c>
      <c r="J361" s="176">
        <f t="shared" si="11"/>
        <v>99.744315327466325</v>
      </c>
    </row>
    <row r="362" spans="1:10" ht="39" customHeight="1" x14ac:dyDescent="0.25">
      <c r="A362" s="17" t="s">
        <v>1333</v>
      </c>
      <c r="B362" s="17" t="s">
        <v>162</v>
      </c>
      <c r="C362" s="18" t="s">
        <v>1334</v>
      </c>
      <c r="D362" s="18" t="s">
        <v>2996</v>
      </c>
      <c r="E362" s="17" t="s">
        <v>164</v>
      </c>
      <c r="F362" s="17" t="s">
        <v>4132</v>
      </c>
      <c r="G362" s="174">
        <v>20.583812991803281</v>
      </c>
      <c r="H362" s="174">
        <v>308.75719487704924</v>
      </c>
      <c r="I362" s="175">
        <f t="shared" si="10"/>
        <v>5.2613932133758401E-3</v>
      </c>
      <c r="J362" s="176">
        <f t="shared" si="11"/>
        <v>99.749576720679698</v>
      </c>
    </row>
    <row r="363" spans="1:10" ht="25.5" customHeight="1" x14ac:dyDescent="0.25">
      <c r="A363" s="17" t="s">
        <v>607</v>
      </c>
      <c r="B363" s="17" t="s">
        <v>162</v>
      </c>
      <c r="C363" s="18" t="s">
        <v>608</v>
      </c>
      <c r="D363" s="18" t="s">
        <v>2203</v>
      </c>
      <c r="E363" s="17" t="s">
        <v>164</v>
      </c>
      <c r="F363" s="17" t="s">
        <v>4094</v>
      </c>
      <c r="G363" s="174">
        <v>154.2537249918033</v>
      </c>
      <c r="H363" s="174">
        <v>308.50744998360659</v>
      </c>
      <c r="I363" s="175">
        <f t="shared" si="10"/>
        <v>5.2571374223878507E-3</v>
      </c>
      <c r="J363" s="176">
        <f t="shared" si="11"/>
        <v>99.754833858102089</v>
      </c>
    </row>
    <row r="364" spans="1:10" ht="39" customHeight="1" x14ac:dyDescent="0.25">
      <c r="A364" s="17" t="s">
        <v>1345</v>
      </c>
      <c r="B364" s="17" t="s">
        <v>162</v>
      </c>
      <c r="C364" s="18" t="s">
        <v>1346</v>
      </c>
      <c r="D364" s="18" t="s">
        <v>2996</v>
      </c>
      <c r="E364" s="17" t="s">
        <v>164</v>
      </c>
      <c r="F364" s="17" t="s">
        <v>4086</v>
      </c>
      <c r="G364" s="174">
        <v>51.342716319672135</v>
      </c>
      <c r="H364" s="174">
        <v>308.05629791803278</v>
      </c>
      <c r="I364" s="175">
        <f t="shared" si="10"/>
        <v>5.2494495418934197E-3</v>
      </c>
      <c r="J364" s="176">
        <f t="shared" si="11"/>
        <v>99.760083307643981</v>
      </c>
    </row>
    <row r="365" spans="1:10" ht="39" customHeight="1" x14ac:dyDescent="0.25">
      <c r="A365" s="17" t="s">
        <v>927</v>
      </c>
      <c r="B365" s="17" t="s">
        <v>157</v>
      </c>
      <c r="C365" s="18" t="s">
        <v>928</v>
      </c>
      <c r="D365" s="18" t="s">
        <v>2578</v>
      </c>
      <c r="E365" s="17" t="s">
        <v>164</v>
      </c>
      <c r="F365" s="17" t="s">
        <v>4094</v>
      </c>
      <c r="G365" s="174">
        <v>150.82980306557377</v>
      </c>
      <c r="H365" s="174">
        <v>301.65960613114754</v>
      </c>
      <c r="I365" s="175">
        <f t="shared" si="10"/>
        <v>5.140446379168816E-3</v>
      </c>
      <c r="J365" s="176">
        <f t="shared" si="11"/>
        <v>99.765223754023154</v>
      </c>
    </row>
    <row r="366" spans="1:10" ht="24" customHeight="1" x14ac:dyDescent="0.25">
      <c r="A366" s="17" t="s">
        <v>1263</v>
      </c>
      <c r="B366" s="17" t="s">
        <v>157</v>
      </c>
      <c r="C366" s="18" t="s">
        <v>1264</v>
      </c>
      <c r="D366" s="18" t="s">
        <v>2168</v>
      </c>
      <c r="E366" s="17" t="s">
        <v>164</v>
      </c>
      <c r="F366" s="17" t="s">
        <v>4138</v>
      </c>
      <c r="G366" s="174">
        <v>99.011765819672135</v>
      </c>
      <c r="H366" s="174">
        <v>297.03529745901642</v>
      </c>
      <c r="I366" s="175">
        <f t="shared" si="10"/>
        <v>5.0616456041009047E-3</v>
      </c>
      <c r="J366" s="176">
        <f t="shared" si="11"/>
        <v>99.770285399627255</v>
      </c>
    </row>
    <row r="367" spans="1:10" ht="25.5" customHeight="1" x14ac:dyDescent="0.25">
      <c r="A367" s="17" t="s">
        <v>1015</v>
      </c>
      <c r="B367" s="17" t="s">
        <v>157</v>
      </c>
      <c r="C367" s="18" t="s">
        <v>1016</v>
      </c>
      <c r="D367" s="18" t="s">
        <v>2578</v>
      </c>
      <c r="E367" s="17" t="s">
        <v>164</v>
      </c>
      <c r="F367" s="17" t="s">
        <v>4094</v>
      </c>
      <c r="G367" s="174">
        <v>145.47237228688525</v>
      </c>
      <c r="H367" s="174">
        <v>290.94474457377049</v>
      </c>
      <c r="I367" s="175">
        <f t="shared" si="10"/>
        <v>4.957859217426093E-3</v>
      </c>
      <c r="J367" s="176">
        <f t="shared" si="11"/>
        <v>99.775243258844682</v>
      </c>
    </row>
    <row r="368" spans="1:10" ht="25.5" customHeight="1" x14ac:dyDescent="0.25">
      <c r="A368" s="17" t="s">
        <v>493</v>
      </c>
      <c r="B368" s="17" t="s">
        <v>157</v>
      </c>
      <c r="C368" s="18" t="s">
        <v>494</v>
      </c>
      <c r="D368" s="18" t="s">
        <v>2168</v>
      </c>
      <c r="E368" s="17" t="s">
        <v>164</v>
      </c>
      <c r="F368" s="17" t="s">
        <v>4072</v>
      </c>
      <c r="G368" s="174">
        <v>56.829047688524597</v>
      </c>
      <c r="H368" s="174">
        <v>284.145238442623</v>
      </c>
      <c r="I368" s="175">
        <f t="shared" si="10"/>
        <v>4.841991875688607E-3</v>
      </c>
      <c r="J368" s="176">
        <f t="shared" si="11"/>
        <v>99.780085250720376</v>
      </c>
    </row>
    <row r="369" spans="1:10" ht="25.5" customHeight="1" x14ac:dyDescent="0.25">
      <c r="A369" s="17" t="s">
        <v>795</v>
      </c>
      <c r="B369" s="17" t="s">
        <v>157</v>
      </c>
      <c r="C369" s="18" t="s">
        <v>796</v>
      </c>
      <c r="D369" s="18" t="s">
        <v>2578</v>
      </c>
      <c r="E369" s="17" t="s">
        <v>255</v>
      </c>
      <c r="F369" s="17" t="s">
        <v>4218</v>
      </c>
      <c r="G369" s="174">
        <v>11.004887885245902</v>
      </c>
      <c r="H369" s="174">
        <v>278.4236634967213</v>
      </c>
      <c r="I369" s="175">
        <f t="shared" si="10"/>
        <v>4.7444930769895968E-3</v>
      </c>
      <c r="J369" s="176">
        <f t="shared" si="11"/>
        <v>99.78482974379736</v>
      </c>
    </row>
    <row r="370" spans="1:10" ht="25.5" customHeight="1" x14ac:dyDescent="0.25">
      <c r="A370" s="17" t="s">
        <v>572</v>
      </c>
      <c r="B370" s="17" t="s">
        <v>157</v>
      </c>
      <c r="C370" s="18" t="s">
        <v>573</v>
      </c>
      <c r="D370" s="18" t="s">
        <v>2168</v>
      </c>
      <c r="E370" s="17" t="s">
        <v>164</v>
      </c>
      <c r="F370" s="17" t="s">
        <v>4072</v>
      </c>
      <c r="G370" s="174">
        <v>53.985178418032788</v>
      </c>
      <c r="H370" s="174">
        <v>269.92589209016393</v>
      </c>
      <c r="I370" s="175">
        <f t="shared" si="10"/>
        <v>4.599686356533789E-3</v>
      </c>
      <c r="J370" s="176">
        <f t="shared" si="11"/>
        <v>99.789429430153888</v>
      </c>
    </row>
    <row r="371" spans="1:10" ht="39" customHeight="1" x14ac:dyDescent="0.25">
      <c r="A371" s="17" t="s">
        <v>991</v>
      </c>
      <c r="B371" s="17" t="s">
        <v>157</v>
      </c>
      <c r="C371" s="18" t="s">
        <v>992</v>
      </c>
      <c r="D371" s="18" t="s">
        <v>2578</v>
      </c>
      <c r="E371" s="17" t="s">
        <v>164</v>
      </c>
      <c r="F371" s="17" t="s">
        <v>4093</v>
      </c>
      <c r="G371" s="174">
        <v>65.860145286885242</v>
      </c>
      <c r="H371" s="174">
        <v>263.44058114754097</v>
      </c>
      <c r="I371" s="175">
        <f t="shared" si="10"/>
        <v>4.4891730744263504E-3</v>
      </c>
      <c r="J371" s="176">
        <f t="shared" si="11"/>
        <v>99.79391860322832</v>
      </c>
    </row>
    <row r="372" spans="1:10" ht="25.5" customHeight="1" x14ac:dyDescent="0.25">
      <c r="A372" s="17" t="s">
        <v>678</v>
      </c>
      <c r="B372" s="17" t="s">
        <v>157</v>
      </c>
      <c r="C372" s="18" t="s">
        <v>679</v>
      </c>
      <c r="D372" s="18" t="s">
        <v>2168</v>
      </c>
      <c r="E372" s="17" t="s">
        <v>164</v>
      </c>
      <c r="F372" s="17" t="s">
        <v>4219</v>
      </c>
      <c r="G372" s="174">
        <v>10.505398098360656</v>
      </c>
      <c r="H372" s="174">
        <v>262.6349524590164</v>
      </c>
      <c r="I372" s="175">
        <f t="shared" si="10"/>
        <v>4.4754447164005824E-3</v>
      </c>
      <c r="J372" s="176">
        <f t="shared" si="11"/>
        <v>99.798394047944726</v>
      </c>
    </row>
    <row r="373" spans="1:10" ht="25.5" customHeight="1" x14ac:dyDescent="0.25">
      <c r="A373" s="17" t="s">
        <v>538</v>
      </c>
      <c r="B373" s="17" t="s">
        <v>157</v>
      </c>
      <c r="C373" s="18" t="s">
        <v>539</v>
      </c>
      <c r="D373" s="18" t="s">
        <v>2168</v>
      </c>
      <c r="E373" s="17" t="s">
        <v>164</v>
      </c>
      <c r="F373" s="17" t="s">
        <v>4220</v>
      </c>
      <c r="G373" s="174">
        <v>7.2264893360655744</v>
      </c>
      <c r="H373" s="174">
        <v>260.15361609836066</v>
      </c>
      <c r="I373" s="175">
        <f t="shared" si="10"/>
        <v>4.433161373681215E-3</v>
      </c>
      <c r="J373" s="176">
        <f t="shared" si="11"/>
        <v>99.802827209318409</v>
      </c>
    </row>
    <row r="374" spans="1:10" ht="25.5" customHeight="1" x14ac:dyDescent="0.25">
      <c r="A374" s="17" t="s">
        <v>915</v>
      </c>
      <c r="B374" s="17" t="s">
        <v>157</v>
      </c>
      <c r="C374" s="18" t="s">
        <v>916</v>
      </c>
      <c r="D374" s="18" t="s">
        <v>2578</v>
      </c>
      <c r="E374" s="17" t="s">
        <v>255</v>
      </c>
      <c r="F374" s="17" t="s">
        <v>4221</v>
      </c>
      <c r="G374" s="174">
        <v>4.2617757622950823</v>
      </c>
      <c r="H374" s="174">
        <v>256.13272331393443</v>
      </c>
      <c r="I374" s="175">
        <f t="shared" si="10"/>
        <v>4.3646431387746043E-3</v>
      </c>
      <c r="J374" s="176">
        <f t="shared" si="11"/>
        <v>99.80719185245718</v>
      </c>
    </row>
    <row r="375" spans="1:10" ht="51.75" customHeight="1" x14ac:dyDescent="0.25">
      <c r="A375" s="17" t="s">
        <v>921</v>
      </c>
      <c r="B375" s="17" t="s">
        <v>157</v>
      </c>
      <c r="C375" s="18" t="s">
        <v>922</v>
      </c>
      <c r="D375" s="18" t="s">
        <v>2578</v>
      </c>
      <c r="E375" s="17" t="s">
        <v>164</v>
      </c>
      <c r="F375" s="17" t="s">
        <v>4094</v>
      </c>
      <c r="G375" s="174">
        <v>126.20979034426232</v>
      </c>
      <c r="H375" s="174">
        <v>252.41958068852463</v>
      </c>
      <c r="I375" s="175">
        <f t="shared" si="10"/>
        <v>4.3013691366338373E-3</v>
      </c>
      <c r="J375" s="176">
        <f t="shared" si="11"/>
        <v>99.811493221593807</v>
      </c>
    </row>
    <row r="376" spans="1:10" ht="25.5" customHeight="1" x14ac:dyDescent="0.25">
      <c r="A376" s="17" t="s">
        <v>837</v>
      </c>
      <c r="B376" s="17" t="s">
        <v>157</v>
      </c>
      <c r="C376" s="18" t="s">
        <v>838</v>
      </c>
      <c r="D376" s="18" t="s">
        <v>1648</v>
      </c>
      <c r="E376" s="17" t="s">
        <v>164</v>
      </c>
      <c r="F376" s="17" t="s">
        <v>4205</v>
      </c>
      <c r="G376" s="174">
        <v>2.5055052213114757</v>
      </c>
      <c r="H376" s="174">
        <v>250.55052213114757</v>
      </c>
      <c r="I376" s="175">
        <f t="shared" si="10"/>
        <v>4.2695193460140536E-3</v>
      </c>
      <c r="J376" s="176">
        <f t="shared" si="11"/>
        <v>99.815762740939817</v>
      </c>
    </row>
    <row r="377" spans="1:10" ht="51.75" customHeight="1" x14ac:dyDescent="0.25">
      <c r="A377" s="17" t="s">
        <v>1156</v>
      </c>
      <c r="B377" s="17" t="s">
        <v>157</v>
      </c>
      <c r="C377" s="18" t="s">
        <v>2837</v>
      </c>
      <c r="D377" s="18" t="s">
        <v>1795</v>
      </c>
      <c r="E377" s="17" t="s">
        <v>159</v>
      </c>
      <c r="F377" s="17" t="s">
        <v>4222</v>
      </c>
      <c r="G377" s="174">
        <v>88.82056290983607</v>
      </c>
      <c r="H377" s="174">
        <v>248.69757614754099</v>
      </c>
      <c r="I377" s="175">
        <f t="shared" si="10"/>
        <v>4.2379441225547845E-3</v>
      </c>
      <c r="J377" s="176">
        <f t="shared" si="11"/>
        <v>99.820000685062368</v>
      </c>
    </row>
    <row r="378" spans="1:10" ht="25.5" customHeight="1" x14ac:dyDescent="0.25">
      <c r="A378" s="17" t="s">
        <v>1003</v>
      </c>
      <c r="B378" s="17" t="s">
        <v>157</v>
      </c>
      <c r="C378" s="18" t="s">
        <v>1004</v>
      </c>
      <c r="D378" s="18" t="s">
        <v>2578</v>
      </c>
      <c r="E378" s="17" t="s">
        <v>164</v>
      </c>
      <c r="F378" s="17" t="s">
        <v>4138</v>
      </c>
      <c r="G378" s="174">
        <v>81.610186147540972</v>
      </c>
      <c r="H378" s="174">
        <v>244.83055844262293</v>
      </c>
      <c r="I378" s="175">
        <f t="shared" si="10"/>
        <v>4.1720480040310952E-3</v>
      </c>
      <c r="J378" s="176">
        <f t="shared" si="11"/>
        <v>99.824172733066405</v>
      </c>
    </row>
    <row r="379" spans="1:10" ht="25.5" customHeight="1" x14ac:dyDescent="0.25">
      <c r="A379" s="17" t="s">
        <v>1309</v>
      </c>
      <c r="B379" s="17" t="s">
        <v>196</v>
      </c>
      <c r="C379" s="18" t="s">
        <v>2977</v>
      </c>
      <c r="D379" s="18">
        <v>97.02</v>
      </c>
      <c r="E379" s="17" t="s">
        <v>164</v>
      </c>
      <c r="F379" s="17" t="s">
        <v>4036</v>
      </c>
      <c r="G379" s="174">
        <v>13.558730827868855</v>
      </c>
      <c r="H379" s="174">
        <v>244.05715490163939</v>
      </c>
      <c r="I379" s="175">
        <f t="shared" si="10"/>
        <v>4.1588687803263587E-3</v>
      </c>
      <c r="J379" s="176">
        <f t="shared" si="11"/>
        <v>99.828331601846727</v>
      </c>
    </row>
    <row r="380" spans="1:10" ht="24" customHeight="1" x14ac:dyDescent="0.25">
      <c r="A380" s="17" t="s">
        <v>544</v>
      </c>
      <c r="B380" s="17" t="s">
        <v>157</v>
      </c>
      <c r="C380" s="18" t="s">
        <v>545</v>
      </c>
      <c r="D380" s="18" t="s">
        <v>2168</v>
      </c>
      <c r="E380" s="17" t="s">
        <v>164</v>
      </c>
      <c r="F380" s="17" t="s">
        <v>4174</v>
      </c>
      <c r="G380" s="174">
        <v>22.050057204918033</v>
      </c>
      <c r="H380" s="174">
        <v>242.55062925409837</v>
      </c>
      <c r="I380" s="175">
        <f t="shared" si="10"/>
        <v>4.1331967508181702E-3</v>
      </c>
      <c r="J380" s="176">
        <f t="shared" si="11"/>
        <v>99.832464798597542</v>
      </c>
    </row>
    <row r="381" spans="1:10" ht="39" customHeight="1" x14ac:dyDescent="0.25">
      <c r="A381" s="17" t="s">
        <v>1228</v>
      </c>
      <c r="B381" s="17" t="s">
        <v>162</v>
      </c>
      <c r="C381" s="18" t="s">
        <v>1229</v>
      </c>
      <c r="D381" s="18" t="s">
        <v>2667</v>
      </c>
      <c r="E381" s="17" t="s">
        <v>164</v>
      </c>
      <c r="F381" s="17" t="s">
        <v>4086</v>
      </c>
      <c r="G381" s="174">
        <v>40.088083540983611</v>
      </c>
      <c r="H381" s="174">
        <v>240.52850124590168</v>
      </c>
      <c r="I381" s="175">
        <f t="shared" si="10"/>
        <v>4.0987385721734911E-3</v>
      </c>
      <c r="J381" s="176">
        <f t="shared" si="11"/>
        <v>99.83656353716971</v>
      </c>
    </row>
    <row r="382" spans="1:10" ht="51.75" customHeight="1" x14ac:dyDescent="0.25">
      <c r="A382" s="17" t="s">
        <v>888</v>
      </c>
      <c r="B382" s="17" t="s">
        <v>145</v>
      </c>
      <c r="C382" s="18" t="s">
        <v>889</v>
      </c>
      <c r="D382" s="18" t="s">
        <v>1643</v>
      </c>
      <c r="E382" s="17" t="s">
        <v>596</v>
      </c>
      <c r="F382" s="17" t="s">
        <v>4094</v>
      </c>
      <c r="G382" s="174">
        <v>118.92690700000003</v>
      </c>
      <c r="H382" s="174">
        <v>237.85381400000006</v>
      </c>
      <c r="I382" s="175">
        <f t="shared" si="10"/>
        <v>4.0531604235279402E-3</v>
      </c>
      <c r="J382" s="176">
        <f t="shared" si="11"/>
        <v>99.840616697593234</v>
      </c>
    </row>
    <row r="383" spans="1:10" ht="25.5" customHeight="1" x14ac:dyDescent="0.25">
      <c r="A383" s="17" t="s">
        <v>149</v>
      </c>
      <c r="B383" s="17" t="s">
        <v>145</v>
      </c>
      <c r="C383" s="18" t="s">
        <v>150</v>
      </c>
      <c r="D383" s="18" t="s">
        <v>1628</v>
      </c>
      <c r="E383" s="17" t="s">
        <v>151</v>
      </c>
      <c r="F383" s="17" t="s">
        <v>3996</v>
      </c>
      <c r="G383" s="174">
        <v>229.92642770491804</v>
      </c>
      <c r="H383" s="174">
        <v>229.92642770491804</v>
      </c>
      <c r="I383" s="175">
        <f t="shared" si="10"/>
        <v>3.9180733805543756E-3</v>
      </c>
      <c r="J383" s="176">
        <f t="shared" si="11"/>
        <v>99.844534770973794</v>
      </c>
    </row>
    <row r="384" spans="1:10" ht="24" customHeight="1" x14ac:dyDescent="0.25">
      <c r="A384" s="17" t="s">
        <v>1225</v>
      </c>
      <c r="B384" s="17" t="s">
        <v>594</v>
      </c>
      <c r="C384" s="18" t="s">
        <v>2909</v>
      </c>
      <c r="D384" s="18" t="s">
        <v>2910</v>
      </c>
      <c r="E384" s="17" t="s">
        <v>596</v>
      </c>
      <c r="F384" s="17" t="s">
        <v>3996</v>
      </c>
      <c r="G384" s="174">
        <v>226.05941000000004</v>
      </c>
      <c r="H384" s="174">
        <v>226.05941000000004</v>
      </c>
      <c r="I384" s="175">
        <f t="shared" si="10"/>
        <v>3.8521772620306862E-3</v>
      </c>
      <c r="J384" s="176">
        <f t="shared" si="11"/>
        <v>99.848386948235827</v>
      </c>
    </row>
    <row r="385" spans="1:10" ht="25.5" customHeight="1" x14ac:dyDescent="0.25">
      <c r="A385" s="17" t="s">
        <v>761</v>
      </c>
      <c r="B385" s="17" t="s">
        <v>594</v>
      </c>
      <c r="C385" s="18" t="s">
        <v>2544</v>
      </c>
      <c r="D385" s="18" t="s">
        <v>2524</v>
      </c>
      <c r="E385" s="17" t="s">
        <v>596</v>
      </c>
      <c r="F385" s="17" t="s">
        <v>3996</v>
      </c>
      <c r="G385" s="174">
        <v>220.14609542622952</v>
      </c>
      <c r="H385" s="174">
        <v>220.14609542622952</v>
      </c>
      <c r="I385" s="175">
        <f t="shared" si="10"/>
        <v>3.7514111141215439E-3</v>
      </c>
      <c r="J385" s="176">
        <f t="shared" si="11"/>
        <v>99.852138359349951</v>
      </c>
    </row>
    <row r="386" spans="1:10" ht="51.75" customHeight="1" x14ac:dyDescent="0.25">
      <c r="A386" s="17" t="s">
        <v>1458</v>
      </c>
      <c r="B386" s="17" t="s">
        <v>157</v>
      </c>
      <c r="C386" s="18" t="s">
        <v>1459</v>
      </c>
      <c r="D386" s="18" t="s">
        <v>2168</v>
      </c>
      <c r="E386" s="17" t="s">
        <v>255</v>
      </c>
      <c r="F386" s="17" t="s">
        <v>4223</v>
      </c>
      <c r="G386" s="174">
        <v>12.962565598360657</v>
      </c>
      <c r="H386" s="174">
        <v>213.88233237295083</v>
      </c>
      <c r="I386" s="175">
        <f t="shared" si="10"/>
        <v>3.6446731304711926E-3</v>
      </c>
      <c r="J386" s="176">
        <f t="shared" si="11"/>
        <v>99.855783032480417</v>
      </c>
    </row>
    <row r="387" spans="1:10" ht="25.5" customHeight="1" x14ac:dyDescent="0.25">
      <c r="A387" s="17" t="s">
        <v>646</v>
      </c>
      <c r="B387" s="17" t="s">
        <v>157</v>
      </c>
      <c r="C387" s="18" t="s">
        <v>647</v>
      </c>
      <c r="D387" s="18" t="s">
        <v>2168</v>
      </c>
      <c r="E387" s="17" t="s">
        <v>164</v>
      </c>
      <c r="F387" s="17" t="s">
        <v>4072</v>
      </c>
      <c r="G387" s="174">
        <v>42.553307327868858</v>
      </c>
      <c r="H387" s="174">
        <v>212.76653663934428</v>
      </c>
      <c r="I387" s="175">
        <f t="shared" si="10"/>
        <v>3.6256593546055032E-3</v>
      </c>
      <c r="J387" s="176">
        <f t="shared" si="11"/>
        <v>99.859408691835029</v>
      </c>
    </row>
    <row r="388" spans="1:10" ht="25.5" customHeight="1" x14ac:dyDescent="0.25">
      <c r="A388" s="17" t="s">
        <v>508</v>
      </c>
      <c r="B388" s="17" t="s">
        <v>157</v>
      </c>
      <c r="C388" s="18" t="s">
        <v>509</v>
      </c>
      <c r="D388" s="18" t="s">
        <v>2168</v>
      </c>
      <c r="E388" s="17" t="s">
        <v>164</v>
      </c>
      <c r="F388" s="17" t="s">
        <v>4220</v>
      </c>
      <c r="G388" s="174">
        <v>5.7844139836065569</v>
      </c>
      <c r="H388" s="174">
        <v>208.23890340983604</v>
      </c>
      <c r="I388" s="175">
        <f t="shared" si="10"/>
        <v>3.5485059825006823E-3</v>
      </c>
      <c r="J388" s="176">
        <f t="shared" si="11"/>
        <v>99.862957197817536</v>
      </c>
    </row>
    <row r="389" spans="1:10" ht="51.75" customHeight="1" x14ac:dyDescent="0.25">
      <c r="A389" s="17" t="s">
        <v>994</v>
      </c>
      <c r="B389" s="17" t="s">
        <v>157</v>
      </c>
      <c r="C389" s="18" t="s">
        <v>995</v>
      </c>
      <c r="D389" s="18" t="s">
        <v>2578</v>
      </c>
      <c r="E389" s="17" t="s">
        <v>164</v>
      </c>
      <c r="F389" s="17" t="s">
        <v>4138</v>
      </c>
      <c r="G389" s="174">
        <v>67.600303254098364</v>
      </c>
      <c r="H389" s="174">
        <v>202.80090976229508</v>
      </c>
      <c r="I389" s="175">
        <f t="shared" si="10"/>
        <v>3.4558395658267444E-3</v>
      </c>
      <c r="J389" s="176">
        <f t="shared" si="11"/>
        <v>99.866413037383367</v>
      </c>
    </row>
    <row r="390" spans="1:10" ht="51.75" customHeight="1" x14ac:dyDescent="0.25">
      <c r="A390" s="17" t="s">
        <v>687</v>
      </c>
      <c r="B390" s="17" t="s">
        <v>157</v>
      </c>
      <c r="C390" s="18" t="s">
        <v>688</v>
      </c>
      <c r="D390" s="18" t="s">
        <v>2168</v>
      </c>
      <c r="E390" s="17" t="s">
        <v>164</v>
      </c>
      <c r="F390" s="17" t="s">
        <v>4118</v>
      </c>
      <c r="G390" s="174">
        <v>9.7481071311475418</v>
      </c>
      <c r="H390" s="174">
        <v>194.96214262295084</v>
      </c>
      <c r="I390" s="175">
        <f t="shared" ref="I390:I453" si="12">(H390/$H$476)*100</f>
        <v>3.322262642236016E-3</v>
      </c>
      <c r="J390" s="176">
        <f t="shared" si="11"/>
        <v>99.86973530002561</v>
      </c>
    </row>
    <row r="391" spans="1:10" ht="39" customHeight="1" x14ac:dyDescent="0.25">
      <c r="A391" s="17" t="s">
        <v>1257</v>
      </c>
      <c r="B391" s="17" t="s">
        <v>157</v>
      </c>
      <c r="C391" s="18" t="s">
        <v>1258</v>
      </c>
      <c r="D391" s="18" t="s">
        <v>2168</v>
      </c>
      <c r="E391" s="17" t="s">
        <v>164</v>
      </c>
      <c r="F391" s="17" t="s">
        <v>4094</v>
      </c>
      <c r="G391" s="174">
        <v>95.442830729508202</v>
      </c>
      <c r="H391" s="174">
        <v>190.8856614590164</v>
      </c>
      <c r="I391" s="175">
        <f t="shared" si="12"/>
        <v>3.2527971506256261E-3</v>
      </c>
      <c r="J391" s="176">
        <f t="shared" ref="J391:J454" si="13">I391+J390</f>
        <v>99.872988097176233</v>
      </c>
    </row>
    <row r="392" spans="1:10" ht="39" customHeight="1" x14ac:dyDescent="0.25">
      <c r="A392" s="17" t="s">
        <v>801</v>
      </c>
      <c r="B392" s="17" t="s">
        <v>157</v>
      </c>
      <c r="C392" s="18" t="s">
        <v>802</v>
      </c>
      <c r="D392" s="18" t="s">
        <v>2168</v>
      </c>
      <c r="E392" s="17" t="s">
        <v>164</v>
      </c>
      <c r="F392" s="17" t="s">
        <v>4172</v>
      </c>
      <c r="G392" s="174">
        <v>5.3171493442622957</v>
      </c>
      <c r="H392" s="174">
        <v>186.10022704918035</v>
      </c>
      <c r="I392" s="175">
        <f t="shared" si="12"/>
        <v>3.1712507039525603E-3</v>
      </c>
      <c r="J392" s="176">
        <f t="shared" si="13"/>
        <v>99.87615934788019</v>
      </c>
    </row>
    <row r="393" spans="1:10" ht="25.5" customHeight="1" x14ac:dyDescent="0.25">
      <c r="A393" s="17" t="s">
        <v>1378</v>
      </c>
      <c r="B393" s="17" t="s">
        <v>157</v>
      </c>
      <c r="C393" s="18" t="s">
        <v>1379</v>
      </c>
      <c r="D393" s="18" t="s">
        <v>1657</v>
      </c>
      <c r="E393" s="17" t="s">
        <v>212</v>
      </c>
      <c r="F393" s="17" t="s">
        <v>4224</v>
      </c>
      <c r="G393" s="174">
        <v>245.91010088524592</v>
      </c>
      <c r="H393" s="174">
        <v>184.43257566393444</v>
      </c>
      <c r="I393" s="175">
        <f t="shared" si="12"/>
        <v>3.1428330028392191E-3</v>
      </c>
      <c r="J393" s="176">
        <f t="shared" si="13"/>
        <v>99.87930218088303</v>
      </c>
    </row>
    <row r="394" spans="1:10" ht="25.5" customHeight="1" x14ac:dyDescent="0.25">
      <c r="A394" s="17" t="s">
        <v>1109</v>
      </c>
      <c r="B394" s="17" t="s">
        <v>157</v>
      </c>
      <c r="C394" s="18" t="s">
        <v>1110</v>
      </c>
      <c r="D394" s="18" t="s">
        <v>2578</v>
      </c>
      <c r="E394" s="17" t="s">
        <v>164</v>
      </c>
      <c r="F394" s="17" t="s">
        <v>4094</v>
      </c>
      <c r="G394" s="174">
        <v>91.503306442622971</v>
      </c>
      <c r="H394" s="174">
        <v>183.00661288524594</v>
      </c>
      <c r="I394" s="175">
        <f t="shared" si="12"/>
        <v>3.1185338091336088E-3</v>
      </c>
      <c r="J394" s="176">
        <f t="shared" si="13"/>
        <v>99.882420714692159</v>
      </c>
    </row>
    <row r="395" spans="1:10" ht="39" customHeight="1" x14ac:dyDescent="0.25">
      <c r="A395" s="17" t="s">
        <v>1429</v>
      </c>
      <c r="B395" s="17" t="s">
        <v>162</v>
      </c>
      <c r="C395" s="18" t="s">
        <v>3114</v>
      </c>
      <c r="D395" s="18" t="s">
        <v>3072</v>
      </c>
      <c r="E395" s="17" t="s">
        <v>212</v>
      </c>
      <c r="F395" s="17" t="s">
        <v>4094</v>
      </c>
      <c r="G395" s="174">
        <v>90.802409483606567</v>
      </c>
      <c r="H395" s="174">
        <v>181.60481896721313</v>
      </c>
      <c r="I395" s="175">
        <f t="shared" si="12"/>
        <v>3.0946464661687711E-3</v>
      </c>
      <c r="J395" s="176">
        <f t="shared" si="13"/>
        <v>99.885515361158326</v>
      </c>
    </row>
    <row r="396" spans="1:10" ht="25.5" customHeight="1" x14ac:dyDescent="0.25">
      <c r="A396" s="17" t="s">
        <v>1372</v>
      </c>
      <c r="B396" s="17" t="s">
        <v>162</v>
      </c>
      <c r="C396" s="18" t="s">
        <v>1373</v>
      </c>
      <c r="D396" s="18" t="s">
        <v>3072</v>
      </c>
      <c r="E396" s="17" t="s">
        <v>212</v>
      </c>
      <c r="F396" s="17" t="s">
        <v>4225</v>
      </c>
      <c r="G396" s="174">
        <v>79.773352737704926</v>
      </c>
      <c r="H396" s="174">
        <v>179.49004365983609</v>
      </c>
      <c r="I396" s="175">
        <f t="shared" si="12"/>
        <v>3.0586095263511288E-3</v>
      </c>
      <c r="J396" s="176">
        <f t="shared" si="13"/>
        <v>99.888573970684675</v>
      </c>
    </row>
    <row r="397" spans="1:10" ht="25.5" customHeight="1" x14ac:dyDescent="0.25">
      <c r="A397" s="17" t="s">
        <v>474</v>
      </c>
      <c r="B397" s="17" t="s">
        <v>157</v>
      </c>
      <c r="C397" s="18" t="s">
        <v>475</v>
      </c>
      <c r="D397" s="18" t="s">
        <v>2168</v>
      </c>
      <c r="E397" s="17" t="s">
        <v>164</v>
      </c>
      <c r="F397" s="17" t="s">
        <v>4094</v>
      </c>
      <c r="G397" s="174">
        <v>86.065312795081965</v>
      </c>
      <c r="H397" s="174">
        <v>172.13062559016393</v>
      </c>
      <c r="I397" s="175">
        <f t="shared" si="12"/>
        <v>2.9332009757857317E-3</v>
      </c>
      <c r="J397" s="176">
        <f t="shared" si="13"/>
        <v>99.891507171660464</v>
      </c>
    </row>
    <row r="398" spans="1:10" ht="25.5" customHeight="1" x14ac:dyDescent="0.25">
      <c r="A398" s="17" t="s">
        <v>578</v>
      </c>
      <c r="B398" s="17" t="s">
        <v>157</v>
      </c>
      <c r="C398" s="18" t="s">
        <v>579</v>
      </c>
      <c r="D398" s="18" t="s">
        <v>2168</v>
      </c>
      <c r="E398" s="17" t="s">
        <v>164</v>
      </c>
      <c r="F398" s="17" t="s">
        <v>4086</v>
      </c>
      <c r="G398" s="174">
        <v>28.51925557377049</v>
      </c>
      <c r="H398" s="174">
        <v>171.11553344262293</v>
      </c>
      <c r="I398" s="175">
        <f t="shared" si="12"/>
        <v>2.9159032446732626E-3</v>
      </c>
      <c r="J398" s="176">
        <f t="shared" si="13"/>
        <v>99.894423074905134</v>
      </c>
    </row>
    <row r="399" spans="1:10" ht="64.5" customHeight="1" x14ac:dyDescent="0.25">
      <c r="A399" s="17" t="s">
        <v>1210</v>
      </c>
      <c r="B399" s="17" t="s">
        <v>162</v>
      </c>
      <c r="C399" s="18" t="s">
        <v>1211</v>
      </c>
      <c r="D399" s="18" t="s">
        <v>2881</v>
      </c>
      <c r="E399" s="17" t="s">
        <v>255</v>
      </c>
      <c r="F399" s="17" t="s">
        <v>3996</v>
      </c>
      <c r="G399" s="174">
        <v>170.52742450000002</v>
      </c>
      <c r="H399" s="174">
        <v>170.52742450000002</v>
      </c>
      <c r="I399" s="175">
        <f t="shared" si="12"/>
        <v>2.9058815433144524E-3</v>
      </c>
      <c r="J399" s="176">
        <f t="shared" si="13"/>
        <v>99.897328956448447</v>
      </c>
    </row>
    <row r="400" spans="1:10" ht="24" customHeight="1" x14ac:dyDescent="0.25">
      <c r="A400" s="17" t="s">
        <v>505</v>
      </c>
      <c r="B400" s="17" t="s">
        <v>157</v>
      </c>
      <c r="C400" s="18" t="s">
        <v>506</v>
      </c>
      <c r="D400" s="18" t="s">
        <v>2168</v>
      </c>
      <c r="E400" s="17" t="s">
        <v>164</v>
      </c>
      <c r="F400" s="17" t="s">
        <v>4094</v>
      </c>
      <c r="G400" s="174">
        <v>83.455075844262296</v>
      </c>
      <c r="H400" s="174">
        <v>166.91015168852459</v>
      </c>
      <c r="I400" s="175">
        <f t="shared" si="12"/>
        <v>2.8442412157787507E-3</v>
      </c>
      <c r="J400" s="176">
        <f t="shared" si="13"/>
        <v>99.90017319766423</v>
      </c>
    </row>
    <row r="401" spans="1:10" ht="39" customHeight="1" x14ac:dyDescent="0.25">
      <c r="A401" s="17" t="s">
        <v>1284</v>
      </c>
      <c r="B401" s="17" t="s">
        <v>204</v>
      </c>
      <c r="C401" s="18" t="s">
        <v>1285</v>
      </c>
      <c r="D401" s="18">
        <v>8</v>
      </c>
      <c r="E401" s="17" t="s">
        <v>488</v>
      </c>
      <c r="F401" s="17" t="s">
        <v>3996</v>
      </c>
      <c r="G401" s="174">
        <v>158.39465645081967</v>
      </c>
      <c r="H401" s="174">
        <v>158.39465645081967</v>
      </c>
      <c r="I401" s="175">
        <f t="shared" si="12"/>
        <v>2.6991324714463758E-3</v>
      </c>
      <c r="J401" s="176">
        <f t="shared" si="13"/>
        <v>99.902872330135679</v>
      </c>
    </row>
    <row r="402" spans="1:10" ht="25.5" customHeight="1" x14ac:dyDescent="0.25">
      <c r="A402" s="17" t="s">
        <v>701</v>
      </c>
      <c r="B402" s="17" t="s">
        <v>157</v>
      </c>
      <c r="C402" s="18" t="s">
        <v>702</v>
      </c>
      <c r="D402" s="18" t="s">
        <v>2168</v>
      </c>
      <c r="E402" s="17" t="s">
        <v>164</v>
      </c>
      <c r="F402" s="17" t="s">
        <v>3996</v>
      </c>
      <c r="G402" s="174">
        <v>156.44503502459017</v>
      </c>
      <c r="H402" s="174">
        <v>156.44503502459017</v>
      </c>
      <c r="I402" s="175">
        <f t="shared" si="12"/>
        <v>2.6659098450240158E-3</v>
      </c>
      <c r="J402" s="176">
        <f t="shared" si="13"/>
        <v>99.9055382399807</v>
      </c>
    </row>
    <row r="403" spans="1:10" ht="25.5" customHeight="1" x14ac:dyDescent="0.25">
      <c r="A403" s="17" t="s">
        <v>1036</v>
      </c>
      <c r="B403" s="17" t="s">
        <v>162</v>
      </c>
      <c r="C403" s="18" t="s">
        <v>2752</v>
      </c>
      <c r="D403" s="18" t="s">
        <v>2739</v>
      </c>
      <c r="E403" s="17" t="s">
        <v>164</v>
      </c>
      <c r="F403" s="17" t="s">
        <v>3996</v>
      </c>
      <c r="G403" s="174">
        <v>154.46318845081967</v>
      </c>
      <c r="H403" s="174">
        <v>154.46318845081967</v>
      </c>
      <c r="I403" s="175">
        <f t="shared" si="12"/>
        <v>2.632138084280625E-3</v>
      </c>
      <c r="J403" s="176">
        <f t="shared" si="13"/>
        <v>99.90817037806498</v>
      </c>
    </row>
    <row r="404" spans="1:10" ht="39" customHeight="1" x14ac:dyDescent="0.25">
      <c r="A404" s="17" t="s">
        <v>1278</v>
      </c>
      <c r="B404" s="17" t="s">
        <v>157</v>
      </c>
      <c r="C404" s="18" t="s">
        <v>1279</v>
      </c>
      <c r="D404" s="18" t="s">
        <v>2550</v>
      </c>
      <c r="E404" s="17" t="s">
        <v>164</v>
      </c>
      <c r="F404" s="17" t="s">
        <v>3996</v>
      </c>
      <c r="G404" s="174">
        <v>151.0150976639344</v>
      </c>
      <c r="H404" s="174">
        <v>151.0150976639344</v>
      </c>
      <c r="I404" s="175">
        <f t="shared" si="12"/>
        <v>2.5733807119303347E-3</v>
      </c>
      <c r="J404" s="176">
        <f t="shared" si="13"/>
        <v>99.910743758776917</v>
      </c>
    </row>
    <row r="405" spans="1:10" ht="39" customHeight="1" x14ac:dyDescent="0.25">
      <c r="A405" s="17" t="s">
        <v>985</v>
      </c>
      <c r="B405" s="17" t="s">
        <v>157</v>
      </c>
      <c r="C405" s="18" t="s">
        <v>986</v>
      </c>
      <c r="D405" s="18" t="s">
        <v>2578</v>
      </c>
      <c r="E405" s="17" t="s">
        <v>164</v>
      </c>
      <c r="F405" s="17" t="s">
        <v>4076</v>
      </c>
      <c r="G405" s="174">
        <v>8.8619155737704922</v>
      </c>
      <c r="H405" s="174">
        <v>150.65256475409836</v>
      </c>
      <c r="I405" s="175">
        <f t="shared" si="12"/>
        <v>2.567202950818739E-3</v>
      </c>
      <c r="J405" s="176">
        <f t="shared" si="13"/>
        <v>99.913310961727731</v>
      </c>
    </row>
    <row r="406" spans="1:10" ht="39" customHeight="1" x14ac:dyDescent="0.25">
      <c r="A406" s="17" t="s">
        <v>997</v>
      </c>
      <c r="B406" s="17" t="s">
        <v>157</v>
      </c>
      <c r="C406" s="18" t="s">
        <v>998</v>
      </c>
      <c r="D406" s="18" t="s">
        <v>2578</v>
      </c>
      <c r="E406" s="17" t="s">
        <v>164</v>
      </c>
      <c r="F406" s="17" t="s">
        <v>4094</v>
      </c>
      <c r="G406" s="174">
        <v>75.116818918032791</v>
      </c>
      <c r="H406" s="174">
        <v>150.23363783606558</v>
      </c>
      <c r="I406" s="175">
        <f t="shared" si="12"/>
        <v>2.5600642046453397E-3</v>
      </c>
      <c r="J406" s="176">
        <f t="shared" si="13"/>
        <v>99.915871025932375</v>
      </c>
    </row>
    <row r="407" spans="1:10" ht="25.5" customHeight="1" x14ac:dyDescent="0.25">
      <c r="A407" s="17" t="s">
        <v>581</v>
      </c>
      <c r="B407" s="17" t="s">
        <v>157</v>
      </c>
      <c r="C407" s="18" t="s">
        <v>582</v>
      </c>
      <c r="D407" s="18" t="s">
        <v>2168</v>
      </c>
      <c r="E407" s="17" t="s">
        <v>164</v>
      </c>
      <c r="F407" s="17" t="s">
        <v>4094</v>
      </c>
      <c r="G407" s="174">
        <v>74.697891999999996</v>
      </c>
      <c r="H407" s="174">
        <v>149.39578399999999</v>
      </c>
      <c r="I407" s="175">
        <f t="shared" si="12"/>
        <v>2.54578671229854E-3</v>
      </c>
      <c r="J407" s="176">
        <f t="shared" si="13"/>
        <v>99.918416812644679</v>
      </c>
    </row>
    <row r="408" spans="1:10" ht="24" customHeight="1" x14ac:dyDescent="0.25">
      <c r="A408" s="17" t="s">
        <v>979</v>
      </c>
      <c r="B408" s="17" t="s">
        <v>157</v>
      </c>
      <c r="C408" s="18" t="s">
        <v>980</v>
      </c>
      <c r="D408" s="18" t="s">
        <v>2578</v>
      </c>
      <c r="E408" s="17" t="s">
        <v>164</v>
      </c>
      <c r="F408" s="17" t="s">
        <v>4174</v>
      </c>
      <c r="G408" s="174">
        <v>13.558730827868851</v>
      </c>
      <c r="H408" s="174">
        <v>149.14603910655737</v>
      </c>
      <c r="I408" s="175">
        <f t="shared" si="12"/>
        <v>2.5415309213105515E-3</v>
      </c>
      <c r="J408" s="176">
        <f t="shared" si="13"/>
        <v>99.920958343565985</v>
      </c>
    </row>
    <row r="409" spans="1:10" ht="51.75" customHeight="1" x14ac:dyDescent="0.25">
      <c r="A409" s="17" t="s">
        <v>749</v>
      </c>
      <c r="B409" s="17" t="s">
        <v>157</v>
      </c>
      <c r="C409" s="18" t="s">
        <v>750</v>
      </c>
      <c r="D409" s="18" t="s">
        <v>2168</v>
      </c>
      <c r="E409" s="17" t="s">
        <v>164</v>
      </c>
      <c r="F409" s="17" t="s">
        <v>4008</v>
      </c>
      <c r="G409" s="174">
        <v>18.505290975409839</v>
      </c>
      <c r="H409" s="174">
        <v>148.04232780327871</v>
      </c>
      <c r="I409" s="175">
        <f t="shared" si="12"/>
        <v>2.5227230708152492E-3</v>
      </c>
      <c r="J409" s="176">
        <f t="shared" si="13"/>
        <v>99.923481066636796</v>
      </c>
    </row>
    <row r="410" spans="1:10" ht="64.5" customHeight="1" x14ac:dyDescent="0.25">
      <c r="A410" s="17" t="s">
        <v>1100</v>
      </c>
      <c r="B410" s="17" t="s">
        <v>204</v>
      </c>
      <c r="C410" s="18" t="s">
        <v>1101</v>
      </c>
      <c r="D410" s="18">
        <v>7</v>
      </c>
      <c r="E410" s="17" t="s">
        <v>488</v>
      </c>
      <c r="F410" s="17" t="s">
        <v>4008</v>
      </c>
      <c r="G410" s="174">
        <v>18.432784393442628</v>
      </c>
      <c r="H410" s="174">
        <v>147.46227514754102</v>
      </c>
      <c r="I410" s="175">
        <f t="shared" si="12"/>
        <v>2.5128386530366958E-3</v>
      </c>
      <c r="J410" s="176">
        <f t="shared" si="13"/>
        <v>99.925993905289829</v>
      </c>
    </row>
    <row r="411" spans="1:10" ht="51.75" customHeight="1" x14ac:dyDescent="0.25">
      <c r="A411" s="17" t="s">
        <v>628</v>
      </c>
      <c r="B411" s="17" t="s">
        <v>157</v>
      </c>
      <c r="C411" s="18" t="s">
        <v>629</v>
      </c>
      <c r="D411" s="18" t="s">
        <v>2168</v>
      </c>
      <c r="E411" s="17" t="s">
        <v>164</v>
      </c>
      <c r="F411" s="17" t="s">
        <v>4151</v>
      </c>
      <c r="G411" s="174">
        <v>20.954402188524593</v>
      </c>
      <c r="H411" s="174">
        <v>146.68081531967215</v>
      </c>
      <c r="I411" s="175">
        <f t="shared" si="12"/>
        <v>2.4995221457517003E-3</v>
      </c>
      <c r="J411" s="176">
        <f t="shared" si="13"/>
        <v>99.928493427435583</v>
      </c>
    </row>
    <row r="412" spans="1:10" ht="39" customHeight="1" x14ac:dyDescent="0.25">
      <c r="A412" s="17" t="s">
        <v>601</v>
      </c>
      <c r="B412" s="17" t="s">
        <v>157</v>
      </c>
      <c r="C412" s="18" t="s">
        <v>602</v>
      </c>
      <c r="D412" s="18" t="s">
        <v>2168</v>
      </c>
      <c r="E412" s="17" t="s">
        <v>164</v>
      </c>
      <c r="F412" s="17" t="s">
        <v>4094</v>
      </c>
      <c r="G412" s="174">
        <v>72.788552008196731</v>
      </c>
      <c r="H412" s="174">
        <v>145.57710401639346</v>
      </c>
      <c r="I412" s="175">
        <f t="shared" si="12"/>
        <v>2.4807142952563968E-3</v>
      </c>
      <c r="J412" s="176">
        <f t="shared" si="13"/>
        <v>99.930974141730843</v>
      </c>
    </row>
    <row r="413" spans="1:10" ht="24" customHeight="1" x14ac:dyDescent="0.25">
      <c r="A413" s="17" t="s">
        <v>575</v>
      </c>
      <c r="B413" s="17" t="s">
        <v>157</v>
      </c>
      <c r="C413" s="18" t="s">
        <v>576</v>
      </c>
      <c r="D413" s="18" t="s">
        <v>2168</v>
      </c>
      <c r="E413" s="17" t="s">
        <v>164</v>
      </c>
      <c r="F413" s="17" t="s">
        <v>4072</v>
      </c>
      <c r="G413" s="174">
        <v>28.398411270491806</v>
      </c>
      <c r="H413" s="174">
        <v>141.99205635245903</v>
      </c>
      <c r="I413" s="175">
        <f t="shared" si="12"/>
        <v>2.4196231020417263E-3</v>
      </c>
      <c r="J413" s="176">
        <f t="shared" si="13"/>
        <v>99.933393764832886</v>
      </c>
    </row>
    <row r="414" spans="1:10" ht="51.75" customHeight="1" x14ac:dyDescent="0.25">
      <c r="A414" s="17" t="s">
        <v>704</v>
      </c>
      <c r="B414" s="17" t="s">
        <v>157</v>
      </c>
      <c r="C414" s="18" t="s">
        <v>705</v>
      </c>
      <c r="D414" s="18" t="s">
        <v>2168</v>
      </c>
      <c r="E414" s="17" t="s">
        <v>164</v>
      </c>
      <c r="F414" s="17" t="s">
        <v>4073</v>
      </c>
      <c r="G414" s="174">
        <v>13.99377031967213</v>
      </c>
      <c r="H414" s="174">
        <v>139.93770319672132</v>
      </c>
      <c r="I414" s="175">
        <f t="shared" si="12"/>
        <v>2.384615789076016E-3</v>
      </c>
      <c r="J414" s="176">
        <f t="shared" si="13"/>
        <v>99.935778380621969</v>
      </c>
    </row>
    <row r="415" spans="1:10" ht="39" customHeight="1" x14ac:dyDescent="0.25">
      <c r="A415" s="17" t="s">
        <v>523</v>
      </c>
      <c r="B415" s="17" t="s">
        <v>157</v>
      </c>
      <c r="C415" s="18" t="s">
        <v>524</v>
      </c>
      <c r="D415" s="18" t="s">
        <v>2168</v>
      </c>
      <c r="E415" s="17" t="s">
        <v>164</v>
      </c>
      <c r="F415" s="17" t="s">
        <v>4072</v>
      </c>
      <c r="G415" s="174">
        <v>26.029862926229505</v>
      </c>
      <c r="H415" s="174">
        <v>130.14931463114752</v>
      </c>
      <c r="I415" s="175">
        <f t="shared" si="12"/>
        <v>2.2178162390629262E-3</v>
      </c>
      <c r="J415" s="176">
        <f t="shared" si="13"/>
        <v>99.937996196861036</v>
      </c>
    </row>
    <row r="416" spans="1:10" ht="25.5" customHeight="1" x14ac:dyDescent="0.25">
      <c r="A416" s="17" t="s">
        <v>490</v>
      </c>
      <c r="B416" s="17" t="s">
        <v>157</v>
      </c>
      <c r="C416" s="18" t="s">
        <v>491</v>
      </c>
      <c r="D416" s="18" t="s">
        <v>1665</v>
      </c>
      <c r="E416" s="17" t="s">
        <v>266</v>
      </c>
      <c r="F416" s="17" t="s">
        <v>4041</v>
      </c>
      <c r="G416" s="174">
        <v>14.122670909836069</v>
      </c>
      <c r="H416" s="174">
        <v>127.10403818852463</v>
      </c>
      <c r="I416" s="175">
        <f t="shared" si="12"/>
        <v>2.165923045725522E-3</v>
      </c>
      <c r="J416" s="176">
        <f t="shared" si="13"/>
        <v>99.940162119906759</v>
      </c>
    </row>
    <row r="417" spans="1:10" ht="39" customHeight="1" x14ac:dyDescent="0.25">
      <c r="A417" s="17" t="s">
        <v>1524</v>
      </c>
      <c r="B417" s="17" t="s">
        <v>157</v>
      </c>
      <c r="C417" s="18" t="s">
        <v>1525</v>
      </c>
      <c r="D417" s="18" t="s">
        <v>1955</v>
      </c>
      <c r="E417" s="17" t="s">
        <v>159</v>
      </c>
      <c r="F417" s="17" t="s">
        <v>4226</v>
      </c>
      <c r="G417" s="174">
        <v>12.793383573770493</v>
      </c>
      <c r="H417" s="174">
        <v>125.37515902295084</v>
      </c>
      <c r="I417" s="175">
        <f t="shared" si="12"/>
        <v>2.1364619894022221E-3</v>
      </c>
      <c r="J417" s="176">
        <f t="shared" si="13"/>
        <v>99.942298581896168</v>
      </c>
    </row>
    <row r="418" spans="1:10" ht="51.75" customHeight="1" x14ac:dyDescent="0.25">
      <c r="A418" s="17" t="s">
        <v>1318</v>
      </c>
      <c r="B418" s="17" t="s">
        <v>594</v>
      </c>
      <c r="C418" s="18" t="s">
        <v>2987</v>
      </c>
      <c r="D418" s="18" t="s">
        <v>2981</v>
      </c>
      <c r="E418" s="17" t="s">
        <v>596</v>
      </c>
      <c r="F418" s="17" t="s">
        <v>4086</v>
      </c>
      <c r="G418" s="174">
        <v>20.720769868852457</v>
      </c>
      <c r="H418" s="174">
        <v>124.32461921311474</v>
      </c>
      <c r="I418" s="175">
        <f t="shared" si="12"/>
        <v>2.1185602105366192E-3</v>
      </c>
      <c r="J418" s="176">
        <f t="shared" si="13"/>
        <v>99.944417142106701</v>
      </c>
    </row>
    <row r="419" spans="1:10" ht="39" customHeight="1" x14ac:dyDescent="0.25">
      <c r="A419" s="17" t="s">
        <v>1321</v>
      </c>
      <c r="B419" s="17" t="s">
        <v>594</v>
      </c>
      <c r="C419" s="18" t="s">
        <v>2990</v>
      </c>
      <c r="D419" s="18" t="s">
        <v>2981</v>
      </c>
      <c r="E419" s="17" t="s">
        <v>596</v>
      </c>
      <c r="F419" s="17" t="s">
        <v>4086</v>
      </c>
      <c r="G419" s="174">
        <v>20.720769868852457</v>
      </c>
      <c r="H419" s="174">
        <v>124.32461921311474</v>
      </c>
      <c r="I419" s="175">
        <f t="shared" si="12"/>
        <v>2.1185602105366192E-3</v>
      </c>
      <c r="J419" s="176">
        <f t="shared" si="13"/>
        <v>99.946535702317234</v>
      </c>
    </row>
    <row r="420" spans="1:10" ht="25.5" customHeight="1" x14ac:dyDescent="0.25">
      <c r="A420" s="17" t="s">
        <v>1438</v>
      </c>
      <c r="B420" s="17" t="s">
        <v>157</v>
      </c>
      <c r="C420" s="18" t="s">
        <v>1439</v>
      </c>
      <c r="D420" s="18" t="s">
        <v>2026</v>
      </c>
      <c r="E420" s="17" t="s">
        <v>159</v>
      </c>
      <c r="F420" s="17" t="s">
        <v>4227</v>
      </c>
      <c r="G420" s="174">
        <v>33.095226524590167</v>
      </c>
      <c r="H420" s="174">
        <v>119.1428154885246</v>
      </c>
      <c r="I420" s="175">
        <f t="shared" si="12"/>
        <v>2.0302594117148757E-3</v>
      </c>
      <c r="J420" s="176">
        <f t="shared" si="13"/>
        <v>99.948565961728946</v>
      </c>
    </row>
    <row r="421" spans="1:10" ht="24" customHeight="1" x14ac:dyDescent="0.25">
      <c r="A421" s="17" t="s">
        <v>960</v>
      </c>
      <c r="B421" s="17" t="s">
        <v>162</v>
      </c>
      <c r="C421" s="18" t="s">
        <v>961</v>
      </c>
      <c r="D421" s="18" t="s">
        <v>2662</v>
      </c>
      <c r="E421" s="17" t="s">
        <v>164</v>
      </c>
      <c r="F421" s="17" t="s">
        <v>4094</v>
      </c>
      <c r="G421" s="174">
        <v>58.448361352459024</v>
      </c>
      <c r="H421" s="174">
        <v>116.89672270491805</v>
      </c>
      <c r="I421" s="175">
        <f t="shared" si="12"/>
        <v>1.9919847495390329E-3</v>
      </c>
      <c r="J421" s="176">
        <f t="shared" si="13"/>
        <v>99.950557946478483</v>
      </c>
    </row>
    <row r="422" spans="1:10" ht="39" customHeight="1" x14ac:dyDescent="0.25">
      <c r="A422" s="17" t="s">
        <v>1070</v>
      </c>
      <c r="B422" s="17" t="s">
        <v>157</v>
      </c>
      <c r="C422" s="18" t="s">
        <v>1071</v>
      </c>
      <c r="D422" s="18" t="s">
        <v>2578</v>
      </c>
      <c r="E422" s="17" t="s">
        <v>164</v>
      </c>
      <c r="F422" s="17" t="s">
        <v>4093</v>
      </c>
      <c r="G422" s="174">
        <v>28.728719032786888</v>
      </c>
      <c r="H422" s="174">
        <v>114.91487613114755</v>
      </c>
      <c r="I422" s="175">
        <f t="shared" si="12"/>
        <v>1.9582129887956417E-3</v>
      </c>
      <c r="J422" s="176">
        <f t="shared" si="13"/>
        <v>99.95251615946728</v>
      </c>
    </row>
    <row r="423" spans="1:10" ht="25.5" customHeight="1" x14ac:dyDescent="0.25">
      <c r="A423" s="17" t="s">
        <v>541</v>
      </c>
      <c r="B423" s="17" t="s">
        <v>157</v>
      </c>
      <c r="C423" s="18" t="s">
        <v>542</v>
      </c>
      <c r="D423" s="18" t="s">
        <v>2168</v>
      </c>
      <c r="E423" s="17" t="s">
        <v>164</v>
      </c>
      <c r="F423" s="17" t="s">
        <v>4072</v>
      </c>
      <c r="G423" s="174">
        <v>21.671411721311475</v>
      </c>
      <c r="H423" s="174">
        <v>108.35705860655737</v>
      </c>
      <c r="I423" s="175">
        <f t="shared" si="12"/>
        <v>1.8464641544658847E-3</v>
      </c>
      <c r="J423" s="176">
        <f t="shared" si="13"/>
        <v>99.954362623621748</v>
      </c>
    </row>
    <row r="424" spans="1:10" ht="25.5" customHeight="1" x14ac:dyDescent="0.25">
      <c r="A424" s="17" t="s">
        <v>526</v>
      </c>
      <c r="B424" s="17" t="s">
        <v>157</v>
      </c>
      <c r="C424" s="18" t="s">
        <v>527</v>
      </c>
      <c r="D424" s="18" t="s">
        <v>2168</v>
      </c>
      <c r="E424" s="17" t="s">
        <v>164</v>
      </c>
      <c r="F424" s="17" t="s">
        <v>4152</v>
      </c>
      <c r="G424" s="174">
        <v>4.1328751721311479</v>
      </c>
      <c r="H424" s="174">
        <v>99.189004131147556</v>
      </c>
      <c r="I424" s="175">
        <f t="shared" si="12"/>
        <v>1.6902354401326376E-3</v>
      </c>
      <c r="J424" s="176">
        <f t="shared" si="13"/>
        <v>99.956052859061884</v>
      </c>
    </row>
    <row r="425" spans="1:10" ht="25.5" customHeight="1" x14ac:dyDescent="0.25">
      <c r="A425" s="17" t="s">
        <v>894</v>
      </c>
      <c r="B425" s="17" t="s">
        <v>145</v>
      </c>
      <c r="C425" s="18" t="s">
        <v>895</v>
      </c>
      <c r="D425" s="18" t="s">
        <v>1643</v>
      </c>
      <c r="E425" s="17" t="s">
        <v>596</v>
      </c>
      <c r="F425" s="17" t="s">
        <v>4072</v>
      </c>
      <c r="G425" s="174">
        <v>19.399538819672131</v>
      </c>
      <c r="H425" s="174">
        <v>96.997694098360654</v>
      </c>
      <c r="I425" s="175">
        <f t="shared" si="12"/>
        <v>1.6528943063025467E-3</v>
      </c>
      <c r="J425" s="176">
        <f t="shared" si="13"/>
        <v>99.957705753368188</v>
      </c>
    </row>
    <row r="426" spans="1:10" ht="25.5" customHeight="1" x14ac:dyDescent="0.25">
      <c r="A426" s="17" t="s">
        <v>897</v>
      </c>
      <c r="B426" s="17" t="s">
        <v>145</v>
      </c>
      <c r="C426" s="18" t="s">
        <v>898</v>
      </c>
      <c r="D426" s="18" t="s">
        <v>1643</v>
      </c>
      <c r="E426" s="17" t="s">
        <v>596</v>
      </c>
      <c r="F426" s="17" t="s">
        <v>4093</v>
      </c>
      <c r="G426" s="174">
        <v>22.775123024590165</v>
      </c>
      <c r="H426" s="174">
        <v>91.100492098360661</v>
      </c>
      <c r="I426" s="175">
        <f t="shared" si="12"/>
        <v>1.5524027255539201E-3</v>
      </c>
      <c r="J426" s="176">
        <f t="shared" si="13"/>
        <v>99.959258156093739</v>
      </c>
    </row>
    <row r="427" spans="1:10" ht="39" customHeight="1" x14ac:dyDescent="0.25">
      <c r="A427" s="17" t="s">
        <v>1021</v>
      </c>
      <c r="B427" s="17" t="s">
        <v>157</v>
      </c>
      <c r="C427" s="18" t="s">
        <v>1022</v>
      </c>
      <c r="D427" s="18" t="s">
        <v>2578</v>
      </c>
      <c r="E427" s="17" t="s">
        <v>164</v>
      </c>
      <c r="F427" s="17" t="s">
        <v>4008</v>
      </c>
      <c r="G427" s="174">
        <v>11.375477081967214</v>
      </c>
      <c r="H427" s="174">
        <v>91.003816655737708</v>
      </c>
      <c r="I427" s="175">
        <f t="shared" si="12"/>
        <v>1.5507553225908275E-3</v>
      </c>
      <c r="J427" s="176">
        <f t="shared" si="13"/>
        <v>99.960808911416336</v>
      </c>
    </row>
    <row r="428" spans="1:10" ht="39" customHeight="1" x14ac:dyDescent="0.25">
      <c r="A428" s="17" t="s">
        <v>657</v>
      </c>
      <c r="B428" s="17" t="s">
        <v>594</v>
      </c>
      <c r="C428" s="18" t="s">
        <v>2438</v>
      </c>
      <c r="D428" s="18" t="s">
        <v>1648</v>
      </c>
      <c r="E428" s="17" t="s">
        <v>596</v>
      </c>
      <c r="F428" s="17" t="s">
        <v>4228</v>
      </c>
      <c r="G428" s="174">
        <v>0.22557603278688529</v>
      </c>
      <c r="H428" s="174">
        <v>90.230413114754114</v>
      </c>
      <c r="I428" s="175">
        <f t="shared" si="12"/>
        <v>1.53757609888609E-3</v>
      </c>
      <c r="J428" s="176">
        <f t="shared" si="13"/>
        <v>99.962346487515219</v>
      </c>
    </row>
    <row r="429" spans="1:10" ht="51.75" customHeight="1" x14ac:dyDescent="0.25">
      <c r="A429" s="17" t="s">
        <v>569</v>
      </c>
      <c r="B429" s="17" t="s">
        <v>157</v>
      </c>
      <c r="C429" s="18" t="s">
        <v>570</v>
      </c>
      <c r="D429" s="18" t="s">
        <v>2168</v>
      </c>
      <c r="E429" s="17" t="s">
        <v>164</v>
      </c>
      <c r="F429" s="17" t="s">
        <v>4138</v>
      </c>
      <c r="G429" s="174">
        <v>30.025781221311476</v>
      </c>
      <c r="H429" s="174">
        <v>90.077343663934428</v>
      </c>
      <c r="I429" s="175">
        <f t="shared" si="12"/>
        <v>1.5349677108611938E-3</v>
      </c>
      <c r="J429" s="176">
        <f t="shared" si="13"/>
        <v>99.963881455226087</v>
      </c>
    </row>
    <row r="430" spans="1:10" ht="24" customHeight="1" x14ac:dyDescent="0.25">
      <c r="A430" s="17" t="s">
        <v>792</v>
      </c>
      <c r="B430" s="17" t="s">
        <v>157</v>
      </c>
      <c r="C430" s="18" t="s">
        <v>793</v>
      </c>
      <c r="D430" s="18" t="s">
        <v>2578</v>
      </c>
      <c r="E430" s="17" t="s">
        <v>255</v>
      </c>
      <c r="F430" s="17" t="s">
        <v>4211</v>
      </c>
      <c r="G430" s="174">
        <v>6.4853109426229514</v>
      </c>
      <c r="H430" s="174">
        <v>85.930369989754112</v>
      </c>
      <c r="I430" s="175">
        <f t="shared" si="12"/>
        <v>1.4643009879235498E-3</v>
      </c>
      <c r="J430" s="176">
        <f t="shared" si="13"/>
        <v>99.965345756214006</v>
      </c>
    </row>
    <row r="431" spans="1:10" ht="25.5" customHeight="1" x14ac:dyDescent="0.25">
      <c r="A431" s="17" t="s">
        <v>694</v>
      </c>
      <c r="B431" s="17" t="s">
        <v>157</v>
      </c>
      <c r="C431" s="18" t="s">
        <v>695</v>
      </c>
      <c r="D431" s="18" t="s">
        <v>2168</v>
      </c>
      <c r="E431" s="17" t="s">
        <v>164</v>
      </c>
      <c r="F431" s="17" t="s">
        <v>4093</v>
      </c>
      <c r="G431" s="174">
        <v>21.324991385245905</v>
      </c>
      <c r="H431" s="174">
        <v>85.299965540983621</v>
      </c>
      <c r="I431" s="175">
        <f t="shared" si="12"/>
        <v>1.453558547768386E-3</v>
      </c>
      <c r="J431" s="176">
        <f t="shared" si="13"/>
        <v>99.966799314761772</v>
      </c>
    </row>
    <row r="432" spans="1:10" ht="39" customHeight="1" x14ac:dyDescent="0.25">
      <c r="A432" s="17" t="s">
        <v>496</v>
      </c>
      <c r="B432" s="17" t="s">
        <v>157</v>
      </c>
      <c r="C432" s="18" t="s">
        <v>497</v>
      </c>
      <c r="D432" s="18" t="s">
        <v>2168</v>
      </c>
      <c r="E432" s="17" t="s">
        <v>164</v>
      </c>
      <c r="F432" s="17" t="s">
        <v>4041</v>
      </c>
      <c r="G432" s="174">
        <v>9.3050113524590188</v>
      </c>
      <c r="H432" s="174">
        <v>83.745102172131169</v>
      </c>
      <c r="I432" s="175">
        <f t="shared" si="12"/>
        <v>1.4270628167786523E-3</v>
      </c>
      <c r="J432" s="176">
        <f t="shared" si="13"/>
        <v>99.968226377578546</v>
      </c>
    </row>
    <row r="433" spans="1:10" ht="39" customHeight="1" x14ac:dyDescent="0.25">
      <c r="A433" s="17" t="s">
        <v>520</v>
      </c>
      <c r="B433" s="17" t="s">
        <v>157</v>
      </c>
      <c r="C433" s="18" t="s">
        <v>521</v>
      </c>
      <c r="D433" s="18" t="s">
        <v>2168</v>
      </c>
      <c r="E433" s="17" t="s">
        <v>164</v>
      </c>
      <c r="F433" s="17" t="s">
        <v>4008</v>
      </c>
      <c r="G433" s="174">
        <v>10.167034049180328</v>
      </c>
      <c r="H433" s="174">
        <v>81.336272393442627</v>
      </c>
      <c r="I433" s="175">
        <f t="shared" si="12"/>
        <v>1.3860150262816038E-3</v>
      </c>
      <c r="J433" s="176">
        <f t="shared" si="13"/>
        <v>99.96961239260483</v>
      </c>
    </row>
    <row r="434" spans="1:10" ht="24" customHeight="1" x14ac:dyDescent="0.25">
      <c r="A434" s="17" t="s">
        <v>426</v>
      </c>
      <c r="B434" s="17" t="s">
        <v>162</v>
      </c>
      <c r="C434" s="18" t="s">
        <v>427</v>
      </c>
      <c r="D434" s="18" t="s">
        <v>2128</v>
      </c>
      <c r="E434" s="17" t="s">
        <v>255</v>
      </c>
      <c r="F434" s="17" t="s">
        <v>4229</v>
      </c>
      <c r="G434" s="174">
        <v>90.190131680327866</v>
      </c>
      <c r="H434" s="174">
        <v>81.171118512295081</v>
      </c>
      <c r="I434" s="175">
        <f t="shared" si="12"/>
        <v>1.3832007128863212E-3</v>
      </c>
      <c r="J434" s="176">
        <f t="shared" si="13"/>
        <v>99.97099559331771</v>
      </c>
    </row>
    <row r="435" spans="1:10" ht="25.5" customHeight="1" x14ac:dyDescent="0.25">
      <c r="A435" s="17" t="s">
        <v>517</v>
      </c>
      <c r="B435" s="17" t="s">
        <v>157</v>
      </c>
      <c r="C435" s="18" t="s">
        <v>518</v>
      </c>
      <c r="D435" s="18" t="s">
        <v>2168</v>
      </c>
      <c r="E435" s="17" t="s">
        <v>164</v>
      </c>
      <c r="F435" s="17" t="s">
        <v>4072</v>
      </c>
      <c r="G435" s="174">
        <v>14.654385844262297</v>
      </c>
      <c r="H435" s="174">
        <v>73.271929221311481</v>
      </c>
      <c r="I435" s="175">
        <f t="shared" si="12"/>
        <v>1.2485941624436597E-3</v>
      </c>
      <c r="J435" s="176">
        <f t="shared" si="13"/>
        <v>99.972244187480158</v>
      </c>
    </row>
    <row r="436" spans="1:10" ht="39" customHeight="1" x14ac:dyDescent="0.25">
      <c r="A436" s="17" t="s">
        <v>1076</v>
      </c>
      <c r="B436" s="17" t="s">
        <v>162</v>
      </c>
      <c r="C436" s="18" t="s">
        <v>2788</v>
      </c>
      <c r="D436" s="18" t="s">
        <v>2667</v>
      </c>
      <c r="E436" s="17" t="s">
        <v>164</v>
      </c>
      <c r="F436" s="17" t="s">
        <v>4093</v>
      </c>
      <c r="G436" s="174">
        <v>18.158870639344261</v>
      </c>
      <c r="H436" s="174">
        <v>72.635482557377046</v>
      </c>
      <c r="I436" s="175">
        <f t="shared" si="12"/>
        <v>1.2377487596033022E-3</v>
      </c>
      <c r="J436" s="176">
        <f t="shared" si="13"/>
        <v>99.973481936239764</v>
      </c>
    </row>
    <row r="437" spans="1:10" ht="39" customHeight="1" x14ac:dyDescent="0.25">
      <c r="A437" s="17" t="s">
        <v>1000</v>
      </c>
      <c r="B437" s="17" t="s">
        <v>157</v>
      </c>
      <c r="C437" s="18" t="s">
        <v>1001</v>
      </c>
      <c r="D437" s="18" t="s">
        <v>2578</v>
      </c>
      <c r="E437" s="17" t="s">
        <v>164</v>
      </c>
      <c r="F437" s="17" t="s">
        <v>3996</v>
      </c>
      <c r="G437" s="174">
        <v>70.975887459016391</v>
      </c>
      <c r="H437" s="174">
        <v>70.975887459016391</v>
      </c>
      <c r="I437" s="175">
        <f t="shared" si="12"/>
        <v>1.2094683420702187E-3</v>
      </c>
      <c r="J437" s="176">
        <f t="shared" si="13"/>
        <v>99.974691404581833</v>
      </c>
    </row>
    <row r="438" spans="1:10" ht="25.5" customHeight="1" x14ac:dyDescent="0.25">
      <c r="A438" s="17" t="s">
        <v>1387</v>
      </c>
      <c r="B438" s="17" t="s">
        <v>157</v>
      </c>
      <c r="C438" s="18" t="s">
        <v>1388</v>
      </c>
      <c r="D438" s="18" t="s">
        <v>2364</v>
      </c>
      <c r="E438" s="17" t="s">
        <v>212</v>
      </c>
      <c r="F438" s="17" t="s">
        <v>4224</v>
      </c>
      <c r="G438" s="174">
        <v>89.207264680327867</v>
      </c>
      <c r="H438" s="174">
        <v>66.905448510245904</v>
      </c>
      <c r="I438" s="175">
        <f t="shared" si="12"/>
        <v>1.1401058131450227E-3</v>
      </c>
      <c r="J438" s="176">
        <f t="shared" si="13"/>
        <v>99.975831510394983</v>
      </c>
    </row>
    <row r="439" spans="1:10" ht="24" customHeight="1" x14ac:dyDescent="0.25">
      <c r="A439" s="17" t="s">
        <v>1051</v>
      </c>
      <c r="B439" s="17" t="s">
        <v>162</v>
      </c>
      <c r="C439" s="18" t="s">
        <v>1052</v>
      </c>
      <c r="D439" s="18" t="s">
        <v>2739</v>
      </c>
      <c r="E439" s="17" t="s">
        <v>164</v>
      </c>
      <c r="F439" s="17" t="s">
        <v>4094</v>
      </c>
      <c r="G439" s="174">
        <v>31.451744000000001</v>
      </c>
      <c r="H439" s="174">
        <v>62.903488000000003</v>
      </c>
      <c r="I439" s="175">
        <f t="shared" si="12"/>
        <v>1.0719101946520169E-3</v>
      </c>
      <c r="J439" s="176">
        <f t="shared" si="13"/>
        <v>99.976903420589636</v>
      </c>
    </row>
    <row r="440" spans="1:10" ht="25.5" customHeight="1" x14ac:dyDescent="0.25">
      <c r="A440" s="17" t="s">
        <v>477</v>
      </c>
      <c r="B440" s="17" t="s">
        <v>157</v>
      </c>
      <c r="C440" s="18" t="s">
        <v>478</v>
      </c>
      <c r="D440" s="18" t="s">
        <v>2168</v>
      </c>
      <c r="E440" s="17" t="s">
        <v>164</v>
      </c>
      <c r="F440" s="17" t="s">
        <v>4094</v>
      </c>
      <c r="G440" s="174">
        <v>30.710565606557381</v>
      </c>
      <c r="H440" s="174">
        <v>61.421131213114762</v>
      </c>
      <c r="I440" s="175">
        <f t="shared" si="12"/>
        <v>1.0466500158846028E-3</v>
      </c>
      <c r="J440" s="176">
        <f t="shared" si="13"/>
        <v>99.977950070605516</v>
      </c>
    </row>
    <row r="441" spans="1:10" ht="39" customHeight="1" x14ac:dyDescent="0.25">
      <c r="A441" s="17" t="s">
        <v>1542</v>
      </c>
      <c r="B441" s="17" t="s">
        <v>157</v>
      </c>
      <c r="C441" s="18" t="s">
        <v>1543</v>
      </c>
      <c r="D441" s="18" t="s">
        <v>1994</v>
      </c>
      <c r="E441" s="17" t="s">
        <v>159</v>
      </c>
      <c r="F441" s="17" t="s">
        <v>4119</v>
      </c>
      <c r="G441" s="174">
        <v>3.0452764426229511</v>
      </c>
      <c r="H441" s="174">
        <v>60.479190150491803</v>
      </c>
      <c r="I441" s="175">
        <f t="shared" si="12"/>
        <v>1.0305988196808739E-3</v>
      </c>
      <c r="J441" s="176">
        <f t="shared" si="13"/>
        <v>99.978980669425198</v>
      </c>
    </row>
    <row r="442" spans="1:10" ht="24" customHeight="1" x14ac:dyDescent="0.25">
      <c r="A442" s="17" t="s">
        <v>529</v>
      </c>
      <c r="B442" s="17" t="s">
        <v>157</v>
      </c>
      <c r="C442" s="18" t="s">
        <v>530</v>
      </c>
      <c r="D442" s="18" t="s">
        <v>2168</v>
      </c>
      <c r="E442" s="17" t="s">
        <v>164</v>
      </c>
      <c r="F442" s="17" t="s">
        <v>4072</v>
      </c>
      <c r="G442" s="174">
        <v>11.939417163934428</v>
      </c>
      <c r="H442" s="174">
        <v>59.697085819672139</v>
      </c>
      <c r="I442" s="175">
        <f t="shared" si="12"/>
        <v>1.0172713297094578E-3</v>
      </c>
      <c r="J442" s="176">
        <f t="shared" si="13"/>
        <v>99.979997940754913</v>
      </c>
    </row>
    <row r="443" spans="1:10" ht="39" customHeight="1" x14ac:dyDescent="0.25">
      <c r="A443" s="17" t="s">
        <v>1103</v>
      </c>
      <c r="B443" s="17" t="s">
        <v>157</v>
      </c>
      <c r="C443" s="18" t="s">
        <v>1104</v>
      </c>
      <c r="D443" s="18" t="s">
        <v>2578</v>
      </c>
      <c r="E443" s="17" t="s">
        <v>164</v>
      </c>
      <c r="F443" s="17" t="s">
        <v>4094</v>
      </c>
      <c r="G443" s="174">
        <v>29.510178860655738</v>
      </c>
      <c r="H443" s="174">
        <v>59.020357721311477</v>
      </c>
      <c r="I443" s="175">
        <f t="shared" si="12"/>
        <v>1.005739508967812E-3</v>
      </c>
      <c r="J443" s="176">
        <f t="shared" si="13"/>
        <v>99.981003680263882</v>
      </c>
    </row>
    <row r="444" spans="1:10" ht="25.5" customHeight="1" x14ac:dyDescent="0.25">
      <c r="A444" s="17" t="s">
        <v>192</v>
      </c>
      <c r="B444" s="17" t="s">
        <v>157</v>
      </c>
      <c r="C444" s="18" t="s">
        <v>193</v>
      </c>
      <c r="D444" s="18" t="s">
        <v>1657</v>
      </c>
      <c r="E444" s="17" t="s">
        <v>159</v>
      </c>
      <c r="F444" s="17" t="s">
        <v>4219</v>
      </c>
      <c r="G444" s="174">
        <v>2.3524357704918035</v>
      </c>
      <c r="H444" s="174">
        <v>58.810894262295086</v>
      </c>
      <c r="I444" s="175">
        <f t="shared" si="12"/>
        <v>1.0021701358811123E-3</v>
      </c>
      <c r="J444" s="176">
        <f t="shared" si="13"/>
        <v>99.982005850399759</v>
      </c>
    </row>
    <row r="445" spans="1:10" ht="25.5" customHeight="1" x14ac:dyDescent="0.25">
      <c r="A445" s="17" t="s">
        <v>1275</v>
      </c>
      <c r="B445" s="17" t="s">
        <v>157</v>
      </c>
      <c r="C445" s="18" t="s">
        <v>1276</v>
      </c>
      <c r="D445" s="18" t="s">
        <v>2168</v>
      </c>
      <c r="E445" s="17" t="s">
        <v>164</v>
      </c>
      <c r="F445" s="17" t="s">
        <v>3996</v>
      </c>
      <c r="G445" s="174">
        <v>57.175468024590167</v>
      </c>
      <c r="H445" s="174">
        <v>57.175468024590167</v>
      </c>
      <c r="I445" s="175">
        <f t="shared" si="12"/>
        <v>9.7430156908880181E-4</v>
      </c>
      <c r="J445" s="176">
        <f t="shared" si="13"/>
        <v>99.982980151968846</v>
      </c>
    </row>
    <row r="446" spans="1:10" ht="39" customHeight="1" x14ac:dyDescent="0.25">
      <c r="A446" s="17" t="s">
        <v>1196</v>
      </c>
      <c r="B446" s="17" t="s">
        <v>162</v>
      </c>
      <c r="C446" s="18" t="s">
        <v>1197</v>
      </c>
      <c r="D446" s="18">
        <v>79</v>
      </c>
      <c r="E446" s="17" t="s">
        <v>164</v>
      </c>
      <c r="F446" s="17" t="s">
        <v>3996</v>
      </c>
      <c r="G446" s="174">
        <v>56.273446570175444</v>
      </c>
      <c r="H446" s="174">
        <v>56.273446570175444</v>
      </c>
      <c r="I446" s="175">
        <f t="shared" si="12"/>
        <v>9.5893062506766926E-4</v>
      </c>
      <c r="J446" s="176">
        <f t="shared" si="13"/>
        <v>99.98393908259392</v>
      </c>
    </row>
    <row r="447" spans="1:10" ht="25.5" customHeight="1" x14ac:dyDescent="0.25">
      <c r="A447" s="17" t="s">
        <v>189</v>
      </c>
      <c r="B447" s="17" t="s">
        <v>157</v>
      </c>
      <c r="C447" s="18" t="s">
        <v>190</v>
      </c>
      <c r="D447" s="18" t="s">
        <v>1657</v>
      </c>
      <c r="E447" s="17" t="s">
        <v>164</v>
      </c>
      <c r="F447" s="17" t="s">
        <v>4072</v>
      </c>
      <c r="G447" s="174">
        <v>11.037113032786888</v>
      </c>
      <c r="H447" s="174">
        <v>55.185565163934442</v>
      </c>
      <c r="I447" s="175">
        <f t="shared" si="12"/>
        <v>9.4039252476515339E-4</v>
      </c>
      <c r="J447" s="176">
        <f t="shared" si="13"/>
        <v>99.984879475118689</v>
      </c>
    </row>
    <row r="448" spans="1:10" ht="24" customHeight="1" x14ac:dyDescent="0.25">
      <c r="A448" s="17" t="s">
        <v>1045</v>
      </c>
      <c r="B448" s="17" t="s">
        <v>157</v>
      </c>
      <c r="C448" s="18" t="s">
        <v>1046</v>
      </c>
      <c r="D448" s="18" t="s">
        <v>2578</v>
      </c>
      <c r="E448" s="17" t="s">
        <v>255</v>
      </c>
      <c r="F448" s="17" t="s">
        <v>4138</v>
      </c>
      <c r="G448" s="174">
        <v>17.772168868852461</v>
      </c>
      <c r="H448" s="174">
        <v>53.316506606557382</v>
      </c>
      <c r="I448" s="175">
        <f t="shared" si="12"/>
        <v>9.0854273414536996E-4</v>
      </c>
      <c r="J448" s="176">
        <f t="shared" si="13"/>
        <v>99.98578801785284</v>
      </c>
    </row>
    <row r="449" spans="1:10" ht="39" customHeight="1" x14ac:dyDescent="0.25">
      <c r="A449" s="17" t="s">
        <v>924</v>
      </c>
      <c r="B449" s="17" t="s">
        <v>162</v>
      </c>
      <c r="C449" s="18" t="s">
        <v>925</v>
      </c>
      <c r="D449" s="18" t="s">
        <v>2662</v>
      </c>
      <c r="E449" s="17" t="s">
        <v>164</v>
      </c>
      <c r="F449" s="17" t="s">
        <v>4132</v>
      </c>
      <c r="G449" s="174">
        <v>3.5044847950819675</v>
      </c>
      <c r="H449" s="174">
        <v>52.567271926229516</v>
      </c>
      <c r="I449" s="175">
        <f t="shared" si="12"/>
        <v>8.9577536118140512E-4</v>
      </c>
      <c r="J449" s="176">
        <f t="shared" si="13"/>
        <v>99.986683793214027</v>
      </c>
    </row>
    <row r="450" spans="1:10" ht="39" customHeight="1" x14ac:dyDescent="0.25">
      <c r="A450" s="17" t="s">
        <v>553</v>
      </c>
      <c r="B450" s="17" t="s">
        <v>157</v>
      </c>
      <c r="C450" s="18" t="s">
        <v>554</v>
      </c>
      <c r="D450" s="18" t="s">
        <v>2168</v>
      </c>
      <c r="E450" s="17" t="s">
        <v>164</v>
      </c>
      <c r="F450" s="17" t="s">
        <v>4093</v>
      </c>
      <c r="G450" s="174">
        <v>13.11563504918033</v>
      </c>
      <c r="H450" s="174">
        <v>52.462540196721321</v>
      </c>
      <c r="I450" s="175">
        <f t="shared" si="12"/>
        <v>8.9399067463805527E-4</v>
      </c>
      <c r="J450" s="176">
        <f t="shared" si="13"/>
        <v>99.987577783888668</v>
      </c>
    </row>
    <row r="451" spans="1:10" ht="39" customHeight="1" x14ac:dyDescent="0.25">
      <c r="A451" s="17" t="s">
        <v>1082</v>
      </c>
      <c r="B451" s="17" t="s">
        <v>157</v>
      </c>
      <c r="C451" s="18" t="s">
        <v>1083</v>
      </c>
      <c r="D451" s="18" t="s">
        <v>2578</v>
      </c>
      <c r="E451" s="17" t="s">
        <v>164</v>
      </c>
      <c r="F451" s="17" t="s">
        <v>3996</v>
      </c>
      <c r="G451" s="174">
        <v>49.868415819672137</v>
      </c>
      <c r="H451" s="174">
        <v>49.868415819672137</v>
      </c>
      <c r="I451" s="175">
        <f t="shared" si="12"/>
        <v>8.4978536179508015E-4</v>
      </c>
      <c r="J451" s="176">
        <f t="shared" si="13"/>
        <v>99.988427569250462</v>
      </c>
    </row>
    <row r="452" spans="1:10" ht="39" customHeight="1" x14ac:dyDescent="0.25">
      <c r="A452" s="17" t="s">
        <v>1545</v>
      </c>
      <c r="B452" s="17" t="s">
        <v>157</v>
      </c>
      <c r="C452" s="18" t="s">
        <v>1546</v>
      </c>
      <c r="D452" s="18" t="s">
        <v>1994</v>
      </c>
      <c r="E452" s="17" t="s">
        <v>159</v>
      </c>
      <c r="F452" s="17" t="s">
        <v>4119</v>
      </c>
      <c r="G452" s="174">
        <v>2.4732800737704919</v>
      </c>
      <c r="H452" s="174">
        <v>49.119342265081968</v>
      </c>
      <c r="I452" s="175">
        <f t="shared" si="12"/>
        <v>8.3702073450272032E-4</v>
      </c>
      <c r="J452" s="176">
        <f t="shared" si="13"/>
        <v>99.98926458998497</v>
      </c>
    </row>
    <row r="453" spans="1:10" ht="39" customHeight="1" x14ac:dyDescent="0.25">
      <c r="A453" s="17" t="s">
        <v>1033</v>
      </c>
      <c r="B453" s="17" t="s">
        <v>157</v>
      </c>
      <c r="C453" s="18" t="s">
        <v>1034</v>
      </c>
      <c r="D453" s="18" t="s">
        <v>2578</v>
      </c>
      <c r="E453" s="17" t="s">
        <v>255</v>
      </c>
      <c r="F453" s="17" t="s">
        <v>4138</v>
      </c>
      <c r="G453" s="174">
        <v>15.65336541803279</v>
      </c>
      <c r="H453" s="174">
        <v>46.960096254098367</v>
      </c>
      <c r="I453" s="175">
        <f t="shared" si="12"/>
        <v>8.0022598932205516E-4</v>
      </c>
      <c r="J453" s="176">
        <f t="shared" si="13"/>
        <v>99.990064815974293</v>
      </c>
    </row>
    <row r="454" spans="1:10" ht="39" customHeight="1" x14ac:dyDescent="0.25">
      <c r="A454" s="17" t="s">
        <v>1287</v>
      </c>
      <c r="B454" s="17" t="s">
        <v>157</v>
      </c>
      <c r="C454" s="18" t="s">
        <v>1288</v>
      </c>
      <c r="D454" s="18" t="s">
        <v>2168</v>
      </c>
      <c r="E454" s="17" t="s">
        <v>164</v>
      </c>
      <c r="F454" s="17" t="s">
        <v>3996</v>
      </c>
      <c r="G454" s="174">
        <v>43.310598295081967</v>
      </c>
      <c r="H454" s="174">
        <v>43.310598295081967</v>
      </c>
      <c r="I454" s="175">
        <f t="shared" ref="I454:I474" si="14">(H454/$H$476)*100</f>
        <v>7.3803652746532301E-4</v>
      </c>
      <c r="J454" s="176">
        <f t="shared" si="13"/>
        <v>99.990802852501758</v>
      </c>
    </row>
    <row r="455" spans="1:10" ht="39" customHeight="1" x14ac:dyDescent="0.25">
      <c r="A455" s="17" t="s">
        <v>1079</v>
      </c>
      <c r="B455" s="17" t="s">
        <v>157</v>
      </c>
      <c r="C455" s="18" t="s">
        <v>1080</v>
      </c>
      <c r="D455" s="18" t="s">
        <v>2578</v>
      </c>
      <c r="E455" s="17" t="s">
        <v>164</v>
      </c>
      <c r="F455" s="17" t="s">
        <v>3996</v>
      </c>
      <c r="G455" s="174">
        <v>42.045761254098366</v>
      </c>
      <c r="H455" s="174">
        <v>42.045761254098366</v>
      </c>
      <c r="I455" s="175">
        <f t="shared" si="14"/>
        <v>7.1648300536486639E-4</v>
      </c>
      <c r="J455" s="176">
        <f t="shared" ref="J455:J474" si="15">I455+J454</f>
        <v>99.991519335507121</v>
      </c>
    </row>
    <row r="456" spans="1:10" ht="39" customHeight="1" x14ac:dyDescent="0.25">
      <c r="A456" s="17" t="s">
        <v>514</v>
      </c>
      <c r="B456" s="17" t="s">
        <v>157</v>
      </c>
      <c r="C456" s="18" t="s">
        <v>515</v>
      </c>
      <c r="D456" s="18" t="s">
        <v>2168</v>
      </c>
      <c r="E456" s="17" t="s">
        <v>164</v>
      </c>
      <c r="F456" s="17" t="s">
        <v>4072</v>
      </c>
      <c r="G456" s="174">
        <v>8.2899192049180339</v>
      </c>
      <c r="H456" s="174">
        <v>41.449596024590171</v>
      </c>
      <c r="I456" s="175">
        <f t="shared" si="14"/>
        <v>7.0632402042579759E-4</v>
      </c>
      <c r="J456" s="176">
        <f t="shared" si="15"/>
        <v>99.992225659527548</v>
      </c>
    </row>
    <row r="457" spans="1:10" ht="39" customHeight="1" x14ac:dyDescent="0.25">
      <c r="A457" s="17" t="s">
        <v>559</v>
      </c>
      <c r="B457" s="17" t="s">
        <v>157</v>
      </c>
      <c r="C457" s="18" t="s">
        <v>560</v>
      </c>
      <c r="D457" s="18" t="s">
        <v>2168</v>
      </c>
      <c r="E457" s="17" t="s">
        <v>164</v>
      </c>
      <c r="F457" s="17" t="s">
        <v>4093</v>
      </c>
      <c r="G457" s="174">
        <v>10.062302319672131</v>
      </c>
      <c r="H457" s="174">
        <v>40.249209278688525</v>
      </c>
      <c r="I457" s="175">
        <f t="shared" si="14"/>
        <v>6.858687669674022E-4</v>
      </c>
      <c r="J457" s="176">
        <f t="shared" si="15"/>
        <v>99.992911528294513</v>
      </c>
    </row>
    <row r="458" spans="1:10" ht="39" customHeight="1" x14ac:dyDescent="0.25">
      <c r="A458" s="17" t="s">
        <v>1461</v>
      </c>
      <c r="B458" s="17" t="s">
        <v>157</v>
      </c>
      <c r="C458" s="18" t="s">
        <v>1462</v>
      </c>
      <c r="D458" s="18" t="s">
        <v>2578</v>
      </c>
      <c r="E458" s="17" t="s">
        <v>164</v>
      </c>
      <c r="F458" s="17" t="s">
        <v>3996</v>
      </c>
      <c r="G458" s="174">
        <v>38.944090803278691</v>
      </c>
      <c r="H458" s="174">
        <v>38.944090803278691</v>
      </c>
      <c r="I458" s="175">
        <f t="shared" si="14"/>
        <v>6.6362882696565696E-4</v>
      </c>
      <c r="J458" s="176">
        <f t="shared" si="15"/>
        <v>99.993575157121484</v>
      </c>
    </row>
    <row r="459" spans="1:10" ht="24" customHeight="1" x14ac:dyDescent="0.25">
      <c r="A459" s="17" t="s">
        <v>727</v>
      </c>
      <c r="B459" s="17" t="s">
        <v>157</v>
      </c>
      <c r="C459" s="18" t="s">
        <v>728</v>
      </c>
      <c r="D459" s="18" t="s">
        <v>2168</v>
      </c>
      <c r="E459" s="17" t="s">
        <v>164</v>
      </c>
      <c r="F459" s="17" t="s">
        <v>4094</v>
      </c>
      <c r="G459" s="174">
        <v>19.109512491803279</v>
      </c>
      <c r="H459" s="174">
        <v>38.219024983606559</v>
      </c>
      <c r="I459" s="175">
        <f t="shared" si="14"/>
        <v>6.5127330474246516E-4</v>
      </c>
      <c r="J459" s="176">
        <f t="shared" si="15"/>
        <v>99.994226430426224</v>
      </c>
    </row>
    <row r="460" spans="1:10" ht="24" customHeight="1" x14ac:dyDescent="0.25">
      <c r="A460" s="17" t="s">
        <v>963</v>
      </c>
      <c r="B460" s="17" t="s">
        <v>162</v>
      </c>
      <c r="C460" s="18" t="s">
        <v>2708</v>
      </c>
      <c r="D460" s="18" t="s">
        <v>2662</v>
      </c>
      <c r="E460" s="17" t="s">
        <v>164</v>
      </c>
      <c r="F460" s="17" t="s">
        <v>4094</v>
      </c>
      <c r="G460" s="174">
        <v>16.620119844262295</v>
      </c>
      <c r="H460" s="174">
        <v>33.240239688524589</v>
      </c>
      <c r="I460" s="175">
        <f t="shared" si="14"/>
        <v>5.6643205214321484E-4</v>
      </c>
      <c r="J460" s="176">
        <f t="shared" si="15"/>
        <v>99.994792862478363</v>
      </c>
    </row>
    <row r="461" spans="1:10" ht="39" customHeight="1" x14ac:dyDescent="0.25">
      <c r="A461" s="17" t="s">
        <v>745</v>
      </c>
      <c r="B461" s="17" t="s">
        <v>157</v>
      </c>
      <c r="C461" s="18" t="s">
        <v>746</v>
      </c>
      <c r="D461" s="18" t="s">
        <v>2168</v>
      </c>
      <c r="E461" s="17" t="s">
        <v>164</v>
      </c>
      <c r="F461" s="17" t="s">
        <v>4138</v>
      </c>
      <c r="G461" s="174">
        <v>10.956550163934427</v>
      </c>
      <c r="H461" s="174">
        <v>32.869650491803284</v>
      </c>
      <c r="I461" s="175">
        <f t="shared" si="14"/>
        <v>5.6011700745136142E-4</v>
      </c>
      <c r="J461" s="176">
        <f t="shared" si="15"/>
        <v>99.995352979485816</v>
      </c>
    </row>
    <row r="462" spans="1:10" ht="39" customHeight="1" x14ac:dyDescent="0.25">
      <c r="A462" s="17" t="s">
        <v>758</v>
      </c>
      <c r="B462" s="17" t="s">
        <v>157</v>
      </c>
      <c r="C462" s="18" t="s">
        <v>759</v>
      </c>
      <c r="D462" s="18" t="s">
        <v>2168</v>
      </c>
      <c r="E462" s="17" t="s">
        <v>164</v>
      </c>
      <c r="F462" s="17" t="s">
        <v>4093</v>
      </c>
      <c r="G462" s="174">
        <v>7.8871048606557386</v>
      </c>
      <c r="H462" s="174">
        <v>31.548419442622954</v>
      </c>
      <c r="I462" s="175">
        <f t="shared" si="14"/>
        <v>5.3760250028910071E-4</v>
      </c>
      <c r="J462" s="176">
        <f t="shared" si="15"/>
        <v>99.995890581986103</v>
      </c>
    </row>
    <row r="463" spans="1:10" ht="24" customHeight="1" x14ac:dyDescent="0.25">
      <c r="A463" s="17" t="s">
        <v>556</v>
      </c>
      <c r="B463" s="17" t="s">
        <v>157</v>
      </c>
      <c r="C463" s="18" t="s">
        <v>557</v>
      </c>
      <c r="D463" s="18" t="s">
        <v>2168</v>
      </c>
      <c r="E463" s="17" t="s">
        <v>164</v>
      </c>
      <c r="F463" s="17" t="s">
        <v>4094</v>
      </c>
      <c r="G463" s="174">
        <v>14.726892426229512</v>
      </c>
      <c r="H463" s="174">
        <v>29.453784852459023</v>
      </c>
      <c r="I463" s="175">
        <f t="shared" si="14"/>
        <v>5.0190876942210222E-4</v>
      </c>
      <c r="J463" s="176">
        <f t="shared" si="15"/>
        <v>99.996392490755525</v>
      </c>
    </row>
    <row r="464" spans="1:10" ht="64.5" customHeight="1" x14ac:dyDescent="0.25">
      <c r="A464" s="17" t="s">
        <v>1139</v>
      </c>
      <c r="B464" s="17" t="s">
        <v>157</v>
      </c>
      <c r="C464" s="18" t="s">
        <v>1140</v>
      </c>
      <c r="D464" s="18" t="s">
        <v>2578</v>
      </c>
      <c r="E464" s="17" t="s">
        <v>164</v>
      </c>
      <c r="F464" s="17" t="s">
        <v>4138</v>
      </c>
      <c r="G464" s="174">
        <v>8.7894089918032794</v>
      </c>
      <c r="H464" s="174">
        <v>26.36822697540984</v>
      </c>
      <c r="I464" s="175">
        <f t="shared" si="14"/>
        <v>4.4932915818340826E-4</v>
      </c>
      <c r="J464" s="176">
        <f t="shared" si="15"/>
        <v>99.996841819913712</v>
      </c>
    </row>
    <row r="465" spans="1:10" ht="39" customHeight="1" x14ac:dyDescent="0.25">
      <c r="A465" s="17" t="s">
        <v>1024</v>
      </c>
      <c r="B465" s="17" t="s">
        <v>157</v>
      </c>
      <c r="C465" s="18" t="s">
        <v>1025</v>
      </c>
      <c r="D465" s="18" t="s">
        <v>2578</v>
      </c>
      <c r="E465" s="17" t="s">
        <v>164</v>
      </c>
      <c r="F465" s="17" t="s">
        <v>4094</v>
      </c>
      <c r="G465" s="174">
        <v>12.511413532786888</v>
      </c>
      <c r="H465" s="174">
        <v>25.022827065573775</v>
      </c>
      <c r="I465" s="175">
        <f t="shared" si="14"/>
        <v>4.2640280028037462E-4</v>
      </c>
      <c r="J465" s="176">
        <f t="shared" si="15"/>
        <v>99.997268222713998</v>
      </c>
    </row>
    <row r="466" spans="1:10" ht="25.5" customHeight="1" x14ac:dyDescent="0.25">
      <c r="A466" s="17" t="s">
        <v>1039</v>
      </c>
      <c r="B466" s="17" t="s">
        <v>162</v>
      </c>
      <c r="C466" s="18" t="s">
        <v>1040</v>
      </c>
      <c r="D466" s="18" t="s">
        <v>2739</v>
      </c>
      <c r="E466" s="17" t="s">
        <v>164</v>
      </c>
      <c r="F466" s="17" t="s">
        <v>3996</v>
      </c>
      <c r="G466" s="174">
        <v>23.9916223442623</v>
      </c>
      <c r="H466" s="174">
        <v>23.9916223442623</v>
      </c>
      <c r="I466" s="175">
        <f t="shared" si="14"/>
        <v>4.0883050200739074E-4</v>
      </c>
      <c r="J466" s="176">
        <f t="shared" si="15"/>
        <v>99.997677053216009</v>
      </c>
    </row>
    <row r="467" spans="1:10" ht="39" customHeight="1" x14ac:dyDescent="0.25">
      <c r="A467" s="17" t="s">
        <v>563</v>
      </c>
      <c r="B467" s="17" t="s">
        <v>157</v>
      </c>
      <c r="C467" s="18" t="s">
        <v>564</v>
      </c>
      <c r="D467" s="18" t="s">
        <v>2168</v>
      </c>
      <c r="E467" s="17" t="s">
        <v>164</v>
      </c>
      <c r="F467" s="17" t="s">
        <v>3996</v>
      </c>
      <c r="G467" s="174">
        <v>23.661314581967211</v>
      </c>
      <c r="H467" s="174">
        <v>23.661314581967211</v>
      </c>
      <c r="I467" s="175">
        <f t="shared" si="14"/>
        <v>4.0320187521682545E-4</v>
      </c>
      <c r="J467" s="176">
        <f t="shared" si="15"/>
        <v>99.998080255091224</v>
      </c>
    </row>
    <row r="468" spans="1:10" ht="39" customHeight="1" x14ac:dyDescent="0.25">
      <c r="A468" s="17" t="s">
        <v>736</v>
      </c>
      <c r="B468" s="17" t="s">
        <v>157</v>
      </c>
      <c r="C468" s="18" t="s">
        <v>737</v>
      </c>
      <c r="D468" s="18" t="s">
        <v>2168</v>
      </c>
      <c r="E468" s="17" t="s">
        <v>164</v>
      </c>
      <c r="F468" s="17" t="s">
        <v>4138</v>
      </c>
      <c r="G468" s="174">
        <v>7.8387671393442631</v>
      </c>
      <c r="H468" s="174">
        <v>23.516301418032789</v>
      </c>
      <c r="I468" s="175">
        <f t="shared" si="14"/>
        <v>4.007307707721872E-4</v>
      </c>
      <c r="J468" s="176">
        <f t="shared" si="15"/>
        <v>99.998480985862003</v>
      </c>
    </row>
    <row r="469" spans="1:10" ht="64.5" customHeight="1" x14ac:dyDescent="0.25">
      <c r="A469" s="17" t="s">
        <v>1315</v>
      </c>
      <c r="B469" s="17" t="s">
        <v>594</v>
      </c>
      <c r="C469" s="18" t="s">
        <v>2984</v>
      </c>
      <c r="D469" s="18" t="s">
        <v>2981</v>
      </c>
      <c r="E469" s="17" t="s">
        <v>596</v>
      </c>
      <c r="F469" s="17" t="s">
        <v>3996</v>
      </c>
      <c r="G469" s="174">
        <v>23.121543360655739</v>
      </c>
      <c r="H469" s="174">
        <v>23.121543360655739</v>
      </c>
      <c r="I469" s="175">
        <f t="shared" si="14"/>
        <v>3.9400387533956047E-4</v>
      </c>
      <c r="J469" s="176">
        <f t="shared" si="15"/>
        <v>99.998874989737345</v>
      </c>
    </row>
    <row r="470" spans="1:10" ht="25.5" customHeight="1" x14ac:dyDescent="0.25">
      <c r="A470" s="17" t="s">
        <v>1030</v>
      </c>
      <c r="B470" s="17" t="s">
        <v>157</v>
      </c>
      <c r="C470" s="18" t="s">
        <v>1031</v>
      </c>
      <c r="D470" s="18" t="s">
        <v>2578</v>
      </c>
      <c r="E470" s="17" t="s">
        <v>164</v>
      </c>
      <c r="F470" s="17" t="s">
        <v>3996</v>
      </c>
      <c r="G470" s="174">
        <v>20.060154344262294</v>
      </c>
      <c r="H470" s="174">
        <v>20.060154344262294</v>
      </c>
      <c r="I470" s="175">
        <f t="shared" si="14"/>
        <v>3.4183611484163955E-4</v>
      </c>
      <c r="J470" s="176">
        <f t="shared" si="15"/>
        <v>99.999216825852187</v>
      </c>
    </row>
    <row r="471" spans="1:10" ht="25.5" customHeight="1" x14ac:dyDescent="0.25">
      <c r="A471" s="17" t="s">
        <v>988</v>
      </c>
      <c r="B471" s="17" t="s">
        <v>157</v>
      </c>
      <c r="C471" s="18" t="s">
        <v>989</v>
      </c>
      <c r="D471" s="18" t="s">
        <v>2578</v>
      </c>
      <c r="E471" s="17" t="s">
        <v>164</v>
      </c>
      <c r="F471" s="17" t="s">
        <v>3996</v>
      </c>
      <c r="G471" s="174">
        <v>12.664482983606558</v>
      </c>
      <c r="H471" s="174">
        <v>12.664482983606558</v>
      </c>
      <c r="I471" s="175">
        <f t="shared" si="14"/>
        <v>2.1580978816508329E-4</v>
      </c>
      <c r="J471" s="176">
        <f t="shared" si="15"/>
        <v>99.999432635640346</v>
      </c>
    </row>
    <row r="472" spans="1:10" ht="51.75" customHeight="1" x14ac:dyDescent="0.25">
      <c r="A472" s="17" t="s">
        <v>1027</v>
      </c>
      <c r="B472" s="17" t="s">
        <v>157</v>
      </c>
      <c r="C472" s="18" t="s">
        <v>1028</v>
      </c>
      <c r="D472" s="18" t="s">
        <v>2578</v>
      </c>
      <c r="E472" s="17" t="s">
        <v>164</v>
      </c>
      <c r="F472" s="17" t="s">
        <v>3996</v>
      </c>
      <c r="G472" s="174">
        <v>12.511413532786888</v>
      </c>
      <c r="H472" s="174">
        <v>12.511413532786888</v>
      </c>
      <c r="I472" s="175">
        <f t="shared" si="14"/>
        <v>2.1320140014018731E-4</v>
      </c>
      <c r="J472" s="176">
        <f t="shared" si="15"/>
        <v>99.999645837040489</v>
      </c>
    </row>
    <row r="473" spans="1:10" ht="39" customHeight="1" x14ac:dyDescent="0.25">
      <c r="A473" s="17" t="s">
        <v>1269</v>
      </c>
      <c r="B473" s="17" t="s">
        <v>157</v>
      </c>
      <c r="C473" s="18" t="s">
        <v>1270</v>
      </c>
      <c r="D473" s="18" t="s">
        <v>2168</v>
      </c>
      <c r="E473" s="17" t="s">
        <v>164</v>
      </c>
      <c r="F473" s="17" t="s">
        <v>4094</v>
      </c>
      <c r="G473" s="174">
        <v>5.4057685000000006</v>
      </c>
      <c r="H473" s="174">
        <v>10.811537000000001</v>
      </c>
      <c r="I473" s="175">
        <f t="shared" si="14"/>
        <v>1.8423456470581542E-4</v>
      </c>
      <c r="J473" s="176">
        <f t="shared" si="15"/>
        <v>99.999830071605189</v>
      </c>
    </row>
    <row r="474" spans="1:10" ht="64.5" customHeight="1" x14ac:dyDescent="0.25">
      <c r="A474" s="17" t="s">
        <v>550</v>
      </c>
      <c r="B474" s="17" t="s">
        <v>157</v>
      </c>
      <c r="C474" s="18" t="s">
        <v>551</v>
      </c>
      <c r="D474" s="18" t="s">
        <v>2168</v>
      </c>
      <c r="E474" s="17" t="s">
        <v>164</v>
      </c>
      <c r="F474" s="17" t="s">
        <v>3996</v>
      </c>
      <c r="G474" s="174">
        <v>9.9736831639344263</v>
      </c>
      <c r="H474" s="174">
        <v>9.9736831639344263</v>
      </c>
      <c r="I474" s="175">
        <f t="shared" si="14"/>
        <v>1.6995707235901601E-4</v>
      </c>
      <c r="J474" s="176">
        <f t="shared" si="15"/>
        <v>100.00000002867755</v>
      </c>
    </row>
    <row r="475" spans="1:10" x14ac:dyDescent="0.25">
      <c r="A475" s="20"/>
      <c r="B475" s="20"/>
      <c r="C475" s="20"/>
      <c r="D475" s="20"/>
      <c r="E475" s="20"/>
      <c r="F475" s="20"/>
      <c r="G475" s="20"/>
      <c r="H475" s="177"/>
      <c r="I475" s="20"/>
      <c r="J475" s="20"/>
    </row>
    <row r="476" spans="1:10" ht="14.25" customHeight="1" x14ac:dyDescent="0.25">
      <c r="A476" s="262"/>
      <c r="B476" s="262"/>
      <c r="C476" s="262"/>
      <c r="D476" s="21"/>
      <c r="E476" s="63"/>
      <c r="F476" s="207" t="s">
        <v>132</v>
      </c>
      <c r="G476" s="207"/>
      <c r="H476" s="232">
        <v>5868354.2999999998</v>
      </c>
      <c r="I476" s="232"/>
      <c r="J476" s="108"/>
    </row>
    <row r="477" spans="1:10" ht="14.25" customHeight="1" x14ac:dyDescent="0.25">
      <c r="A477" s="262"/>
      <c r="B477" s="262"/>
      <c r="C477" s="262"/>
      <c r="D477" s="21"/>
      <c r="E477" s="63"/>
      <c r="F477" s="207" t="s">
        <v>133</v>
      </c>
      <c r="G477" s="207"/>
      <c r="H477" s="232">
        <v>1250492.1000000006</v>
      </c>
      <c r="I477" s="232"/>
      <c r="J477" s="108"/>
    </row>
    <row r="478" spans="1:10" ht="14.25" customHeight="1" x14ac:dyDescent="0.25">
      <c r="A478" s="262"/>
      <c r="B478" s="262"/>
      <c r="C478" s="262"/>
      <c r="D478" s="21"/>
      <c r="E478" s="63"/>
      <c r="F478" s="207" t="s">
        <v>134</v>
      </c>
      <c r="G478" s="207"/>
      <c r="H478" s="232">
        <v>7118846.4000000004</v>
      </c>
      <c r="I478" s="232"/>
      <c r="J478" s="108"/>
    </row>
    <row r="480" spans="1:10" ht="15" customHeight="1" x14ac:dyDescent="0.25">
      <c r="A480" s="204" t="s">
        <v>135</v>
      </c>
      <c r="B480" s="204"/>
      <c r="C480" s="204"/>
      <c r="D480" s="204"/>
      <c r="E480" s="204"/>
      <c r="F480" s="204"/>
      <c r="G480" s="204"/>
      <c r="H480" s="204"/>
      <c r="I480" s="204"/>
      <c r="J480" s="204"/>
    </row>
    <row r="481" spans="1:10" x14ac:dyDescent="0.25">
      <c r="A481" s="204"/>
      <c r="B481" s="204"/>
      <c r="C481" s="204"/>
      <c r="D481" s="204"/>
      <c r="E481" s="204"/>
      <c r="F481" s="204"/>
      <c r="G481" s="204"/>
      <c r="H481" s="204"/>
      <c r="I481" s="204"/>
      <c r="J481" s="204"/>
    </row>
    <row r="482" spans="1:10" x14ac:dyDescent="0.25">
      <c r="A482" s="204"/>
      <c r="B482" s="204"/>
      <c r="C482" s="204"/>
      <c r="D482" s="204"/>
      <c r="E482" s="204"/>
      <c r="F482" s="204"/>
      <c r="G482" s="204"/>
      <c r="H482" s="204"/>
      <c r="I482" s="204"/>
      <c r="J482" s="204"/>
    </row>
    <row r="483" spans="1:10" x14ac:dyDescent="0.25">
      <c r="A483" s="204"/>
      <c r="B483" s="204"/>
      <c r="C483" s="204"/>
      <c r="D483" s="204"/>
      <c r="E483" s="204"/>
      <c r="F483" s="204"/>
      <c r="G483" s="204"/>
      <c r="H483" s="204"/>
      <c r="I483" s="204"/>
      <c r="J483" s="204"/>
    </row>
  </sheetData>
  <mergeCells count="16">
    <mergeCell ref="A1:C2"/>
    <mergeCell ref="A480:J483"/>
    <mergeCell ref="A476:C476"/>
    <mergeCell ref="F476:G476"/>
    <mergeCell ref="E1:G1"/>
    <mergeCell ref="H1:J1"/>
    <mergeCell ref="E2:G2"/>
    <mergeCell ref="H2:J2"/>
    <mergeCell ref="A3:J3"/>
    <mergeCell ref="H476:I476"/>
    <mergeCell ref="A477:C477"/>
    <mergeCell ref="F477:G477"/>
    <mergeCell ref="A478:C478"/>
    <mergeCell ref="F478:G478"/>
    <mergeCell ref="H477:I477"/>
    <mergeCell ref="H478:I478"/>
  </mergeCells>
  <pageMargins left="0.51181102362204722" right="0.51181102362204722" top="0.78740157480314965" bottom="0.78740157480314965" header="0.31496062992125984" footer="0.31496062992125984"/>
  <pageSetup paperSize="9" scale="44" orientation="portrait" r:id="rId1"/>
  <headerFooter>
    <oddHeader>&amp;L&amp;"Swis721 BT,Negrito"&amp;16GEO ENGENHARIA LTDA____________________</oddHeader>
    <oddFooter>&amp;L_____________________________________________________________________________________
GEO ENGENHARIA LTDA
Rua 219, n.º 87 – Setor Universitário – Goiânia – Goiás&amp;C&amp;G&amp;RCNPJ:  03.956.712/0001-77
(62) 3202-3070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918A53-5070-4D55-AF66-861F1BC4CF44}">
  <sheetPr>
    <tabColor rgb="FF92D050"/>
  </sheetPr>
  <dimension ref="A1:ALW916"/>
  <sheetViews>
    <sheetView view="pageBreakPreview" zoomScaleNormal="100" zoomScaleSheetLayoutView="100" workbookViewId="0">
      <pane ySplit="5" topLeftCell="A6" activePane="bottomLeft" state="frozen"/>
      <selection pane="bottomLeft" sqref="A1:C2"/>
    </sheetView>
  </sheetViews>
  <sheetFormatPr defaultColWidth="10.28515625" defaultRowHeight="15" x14ac:dyDescent="0.25"/>
  <cols>
    <col min="1" max="2" width="11.42578125" style="2" customWidth="1"/>
    <col min="3" max="3" width="68.5703125" style="183" customWidth="1"/>
    <col min="4" max="4" width="28.5703125" style="2" customWidth="1"/>
    <col min="5" max="5" width="11.42578125" style="2" customWidth="1"/>
    <col min="6" max="6" width="15.5703125" style="151" bestFit="1" customWidth="1"/>
    <col min="7" max="14" width="14.85546875" style="151" customWidth="1"/>
    <col min="15" max="15" width="20.140625" style="151" customWidth="1"/>
    <col min="16" max="17" width="20.140625" style="187" hidden="1" customWidth="1"/>
    <col min="18" max="1011" width="10.28515625" style="2"/>
  </cols>
  <sheetData>
    <row r="1" spans="1:17" ht="15" customHeight="1" x14ac:dyDescent="0.25">
      <c r="A1" s="214" t="s">
        <v>0</v>
      </c>
      <c r="B1" s="214"/>
      <c r="C1" s="214"/>
      <c r="D1" s="264" t="s">
        <v>1</v>
      </c>
      <c r="E1" s="264"/>
      <c r="F1" s="1" t="s">
        <v>2</v>
      </c>
      <c r="G1" s="1"/>
      <c r="H1" s="264" t="s">
        <v>3</v>
      </c>
      <c r="I1" s="264"/>
      <c r="J1" s="264"/>
      <c r="K1" s="264"/>
      <c r="L1" s="264"/>
      <c r="M1" s="264"/>
      <c r="N1" s="264"/>
      <c r="O1" s="264"/>
    </row>
    <row r="2" spans="1:17" ht="86.25" customHeight="1" x14ac:dyDescent="0.25">
      <c r="A2" s="215"/>
      <c r="B2" s="215"/>
      <c r="C2" s="215"/>
      <c r="D2" s="266" t="s">
        <v>4</v>
      </c>
      <c r="E2" s="266"/>
      <c r="F2" s="3" t="s">
        <v>5</v>
      </c>
      <c r="G2" s="3"/>
      <c r="H2" s="265" t="s">
        <v>6</v>
      </c>
      <c r="I2" s="265"/>
      <c r="J2" s="265"/>
      <c r="K2" s="265"/>
      <c r="L2" s="265"/>
      <c r="M2" s="265"/>
      <c r="N2" s="265"/>
      <c r="O2" s="265"/>
      <c r="P2" s="195"/>
    </row>
    <row r="3" spans="1:17" ht="14.25" customHeight="1" x14ac:dyDescent="0.25">
      <c r="A3" s="211" t="s">
        <v>4230</v>
      </c>
      <c r="B3" s="211"/>
      <c r="C3" s="211"/>
      <c r="D3" s="211"/>
      <c r="E3" s="211"/>
      <c r="F3" s="211"/>
      <c r="G3" s="211"/>
      <c r="H3" s="211"/>
      <c r="I3" s="211"/>
      <c r="J3" s="211"/>
      <c r="K3" s="211"/>
      <c r="L3" s="211"/>
      <c r="M3" s="211"/>
      <c r="N3" s="211"/>
      <c r="O3" s="211"/>
      <c r="P3" s="188"/>
      <c r="Q3" s="188"/>
    </row>
    <row r="4" spans="1:17" ht="19.5" customHeight="1" x14ac:dyDescent="0.25">
      <c r="A4" s="211" t="s">
        <v>137</v>
      </c>
      <c r="B4" s="211" t="s">
        <v>138</v>
      </c>
      <c r="C4" s="267" t="s">
        <v>9</v>
      </c>
      <c r="D4" s="211" t="s">
        <v>1626</v>
      </c>
      <c r="E4" s="211" t="s">
        <v>139</v>
      </c>
      <c r="F4" s="211" t="s">
        <v>4231</v>
      </c>
      <c r="G4" s="211"/>
      <c r="H4" s="211" t="s">
        <v>4232</v>
      </c>
      <c r="I4" s="211"/>
      <c r="J4" s="211" t="s">
        <v>10</v>
      </c>
      <c r="K4" s="211"/>
      <c r="L4" s="211"/>
      <c r="M4" s="211" t="s">
        <v>4233</v>
      </c>
      <c r="N4" s="211" t="s">
        <v>4234</v>
      </c>
      <c r="O4" s="211" t="s">
        <v>4235</v>
      </c>
    </row>
    <row r="5" spans="1:17" ht="19.5" customHeight="1" x14ac:dyDescent="0.25">
      <c r="A5" s="211"/>
      <c r="B5" s="211"/>
      <c r="C5" s="267"/>
      <c r="D5" s="211"/>
      <c r="E5" s="211"/>
      <c r="F5" s="143" t="s">
        <v>4236</v>
      </c>
      <c r="G5" s="143" t="s">
        <v>4237</v>
      </c>
      <c r="H5" s="143" t="s">
        <v>4236</v>
      </c>
      <c r="I5" s="143" t="s">
        <v>4237</v>
      </c>
      <c r="J5" s="143" t="s">
        <v>4236</v>
      </c>
      <c r="K5" s="143" t="s">
        <v>4237</v>
      </c>
      <c r="L5" s="143" t="s">
        <v>4238</v>
      </c>
      <c r="M5" s="211"/>
      <c r="N5" s="211"/>
      <c r="O5" s="211"/>
      <c r="P5" s="189"/>
      <c r="Q5" s="189"/>
    </row>
    <row r="6" spans="1:17" ht="24" customHeight="1" x14ac:dyDescent="0.25">
      <c r="A6" s="98" t="s">
        <v>374</v>
      </c>
      <c r="B6" s="98" t="s">
        <v>145</v>
      </c>
      <c r="C6" s="178" t="s">
        <v>375</v>
      </c>
      <c r="D6" s="98" t="s">
        <v>1648</v>
      </c>
      <c r="E6" s="98" t="s">
        <v>159</v>
      </c>
      <c r="F6" s="146" t="s">
        <v>4239</v>
      </c>
      <c r="G6" s="146"/>
      <c r="H6" s="146">
        <f>P6</f>
        <v>1009.9522365081967</v>
      </c>
      <c r="I6" s="146"/>
      <c r="J6" s="146">
        <f>F6*H6</f>
        <v>508248.3635003849</v>
      </c>
      <c r="K6" s="146"/>
      <c r="L6" s="147">
        <f>J6+K6</f>
        <v>508248.3635003849</v>
      </c>
      <c r="M6" s="184">
        <f>L6/$M$909-0.001</f>
        <v>8.5608329613020284E-2</v>
      </c>
      <c r="N6" s="147">
        <f>L6</f>
        <v>508248.3635003849</v>
      </c>
      <c r="O6" s="184">
        <f>M6</f>
        <v>8.5608329613020284E-2</v>
      </c>
      <c r="P6" s="187">
        <f>_xlfn.XLOOKUP(C6,Analítico!D:D,Analítico!I:I,0)</f>
        <v>1009.9522365081967</v>
      </c>
    </row>
    <row r="7" spans="1:17" ht="25.5" customHeight="1" x14ac:dyDescent="0.25">
      <c r="A7" s="64" t="s">
        <v>2831</v>
      </c>
      <c r="B7" s="64" t="s">
        <v>157</v>
      </c>
      <c r="C7" s="179" t="s">
        <v>2832</v>
      </c>
      <c r="D7" s="64" t="s">
        <v>1648</v>
      </c>
      <c r="E7" s="64" t="s">
        <v>255</v>
      </c>
      <c r="F7" s="148" t="s">
        <v>4240</v>
      </c>
      <c r="G7" s="148"/>
      <c r="H7" s="146">
        <f t="shared" ref="H7:H70" si="0">P7</f>
        <v>8.0399999999999991</v>
      </c>
      <c r="I7" s="148"/>
      <c r="J7" s="146">
        <f t="shared" ref="J7:J70" si="1">F7*H7</f>
        <v>261435.57047999997</v>
      </c>
      <c r="K7" s="148"/>
      <c r="L7" s="147">
        <f t="shared" ref="L7:L70" si="2">J7+K7</f>
        <v>261435.57047999997</v>
      </c>
      <c r="M7" s="184">
        <f t="shared" ref="M7:M30" si="3">L7/$M$909-0.001</f>
        <v>4.355006584725124E-2</v>
      </c>
      <c r="N7" s="149">
        <f>N6+L7</f>
        <v>769683.93398038484</v>
      </c>
      <c r="O7" s="185">
        <f>M7+O6</f>
        <v>0.12915839546027152</v>
      </c>
      <c r="P7" s="187">
        <f>_xlfn.XLOOKUP(C7,Analítico!D:D,Analítico!I:I,0)</f>
        <v>8.0399999999999991</v>
      </c>
    </row>
    <row r="8" spans="1:17" ht="24" customHeight="1" x14ac:dyDescent="0.25">
      <c r="A8" s="64" t="s">
        <v>1425</v>
      </c>
      <c r="B8" s="64" t="s">
        <v>145</v>
      </c>
      <c r="C8" s="179" t="s">
        <v>1426</v>
      </c>
      <c r="D8" s="64" t="s">
        <v>1643</v>
      </c>
      <c r="E8" s="64" t="s">
        <v>1427</v>
      </c>
      <c r="F8" s="148" t="s">
        <v>4241</v>
      </c>
      <c r="G8" s="148" t="s">
        <v>4242</v>
      </c>
      <c r="H8" s="146">
        <f t="shared" si="0"/>
        <v>206103.17497231581</v>
      </c>
      <c r="I8" s="148">
        <f>H8</f>
        <v>206103.17497231581</v>
      </c>
      <c r="J8" s="146">
        <f t="shared" si="1"/>
        <v>206103.17497231581</v>
      </c>
      <c r="K8" s="148">
        <f>G8*I8</f>
        <v>0</v>
      </c>
      <c r="L8" s="147">
        <f t="shared" si="2"/>
        <v>206103.17497231581</v>
      </c>
      <c r="M8" s="184">
        <f t="shared" si="3"/>
        <v>3.4121119897671449E-2</v>
      </c>
      <c r="N8" s="149">
        <f t="shared" ref="N8:N71" si="4">N7+L8</f>
        <v>975787.10895270063</v>
      </c>
      <c r="O8" s="185">
        <f t="shared" ref="O8:O71" si="5">M8+O7</f>
        <v>0.16327951535794297</v>
      </c>
      <c r="P8" s="187">
        <f>_xlfn.XLOOKUP(C8,Analítico!D:D,Analítico!I:I,0)</f>
        <v>206103.17497231581</v>
      </c>
    </row>
    <row r="9" spans="1:17" ht="25.5" customHeight="1" x14ac:dyDescent="0.25">
      <c r="A9" s="64" t="s">
        <v>264</v>
      </c>
      <c r="B9" s="64" t="s">
        <v>157</v>
      </c>
      <c r="C9" s="179" t="s">
        <v>265</v>
      </c>
      <c r="D9" s="64" t="s">
        <v>1665</v>
      </c>
      <c r="E9" s="64" t="s">
        <v>266</v>
      </c>
      <c r="F9" s="148" t="s">
        <v>4243</v>
      </c>
      <c r="G9" s="148"/>
      <c r="H9" s="146">
        <f t="shared" si="0"/>
        <v>12.777270999999999</v>
      </c>
      <c r="I9" s="148"/>
      <c r="J9" s="146">
        <f t="shared" si="1"/>
        <v>165250.02187337965</v>
      </c>
      <c r="K9" s="148"/>
      <c r="L9" s="147">
        <f t="shared" si="2"/>
        <v>165250.02187337965</v>
      </c>
      <c r="M9" s="184">
        <f t="shared" si="3"/>
        <v>2.7159516863761897E-2</v>
      </c>
      <c r="N9" s="149">
        <f t="shared" si="4"/>
        <v>1141037.1308260802</v>
      </c>
      <c r="O9" s="185">
        <f t="shared" si="5"/>
        <v>0.19043903222170486</v>
      </c>
      <c r="P9" s="187">
        <f>_xlfn.XLOOKUP(C9,Analítico!D:D,Analítico!I:I,0)</f>
        <v>12.777270999999999</v>
      </c>
    </row>
    <row r="10" spans="1:17" ht="24" customHeight="1" x14ac:dyDescent="0.25">
      <c r="A10" s="64" t="s">
        <v>1889</v>
      </c>
      <c r="B10" s="64" t="s">
        <v>162</v>
      </c>
      <c r="C10" s="179" t="s">
        <v>1890</v>
      </c>
      <c r="D10" s="64" t="s">
        <v>1648</v>
      </c>
      <c r="E10" s="64" t="s">
        <v>159</v>
      </c>
      <c r="F10" s="148" t="s">
        <v>4244</v>
      </c>
      <c r="G10" s="148"/>
      <c r="H10" s="146">
        <f t="shared" si="0"/>
        <v>396.57</v>
      </c>
      <c r="I10" s="148"/>
      <c r="J10" s="146">
        <f t="shared" si="1"/>
        <v>136911.82680000001</v>
      </c>
      <c r="K10" s="148"/>
      <c r="L10" s="147">
        <f t="shared" si="2"/>
        <v>136911.82680000001</v>
      </c>
      <c r="M10" s="184">
        <f t="shared" si="3"/>
        <v>2.2330531832408278E-2</v>
      </c>
      <c r="N10" s="149">
        <f t="shared" si="4"/>
        <v>1277948.9576260801</v>
      </c>
      <c r="O10" s="185">
        <f t="shared" si="5"/>
        <v>0.21276956405411313</v>
      </c>
      <c r="P10" s="187">
        <f>_xlfn.XLOOKUP(C10,Analítico!D:D,Analítico!I:I,0)</f>
        <v>396.57</v>
      </c>
    </row>
    <row r="11" spans="1:17" ht="25.5" customHeight="1" x14ac:dyDescent="0.25">
      <c r="A11" s="64" t="s">
        <v>1924</v>
      </c>
      <c r="B11" s="64" t="s">
        <v>196</v>
      </c>
      <c r="C11" s="179" t="s">
        <v>1925</v>
      </c>
      <c r="D11" s="64" t="s">
        <v>1648</v>
      </c>
      <c r="E11" s="64" t="s">
        <v>159</v>
      </c>
      <c r="F11" s="148" t="s">
        <v>4245</v>
      </c>
      <c r="G11" s="148"/>
      <c r="H11" s="146">
        <f t="shared" si="0"/>
        <v>642.01</v>
      </c>
      <c r="I11" s="148"/>
      <c r="J11" s="146">
        <f t="shared" si="1"/>
        <v>131560.68919999999</v>
      </c>
      <c r="K11" s="148"/>
      <c r="L11" s="147">
        <f t="shared" si="2"/>
        <v>131560.68919999999</v>
      </c>
      <c r="M11" s="184">
        <f t="shared" si="3"/>
        <v>2.1418668416117954E-2</v>
      </c>
      <c r="N11" s="149">
        <f t="shared" si="4"/>
        <v>1409509.64682608</v>
      </c>
      <c r="O11" s="185">
        <f t="shared" si="5"/>
        <v>0.23418823247023107</v>
      </c>
      <c r="P11" s="187">
        <f>_xlfn.XLOOKUP(C11,Analítico!D:D,Analítico!I:I,0)</f>
        <v>642.01</v>
      </c>
    </row>
    <row r="12" spans="1:17" ht="39" customHeight="1" x14ac:dyDescent="0.25">
      <c r="A12" s="64" t="s">
        <v>2141</v>
      </c>
      <c r="B12" s="64" t="s">
        <v>157</v>
      </c>
      <c r="C12" s="179" t="s">
        <v>2142</v>
      </c>
      <c r="D12" s="64" t="s">
        <v>1648</v>
      </c>
      <c r="E12" s="64" t="s">
        <v>159</v>
      </c>
      <c r="F12" s="148" t="s">
        <v>4246</v>
      </c>
      <c r="G12" s="148"/>
      <c r="H12" s="146">
        <f t="shared" si="0"/>
        <v>81.760000000000005</v>
      </c>
      <c r="I12" s="148"/>
      <c r="J12" s="146">
        <f t="shared" si="1"/>
        <v>127407.033152</v>
      </c>
      <c r="K12" s="148"/>
      <c r="L12" s="147">
        <f t="shared" si="2"/>
        <v>127407.033152</v>
      </c>
      <c r="M12" s="184">
        <f>L12/$M$909-0.001</f>
        <v>2.0710862473317264E-2</v>
      </c>
      <c r="N12" s="149">
        <f t="shared" si="4"/>
        <v>1536916.6799780801</v>
      </c>
      <c r="O12" s="185">
        <f t="shared" si="5"/>
        <v>0.25489909494354834</v>
      </c>
      <c r="P12" s="187">
        <f>_xlfn.XLOOKUP(C12,Analítico!D:D,Analítico!I:I,0)</f>
        <v>81.760000000000005</v>
      </c>
    </row>
    <row r="13" spans="1:17" ht="25.5" customHeight="1" x14ac:dyDescent="0.25">
      <c r="A13" s="64" t="s">
        <v>2862</v>
      </c>
      <c r="B13" s="64" t="s">
        <v>157</v>
      </c>
      <c r="C13" s="179" t="s">
        <v>2863</v>
      </c>
      <c r="D13" s="64" t="s">
        <v>2864</v>
      </c>
      <c r="E13" s="64" t="s">
        <v>266</v>
      </c>
      <c r="F13" s="148" t="s">
        <v>4247</v>
      </c>
      <c r="G13" s="148"/>
      <c r="H13" s="146">
        <f t="shared" si="0"/>
        <v>2.11</v>
      </c>
      <c r="I13" s="148"/>
      <c r="J13" s="146">
        <f t="shared" si="1"/>
        <v>107917.80487357</v>
      </c>
      <c r="K13" s="148"/>
      <c r="L13" s="147">
        <f t="shared" si="2"/>
        <v>107917.80487357</v>
      </c>
      <c r="M13" s="184">
        <f t="shared" si="3"/>
        <v>1.7389790281334923E-2</v>
      </c>
      <c r="N13" s="149">
        <f t="shared" si="4"/>
        <v>1644834.4848516502</v>
      </c>
      <c r="O13" s="185">
        <f t="shared" si="5"/>
        <v>0.27228888522488326</v>
      </c>
      <c r="P13" s="187">
        <f>_xlfn.XLOOKUP(C13,Analítico!D:D,Analítico!I:I,0)</f>
        <v>2.11</v>
      </c>
    </row>
    <row r="14" spans="1:17" ht="24" customHeight="1" x14ac:dyDescent="0.25">
      <c r="A14" s="64" t="s">
        <v>1131</v>
      </c>
      <c r="B14" s="64" t="s">
        <v>145</v>
      </c>
      <c r="C14" s="179" t="s">
        <v>2825</v>
      </c>
      <c r="D14" s="64" t="s">
        <v>1643</v>
      </c>
      <c r="E14" s="64" t="s">
        <v>596</v>
      </c>
      <c r="F14" s="148" t="s">
        <v>4241</v>
      </c>
      <c r="G14" s="148" t="s">
        <v>4242</v>
      </c>
      <c r="H14" s="146">
        <f t="shared" si="0"/>
        <v>107323.17919800003</v>
      </c>
      <c r="I14" s="148">
        <f>H14</f>
        <v>107323.17919800003</v>
      </c>
      <c r="J14" s="146">
        <f t="shared" si="1"/>
        <v>107323.17919800003</v>
      </c>
      <c r="K14" s="148">
        <f>G14*I14</f>
        <v>0</v>
      </c>
      <c r="L14" s="147">
        <f t="shared" si="2"/>
        <v>107323.17919800003</v>
      </c>
      <c r="M14" s="184">
        <f t="shared" si="3"/>
        <v>1.7288462780442555E-2</v>
      </c>
      <c r="N14" s="149">
        <f t="shared" si="4"/>
        <v>1752157.6640496503</v>
      </c>
      <c r="O14" s="185">
        <f t="shared" si="5"/>
        <v>0.28957734800532581</v>
      </c>
      <c r="P14" s="187">
        <f>_xlfn.XLOOKUP(C14,Analítico!D:D,Analítico!I:I,0)</f>
        <v>107323.17919800003</v>
      </c>
    </row>
    <row r="15" spans="1:17" ht="24" customHeight="1" x14ac:dyDescent="0.25">
      <c r="A15" s="64" t="s">
        <v>3107</v>
      </c>
      <c r="B15" s="64" t="s">
        <v>157</v>
      </c>
      <c r="C15" s="179" t="s">
        <v>3108</v>
      </c>
      <c r="D15" s="64" t="s">
        <v>1665</v>
      </c>
      <c r="E15" s="64" t="s">
        <v>266</v>
      </c>
      <c r="F15" s="148" t="s">
        <v>4248</v>
      </c>
      <c r="G15" s="148"/>
      <c r="H15" s="146">
        <f t="shared" si="0"/>
        <v>20.32</v>
      </c>
      <c r="I15" s="148"/>
      <c r="J15" s="146">
        <f t="shared" si="1"/>
        <v>103102.70707230401</v>
      </c>
      <c r="K15" s="148"/>
      <c r="L15" s="147">
        <f t="shared" si="2"/>
        <v>103102.70707230401</v>
      </c>
      <c r="M15" s="184">
        <f t="shared" si="3"/>
        <v>1.6569271008790999E-2</v>
      </c>
      <c r="N15" s="149">
        <f t="shared" si="4"/>
        <v>1855260.3711219544</v>
      </c>
      <c r="O15" s="185">
        <f t="shared" si="5"/>
        <v>0.30614661901411683</v>
      </c>
      <c r="P15" s="187">
        <f>_xlfn.XLOOKUP(C15,Analítico!D:D,Analítico!I:I,0)</f>
        <v>20.32</v>
      </c>
    </row>
    <row r="16" spans="1:17" ht="25.5" customHeight="1" x14ac:dyDescent="0.25">
      <c r="A16" s="64" t="s">
        <v>3109</v>
      </c>
      <c r="B16" s="64" t="s">
        <v>162</v>
      </c>
      <c r="C16" s="179" t="s">
        <v>1420</v>
      </c>
      <c r="D16" s="64" t="s">
        <v>1648</v>
      </c>
      <c r="E16" s="64" t="s">
        <v>259</v>
      </c>
      <c r="F16" s="148" t="s">
        <v>4249</v>
      </c>
      <c r="G16" s="148"/>
      <c r="H16" s="146">
        <f t="shared" si="0"/>
        <v>351.96306144262297</v>
      </c>
      <c r="I16" s="148"/>
      <c r="J16" s="146">
        <f t="shared" si="1"/>
        <v>538980.39395546785</v>
      </c>
      <c r="K16" s="148"/>
      <c r="L16" s="147">
        <f t="shared" si="2"/>
        <v>538980.39395546785</v>
      </c>
      <c r="M16" s="184">
        <f t="shared" si="3"/>
        <v>9.0845237421242245E-2</v>
      </c>
      <c r="N16" s="149">
        <f t="shared" si="4"/>
        <v>2394240.7650774224</v>
      </c>
      <c r="O16" s="185">
        <f t="shared" si="5"/>
        <v>0.39699185643535906</v>
      </c>
      <c r="P16" s="187">
        <f>_xlfn.XLOOKUP(C16,Analítico!D:D,Analítico!I:I,0)</f>
        <v>351.96306144262297</v>
      </c>
    </row>
    <row r="17" spans="1:16" ht="39" customHeight="1" x14ac:dyDescent="0.25">
      <c r="A17" s="64" t="s">
        <v>1931</v>
      </c>
      <c r="B17" s="64" t="s">
        <v>157</v>
      </c>
      <c r="C17" s="179" t="s">
        <v>1932</v>
      </c>
      <c r="D17" s="64" t="s">
        <v>1648</v>
      </c>
      <c r="E17" s="64" t="s">
        <v>159</v>
      </c>
      <c r="F17" s="148" t="s">
        <v>4250</v>
      </c>
      <c r="G17" s="148"/>
      <c r="H17" s="146">
        <f t="shared" si="0"/>
        <v>213.51</v>
      </c>
      <c r="I17" s="148"/>
      <c r="J17" s="146">
        <f t="shared" si="1"/>
        <v>89509.797300000006</v>
      </c>
      <c r="K17" s="148"/>
      <c r="L17" s="147">
        <f t="shared" si="2"/>
        <v>89509.797300000006</v>
      </c>
      <c r="M17" s="184">
        <f t="shared" si="3"/>
        <v>1.4252964072056794E-2</v>
      </c>
      <c r="N17" s="149">
        <f t="shared" si="4"/>
        <v>2483750.5623774226</v>
      </c>
      <c r="O17" s="185">
        <f t="shared" si="5"/>
        <v>0.41124482050741584</v>
      </c>
      <c r="P17" s="187">
        <f>_xlfn.XLOOKUP(C17,Analítico!D:D,Analítico!I:I,0)</f>
        <v>213.51</v>
      </c>
    </row>
    <row r="18" spans="1:16" ht="24" customHeight="1" x14ac:dyDescent="0.25">
      <c r="A18" s="64" t="s">
        <v>1598</v>
      </c>
      <c r="B18" s="64" t="s">
        <v>145</v>
      </c>
      <c r="C18" s="179" t="s">
        <v>1599</v>
      </c>
      <c r="D18" s="64" t="s">
        <v>1643</v>
      </c>
      <c r="E18" s="64" t="s">
        <v>1600</v>
      </c>
      <c r="F18" s="148" t="s">
        <v>4251</v>
      </c>
      <c r="G18" s="148" t="s">
        <v>4242</v>
      </c>
      <c r="H18" s="146">
        <f t="shared" si="0"/>
        <v>10379.07552</v>
      </c>
      <c r="I18" s="148">
        <f>H18</f>
        <v>10379.07552</v>
      </c>
      <c r="J18" s="146">
        <f t="shared" si="1"/>
        <v>83032.604160000003</v>
      </c>
      <c r="K18" s="148">
        <f>G18*I18</f>
        <v>0</v>
      </c>
      <c r="L18" s="147">
        <f t="shared" si="2"/>
        <v>83032.604160000003</v>
      </c>
      <c r="M18" s="184">
        <f>L18/$M$909-0.001</f>
        <v>1.3149214569406622E-2</v>
      </c>
      <c r="N18" s="149">
        <f t="shared" si="4"/>
        <v>2566783.1665374227</v>
      </c>
      <c r="O18" s="185">
        <f t="shared" si="5"/>
        <v>0.42439403507682244</v>
      </c>
      <c r="P18" s="187">
        <f>_xlfn.XLOOKUP(C18,Analítico!D:D,Analítico!I:I,0)</f>
        <v>10379.07552</v>
      </c>
    </row>
    <row r="19" spans="1:16" ht="24" customHeight="1" x14ac:dyDescent="0.25">
      <c r="A19" s="64" t="s">
        <v>1563</v>
      </c>
      <c r="B19" s="64" t="s">
        <v>145</v>
      </c>
      <c r="C19" s="179" t="s">
        <v>1564</v>
      </c>
      <c r="D19" s="64" t="s">
        <v>2563</v>
      </c>
      <c r="E19" s="64" t="s">
        <v>159</v>
      </c>
      <c r="F19" s="148" t="s">
        <v>4252</v>
      </c>
      <c r="G19" s="148"/>
      <c r="H19" s="146">
        <f t="shared" si="0"/>
        <v>1677.1819726311476</v>
      </c>
      <c r="I19" s="148"/>
      <c r="J19" s="146">
        <f t="shared" si="1"/>
        <v>81578.131148779023</v>
      </c>
      <c r="K19" s="148"/>
      <c r="L19" s="147">
        <f t="shared" si="2"/>
        <v>81578.131148779023</v>
      </c>
      <c r="M19" s="184">
        <f t="shared" si="3"/>
        <v>1.2901364331185494E-2</v>
      </c>
      <c r="N19" s="149">
        <f t="shared" si="4"/>
        <v>2648361.2976862015</v>
      </c>
      <c r="O19" s="185">
        <f t="shared" si="5"/>
        <v>0.43729539940800793</v>
      </c>
      <c r="P19" s="187">
        <f>_xlfn.XLOOKUP(C19,Analítico!D:D,Analítico!I:I,0)</f>
        <v>1677.1819726311476</v>
      </c>
    </row>
    <row r="20" spans="1:16" ht="24" customHeight="1" x14ac:dyDescent="0.25">
      <c r="A20" s="64" t="s">
        <v>2044</v>
      </c>
      <c r="B20" s="64" t="s">
        <v>162</v>
      </c>
      <c r="C20" s="179" t="s">
        <v>2042</v>
      </c>
      <c r="D20" s="64" t="s">
        <v>1648</v>
      </c>
      <c r="E20" s="64" t="s">
        <v>159</v>
      </c>
      <c r="F20" s="148" t="s">
        <v>4253</v>
      </c>
      <c r="G20" s="148"/>
      <c r="H20" s="146">
        <f t="shared" si="0"/>
        <v>114.93098870491802</v>
      </c>
      <c r="I20" s="148"/>
      <c r="J20" s="146">
        <f t="shared" si="1"/>
        <v>159574.32223350156</v>
      </c>
      <c r="K20" s="148"/>
      <c r="L20" s="147">
        <f t="shared" si="2"/>
        <v>159574.32223350156</v>
      </c>
      <c r="M20" s="184">
        <f t="shared" si="3"/>
        <v>2.6192346282415423E-2</v>
      </c>
      <c r="N20" s="149">
        <f t="shared" si="4"/>
        <v>2807935.6199197029</v>
      </c>
      <c r="O20" s="185">
        <f t="shared" si="5"/>
        <v>0.46348774569042334</v>
      </c>
      <c r="P20" s="187">
        <f>_xlfn.XLOOKUP(C20,Analítico!D:D,Analítico!I:I,0)</f>
        <v>114.93098870491802</v>
      </c>
    </row>
    <row r="21" spans="1:16" ht="25.5" customHeight="1" x14ac:dyDescent="0.25">
      <c r="A21" s="64" t="s">
        <v>2122</v>
      </c>
      <c r="B21" s="64" t="s">
        <v>162</v>
      </c>
      <c r="C21" s="179" t="s">
        <v>2123</v>
      </c>
      <c r="D21" s="64" t="s">
        <v>1648</v>
      </c>
      <c r="E21" s="64" t="s">
        <v>159</v>
      </c>
      <c r="F21" s="148" t="s">
        <v>4254</v>
      </c>
      <c r="G21" s="148"/>
      <c r="H21" s="146">
        <f t="shared" si="0"/>
        <v>275.02</v>
      </c>
      <c r="I21" s="148"/>
      <c r="J21" s="146">
        <f t="shared" si="1"/>
        <v>80721.945259999993</v>
      </c>
      <c r="K21" s="148"/>
      <c r="L21" s="147">
        <f t="shared" si="2"/>
        <v>80721.945259999993</v>
      </c>
      <c r="M21" s="184">
        <f t="shared" si="3"/>
        <v>1.2755465524636096E-2</v>
      </c>
      <c r="N21" s="149">
        <f t="shared" si="4"/>
        <v>2888657.5651797028</v>
      </c>
      <c r="O21" s="185">
        <f t="shared" si="5"/>
        <v>0.47624321121505941</v>
      </c>
      <c r="P21" s="187">
        <f>_xlfn.XLOOKUP(C21,Analítico!D:D,Analítico!I:I,0)</f>
        <v>275.02</v>
      </c>
    </row>
    <row r="22" spans="1:16" ht="24" customHeight="1" x14ac:dyDescent="0.25">
      <c r="A22" s="64" t="s">
        <v>1929</v>
      </c>
      <c r="B22" s="64" t="s">
        <v>162</v>
      </c>
      <c r="C22" s="179" t="s">
        <v>1930</v>
      </c>
      <c r="D22" s="64" t="s">
        <v>1648</v>
      </c>
      <c r="E22" s="64" t="s">
        <v>159</v>
      </c>
      <c r="F22" s="148" t="s">
        <v>4255</v>
      </c>
      <c r="G22" s="148"/>
      <c r="H22" s="146">
        <f t="shared" si="0"/>
        <v>1033.9000000000001</v>
      </c>
      <c r="I22" s="148"/>
      <c r="J22" s="146">
        <f t="shared" si="1"/>
        <v>79574.113500000007</v>
      </c>
      <c r="K22" s="148"/>
      <c r="L22" s="147">
        <f t="shared" si="2"/>
        <v>79574.113500000007</v>
      </c>
      <c r="M22" s="184">
        <f>L22/$M$909-0.001</f>
        <v>1.2559868650057482E-2</v>
      </c>
      <c r="N22" s="149">
        <f t="shared" si="4"/>
        <v>2968231.6786797028</v>
      </c>
      <c r="O22" s="185">
        <f t="shared" si="5"/>
        <v>0.4888030798651169</v>
      </c>
      <c r="P22" s="187">
        <f>_xlfn.XLOOKUP(C22,Analítico!D:D,Analítico!I:I,0)</f>
        <v>1033.9000000000001</v>
      </c>
    </row>
    <row r="23" spans="1:16" ht="24" customHeight="1" x14ac:dyDescent="0.25">
      <c r="A23" s="64" t="s">
        <v>2129</v>
      </c>
      <c r="B23" s="64" t="s">
        <v>162</v>
      </c>
      <c r="C23" s="179" t="s">
        <v>2130</v>
      </c>
      <c r="D23" s="64" t="s">
        <v>1648</v>
      </c>
      <c r="E23" s="64" t="s">
        <v>255</v>
      </c>
      <c r="F23" s="148" t="s">
        <v>4256</v>
      </c>
      <c r="G23" s="148"/>
      <c r="H23" s="146">
        <f t="shared" si="0"/>
        <v>56.64</v>
      </c>
      <c r="I23" s="148"/>
      <c r="J23" s="146">
        <f t="shared" si="1"/>
        <v>75786.953759999989</v>
      </c>
      <c r="K23" s="148"/>
      <c r="L23" s="147">
        <f t="shared" si="2"/>
        <v>75786.953759999989</v>
      </c>
      <c r="M23" s="184">
        <f t="shared" si="3"/>
        <v>1.1914515703320774E-2</v>
      </c>
      <c r="N23" s="149">
        <f t="shared" si="4"/>
        <v>3044018.6324397027</v>
      </c>
      <c r="O23" s="185">
        <f t="shared" si="5"/>
        <v>0.50071759556843765</v>
      </c>
      <c r="P23" s="187">
        <f>_xlfn.XLOOKUP(C23,Analítico!D:D,Analítico!I:I,0)</f>
        <v>56.64</v>
      </c>
    </row>
    <row r="24" spans="1:16" ht="24" customHeight="1" x14ac:dyDescent="0.25">
      <c r="A24" s="64" t="s">
        <v>2617</v>
      </c>
      <c r="B24" s="64" t="s">
        <v>157</v>
      </c>
      <c r="C24" s="179" t="s">
        <v>2618</v>
      </c>
      <c r="D24" s="64" t="s">
        <v>1665</v>
      </c>
      <c r="E24" s="64" t="s">
        <v>266</v>
      </c>
      <c r="F24" s="148" t="s">
        <v>4257</v>
      </c>
      <c r="G24" s="148"/>
      <c r="H24" s="146">
        <f t="shared" si="0"/>
        <v>20.350000000000001</v>
      </c>
      <c r="I24" s="148"/>
      <c r="J24" s="146">
        <f t="shared" si="1"/>
        <v>70697.099992695003</v>
      </c>
      <c r="K24" s="148"/>
      <c r="L24" s="147">
        <f t="shared" si="2"/>
        <v>70697.099992695003</v>
      </c>
      <c r="M24" s="184">
        <f t="shared" si="3"/>
        <v>1.1047176495920671E-2</v>
      </c>
      <c r="N24" s="149">
        <f t="shared" si="4"/>
        <v>3114715.7324323975</v>
      </c>
      <c r="O24" s="185">
        <f t="shared" si="5"/>
        <v>0.51176477206435833</v>
      </c>
      <c r="P24" s="187">
        <f>_xlfn.XLOOKUP(C24,Analítico!D:D,Analítico!I:I,0)</f>
        <v>20.350000000000001</v>
      </c>
    </row>
    <row r="25" spans="1:16" ht="24" customHeight="1" x14ac:dyDescent="0.25">
      <c r="A25" s="64" t="s">
        <v>2529</v>
      </c>
      <c r="B25" s="64" t="s">
        <v>157</v>
      </c>
      <c r="C25" s="179" t="s">
        <v>2530</v>
      </c>
      <c r="D25" s="64" t="s">
        <v>1665</v>
      </c>
      <c r="E25" s="64" t="s">
        <v>266</v>
      </c>
      <c r="F25" s="148" t="s">
        <v>4258</v>
      </c>
      <c r="G25" s="148"/>
      <c r="H25" s="146">
        <f t="shared" si="0"/>
        <v>20.32</v>
      </c>
      <c r="I25" s="148"/>
      <c r="J25" s="146">
        <f t="shared" si="1"/>
        <v>70367.980517503995</v>
      </c>
      <c r="K25" s="148"/>
      <c r="L25" s="147">
        <f t="shared" si="2"/>
        <v>70367.980517503995</v>
      </c>
      <c r="M25" s="184">
        <f t="shared" si="3"/>
        <v>1.0991092718703778E-2</v>
      </c>
      <c r="N25" s="149">
        <f t="shared" si="4"/>
        <v>3185083.7129499014</v>
      </c>
      <c r="O25" s="185">
        <f t="shared" si="5"/>
        <v>0.52275586478306213</v>
      </c>
      <c r="P25" s="187">
        <f>_xlfn.XLOOKUP(C25,Analítico!D:D,Analítico!I:I,0)</f>
        <v>20.32</v>
      </c>
    </row>
    <row r="26" spans="1:16" ht="25.5" customHeight="1" x14ac:dyDescent="0.25">
      <c r="A26" s="64" t="s">
        <v>3366</v>
      </c>
      <c r="B26" s="64" t="s">
        <v>157</v>
      </c>
      <c r="C26" s="179" t="s">
        <v>3367</v>
      </c>
      <c r="D26" s="64" t="s">
        <v>1665</v>
      </c>
      <c r="E26" s="64" t="s">
        <v>266</v>
      </c>
      <c r="F26" s="148" t="s">
        <v>4259</v>
      </c>
      <c r="G26" s="148"/>
      <c r="H26" s="146">
        <f t="shared" si="0"/>
        <v>17.5</v>
      </c>
      <c r="I26" s="148"/>
      <c r="J26" s="146">
        <f t="shared" si="1"/>
        <v>67558.847999999998</v>
      </c>
      <c r="K26" s="148"/>
      <c r="L26" s="147">
        <f t="shared" si="2"/>
        <v>67558.847999999998</v>
      </c>
      <c r="M26" s="184">
        <f t="shared" si="3"/>
        <v>1.0512401015051187E-2</v>
      </c>
      <c r="N26" s="149">
        <f t="shared" si="4"/>
        <v>3252642.5609499011</v>
      </c>
      <c r="O26" s="185">
        <f t="shared" si="5"/>
        <v>0.53326826579811337</v>
      </c>
      <c r="P26" s="187">
        <f>_xlfn.XLOOKUP(C26,Analítico!D:D,Analítico!I:I,0)</f>
        <v>17.5</v>
      </c>
    </row>
    <row r="27" spans="1:16" ht="25.5" customHeight="1" x14ac:dyDescent="0.25">
      <c r="A27" s="64" t="s">
        <v>2062</v>
      </c>
      <c r="B27" s="64" t="s">
        <v>162</v>
      </c>
      <c r="C27" s="179" t="s">
        <v>2063</v>
      </c>
      <c r="D27" s="64" t="s">
        <v>1648</v>
      </c>
      <c r="E27" s="64" t="s">
        <v>159</v>
      </c>
      <c r="F27" s="148" t="s">
        <v>4260</v>
      </c>
      <c r="G27" s="148"/>
      <c r="H27" s="146">
        <f t="shared" si="0"/>
        <v>244.37</v>
      </c>
      <c r="I27" s="148"/>
      <c r="J27" s="146">
        <f t="shared" si="1"/>
        <v>67556.086500000005</v>
      </c>
      <c r="K27" s="148"/>
      <c r="L27" s="147">
        <f t="shared" si="2"/>
        <v>67556.086500000005</v>
      </c>
      <c r="M27" s="184">
        <f>L27/$M$909-0.001</f>
        <v>1.0511930440191726E-2</v>
      </c>
      <c r="N27" s="149">
        <f t="shared" si="4"/>
        <v>3320198.6474499013</v>
      </c>
      <c r="O27" s="185">
        <f t="shared" si="5"/>
        <v>0.54378019623830509</v>
      </c>
      <c r="P27" s="187">
        <f>_xlfn.XLOOKUP(C27,Analítico!D:D,Analítico!I:I,0)</f>
        <v>244.37</v>
      </c>
    </row>
    <row r="28" spans="1:16" ht="24" customHeight="1" x14ac:dyDescent="0.25">
      <c r="A28" s="64" t="s">
        <v>3157</v>
      </c>
      <c r="B28" s="64" t="s">
        <v>157</v>
      </c>
      <c r="C28" s="179" t="s">
        <v>3158</v>
      </c>
      <c r="D28" s="64" t="s">
        <v>1665</v>
      </c>
      <c r="E28" s="64" t="s">
        <v>266</v>
      </c>
      <c r="F28" s="148" t="s">
        <v>4261</v>
      </c>
      <c r="G28" s="148"/>
      <c r="H28" s="146">
        <f t="shared" si="0"/>
        <v>20.32</v>
      </c>
      <c r="I28" s="148"/>
      <c r="J28" s="146">
        <f t="shared" si="1"/>
        <v>65106.332638992004</v>
      </c>
      <c r="K28" s="148"/>
      <c r="L28" s="147">
        <f t="shared" si="2"/>
        <v>65106.332638992004</v>
      </c>
      <c r="M28" s="184">
        <f t="shared" si="3"/>
        <v>1.0094478845456212E-2</v>
      </c>
      <c r="N28" s="149">
        <f t="shared" si="4"/>
        <v>3385304.9800888933</v>
      </c>
      <c r="O28" s="185">
        <f t="shared" si="5"/>
        <v>0.55387467508376131</v>
      </c>
      <c r="P28" s="187">
        <f>_xlfn.XLOOKUP(C28,Analítico!D:D,Analítico!I:I,0)</f>
        <v>20.32</v>
      </c>
    </row>
    <row r="29" spans="1:16" ht="24" customHeight="1" x14ac:dyDescent="0.25">
      <c r="A29" s="64" t="s">
        <v>2146</v>
      </c>
      <c r="B29" s="64" t="s">
        <v>162</v>
      </c>
      <c r="C29" s="179" t="s">
        <v>2147</v>
      </c>
      <c r="D29" s="64" t="s">
        <v>1648</v>
      </c>
      <c r="E29" s="64" t="s">
        <v>159</v>
      </c>
      <c r="F29" s="148" t="s">
        <v>4262</v>
      </c>
      <c r="G29" s="148"/>
      <c r="H29" s="146">
        <f t="shared" si="0"/>
        <v>123.23</v>
      </c>
      <c r="I29" s="148"/>
      <c r="J29" s="146">
        <f t="shared" si="1"/>
        <v>64149.101719999999</v>
      </c>
      <c r="K29" s="148"/>
      <c r="L29" s="147">
        <f t="shared" si="2"/>
        <v>64149.101719999999</v>
      </c>
      <c r="M29" s="184">
        <f t="shared" si="3"/>
        <v>9.9313614074051405E-3</v>
      </c>
      <c r="N29" s="149">
        <f t="shared" si="4"/>
        <v>3449454.0818088935</v>
      </c>
      <c r="O29" s="185">
        <f t="shared" si="5"/>
        <v>0.56380603649116645</v>
      </c>
      <c r="P29" s="187">
        <f>_xlfn.XLOOKUP(C29,Analítico!D:D,Analítico!I:I,0)</f>
        <v>123.23</v>
      </c>
    </row>
    <row r="30" spans="1:16" ht="25.5" customHeight="1" x14ac:dyDescent="0.25">
      <c r="A30" s="64" t="s">
        <v>3200</v>
      </c>
      <c r="B30" s="64" t="s">
        <v>157</v>
      </c>
      <c r="C30" s="179" t="s">
        <v>3201</v>
      </c>
      <c r="D30" s="64" t="s">
        <v>1648</v>
      </c>
      <c r="E30" s="64" t="s">
        <v>159</v>
      </c>
      <c r="F30" s="148" t="s">
        <v>4263</v>
      </c>
      <c r="G30" s="148"/>
      <c r="H30" s="146">
        <f t="shared" si="0"/>
        <v>486.92</v>
      </c>
      <c r="I30" s="148"/>
      <c r="J30" s="146">
        <f t="shared" si="1"/>
        <v>62123.931660000002</v>
      </c>
      <c r="K30" s="148"/>
      <c r="L30" s="147">
        <f t="shared" si="2"/>
        <v>62123.931660000002</v>
      </c>
      <c r="M30" s="184">
        <f t="shared" si="3"/>
        <v>9.5862612385213368E-3</v>
      </c>
      <c r="N30" s="149">
        <f t="shared" si="4"/>
        <v>3511578.0134688932</v>
      </c>
      <c r="O30" s="185">
        <f t="shared" si="5"/>
        <v>0.57339229772968781</v>
      </c>
      <c r="P30" s="187">
        <f>_xlfn.XLOOKUP(C30,Analítico!D:D,Analítico!I:I,0)</f>
        <v>486.92</v>
      </c>
    </row>
    <row r="31" spans="1:16" ht="24" customHeight="1" x14ac:dyDescent="0.25">
      <c r="A31" s="64" t="s">
        <v>2867</v>
      </c>
      <c r="B31" s="64" t="s">
        <v>157</v>
      </c>
      <c r="C31" s="179" t="s">
        <v>2868</v>
      </c>
      <c r="D31" s="64" t="s">
        <v>2864</v>
      </c>
      <c r="E31" s="64" t="s">
        <v>266</v>
      </c>
      <c r="F31" s="148" t="s">
        <v>4264</v>
      </c>
      <c r="G31" s="148"/>
      <c r="H31" s="146">
        <f t="shared" si="0"/>
        <v>1.1200000000000001</v>
      </c>
      <c r="I31" s="148"/>
      <c r="J31" s="146">
        <f t="shared" si="1"/>
        <v>58072.271719840006</v>
      </c>
      <c r="K31" s="148"/>
      <c r="L31" s="147">
        <f t="shared" si="2"/>
        <v>58072.271719840006</v>
      </c>
      <c r="M31" s="184">
        <f t="shared" ref="M31:M70" si="6">L31/$M$909-0.0002</f>
        <v>9.6958359961054168E-3</v>
      </c>
      <c r="N31" s="149">
        <f t="shared" si="4"/>
        <v>3569650.2851887331</v>
      </c>
      <c r="O31" s="185">
        <f t="shared" si="5"/>
        <v>0.58308813372579327</v>
      </c>
      <c r="P31" s="187">
        <f>_xlfn.XLOOKUP(C31,Analítico!D:D,Analítico!I:I,0)</f>
        <v>1.1200000000000001</v>
      </c>
    </row>
    <row r="32" spans="1:16" ht="25.5" customHeight="1" x14ac:dyDescent="0.25">
      <c r="A32" s="64" t="s">
        <v>3338</v>
      </c>
      <c r="B32" s="64" t="s">
        <v>157</v>
      </c>
      <c r="C32" s="179" t="s">
        <v>3339</v>
      </c>
      <c r="D32" s="64" t="s">
        <v>1665</v>
      </c>
      <c r="E32" s="64" t="s">
        <v>1604</v>
      </c>
      <c r="F32" s="148" t="s">
        <v>4265</v>
      </c>
      <c r="G32" s="148"/>
      <c r="H32" s="146">
        <f t="shared" si="0"/>
        <v>6992</v>
      </c>
      <c r="I32" s="148"/>
      <c r="J32" s="146">
        <f t="shared" si="1"/>
        <v>56872.928</v>
      </c>
      <c r="K32" s="148"/>
      <c r="L32" s="147">
        <f t="shared" si="2"/>
        <v>56872.928</v>
      </c>
      <c r="M32" s="184">
        <f t="shared" si="6"/>
        <v>9.4914611989259066E-3</v>
      </c>
      <c r="N32" s="149">
        <f t="shared" si="4"/>
        <v>3626523.213188733</v>
      </c>
      <c r="O32" s="185">
        <f t="shared" si="5"/>
        <v>0.59257959492471912</v>
      </c>
      <c r="P32" s="187">
        <f>_xlfn.XLOOKUP(C32,Analítico!D:D,Analítico!I:I,0)</f>
        <v>6992</v>
      </c>
    </row>
    <row r="33" spans="1:17" ht="25.5" customHeight="1" x14ac:dyDescent="0.25">
      <c r="A33" s="64" t="s">
        <v>2086</v>
      </c>
      <c r="B33" s="64" t="s">
        <v>162</v>
      </c>
      <c r="C33" s="179" t="s">
        <v>2081</v>
      </c>
      <c r="D33" s="64" t="s">
        <v>1648</v>
      </c>
      <c r="E33" s="64" t="s">
        <v>159</v>
      </c>
      <c r="F33" s="148" t="s">
        <v>4266</v>
      </c>
      <c r="G33" s="148"/>
      <c r="H33" s="146">
        <f t="shared" si="0"/>
        <v>192.30356795081968</v>
      </c>
      <c r="I33" s="148"/>
      <c r="J33" s="146">
        <f t="shared" si="1"/>
        <v>72587.770124772171</v>
      </c>
      <c r="K33" s="148"/>
      <c r="L33" s="147">
        <f t="shared" si="2"/>
        <v>72587.770124772171</v>
      </c>
      <c r="M33" s="184">
        <f t="shared" si="6"/>
        <v>1.2169357133868377E-2</v>
      </c>
      <c r="N33" s="149">
        <f t="shared" si="4"/>
        <v>3699110.9833135051</v>
      </c>
      <c r="O33" s="185">
        <f t="shared" si="5"/>
        <v>0.60474895205858747</v>
      </c>
      <c r="P33" s="187">
        <f>_xlfn.XLOOKUP(C33,Analítico!D:D,Analítico!I:I,0)</f>
        <v>192.30356795081968</v>
      </c>
    </row>
    <row r="34" spans="1:17" ht="24" customHeight="1" x14ac:dyDescent="0.25">
      <c r="A34" s="64" t="s">
        <v>3397</v>
      </c>
      <c r="B34" s="64" t="s">
        <v>157</v>
      </c>
      <c r="C34" s="179" t="s">
        <v>3398</v>
      </c>
      <c r="D34" s="64" t="s">
        <v>1665</v>
      </c>
      <c r="E34" s="64" t="s">
        <v>266</v>
      </c>
      <c r="F34" s="148" t="s">
        <v>4267</v>
      </c>
      <c r="G34" s="148"/>
      <c r="H34" s="146">
        <f t="shared" si="0"/>
        <v>14.02</v>
      </c>
      <c r="I34" s="148"/>
      <c r="J34" s="146">
        <f t="shared" si="1"/>
        <v>47308.142625792003</v>
      </c>
      <c r="K34" s="148"/>
      <c r="L34" s="147">
        <f t="shared" si="2"/>
        <v>47308.142625792003</v>
      </c>
      <c r="M34" s="184">
        <f t="shared" si="6"/>
        <v>7.8615689181875063E-3</v>
      </c>
      <c r="N34" s="149">
        <f t="shared" si="4"/>
        <v>3746419.125939297</v>
      </c>
      <c r="O34" s="185">
        <f t="shared" si="5"/>
        <v>0.61261052097677493</v>
      </c>
      <c r="P34" s="187">
        <f>Q34</f>
        <v>14.02</v>
      </c>
      <c r="Q34" s="187">
        <f>_xlfn.XLOOKUP(C34,CPUs!D:D,CPUs!I:I,0)</f>
        <v>14.02</v>
      </c>
    </row>
    <row r="35" spans="1:17" ht="24" customHeight="1" x14ac:dyDescent="0.25">
      <c r="A35" s="64" t="s">
        <v>3185</v>
      </c>
      <c r="B35" s="64" t="s">
        <v>162</v>
      </c>
      <c r="C35" s="179" t="s">
        <v>3186</v>
      </c>
      <c r="D35" s="64" t="s">
        <v>1648</v>
      </c>
      <c r="E35" s="64" t="s">
        <v>259</v>
      </c>
      <c r="F35" s="148" t="s">
        <v>4268</v>
      </c>
      <c r="G35" s="148"/>
      <c r="H35" s="146">
        <f t="shared" si="0"/>
        <v>127.68</v>
      </c>
      <c r="I35" s="148"/>
      <c r="J35" s="146">
        <f t="shared" si="1"/>
        <v>45964.800000000003</v>
      </c>
      <c r="K35" s="148"/>
      <c r="L35" s="147">
        <f t="shared" si="2"/>
        <v>45964.800000000003</v>
      </c>
      <c r="M35" s="184">
        <f t="shared" si="6"/>
        <v>7.6326559117263935E-3</v>
      </c>
      <c r="N35" s="149">
        <f t="shared" si="4"/>
        <v>3792383.9259392968</v>
      </c>
      <c r="O35" s="185">
        <f t="shared" si="5"/>
        <v>0.62024317688850128</v>
      </c>
      <c r="P35" s="187">
        <f>_xlfn.XLOOKUP(C35,Analítico!D:D,Analítico!I:I,0)</f>
        <v>127.68</v>
      </c>
    </row>
    <row r="36" spans="1:17" ht="24" customHeight="1" x14ac:dyDescent="0.25">
      <c r="A36" s="64" t="s">
        <v>2143</v>
      </c>
      <c r="B36" s="64" t="s">
        <v>157</v>
      </c>
      <c r="C36" s="179" t="s">
        <v>2144</v>
      </c>
      <c r="D36" s="64" t="s">
        <v>1648</v>
      </c>
      <c r="E36" s="64" t="s">
        <v>159</v>
      </c>
      <c r="F36" s="148" t="s">
        <v>4269</v>
      </c>
      <c r="G36" s="148"/>
      <c r="H36" s="146">
        <f t="shared" si="0"/>
        <v>193.2</v>
      </c>
      <c r="I36" s="148"/>
      <c r="J36" s="146">
        <f t="shared" si="1"/>
        <v>45004.007999999994</v>
      </c>
      <c r="K36" s="148"/>
      <c r="L36" s="147">
        <f t="shared" si="2"/>
        <v>45004.007999999994</v>
      </c>
      <c r="M36" s="184">
        <f t="shared" si="6"/>
        <v>7.4689316457937785E-3</v>
      </c>
      <c r="N36" s="149">
        <f t="shared" si="4"/>
        <v>3837387.9339392968</v>
      </c>
      <c r="O36" s="185">
        <f t="shared" si="5"/>
        <v>0.62771210853429504</v>
      </c>
      <c r="P36" s="187">
        <f>_xlfn.XLOOKUP(C36,Analítico!D:D,Analítico!I:I,0)</f>
        <v>193.2</v>
      </c>
    </row>
    <row r="37" spans="1:17" ht="24" customHeight="1" x14ac:dyDescent="0.25">
      <c r="A37" s="64" t="s">
        <v>3110</v>
      </c>
      <c r="B37" s="64" t="s">
        <v>162</v>
      </c>
      <c r="C37" s="179" t="s">
        <v>3111</v>
      </c>
      <c r="D37" s="64" t="s">
        <v>1648</v>
      </c>
      <c r="E37" s="64" t="s">
        <v>1724</v>
      </c>
      <c r="F37" s="148" t="s">
        <v>4270</v>
      </c>
      <c r="G37" s="148"/>
      <c r="H37" s="146">
        <f t="shared" si="0"/>
        <v>24.73</v>
      </c>
      <c r="I37" s="148"/>
      <c r="J37" s="146">
        <f t="shared" si="1"/>
        <v>43280.467599999996</v>
      </c>
      <c r="K37" s="148"/>
      <c r="L37" s="147">
        <f t="shared" si="2"/>
        <v>43280.467599999996</v>
      </c>
      <c r="M37" s="184">
        <f t="shared" si="6"/>
        <v>7.175230837715439E-3</v>
      </c>
      <c r="N37" s="149">
        <f t="shared" si="4"/>
        <v>3880668.4015392968</v>
      </c>
      <c r="O37" s="185">
        <f t="shared" si="5"/>
        <v>0.63488733937201047</v>
      </c>
      <c r="P37" s="187">
        <f>_xlfn.XLOOKUP(C37,Analítico!D:D,Analítico!I:I,0)</f>
        <v>24.73</v>
      </c>
    </row>
    <row r="38" spans="1:17" ht="24" customHeight="1" x14ac:dyDescent="0.25">
      <c r="A38" s="64" t="s">
        <v>3427</v>
      </c>
      <c r="B38" s="64" t="s">
        <v>157</v>
      </c>
      <c r="C38" s="179" t="s">
        <v>3428</v>
      </c>
      <c r="D38" s="64" t="s">
        <v>1665</v>
      </c>
      <c r="E38" s="64" t="s">
        <v>266</v>
      </c>
      <c r="F38" s="148" t="s">
        <v>4271</v>
      </c>
      <c r="G38" s="148"/>
      <c r="H38" s="146">
        <f t="shared" si="0"/>
        <v>13.44</v>
      </c>
      <c r="I38" s="148"/>
      <c r="J38" s="146">
        <f t="shared" si="1"/>
        <v>42775.373753280001</v>
      </c>
      <c r="K38" s="148"/>
      <c r="L38" s="147">
        <f t="shared" si="2"/>
        <v>42775.373753280001</v>
      </c>
      <c r="M38" s="184">
        <f t="shared" si="6"/>
        <v>7.0891600551929871E-3</v>
      </c>
      <c r="N38" s="149">
        <f t="shared" si="4"/>
        <v>3923443.7752925768</v>
      </c>
      <c r="O38" s="185">
        <f t="shared" si="5"/>
        <v>0.64197649942720347</v>
      </c>
      <c r="P38" s="187">
        <f>Q38</f>
        <v>13.44</v>
      </c>
      <c r="Q38" s="187">
        <f>_xlfn.XLOOKUP(C38,CPUs!D:D,CPUs!I:I,0)</f>
        <v>13.44</v>
      </c>
    </row>
    <row r="39" spans="1:17" ht="24" customHeight="1" x14ac:dyDescent="0.25">
      <c r="A39" s="64" t="s">
        <v>3088</v>
      </c>
      <c r="B39" s="64" t="s">
        <v>157</v>
      </c>
      <c r="C39" s="179" t="s">
        <v>3089</v>
      </c>
      <c r="D39" s="64" t="s">
        <v>1648</v>
      </c>
      <c r="E39" s="64" t="s">
        <v>1724</v>
      </c>
      <c r="F39" s="148" t="s">
        <v>4272</v>
      </c>
      <c r="G39" s="148"/>
      <c r="H39" s="146">
        <f t="shared" si="0"/>
        <v>26.58</v>
      </c>
      <c r="I39" s="148"/>
      <c r="J39" s="146">
        <f t="shared" si="1"/>
        <v>42004.918890000001</v>
      </c>
      <c r="K39" s="148"/>
      <c r="L39" s="147">
        <f t="shared" si="2"/>
        <v>42004.918890000001</v>
      </c>
      <c r="M39" s="184">
        <f t="shared" si="6"/>
        <v>6.9578702891200696E-3</v>
      </c>
      <c r="N39" s="149">
        <f t="shared" si="4"/>
        <v>3965448.6941825766</v>
      </c>
      <c r="O39" s="185">
        <f t="shared" si="5"/>
        <v>0.64893436971632357</v>
      </c>
      <c r="P39" s="187">
        <f>_xlfn.XLOOKUP(C39,Analítico!D:D,Analítico!I:I,0)</f>
        <v>26.58</v>
      </c>
    </row>
    <row r="40" spans="1:17" ht="24" customHeight="1" x14ac:dyDescent="0.25">
      <c r="A40" s="64" t="s">
        <v>3451</v>
      </c>
      <c r="B40" s="64" t="s">
        <v>157</v>
      </c>
      <c r="C40" s="179" t="s">
        <v>3452</v>
      </c>
      <c r="D40" s="64" t="s">
        <v>1665</v>
      </c>
      <c r="E40" s="64" t="s">
        <v>266</v>
      </c>
      <c r="F40" s="148" t="s">
        <v>4273</v>
      </c>
      <c r="G40" s="148"/>
      <c r="H40" s="146">
        <f t="shared" si="0"/>
        <v>21.26</v>
      </c>
      <c r="I40" s="148"/>
      <c r="J40" s="146">
        <f t="shared" si="1"/>
        <v>40674.647908858002</v>
      </c>
      <c r="K40" s="148"/>
      <c r="L40" s="147">
        <f t="shared" si="2"/>
        <v>40674.647908858002</v>
      </c>
      <c r="M40" s="184">
        <f t="shared" si="6"/>
        <v>6.7311847631384503E-3</v>
      </c>
      <c r="N40" s="149">
        <f t="shared" si="4"/>
        <v>4006123.3420914346</v>
      </c>
      <c r="O40" s="185">
        <f t="shared" si="5"/>
        <v>0.65566555447946206</v>
      </c>
      <c r="P40" s="187">
        <f>Q40</f>
        <v>21.26</v>
      </c>
      <c r="Q40" s="187">
        <f>_xlfn.XLOOKUP(C40,CPUs!D:D,CPUs!I:I,0)</f>
        <v>21.26</v>
      </c>
    </row>
    <row r="41" spans="1:17" ht="25.5" customHeight="1" x14ac:dyDescent="0.25">
      <c r="A41" s="64" t="s">
        <v>1807</v>
      </c>
      <c r="B41" s="64" t="s">
        <v>157</v>
      </c>
      <c r="C41" s="179" t="s">
        <v>1808</v>
      </c>
      <c r="D41" s="64" t="s">
        <v>1648</v>
      </c>
      <c r="E41" s="64" t="s">
        <v>159</v>
      </c>
      <c r="F41" s="148" t="s">
        <v>4274</v>
      </c>
      <c r="G41" s="148"/>
      <c r="H41" s="146">
        <f t="shared" si="0"/>
        <v>20.11</v>
      </c>
      <c r="I41" s="148"/>
      <c r="J41" s="146">
        <f t="shared" si="1"/>
        <v>35811.790104519998</v>
      </c>
      <c r="K41" s="148"/>
      <c r="L41" s="147">
        <f t="shared" si="2"/>
        <v>35811.790104519998</v>
      </c>
      <c r="M41" s="184">
        <f t="shared" si="6"/>
        <v>5.9025269221594208E-3</v>
      </c>
      <c r="N41" s="149">
        <f t="shared" si="4"/>
        <v>4041935.1321959547</v>
      </c>
      <c r="O41" s="185">
        <f t="shared" si="5"/>
        <v>0.66156808140162149</v>
      </c>
      <c r="P41" s="187">
        <f>_xlfn.XLOOKUP(C41,Analítico!D:D,Analítico!I:I,0)</f>
        <v>20.11</v>
      </c>
    </row>
    <row r="42" spans="1:17" ht="25.5" customHeight="1" x14ac:dyDescent="0.25">
      <c r="A42" s="64" t="s">
        <v>3492</v>
      </c>
      <c r="B42" s="64" t="s">
        <v>157</v>
      </c>
      <c r="C42" s="179" t="s">
        <v>3493</v>
      </c>
      <c r="D42" s="64" t="s">
        <v>1665</v>
      </c>
      <c r="E42" s="64" t="s">
        <v>266</v>
      </c>
      <c r="F42" s="148" t="s">
        <v>4275</v>
      </c>
      <c r="G42" s="148"/>
      <c r="H42" s="146">
        <f t="shared" si="0"/>
        <v>19.46</v>
      </c>
      <c r="I42" s="148"/>
      <c r="J42" s="146">
        <f t="shared" si="1"/>
        <v>35091.694027824</v>
      </c>
      <c r="K42" s="148"/>
      <c r="L42" s="147">
        <f t="shared" si="2"/>
        <v>35091.694027824</v>
      </c>
      <c r="M42" s="184">
        <f t="shared" si="6"/>
        <v>5.7798185715923801E-3</v>
      </c>
      <c r="N42" s="149">
        <f t="shared" si="4"/>
        <v>4077026.8262237785</v>
      </c>
      <c r="O42" s="185">
        <f t="shared" si="5"/>
        <v>0.66734789997321387</v>
      </c>
      <c r="P42" s="187">
        <f>Q42</f>
        <v>19.46</v>
      </c>
      <c r="Q42" s="187">
        <f>_xlfn.XLOOKUP(C42,CPUs!D:D,CPUs!I:I,0)</f>
        <v>19.46</v>
      </c>
    </row>
    <row r="43" spans="1:17" ht="51.75" customHeight="1" x14ac:dyDescent="0.25">
      <c r="A43" s="64" t="s">
        <v>2865</v>
      </c>
      <c r="B43" s="64" t="s">
        <v>157</v>
      </c>
      <c r="C43" s="179" t="s">
        <v>2866</v>
      </c>
      <c r="D43" s="64" t="s">
        <v>1656</v>
      </c>
      <c r="E43" s="64" t="s">
        <v>266</v>
      </c>
      <c r="F43" s="148" t="s">
        <v>4247</v>
      </c>
      <c r="G43" s="148"/>
      <c r="H43" s="146">
        <f t="shared" si="0"/>
        <v>0.65</v>
      </c>
      <c r="I43" s="148"/>
      <c r="J43" s="146">
        <f t="shared" si="1"/>
        <v>33244.82140655</v>
      </c>
      <c r="K43" s="148"/>
      <c r="L43" s="147">
        <f t="shared" si="2"/>
        <v>33244.82140655</v>
      </c>
      <c r="M43" s="184">
        <f t="shared" si="6"/>
        <v>5.4651012715012798E-3</v>
      </c>
      <c r="N43" s="149">
        <f t="shared" si="4"/>
        <v>4110271.6476303283</v>
      </c>
      <c r="O43" s="185">
        <f t="shared" si="5"/>
        <v>0.6728130012447151</v>
      </c>
      <c r="P43" s="187">
        <f>_xlfn.XLOOKUP(C43,Analítico!D:D,Analítico!I:I,0)</f>
        <v>0.65</v>
      </c>
      <c r="Q43" s="187">
        <f>_xlfn.XLOOKUP(C43,CPUs!D:D,CPUs!I:I,0)</f>
        <v>0.65</v>
      </c>
    </row>
    <row r="44" spans="1:17" ht="24" customHeight="1" x14ac:dyDescent="0.25">
      <c r="A44" s="64" t="s">
        <v>1641</v>
      </c>
      <c r="B44" s="64" t="s">
        <v>157</v>
      </c>
      <c r="C44" s="179" t="s">
        <v>1642</v>
      </c>
      <c r="D44" s="64" t="s">
        <v>1643</v>
      </c>
      <c r="E44" s="64" t="s">
        <v>1644</v>
      </c>
      <c r="F44" s="148" t="s">
        <v>4276</v>
      </c>
      <c r="G44" s="148"/>
      <c r="H44" s="146">
        <f t="shared" si="0"/>
        <v>14.74</v>
      </c>
      <c r="I44" s="148"/>
      <c r="J44" s="146">
        <f t="shared" si="1"/>
        <v>33329.787303999998</v>
      </c>
      <c r="K44" s="148"/>
      <c r="L44" s="147">
        <f t="shared" si="2"/>
        <v>33329.787303999998</v>
      </c>
      <c r="M44" s="184">
        <f t="shared" si="6"/>
        <v>5.47957992993027E-3</v>
      </c>
      <c r="N44" s="149">
        <f t="shared" si="4"/>
        <v>4143601.4349343283</v>
      </c>
      <c r="O44" s="185">
        <f t="shared" si="5"/>
        <v>0.67829258117464541</v>
      </c>
      <c r="P44" s="187">
        <f>_xlfn.XLOOKUP(C44,Analítico!D:D,Analítico!I:I,0)</f>
        <v>14.74</v>
      </c>
      <c r="Q44" s="187">
        <f>_xlfn.XLOOKUP(C44,CPUs!D:D,CPUs!I:I,0)</f>
        <v>14.74</v>
      </c>
    </row>
    <row r="45" spans="1:17" ht="25.5" customHeight="1" x14ac:dyDescent="0.25">
      <c r="A45" s="64" t="s">
        <v>3233</v>
      </c>
      <c r="B45" s="64" t="s">
        <v>162</v>
      </c>
      <c r="C45" s="179" t="s">
        <v>3234</v>
      </c>
      <c r="D45" s="64" t="s">
        <v>1648</v>
      </c>
      <c r="E45" s="64" t="s">
        <v>159</v>
      </c>
      <c r="F45" s="148" t="s">
        <v>4277</v>
      </c>
      <c r="G45" s="148"/>
      <c r="H45" s="146">
        <f t="shared" si="0"/>
        <v>394.87</v>
      </c>
      <c r="I45" s="148"/>
      <c r="J45" s="146">
        <f t="shared" si="1"/>
        <v>32769.779558599999</v>
      </c>
      <c r="K45" s="148"/>
      <c r="L45" s="147">
        <f t="shared" si="2"/>
        <v>32769.779558599999</v>
      </c>
      <c r="M45" s="184">
        <f t="shared" si="6"/>
        <v>5.3841515156302002E-3</v>
      </c>
      <c r="N45" s="149">
        <f t="shared" si="4"/>
        <v>4176371.2144929282</v>
      </c>
      <c r="O45" s="185">
        <f t="shared" si="5"/>
        <v>0.68367673269027562</v>
      </c>
      <c r="P45" s="187">
        <f>_xlfn.XLOOKUP(C45,Analítico!D:D,Analítico!I:I,0)</f>
        <v>394.87</v>
      </c>
      <c r="Q45" s="187">
        <f>_xlfn.XLOOKUP(C45,CPUs!D:D,CPUs!I:I,0)</f>
        <v>394.87</v>
      </c>
    </row>
    <row r="46" spans="1:17" ht="24" customHeight="1" x14ac:dyDescent="0.25">
      <c r="A46" s="64" t="s">
        <v>2803</v>
      </c>
      <c r="B46" s="64" t="s">
        <v>162</v>
      </c>
      <c r="C46" s="179" t="s">
        <v>2804</v>
      </c>
      <c r="D46" s="64" t="s">
        <v>1648</v>
      </c>
      <c r="E46" s="64" t="s">
        <v>255</v>
      </c>
      <c r="F46" s="148" t="s">
        <v>4278</v>
      </c>
      <c r="G46" s="148"/>
      <c r="H46" s="146">
        <f t="shared" si="0"/>
        <v>97.37</v>
      </c>
      <c r="I46" s="148"/>
      <c r="J46" s="146">
        <f t="shared" si="1"/>
        <v>32716.32</v>
      </c>
      <c r="K46" s="148"/>
      <c r="L46" s="147">
        <f t="shared" si="2"/>
        <v>32716.32</v>
      </c>
      <c r="M46" s="184">
        <f t="shared" si="6"/>
        <v>5.3750417114385891E-3</v>
      </c>
      <c r="N46" s="149">
        <f t="shared" si="4"/>
        <v>4209087.5344929285</v>
      </c>
      <c r="O46" s="185">
        <f t="shared" si="5"/>
        <v>0.68905177440171417</v>
      </c>
      <c r="P46" s="187">
        <f>_xlfn.XLOOKUP(C46,Analítico!D:D,Analítico!I:I,0)</f>
        <v>97.37</v>
      </c>
      <c r="Q46" s="187">
        <f>_xlfn.XLOOKUP(C46,CPUs!D:D,CPUs!I:I,0)</f>
        <v>97.37</v>
      </c>
    </row>
    <row r="47" spans="1:17" ht="25.5" customHeight="1" x14ac:dyDescent="0.25">
      <c r="A47" s="64" t="s">
        <v>2038</v>
      </c>
      <c r="B47" s="64" t="s">
        <v>157</v>
      </c>
      <c r="C47" s="179" t="s">
        <v>2039</v>
      </c>
      <c r="D47" s="64" t="s">
        <v>1648</v>
      </c>
      <c r="E47" s="64" t="s">
        <v>159</v>
      </c>
      <c r="F47" s="148" t="s">
        <v>4279</v>
      </c>
      <c r="G47" s="148"/>
      <c r="H47" s="146">
        <f t="shared" si="0"/>
        <v>55</v>
      </c>
      <c r="I47" s="148"/>
      <c r="J47" s="146">
        <f t="shared" si="1"/>
        <v>31602.037499999999</v>
      </c>
      <c r="K47" s="148"/>
      <c r="L47" s="147">
        <f t="shared" si="2"/>
        <v>31602.037499999999</v>
      </c>
      <c r="M47" s="184">
        <f t="shared" si="6"/>
        <v>5.1851618161500579E-3</v>
      </c>
      <c r="N47" s="149">
        <f t="shared" si="4"/>
        <v>4240689.5719929282</v>
      </c>
      <c r="O47" s="185">
        <f t="shared" si="5"/>
        <v>0.6942369362178642</v>
      </c>
      <c r="P47" s="187">
        <f>_xlfn.XLOOKUP(C47,Analítico!D:D,Analítico!I:I,0)</f>
        <v>55</v>
      </c>
      <c r="Q47" s="187">
        <f>_xlfn.XLOOKUP(C47,CPUs!D:D,CPUs!I:I,0)</f>
        <v>55</v>
      </c>
    </row>
    <row r="48" spans="1:17" ht="24" customHeight="1" x14ac:dyDescent="0.25">
      <c r="A48" s="64" t="s">
        <v>2561</v>
      </c>
      <c r="B48" s="64" t="s">
        <v>157</v>
      </c>
      <c r="C48" s="179" t="s">
        <v>2562</v>
      </c>
      <c r="D48" s="64" t="s">
        <v>2563</v>
      </c>
      <c r="E48" s="64" t="s">
        <v>164</v>
      </c>
      <c r="F48" s="148" t="s">
        <v>4280</v>
      </c>
      <c r="G48" s="148"/>
      <c r="H48" s="146">
        <f t="shared" si="0"/>
        <v>1729.12</v>
      </c>
      <c r="I48" s="148"/>
      <c r="J48" s="146">
        <f t="shared" si="1"/>
        <v>31124.159999999996</v>
      </c>
      <c r="K48" s="148"/>
      <c r="L48" s="147">
        <f t="shared" si="2"/>
        <v>31124.159999999996</v>
      </c>
      <c r="M48" s="184">
        <f t="shared" si="6"/>
        <v>5.1037288495004466E-3</v>
      </c>
      <c r="N48" s="149">
        <f t="shared" si="4"/>
        <v>4271813.7319929283</v>
      </c>
      <c r="O48" s="185">
        <f t="shared" si="5"/>
        <v>0.6993406650673647</v>
      </c>
      <c r="P48" s="187">
        <f>_xlfn.XLOOKUP(C48,Analítico!D:D,Analítico!I:I,0)</f>
        <v>1729.12</v>
      </c>
      <c r="Q48" s="187">
        <f>_xlfn.XLOOKUP(C48,CPUs!D:D,CPUs!I:I,0)</f>
        <v>1729.12</v>
      </c>
    </row>
    <row r="49" spans="1:17" ht="39" customHeight="1" x14ac:dyDescent="0.25">
      <c r="A49" s="64" t="s">
        <v>3070</v>
      </c>
      <c r="B49" s="64" t="s">
        <v>162</v>
      </c>
      <c r="C49" s="179" t="s">
        <v>3071</v>
      </c>
      <c r="D49" s="64" t="s">
        <v>1648</v>
      </c>
      <c r="E49" s="64" t="s">
        <v>164</v>
      </c>
      <c r="F49" s="148" t="s">
        <v>4241</v>
      </c>
      <c r="G49" s="148"/>
      <c r="H49" s="146">
        <f t="shared" si="0"/>
        <v>29152.01</v>
      </c>
      <c r="I49" s="148"/>
      <c r="J49" s="146">
        <f t="shared" si="1"/>
        <v>29152.01</v>
      </c>
      <c r="K49" s="148"/>
      <c r="L49" s="147">
        <f t="shared" si="2"/>
        <v>29152.01</v>
      </c>
      <c r="M49" s="184">
        <f t="shared" si="6"/>
        <v>4.7676635918182378E-3</v>
      </c>
      <c r="N49" s="149">
        <f t="shared" si="4"/>
        <v>4300965.7419929281</v>
      </c>
      <c r="O49" s="185">
        <f t="shared" si="5"/>
        <v>0.70410832865918294</v>
      </c>
      <c r="P49" s="187">
        <f>_xlfn.XLOOKUP(C49,Analítico!D:D,Analítico!I:I,0)</f>
        <v>29152.01</v>
      </c>
      <c r="Q49" s="187">
        <f>_xlfn.XLOOKUP(C49,CPUs!D:D,CPUs!I:I,0)</f>
        <v>29152.01</v>
      </c>
    </row>
    <row r="50" spans="1:17" ht="24" customHeight="1" x14ac:dyDescent="0.25">
      <c r="A50" s="64" t="s">
        <v>2139</v>
      </c>
      <c r="B50" s="64" t="s">
        <v>157</v>
      </c>
      <c r="C50" s="179" t="s">
        <v>2140</v>
      </c>
      <c r="D50" s="64" t="s">
        <v>1648</v>
      </c>
      <c r="E50" s="64" t="s">
        <v>259</v>
      </c>
      <c r="F50" s="148" t="s">
        <v>4281</v>
      </c>
      <c r="G50" s="148"/>
      <c r="H50" s="146">
        <f t="shared" si="0"/>
        <v>2.31</v>
      </c>
      <c r="I50" s="148"/>
      <c r="J50" s="146">
        <f t="shared" si="1"/>
        <v>28999.331592000002</v>
      </c>
      <c r="K50" s="148"/>
      <c r="L50" s="147">
        <f t="shared" si="2"/>
        <v>28999.331592000002</v>
      </c>
      <c r="M50" s="184">
        <f t="shared" si="6"/>
        <v>4.7416463474265697E-3</v>
      </c>
      <c r="N50" s="149">
        <f t="shared" si="4"/>
        <v>4329965.0735849282</v>
      </c>
      <c r="O50" s="185">
        <f t="shared" si="5"/>
        <v>0.70884997500660951</v>
      </c>
      <c r="P50" s="187">
        <f>_xlfn.XLOOKUP(C50,Analítico!D:D,Analítico!I:I,0)</f>
        <v>2.31</v>
      </c>
      <c r="Q50" s="187">
        <f>_xlfn.XLOOKUP(C50,CPUs!D:D,CPUs!I:I,0)</f>
        <v>2.31</v>
      </c>
    </row>
    <row r="51" spans="1:17" ht="24" customHeight="1" x14ac:dyDescent="0.25">
      <c r="A51" s="64" t="s">
        <v>3350</v>
      </c>
      <c r="B51" s="64" t="s">
        <v>157</v>
      </c>
      <c r="C51" s="179" t="s">
        <v>3351</v>
      </c>
      <c r="D51" s="64" t="s">
        <v>1665</v>
      </c>
      <c r="E51" s="64" t="s">
        <v>1604</v>
      </c>
      <c r="F51" s="148" t="s">
        <v>4282</v>
      </c>
      <c r="G51" s="148"/>
      <c r="H51" s="146">
        <f t="shared" si="0"/>
        <v>3574</v>
      </c>
      <c r="I51" s="148"/>
      <c r="J51" s="146">
        <f t="shared" si="1"/>
        <v>28706.939839999999</v>
      </c>
      <c r="K51" s="148"/>
      <c r="L51" s="147">
        <f t="shared" si="2"/>
        <v>28706.939839999999</v>
      </c>
      <c r="M51" s="184">
        <f t="shared" si="6"/>
        <v>4.6918211771910228E-3</v>
      </c>
      <c r="N51" s="149">
        <f t="shared" si="4"/>
        <v>4358672.0134249283</v>
      </c>
      <c r="O51" s="185">
        <f t="shared" si="5"/>
        <v>0.71354179618380054</v>
      </c>
      <c r="P51" s="187">
        <f>_xlfn.XLOOKUP(C51,Analítico!D:D,Analítico!I:I,0)</f>
        <v>3574</v>
      </c>
      <c r="Q51" s="187">
        <f>_xlfn.XLOOKUP(C51,CPUs!D:D,CPUs!I:I,0)</f>
        <v>3574</v>
      </c>
    </row>
    <row r="52" spans="1:17" ht="24" customHeight="1" x14ac:dyDescent="0.25">
      <c r="A52" s="64" t="s">
        <v>1862</v>
      </c>
      <c r="B52" s="64" t="s">
        <v>162</v>
      </c>
      <c r="C52" s="179" t="s">
        <v>1863</v>
      </c>
      <c r="D52" s="64" t="s">
        <v>1648</v>
      </c>
      <c r="E52" s="64" t="s">
        <v>164</v>
      </c>
      <c r="F52" s="148" t="s">
        <v>4283</v>
      </c>
      <c r="G52" s="148"/>
      <c r="H52" s="146">
        <f t="shared" si="0"/>
        <v>3145.46</v>
      </c>
      <c r="I52" s="148"/>
      <c r="J52" s="146">
        <f t="shared" si="1"/>
        <v>28309.14</v>
      </c>
      <c r="K52" s="148"/>
      <c r="L52" s="147">
        <f t="shared" si="2"/>
        <v>28309.14</v>
      </c>
      <c r="M52" s="184">
        <f t="shared" si="6"/>
        <v>4.624033886297561E-3</v>
      </c>
      <c r="N52" s="149">
        <f t="shared" si="4"/>
        <v>4386981.153424928</v>
      </c>
      <c r="O52" s="185">
        <f t="shared" si="5"/>
        <v>0.71816583007009804</v>
      </c>
      <c r="P52" s="187">
        <f>_xlfn.XLOOKUP(C52,Analítico!D:D,Analítico!I:I,0)</f>
        <v>3145.46</v>
      </c>
      <c r="Q52" s="187">
        <f>_xlfn.XLOOKUP(C52,CPUs!D:D,CPUs!I:I,0)</f>
        <v>3145.46</v>
      </c>
    </row>
    <row r="53" spans="1:17" ht="25.5" customHeight="1" x14ac:dyDescent="0.25">
      <c r="A53" s="64" t="s">
        <v>3225</v>
      </c>
      <c r="B53" s="64" t="s">
        <v>162</v>
      </c>
      <c r="C53" s="179" t="s">
        <v>3226</v>
      </c>
      <c r="D53" s="64" t="s">
        <v>1648</v>
      </c>
      <c r="E53" s="64" t="s">
        <v>164</v>
      </c>
      <c r="F53" s="148" t="s">
        <v>4284</v>
      </c>
      <c r="G53" s="148"/>
      <c r="H53" s="146">
        <f t="shared" si="0"/>
        <v>119.21</v>
      </c>
      <c r="I53" s="148"/>
      <c r="J53" s="146">
        <f t="shared" si="1"/>
        <v>27696.774560000002</v>
      </c>
      <c r="K53" s="148"/>
      <c r="L53" s="147">
        <f t="shared" si="2"/>
        <v>27696.774560000002</v>
      </c>
      <c r="M53" s="184">
        <f t="shared" si="6"/>
        <v>4.519683431520146E-3</v>
      </c>
      <c r="N53" s="149">
        <f t="shared" si="4"/>
        <v>4414677.9279849278</v>
      </c>
      <c r="O53" s="185">
        <f t="shared" si="5"/>
        <v>0.72268551350161814</v>
      </c>
      <c r="P53" s="187">
        <f>_xlfn.XLOOKUP(C53,Analítico!D:D,Analítico!I:I,0)</f>
        <v>119.21</v>
      </c>
      <c r="Q53" s="187">
        <f>_xlfn.XLOOKUP(C53,CPUs!D:D,CPUs!I:I,0)</f>
        <v>119.21</v>
      </c>
    </row>
    <row r="54" spans="1:17" ht="24" customHeight="1" x14ac:dyDescent="0.25">
      <c r="A54" s="64" t="s">
        <v>3648</v>
      </c>
      <c r="B54" s="64" t="s">
        <v>157</v>
      </c>
      <c r="C54" s="179" t="s">
        <v>3649</v>
      </c>
      <c r="D54" s="64" t="s">
        <v>1665</v>
      </c>
      <c r="E54" s="64" t="s">
        <v>266</v>
      </c>
      <c r="F54" s="148" t="s">
        <v>4285</v>
      </c>
      <c r="G54" s="148"/>
      <c r="H54" s="146">
        <f t="shared" si="0"/>
        <v>20.420000000000002</v>
      </c>
      <c r="I54" s="148"/>
      <c r="J54" s="146">
        <f t="shared" si="1"/>
        <v>27248.616912198002</v>
      </c>
      <c r="K54" s="148"/>
      <c r="L54" s="147">
        <f t="shared" si="2"/>
        <v>27248.616912198002</v>
      </c>
      <c r="M54" s="184">
        <f t="shared" si="6"/>
        <v>4.443314891910668E-3</v>
      </c>
      <c r="N54" s="149">
        <f t="shared" si="4"/>
        <v>4441926.544897126</v>
      </c>
      <c r="O54" s="185">
        <f t="shared" si="5"/>
        <v>0.72712882839352877</v>
      </c>
      <c r="P54" s="187">
        <f>Q54</f>
        <v>20.420000000000002</v>
      </c>
      <c r="Q54" s="187">
        <f>_xlfn.XLOOKUP(C54,CPUs!D:D,CPUs!I:I,0)</f>
        <v>20.420000000000002</v>
      </c>
    </row>
    <row r="55" spans="1:17" ht="24" customHeight="1" x14ac:dyDescent="0.25">
      <c r="A55" s="64" t="s">
        <v>3231</v>
      </c>
      <c r="B55" s="64" t="s">
        <v>162</v>
      </c>
      <c r="C55" s="179" t="s">
        <v>3232</v>
      </c>
      <c r="D55" s="64" t="s">
        <v>1648</v>
      </c>
      <c r="E55" s="64" t="s">
        <v>159</v>
      </c>
      <c r="F55" s="148" t="s">
        <v>4286</v>
      </c>
      <c r="G55" s="148"/>
      <c r="H55" s="146">
        <f t="shared" si="0"/>
        <v>933.79</v>
      </c>
      <c r="I55" s="148"/>
      <c r="J55" s="146">
        <f t="shared" si="1"/>
        <v>25853.283455999997</v>
      </c>
      <c r="K55" s="148"/>
      <c r="L55" s="147">
        <f t="shared" si="2"/>
        <v>25853.283455999997</v>
      </c>
      <c r="M55" s="184">
        <f t="shared" si="6"/>
        <v>4.2055423606580811E-3</v>
      </c>
      <c r="N55" s="149">
        <f t="shared" si="4"/>
        <v>4467779.8283531256</v>
      </c>
      <c r="O55" s="185">
        <f t="shared" si="5"/>
        <v>0.73133437075418684</v>
      </c>
      <c r="P55" s="187">
        <f>_xlfn.XLOOKUP(C55,Analítico!D:D,Analítico!I:I,0)</f>
        <v>933.79</v>
      </c>
      <c r="Q55" s="187">
        <f>_xlfn.XLOOKUP(C55,CPUs!D:D,CPUs!I:I,0)</f>
        <v>933.79</v>
      </c>
    </row>
    <row r="56" spans="1:17" ht="24" customHeight="1" x14ac:dyDescent="0.25">
      <c r="A56" s="64" t="s">
        <v>3447</v>
      </c>
      <c r="B56" s="64" t="s">
        <v>157</v>
      </c>
      <c r="C56" s="179" t="s">
        <v>3448</v>
      </c>
      <c r="D56" s="64" t="s">
        <v>1665</v>
      </c>
      <c r="E56" s="64" t="s">
        <v>266</v>
      </c>
      <c r="F56" s="148" t="s">
        <v>4287</v>
      </c>
      <c r="G56" s="148"/>
      <c r="H56" s="146">
        <f t="shared" si="0"/>
        <v>13.44</v>
      </c>
      <c r="I56" s="148"/>
      <c r="J56" s="146">
        <f t="shared" si="1"/>
        <v>25891.062261120001</v>
      </c>
      <c r="K56" s="148"/>
      <c r="L56" s="147">
        <f t="shared" si="2"/>
        <v>25891.062261120001</v>
      </c>
      <c r="M56" s="184">
        <f t="shared" si="6"/>
        <v>4.2119800778081858E-3</v>
      </c>
      <c r="N56" s="149">
        <f t="shared" si="4"/>
        <v>4493670.890614246</v>
      </c>
      <c r="O56" s="185">
        <f t="shared" si="5"/>
        <v>0.73554635083199504</v>
      </c>
      <c r="P56" s="187">
        <f t="shared" ref="P56:P57" si="7">Q56</f>
        <v>13.44</v>
      </c>
      <c r="Q56" s="187">
        <f>_xlfn.XLOOKUP(C56,CPUs!D:D,CPUs!I:I,0)</f>
        <v>13.44</v>
      </c>
    </row>
    <row r="57" spans="1:17" ht="25.5" customHeight="1" x14ac:dyDescent="0.25">
      <c r="A57" s="64" t="s">
        <v>3381</v>
      </c>
      <c r="B57" s="64" t="s">
        <v>157</v>
      </c>
      <c r="C57" s="179" t="s">
        <v>3382</v>
      </c>
      <c r="D57" s="64" t="s">
        <v>1665</v>
      </c>
      <c r="E57" s="64" t="s">
        <v>266</v>
      </c>
      <c r="F57" s="148" t="s">
        <v>4288</v>
      </c>
      <c r="G57" s="148"/>
      <c r="H57" s="146">
        <f t="shared" si="0"/>
        <v>13.44</v>
      </c>
      <c r="I57" s="148"/>
      <c r="J57" s="146">
        <f t="shared" si="1"/>
        <v>25044.90069984</v>
      </c>
      <c r="K57" s="148"/>
      <c r="L57" s="147">
        <f t="shared" si="2"/>
        <v>25044.90069984</v>
      </c>
      <c r="M57" s="184">
        <f t="shared" si="6"/>
        <v>4.0677894720569279E-3</v>
      </c>
      <c r="N57" s="149">
        <f t="shared" si="4"/>
        <v>4518715.7913140859</v>
      </c>
      <c r="O57" s="185">
        <f t="shared" si="5"/>
        <v>0.73961414030405193</v>
      </c>
      <c r="P57" s="187">
        <f t="shared" si="7"/>
        <v>13.44</v>
      </c>
      <c r="Q57" s="187">
        <f>_xlfn.XLOOKUP(C57,CPUs!D:D,CPUs!I:I,0)</f>
        <v>13.44</v>
      </c>
    </row>
    <row r="58" spans="1:17" ht="24" customHeight="1" x14ac:dyDescent="0.25">
      <c r="A58" s="64" t="s">
        <v>2873</v>
      </c>
      <c r="B58" s="64" t="s">
        <v>157</v>
      </c>
      <c r="C58" s="179" t="s">
        <v>2874</v>
      </c>
      <c r="D58" s="64" t="s">
        <v>1643</v>
      </c>
      <c r="E58" s="64" t="s">
        <v>266</v>
      </c>
      <c r="F58" s="148" t="s">
        <v>4289</v>
      </c>
      <c r="G58" s="148"/>
      <c r="H58" s="146">
        <f t="shared" si="0"/>
        <v>1.27</v>
      </c>
      <c r="I58" s="148"/>
      <c r="J58" s="146">
        <f t="shared" si="1"/>
        <v>24715.334586504003</v>
      </c>
      <c r="K58" s="148"/>
      <c r="L58" s="147">
        <f t="shared" si="2"/>
        <v>24715.334586504003</v>
      </c>
      <c r="M58" s="184">
        <f t="shared" si="6"/>
        <v>4.011629585232099E-3</v>
      </c>
      <c r="N58" s="149">
        <f t="shared" si="4"/>
        <v>4543431.1259005899</v>
      </c>
      <c r="O58" s="185">
        <f t="shared" si="5"/>
        <v>0.74362576988928397</v>
      </c>
      <c r="P58" s="187">
        <f>_xlfn.XLOOKUP(C58,Analítico!D:D,Analítico!I:I,0)</f>
        <v>1.27</v>
      </c>
      <c r="Q58" s="187">
        <f>_xlfn.XLOOKUP(C58,CPUs!D:D,CPUs!I:I,0)</f>
        <v>1.27</v>
      </c>
    </row>
    <row r="59" spans="1:17" ht="39" customHeight="1" x14ac:dyDescent="0.25">
      <c r="A59" s="64" t="s">
        <v>1788</v>
      </c>
      <c r="B59" s="64" t="s">
        <v>204</v>
      </c>
      <c r="C59" s="179" t="s">
        <v>1789</v>
      </c>
      <c r="D59" s="64" t="s">
        <v>1665</v>
      </c>
      <c r="E59" s="64" t="s">
        <v>1787</v>
      </c>
      <c r="F59" s="148" t="s">
        <v>4290</v>
      </c>
      <c r="G59" s="148"/>
      <c r="H59" s="146">
        <f t="shared" si="0"/>
        <v>20.010000000000002</v>
      </c>
      <c r="I59" s="148"/>
      <c r="J59" s="146">
        <f t="shared" si="1"/>
        <v>34591.473693300002</v>
      </c>
      <c r="K59" s="148"/>
      <c r="L59" s="147">
        <f t="shared" si="2"/>
        <v>34591.473693300002</v>
      </c>
      <c r="M59" s="184">
        <f t="shared" si="6"/>
        <v>5.6945782624781205E-3</v>
      </c>
      <c r="N59" s="149">
        <f t="shared" si="4"/>
        <v>4578022.5995938899</v>
      </c>
      <c r="O59" s="185">
        <f t="shared" si="5"/>
        <v>0.74932034815176207</v>
      </c>
      <c r="P59" s="187">
        <f>_xlfn.XLOOKUP(C59,Analítico!D:D,Analítico!I:I,0)</f>
        <v>20.010000000000002</v>
      </c>
      <c r="Q59" s="187">
        <f>_xlfn.XLOOKUP(C59,CPUs!D:D,CPUs!I:I,0)</f>
        <v>20.010000000000002</v>
      </c>
    </row>
    <row r="60" spans="1:17" ht="25.5" customHeight="1" x14ac:dyDescent="0.25">
      <c r="A60" s="64" t="s">
        <v>2051</v>
      </c>
      <c r="B60" s="64" t="s">
        <v>162</v>
      </c>
      <c r="C60" s="179" t="s">
        <v>2052</v>
      </c>
      <c r="D60" s="64" t="s">
        <v>1648</v>
      </c>
      <c r="E60" s="64" t="s">
        <v>164</v>
      </c>
      <c r="F60" s="148" t="s">
        <v>4291</v>
      </c>
      <c r="G60" s="148"/>
      <c r="H60" s="146">
        <f t="shared" si="0"/>
        <v>4.6100000000000003</v>
      </c>
      <c r="I60" s="148"/>
      <c r="J60" s="146">
        <f t="shared" si="1"/>
        <v>24383.5808</v>
      </c>
      <c r="K60" s="148"/>
      <c r="L60" s="147">
        <f t="shared" si="2"/>
        <v>24383.5808</v>
      </c>
      <c r="M60" s="184">
        <f t="shared" si="6"/>
        <v>3.9550969068108243E-3</v>
      </c>
      <c r="N60" s="149">
        <f t="shared" si="4"/>
        <v>4602406.1803938895</v>
      </c>
      <c r="O60" s="185">
        <f t="shared" si="5"/>
        <v>0.75327544505857291</v>
      </c>
      <c r="P60" s="187">
        <f>_xlfn.XLOOKUP(C60,Analítico!D:D,Analítico!I:I,0)</f>
        <v>4.6100000000000003</v>
      </c>
      <c r="Q60" s="187">
        <f>_xlfn.XLOOKUP(C60,CPUs!D:D,CPUs!I:I,0)</f>
        <v>4.6100000000000003</v>
      </c>
    </row>
    <row r="61" spans="1:17" ht="39" customHeight="1" x14ac:dyDescent="0.25">
      <c r="A61" s="64" t="s">
        <v>3285</v>
      </c>
      <c r="B61" s="64" t="s">
        <v>157</v>
      </c>
      <c r="C61" s="179" t="s">
        <v>3286</v>
      </c>
      <c r="D61" s="64" t="s">
        <v>1648</v>
      </c>
      <c r="E61" s="64" t="s">
        <v>212</v>
      </c>
      <c r="F61" s="148" t="s">
        <v>4292</v>
      </c>
      <c r="G61" s="148"/>
      <c r="H61" s="146">
        <f t="shared" si="0"/>
        <v>550.46</v>
      </c>
      <c r="I61" s="148"/>
      <c r="J61" s="146">
        <f t="shared" si="1"/>
        <v>22431.950689720004</v>
      </c>
      <c r="K61" s="148"/>
      <c r="L61" s="147">
        <f t="shared" si="2"/>
        <v>22431.950689720004</v>
      </c>
      <c r="M61" s="184">
        <f t="shared" si="6"/>
        <v>3.6225283517254581E-3</v>
      </c>
      <c r="N61" s="149">
        <f t="shared" si="4"/>
        <v>4624838.1310836095</v>
      </c>
      <c r="O61" s="185">
        <f t="shared" si="5"/>
        <v>0.75689797341029841</v>
      </c>
      <c r="P61" s="187">
        <f>_xlfn.XLOOKUP(C61,Analítico!D:D,Analítico!I:I,0)</f>
        <v>550.46</v>
      </c>
      <c r="Q61" s="187">
        <f>_xlfn.XLOOKUP(C61,CPUs!D:D,CPUs!I:I,0)</f>
        <v>550.46</v>
      </c>
    </row>
    <row r="62" spans="1:17" ht="25.5" customHeight="1" x14ac:dyDescent="0.25">
      <c r="A62" s="64" t="s">
        <v>2585</v>
      </c>
      <c r="B62" s="64" t="s">
        <v>157</v>
      </c>
      <c r="C62" s="179" t="s">
        <v>2586</v>
      </c>
      <c r="D62" s="64" t="s">
        <v>1648</v>
      </c>
      <c r="E62" s="64" t="s">
        <v>255</v>
      </c>
      <c r="F62" s="148" t="s">
        <v>4293</v>
      </c>
      <c r="G62" s="148"/>
      <c r="H62" s="146">
        <f t="shared" si="0"/>
        <v>2.0299999999999998</v>
      </c>
      <c r="I62" s="148"/>
      <c r="J62" s="146">
        <f t="shared" si="1"/>
        <v>22346.191279999999</v>
      </c>
      <c r="K62" s="148"/>
      <c r="L62" s="147">
        <f t="shared" si="2"/>
        <v>22346.191279999999</v>
      </c>
      <c r="M62" s="184">
        <f t="shared" si="6"/>
        <v>3.6079144744208778E-3</v>
      </c>
      <c r="N62" s="149">
        <f t="shared" si="4"/>
        <v>4647184.3223636094</v>
      </c>
      <c r="O62" s="185">
        <f t="shared" si="5"/>
        <v>0.76050588788471929</v>
      </c>
      <c r="P62" s="187">
        <f>_xlfn.XLOOKUP(C62,Analítico!D:D,Analítico!I:I,0)</f>
        <v>2.0299999999999998</v>
      </c>
      <c r="Q62" s="187">
        <f>_xlfn.XLOOKUP(C62,CPUs!D:D,CPUs!I:I,0)</f>
        <v>2.0299999999999998</v>
      </c>
    </row>
    <row r="63" spans="1:17" ht="25.5" customHeight="1" x14ac:dyDescent="0.25">
      <c r="A63" s="64" t="s">
        <v>3112</v>
      </c>
      <c r="B63" s="64" t="s">
        <v>157</v>
      </c>
      <c r="C63" s="179" t="s">
        <v>3113</v>
      </c>
      <c r="D63" s="64" t="s">
        <v>1648</v>
      </c>
      <c r="E63" s="64" t="s">
        <v>259</v>
      </c>
      <c r="F63" s="148" t="s">
        <v>4294</v>
      </c>
      <c r="G63" s="148"/>
      <c r="H63" s="146">
        <f t="shared" si="0"/>
        <v>6.35</v>
      </c>
      <c r="I63" s="148"/>
      <c r="J63" s="146">
        <f t="shared" si="1"/>
        <v>22423.110996970001</v>
      </c>
      <c r="K63" s="148"/>
      <c r="L63" s="147">
        <f t="shared" si="2"/>
        <v>22423.110996970001</v>
      </c>
      <c r="M63" s="184">
        <f t="shared" si="6"/>
        <v>3.621022019234592E-3</v>
      </c>
      <c r="N63" s="149">
        <f t="shared" si="4"/>
        <v>4669607.4333605794</v>
      </c>
      <c r="O63" s="185">
        <f t="shared" si="5"/>
        <v>0.76412690990395393</v>
      </c>
      <c r="P63" s="187">
        <f>_xlfn.XLOOKUP(C63,Analítico!D:D,Analítico!I:I,0)</f>
        <v>6.35</v>
      </c>
      <c r="Q63" s="187">
        <f>_xlfn.XLOOKUP(C63,CPUs!D:D,CPUs!I:I,0)</f>
        <v>6.35</v>
      </c>
    </row>
    <row r="64" spans="1:17" ht="39" customHeight="1" x14ac:dyDescent="0.25">
      <c r="A64" s="64" t="s">
        <v>1980</v>
      </c>
      <c r="B64" s="64" t="s">
        <v>157</v>
      </c>
      <c r="C64" s="179" t="s">
        <v>1981</v>
      </c>
      <c r="D64" s="64" t="s">
        <v>1648</v>
      </c>
      <c r="E64" s="64" t="s">
        <v>1724</v>
      </c>
      <c r="F64" s="148" t="s">
        <v>4295</v>
      </c>
      <c r="G64" s="148"/>
      <c r="H64" s="146">
        <f t="shared" si="0"/>
        <v>67.55</v>
      </c>
      <c r="I64" s="148"/>
      <c r="J64" s="146">
        <f t="shared" si="1"/>
        <v>22051.527273999996</v>
      </c>
      <c r="K64" s="148"/>
      <c r="L64" s="147">
        <f t="shared" si="2"/>
        <v>22051.527273999996</v>
      </c>
      <c r="M64" s="184">
        <f t="shared" si="6"/>
        <v>3.5577020995477379E-3</v>
      </c>
      <c r="N64" s="149">
        <f t="shared" si="4"/>
        <v>4691658.9606345799</v>
      </c>
      <c r="O64" s="185">
        <f t="shared" si="5"/>
        <v>0.76768461200350169</v>
      </c>
      <c r="P64" s="187">
        <f>_xlfn.XLOOKUP(C64,Analítico!D:D,Analítico!I:I,0)</f>
        <v>67.55</v>
      </c>
      <c r="Q64" s="187">
        <f>_xlfn.XLOOKUP(C64,CPUs!D:D,CPUs!I:I,0)</f>
        <v>67.55</v>
      </c>
    </row>
    <row r="65" spans="1:17" ht="25.5" customHeight="1" x14ac:dyDescent="0.25">
      <c r="A65" s="64" t="s">
        <v>3024</v>
      </c>
      <c r="B65" s="64" t="s">
        <v>162</v>
      </c>
      <c r="C65" s="179" t="s">
        <v>3025</v>
      </c>
      <c r="D65" s="64" t="s">
        <v>1648</v>
      </c>
      <c r="E65" s="64" t="s">
        <v>255</v>
      </c>
      <c r="F65" s="148" t="s">
        <v>4296</v>
      </c>
      <c r="G65" s="148"/>
      <c r="H65" s="146">
        <f t="shared" si="0"/>
        <v>93.29</v>
      </c>
      <c r="I65" s="148"/>
      <c r="J65" s="146">
        <f t="shared" si="1"/>
        <v>22016.440000000002</v>
      </c>
      <c r="K65" s="148"/>
      <c r="L65" s="147">
        <f t="shared" si="2"/>
        <v>22016.440000000002</v>
      </c>
      <c r="M65" s="184">
        <f t="shared" si="6"/>
        <v>3.5517230341733119E-3</v>
      </c>
      <c r="N65" s="149">
        <f t="shared" si="4"/>
        <v>4713675.4006345803</v>
      </c>
      <c r="O65" s="185">
        <f t="shared" si="5"/>
        <v>0.77123633503767497</v>
      </c>
      <c r="P65" s="187">
        <f>_xlfn.XLOOKUP(C65,Analítico!D:D,Analítico!I:I,0)</f>
        <v>93.29</v>
      </c>
      <c r="Q65" s="187">
        <f>_xlfn.XLOOKUP(C65,CPUs!D:D,CPUs!I:I,0)</f>
        <v>93.29</v>
      </c>
    </row>
    <row r="66" spans="1:17" ht="24" customHeight="1" x14ac:dyDescent="0.25">
      <c r="A66" s="64" t="s">
        <v>2119</v>
      </c>
      <c r="B66" s="64" t="s">
        <v>204</v>
      </c>
      <c r="C66" s="179" t="s">
        <v>2120</v>
      </c>
      <c r="D66" s="64" t="s">
        <v>1648</v>
      </c>
      <c r="E66" s="64" t="s">
        <v>2078</v>
      </c>
      <c r="F66" s="148" t="s">
        <v>4297</v>
      </c>
      <c r="G66" s="148"/>
      <c r="H66" s="146">
        <f t="shared" si="0"/>
        <v>0.64</v>
      </c>
      <c r="I66" s="148"/>
      <c r="J66" s="146">
        <f t="shared" si="1"/>
        <v>21964.60771072</v>
      </c>
      <c r="K66" s="148"/>
      <c r="L66" s="147">
        <f t="shared" si="2"/>
        <v>21964.60771072</v>
      </c>
      <c r="M66" s="184">
        <f t="shared" si="6"/>
        <v>3.542890525665773E-3</v>
      </c>
      <c r="N66" s="149">
        <f t="shared" si="4"/>
        <v>4735640.0083453003</v>
      </c>
      <c r="O66" s="185">
        <f t="shared" si="5"/>
        <v>0.77477922556334078</v>
      </c>
      <c r="P66" s="187">
        <f>_xlfn.XLOOKUP(C66,Analítico!D:D,Analítico!I:I,0)</f>
        <v>0.64</v>
      </c>
      <c r="Q66" s="187">
        <f>_xlfn.XLOOKUP(C66,CPUs!D:D,CPUs!I:I,0)</f>
        <v>0.64</v>
      </c>
    </row>
    <row r="67" spans="1:17" ht="24" customHeight="1" x14ac:dyDescent="0.25">
      <c r="A67" s="64" t="s">
        <v>3287</v>
      </c>
      <c r="B67" s="64" t="s">
        <v>157</v>
      </c>
      <c r="C67" s="179" t="s">
        <v>3288</v>
      </c>
      <c r="D67" s="64" t="s">
        <v>1648</v>
      </c>
      <c r="E67" s="64" t="s">
        <v>259</v>
      </c>
      <c r="F67" s="148" t="s">
        <v>4298</v>
      </c>
      <c r="G67" s="148"/>
      <c r="H67" s="146">
        <f t="shared" si="0"/>
        <v>10.5</v>
      </c>
      <c r="I67" s="148"/>
      <c r="J67" s="146">
        <f t="shared" si="1"/>
        <v>21026.46</v>
      </c>
      <c r="K67" s="148"/>
      <c r="L67" s="147">
        <f t="shared" si="2"/>
        <v>21026.46</v>
      </c>
      <c r="M67" s="184">
        <f t="shared" si="6"/>
        <v>3.3830249717540059E-3</v>
      </c>
      <c r="N67" s="149">
        <f t="shared" si="4"/>
        <v>4756666.4683453003</v>
      </c>
      <c r="O67" s="185">
        <f t="shared" si="5"/>
        <v>0.7781622505350948</v>
      </c>
      <c r="P67" s="187">
        <f>_xlfn.XLOOKUP(C67,Analítico!D:D,Analítico!I:I,0)</f>
        <v>10.5</v>
      </c>
      <c r="Q67" s="187">
        <f>_xlfn.XLOOKUP(C67,CPUs!D:D,CPUs!I:I,0)</f>
        <v>10.5</v>
      </c>
    </row>
    <row r="68" spans="1:17" ht="25.5" customHeight="1" x14ac:dyDescent="0.25">
      <c r="A68" s="64" t="s">
        <v>1911</v>
      </c>
      <c r="B68" s="64" t="s">
        <v>162</v>
      </c>
      <c r="C68" s="179" t="s">
        <v>1912</v>
      </c>
      <c r="D68" s="64" t="s">
        <v>1648</v>
      </c>
      <c r="E68" s="64" t="s">
        <v>255</v>
      </c>
      <c r="F68" s="148" t="s">
        <v>4299</v>
      </c>
      <c r="G68" s="148"/>
      <c r="H68" s="146">
        <f t="shared" si="0"/>
        <v>80.58</v>
      </c>
      <c r="I68" s="148"/>
      <c r="J68" s="146">
        <f t="shared" si="1"/>
        <v>20735.16792</v>
      </c>
      <c r="K68" s="148"/>
      <c r="L68" s="147">
        <f t="shared" si="2"/>
        <v>20735.16792</v>
      </c>
      <c r="M68" s="184">
        <f t="shared" si="6"/>
        <v>3.333387191703814E-3</v>
      </c>
      <c r="N68" s="149">
        <f t="shared" si="4"/>
        <v>4777401.6362653002</v>
      </c>
      <c r="O68" s="185">
        <f t="shared" si="5"/>
        <v>0.78149563772679864</v>
      </c>
      <c r="P68" s="187">
        <f>_xlfn.XLOOKUP(C68,Analítico!D:D,Analítico!I:I,0)</f>
        <v>80.58</v>
      </c>
      <c r="Q68" s="187">
        <f>_xlfn.XLOOKUP(C68,CPUs!D:D,CPUs!I:I,0)</f>
        <v>80.58</v>
      </c>
    </row>
    <row r="69" spans="1:17" ht="24" customHeight="1" x14ac:dyDescent="0.25">
      <c r="A69" s="64" t="s">
        <v>903</v>
      </c>
      <c r="B69" s="64" t="s">
        <v>145</v>
      </c>
      <c r="C69" s="179" t="s">
        <v>904</v>
      </c>
      <c r="D69" s="64" t="s">
        <v>1665</v>
      </c>
      <c r="E69" s="64" t="s">
        <v>596</v>
      </c>
      <c r="F69" s="148" t="s">
        <v>4300</v>
      </c>
      <c r="G69" s="148"/>
      <c r="H69" s="146">
        <f t="shared" si="0"/>
        <v>343.02058299999999</v>
      </c>
      <c r="I69" s="148"/>
      <c r="J69" s="146">
        <f t="shared" si="1"/>
        <v>20581.234980000001</v>
      </c>
      <c r="K69" s="148"/>
      <c r="L69" s="147">
        <f t="shared" si="2"/>
        <v>20581.234980000001</v>
      </c>
      <c r="M69" s="184">
        <f t="shared" si="6"/>
        <v>3.3071561681270677E-3</v>
      </c>
      <c r="N69" s="149">
        <f t="shared" si="4"/>
        <v>4797982.8712453004</v>
      </c>
      <c r="O69" s="185">
        <f t="shared" si="5"/>
        <v>0.78480279389492569</v>
      </c>
      <c r="P69" s="187">
        <f>_xlfn.XLOOKUP(C69,Analítico!D:D,Analítico!I:I,0)</f>
        <v>343.02058299999999</v>
      </c>
    </row>
    <row r="70" spans="1:17" ht="64.5" customHeight="1" x14ac:dyDescent="0.25">
      <c r="A70" s="64" t="s">
        <v>3092</v>
      </c>
      <c r="B70" s="64" t="s">
        <v>157</v>
      </c>
      <c r="C70" s="179" t="s">
        <v>3093</v>
      </c>
      <c r="D70" s="64" t="s">
        <v>1648</v>
      </c>
      <c r="E70" s="64" t="s">
        <v>259</v>
      </c>
      <c r="F70" s="148" t="s">
        <v>4301</v>
      </c>
      <c r="G70" s="148"/>
      <c r="H70" s="146">
        <f t="shared" si="0"/>
        <v>2.7549999999999999</v>
      </c>
      <c r="I70" s="148"/>
      <c r="J70" s="146">
        <f t="shared" si="1"/>
        <v>20515.816986884998</v>
      </c>
      <c r="K70" s="148"/>
      <c r="L70" s="147">
        <f t="shared" si="2"/>
        <v>20515.816986884998</v>
      </c>
      <c r="M70" s="184">
        <f t="shared" si="6"/>
        <v>3.2960085806143296E-3</v>
      </c>
      <c r="N70" s="149">
        <f t="shared" si="4"/>
        <v>4818498.6882321853</v>
      </c>
      <c r="O70" s="185">
        <f t="shared" si="5"/>
        <v>0.78809880247553998</v>
      </c>
      <c r="P70" s="187">
        <f>_xlfn.XLOOKUP(C70,Analítico!D:D,Analítico!I:I,0)</f>
        <v>2.7549999999999999</v>
      </c>
      <c r="Q70" s="187">
        <f>_xlfn.XLOOKUP(C70,CPUs!D:D,CPUs!I:I,0)</f>
        <v>2.7549999999999999</v>
      </c>
    </row>
    <row r="71" spans="1:17" ht="39" customHeight="1" x14ac:dyDescent="0.25">
      <c r="A71" s="64" t="s">
        <v>2115</v>
      </c>
      <c r="B71" s="64" t="s">
        <v>162</v>
      </c>
      <c r="C71" s="179" t="s">
        <v>2116</v>
      </c>
      <c r="D71" s="64" t="s">
        <v>1648</v>
      </c>
      <c r="E71" s="64" t="s">
        <v>164</v>
      </c>
      <c r="F71" s="148" t="s">
        <v>4302</v>
      </c>
      <c r="G71" s="148"/>
      <c r="H71" s="146">
        <f t="shared" ref="H71:H134" si="8">P71</f>
        <v>5.89</v>
      </c>
      <c r="I71" s="148"/>
      <c r="J71" s="146">
        <f t="shared" ref="J71:J134" si="9">F71*H71</f>
        <v>20441.598399999999</v>
      </c>
      <c r="K71" s="148"/>
      <c r="L71" s="147">
        <f t="shared" ref="L71:L134" si="10">J71+K71</f>
        <v>20441.598399999999</v>
      </c>
      <c r="M71" s="184">
        <f t="shared" ref="M71:M134" si="11">L71/$M$909-0.0002</f>
        <v>3.2833613232929712E-3</v>
      </c>
      <c r="N71" s="149">
        <f t="shared" si="4"/>
        <v>4838940.2866321849</v>
      </c>
      <c r="O71" s="185">
        <f t="shared" si="5"/>
        <v>0.79138216379883297</v>
      </c>
      <c r="P71" s="187">
        <f>_xlfn.XLOOKUP(C71,Analítico!D:D,Analítico!I:I,0)</f>
        <v>5.89</v>
      </c>
      <c r="Q71" s="187">
        <f>_xlfn.XLOOKUP(C71,CPUs!D:D,CPUs!I:I,0)</f>
        <v>5.89</v>
      </c>
    </row>
    <row r="72" spans="1:17" ht="24" customHeight="1" x14ac:dyDescent="0.25">
      <c r="A72" s="64" t="s">
        <v>3223</v>
      </c>
      <c r="B72" s="64" t="s">
        <v>157</v>
      </c>
      <c r="C72" s="179" t="s">
        <v>3224</v>
      </c>
      <c r="D72" s="64" t="s">
        <v>1648</v>
      </c>
      <c r="E72" s="64" t="s">
        <v>159</v>
      </c>
      <c r="F72" s="148" t="s">
        <v>4303</v>
      </c>
      <c r="G72" s="148"/>
      <c r="H72" s="146">
        <f t="shared" si="8"/>
        <v>386.04</v>
      </c>
      <c r="I72" s="148"/>
      <c r="J72" s="146">
        <f t="shared" si="9"/>
        <v>20224.635600000001</v>
      </c>
      <c r="K72" s="148"/>
      <c r="L72" s="147">
        <f t="shared" si="10"/>
        <v>20224.635600000001</v>
      </c>
      <c r="M72" s="184">
        <f t="shared" si="11"/>
        <v>3.2463896632826004E-3</v>
      </c>
      <c r="N72" s="149">
        <f t="shared" ref="N72:N135" si="12">N71+L72</f>
        <v>4859164.9222321846</v>
      </c>
      <c r="O72" s="185">
        <f t="shared" ref="O72:O135" si="13">M72+O71</f>
        <v>0.79462855346211558</v>
      </c>
      <c r="P72" s="187">
        <f>_xlfn.XLOOKUP(C72,Analítico!D:D,Analítico!I:I,0)</f>
        <v>386.04</v>
      </c>
      <c r="Q72" s="187">
        <f>_xlfn.XLOOKUP(C72,CPUs!D:D,CPUs!I:I,0)</f>
        <v>386.04</v>
      </c>
    </row>
    <row r="73" spans="1:17" ht="24" customHeight="1" x14ac:dyDescent="0.25">
      <c r="A73" s="64" t="s">
        <v>2540</v>
      </c>
      <c r="B73" s="64" t="s">
        <v>157</v>
      </c>
      <c r="C73" s="179" t="s">
        <v>2541</v>
      </c>
      <c r="D73" s="64" t="s">
        <v>1665</v>
      </c>
      <c r="E73" s="64" t="s">
        <v>266</v>
      </c>
      <c r="F73" s="148" t="s">
        <v>4304</v>
      </c>
      <c r="G73" s="148"/>
      <c r="H73" s="146">
        <f t="shared" si="8"/>
        <v>20.32</v>
      </c>
      <c r="I73" s="148"/>
      <c r="J73" s="146">
        <f t="shared" si="9"/>
        <v>19613.155573712</v>
      </c>
      <c r="K73" s="148"/>
      <c r="L73" s="147">
        <f t="shared" si="10"/>
        <v>19613.155573712</v>
      </c>
      <c r="M73" s="184">
        <f t="shared" si="11"/>
        <v>3.1421900878943181E-3</v>
      </c>
      <c r="N73" s="149">
        <f t="shared" si="12"/>
        <v>4878778.0778058963</v>
      </c>
      <c r="O73" s="185">
        <f t="shared" si="13"/>
        <v>0.79777074355000988</v>
      </c>
      <c r="P73" s="187">
        <f>_xlfn.XLOOKUP(C73,Analítico!D:D,Analítico!I:I,0)</f>
        <v>20.32</v>
      </c>
      <c r="Q73" s="187">
        <f>_xlfn.XLOOKUP(C73,CPUs!D:D,CPUs!I:I,0)</f>
        <v>20.32</v>
      </c>
    </row>
    <row r="74" spans="1:17" ht="24" customHeight="1" x14ac:dyDescent="0.25">
      <c r="A74" s="64" t="s">
        <v>1887</v>
      </c>
      <c r="B74" s="64" t="s">
        <v>162</v>
      </c>
      <c r="C74" s="179" t="s">
        <v>1888</v>
      </c>
      <c r="D74" s="64" t="s">
        <v>1648</v>
      </c>
      <c r="E74" s="64" t="s">
        <v>159</v>
      </c>
      <c r="F74" s="148" t="s">
        <v>4305</v>
      </c>
      <c r="G74" s="148"/>
      <c r="H74" s="146">
        <f t="shared" si="8"/>
        <v>384</v>
      </c>
      <c r="I74" s="148"/>
      <c r="J74" s="146">
        <f t="shared" si="9"/>
        <v>19595.52</v>
      </c>
      <c r="K74" s="148"/>
      <c r="L74" s="147">
        <f t="shared" si="10"/>
        <v>19595.52</v>
      </c>
      <c r="M74" s="184">
        <f t="shared" si="11"/>
        <v>3.1391848886833571E-3</v>
      </c>
      <c r="N74" s="149">
        <f t="shared" si="12"/>
        <v>4898373.5978058958</v>
      </c>
      <c r="O74" s="185">
        <f t="shared" si="13"/>
        <v>0.80090992843869324</v>
      </c>
      <c r="P74" s="187">
        <f>_xlfn.XLOOKUP(C74,Analítico!D:D,Analítico!I:I,0)</f>
        <v>384</v>
      </c>
      <c r="Q74" s="187">
        <f>_xlfn.XLOOKUP(C74,CPUs!D:D,CPUs!I:I,0)</f>
        <v>384</v>
      </c>
    </row>
    <row r="75" spans="1:17" ht="25.5" customHeight="1" x14ac:dyDescent="0.25">
      <c r="A75" s="64" t="s">
        <v>1811</v>
      </c>
      <c r="B75" s="64" t="s">
        <v>157</v>
      </c>
      <c r="C75" s="179" t="s">
        <v>1812</v>
      </c>
      <c r="D75" s="64" t="s">
        <v>1648</v>
      </c>
      <c r="E75" s="64" t="s">
        <v>255</v>
      </c>
      <c r="F75" s="148" t="s">
        <v>4306</v>
      </c>
      <c r="G75" s="148"/>
      <c r="H75" s="146">
        <f t="shared" si="8"/>
        <v>9.2799999999999994</v>
      </c>
      <c r="I75" s="148"/>
      <c r="J75" s="146">
        <f t="shared" si="9"/>
        <v>19498.686328319996</v>
      </c>
      <c r="K75" s="148"/>
      <c r="L75" s="147">
        <f t="shared" si="10"/>
        <v>19498.686328319996</v>
      </c>
      <c r="M75" s="184">
        <f t="shared" si="11"/>
        <v>3.1226838959467727E-3</v>
      </c>
      <c r="N75" s="149">
        <f t="shared" si="12"/>
        <v>4917872.2841342157</v>
      </c>
      <c r="O75" s="185">
        <f t="shared" si="13"/>
        <v>0.80403261233463996</v>
      </c>
      <c r="P75" s="187">
        <f>_xlfn.XLOOKUP(C75,Analítico!D:D,Analítico!I:I,0)</f>
        <v>9.2799999999999994</v>
      </c>
      <c r="Q75" s="187">
        <f>_xlfn.XLOOKUP(C75,CPUs!D:D,CPUs!I:I,0)</f>
        <v>9.2799999999999994</v>
      </c>
    </row>
    <row r="76" spans="1:17" ht="24" customHeight="1" x14ac:dyDescent="0.25">
      <c r="A76" s="64" t="s">
        <v>3358</v>
      </c>
      <c r="B76" s="64" t="s">
        <v>157</v>
      </c>
      <c r="C76" s="179" t="s">
        <v>3359</v>
      </c>
      <c r="D76" s="64" t="s">
        <v>1665</v>
      </c>
      <c r="E76" s="64" t="s">
        <v>266</v>
      </c>
      <c r="F76" s="148" t="s">
        <v>4307</v>
      </c>
      <c r="G76" s="148"/>
      <c r="H76" s="146">
        <f t="shared" si="8"/>
        <v>27.18</v>
      </c>
      <c r="I76" s="148"/>
      <c r="J76" s="146">
        <f t="shared" si="9"/>
        <v>19495.792166400002</v>
      </c>
      <c r="K76" s="148"/>
      <c r="L76" s="147">
        <f t="shared" si="10"/>
        <v>19495.792166400002</v>
      </c>
      <c r="M76" s="184">
        <f t="shared" si="11"/>
        <v>3.1221907147630816E-3</v>
      </c>
      <c r="N76" s="149">
        <f t="shared" si="12"/>
        <v>4937368.0763006154</v>
      </c>
      <c r="O76" s="185">
        <f t="shared" si="13"/>
        <v>0.80715480304940301</v>
      </c>
      <c r="P76" s="187">
        <f>_xlfn.XLOOKUP(C76,Analítico!D:D,Analítico!I:I,0)</f>
        <v>27.18</v>
      </c>
      <c r="Q76" s="187">
        <f>_xlfn.XLOOKUP(C76,CPUs!D:D,CPUs!I:I,0)</f>
        <v>27.18</v>
      </c>
    </row>
    <row r="77" spans="1:17" ht="24" customHeight="1" x14ac:dyDescent="0.25">
      <c r="A77" s="64" t="s">
        <v>3094</v>
      </c>
      <c r="B77" s="64" t="s">
        <v>157</v>
      </c>
      <c r="C77" s="179" t="s">
        <v>3095</v>
      </c>
      <c r="D77" s="64" t="s">
        <v>1648</v>
      </c>
      <c r="E77" s="64" t="s">
        <v>1724</v>
      </c>
      <c r="F77" s="148" t="s">
        <v>4308</v>
      </c>
      <c r="G77" s="148"/>
      <c r="H77" s="146">
        <f t="shared" si="8"/>
        <v>101.79</v>
      </c>
      <c r="I77" s="148"/>
      <c r="J77" s="146">
        <f t="shared" si="9"/>
        <v>18081.343687680001</v>
      </c>
      <c r="K77" s="148"/>
      <c r="L77" s="147">
        <f t="shared" si="10"/>
        <v>18081.343687680001</v>
      </c>
      <c r="M77" s="184">
        <f t="shared" si="11"/>
        <v>2.8811608780471894E-3</v>
      </c>
      <c r="N77" s="149">
        <f t="shared" si="12"/>
        <v>4955449.4199882951</v>
      </c>
      <c r="O77" s="185">
        <f t="shared" si="13"/>
        <v>0.81003596392745025</v>
      </c>
      <c r="P77" s="187">
        <f>_xlfn.XLOOKUP(C77,Analítico!D:D,Analítico!I:I,0)</f>
        <v>101.79</v>
      </c>
      <c r="Q77" s="187">
        <f>_xlfn.XLOOKUP(C77,CPUs!D:D,CPUs!I:I,0)</f>
        <v>101.79</v>
      </c>
    </row>
    <row r="78" spans="1:17" ht="24" customHeight="1" x14ac:dyDescent="0.25">
      <c r="A78" s="64" t="s">
        <v>3927</v>
      </c>
      <c r="B78" s="64" t="s">
        <v>157</v>
      </c>
      <c r="C78" s="179" t="s">
        <v>3928</v>
      </c>
      <c r="D78" s="64" t="s">
        <v>1648</v>
      </c>
      <c r="E78" s="64" t="s">
        <v>164</v>
      </c>
      <c r="F78" s="148" t="s">
        <v>4309</v>
      </c>
      <c r="G78" s="148"/>
      <c r="H78" s="146">
        <f t="shared" si="8"/>
        <v>269.23</v>
      </c>
      <c r="I78" s="148"/>
      <c r="J78" s="146">
        <f t="shared" si="9"/>
        <v>18307.64</v>
      </c>
      <c r="K78" s="148"/>
      <c r="L78" s="147">
        <f t="shared" si="10"/>
        <v>18307.64</v>
      </c>
      <c r="M78" s="184">
        <f t="shared" si="11"/>
        <v>2.9197230201318961E-3</v>
      </c>
      <c r="N78" s="149">
        <f t="shared" si="12"/>
        <v>4973757.0599882947</v>
      </c>
      <c r="O78" s="185">
        <f t="shared" si="13"/>
        <v>0.81295568694758213</v>
      </c>
      <c r="P78" s="187">
        <f>Q78</f>
        <v>269.23</v>
      </c>
      <c r="Q78" s="187">
        <f>_xlfn.XLOOKUP(C78,CPUs!D:D,CPUs!I:I,0)</f>
        <v>269.23</v>
      </c>
    </row>
    <row r="79" spans="1:17" ht="24" customHeight="1" x14ac:dyDescent="0.25">
      <c r="A79" s="64" t="s">
        <v>3227</v>
      </c>
      <c r="B79" s="64" t="s">
        <v>162</v>
      </c>
      <c r="C79" s="179" t="s">
        <v>3228</v>
      </c>
      <c r="D79" s="64" t="s">
        <v>1648</v>
      </c>
      <c r="E79" s="64" t="s">
        <v>159</v>
      </c>
      <c r="F79" s="148" t="s">
        <v>4310</v>
      </c>
      <c r="G79" s="148"/>
      <c r="H79" s="146">
        <f t="shared" si="8"/>
        <v>216.26</v>
      </c>
      <c r="I79" s="148"/>
      <c r="J79" s="146">
        <f t="shared" si="9"/>
        <v>17872.915829999998</v>
      </c>
      <c r="K79" s="148"/>
      <c r="L79" s="147">
        <f t="shared" si="10"/>
        <v>17872.915829999998</v>
      </c>
      <c r="M79" s="184">
        <f t="shared" si="11"/>
        <v>2.8456436193704253E-3</v>
      </c>
      <c r="N79" s="149">
        <f t="shared" si="12"/>
        <v>4991629.975818295</v>
      </c>
      <c r="O79" s="185">
        <f t="shared" si="13"/>
        <v>0.81580133056695259</v>
      </c>
      <c r="P79" s="187">
        <f>_xlfn.XLOOKUP(C79,Analítico!D:D,Analítico!I:I,0)</f>
        <v>216.26</v>
      </c>
      <c r="Q79" s="187">
        <f>_xlfn.XLOOKUP(C79,CPUs!D:D,CPUs!I:I,0)</f>
        <v>216.26</v>
      </c>
    </row>
    <row r="80" spans="1:17" ht="24" customHeight="1" x14ac:dyDescent="0.25">
      <c r="A80" s="64" t="s">
        <v>1790</v>
      </c>
      <c r="B80" s="64" t="s">
        <v>162</v>
      </c>
      <c r="C80" s="179" t="s">
        <v>1791</v>
      </c>
      <c r="D80" s="64" t="s">
        <v>1648</v>
      </c>
      <c r="E80" s="64" t="s">
        <v>164</v>
      </c>
      <c r="F80" s="148" t="s">
        <v>4311</v>
      </c>
      <c r="G80" s="148"/>
      <c r="H80" s="146">
        <f t="shared" si="8"/>
        <v>353.83</v>
      </c>
      <c r="I80" s="148"/>
      <c r="J80" s="146">
        <f t="shared" si="9"/>
        <v>17691.5</v>
      </c>
      <c r="K80" s="148"/>
      <c r="L80" s="147">
        <f t="shared" si="10"/>
        <v>17691.5</v>
      </c>
      <c r="M80" s="184">
        <f t="shared" si="11"/>
        <v>2.8147293594730639E-3</v>
      </c>
      <c r="N80" s="149">
        <f t="shared" si="12"/>
        <v>5009321.475818295</v>
      </c>
      <c r="O80" s="185">
        <f t="shared" si="13"/>
        <v>0.81861605992642561</v>
      </c>
      <c r="P80" s="187">
        <f>_xlfn.XLOOKUP(C80,Analítico!D:D,Analítico!I:I,0)</f>
        <v>353.83</v>
      </c>
      <c r="Q80" s="187">
        <f>_xlfn.XLOOKUP(C80,CPUs!D:D,CPUs!I:I,0)</f>
        <v>353.83</v>
      </c>
    </row>
    <row r="81" spans="1:17" ht="24" customHeight="1" x14ac:dyDescent="0.25">
      <c r="A81" s="64" t="s">
        <v>2154</v>
      </c>
      <c r="B81" s="64" t="s">
        <v>162</v>
      </c>
      <c r="C81" s="179" t="s">
        <v>2155</v>
      </c>
      <c r="D81" s="64" t="s">
        <v>1648</v>
      </c>
      <c r="E81" s="64" t="s">
        <v>164</v>
      </c>
      <c r="F81" s="148" t="s">
        <v>4312</v>
      </c>
      <c r="G81" s="148"/>
      <c r="H81" s="146">
        <f t="shared" si="8"/>
        <v>166.09</v>
      </c>
      <c r="I81" s="148"/>
      <c r="J81" s="146">
        <f t="shared" si="9"/>
        <v>17439.45</v>
      </c>
      <c r="K81" s="148"/>
      <c r="L81" s="147">
        <f t="shared" si="10"/>
        <v>17439.45</v>
      </c>
      <c r="M81" s="184">
        <f t="shared" si="11"/>
        <v>2.7717786466982747E-3</v>
      </c>
      <c r="N81" s="149">
        <f t="shared" si="12"/>
        <v>5026760.9258182952</v>
      </c>
      <c r="O81" s="185">
        <f t="shared" si="13"/>
        <v>0.82138783857312392</v>
      </c>
      <c r="P81" s="187">
        <f>_xlfn.XLOOKUP(C81,Analítico!D:D,Analítico!I:I,0)</f>
        <v>166.09</v>
      </c>
      <c r="Q81" s="187">
        <f>_xlfn.XLOOKUP(C81,CPUs!D:D,CPUs!I:I,0)</f>
        <v>166.09</v>
      </c>
    </row>
    <row r="82" spans="1:17" ht="24" customHeight="1" x14ac:dyDescent="0.25">
      <c r="A82" s="64" t="s">
        <v>3265</v>
      </c>
      <c r="B82" s="64" t="s">
        <v>196</v>
      </c>
      <c r="C82" s="179" t="s">
        <v>3266</v>
      </c>
      <c r="D82" s="64" t="s">
        <v>1648</v>
      </c>
      <c r="E82" s="64" t="s">
        <v>212</v>
      </c>
      <c r="F82" s="148" t="s">
        <v>4313</v>
      </c>
      <c r="G82" s="148"/>
      <c r="H82" s="146">
        <f t="shared" si="8"/>
        <v>1223.8800000000001</v>
      </c>
      <c r="I82" s="148"/>
      <c r="J82" s="146">
        <f t="shared" si="9"/>
        <v>17402.104944000002</v>
      </c>
      <c r="K82" s="148"/>
      <c r="L82" s="147">
        <f t="shared" si="10"/>
        <v>17402.104944000002</v>
      </c>
      <c r="M82" s="184">
        <f t="shared" si="11"/>
        <v>2.7654148427950238E-3</v>
      </c>
      <c r="N82" s="149">
        <f t="shared" si="12"/>
        <v>5044163.0307622952</v>
      </c>
      <c r="O82" s="185">
        <f t="shared" si="13"/>
        <v>0.82415325341591894</v>
      </c>
      <c r="P82" s="187">
        <f>_xlfn.XLOOKUP(C82,Analítico!D:D,Analítico!I:I,0)</f>
        <v>1223.8800000000001</v>
      </c>
      <c r="Q82" s="187">
        <f>_xlfn.XLOOKUP(C82,CPUs!D:D,CPUs!I:I,0)</f>
        <v>1223.8800000000001</v>
      </c>
    </row>
    <row r="83" spans="1:17" ht="78" customHeight="1" x14ac:dyDescent="0.25">
      <c r="A83" s="64" t="s">
        <v>2104</v>
      </c>
      <c r="B83" s="64" t="s">
        <v>157</v>
      </c>
      <c r="C83" s="179" t="s">
        <v>2105</v>
      </c>
      <c r="D83" s="64" t="s">
        <v>1648</v>
      </c>
      <c r="E83" s="64" t="s">
        <v>159</v>
      </c>
      <c r="F83" s="148" t="s">
        <v>4314</v>
      </c>
      <c r="G83" s="148"/>
      <c r="H83" s="146">
        <f t="shared" si="8"/>
        <v>185.39</v>
      </c>
      <c r="I83" s="148"/>
      <c r="J83" s="146">
        <f t="shared" si="9"/>
        <v>17135.875785</v>
      </c>
      <c r="K83" s="148"/>
      <c r="L83" s="147">
        <f t="shared" si="10"/>
        <v>17135.875785</v>
      </c>
      <c r="M83" s="184">
        <f t="shared" si="11"/>
        <v>2.7200479229756119E-3</v>
      </c>
      <c r="N83" s="149">
        <f t="shared" si="12"/>
        <v>5061298.9065472949</v>
      </c>
      <c r="O83" s="185">
        <f t="shared" si="13"/>
        <v>0.82687330133889458</v>
      </c>
      <c r="P83" s="187">
        <f>_xlfn.XLOOKUP(C83,Analítico!D:D,Analítico!I:I,0)</f>
        <v>185.39</v>
      </c>
      <c r="Q83" s="187">
        <f>_xlfn.XLOOKUP(C83,CPUs!D:D,CPUs!I:I,0)</f>
        <v>185.39</v>
      </c>
    </row>
    <row r="84" spans="1:17" ht="51.75" customHeight="1" x14ac:dyDescent="0.25">
      <c r="A84" s="64" t="s">
        <v>2191</v>
      </c>
      <c r="B84" s="64" t="s">
        <v>162</v>
      </c>
      <c r="C84" s="179" t="s">
        <v>2192</v>
      </c>
      <c r="D84" s="64" t="s">
        <v>1648</v>
      </c>
      <c r="E84" s="64" t="s">
        <v>164</v>
      </c>
      <c r="F84" s="148" t="s">
        <v>4315</v>
      </c>
      <c r="G84" s="148"/>
      <c r="H84" s="146">
        <f t="shared" si="8"/>
        <v>589.76</v>
      </c>
      <c r="I84" s="148"/>
      <c r="J84" s="146">
        <f t="shared" si="9"/>
        <v>16513.28</v>
      </c>
      <c r="K84" s="148"/>
      <c r="L84" s="147">
        <f t="shared" si="10"/>
        <v>16513.28</v>
      </c>
      <c r="M84" s="184">
        <f t="shared" si="11"/>
        <v>2.613954160879482E-3</v>
      </c>
      <c r="N84" s="149">
        <f t="shared" si="12"/>
        <v>5077812.1865472952</v>
      </c>
      <c r="O84" s="185">
        <f t="shared" si="13"/>
        <v>0.82948725549977409</v>
      </c>
      <c r="P84" s="187">
        <f>_xlfn.XLOOKUP(C84,Analítico!D:D,Analítico!I:I,0)</f>
        <v>589.76</v>
      </c>
      <c r="Q84" s="187">
        <f>_xlfn.XLOOKUP(C84,CPUs!D:D,CPUs!I:I,0)</f>
        <v>589.76</v>
      </c>
    </row>
    <row r="85" spans="1:17" ht="24" customHeight="1" x14ac:dyDescent="0.25">
      <c r="A85" s="64" t="s">
        <v>3652</v>
      </c>
      <c r="B85" s="64" t="s">
        <v>157</v>
      </c>
      <c r="C85" s="179" t="s">
        <v>3653</v>
      </c>
      <c r="D85" s="64" t="s">
        <v>1665</v>
      </c>
      <c r="E85" s="64" t="s">
        <v>266</v>
      </c>
      <c r="F85" s="148" t="s">
        <v>4316</v>
      </c>
      <c r="G85" s="148"/>
      <c r="H85" s="146">
        <f t="shared" si="8"/>
        <v>17.809999999999999</v>
      </c>
      <c r="I85" s="148"/>
      <c r="J85" s="146">
        <f t="shared" si="9"/>
        <v>16764.363396520999</v>
      </c>
      <c r="K85" s="148"/>
      <c r="L85" s="147">
        <f t="shared" si="10"/>
        <v>16764.363396520999</v>
      </c>
      <c r="M85" s="184">
        <f t="shared" si="11"/>
        <v>2.6567401590802042E-3</v>
      </c>
      <c r="N85" s="149">
        <f t="shared" si="12"/>
        <v>5094576.5499438159</v>
      </c>
      <c r="O85" s="185">
        <f t="shared" si="13"/>
        <v>0.83214399565885433</v>
      </c>
      <c r="P85" s="187">
        <f>Q85</f>
        <v>17.809999999999999</v>
      </c>
      <c r="Q85" s="187">
        <f>_xlfn.XLOOKUP(C85,CPUs!D:D,CPUs!I:I,0)</f>
        <v>17.809999999999999</v>
      </c>
    </row>
    <row r="86" spans="1:17" ht="24" customHeight="1" x14ac:dyDescent="0.25">
      <c r="A86" s="64" t="s">
        <v>2607</v>
      </c>
      <c r="B86" s="64" t="s">
        <v>594</v>
      </c>
      <c r="C86" s="179" t="s">
        <v>2608</v>
      </c>
      <c r="D86" s="64" t="s">
        <v>1656</v>
      </c>
      <c r="E86" s="64" t="s">
        <v>808</v>
      </c>
      <c r="F86" s="148" t="s">
        <v>4317</v>
      </c>
      <c r="G86" s="148"/>
      <c r="H86" s="146">
        <f t="shared" si="8"/>
        <v>376.59</v>
      </c>
      <c r="I86" s="148"/>
      <c r="J86" s="146">
        <f t="shared" si="9"/>
        <v>16193.369999999999</v>
      </c>
      <c r="K86" s="148"/>
      <c r="L86" s="147">
        <f t="shared" si="10"/>
        <v>16193.369999999999</v>
      </c>
      <c r="M86" s="184">
        <f t="shared" si="11"/>
        <v>2.5594397291247395E-3</v>
      </c>
      <c r="N86" s="149">
        <f t="shared" si="12"/>
        <v>5110769.919943816</v>
      </c>
      <c r="O86" s="185">
        <f t="shared" si="13"/>
        <v>0.83470343538797909</v>
      </c>
      <c r="P86" s="187">
        <f>_xlfn.XLOOKUP(C86,Analítico!D:D,Analítico!I:I,0)</f>
        <v>376.59</v>
      </c>
      <c r="Q86" s="187">
        <f>_xlfn.XLOOKUP(C86,CPUs!D:D,CPUs!I:I,0)</f>
        <v>376.59</v>
      </c>
    </row>
    <row r="87" spans="1:17" ht="24" customHeight="1" x14ac:dyDescent="0.25">
      <c r="A87" s="64" t="s">
        <v>3218</v>
      </c>
      <c r="B87" s="64" t="s">
        <v>145</v>
      </c>
      <c r="C87" s="179" t="s">
        <v>1493</v>
      </c>
      <c r="D87" s="64" t="s">
        <v>1643</v>
      </c>
      <c r="E87" s="64" t="s">
        <v>596</v>
      </c>
      <c r="F87" s="148" t="s">
        <v>4241</v>
      </c>
      <c r="G87" s="148" t="s">
        <v>4242</v>
      </c>
      <c r="H87" s="146">
        <f t="shared" si="8"/>
        <v>15480.15525</v>
      </c>
      <c r="I87" s="148" t="s">
        <v>4217</v>
      </c>
      <c r="J87" s="146">
        <f t="shared" si="9"/>
        <v>15480.15525</v>
      </c>
      <c r="K87" s="148">
        <f>G87*I87</f>
        <v>0</v>
      </c>
      <c r="L87" s="147">
        <f t="shared" si="10"/>
        <v>15480.15525</v>
      </c>
      <c r="M87" s="184">
        <f t="shared" si="11"/>
        <v>2.4379039946514475E-3</v>
      </c>
      <c r="N87" s="149">
        <f t="shared" si="12"/>
        <v>5126250.0751938159</v>
      </c>
      <c r="O87" s="185">
        <f t="shared" si="13"/>
        <v>0.83714133938263058</v>
      </c>
      <c r="P87" s="187">
        <f>_xlfn.XLOOKUP(C87,Analítico!D:D,Analítico!I:I,0)</f>
        <v>15480.15525</v>
      </c>
      <c r="Q87" s="187">
        <f>_xlfn.XLOOKUP(C87,CPUs!D:D,CPUs!I:I,0)</f>
        <v>15480.15525</v>
      </c>
    </row>
    <row r="88" spans="1:17" ht="25.5" customHeight="1" x14ac:dyDescent="0.25">
      <c r="A88" s="64" t="s">
        <v>1785</v>
      </c>
      <c r="B88" s="64" t="s">
        <v>204</v>
      </c>
      <c r="C88" s="179" t="s">
        <v>1786</v>
      </c>
      <c r="D88" s="64" t="s">
        <v>1665</v>
      </c>
      <c r="E88" s="64" t="s">
        <v>1787</v>
      </c>
      <c r="F88" s="148" t="s">
        <v>4318</v>
      </c>
      <c r="G88" s="148"/>
      <c r="H88" s="146">
        <f t="shared" si="8"/>
        <v>24.36</v>
      </c>
      <c r="I88" s="148"/>
      <c r="J88" s="146">
        <f t="shared" si="9"/>
        <v>16636.220036520001</v>
      </c>
      <c r="K88" s="148"/>
      <c r="L88" s="147">
        <f t="shared" si="10"/>
        <v>16636.220036520001</v>
      </c>
      <c r="M88" s="184">
        <f t="shared" si="11"/>
        <v>2.6349038224430317E-3</v>
      </c>
      <c r="N88" s="149">
        <f t="shared" si="12"/>
        <v>5142886.2952303356</v>
      </c>
      <c r="O88" s="185">
        <f t="shared" si="13"/>
        <v>0.8397762432050736</v>
      </c>
      <c r="P88" s="187">
        <f>_xlfn.XLOOKUP(C88,Analítico!D:D,Analítico!I:I,0)</f>
        <v>24.36</v>
      </c>
      <c r="Q88" s="187">
        <f>_xlfn.XLOOKUP(C88,CPUs!D:D,CPUs!I:I,0)</f>
        <v>24.36</v>
      </c>
    </row>
    <row r="89" spans="1:17" ht="64.5" customHeight="1" x14ac:dyDescent="0.25">
      <c r="A89" s="64" t="s">
        <v>1646</v>
      </c>
      <c r="B89" s="64" t="s">
        <v>162</v>
      </c>
      <c r="C89" s="179" t="s">
        <v>1647</v>
      </c>
      <c r="D89" s="64" t="s">
        <v>1648</v>
      </c>
      <c r="E89" s="64" t="s">
        <v>1604</v>
      </c>
      <c r="F89" s="148" t="s">
        <v>4319</v>
      </c>
      <c r="G89" s="148"/>
      <c r="H89" s="146">
        <f t="shared" si="8"/>
        <v>1228.57</v>
      </c>
      <c r="I89" s="148"/>
      <c r="J89" s="146">
        <f t="shared" si="9"/>
        <v>14742.84</v>
      </c>
      <c r="K89" s="148"/>
      <c r="L89" s="147">
        <f t="shared" si="10"/>
        <v>14742.84</v>
      </c>
      <c r="M89" s="184">
        <f t="shared" si="11"/>
        <v>2.3122614018039095E-3</v>
      </c>
      <c r="N89" s="149">
        <f t="shared" si="12"/>
        <v>5157629.1352303354</v>
      </c>
      <c r="O89" s="185">
        <f t="shared" si="13"/>
        <v>0.84208850460687756</v>
      </c>
      <c r="P89" s="187">
        <f>_xlfn.XLOOKUP(C89,Analítico!D:D,Analítico!I:I,0)</f>
        <v>1228.57</v>
      </c>
      <c r="Q89" s="187">
        <f>_xlfn.XLOOKUP(C89,CPUs!D:D,CPUs!I:I,0)</f>
        <v>1228.57</v>
      </c>
    </row>
    <row r="90" spans="1:17" ht="25.5" customHeight="1" x14ac:dyDescent="0.25">
      <c r="A90" s="64" t="s">
        <v>3096</v>
      </c>
      <c r="B90" s="64" t="s">
        <v>157</v>
      </c>
      <c r="C90" s="179" t="s">
        <v>3097</v>
      </c>
      <c r="D90" s="64" t="s">
        <v>1648</v>
      </c>
      <c r="E90" s="64" t="s">
        <v>1724</v>
      </c>
      <c r="F90" s="148" t="s">
        <v>4320</v>
      </c>
      <c r="G90" s="148"/>
      <c r="H90" s="146">
        <f t="shared" si="8"/>
        <v>11.65</v>
      </c>
      <c r="I90" s="148"/>
      <c r="J90" s="146">
        <f t="shared" si="9"/>
        <v>14665.840160000002</v>
      </c>
      <c r="K90" s="148"/>
      <c r="L90" s="147">
        <f t="shared" si="10"/>
        <v>14665.840160000002</v>
      </c>
      <c r="M90" s="184">
        <f t="shared" si="11"/>
        <v>2.2991402035831411E-3</v>
      </c>
      <c r="N90" s="149">
        <f t="shared" si="12"/>
        <v>5172294.9753903355</v>
      </c>
      <c r="O90" s="185">
        <f t="shared" si="13"/>
        <v>0.84438764481046069</v>
      </c>
      <c r="P90" s="187">
        <f>_xlfn.XLOOKUP(C90,Analítico!D:D,Analítico!I:I,0)</f>
        <v>11.65</v>
      </c>
      <c r="Q90" s="187">
        <f>_xlfn.XLOOKUP(C90,CPUs!D:D,CPUs!I:I,0)</f>
        <v>11.65</v>
      </c>
    </row>
    <row r="91" spans="1:17" ht="24" customHeight="1" x14ac:dyDescent="0.25">
      <c r="A91" s="64" t="s">
        <v>3377</v>
      </c>
      <c r="B91" s="64" t="s">
        <v>157</v>
      </c>
      <c r="C91" s="179" t="s">
        <v>3378</v>
      </c>
      <c r="D91" s="64" t="s">
        <v>1643</v>
      </c>
      <c r="E91" s="64" t="s">
        <v>266</v>
      </c>
      <c r="F91" s="148" t="s">
        <v>4321</v>
      </c>
      <c r="G91" s="148"/>
      <c r="H91" s="146">
        <f t="shared" si="8"/>
        <v>1.17</v>
      </c>
      <c r="I91" s="148"/>
      <c r="J91" s="146">
        <f t="shared" si="9"/>
        <v>14925.583590020999</v>
      </c>
      <c r="K91" s="148"/>
      <c r="L91" s="147">
        <f t="shared" si="10"/>
        <v>14925.583590020999</v>
      </c>
      <c r="M91" s="184">
        <f t="shared" si="11"/>
        <v>2.3434019193457694E-3</v>
      </c>
      <c r="N91" s="149">
        <f t="shared" si="12"/>
        <v>5187220.5589803569</v>
      </c>
      <c r="O91" s="185">
        <f t="shared" si="13"/>
        <v>0.84673104672980648</v>
      </c>
      <c r="P91" s="187">
        <f>Q91</f>
        <v>1.17</v>
      </c>
      <c r="Q91" s="187">
        <f>_xlfn.XLOOKUP(C91,CPUs!D:D,CPUs!I:I,0)</f>
        <v>1.17</v>
      </c>
    </row>
    <row r="92" spans="1:17" ht="25.5" customHeight="1" x14ac:dyDescent="0.25">
      <c r="A92" s="64" t="s">
        <v>1882</v>
      </c>
      <c r="B92" s="64" t="s">
        <v>157</v>
      </c>
      <c r="C92" s="179" t="s">
        <v>1883</v>
      </c>
      <c r="D92" s="64" t="s">
        <v>1648</v>
      </c>
      <c r="E92" s="64" t="s">
        <v>164</v>
      </c>
      <c r="F92" s="148" t="s">
        <v>4322</v>
      </c>
      <c r="G92" s="148"/>
      <c r="H92" s="146">
        <f t="shared" si="8"/>
        <v>766.7</v>
      </c>
      <c r="I92" s="148"/>
      <c r="J92" s="146">
        <f t="shared" si="9"/>
        <v>14275.299238200001</v>
      </c>
      <c r="K92" s="148"/>
      <c r="L92" s="147">
        <f t="shared" si="10"/>
        <v>14275.299238200001</v>
      </c>
      <c r="M92" s="184">
        <f t="shared" si="11"/>
        <v>2.2325898724621998E-3</v>
      </c>
      <c r="N92" s="149">
        <f t="shared" si="12"/>
        <v>5201495.8582185572</v>
      </c>
      <c r="O92" s="185">
        <f t="shared" si="13"/>
        <v>0.8489636366022687</v>
      </c>
      <c r="P92" s="187">
        <f>_xlfn.XLOOKUP(C92,Analítico!D:D,Analítico!I:I,0)</f>
        <v>766.7</v>
      </c>
      <c r="Q92" s="187">
        <f>_xlfn.XLOOKUP(C92,CPUs!D:D,CPUs!I:I,0)</f>
        <v>766.7</v>
      </c>
    </row>
    <row r="93" spans="1:17" ht="25.5" customHeight="1" x14ac:dyDescent="0.25">
      <c r="A93" s="64" t="s">
        <v>2877</v>
      </c>
      <c r="B93" s="64" t="s">
        <v>157</v>
      </c>
      <c r="C93" s="179" t="s">
        <v>2878</v>
      </c>
      <c r="D93" s="64" t="s">
        <v>1648</v>
      </c>
      <c r="E93" s="64" t="s">
        <v>255</v>
      </c>
      <c r="F93" s="148" t="s">
        <v>4323</v>
      </c>
      <c r="G93" s="148"/>
      <c r="H93" s="146">
        <f t="shared" si="8"/>
        <v>5.59</v>
      </c>
      <c r="I93" s="148"/>
      <c r="J93" s="146">
        <f t="shared" si="9"/>
        <v>14104.4085</v>
      </c>
      <c r="K93" s="148"/>
      <c r="L93" s="147">
        <f t="shared" si="10"/>
        <v>14104.4085</v>
      </c>
      <c r="M93" s="184">
        <f t="shared" si="11"/>
        <v>2.2034691463669806E-3</v>
      </c>
      <c r="N93" s="149">
        <f t="shared" si="12"/>
        <v>5215600.2667185571</v>
      </c>
      <c r="O93" s="185">
        <f t="shared" si="13"/>
        <v>0.85116710574863563</v>
      </c>
      <c r="P93" s="187">
        <f>_xlfn.XLOOKUP(C93,Analítico!D:D,Analítico!I:I,0)</f>
        <v>5.59</v>
      </c>
      <c r="Q93" s="187">
        <f>_xlfn.XLOOKUP(C93,CPUs!D:D,CPUs!I:I,0)</f>
        <v>5.59</v>
      </c>
    </row>
    <row r="94" spans="1:17" ht="24" customHeight="1" x14ac:dyDescent="0.25">
      <c r="A94" s="64" t="s">
        <v>2594</v>
      </c>
      <c r="B94" s="64" t="s">
        <v>594</v>
      </c>
      <c r="C94" s="179" t="s">
        <v>2595</v>
      </c>
      <c r="D94" s="64" t="s">
        <v>1656</v>
      </c>
      <c r="E94" s="64" t="s">
        <v>808</v>
      </c>
      <c r="F94" s="148" t="s">
        <v>4324</v>
      </c>
      <c r="G94" s="148"/>
      <c r="H94" s="146">
        <f t="shared" si="8"/>
        <v>273.08999999999997</v>
      </c>
      <c r="I94" s="148"/>
      <c r="J94" s="146">
        <f t="shared" si="9"/>
        <v>13982.207999999999</v>
      </c>
      <c r="K94" s="148"/>
      <c r="L94" s="147">
        <f t="shared" si="10"/>
        <v>13982.207999999999</v>
      </c>
      <c r="M94" s="184">
        <f t="shared" si="11"/>
        <v>2.1826455059129608E-3</v>
      </c>
      <c r="N94" s="149">
        <f t="shared" si="12"/>
        <v>5229582.4747185567</v>
      </c>
      <c r="O94" s="185">
        <f t="shared" si="13"/>
        <v>0.85334975125454859</v>
      </c>
      <c r="P94" s="187">
        <f>_xlfn.XLOOKUP(C94,Analítico!D:D,Analítico!I:I,0)</f>
        <v>273.08999999999997</v>
      </c>
      <c r="Q94" s="187">
        <f>_xlfn.XLOOKUP(C94,CPUs!D:D,CPUs!I:I,0)</f>
        <v>273.08999999999997</v>
      </c>
    </row>
    <row r="95" spans="1:17" ht="24" customHeight="1" x14ac:dyDescent="0.25">
      <c r="A95" s="64" t="s">
        <v>2856</v>
      </c>
      <c r="B95" s="64" t="s">
        <v>162</v>
      </c>
      <c r="C95" s="179" t="s">
        <v>2857</v>
      </c>
      <c r="D95" s="64" t="s">
        <v>1648</v>
      </c>
      <c r="E95" s="64" t="s">
        <v>164</v>
      </c>
      <c r="F95" s="148" t="s">
        <v>4283</v>
      </c>
      <c r="G95" s="148"/>
      <c r="H95" s="146">
        <f t="shared" si="8"/>
        <v>1552.82</v>
      </c>
      <c r="I95" s="148"/>
      <c r="J95" s="146">
        <f t="shared" si="9"/>
        <v>13975.38</v>
      </c>
      <c r="K95" s="148"/>
      <c r="L95" s="147">
        <f t="shared" si="10"/>
        <v>13975.38</v>
      </c>
      <c r="M95" s="184">
        <f t="shared" si="11"/>
        <v>2.1814819769828825E-3</v>
      </c>
      <c r="N95" s="149">
        <f t="shared" si="12"/>
        <v>5243557.8547185566</v>
      </c>
      <c r="O95" s="185">
        <f t="shared" si="13"/>
        <v>0.85553123323153146</v>
      </c>
      <c r="P95" s="187">
        <f>_xlfn.XLOOKUP(C95,Analítico!D:D,Analítico!I:I,0)</f>
        <v>1552.82</v>
      </c>
      <c r="Q95" s="187">
        <f>_xlfn.XLOOKUP(C95,CPUs!D:D,CPUs!I:I,0)</f>
        <v>1552.82</v>
      </c>
    </row>
    <row r="96" spans="1:17" ht="24" customHeight="1" x14ac:dyDescent="0.25">
      <c r="A96" s="64" t="s">
        <v>2600</v>
      </c>
      <c r="B96" s="64" t="s">
        <v>594</v>
      </c>
      <c r="C96" s="179" t="s">
        <v>2601</v>
      </c>
      <c r="D96" s="64" t="s">
        <v>1656</v>
      </c>
      <c r="E96" s="64" t="s">
        <v>808</v>
      </c>
      <c r="F96" s="148" t="s">
        <v>4325</v>
      </c>
      <c r="G96" s="148"/>
      <c r="H96" s="146">
        <f t="shared" si="8"/>
        <v>333.47</v>
      </c>
      <c r="I96" s="148"/>
      <c r="J96" s="146">
        <f t="shared" si="9"/>
        <v>13839.005000000001</v>
      </c>
      <c r="K96" s="148"/>
      <c r="L96" s="147">
        <f t="shared" si="10"/>
        <v>13839.005000000001</v>
      </c>
      <c r="M96" s="184">
        <f t="shared" si="11"/>
        <v>2.1582429234035853E-3</v>
      </c>
      <c r="N96" s="149">
        <f t="shared" si="12"/>
        <v>5257396.8597185565</v>
      </c>
      <c r="O96" s="185">
        <f t="shared" si="13"/>
        <v>0.85768947615493507</v>
      </c>
      <c r="P96" s="187">
        <f>_xlfn.XLOOKUP(C96,Analítico!D:D,Analítico!I:I,0)</f>
        <v>333.47</v>
      </c>
      <c r="Q96" s="187">
        <f>_xlfn.XLOOKUP(C96,CPUs!D:D,CPUs!I:I,0)</f>
        <v>333.47</v>
      </c>
    </row>
    <row r="97" spans="1:17" ht="78" customHeight="1" x14ac:dyDescent="0.25">
      <c r="A97" s="64" t="s">
        <v>2029</v>
      </c>
      <c r="B97" s="64" t="s">
        <v>157</v>
      </c>
      <c r="C97" s="179" t="s">
        <v>2030</v>
      </c>
      <c r="D97" s="64" t="s">
        <v>1648</v>
      </c>
      <c r="E97" s="64" t="s">
        <v>259</v>
      </c>
      <c r="F97" s="148" t="s">
        <v>4326</v>
      </c>
      <c r="G97" s="148"/>
      <c r="H97" s="146">
        <f t="shared" si="8"/>
        <v>0.7</v>
      </c>
      <c r="I97" s="148"/>
      <c r="J97" s="146">
        <f t="shared" si="9"/>
        <v>13803.328217909999</v>
      </c>
      <c r="K97" s="148"/>
      <c r="L97" s="147">
        <f t="shared" si="10"/>
        <v>13803.328217909999</v>
      </c>
      <c r="M97" s="184">
        <f t="shared" si="11"/>
        <v>2.1521634025931254E-3</v>
      </c>
      <c r="N97" s="149">
        <f t="shared" si="12"/>
        <v>5271200.1879364662</v>
      </c>
      <c r="O97" s="185">
        <f t="shared" si="13"/>
        <v>0.85984163955752824</v>
      </c>
      <c r="P97" s="187">
        <f>_xlfn.XLOOKUP(C97,Analítico!D:D,Analítico!I:I,0)</f>
        <v>0.7</v>
      </c>
      <c r="Q97" s="187">
        <f>_xlfn.XLOOKUP(C97,CPUs!D:D,CPUs!I:I,0)</f>
        <v>0.7</v>
      </c>
    </row>
    <row r="98" spans="1:17" ht="78" customHeight="1" x14ac:dyDescent="0.25">
      <c r="A98" s="64" t="s">
        <v>1935</v>
      </c>
      <c r="B98" s="64" t="s">
        <v>157</v>
      </c>
      <c r="C98" s="179" t="s">
        <v>1936</v>
      </c>
      <c r="D98" s="64" t="s">
        <v>1648</v>
      </c>
      <c r="E98" s="64" t="s">
        <v>259</v>
      </c>
      <c r="F98" s="148" t="s">
        <v>4327</v>
      </c>
      <c r="G98" s="148"/>
      <c r="H98" s="146">
        <f t="shared" si="8"/>
        <v>38.92</v>
      </c>
      <c r="I98" s="148"/>
      <c r="J98" s="146">
        <f t="shared" si="9"/>
        <v>13689.4861124</v>
      </c>
      <c r="K98" s="148"/>
      <c r="L98" s="147">
        <f t="shared" si="10"/>
        <v>13689.4861124</v>
      </c>
      <c r="M98" s="184">
        <f t="shared" si="11"/>
        <v>2.1327640787469153E-3</v>
      </c>
      <c r="N98" s="149">
        <f t="shared" si="12"/>
        <v>5284889.6740488661</v>
      </c>
      <c r="O98" s="185">
        <f t="shared" si="13"/>
        <v>0.8619744036362752</v>
      </c>
      <c r="P98" s="187">
        <f>_xlfn.XLOOKUP(C98,Analítico!D:D,Analítico!I:I,0)</f>
        <v>38.92</v>
      </c>
      <c r="Q98" s="187">
        <f>_xlfn.XLOOKUP(C98,CPUs!D:D,CPUs!I:I,0)</f>
        <v>38.92</v>
      </c>
    </row>
    <row r="99" spans="1:17" ht="24" customHeight="1" x14ac:dyDescent="0.25">
      <c r="A99" s="64" t="s">
        <v>175</v>
      </c>
      <c r="B99" s="64" t="s">
        <v>157</v>
      </c>
      <c r="C99" s="179" t="s">
        <v>176</v>
      </c>
      <c r="D99" s="64" t="s">
        <v>1648</v>
      </c>
      <c r="E99" s="64" t="s">
        <v>177</v>
      </c>
      <c r="F99" s="148" t="s">
        <v>4328</v>
      </c>
      <c r="G99" s="148"/>
      <c r="H99" s="146">
        <f t="shared" si="8"/>
        <v>0.83785383606557384</v>
      </c>
      <c r="I99" s="148"/>
      <c r="J99" s="146">
        <f t="shared" si="9"/>
        <v>13477.846399311782</v>
      </c>
      <c r="K99" s="148"/>
      <c r="L99" s="147">
        <f t="shared" si="10"/>
        <v>13477.846399311782</v>
      </c>
      <c r="M99" s="184">
        <f t="shared" si="11"/>
        <v>2.0966995021605601E-3</v>
      </c>
      <c r="N99" s="149">
        <f t="shared" si="12"/>
        <v>5298367.5204481781</v>
      </c>
      <c r="O99" s="185">
        <f t="shared" si="13"/>
        <v>0.86407110313843571</v>
      </c>
      <c r="P99" s="187">
        <f>_xlfn.XLOOKUP(C99,Analítico!D:D,Analítico!I:I,0)</f>
        <v>0.83785383606557384</v>
      </c>
      <c r="Q99" s="187">
        <f>_xlfn.XLOOKUP(C99,CPUs!D:D,CPUs!I:I,0)</f>
        <v>0.83785383606557384</v>
      </c>
    </row>
    <row r="100" spans="1:17" ht="25.5" customHeight="1" x14ac:dyDescent="0.25">
      <c r="A100" s="64" t="s">
        <v>2681</v>
      </c>
      <c r="B100" s="64" t="s">
        <v>157</v>
      </c>
      <c r="C100" s="179" t="s">
        <v>2682</v>
      </c>
      <c r="D100" s="64" t="s">
        <v>1648</v>
      </c>
      <c r="E100" s="64" t="s">
        <v>255</v>
      </c>
      <c r="F100" s="148" t="s">
        <v>4329</v>
      </c>
      <c r="G100" s="148"/>
      <c r="H100" s="146">
        <f t="shared" si="8"/>
        <v>4.1399999999999997</v>
      </c>
      <c r="I100" s="148"/>
      <c r="J100" s="146">
        <f t="shared" si="9"/>
        <v>13087.503088199999</v>
      </c>
      <c r="K100" s="148"/>
      <c r="L100" s="147">
        <f t="shared" si="10"/>
        <v>13087.503088199999</v>
      </c>
      <c r="M100" s="184">
        <f t="shared" si="11"/>
        <v>2.0301828449928458E-3</v>
      </c>
      <c r="N100" s="149">
        <f t="shared" si="12"/>
        <v>5311455.0235363785</v>
      </c>
      <c r="O100" s="185">
        <f t="shared" si="13"/>
        <v>0.86610128598342861</v>
      </c>
      <c r="P100" s="187">
        <f>_xlfn.XLOOKUP(C100,Analítico!D:D,Analítico!I:I,0)</f>
        <v>4.1399999999999997</v>
      </c>
      <c r="Q100" s="187">
        <f>_xlfn.XLOOKUP(C100,CPUs!D:D,CPUs!I:I,0)</f>
        <v>4.1399999999999997</v>
      </c>
    </row>
    <row r="101" spans="1:17" ht="39" customHeight="1" x14ac:dyDescent="0.25">
      <c r="A101" s="64" t="s">
        <v>3800</v>
      </c>
      <c r="B101" s="64" t="s">
        <v>157</v>
      </c>
      <c r="C101" s="179" t="s">
        <v>3801</v>
      </c>
      <c r="D101" s="64" t="s">
        <v>1648</v>
      </c>
      <c r="E101" s="64" t="s">
        <v>1721</v>
      </c>
      <c r="F101" s="148" t="s">
        <v>4309</v>
      </c>
      <c r="G101" s="148"/>
      <c r="H101" s="146">
        <f t="shared" si="8"/>
        <v>195.87</v>
      </c>
      <c r="I101" s="148"/>
      <c r="J101" s="146">
        <f t="shared" si="9"/>
        <v>13319.16</v>
      </c>
      <c r="K101" s="148"/>
      <c r="L101" s="147">
        <f t="shared" si="10"/>
        <v>13319.16</v>
      </c>
      <c r="M101" s="184">
        <f t="shared" si="11"/>
        <v>2.0696584628504791E-3</v>
      </c>
      <c r="N101" s="149">
        <f t="shared" si="12"/>
        <v>5324774.1835363787</v>
      </c>
      <c r="O101" s="185">
        <f t="shared" si="13"/>
        <v>0.86817094444627907</v>
      </c>
      <c r="P101" s="187">
        <f>Q101</f>
        <v>195.87</v>
      </c>
      <c r="Q101" s="187">
        <f>_xlfn.XLOOKUP(C101,CPUs!D:D,CPUs!I:I,0)</f>
        <v>195.87</v>
      </c>
    </row>
    <row r="102" spans="1:17" ht="25.5" customHeight="1" x14ac:dyDescent="0.25">
      <c r="A102" s="64" t="s">
        <v>2829</v>
      </c>
      <c r="B102" s="64" t="s">
        <v>157</v>
      </c>
      <c r="C102" s="179" t="s">
        <v>2830</v>
      </c>
      <c r="D102" s="64" t="s">
        <v>1648</v>
      </c>
      <c r="E102" s="64" t="s">
        <v>164</v>
      </c>
      <c r="F102" s="148" t="s">
        <v>4330</v>
      </c>
      <c r="G102" s="148"/>
      <c r="H102" s="146">
        <f t="shared" si="8"/>
        <v>2598.2800000000002</v>
      </c>
      <c r="I102" s="148"/>
      <c r="J102" s="146">
        <f t="shared" si="9"/>
        <v>12991.400000000001</v>
      </c>
      <c r="K102" s="148"/>
      <c r="L102" s="147">
        <f t="shared" si="10"/>
        <v>12991.400000000001</v>
      </c>
      <c r="M102" s="184">
        <f t="shared" si="11"/>
        <v>2.0138063477183033E-3</v>
      </c>
      <c r="N102" s="149">
        <f t="shared" si="12"/>
        <v>5337765.583536379</v>
      </c>
      <c r="O102" s="185">
        <f t="shared" si="13"/>
        <v>0.87018475079399737</v>
      </c>
      <c r="P102" s="187">
        <f>_xlfn.XLOOKUP(C102,Analítico!D:D,Analítico!I:I,0)</f>
        <v>2598.2800000000002</v>
      </c>
      <c r="Q102" s="187">
        <f>_xlfn.XLOOKUP(C102,CPUs!D:D,CPUs!I:I,0)</f>
        <v>2598.2800000000002</v>
      </c>
    </row>
    <row r="103" spans="1:17" ht="51.75" customHeight="1" x14ac:dyDescent="0.25">
      <c r="A103" s="64" t="s">
        <v>2117</v>
      </c>
      <c r="B103" s="64" t="s">
        <v>204</v>
      </c>
      <c r="C103" s="179" t="s">
        <v>2118</v>
      </c>
      <c r="D103" s="64" t="s">
        <v>1648</v>
      </c>
      <c r="E103" s="64" t="s">
        <v>212</v>
      </c>
      <c r="F103" s="148" t="s">
        <v>4331</v>
      </c>
      <c r="G103" s="148"/>
      <c r="H103" s="146">
        <f t="shared" si="8"/>
        <v>171.77</v>
      </c>
      <c r="I103" s="148"/>
      <c r="J103" s="146">
        <f t="shared" si="9"/>
        <v>12506.448651440001</v>
      </c>
      <c r="K103" s="148"/>
      <c r="L103" s="147">
        <f t="shared" si="10"/>
        <v>12506.448651440001</v>
      </c>
      <c r="M103" s="184">
        <f t="shared" si="11"/>
        <v>1.9311679581854833E-3</v>
      </c>
      <c r="N103" s="149">
        <f t="shared" si="12"/>
        <v>5350272.0321878195</v>
      </c>
      <c r="O103" s="185">
        <f t="shared" si="13"/>
        <v>0.87211591875218286</v>
      </c>
      <c r="P103" s="187">
        <f>_xlfn.XLOOKUP(C103,Analítico!D:D,Analítico!I:I,0)</f>
        <v>171.77</v>
      </c>
      <c r="Q103" s="187">
        <f>_xlfn.XLOOKUP(C103,CPUs!D:D,CPUs!I:I,0)</f>
        <v>171.77</v>
      </c>
    </row>
    <row r="104" spans="1:17" ht="66" customHeight="1" x14ac:dyDescent="0.25">
      <c r="A104" s="64" t="s">
        <v>3459</v>
      </c>
      <c r="B104" s="64" t="s">
        <v>157</v>
      </c>
      <c r="C104" s="179" t="s">
        <v>3460</v>
      </c>
      <c r="D104" s="64" t="s">
        <v>1648</v>
      </c>
      <c r="E104" s="64" t="s">
        <v>3461</v>
      </c>
      <c r="F104" s="148" t="s">
        <v>4332</v>
      </c>
      <c r="G104" s="148"/>
      <c r="H104" s="146">
        <f t="shared" si="8"/>
        <v>175</v>
      </c>
      <c r="I104" s="148"/>
      <c r="J104" s="146">
        <f t="shared" si="9"/>
        <v>12075</v>
      </c>
      <c r="K104" s="148"/>
      <c r="L104" s="147">
        <f t="shared" si="10"/>
        <v>12075</v>
      </c>
      <c r="M104" s="184">
        <f t="shared" si="11"/>
        <v>1.8576467238864565E-3</v>
      </c>
      <c r="N104" s="149">
        <f t="shared" si="12"/>
        <v>5362347.0321878195</v>
      </c>
      <c r="O104" s="185">
        <f t="shared" si="13"/>
        <v>0.8739735654760693</v>
      </c>
      <c r="P104" s="190">
        <f>CPUs!I4223</f>
        <v>175</v>
      </c>
    </row>
    <row r="105" spans="1:17" ht="78" customHeight="1" x14ac:dyDescent="0.25">
      <c r="A105" s="64" t="s">
        <v>1913</v>
      </c>
      <c r="B105" s="64" t="s">
        <v>162</v>
      </c>
      <c r="C105" s="179" t="s">
        <v>1914</v>
      </c>
      <c r="D105" s="64" t="s">
        <v>1648</v>
      </c>
      <c r="E105" s="64" t="s">
        <v>255</v>
      </c>
      <c r="F105" s="148" t="s">
        <v>4333</v>
      </c>
      <c r="G105" s="148"/>
      <c r="H105" s="146">
        <f t="shared" si="8"/>
        <v>53.08</v>
      </c>
      <c r="I105" s="148"/>
      <c r="J105" s="146">
        <f t="shared" si="9"/>
        <v>11867.886492</v>
      </c>
      <c r="K105" s="148"/>
      <c r="L105" s="147">
        <f t="shared" si="10"/>
        <v>11867.886492</v>
      </c>
      <c r="M105" s="184">
        <f t="shared" si="11"/>
        <v>1.822353437657982E-3</v>
      </c>
      <c r="N105" s="149">
        <f t="shared" si="12"/>
        <v>5374214.9186798194</v>
      </c>
      <c r="O105" s="185">
        <f t="shared" si="13"/>
        <v>0.87579591891372732</v>
      </c>
      <c r="P105" s="187">
        <f>_xlfn.XLOOKUP(C105,Analítico!D:D,Analítico!I:I,0)</f>
        <v>53.08</v>
      </c>
      <c r="Q105" s="187">
        <f>_xlfn.XLOOKUP(C105,CPUs!D:D,CPUs!I:I,0)</f>
        <v>53.08</v>
      </c>
    </row>
    <row r="106" spans="1:17" ht="25.5" customHeight="1" x14ac:dyDescent="0.25">
      <c r="A106" s="64" t="s">
        <v>2871</v>
      </c>
      <c r="B106" s="64" t="s">
        <v>157</v>
      </c>
      <c r="C106" s="179" t="s">
        <v>2872</v>
      </c>
      <c r="D106" s="64" t="s">
        <v>1643</v>
      </c>
      <c r="E106" s="64" t="s">
        <v>266</v>
      </c>
      <c r="F106" s="148" t="s">
        <v>4289</v>
      </c>
      <c r="G106" s="148"/>
      <c r="H106" s="146">
        <f t="shared" si="8"/>
        <v>0.56999999999999995</v>
      </c>
      <c r="I106" s="148"/>
      <c r="J106" s="146">
        <f t="shared" si="9"/>
        <v>11092.709223864</v>
      </c>
      <c r="K106" s="148"/>
      <c r="L106" s="147">
        <f t="shared" si="10"/>
        <v>11092.709223864</v>
      </c>
      <c r="M106" s="184">
        <f t="shared" si="11"/>
        <v>1.6902589477025953E-3</v>
      </c>
      <c r="N106" s="149">
        <f t="shared" si="12"/>
        <v>5385307.6279036831</v>
      </c>
      <c r="O106" s="185">
        <f t="shared" si="13"/>
        <v>0.87748617786142991</v>
      </c>
      <c r="P106" s="187">
        <f>_xlfn.XLOOKUP(C106,Analítico!D:D,Analítico!I:I,0)</f>
        <v>0.56999999999999995</v>
      </c>
      <c r="Q106" s="187">
        <f>_xlfn.XLOOKUP(C106,CPUs!D:D,CPUs!I:I,0)</f>
        <v>0.56999999999999995</v>
      </c>
    </row>
    <row r="107" spans="1:17" ht="25.5" customHeight="1" x14ac:dyDescent="0.25">
      <c r="A107" s="64" t="s">
        <v>2090</v>
      </c>
      <c r="B107" s="64" t="s">
        <v>162</v>
      </c>
      <c r="C107" s="179" t="s">
        <v>2091</v>
      </c>
      <c r="D107" s="64" t="s">
        <v>1648</v>
      </c>
      <c r="E107" s="64" t="s">
        <v>159</v>
      </c>
      <c r="F107" s="148" t="s">
        <v>4334</v>
      </c>
      <c r="G107" s="148"/>
      <c r="H107" s="146">
        <f t="shared" si="8"/>
        <v>91.74</v>
      </c>
      <c r="I107" s="148"/>
      <c r="J107" s="146">
        <f t="shared" si="9"/>
        <v>11145.677914799999</v>
      </c>
      <c r="K107" s="148"/>
      <c r="L107" s="147">
        <f t="shared" si="10"/>
        <v>11145.677914799999</v>
      </c>
      <c r="M107" s="184">
        <f t="shared" si="11"/>
        <v>1.6992851053318301E-3</v>
      </c>
      <c r="N107" s="149">
        <f t="shared" si="12"/>
        <v>5396453.3058184832</v>
      </c>
      <c r="O107" s="185">
        <f t="shared" si="13"/>
        <v>0.8791854629667617</v>
      </c>
      <c r="P107" s="187">
        <f>_xlfn.XLOOKUP(C107,Analítico!D:D,Analítico!I:I,0)</f>
        <v>91.74</v>
      </c>
      <c r="Q107" s="187">
        <f>_xlfn.XLOOKUP(C107,CPUs!D:D,CPUs!I:I,0)</f>
        <v>91.74</v>
      </c>
    </row>
    <row r="108" spans="1:17" ht="24" customHeight="1" x14ac:dyDescent="0.25">
      <c r="A108" s="64" t="s">
        <v>3568</v>
      </c>
      <c r="B108" s="64" t="s">
        <v>157</v>
      </c>
      <c r="C108" s="179" t="s">
        <v>3569</v>
      </c>
      <c r="D108" s="64" t="s">
        <v>1665</v>
      </c>
      <c r="E108" s="64" t="s">
        <v>266</v>
      </c>
      <c r="F108" s="148" t="s">
        <v>4335</v>
      </c>
      <c r="G108" s="148"/>
      <c r="H108" s="146">
        <f t="shared" si="8"/>
        <v>20.68</v>
      </c>
      <c r="I108" s="148"/>
      <c r="J108" s="146">
        <f t="shared" si="9"/>
        <v>11319.176501071999</v>
      </c>
      <c r="K108" s="148"/>
      <c r="L108" s="147">
        <f t="shared" si="10"/>
        <v>11319.176501071999</v>
      </c>
      <c r="M108" s="184">
        <f t="shared" si="11"/>
        <v>1.7288502231489328E-3</v>
      </c>
      <c r="N108" s="149">
        <f t="shared" si="12"/>
        <v>5407772.4823195552</v>
      </c>
      <c r="O108" s="185">
        <f t="shared" si="13"/>
        <v>0.88091431318991065</v>
      </c>
      <c r="P108" s="187">
        <f>Q108</f>
        <v>20.68</v>
      </c>
      <c r="Q108" s="187">
        <f>_xlfn.XLOOKUP(C108,CPUs!D:D,CPUs!I:I,0)</f>
        <v>20.68</v>
      </c>
    </row>
    <row r="109" spans="1:17" ht="24" customHeight="1" x14ac:dyDescent="0.25">
      <c r="A109" s="64" t="s">
        <v>1609</v>
      </c>
      <c r="B109" s="64" t="s">
        <v>145</v>
      </c>
      <c r="C109" s="179" t="s">
        <v>1610</v>
      </c>
      <c r="D109" s="64" t="s">
        <v>1665</v>
      </c>
      <c r="E109" s="64" t="s">
        <v>1604</v>
      </c>
      <c r="F109" s="148" t="s">
        <v>4251</v>
      </c>
      <c r="G109" s="148"/>
      <c r="H109" s="146">
        <f t="shared" si="8"/>
        <v>1376.0138000000002</v>
      </c>
      <c r="I109" s="148"/>
      <c r="J109" s="146">
        <f t="shared" si="9"/>
        <v>11008.110400000001</v>
      </c>
      <c r="K109" s="148"/>
      <c r="L109" s="147">
        <f t="shared" si="10"/>
        <v>11008.110400000001</v>
      </c>
      <c r="M109" s="184">
        <f t="shared" si="11"/>
        <v>1.6758428406410297E-3</v>
      </c>
      <c r="N109" s="149">
        <f t="shared" si="12"/>
        <v>5418780.5927195549</v>
      </c>
      <c r="O109" s="185">
        <f t="shared" si="13"/>
        <v>0.88259015603055169</v>
      </c>
      <c r="P109" s="187">
        <f>_xlfn.XLOOKUP(C109,Analítico!D:D,Analítico!I:I,0)</f>
        <v>1376.0138000000002</v>
      </c>
    </row>
    <row r="110" spans="1:17" ht="51.75" customHeight="1" x14ac:dyDescent="0.25">
      <c r="A110" s="64" t="s">
        <v>1674</v>
      </c>
      <c r="B110" s="64" t="s">
        <v>196</v>
      </c>
      <c r="C110" s="179" t="s">
        <v>1675</v>
      </c>
      <c r="D110" s="64" t="s">
        <v>1648</v>
      </c>
      <c r="E110" s="64" t="s">
        <v>198</v>
      </c>
      <c r="F110" s="148" t="s">
        <v>4336</v>
      </c>
      <c r="G110" s="148"/>
      <c r="H110" s="146">
        <f t="shared" si="8"/>
        <v>1093.23</v>
      </c>
      <c r="I110" s="148"/>
      <c r="J110" s="146">
        <f t="shared" si="9"/>
        <v>10932.3</v>
      </c>
      <c r="K110" s="148"/>
      <c r="L110" s="147">
        <f t="shared" si="10"/>
        <v>10932.3</v>
      </c>
      <c r="M110" s="184">
        <f t="shared" si="11"/>
        <v>1.6629243295688536E-3</v>
      </c>
      <c r="N110" s="149">
        <f t="shared" si="12"/>
        <v>5429712.8927195547</v>
      </c>
      <c r="O110" s="185">
        <f t="shared" si="13"/>
        <v>0.88425308036012051</v>
      </c>
      <c r="P110" s="187">
        <f>_xlfn.XLOOKUP(C110,Analítico!D:D,Analítico!I:I,0)</f>
        <v>1093.23</v>
      </c>
      <c r="Q110" s="187">
        <f>_xlfn.XLOOKUP(C110,CPUs!D:D,CPUs!I:I,0)</f>
        <v>1093.23</v>
      </c>
    </row>
    <row r="111" spans="1:17" ht="24" customHeight="1" x14ac:dyDescent="0.25">
      <c r="A111" s="64" t="s">
        <v>2079</v>
      </c>
      <c r="B111" s="64" t="s">
        <v>204</v>
      </c>
      <c r="C111" s="179" t="s">
        <v>2080</v>
      </c>
      <c r="D111" s="64" t="s">
        <v>1665</v>
      </c>
      <c r="E111" s="64" t="s">
        <v>1787</v>
      </c>
      <c r="F111" s="148" t="s">
        <v>4337</v>
      </c>
      <c r="G111" s="148"/>
      <c r="H111" s="146">
        <f t="shared" si="8"/>
        <v>29.18</v>
      </c>
      <c r="I111" s="148"/>
      <c r="J111" s="146">
        <f t="shared" si="9"/>
        <v>14252.865952</v>
      </c>
      <c r="K111" s="148"/>
      <c r="L111" s="147">
        <f t="shared" si="10"/>
        <v>14252.865952</v>
      </c>
      <c r="M111" s="184">
        <f t="shared" si="11"/>
        <v>2.2287671165321424E-3</v>
      </c>
      <c r="N111" s="149">
        <f t="shared" si="12"/>
        <v>5443965.7586715547</v>
      </c>
      <c r="O111" s="185">
        <f t="shared" si="13"/>
        <v>0.88648184747665271</v>
      </c>
      <c r="P111" s="187">
        <f>_xlfn.XLOOKUP(C111,Analítico!D:D,Analítico!I:I,0)</f>
        <v>29.18</v>
      </c>
      <c r="Q111" s="187">
        <f>_xlfn.XLOOKUP(C111,CPUs!D:D,CPUs!I:I,0)</f>
        <v>29.18</v>
      </c>
    </row>
    <row r="112" spans="1:17" ht="51.75" customHeight="1" x14ac:dyDescent="0.25">
      <c r="A112" s="64" t="s">
        <v>3375</v>
      </c>
      <c r="B112" s="64" t="s">
        <v>157</v>
      </c>
      <c r="C112" s="179" t="s">
        <v>3376</v>
      </c>
      <c r="D112" s="64" t="s">
        <v>1643</v>
      </c>
      <c r="E112" s="64" t="s">
        <v>266</v>
      </c>
      <c r="F112" s="148" t="s">
        <v>4321</v>
      </c>
      <c r="G112" s="148"/>
      <c r="H112" s="146">
        <f t="shared" si="8"/>
        <v>0.84</v>
      </c>
      <c r="I112" s="148"/>
      <c r="J112" s="146">
        <f t="shared" si="9"/>
        <v>10715.803603091999</v>
      </c>
      <c r="K112" s="148"/>
      <c r="L112" s="147">
        <f t="shared" si="10"/>
        <v>10715.803603091999</v>
      </c>
      <c r="M112" s="184">
        <f t="shared" si="11"/>
        <v>1.6260321472226036E-3</v>
      </c>
      <c r="N112" s="149">
        <f t="shared" si="12"/>
        <v>5454681.5622746469</v>
      </c>
      <c r="O112" s="185">
        <f t="shared" si="13"/>
        <v>0.88810787962387527</v>
      </c>
      <c r="P112" s="187">
        <f>Q112</f>
        <v>0.84</v>
      </c>
      <c r="Q112" s="187">
        <f>_xlfn.XLOOKUP(C112,CPUs!D:D,CPUs!I:I,0)</f>
        <v>0.84</v>
      </c>
    </row>
    <row r="113" spans="1:17" ht="25.5" customHeight="1" x14ac:dyDescent="0.25">
      <c r="A113" s="64" t="s">
        <v>2826</v>
      </c>
      <c r="B113" s="64" t="s">
        <v>157</v>
      </c>
      <c r="C113" s="179" t="s">
        <v>2827</v>
      </c>
      <c r="D113" s="64" t="s">
        <v>1648</v>
      </c>
      <c r="E113" s="64" t="s">
        <v>164</v>
      </c>
      <c r="F113" s="148" t="s">
        <v>4338</v>
      </c>
      <c r="G113" s="148"/>
      <c r="H113" s="146">
        <f t="shared" si="8"/>
        <v>29.45</v>
      </c>
      <c r="I113" s="148"/>
      <c r="J113" s="146">
        <f t="shared" si="9"/>
        <v>10160.25</v>
      </c>
      <c r="K113" s="148"/>
      <c r="L113" s="147">
        <f t="shared" si="10"/>
        <v>10160.25</v>
      </c>
      <c r="M113" s="184">
        <f t="shared" si="11"/>
        <v>1.5313627433844613E-3</v>
      </c>
      <c r="N113" s="149">
        <f t="shared" si="12"/>
        <v>5464841.8122746469</v>
      </c>
      <c r="O113" s="185">
        <f t="shared" si="13"/>
        <v>0.88963924236725977</v>
      </c>
      <c r="P113" s="187">
        <f>_xlfn.XLOOKUP(C113,Analítico!D:D,Analítico!I:I,0)</f>
        <v>29.45</v>
      </c>
      <c r="Q113" s="187">
        <f>_xlfn.XLOOKUP(C113,CPUs!D:D,CPUs!I:I,0)</f>
        <v>29.45</v>
      </c>
    </row>
    <row r="114" spans="1:17" ht="39" customHeight="1" x14ac:dyDescent="0.25">
      <c r="A114" s="64" t="s">
        <v>3588</v>
      </c>
      <c r="B114" s="64" t="s">
        <v>157</v>
      </c>
      <c r="C114" s="179" t="s">
        <v>3589</v>
      </c>
      <c r="D114" s="64" t="s">
        <v>1665</v>
      </c>
      <c r="E114" s="64" t="s">
        <v>266</v>
      </c>
      <c r="F114" s="148" t="s">
        <v>4339</v>
      </c>
      <c r="G114" s="148"/>
      <c r="H114" s="146">
        <f t="shared" si="8"/>
        <v>16.38</v>
      </c>
      <c r="I114" s="148"/>
      <c r="J114" s="146">
        <f t="shared" si="9"/>
        <v>10198.720757862</v>
      </c>
      <c r="K114" s="148"/>
      <c r="L114" s="147">
        <f t="shared" si="10"/>
        <v>10198.720757862</v>
      </c>
      <c r="M114" s="184">
        <f t="shared" si="11"/>
        <v>1.5379183731053865E-3</v>
      </c>
      <c r="N114" s="149">
        <f t="shared" si="12"/>
        <v>5475040.5330325086</v>
      </c>
      <c r="O114" s="185">
        <f t="shared" si="13"/>
        <v>0.89117716074036513</v>
      </c>
      <c r="P114" s="187">
        <f>Q114</f>
        <v>16.38</v>
      </c>
      <c r="Q114" s="187">
        <f>_xlfn.XLOOKUP(C114,CPUs!D:D,CPUs!I:I,0)</f>
        <v>16.38</v>
      </c>
    </row>
    <row r="115" spans="1:17" ht="25.5" customHeight="1" x14ac:dyDescent="0.25">
      <c r="A115" s="64" t="s">
        <v>2564</v>
      </c>
      <c r="B115" s="64" t="s">
        <v>157</v>
      </c>
      <c r="C115" s="179" t="s">
        <v>2565</v>
      </c>
      <c r="D115" s="64" t="s">
        <v>2563</v>
      </c>
      <c r="E115" s="64" t="s">
        <v>164</v>
      </c>
      <c r="F115" s="148" t="s">
        <v>4330</v>
      </c>
      <c r="G115" s="148"/>
      <c r="H115" s="146">
        <f t="shared" si="8"/>
        <v>1982.89</v>
      </c>
      <c r="I115" s="148"/>
      <c r="J115" s="146">
        <f t="shared" si="9"/>
        <v>9914.4500000000007</v>
      </c>
      <c r="K115" s="148"/>
      <c r="L115" s="147">
        <f t="shared" si="10"/>
        <v>9914.4500000000007</v>
      </c>
      <c r="M115" s="184">
        <f t="shared" si="11"/>
        <v>1.4894770651458452E-3</v>
      </c>
      <c r="N115" s="149">
        <f t="shared" si="12"/>
        <v>5484954.9830325088</v>
      </c>
      <c r="O115" s="185">
        <f t="shared" si="13"/>
        <v>0.89266663780551092</v>
      </c>
      <c r="P115" s="187">
        <f>_xlfn.XLOOKUP(C115,Analítico!D:D,Analítico!I:I,0)</f>
        <v>1982.89</v>
      </c>
      <c r="Q115" s="187">
        <f>_xlfn.XLOOKUP(C115,CPUs!D:D,CPUs!I:I,0)</f>
        <v>1982.89</v>
      </c>
    </row>
    <row r="116" spans="1:17" ht="25.5" customHeight="1" x14ac:dyDescent="0.25">
      <c r="A116" s="64" t="s">
        <v>3005</v>
      </c>
      <c r="B116" s="64" t="s">
        <v>162</v>
      </c>
      <c r="C116" s="179" t="s">
        <v>3006</v>
      </c>
      <c r="D116" s="64" t="s">
        <v>1648</v>
      </c>
      <c r="E116" s="64" t="s">
        <v>164</v>
      </c>
      <c r="F116" s="148" t="s">
        <v>4340</v>
      </c>
      <c r="G116" s="148"/>
      <c r="H116" s="146">
        <f t="shared" si="8"/>
        <v>61.84</v>
      </c>
      <c r="I116" s="148"/>
      <c r="J116" s="146">
        <f t="shared" si="9"/>
        <v>9770.7200000000012</v>
      </c>
      <c r="K116" s="148"/>
      <c r="L116" s="147">
        <f t="shared" si="10"/>
        <v>9770.7200000000012</v>
      </c>
      <c r="M116" s="184">
        <f t="shared" si="11"/>
        <v>1.4649846789243793E-3</v>
      </c>
      <c r="N116" s="149">
        <f t="shared" si="12"/>
        <v>5494725.7030325085</v>
      </c>
      <c r="O116" s="185">
        <f t="shared" si="13"/>
        <v>0.89413162248443534</v>
      </c>
      <c r="P116" s="187">
        <f>_xlfn.XLOOKUP(C116,Analítico!D:D,Analítico!I:I,0)</f>
        <v>61.84</v>
      </c>
      <c r="Q116" s="187">
        <f>_xlfn.XLOOKUP(C116,CPUs!D:D,CPUs!I:I,0)</f>
        <v>61.84</v>
      </c>
    </row>
    <row r="117" spans="1:17" ht="39" customHeight="1" x14ac:dyDescent="0.25">
      <c r="A117" s="64" t="s">
        <v>3435</v>
      </c>
      <c r="B117" s="64" t="s">
        <v>157</v>
      </c>
      <c r="C117" s="179" t="s">
        <v>3436</v>
      </c>
      <c r="D117" s="64" t="s">
        <v>1665</v>
      </c>
      <c r="E117" s="64" t="s">
        <v>266</v>
      </c>
      <c r="F117" s="148" t="s">
        <v>4341</v>
      </c>
      <c r="G117" s="148"/>
      <c r="H117" s="146">
        <f t="shared" si="8"/>
        <v>13.44</v>
      </c>
      <c r="I117" s="148"/>
      <c r="J117" s="146">
        <f t="shared" si="9"/>
        <v>9841.0347960959989</v>
      </c>
      <c r="K117" s="148"/>
      <c r="L117" s="147">
        <f t="shared" si="10"/>
        <v>9841.0347960959989</v>
      </c>
      <c r="M117" s="184">
        <f t="shared" si="11"/>
        <v>1.4769667087237727E-3</v>
      </c>
      <c r="N117" s="149">
        <f t="shared" si="12"/>
        <v>5504566.7378286049</v>
      </c>
      <c r="O117" s="185">
        <f t="shared" si="13"/>
        <v>0.89560858919315911</v>
      </c>
      <c r="P117" s="187">
        <f>Q117</f>
        <v>13.44</v>
      </c>
      <c r="Q117" s="187">
        <f>_xlfn.XLOOKUP(C117,CPUs!D:D,CPUs!I:I,0)</f>
        <v>13.44</v>
      </c>
    </row>
    <row r="118" spans="1:17" ht="24" customHeight="1" x14ac:dyDescent="0.25">
      <c r="A118" s="64" t="s">
        <v>2815</v>
      </c>
      <c r="B118" s="64" t="s">
        <v>157</v>
      </c>
      <c r="C118" s="179" t="s">
        <v>2816</v>
      </c>
      <c r="D118" s="64" t="s">
        <v>1648</v>
      </c>
      <c r="E118" s="64" t="s">
        <v>255</v>
      </c>
      <c r="F118" s="148" t="s">
        <v>4342</v>
      </c>
      <c r="G118" s="148"/>
      <c r="H118" s="146">
        <f t="shared" si="8"/>
        <v>3.3650000000000002</v>
      </c>
      <c r="I118" s="148"/>
      <c r="J118" s="146">
        <f t="shared" si="9"/>
        <v>9596.4247750000013</v>
      </c>
      <c r="K118" s="148"/>
      <c r="L118" s="147">
        <f t="shared" si="10"/>
        <v>9596.4247750000013</v>
      </c>
      <c r="M118" s="184">
        <f t="shared" si="11"/>
        <v>1.4352838094659692E-3</v>
      </c>
      <c r="N118" s="149">
        <f t="shared" si="12"/>
        <v>5514163.1626036046</v>
      </c>
      <c r="O118" s="185">
        <f t="shared" si="13"/>
        <v>0.89704387300262511</v>
      </c>
      <c r="P118" s="187">
        <f>_xlfn.XLOOKUP(C118,Analítico!D:D,Analítico!I:I,0)</f>
        <v>3.3650000000000002</v>
      </c>
      <c r="Q118" s="187">
        <f>_xlfn.XLOOKUP(C118,CPUs!D:D,CPUs!I:I,0)</f>
        <v>3.3650000000000002</v>
      </c>
    </row>
    <row r="119" spans="1:17" ht="24" customHeight="1" x14ac:dyDescent="0.25">
      <c r="A119" s="64" t="s">
        <v>3011</v>
      </c>
      <c r="B119" s="64" t="s">
        <v>162</v>
      </c>
      <c r="C119" s="179" t="s">
        <v>3012</v>
      </c>
      <c r="D119" s="64" t="s">
        <v>1648</v>
      </c>
      <c r="E119" s="64" t="s">
        <v>164</v>
      </c>
      <c r="F119" s="148" t="s">
        <v>4343</v>
      </c>
      <c r="G119" s="148"/>
      <c r="H119" s="146">
        <f t="shared" si="8"/>
        <v>167.31</v>
      </c>
      <c r="I119" s="148"/>
      <c r="J119" s="146">
        <f t="shared" si="9"/>
        <v>9536.67</v>
      </c>
      <c r="K119" s="148"/>
      <c r="L119" s="147">
        <f t="shared" si="10"/>
        <v>9536.67</v>
      </c>
      <c r="M119" s="184">
        <f t="shared" si="11"/>
        <v>1.4251012656137684E-3</v>
      </c>
      <c r="N119" s="149">
        <f t="shared" si="12"/>
        <v>5523699.8326036045</v>
      </c>
      <c r="O119" s="185">
        <f t="shared" si="13"/>
        <v>0.89846897426823891</v>
      </c>
      <c r="P119" s="187">
        <f>_xlfn.XLOOKUP(C119,Analítico!D:D,Analítico!I:I,0)</f>
        <v>167.31</v>
      </c>
      <c r="Q119" s="187">
        <f>_xlfn.XLOOKUP(C119,CPUs!D:D,CPUs!I:I,0)</f>
        <v>167.31</v>
      </c>
    </row>
    <row r="120" spans="1:17" ht="25.5" customHeight="1" x14ac:dyDescent="0.25">
      <c r="A120" s="64" t="s">
        <v>2184</v>
      </c>
      <c r="B120" s="64" t="s">
        <v>157</v>
      </c>
      <c r="C120" s="179" t="s">
        <v>2185</v>
      </c>
      <c r="D120" s="64" t="s">
        <v>1648</v>
      </c>
      <c r="E120" s="64" t="s">
        <v>164</v>
      </c>
      <c r="F120" s="148" t="s">
        <v>4344</v>
      </c>
      <c r="G120" s="148"/>
      <c r="H120" s="146">
        <f t="shared" si="8"/>
        <v>553.91</v>
      </c>
      <c r="I120" s="148"/>
      <c r="J120" s="146">
        <f t="shared" si="9"/>
        <v>9416.4699999999993</v>
      </c>
      <c r="K120" s="148"/>
      <c r="L120" s="147">
        <f t="shared" si="10"/>
        <v>9416.4699999999993</v>
      </c>
      <c r="M120" s="184">
        <f t="shared" si="11"/>
        <v>1.4046185214140869E-3</v>
      </c>
      <c r="N120" s="149">
        <f t="shared" si="12"/>
        <v>5533116.3026036043</v>
      </c>
      <c r="O120" s="185">
        <f t="shared" si="13"/>
        <v>0.89987359278965295</v>
      </c>
      <c r="P120" s="187">
        <f>_xlfn.XLOOKUP(C120,Analítico!D:D,Analítico!I:I,0)</f>
        <v>553.91</v>
      </c>
      <c r="Q120" s="187">
        <f>_xlfn.XLOOKUP(C120,CPUs!D:D,CPUs!I:I,0)</f>
        <v>553.91</v>
      </c>
    </row>
    <row r="121" spans="1:17" ht="25.5" customHeight="1" x14ac:dyDescent="0.25">
      <c r="A121" s="64" t="s">
        <v>2126</v>
      </c>
      <c r="B121" s="64" t="s">
        <v>162</v>
      </c>
      <c r="C121" s="179" t="s">
        <v>2127</v>
      </c>
      <c r="D121" s="64" t="s">
        <v>1648</v>
      </c>
      <c r="E121" s="64" t="s">
        <v>259</v>
      </c>
      <c r="F121" s="148" t="s">
        <v>4345</v>
      </c>
      <c r="G121" s="148"/>
      <c r="H121" s="146">
        <f t="shared" si="8"/>
        <v>6.72</v>
      </c>
      <c r="I121" s="148"/>
      <c r="J121" s="146">
        <f t="shared" si="9"/>
        <v>8965.4879999999994</v>
      </c>
      <c r="K121" s="148"/>
      <c r="L121" s="147">
        <f t="shared" si="10"/>
        <v>8965.4879999999994</v>
      </c>
      <c r="M121" s="184">
        <f t="shared" si="11"/>
        <v>1.3277686965832993E-3</v>
      </c>
      <c r="N121" s="149">
        <f t="shared" si="12"/>
        <v>5542081.7906036042</v>
      </c>
      <c r="O121" s="185">
        <f t="shared" si="13"/>
        <v>0.90120136148623631</v>
      </c>
      <c r="P121" s="187">
        <f>_xlfn.XLOOKUP(C121,Analítico!D:D,Analítico!I:I,0)</f>
        <v>6.72</v>
      </c>
      <c r="Q121" s="187">
        <f>_xlfn.XLOOKUP(C121,CPUs!D:D,CPUs!I:I,0)</f>
        <v>6.72</v>
      </c>
    </row>
    <row r="122" spans="1:17" ht="25.5" customHeight="1" x14ac:dyDescent="0.25">
      <c r="A122" s="64" t="s">
        <v>1803</v>
      </c>
      <c r="B122" s="64" t="s">
        <v>157</v>
      </c>
      <c r="C122" s="179" t="s">
        <v>1804</v>
      </c>
      <c r="D122" s="64" t="s">
        <v>1648</v>
      </c>
      <c r="E122" s="64" t="s">
        <v>164</v>
      </c>
      <c r="F122" s="148" t="s">
        <v>4346</v>
      </c>
      <c r="G122" s="148"/>
      <c r="H122" s="146">
        <f t="shared" si="8"/>
        <v>1.1399999999999999</v>
      </c>
      <c r="I122" s="148"/>
      <c r="J122" s="146">
        <f t="shared" si="9"/>
        <v>8882.9306159999996</v>
      </c>
      <c r="K122" s="148"/>
      <c r="L122" s="147">
        <f t="shared" si="10"/>
        <v>8882.9306159999996</v>
      </c>
      <c r="M122" s="184">
        <f t="shared" si="11"/>
        <v>1.3137004621551222E-3</v>
      </c>
      <c r="N122" s="149">
        <f t="shared" si="12"/>
        <v>5550964.7212196039</v>
      </c>
      <c r="O122" s="185">
        <f t="shared" si="13"/>
        <v>0.90251506194839148</v>
      </c>
      <c r="P122" s="187">
        <f>_xlfn.XLOOKUP(C122,Analítico!D:D,Analítico!I:I,0)</f>
        <v>1.1399999999999999</v>
      </c>
      <c r="Q122" s="187">
        <f>_xlfn.XLOOKUP(C122,CPUs!D:D,CPUs!I:I,0)</f>
        <v>1.1399999999999999</v>
      </c>
    </row>
    <row r="123" spans="1:17" ht="39" customHeight="1" x14ac:dyDescent="0.25">
      <c r="A123" s="64" t="s">
        <v>2045</v>
      </c>
      <c r="B123" s="64" t="s">
        <v>162</v>
      </c>
      <c r="C123" s="179" t="s">
        <v>2046</v>
      </c>
      <c r="D123" s="64" t="s">
        <v>1648</v>
      </c>
      <c r="E123" s="64" t="s">
        <v>164</v>
      </c>
      <c r="F123" s="148" t="s">
        <v>4347</v>
      </c>
      <c r="G123" s="148"/>
      <c r="H123" s="146">
        <f t="shared" si="8"/>
        <v>5.4</v>
      </c>
      <c r="I123" s="148"/>
      <c r="J123" s="146">
        <f t="shared" si="9"/>
        <v>9154.1568960000004</v>
      </c>
      <c r="K123" s="148"/>
      <c r="L123" s="147">
        <f t="shared" si="10"/>
        <v>9154.1568960000004</v>
      </c>
      <c r="M123" s="184">
        <f t="shared" si="11"/>
        <v>1.3599189190059639E-3</v>
      </c>
      <c r="N123" s="149">
        <f t="shared" si="12"/>
        <v>5560118.8781156037</v>
      </c>
      <c r="O123" s="185">
        <f t="shared" si="13"/>
        <v>0.90387498086739748</v>
      </c>
      <c r="P123" s="187">
        <f>_xlfn.XLOOKUP(C123,Analítico!D:D,Analítico!I:I,0)</f>
        <v>5.4</v>
      </c>
      <c r="Q123" s="187">
        <f>_xlfn.XLOOKUP(C123,CPUs!D:D,CPUs!I:I,0)</f>
        <v>5.4</v>
      </c>
    </row>
    <row r="124" spans="1:17" ht="39" customHeight="1" x14ac:dyDescent="0.25">
      <c r="A124" s="64" t="s">
        <v>1974</v>
      </c>
      <c r="B124" s="64" t="s">
        <v>157</v>
      </c>
      <c r="C124" s="179" t="s">
        <v>1975</v>
      </c>
      <c r="D124" s="64" t="s">
        <v>1648</v>
      </c>
      <c r="E124" s="64" t="s">
        <v>259</v>
      </c>
      <c r="F124" s="148" t="s">
        <v>4348</v>
      </c>
      <c r="G124" s="148"/>
      <c r="H124" s="146">
        <f t="shared" si="8"/>
        <v>10.79</v>
      </c>
      <c r="I124" s="148"/>
      <c r="J124" s="146">
        <f t="shared" si="9"/>
        <v>8856.4319999999989</v>
      </c>
      <c r="K124" s="148"/>
      <c r="L124" s="147">
        <f t="shared" si="10"/>
        <v>8856.4319999999989</v>
      </c>
      <c r="M124" s="184">
        <f t="shared" si="11"/>
        <v>1.3091849515629958E-3</v>
      </c>
      <c r="N124" s="149">
        <f t="shared" si="12"/>
        <v>5568975.3101156037</v>
      </c>
      <c r="O124" s="185">
        <f t="shared" si="13"/>
        <v>0.90518416581896044</v>
      </c>
      <c r="P124" s="187">
        <f>_xlfn.XLOOKUP(C124,Analítico!D:D,Analítico!I:I,0)</f>
        <v>10.79</v>
      </c>
      <c r="Q124" s="187">
        <f>_xlfn.XLOOKUP(C124,CPUs!D:D,CPUs!I:I,0)</f>
        <v>10.79</v>
      </c>
    </row>
    <row r="125" spans="1:17" ht="25.5" customHeight="1" x14ac:dyDescent="0.25">
      <c r="A125" s="64" t="s">
        <v>2574</v>
      </c>
      <c r="B125" s="64" t="s">
        <v>157</v>
      </c>
      <c r="C125" s="179" t="s">
        <v>2575</v>
      </c>
      <c r="D125" s="64" t="s">
        <v>1648</v>
      </c>
      <c r="E125" s="64" t="s">
        <v>255</v>
      </c>
      <c r="F125" s="148" t="s">
        <v>4349</v>
      </c>
      <c r="G125" s="148"/>
      <c r="H125" s="146">
        <f t="shared" si="8"/>
        <v>48.53</v>
      </c>
      <c r="I125" s="148"/>
      <c r="J125" s="146">
        <f t="shared" si="9"/>
        <v>8666.9916267000008</v>
      </c>
      <c r="K125" s="148"/>
      <c r="L125" s="147">
        <f t="shared" si="10"/>
        <v>8666.9916267000008</v>
      </c>
      <c r="M125" s="184">
        <f t="shared" si="11"/>
        <v>1.2769032651453918E-3</v>
      </c>
      <c r="N125" s="149">
        <f t="shared" si="12"/>
        <v>5577642.3017423041</v>
      </c>
      <c r="O125" s="185">
        <f t="shared" si="13"/>
        <v>0.90646106908410584</v>
      </c>
      <c r="P125" s="187">
        <f>_xlfn.XLOOKUP(C125,Analítico!D:D,Analítico!I:I,0)</f>
        <v>48.53</v>
      </c>
      <c r="Q125" s="187">
        <f>_xlfn.XLOOKUP(C125,CPUs!D:D,CPUs!I:I,0)</f>
        <v>48.53</v>
      </c>
    </row>
    <row r="126" spans="1:17" ht="39" customHeight="1" x14ac:dyDescent="0.25">
      <c r="A126" s="64" t="s">
        <v>2157</v>
      </c>
      <c r="B126" s="64" t="s">
        <v>162</v>
      </c>
      <c r="C126" s="179" t="s">
        <v>2158</v>
      </c>
      <c r="D126" s="64" t="s">
        <v>1648</v>
      </c>
      <c r="E126" s="64" t="s">
        <v>255</v>
      </c>
      <c r="F126" s="148" t="s">
        <v>4350</v>
      </c>
      <c r="G126" s="148"/>
      <c r="H126" s="146">
        <f t="shared" si="8"/>
        <v>94.36</v>
      </c>
      <c r="I126" s="148"/>
      <c r="J126" s="146">
        <f t="shared" si="9"/>
        <v>8419.648439999999</v>
      </c>
      <c r="K126" s="148"/>
      <c r="L126" s="147">
        <f t="shared" si="10"/>
        <v>8419.648439999999</v>
      </c>
      <c r="M126" s="184">
        <f t="shared" si="11"/>
        <v>1.2347546193657733E-3</v>
      </c>
      <c r="N126" s="149">
        <f t="shared" si="12"/>
        <v>5586061.9501823038</v>
      </c>
      <c r="O126" s="185">
        <f t="shared" si="13"/>
        <v>0.90769582370347157</v>
      </c>
      <c r="P126" s="187">
        <f>_xlfn.XLOOKUP(C126,Analítico!D:D,Analítico!I:I,0)</f>
        <v>94.36</v>
      </c>
      <c r="Q126" s="187">
        <f>_xlfn.XLOOKUP(C126,CPUs!D:D,CPUs!I:I,0)</f>
        <v>94.36</v>
      </c>
    </row>
    <row r="127" spans="1:17" ht="24" customHeight="1" x14ac:dyDescent="0.25">
      <c r="A127" s="64" t="s">
        <v>483</v>
      </c>
      <c r="B127" s="64" t="s">
        <v>157</v>
      </c>
      <c r="C127" s="179" t="s">
        <v>484</v>
      </c>
      <c r="D127" s="64" t="s">
        <v>1648</v>
      </c>
      <c r="E127" s="64" t="s">
        <v>164</v>
      </c>
      <c r="F127" s="148" t="s">
        <v>4351</v>
      </c>
      <c r="G127" s="148"/>
      <c r="H127" s="146">
        <f t="shared" si="8"/>
        <v>379.50750630327872</v>
      </c>
      <c r="I127" s="148"/>
      <c r="J127" s="146">
        <f t="shared" si="9"/>
        <v>8349.1651386721314</v>
      </c>
      <c r="K127" s="148"/>
      <c r="L127" s="147">
        <f t="shared" si="10"/>
        <v>8349.1651386721314</v>
      </c>
      <c r="M127" s="184">
        <f t="shared" si="11"/>
        <v>1.2227438753437453E-3</v>
      </c>
      <c r="N127" s="149">
        <f t="shared" si="12"/>
        <v>5594411.1153209759</v>
      </c>
      <c r="O127" s="185">
        <f t="shared" si="13"/>
        <v>0.90891856757881528</v>
      </c>
      <c r="P127" s="187">
        <f>_xlfn.XLOOKUP(C127,Analítico!D:D,Analítico!I:I,0)</f>
        <v>379.50750630327872</v>
      </c>
    </row>
    <row r="128" spans="1:17" ht="39" customHeight="1" x14ac:dyDescent="0.25">
      <c r="A128" s="64" t="s">
        <v>3211</v>
      </c>
      <c r="B128" s="64" t="s">
        <v>157</v>
      </c>
      <c r="C128" s="179" t="s">
        <v>3212</v>
      </c>
      <c r="D128" s="64" t="s">
        <v>1648</v>
      </c>
      <c r="E128" s="64" t="s">
        <v>212</v>
      </c>
      <c r="F128" s="148" t="s">
        <v>4352</v>
      </c>
      <c r="G128" s="148"/>
      <c r="H128" s="146">
        <f t="shared" si="8"/>
        <v>122.28</v>
      </c>
      <c r="I128" s="148"/>
      <c r="J128" s="146">
        <f t="shared" si="9"/>
        <v>8343.5804576999999</v>
      </c>
      <c r="K128" s="148"/>
      <c r="L128" s="147">
        <f t="shared" si="10"/>
        <v>8343.5804576999999</v>
      </c>
      <c r="M128" s="184">
        <f t="shared" si="11"/>
        <v>1.2217922148463325E-3</v>
      </c>
      <c r="N128" s="149">
        <f t="shared" si="12"/>
        <v>5602754.6957786763</v>
      </c>
      <c r="O128" s="185">
        <f t="shared" si="13"/>
        <v>0.91014035979366159</v>
      </c>
      <c r="P128" s="187">
        <f>_xlfn.XLOOKUP(C128,Analítico!D:D,Analítico!I:I,0)</f>
        <v>122.28</v>
      </c>
      <c r="Q128" s="187">
        <f>_xlfn.XLOOKUP(C128,CPUs!D:D,CPUs!I:I,0)</f>
        <v>122.28</v>
      </c>
    </row>
    <row r="129" spans="1:17" ht="25.5" customHeight="1" x14ac:dyDescent="0.25">
      <c r="A129" s="64" t="s">
        <v>3020</v>
      </c>
      <c r="B129" s="64" t="s">
        <v>162</v>
      </c>
      <c r="C129" s="179" t="s">
        <v>3021</v>
      </c>
      <c r="D129" s="64" t="s">
        <v>1648</v>
      </c>
      <c r="E129" s="64" t="s">
        <v>164</v>
      </c>
      <c r="F129" s="148" t="s">
        <v>4353</v>
      </c>
      <c r="G129" s="148"/>
      <c r="H129" s="146">
        <f t="shared" si="8"/>
        <v>68.709999999999994</v>
      </c>
      <c r="I129" s="148"/>
      <c r="J129" s="146">
        <f t="shared" si="9"/>
        <v>8107.7799999999988</v>
      </c>
      <c r="K129" s="148"/>
      <c r="L129" s="147">
        <f t="shared" si="10"/>
        <v>8107.7799999999988</v>
      </c>
      <c r="M129" s="184">
        <f t="shared" si="11"/>
        <v>1.181610513870984E-3</v>
      </c>
      <c r="N129" s="149">
        <f t="shared" si="12"/>
        <v>5610862.4757786766</v>
      </c>
      <c r="O129" s="185">
        <f t="shared" si="13"/>
        <v>0.91132197030753259</v>
      </c>
      <c r="P129" s="187">
        <f>_xlfn.XLOOKUP(C129,Analítico!D:D,Analítico!I:I,0)</f>
        <v>68.709999999999994</v>
      </c>
      <c r="Q129" s="187">
        <f>_xlfn.XLOOKUP(C129,CPUs!D:D,CPUs!I:I,0)</f>
        <v>68.709999999999994</v>
      </c>
    </row>
    <row r="130" spans="1:17" ht="25.5" customHeight="1" x14ac:dyDescent="0.25">
      <c r="A130" s="64" t="s">
        <v>3921</v>
      </c>
      <c r="B130" s="64" t="s">
        <v>157</v>
      </c>
      <c r="C130" s="179" t="s">
        <v>3922</v>
      </c>
      <c r="D130" s="64" t="s">
        <v>1648</v>
      </c>
      <c r="E130" s="64" t="s">
        <v>164</v>
      </c>
      <c r="F130" s="148" t="s">
        <v>4354</v>
      </c>
      <c r="G130" s="148"/>
      <c r="H130" s="146">
        <f t="shared" si="8"/>
        <v>39.49</v>
      </c>
      <c r="I130" s="148"/>
      <c r="J130" s="146">
        <f t="shared" si="9"/>
        <v>8174.43</v>
      </c>
      <c r="K130" s="148"/>
      <c r="L130" s="147">
        <f t="shared" si="10"/>
        <v>8174.43</v>
      </c>
      <c r="M130" s="184">
        <f t="shared" si="11"/>
        <v>1.1929680421647344E-3</v>
      </c>
      <c r="N130" s="149">
        <f t="shared" si="12"/>
        <v>5619036.9057786763</v>
      </c>
      <c r="O130" s="185">
        <f t="shared" si="13"/>
        <v>0.91251493834969732</v>
      </c>
      <c r="P130" s="187">
        <f t="shared" ref="P130:P132" si="14">Q130</f>
        <v>39.49</v>
      </c>
      <c r="Q130" s="187">
        <f>_xlfn.XLOOKUP(C130,CPUs!D:D,CPUs!I:I,0)</f>
        <v>39.49</v>
      </c>
    </row>
    <row r="131" spans="1:17" ht="24" customHeight="1" x14ac:dyDescent="0.25">
      <c r="A131" s="64" t="s">
        <v>3905</v>
      </c>
      <c r="B131" s="64" t="s">
        <v>157</v>
      </c>
      <c r="C131" s="179" t="s">
        <v>3906</v>
      </c>
      <c r="D131" s="64" t="s">
        <v>1643</v>
      </c>
      <c r="E131" s="64" t="s">
        <v>266</v>
      </c>
      <c r="F131" s="148" t="s">
        <v>4355</v>
      </c>
      <c r="G131" s="148"/>
      <c r="H131" s="146">
        <f t="shared" si="8"/>
        <v>1.68</v>
      </c>
      <c r="I131" s="148"/>
      <c r="J131" s="146">
        <f t="shared" si="9"/>
        <v>8098.365813888</v>
      </c>
      <c r="K131" s="148"/>
      <c r="L131" s="147">
        <f t="shared" si="10"/>
        <v>8098.365813888</v>
      </c>
      <c r="M131" s="184">
        <f t="shared" si="11"/>
        <v>1.1800062845367055E-3</v>
      </c>
      <c r="N131" s="149">
        <f t="shared" si="12"/>
        <v>5627135.2715925639</v>
      </c>
      <c r="O131" s="185">
        <f t="shared" si="13"/>
        <v>0.91369494463423406</v>
      </c>
      <c r="P131" s="187">
        <f t="shared" si="14"/>
        <v>1.68</v>
      </c>
      <c r="Q131" s="187">
        <f>_xlfn.XLOOKUP(C131,CPUs!D:D,CPUs!I:I,0)</f>
        <v>1.68</v>
      </c>
    </row>
    <row r="132" spans="1:17" ht="39" customHeight="1" x14ac:dyDescent="0.25">
      <c r="A132" s="64" t="s">
        <v>3907</v>
      </c>
      <c r="B132" s="64" t="s">
        <v>157</v>
      </c>
      <c r="C132" s="179" t="s">
        <v>3908</v>
      </c>
      <c r="D132" s="64" t="s">
        <v>1643</v>
      </c>
      <c r="E132" s="64" t="s">
        <v>266</v>
      </c>
      <c r="F132" s="148" t="s">
        <v>4355</v>
      </c>
      <c r="G132" s="148"/>
      <c r="H132" s="146">
        <f t="shared" si="8"/>
        <v>1.68</v>
      </c>
      <c r="I132" s="148"/>
      <c r="J132" s="146">
        <f t="shared" si="9"/>
        <v>8098.365813888</v>
      </c>
      <c r="K132" s="148"/>
      <c r="L132" s="147">
        <f t="shared" si="10"/>
        <v>8098.365813888</v>
      </c>
      <c r="M132" s="184">
        <f t="shared" si="11"/>
        <v>1.1800062845367055E-3</v>
      </c>
      <c r="N132" s="149">
        <f t="shared" si="12"/>
        <v>5635233.6374064516</v>
      </c>
      <c r="O132" s="185">
        <f t="shared" si="13"/>
        <v>0.9148749509187708</v>
      </c>
      <c r="P132" s="187">
        <f t="shared" si="14"/>
        <v>1.68</v>
      </c>
      <c r="Q132" s="187">
        <f>_xlfn.XLOOKUP(C132,CPUs!D:D,CPUs!I:I,0)</f>
        <v>1.68</v>
      </c>
    </row>
    <row r="133" spans="1:17" ht="39" customHeight="1" x14ac:dyDescent="0.25">
      <c r="A133" s="64" t="s">
        <v>2197</v>
      </c>
      <c r="B133" s="64" t="s">
        <v>162</v>
      </c>
      <c r="C133" s="179" t="s">
        <v>2198</v>
      </c>
      <c r="D133" s="64" t="s">
        <v>1648</v>
      </c>
      <c r="E133" s="64" t="s">
        <v>164</v>
      </c>
      <c r="F133" s="148" t="s">
        <v>4315</v>
      </c>
      <c r="G133" s="148"/>
      <c r="H133" s="146">
        <f t="shared" si="8"/>
        <v>280.02999999999997</v>
      </c>
      <c r="I133" s="148"/>
      <c r="J133" s="146">
        <f t="shared" si="9"/>
        <v>7840.8399999999992</v>
      </c>
      <c r="K133" s="148"/>
      <c r="L133" s="147">
        <f t="shared" si="10"/>
        <v>7840.8399999999992</v>
      </c>
      <c r="M133" s="184">
        <f t="shared" si="11"/>
        <v>1.1361224628172158E-3</v>
      </c>
      <c r="N133" s="149">
        <f t="shared" si="12"/>
        <v>5643074.4774064515</v>
      </c>
      <c r="O133" s="185">
        <f t="shared" si="13"/>
        <v>0.91601107338158805</v>
      </c>
      <c r="P133" s="187">
        <f>_xlfn.XLOOKUP(C133,Analítico!D:D,Analítico!I:I,0)</f>
        <v>280.02999999999997</v>
      </c>
      <c r="Q133" s="187">
        <f>_xlfn.XLOOKUP(C133,CPUs!D:D,CPUs!I:I,0)</f>
        <v>280.02999999999997</v>
      </c>
    </row>
    <row r="134" spans="1:17" ht="24" customHeight="1" x14ac:dyDescent="0.25">
      <c r="A134" s="64" t="s">
        <v>1921</v>
      </c>
      <c r="B134" s="64" t="s">
        <v>162</v>
      </c>
      <c r="C134" s="179" t="s">
        <v>278</v>
      </c>
      <c r="D134" s="64" t="s">
        <v>1648</v>
      </c>
      <c r="E134" s="64" t="s">
        <v>255</v>
      </c>
      <c r="F134" s="148" t="s">
        <v>4356</v>
      </c>
      <c r="G134" s="148"/>
      <c r="H134" s="146">
        <f t="shared" si="8"/>
        <v>867.58959095901662</v>
      </c>
      <c r="I134" s="148"/>
      <c r="J134" s="146">
        <f t="shared" si="9"/>
        <v>11433.095629657922</v>
      </c>
      <c r="K134" s="148"/>
      <c r="L134" s="147">
        <f t="shared" si="10"/>
        <v>11433.095629657922</v>
      </c>
      <c r="M134" s="184">
        <f t="shared" si="11"/>
        <v>1.7482626721528934E-3</v>
      </c>
      <c r="N134" s="149">
        <f t="shared" si="12"/>
        <v>5654507.5730361091</v>
      </c>
      <c r="O134" s="185">
        <f t="shared" si="13"/>
        <v>0.91775933605374094</v>
      </c>
      <c r="P134" s="187">
        <f>_xlfn.XLOOKUP(C134,Analítico!D:D,Analítico!I:I,0)</f>
        <v>867.58959095901662</v>
      </c>
      <c r="Q134" s="187">
        <f>_xlfn.XLOOKUP(C134,CPUs!D:D,CPUs!I:I,0)</f>
        <v>867.58959095901662</v>
      </c>
    </row>
    <row r="135" spans="1:17" ht="25.5" customHeight="1" x14ac:dyDescent="0.25">
      <c r="A135" s="64" t="s">
        <v>3062</v>
      </c>
      <c r="B135" s="64" t="s">
        <v>162</v>
      </c>
      <c r="C135" s="179" t="s">
        <v>3063</v>
      </c>
      <c r="D135" s="64" t="s">
        <v>1648</v>
      </c>
      <c r="E135" s="64" t="s">
        <v>1721</v>
      </c>
      <c r="F135" s="148" t="s">
        <v>4241</v>
      </c>
      <c r="G135" s="148"/>
      <c r="H135" s="146">
        <f t="shared" ref="H135:H198" si="15">P135</f>
        <v>7557.93</v>
      </c>
      <c r="I135" s="148"/>
      <c r="J135" s="146">
        <f t="shared" ref="J135:J198" si="16">F135*H135</f>
        <v>7557.93</v>
      </c>
      <c r="K135" s="148"/>
      <c r="L135" s="147">
        <f t="shared" ref="L135:L198" si="17">J135+K135</f>
        <v>7557.93</v>
      </c>
      <c r="M135" s="184">
        <f t="shared" ref="M135:M198" si="18">L135/$M$909-0.0002</f>
        <v>1.0879130355166183E-3</v>
      </c>
      <c r="N135" s="149">
        <f t="shared" si="12"/>
        <v>5662065.5030361088</v>
      </c>
      <c r="O135" s="185">
        <f t="shared" si="13"/>
        <v>0.91884724908925752</v>
      </c>
      <c r="P135" s="187">
        <f>_xlfn.XLOOKUP(C135,Analítico!D:D,Analítico!I:I,0)</f>
        <v>7557.93</v>
      </c>
      <c r="Q135" s="187">
        <f>_xlfn.XLOOKUP(C135,CPUs!D:D,CPUs!I:I,0)</f>
        <v>7557.93</v>
      </c>
    </row>
    <row r="136" spans="1:17" ht="25.5" customHeight="1" x14ac:dyDescent="0.25">
      <c r="A136" s="64" t="s">
        <v>2111</v>
      </c>
      <c r="B136" s="64" t="s">
        <v>162</v>
      </c>
      <c r="C136" s="179" t="s">
        <v>2112</v>
      </c>
      <c r="D136" s="64" t="s">
        <v>1648</v>
      </c>
      <c r="E136" s="64" t="s">
        <v>159</v>
      </c>
      <c r="F136" s="148" t="s">
        <v>4357</v>
      </c>
      <c r="G136" s="148"/>
      <c r="H136" s="146">
        <f t="shared" si="15"/>
        <v>290.55</v>
      </c>
      <c r="I136" s="148"/>
      <c r="J136" s="146">
        <f t="shared" si="16"/>
        <v>7542.6780000000008</v>
      </c>
      <c r="K136" s="148"/>
      <c r="L136" s="147">
        <f t="shared" si="17"/>
        <v>7542.6780000000008</v>
      </c>
      <c r="M136" s="184">
        <f t="shared" si="18"/>
        <v>1.0853140104373044E-3</v>
      </c>
      <c r="N136" s="149">
        <f t="shared" ref="N136:N199" si="19">N135+L136</f>
        <v>5669608.1810361091</v>
      </c>
      <c r="O136" s="185">
        <f t="shared" ref="O136:O199" si="20">M136+O135</f>
        <v>0.91993256309969484</v>
      </c>
      <c r="P136" s="187">
        <f>_xlfn.XLOOKUP(C136,Analítico!D:D,Analítico!I:I,0)</f>
        <v>290.55</v>
      </c>
      <c r="Q136" s="187">
        <f>_xlfn.XLOOKUP(C136,CPUs!D:D,CPUs!I:I,0)</f>
        <v>290.55</v>
      </c>
    </row>
    <row r="137" spans="1:17" ht="25.5" customHeight="1" x14ac:dyDescent="0.25">
      <c r="A137" s="64" t="s">
        <v>2823</v>
      </c>
      <c r="B137" s="64" t="s">
        <v>157</v>
      </c>
      <c r="C137" s="179" t="s">
        <v>2824</v>
      </c>
      <c r="D137" s="64" t="s">
        <v>1648</v>
      </c>
      <c r="E137" s="64" t="s">
        <v>164</v>
      </c>
      <c r="F137" s="148" t="s">
        <v>4283</v>
      </c>
      <c r="G137" s="148"/>
      <c r="H137" s="146">
        <f t="shared" si="15"/>
        <v>832.21</v>
      </c>
      <c r="I137" s="148"/>
      <c r="J137" s="146">
        <f t="shared" si="16"/>
        <v>7489.89</v>
      </c>
      <c r="K137" s="148"/>
      <c r="L137" s="147">
        <f t="shared" si="17"/>
        <v>7489.89</v>
      </c>
      <c r="M137" s="184">
        <f t="shared" si="18"/>
        <v>1.0763186435420234E-3</v>
      </c>
      <c r="N137" s="149">
        <f t="shared" si="19"/>
        <v>5677098.0710361088</v>
      </c>
      <c r="O137" s="185">
        <f t="shared" si="20"/>
        <v>0.92100888174323692</v>
      </c>
      <c r="P137" s="187">
        <f>_xlfn.XLOOKUP(C137,Analítico!D:D,Analítico!I:I,0)</f>
        <v>832.21</v>
      </c>
      <c r="Q137" s="187">
        <f>_xlfn.XLOOKUP(C137,CPUs!D:D,CPUs!I:I,0)</f>
        <v>832.21</v>
      </c>
    </row>
    <row r="138" spans="1:17" ht="25.5" customHeight="1" x14ac:dyDescent="0.25">
      <c r="A138" s="64" t="s">
        <v>3572</v>
      </c>
      <c r="B138" s="64" t="s">
        <v>157</v>
      </c>
      <c r="C138" s="179" t="s">
        <v>3573</v>
      </c>
      <c r="D138" s="64" t="s">
        <v>1665</v>
      </c>
      <c r="E138" s="64" t="s">
        <v>266</v>
      </c>
      <c r="F138" s="148" t="s">
        <v>4358</v>
      </c>
      <c r="G138" s="148"/>
      <c r="H138" s="146">
        <f t="shared" si="15"/>
        <v>17.97</v>
      </c>
      <c r="I138" s="148"/>
      <c r="J138" s="146">
        <f t="shared" si="16"/>
        <v>7458.2861662079995</v>
      </c>
      <c r="K138" s="148"/>
      <c r="L138" s="147">
        <f t="shared" si="17"/>
        <v>7458.2861662079995</v>
      </c>
      <c r="M138" s="184">
        <f t="shared" si="18"/>
        <v>1.0709331756277903E-3</v>
      </c>
      <c r="N138" s="149">
        <f t="shared" si="19"/>
        <v>5684556.3572023166</v>
      </c>
      <c r="O138" s="185">
        <f t="shared" si="20"/>
        <v>0.9220798149188647</v>
      </c>
      <c r="P138" s="187">
        <f>Q138</f>
        <v>17.97</v>
      </c>
      <c r="Q138" s="187">
        <f>_xlfn.XLOOKUP(C138,CPUs!D:D,CPUs!I:I,0)</f>
        <v>17.97</v>
      </c>
    </row>
    <row r="139" spans="1:17" ht="24" customHeight="1" x14ac:dyDescent="0.25">
      <c r="A139" s="64" t="s">
        <v>1231</v>
      </c>
      <c r="B139" s="64" t="s">
        <v>162</v>
      </c>
      <c r="C139" s="179" t="s">
        <v>1232</v>
      </c>
      <c r="D139" s="64" t="s">
        <v>1648</v>
      </c>
      <c r="E139" s="64" t="s">
        <v>164</v>
      </c>
      <c r="F139" s="148" t="s">
        <v>4359</v>
      </c>
      <c r="G139" s="148"/>
      <c r="H139" s="146">
        <f t="shared" si="15"/>
        <v>3635.6250329999998</v>
      </c>
      <c r="I139" s="148"/>
      <c r="J139" s="146">
        <f t="shared" si="16"/>
        <v>7271.2500659999996</v>
      </c>
      <c r="K139" s="148"/>
      <c r="L139" s="147">
        <f t="shared" si="17"/>
        <v>7271.2500659999996</v>
      </c>
      <c r="M139" s="184">
        <f t="shared" si="18"/>
        <v>1.0390611906305656E-3</v>
      </c>
      <c r="N139" s="149">
        <f t="shared" si="19"/>
        <v>5691827.6072683167</v>
      </c>
      <c r="O139" s="185">
        <f t="shared" si="20"/>
        <v>0.92311887610949528</v>
      </c>
      <c r="P139" s="187">
        <f>_xlfn.XLOOKUP(C139,Analítico!D:D,Analítico!I:I,0)</f>
        <v>3635.6250329999998</v>
      </c>
    </row>
    <row r="140" spans="1:17" ht="25.5" customHeight="1" x14ac:dyDescent="0.25">
      <c r="A140" s="64" t="s">
        <v>3431</v>
      </c>
      <c r="B140" s="64" t="s">
        <v>157</v>
      </c>
      <c r="C140" s="179" t="s">
        <v>3432</v>
      </c>
      <c r="D140" s="64" t="s">
        <v>1643</v>
      </c>
      <c r="E140" s="64" t="s">
        <v>266</v>
      </c>
      <c r="F140" s="148" t="s">
        <v>4360</v>
      </c>
      <c r="G140" s="148"/>
      <c r="H140" s="146">
        <f t="shared" si="15"/>
        <v>1.1399999999999999</v>
      </c>
      <c r="I140" s="148"/>
      <c r="J140" s="146">
        <f t="shared" si="16"/>
        <v>7211.8379062799995</v>
      </c>
      <c r="K140" s="148"/>
      <c r="L140" s="147">
        <f t="shared" si="17"/>
        <v>7211.8379062799995</v>
      </c>
      <c r="M140" s="184">
        <f t="shared" si="18"/>
        <v>1.0289370303152962E-3</v>
      </c>
      <c r="N140" s="149">
        <f t="shared" si="19"/>
        <v>5699039.4451745963</v>
      </c>
      <c r="O140" s="185">
        <f t="shared" si="20"/>
        <v>0.92414781313981054</v>
      </c>
      <c r="P140" s="187">
        <f>Q140</f>
        <v>1.1399999999999999</v>
      </c>
      <c r="Q140" s="187">
        <f>_xlfn.XLOOKUP(C140,CPUs!D:D,CPUs!I:I,0)</f>
        <v>1.1399999999999999</v>
      </c>
    </row>
    <row r="141" spans="1:17" ht="25.5" customHeight="1" x14ac:dyDescent="0.25">
      <c r="A141" s="64" t="s">
        <v>2084</v>
      </c>
      <c r="B141" s="64" t="s">
        <v>162</v>
      </c>
      <c r="C141" s="179" t="s">
        <v>2085</v>
      </c>
      <c r="D141" s="64" t="s">
        <v>1648</v>
      </c>
      <c r="E141" s="64" t="s">
        <v>259</v>
      </c>
      <c r="F141" s="148" t="s">
        <v>4361</v>
      </c>
      <c r="G141" s="148"/>
      <c r="H141" s="146">
        <f t="shared" si="15"/>
        <v>39.22</v>
      </c>
      <c r="I141" s="148"/>
      <c r="J141" s="146">
        <f t="shared" si="16"/>
        <v>6825.9468499999994</v>
      </c>
      <c r="K141" s="148"/>
      <c r="L141" s="147">
        <f t="shared" si="17"/>
        <v>6825.9468499999994</v>
      </c>
      <c r="M141" s="184">
        <f t="shared" si="18"/>
        <v>9.6317906197313267E-4</v>
      </c>
      <c r="N141" s="149">
        <f t="shared" si="19"/>
        <v>5705865.3920245962</v>
      </c>
      <c r="O141" s="185">
        <f t="shared" si="20"/>
        <v>0.92511099220178372</v>
      </c>
      <c r="P141" s="187">
        <f>_xlfn.XLOOKUP(C141,Analítico!D:D,Analítico!I:I,0)</f>
        <v>39.22</v>
      </c>
      <c r="Q141" s="187">
        <f>_xlfn.XLOOKUP(C141,CPUs!D:D,CPUs!I:I,0)</f>
        <v>39.22</v>
      </c>
    </row>
    <row r="142" spans="1:17" ht="25.5" customHeight="1" x14ac:dyDescent="0.25">
      <c r="A142" s="64" t="s">
        <v>3046</v>
      </c>
      <c r="B142" s="64" t="s">
        <v>162</v>
      </c>
      <c r="C142" s="179" t="s">
        <v>3047</v>
      </c>
      <c r="D142" s="64" t="s">
        <v>1648</v>
      </c>
      <c r="E142" s="64" t="s">
        <v>164</v>
      </c>
      <c r="F142" s="148" t="s">
        <v>4359</v>
      </c>
      <c r="G142" s="148"/>
      <c r="H142" s="146">
        <f t="shared" si="15"/>
        <v>3412.54</v>
      </c>
      <c r="I142" s="148"/>
      <c r="J142" s="146">
        <f t="shared" si="16"/>
        <v>6825.08</v>
      </c>
      <c r="K142" s="148"/>
      <c r="L142" s="147">
        <f t="shared" si="17"/>
        <v>6825.08</v>
      </c>
      <c r="M142" s="184">
        <f t="shared" si="18"/>
        <v>9.6303134594310374E-4</v>
      </c>
      <c r="N142" s="149">
        <f t="shared" si="19"/>
        <v>5712690.4720245963</v>
      </c>
      <c r="O142" s="185">
        <f t="shared" si="20"/>
        <v>0.92607402354772683</v>
      </c>
      <c r="P142" s="187">
        <f>_xlfn.XLOOKUP(C142,Analítico!D:D,Analítico!I:I,0)</f>
        <v>3412.54</v>
      </c>
      <c r="Q142" s="187">
        <f>_xlfn.XLOOKUP(C142,CPUs!D:D,CPUs!I:I,0)</f>
        <v>3412.54</v>
      </c>
    </row>
    <row r="143" spans="1:17" ht="25.5" customHeight="1" x14ac:dyDescent="0.25">
      <c r="A143" s="64" t="s">
        <v>3385</v>
      </c>
      <c r="B143" s="64" t="s">
        <v>157</v>
      </c>
      <c r="C143" s="179" t="s">
        <v>3386</v>
      </c>
      <c r="D143" s="64" t="s">
        <v>1643</v>
      </c>
      <c r="E143" s="64" t="s">
        <v>266</v>
      </c>
      <c r="F143" s="148" t="s">
        <v>4362</v>
      </c>
      <c r="G143" s="148"/>
      <c r="H143" s="146">
        <f t="shared" si="15"/>
        <v>1.34</v>
      </c>
      <c r="I143" s="148"/>
      <c r="J143" s="146">
        <f t="shared" si="16"/>
        <v>6893.6038383760006</v>
      </c>
      <c r="K143" s="148"/>
      <c r="L143" s="147">
        <f t="shared" si="17"/>
        <v>6893.6038383760006</v>
      </c>
      <c r="M143" s="184">
        <f t="shared" si="18"/>
        <v>9.7470818665055744E-4</v>
      </c>
      <c r="N143" s="149">
        <f t="shared" si="19"/>
        <v>5719584.0758629721</v>
      </c>
      <c r="O143" s="185">
        <f t="shared" si="20"/>
        <v>0.92704873173437741</v>
      </c>
      <c r="P143" s="187">
        <f>Q143</f>
        <v>1.34</v>
      </c>
      <c r="Q143" s="187">
        <f>_xlfn.XLOOKUP(C143,CPUs!D:D,CPUs!I:I,0)</f>
        <v>1.34</v>
      </c>
    </row>
    <row r="144" spans="1:17" ht="39" customHeight="1" x14ac:dyDescent="0.25">
      <c r="A144" s="64" t="s">
        <v>1880</v>
      </c>
      <c r="B144" s="64" t="s">
        <v>157</v>
      </c>
      <c r="C144" s="179" t="s">
        <v>1881</v>
      </c>
      <c r="D144" s="64" t="s">
        <v>1648</v>
      </c>
      <c r="E144" s="64" t="s">
        <v>255</v>
      </c>
      <c r="F144" s="148" t="s">
        <v>4363</v>
      </c>
      <c r="G144" s="148"/>
      <c r="H144" s="146">
        <f t="shared" si="15"/>
        <v>28.42</v>
      </c>
      <c r="I144" s="148"/>
      <c r="J144" s="146">
        <f t="shared" si="16"/>
        <v>6623.2982793600004</v>
      </c>
      <c r="K144" s="148"/>
      <c r="L144" s="147">
        <f t="shared" si="17"/>
        <v>6623.2982793600004</v>
      </c>
      <c r="M144" s="184">
        <f t="shared" si="18"/>
        <v>9.2864662574309806E-4</v>
      </c>
      <c r="N144" s="149">
        <f t="shared" si="19"/>
        <v>5726207.374142332</v>
      </c>
      <c r="O144" s="185">
        <f t="shared" si="20"/>
        <v>0.92797737836012051</v>
      </c>
      <c r="P144" s="187">
        <f>_xlfn.XLOOKUP(C144,Analítico!D:D,Analítico!I:I,0)</f>
        <v>28.42</v>
      </c>
      <c r="Q144" s="187">
        <f>_xlfn.XLOOKUP(C144,CPUs!D:D,CPUs!I:I,0)</f>
        <v>28.42</v>
      </c>
    </row>
    <row r="145" spans="1:17" ht="39" customHeight="1" x14ac:dyDescent="0.25">
      <c r="A145" s="64" t="s">
        <v>2429</v>
      </c>
      <c r="B145" s="64" t="s">
        <v>157</v>
      </c>
      <c r="C145" s="179" t="s">
        <v>2430</v>
      </c>
      <c r="D145" s="64" t="s">
        <v>1648</v>
      </c>
      <c r="E145" s="64" t="s">
        <v>255</v>
      </c>
      <c r="F145" s="148" t="s">
        <v>4364</v>
      </c>
      <c r="G145" s="148"/>
      <c r="H145" s="146">
        <f t="shared" si="15"/>
        <v>15.72</v>
      </c>
      <c r="I145" s="148"/>
      <c r="J145" s="146">
        <f t="shared" si="16"/>
        <v>6597.2260292399997</v>
      </c>
      <c r="K145" s="148"/>
      <c r="L145" s="147">
        <f t="shared" si="17"/>
        <v>6597.2260292399997</v>
      </c>
      <c r="M145" s="184">
        <f t="shared" si="18"/>
        <v>9.2420377025293095E-4</v>
      </c>
      <c r="N145" s="149">
        <f t="shared" si="19"/>
        <v>5732804.6001715716</v>
      </c>
      <c r="O145" s="185">
        <f t="shared" si="20"/>
        <v>0.92890158213037344</v>
      </c>
      <c r="P145" s="187">
        <f>_xlfn.XLOOKUP(C145,Analítico!D:D,Analítico!I:I,0)</f>
        <v>15.72</v>
      </c>
      <c r="Q145" s="187">
        <f>_xlfn.XLOOKUP(C145,CPUs!D:D,CPUs!I:I,0)</f>
        <v>15.72</v>
      </c>
    </row>
    <row r="146" spans="1:17" ht="25.5" customHeight="1" x14ac:dyDescent="0.25">
      <c r="A146" s="64" t="s">
        <v>1841</v>
      </c>
      <c r="B146" s="64" t="s">
        <v>162</v>
      </c>
      <c r="C146" s="179" t="s">
        <v>1842</v>
      </c>
      <c r="D146" s="64" t="s">
        <v>1648</v>
      </c>
      <c r="E146" s="64" t="s">
        <v>259</v>
      </c>
      <c r="F146" s="148" t="s">
        <v>4365</v>
      </c>
      <c r="G146" s="148"/>
      <c r="H146" s="146">
        <f t="shared" si="15"/>
        <v>0.7</v>
      </c>
      <c r="I146" s="148"/>
      <c r="J146" s="146">
        <f t="shared" si="16"/>
        <v>6475.8393587999999</v>
      </c>
      <c r="K146" s="148"/>
      <c r="L146" s="147">
        <f t="shared" si="17"/>
        <v>6475.8393587999999</v>
      </c>
      <c r="M146" s="184">
        <f t="shared" si="18"/>
        <v>9.0351881085298476E-4</v>
      </c>
      <c r="N146" s="149">
        <f t="shared" si="19"/>
        <v>5739280.4395303717</v>
      </c>
      <c r="O146" s="185">
        <f t="shared" si="20"/>
        <v>0.92980510094122637</v>
      </c>
      <c r="P146" s="187">
        <f>_xlfn.XLOOKUP(C146,Analítico!D:D,Analítico!I:I,0)</f>
        <v>0.7</v>
      </c>
      <c r="Q146" s="187">
        <f>_xlfn.XLOOKUP(C146,CPUs!D:D,CPUs!I:I,0)</f>
        <v>0.7</v>
      </c>
    </row>
    <row r="147" spans="1:17" ht="24" customHeight="1" x14ac:dyDescent="0.25">
      <c r="A147" s="64" t="s">
        <v>3245</v>
      </c>
      <c r="B147" s="64" t="s">
        <v>162</v>
      </c>
      <c r="C147" s="179" t="s">
        <v>3246</v>
      </c>
      <c r="D147" s="64" t="s">
        <v>1648</v>
      </c>
      <c r="E147" s="64" t="s">
        <v>159</v>
      </c>
      <c r="F147" s="148" t="s">
        <v>4366</v>
      </c>
      <c r="G147" s="148"/>
      <c r="H147" s="146">
        <f t="shared" si="15"/>
        <v>382.4</v>
      </c>
      <c r="I147" s="148"/>
      <c r="J147" s="146">
        <f t="shared" si="16"/>
        <v>6435.7919999999986</v>
      </c>
      <c r="K147" s="148"/>
      <c r="L147" s="147">
        <f t="shared" si="17"/>
        <v>6435.7919999999986</v>
      </c>
      <c r="M147" s="184">
        <f t="shared" si="18"/>
        <v>8.9669451962026204E-4</v>
      </c>
      <c r="N147" s="149">
        <f t="shared" si="19"/>
        <v>5745716.2315303721</v>
      </c>
      <c r="O147" s="185">
        <f t="shared" si="20"/>
        <v>0.93070179546084664</v>
      </c>
      <c r="P147" s="187">
        <f>_xlfn.XLOOKUP(C147,Analítico!D:D,Analítico!I:I,0)</f>
        <v>382.4</v>
      </c>
      <c r="Q147" s="187">
        <f>_xlfn.XLOOKUP(C147,CPUs!D:D,CPUs!I:I,0)</f>
        <v>382.4</v>
      </c>
    </row>
    <row r="148" spans="1:17" ht="25.5" customHeight="1" x14ac:dyDescent="0.25">
      <c r="A148" s="64" t="s">
        <v>3044</v>
      </c>
      <c r="B148" s="64" t="s">
        <v>162</v>
      </c>
      <c r="C148" s="179" t="s">
        <v>3045</v>
      </c>
      <c r="D148" s="64" t="s">
        <v>1648</v>
      </c>
      <c r="E148" s="64" t="s">
        <v>255</v>
      </c>
      <c r="F148" s="148" t="s">
        <v>4367</v>
      </c>
      <c r="G148" s="148"/>
      <c r="H148" s="146">
        <f t="shared" si="15"/>
        <v>37.5</v>
      </c>
      <c r="I148" s="148"/>
      <c r="J148" s="146">
        <f t="shared" si="16"/>
        <v>6375</v>
      </c>
      <c r="K148" s="148"/>
      <c r="L148" s="147">
        <f t="shared" si="17"/>
        <v>6375</v>
      </c>
      <c r="M148" s="184">
        <f t="shared" si="18"/>
        <v>8.8633522689657654E-4</v>
      </c>
      <c r="N148" s="149">
        <f t="shared" si="19"/>
        <v>5752091.2315303721</v>
      </c>
      <c r="O148" s="185">
        <f t="shared" si="20"/>
        <v>0.93158813068774327</v>
      </c>
      <c r="P148" s="187">
        <f>_xlfn.XLOOKUP(C148,Analítico!D:D,Analítico!I:I,0)</f>
        <v>37.5</v>
      </c>
      <c r="Q148" s="187">
        <f>_xlfn.XLOOKUP(C148,CPUs!D:D,CPUs!I:I,0)</f>
        <v>37.5</v>
      </c>
    </row>
    <row r="149" spans="1:17" ht="24" customHeight="1" x14ac:dyDescent="0.25">
      <c r="A149" s="64" t="s">
        <v>2012</v>
      </c>
      <c r="B149" s="64" t="s">
        <v>162</v>
      </c>
      <c r="C149" s="179" t="s">
        <v>2013</v>
      </c>
      <c r="D149" s="64" t="s">
        <v>1648</v>
      </c>
      <c r="E149" s="64" t="s">
        <v>159</v>
      </c>
      <c r="F149" s="148" t="s">
        <v>4368</v>
      </c>
      <c r="G149" s="148"/>
      <c r="H149" s="146">
        <f t="shared" si="15"/>
        <v>103.35</v>
      </c>
      <c r="I149" s="148"/>
      <c r="J149" s="146">
        <f t="shared" si="16"/>
        <v>6373.1810999999989</v>
      </c>
      <c r="K149" s="148"/>
      <c r="L149" s="147">
        <f t="shared" si="17"/>
        <v>6373.1810999999989</v>
      </c>
      <c r="M149" s="184">
        <f t="shared" si="18"/>
        <v>8.8602527628572111E-4</v>
      </c>
      <c r="N149" s="149">
        <f t="shared" si="19"/>
        <v>5758464.4126303717</v>
      </c>
      <c r="O149" s="185">
        <f t="shared" si="20"/>
        <v>0.93247415596402894</v>
      </c>
      <c r="P149" s="187">
        <f>_xlfn.XLOOKUP(C149,Analítico!D:D,Analítico!I:I,0)</f>
        <v>103.35</v>
      </c>
      <c r="Q149" s="187">
        <f>_xlfn.XLOOKUP(C149,CPUs!D:D,CPUs!I:I,0)</f>
        <v>103.35</v>
      </c>
    </row>
    <row r="150" spans="1:17" ht="25.5" customHeight="1" x14ac:dyDescent="0.25">
      <c r="A150" s="64" t="s">
        <v>2933</v>
      </c>
      <c r="B150" s="64" t="s">
        <v>162</v>
      </c>
      <c r="C150" s="179" t="s">
        <v>1255</v>
      </c>
      <c r="D150" s="64" t="s">
        <v>1648</v>
      </c>
      <c r="E150" s="64" t="s">
        <v>164</v>
      </c>
      <c r="F150" s="148" t="s">
        <v>4359</v>
      </c>
      <c r="G150" s="148"/>
      <c r="H150" s="146">
        <f t="shared" si="15"/>
        <v>3451.3938645081967</v>
      </c>
      <c r="I150" s="148"/>
      <c r="J150" s="146">
        <f t="shared" si="16"/>
        <v>6902.7877290163933</v>
      </c>
      <c r="K150" s="148"/>
      <c r="L150" s="147">
        <f t="shared" si="17"/>
        <v>6902.7877290163933</v>
      </c>
      <c r="M150" s="184">
        <f t="shared" si="18"/>
        <v>9.762731723639103E-4</v>
      </c>
      <c r="N150" s="149">
        <f t="shared" si="19"/>
        <v>5765367.2003593883</v>
      </c>
      <c r="O150" s="185">
        <f t="shared" si="20"/>
        <v>0.93345042913639287</v>
      </c>
      <c r="P150" s="187">
        <f>_xlfn.XLOOKUP(C150,Analítico!D:D,Analítico!I:I,0)</f>
        <v>3451.3938645081967</v>
      </c>
      <c r="Q150" s="187">
        <f>_xlfn.XLOOKUP(C150,CPUs!D:D,CPUs!I:I,0)</f>
        <v>3451.3938645081967</v>
      </c>
    </row>
    <row r="151" spans="1:17" ht="24" customHeight="1" x14ac:dyDescent="0.25">
      <c r="A151" s="64" t="s">
        <v>3576</v>
      </c>
      <c r="B151" s="64" t="s">
        <v>157</v>
      </c>
      <c r="C151" s="179" t="s">
        <v>3577</v>
      </c>
      <c r="D151" s="64" t="s">
        <v>1665</v>
      </c>
      <c r="E151" s="64" t="s">
        <v>266</v>
      </c>
      <c r="F151" s="148" t="s">
        <v>4369</v>
      </c>
      <c r="G151" s="148"/>
      <c r="H151" s="146">
        <f t="shared" si="15"/>
        <v>20.68</v>
      </c>
      <c r="I151" s="148"/>
      <c r="J151" s="146">
        <f t="shared" si="16"/>
        <v>6346.4400079959996</v>
      </c>
      <c r="K151" s="148"/>
      <c r="L151" s="147">
        <f t="shared" si="17"/>
        <v>6346.4400079959996</v>
      </c>
      <c r="M151" s="184">
        <f t="shared" si="18"/>
        <v>8.8146844644264235E-4</v>
      </c>
      <c r="N151" s="149">
        <f t="shared" si="19"/>
        <v>5771713.6403673841</v>
      </c>
      <c r="O151" s="185">
        <f t="shared" si="20"/>
        <v>0.93433189758283552</v>
      </c>
      <c r="P151" s="187">
        <f>Q151</f>
        <v>20.68</v>
      </c>
      <c r="Q151" s="187">
        <f>_xlfn.XLOOKUP(C151,CPUs!D:D,CPUs!I:I,0)</f>
        <v>20.68</v>
      </c>
    </row>
    <row r="152" spans="1:17" ht="39" customHeight="1" x14ac:dyDescent="0.25">
      <c r="A152" s="64" t="s">
        <v>2570</v>
      </c>
      <c r="B152" s="64" t="s">
        <v>157</v>
      </c>
      <c r="C152" s="179" t="s">
        <v>2571</v>
      </c>
      <c r="D152" s="64" t="s">
        <v>1648</v>
      </c>
      <c r="E152" s="64" t="s">
        <v>255</v>
      </c>
      <c r="F152" s="148" t="s">
        <v>4370</v>
      </c>
      <c r="G152" s="148"/>
      <c r="H152" s="146">
        <f t="shared" si="15"/>
        <v>39.020000000000003</v>
      </c>
      <c r="I152" s="148"/>
      <c r="J152" s="146">
        <f t="shared" si="16"/>
        <v>6175.7149100000006</v>
      </c>
      <c r="K152" s="148"/>
      <c r="L152" s="147">
        <f t="shared" si="17"/>
        <v>6175.7149100000006</v>
      </c>
      <c r="M152" s="184">
        <f t="shared" si="18"/>
        <v>8.5237594635347773E-4</v>
      </c>
      <c r="N152" s="149">
        <f t="shared" si="19"/>
        <v>5777889.3552773837</v>
      </c>
      <c r="O152" s="185">
        <f t="shared" si="20"/>
        <v>0.93518427352918898</v>
      </c>
      <c r="P152" s="187">
        <f>_xlfn.XLOOKUP(C152,Analítico!D:D,Analítico!I:I,0)</f>
        <v>39.020000000000003</v>
      </c>
      <c r="Q152" s="187">
        <f>_xlfn.XLOOKUP(C152,CPUs!D:D,CPUs!I:I,0)</f>
        <v>39.020000000000003</v>
      </c>
    </row>
    <row r="153" spans="1:17" ht="39" customHeight="1" x14ac:dyDescent="0.25">
      <c r="A153" s="64" t="s">
        <v>182</v>
      </c>
      <c r="B153" s="64" t="s">
        <v>145</v>
      </c>
      <c r="C153" s="179" t="s">
        <v>183</v>
      </c>
      <c r="D153" s="64" t="s">
        <v>1656</v>
      </c>
      <c r="E153" s="64" t="s">
        <v>184</v>
      </c>
      <c r="F153" s="148" t="s">
        <v>4371</v>
      </c>
      <c r="G153" s="148"/>
      <c r="H153" s="146">
        <f t="shared" si="15"/>
        <v>10.642354975409837</v>
      </c>
      <c r="I153" s="148"/>
      <c r="J153" s="146">
        <f t="shared" si="16"/>
        <v>5959.7187862295086</v>
      </c>
      <c r="K153" s="148"/>
      <c r="L153" s="147">
        <f t="shared" si="17"/>
        <v>5959.7187862295086</v>
      </c>
      <c r="M153" s="184">
        <f t="shared" si="18"/>
        <v>8.1556901331426249E-4</v>
      </c>
      <c r="N153" s="149">
        <f t="shared" si="19"/>
        <v>5783849.0740636131</v>
      </c>
      <c r="O153" s="185">
        <f t="shared" si="20"/>
        <v>0.93599984254250324</v>
      </c>
      <c r="P153" s="187">
        <f>_xlfn.XLOOKUP(C153,Analítico!D:D,Analítico!I:I,0)</f>
        <v>10.642354975409837</v>
      </c>
    </row>
    <row r="154" spans="1:17" ht="24" customHeight="1" x14ac:dyDescent="0.25">
      <c r="A154" s="64" t="s">
        <v>144</v>
      </c>
      <c r="B154" s="64" t="s">
        <v>145</v>
      </c>
      <c r="C154" s="179" t="s">
        <v>146</v>
      </c>
      <c r="D154" s="64" t="s">
        <v>1628</v>
      </c>
      <c r="E154" s="64" t="s">
        <v>147</v>
      </c>
      <c r="F154" s="148" t="s">
        <v>4372</v>
      </c>
      <c r="G154" s="148"/>
      <c r="H154" s="146">
        <f t="shared" si="15"/>
        <v>1.9093399918032801</v>
      </c>
      <c r="I154" s="148"/>
      <c r="J154" s="146">
        <f t="shared" si="16"/>
        <v>5893.6934064986108</v>
      </c>
      <c r="K154" s="148"/>
      <c r="L154" s="147">
        <f t="shared" si="17"/>
        <v>5893.6934064986108</v>
      </c>
      <c r="M154" s="184">
        <f t="shared" si="18"/>
        <v>8.043179237658863E-4</v>
      </c>
      <c r="N154" s="149">
        <f t="shared" si="19"/>
        <v>5789742.7674701121</v>
      </c>
      <c r="O154" s="185">
        <f t="shared" si="20"/>
        <v>0.93680416046626913</v>
      </c>
      <c r="P154" s="187">
        <f>_xlfn.XLOOKUP(C154,Analítico!D:D,Analítico!I:I,0)</f>
        <v>1.9093399918032801</v>
      </c>
    </row>
    <row r="155" spans="1:17" ht="24" customHeight="1" x14ac:dyDescent="0.25">
      <c r="A155" s="64" t="s">
        <v>2922</v>
      </c>
      <c r="B155" s="64" t="s">
        <v>594</v>
      </c>
      <c r="C155" s="179" t="s">
        <v>2923</v>
      </c>
      <c r="D155" s="64" t="s">
        <v>1648</v>
      </c>
      <c r="E155" s="64" t="s">
        <v>596</v>
      </c>
      <c r="F155" s="148" t="s">
        <v>4241</v>
      </c>
      <c r="G155" s="148"/>
      <c r="H155" s="146">
        <f t="shared" si="15"/>
        <v>5897.2</v>
      </c>
      <c r="I155" s="148"/>
      <c r="J155" s="146">
        <f t="shared" si="16"/>
        <v>5897.2</v>
      </c>
      <c r="K155" s="148"/>
      <c r="L155" s="147">
        <f t="shared" si="17"/>
        <v>5897.2</v>
      </c>
      <c r="M155" s="184">
        <f t="shared" si="18"/>
        <v>8.0491546667521422E-4</v>
      </c>
      <c r="N155" s="149">
        <f t="shared" si="19"/>
        <v>5795639.9674701123</v>
      </c>
      <c r="O155" s="185">
        <f t="shared" si="20"/>
        <v>0.93760907593294429</v>
      </c>
      <c r="P155" s="187">
        <f>_xlfn.XLOOKUP(C155,Analítico!D:D,Analítico!I:I,0)</f>
        <v>5897.2</v>
      </c>
      <c r="Q155" s="187">
        <f>_xlfn.XLOOKUP(C155,CPUs!D:D,CPUs!I:I,0)</f>
        <v>5897.2</v>
      </c>
    </row>
    <row r="156" spans="1:17" ht="51.75" customHeight="1" x14ac:dyDescent="0.25">
      <c r="A156" s="64" t="s">
        <v>2166</v>
      </c>
      <c r="B156" s="64" t="s">
        <v>162</v>
      </c>
      <c r="C156" s="179" t="s">
        <v>2167</v>
      </c>
      <c r="D156" s="64" t="s">
        <v>1648</v>
      </c>
      <c r="E156" s="64" t="s">
        <v>164</v>
      </c>
      <c r="F156" s="148" t="s">
        <v>4344</v>
      </c>
      <c r="G156" s="148"/>
      <c r="H156" s="146">
        <f t="shared" si="15"/>
        <v>339.01</v>
      </c>
      <c r="I156" s="148"/>
      <c r="J156" s="146">
        <f t="shared" si="16"/>
        <v>5763.17</v>
      </c>
      <c r="K156" s="148"/>
      <c r="L156" s="147">
        <f t="shared" si="17"/>
        <v>5763.17</v>
      </c>
      <c r="M156" s="184">
        <f t="shared" si="18"/>
        <v>7.8207601405388906E-4</v>
      </c>
      <c r="N156" s="149">
        <f t="shared" si="19"/>
        <v>5801403.1374701122</v>
      </c>
      <c r="O156" s="185">
        <f t="shared" si="20"/>
        <v>0.93839115194699818</v>
      </c>
      <c r="P156" s="187">
        <f>_xlfn.XLOOKUP(C156,Analítico!D:D,Analítico!I:I,0)</f>
        <v>339.01</v>
      </c>
      <c r="Q156" s="187">
        <f>_xlfn.XLOOKUP(C156,CPUs!D:D,CPUs!I:I,0)</f>
        <v>339.01</v>
      </c>
    </row>
    <row r="157" spans="1:17" ht="39" customHeight="1" x14ac:dyDescent="0.25">
      <c r="A157" s="64" t="s">
        <v>1938</v>
      </c>
      <c r="B157" s="64" t="s">
        <v>162</v>
      </c>
      <c r="C157" s="179" t="s">
        <v>1939</v>
      </c>
      <c r="D157" s="64" t="s">
        <v>1648</v>
      </c>
      <c r="E157" s="64" t="s">
        <v>159</v>
      </c>
      <c r="F157" s="148" t="s">
        <v>4373</v>
      </c>
      <c r="G157" s="148"/>
      <c r="H157" s="146">
        <f t="shared" si="15"/>
        <v>392.97</v>
      </c>
      <c r="I157" s="148"/>
      <c r="J157" s="146">
        <f t="shared" si="16"/>
        <v>5706.5138550000001</v>
      </c>
      <c r="K157" s="148"/>
      <c r="L157" s="147">
        <f t="shared" si="17"/>
        <v>5706.5138550000001</v>
      </c>
      <c r="M157" s="184">
        <f t="shared" si="18"/>
        <v>7.7242149387605997E-4</v>
      </c>
      <c r="N157" s="149">
        <f t="shared" si="19"/>
        <v>5807109.6513251122</v>
      </c>
      <c r="O157" s="185">
        <f t="shared" si="20"/>
        <v>0.9391635734408742</v>
      </c>
      <c r="P157" s="187">
        <f>_xlfn.XLOOKUP(C157,Analítico!D:D,Analítico!I:I,0)</f>
        <v>392.97</v>
      </c>
      <c r="Q157" s="187">
        <f>_xlfn.XLOOKUP(C157,CPUs!D:D,CPUs!I:I,0)</f>
        <v>392.97</v>
      </c>
    </row>
    <row r="158" spans="1:17" ht="25.5" customHeight="1" x14ac:dyDescent="0.25">
      <c r="A158" s="64" t="s">
        <v>2100</v>
      </c>
      <c r="B158" s="64" t="s">
        <v>162</v>
      </c>
      <c r="C158" s="179" t="s">
        <v>2101</v>
      </c>
      <c r="D158" s="64" t="s">
        <v>1648</v>
      </c>
      <c r="E158" s="64" t="s">
        <v>159</v>
      </c>
      <c r="F158" s="148" t="s">
        <v>4374</v>
      </c>
      <c r="G158" s="148"/>
      <c r="H158" s="146">
        <f t="shared" si="15"/>
        <v>101.2</v>
      </c>
      <c r="I158" s="148"/>
      <c r="J158" s="146">
        <f t="shared" si="16"/>
        <v>5701.7891480000008</v>
      </c>
      <c r="K158" s="148"/>
      <c r="L158" s="147">
        <f t="shared" si="17"/>
        <v>5701.7891480000008</v>
      </c>
      <c r="M158" s="184">
        <f t="shared" si="18"/>
        <v>7.7161637769553233E-4</v>
      </c>
      <c r="N158" s="149">
        <f t="shared" si="19"/>
        <v>5812811.4404731123</v>
      </c>
      <c r="O158" s="185">
        <f t="shared" si="20"/>
        <v>0.93993518981856972</v>
      </c>
      <c r="P158" s="187">
        <f>_xlfn.XLOOKUP(C158,Analítico!D:D,Analítico!I:I,0)</f>
        <v>101.2</v>
      </c>
      <c r="Q158" s="187">
        <f>_xlfn.XLOOKUP(C158,CPUs!D:D,CPUs!I:I,0)</f>
        <v>101.2</v>
      </c>
    </row>
    <row r="159" spans="1:17" ht="25.5" customHeight="1" x14ac:dyDescent="0.25">
      <c r="A159" s="64" t="s">
        <v>1815</v>
      </c>
      <c r="B159" s="64" t="s">
        <v>157</v>
      </c>
      <c r="C159" s="179" t="s">
        <v>1816</v>
      </c>
      <c r="D159" s="64" t="s">
        <v>1648</v>
      </c>
      <c r="E159" s="64" t="s">
        <v>255</v>
      </c>
      <c r="F159" s="148" t="s">
        <v>4375</v>
      </c>
      <c r="G159" s="148"/>
      <c r="H159" s="146">
        <f t="shared" si="15"/>
        <v>2.78</v>
      </c>
      <c r="I159" s="148"/>
      <c r="J159" s="146">
        <f t="shared" si="16"/>
        <v>5562.4367811999991</v>
      </c>
      <c r="K159" s="148"/>
      <c r="L159" s="147">
        <f t="shared" si="17"/>
        <v>5562.4367811999991</v>
      </c>
      <c r="M159" s="184">
        <f t="shared" si="18"/>
        <v>7.478699643612178E-4</v>
      </c>
      <c r="N159" s="149">
        <f t="shared" si="19"/>
        <v>5818373.8772543119</v>
      </c>
      <c r="O159" s="185">
        <f t="shared" si="20"/>
        <v>0.94068305978293099</v>
      </c>
      <c r="P159" s="187">
        <f>_xlfn.XLOOKUP(C159,Analítico!D:D,Analítico!I:I,0)</f>
        <v>2.78</v>
      </c>
      <c r="Q159" s="187">
        <f>_xlfn.XLOOKUP(C159,CPUs!D:D,CPUs!I:I,0)</f>
        <v>2.78</v>
      </c>
    </row>
    <row r="160" spans="1:17" ht="25.5" customHeight="1" x14ac:dyDescent="0.25">
      <c r="A160" s="64" t="s">
        <v>315</v>
      </c>
      <c r="B160" s="64" t="s">
        <v>157</v>
      </c>
      <c r="C160" s="179" t="s">
        <v>316</v>
      </c>
      <c r="D160" s="64" t="s">
        <v>1648</v>
      </c>
      <c r="E160" s="64" t="s">
        <v>259</v>
      </c>
      <c r="F160" s="148" t="s">
        <v>4376</v>
      </c>
      <c r="G160" s="148"/>
      <c r="H160" s="146">
        <f t="shared" si="15"/>
        <v>11.649390836065576</v>
      </c>
      <c r="I160" s="148"/>
      <c r="J160" s="146">
        <f t="shared" si="16"/>
        <v>5420.2285682045913</v>
      </c>
      <c r="K160" s="148"/>
      <c r="L160" s="147">
        <f t="shared" si="17"/>
        <v>5420.2285682045913</v>
      </c>
      <c r="M160" s="184">
        <f t="shared" si="18"/>
        <v>7.2363689905440638E-4</v>
      </c>
      <c r="N160" s="149">
        <f t="shared" si="19"/>
        <v>5823794.1058225166</v>
      </c>
      <c r="O160" s="185">
        <f t="shared" si="20"/>
        <v>0.9414066966819854</v>
      </c>
      <c r="P160" s="187">
        <f>_xlfn.XLOOKUP(C160,Analítico!D:D,Analítico!I:I,0)</f>
        <v>11.649390836065576</v>
      </c>
    </row>
    <row r="161" spans="1:17" ht="24" customHeight="1" x14ac:dyDescent="0.25">
      <c r="A161" s="64" t="s">
        <v>1809</v>
      </c>
      <c r="B161" s="64" t="s">
        <v>157</v>
      </c>
      <c r="C161" s="179" t="s">
        <v>1810</v>
      </c>
      <c r="D161" s="64" t="s">
        <v>1648</v>
      </c>
      <c r="E161" s="64" t="s">
        <v>255</v>
      </c>
      <c r="F161" s="148" t="s">
        <v>4377</v>
      </c>
      <c r="G161" s="148"/>
      <c r="H161" s="146">
        <f t="shared" si="15"/>
        <v>8.18</v>
      </c>
      <c r="I161" s="148"/>
      <c r="J161" s="146">
        <f t="shared" si="16"/>
        <v>5389.3308974399997</v>
      </c>
      <c r="K161" s="148"/>
      <c r="L161" s="147">
        <f t="shared" si="17"/>
        <v>5389.3308974399997</v>
      </c>
      <c r="M161" s="184">
        <f t="shared" si="18"/>
        <v>7.1837176522215093E-4</v>
      </c>
      <c r="N161" s="149">
        <f t="shared" si="19"/>
        <v>5829183.4367199568</v>
      </c>
      <c r="O161" s="185">
        <f t="shared" si="20"/>
        <v>0.94212506844720756</v>
      </c>
      <c r="P161" s="187">
        <f>_xlfn.XLOOKUP(C161,Analítico!D:D,Analítico!I:I,0)</f>
        <v>8.18</v>
      </c>
      <c r="Q161" s="187">
        <f>_xlfn.XLOOKUP(C161,CPUs!D:D,CPUs!I:I,0)</f>
        <v>8.18</v>
      </c>
    </row>
    <row r="162" spans="1:17" ht="25.5" customHeight="1" x14ac:dyDescent="0.25">
      <c r="A162" s="64" t="s">
        <v>2066</v>
      </c>
      <c r="B162" s="64" t="s">
        <v>157</v>
      </c>
      <c r="C162" s="179" t="s">
        <v>2067</v>
      </c>
      <c r="D162" s="64" t="s">
        <v>1648</v>
      </c>
      <c r="E162" s="64" t="s">
        <v>255</v>
      </c>
      <c r="F162" s="148" t="s">
        <v>4378</v>
      </c>
      <c r="G162" s="148"/>
      <c r="H162" s="146">
        <f t="shared" si="15"/>
        <v>6.02</v>
      </c>
      <c r="I162" s="148"/>
      <c r="J162" s="146">
        <f t="shared" si="16"/>
        <v>5388.1975083999996</v>
      </c>
      <c r="K162" s="148"/>
      <c r="L162" s="147">
        <f t="shared" si="17"/>
        <v>5388.1975083999996</v>
      </c>
      <c r="M162" s="184">
        <f t="shared" si="18"/>
        <v>7.1817862946686772E-4</v>
      </c>
      <c r="N162" s="149">
        <f t="shared" si="19"/>
        <v>5834571.6342283571</v>
      </c>
      <c r="O162" s="185">
        <f t="shared" si="20"/>
        <v>0.94284324707667444</v>
      </c>
      <c r="P162" s="187">
        <f>_xlfn.XLOOKUP(C162,Analítico!D:D,Analítico!I:I,0)</f>
        <v>6.02</v>
      </c>
      <c r="Q162" s="187">
        <f>_xlfn.XLOOKUP(C162,CPUs!D:D,CPUs!I:I,0)</f>
        <v>6.02</v>
      </c>
    </row>
    <row r="163" spans="1:17" ht="25.5" customHeight="1" x14ac:dyDescent="0.25">
      <c r="A163" s="64" t="s">
        <v>3409</v>
      </c>
      <c r="B163" s="64" t="s">
        <v>157</v>
      </c>
      <c r="C163" s="179" t="s">
        <v>3410</v>
      </c>
      <c r="D163" s="64" t="s">
        <v>1648</v>
      </c>
      <c r="E163" s="64" t="s">
        <v>259</v>
      </c>
      <c r="F163" s="148" t="s">
        <v>4379</v>
      </c>
      <c r="G163" s="148"/>
      <c r="H163" s="146">
        <f t="shared" si="15"/>
        <v>1.33</v>
      </c>
      <c r="I163" s="148"/>
      <c r="J163" s="146">
        <f t="shared" si="16"/>
        <v>5456.2465037990005</v>
      </c>
      <c r="K163" s="148"/>
      <c r="L163" s="147">
        <f t="shared" si="17"/>
        <v>5456.2465037990005</v>
      </c>
      <c r="M163" s="184">
        <f t="shared" si="18"/>
        <v>7.2977455430715907E-4</v>
      </c>
      <c r="N163" s="149">
        <f t="shared" si="19"/>
        <v>5840027.8807321563</v>
      </c>
      <c r="O163" s="185">
        <f t="shared" si="20"/>
        <v>0.94357302163098156</v>
      </c>
      <c r="P163" s="187">
        <f t="shared" ref="P163:P164" si="21">Q163</f>
        <v>1.33</v>
      </c>
      <c r="Q163" s="187">
        <f>_xlfn.XLOOKUP(C163,CPUs!D:D,CPUs!I:I,0)</f>
        <v>1.33</v>
      </c>
    </row>
    <row r="164" spans="1:17" ht="24" customHeight="1" x14ac:dyDescent="0.25">
      <c r="A164" s="64" t="s">
        <v>3429</v>
      </c>
      <c r="B164" s="64" t="s">
        <v>157</v>
      </c>
      <c r="C164" s="179" t="s">
        <v>3430</v>
      </c>
      <c r="D164" s="64" t="s">
        <v>1643</v>
      </c>
      <c r="E164" s="64" t="s">
        <v>266</v>
      </c>
      <c r="F164" s="148" t="s">
        <v>4360</v>
      </c>
      <c r="G164" s="148"/>
      <c r="H164" s="146">
        <f t="shared" si="15"/>
        <v>0.86</v>
      </c>
      <c r="I164" s="148"/>
      <c r="J164" s="146">
        <f t="shared" si="16"/>
        <v>5440.5092977200002</v>
      </c>
      <c r="K164" s="148"/>
      <c r="L164" s="147">
        <f t="shared" si="17"/>
        <v>5440.5092977200002</v>
      </c>
      <c r="M164" s="184">
        <f t="shared" si="18"/>
        <v>7.2709284743083767E-4</v>
      </c>
      <c r="N164" s="149">
        <f t="shared" si="19"/>
        <v>5845468.3900298765</v>
      </c>
      <c r="O164" s="185">
        <f t="shared" si="20"/>
        <v>0.94430011447841244</v>
      </c>
      <c r="P164" s="187">
        <f t="shared" si="21"/>
        <v>0.86</v>
      </c>
      <c r="Q164" s="187">
        <f>_xlfn.XLOOKUP(C164,CPUs!D:D,CPUs!I:I,0)</f>
        <v>0.86</v>
      </c>
    </row>
    <row r="165" spans="1:17" ht="24" customHeight="1" x14ac:dyDescent="0.25">
      <c r="A165" s="64" t="s">
        <v>2036</v>
      </c>
      <c r="B165" s="64" t="s">
        <v>157</v>
      </c>
      <c r="C165" s="179" t="s">
        <v>2037</v>
      </c>
      <c r="D165" s="64" t="s">
        <v>1648</v>
      </c>
      <c r="E165" s="64" t="s">
        <v>1724</v>
      </c>
      <c r="F165" s="148" t="s">
        <v>4380</v>
      </c>
      <c r="G165" s="148"/>
      <c r="H165" s="146">
        <f t="shared" si="15"/>
        <v>16.95</v>
      </c>
      <c r="I165" s="148"/>
      <c r="J165" s="146">
        <f t="shared" si="16"/>
        <v>5324.0814449999998</v>
      </c>
      <c r="K165" s="148"/>
      <c r="L165" s="147">
        <f t="shared" si="17"/>
        <v>5324.0814449999998</v>
      </c>
      <c r="M165" s="184">
        <f t="shared" si="18"/>
        <v>7.0725289797175339E-4</v>
      </c>
      <c r="N165" s="149">
        <f t="shared" si="19"/>
        <v>5850792.4714748766</v>
      </c>
      <c r="O165" s="185">
        <f t="shared" si="20"/>
        <v>0.94500736737638424</v>
      </c>
      <c r="P165" s="187">
        <f>_xlfn.XLOOKUP(C165,Analítico!D:D,Analítico!I:I,0)</f>
        <v>16.95</v>
      </c>
      <c r="Q165" s="187">
        <f>_xlfn.XLOOKUP(C165,CPUs!D:D,CPUs!I:I,0)</f>
        <v>16.95</v>
      </c>
    </row>
    <row r="166" spans="1:17" ht="39" customHeight="1" x14ac:dyDescent="0.25">
      <c r="A166" s="64" t="s">
        <v>2076</v>
      </c>
      <c r="B166" s="64" t="s">
        <v>204</v>
      </c>
      <c r="C166" s="179" t="s">
        <v>2077</v>
      </c>
      <c r="D166" s="64" t="s">
        <v>1648</v>
      </c>
      <c r="E166" s="64" t="s">
        <v>2078</v>
      </c>
      <c r="F166" s="148" t="s">
        <v>4381</v>
      </c>
      <c r="G166" s="148"/>
      <c r="H166" s="146">
        <f t="shared" si="15"/>
        <v>0.94</v>
      </c>
      <c r="I166" s="148"/>
      <c r="J166" s="146">
        <f t="shared" si="16"/>
        <v>5297.7647999999999</v>
      </c>
      <c r="K166" s="148"/>
      <c r="L166" s="147">
        <f t="shared" si="17"/>
        <v>5297.7647999999999</v>
      </c>
      <c r="M166" s="184">
        <f t="shared" si="18"/>
        <v>7.027683962435602E-4</v>
      </c>
      <c r="N166" s="149">
        <f t="shared" si="19"/>
        <v>5856090.2362748766</v>
      </c>
      <c r="O166" s="185">
        <f t="shared" si="20"/>
        <v>0.94571013577262786</v>
      </c>
      <c r="P166" s="187">
        <f>_xlfn.XLOOKUP(C166,Analítico!D:D,Analítico!I:I,0)</f>
        <v>0.94</v>
      </c>
      <c r="Q166" s="187">
        <f>_xlfn.XLOOKUP(C166,CPUs!D:D,CPUs!I:I,0)</f>
        <v>0.94</v>
      </c>
    </row>
    <row r="167" spans="1:17" ht="24" customHeight="1" x14ac:dyDescent="0.25">
      <c r="A167" s="64" t="s">
        <v>2337</v>
      </c>
      <c r="B167" s="64" t="s">
        <v>594</v>
      </c>
      <c r="C167" s="179" t="s">
        <v>2338</v>
      </c>
      <c r="D167" s="64" t="s">
        <v>1656</v>
      </c>
      <c r="E167" s="64" t="s">
        <v>596</v>
      </c>
      <c r="F167" s="148" t="s">
        <v>4382</v>
      </c>
      <c r="G167" s="148"/>
      <c r="H167" s="146">
        <f t="shared" si="15"/>
        <v>63.89</v>
      </c>
      <c r="I167" s="148"/>
      <c r="J167" s="146">
        <f t="shared" si="16"/>
        <v>5302.87</v>
      </c>
      <c r="K167" s="148"/>
      <c r="L167" s="147">
        <f t="shared" si="17"/>
        <v>5302.87</v>
      </c>
      <c r="M167" s="184">
        <f t="shared" si="18"/>
        <v>7.0363835053381153E-4</v>
      </c>
      <c r="N167" s="149">
        <f t="shared" si="19"/>
        <v>5861393.1062748767</v>
      </c>
      <c r="O167" s="185">
        <f t="shared" si="20"/>
        <v>0.94641377412316163</v>
      </c>
      <c r="P167" s="187">
        <f>_xlfn.XLOOKUP(C167,Analítico!D:D,Analítico!I:I,0)</f>
        <v>63.89</v>
      </c>
      <c r="Q167" s="187">
        <f>_xlfn.XLOOKUP(C167,CPUs!D:D,CPUs!I:I,0)</f>
        <v>63.89</v>
      </c>
    </row>
    <row r="168" spans="1:17" ht="24" customHeight="1" x14ac:dyDescent="0.25">
      <c r="A168" s="64" t="s">
        <v>3311</v>
      </c>
      <c r="B168" s="64" t="s">
        <v>157</v>
      </c>
      <c r="C168" s="179" t="s">
        <v>3312</v>
      </c>
      <c r="D168" s="64" t="s">
        <v>1648</v>
      </c>
      <c r="E168" s="64" t="s">
        <v>164</v>
      </c>
      <c r="F168" s="148" t="s">
        <v>4383</v>
      </c>
      <c r="G168" s="148"/>
      <c r="H168" s="146">
        <f t="shared" si="15"/>
        <v>48.07</v>
      </c>
      <c r="I168" s="148"/>
      <c r="J168" s="146">
        <f t="shared" si="16"/>
        <v>5287.7</v>
      </c>
      <c r="K168" s="148"/>
      <c r="L168" s="147">
        <f t="shared" si="17"/>
        <v>5287.7</v>
      </c>
      <c r="M168" s="184">
        <f t="shared" si="18"/>
        <v>7.0105329870761212E-4</v>
      </c>
      <c r="N168" s="149">
        <f t="shared" si="19"/>
        <v>5866680.8062748769</v>
      </c>
      <c r="O168" s="185">
        <f t="shared" si="20"/>
        <v>0.94711482742186925</v>
      </c>
      <c r="P168" s="187">
        <f>_xlfn.XLOOKUP(C168,Analítico!D:D,Analítico!I:I,0)</f>
        <v>48.07</v>
      </c>
      <c r="Q168" s="187">
        <f>_xlfn.XLOOKUP(C168,CPUs!D:D,CPUs!I:I,0)</f>
        <v>48.07</v>
      </c>
    </row>
    <row r="169" spans="1:17" ht="51.75" customHeight="1" x14ac:dyDescent="0.25">
      <c r="A169" s="64" t="s">
        <v>3399</v>
      </c>
      <c r="B169" s="64" t="s">
        <v>157</v>
      </c>
      <c r="C169" s="179" t="s">
        <v>3400</v>
      </c>
      <c r="D169" s="64" t="s">
        <v>1648</v>
      </c>
      <c r="E169" s="64" t="s">
        <v>255</v>
      </c>
      <c r="F169" s="148" t="s">
        <v>4384</v>
      </c>
      <c r="G169" s="148"/>
      <c r="H169" s="146">
        <f t="shared" si="15"/>
        <v>6.36</v>
      </c>
      <c r="I169" s="148"/>
      <c r="J169" s="146">
        <f t="shared" si="16"/>
        <v>5202.8247120000005</v>
      </c>
      <c r="K169" s="148"/>
      <c r="L169" s="147">
        <f t="shared" si="17"/>
        <v>5202.8247120000005</v>
      </c>
      <c r="M169" s="184">
        <f t="shared" si="18"/>
        <v>6.8659008062958997E-4</v>
      </c>
      <c r="N169" s="149">
        <f t="shared" si="19"/>
        <v>5871883.6309868768</v>
      </c>
      <c r="O169" s="185">
        <f t="shared" si="20"/>
        <v>0.9478014175024988</v>
      </c>
      <c r="P169" s="187">
        <f>Q169</f>
        <v>6.36</v>
      </c>
      <c r="Q169" s="187">
        <f>_xlfn.XLOOKUP(C169,CPUs!D:D,CPUs!I:I,0)</f>
        <v>6.36</v>
      </c>
    </row>
    <row r="170" spans="1:17" ht="39" customHeight="1" x14ac:dyDescent="0.25">
      <c r="A170" s="64" t="s">
        <v>2882</v>
      </c>
      <c r="B170" s="64" t="s">
        <v>162</v>
      </c>
      <c r="C170" s="179" t="s">
        <v>2883</v>
      </c>
      <c r="D170" s="64" t="s">
        <v>1648</v>
      </c>
      <c r="E170" s="64" t="s">
        <v>164</v>
      </c>
      <c r="F170" s="148" t="s">
        <v>4385</v>
      </c>
      <c r="G170" s="148"/>
      <c r="H170" s="146">
        <f t="shared" si="15"/>
        <v>843.31</v>
      </c>
      <c r="I170" s="148"/>
      <c r="J170" s="146">
        <f t="shared" si="16"/>
        <v>5059.8599999999997</v>
      </c>
      <c r="K170" s="148"/>
      <c r="L170" s="147">
        <f t="shared" si="17"/>
        <v>5059.8599999999997</v>
      </c>
      <c r="M170" s="184">
        <f t="shared" si="18"/>
        <v>6.6222810371214288E-4</v>
      </c>
      <c r="N170" s="149">
        <f t="shared" si="19"/>
        <v>5876943.4909868771</v>
      </c>
      <c r="O170" s="185">
        <f t="shared" si="20"/>
        <v>0.94846364560621099</v>
      </c>
      <c r="P170" s="187">
        <f>_xlfn.XLOOKUP(C170,Analítico!D:D,Analítico!I:I,0)</f>
        <v>843.31</v>
      </c>
      <c r="Q170" s="187">
        <f>_xlfn.XLOOKUP(C170,CPUs!D:D,CPUs!I:I,0)</f>
        <v>843.31</v>
      </c>
    </row>
    <row r="171" spans="1:17" ht="25.5" customHeight="1" x14ac:dyDescent="0.25">
      <c r="A171" s="64" t="s">
        <v>1965</v>
      </c>
      <c r="B171" s="64" t="s">
        <v>162</v>
      </c>
      <c r="C171" s="179" t="s">
        <v>1966</v>
      </c>
      <c r="D171" s="64" t="s">
        <v>1648</v>
      </c>
      <c r="E171" s="64" t="s">
        <v>159</v>
      </c>
      <c r="F171" s="148" t="s">
        <v>4386</v>
      </c>
      <c r="G171" s="148"/>
      <c r="H171" s="146">
        <f t="shared" si="15"/>
        <v>501</v>
      </c>
      <c r="I171" s="148"/>
      <c r="J171" s="146">
        <f t="shared" si="16"/>
        <v>5034.2984999999999</v>
      </c>
      <c r="K171" s="148"/>
      <c r="L171" s="147">
        <f t="shared" si="17"/>
        <v>5034.2984999999999</v>
      </c>
      <c r="M171" s="184">
        <f t="shared" si="18"/>
        <v>6.5787228286472068E-4</v>
      </c>
      <c r="N171" s="149">
        <f t="shared" si="19"/>
        <v>5881977.7894868767</v>
      </c>
      <c r="O171" s="185">
        <f t="shared" si="20"/>
        <v>0.94912151788907573</v>
      </c>
      <c r="P171" s="187">
        <f>_xlfn.XLOOKUP(C171,Analítico!D:D,Analítico!I:I,0)</f>
        <v>501</v>
      </c>
      <c r="Q171" s="187">
        <f>_xlfn.XLOOKUP(C171,CPUs!D:D,CPUs!I:I,0)</f>
        <v>501</v>
      </c>
    </row>
    <row r="172" spans="1:17" ht="51.75" customHeight="1" x14ac:dyDescent="0.25">
      <c r="A172" s="64" t="s">
        <v>2833</v>
      </c>
      <c r="B172" s="64" t="s">
        <v>162</v>
      </c>
      <c r="C172" s="179" t="s">
        <v>2834</v>
      </c>
      <c r="D172" s="64" t="s">
        <v>1648</v>
      </c>
      <c r="E172" s="64" t="s">
        <v>164</v>
      </c>
      <c r="F172" s="148" t="s">
        <v>4241</v>
      </c>
      <c r="G172" s="148"/>
      <c r="H172" s="146">
        <f t="shared" si="15"/>
        <v>4864.22</v>
      </c>
      <c r="I172" s="148"/>
      <c r="J172" s="146">
        <f t="shared" si="16"/>
        <v>4864.22</v>
      </c>
      <c r="K172" s="148"/>
      <c r="L172" s="147">
        <f t="shared" si="17"/>
        <v>4864.22</v>
      </c>
      <c r="M172" s="184">
        <f t="shared" si="18"/>
        <v>6.2888996664703779E-4</v>
      </c>
      <c r="N172" s="149">
        <f t="shared" si="19"/>
        <v>5886842.0094868764</v>
      </c>
      <c r="O172" s="185">
        <f t="shared" si="20"/>
        <v>0.94975040785572273</v>
      </c>
      <c r="P172" s="187">
        <f>_xlfn.XLOOKUP(C172,Analítico!D:D,Analítico!I:I,0)</f>
        <v>4864.22</v>
      </c>
      <c r="Q172" s="187">
        <f>_xlfn.XLOOKUP(C172,CPUs!D:D,CPUs!I:I,0)</f>
        <v>4864.22</v>
      </c>
    </row>
    <row r="173" spans="1:17" ht="24" customHeight="1" x14ac:dyDescent="0.25">
      <c r="A173" s="64" t="s">
        <v>1689</v>
      </c>
      <c r="B173" s="64" t="s">
        <v>196</v>
      </c>
      <c r="C173" s="179" t="s">
        <v>1690</v>
      </c>
      <c r="D173" s="64" t="s">
        <v>1648</v>
      </c>
      <c r="E173" s="64" t="s">
        <v>255</v>
      </c>
      <c r="F173" s="148" t="s">
        <v>4387</v>
      </c>
      <c r="G173" s="148"/>
      <c r="H173" s="146">
        <f t="shared" si="15"/>
        <v>3.17</v>
      </c>
      <c r="I173" s="148"/>
      <c r="J173" s="146">
        <f t="shared" si="16"/>
        <v>4852.8579</v>
      </c>
      <c r="K173" s="148"/>
      <c r="L173" s="147">
        <f t="shared" si="17"/>
        <v>4852.8579</v>
      </c>
      <c r="M173" s="184">
        <f t="shared" si="18"/>
        <v>6.2695380202248529E-4</v>
      </c>
      <c r="N173" s="149">
        <f t="shared" si="19"/>
        <v>5891694.8673868766</v>
      </c>
      <c r="O173" s="185">
        <f t="shared" si="20"/>
        <v>0.95037736165774522</v>
      </c>
      <c r="P173" s="187">
        <f>_xlfn.XLOOKUP(C173,Analítico!D:D,Analítico!I:I,0)</f>
        <v>3.17</v>
      </c>
      <c r="Q173" s="187">
        <f>_xlfn.XLOOKUP(C173,CPUs!D:D,CPUs!I:I,0)</f>
        <v>3.17</v>
      </c>
    </row>
    <row r="174" spans="1:17" ht="25.5" customHeight="1" x14ac:dyDescent="0.25">
      <c r="A174" s="64" t="s">
        <v>1171</v>
      </c>
      <c r="B174" s="64" t="s">
        <v>157</v>
      </c>
      <c r="C174" s="179" t="s">
        <v>1172</v>
      </c>
      <c r="D174" s="64" t="s">
        <v>1648</v>
      </c>
      <c r="E174" s="64" t="s">
        <v>255</v>
      </c>
      <c r="F174" s="148" t="s">
        <v>4388</v>
      </c>
      <c r="G174" s="148"/>
      <c r="H174" s="146">
        <f t="shared" si="15"/>
        <v>17.409635959016395</v>
      </c>
      <c r="I174" s="148"/>
      <c r="J174" s="146">
        <f t="shared" si="16"/>
        <v>4838.1378330106554</v>
      </c>
      <c r="K174" s="148"/>
      <c r="L174" s="147">
        <f t="shared" si="17"/>
        <v>4838.1378330106554</v>
      </c>
      <c r="M174" s="184">
        <f t="shared" si="18"/>
        <v>6.2444542126753589E-4</v>
      </c>
      <c r="N174" s="149">
        <f t="shared" si="19"/>
        <v>5896533.005219887</v>
      </c>
      <c r="O174" s="185">
        <f t="shared" si="20"/>
        <v>0.95100180707901272</v>
      </c>
      <c r="P174" s="187">
        <f>_xlfn.XLOOKUP(C174,Analítico!D:D,Analítico!I:I,0)</f>
        <v>17.409635959016395</v>
      </c>
    </row>
    <row r="175" spans="1:17" ht="25.5" customHeight="1" x14ac:dyDescent="0.25">
      <c r="A175" s="64" t="s">
        <v>1958</v>
      </c>
      <c r="B175" s="64" t="s">
        <v>157</v>
      </c>
      <c r="C175" s="179" t="s">
        <v>1959</v>
      </c>
      <c r="D175" s="64" t="s">
        <v>1648</v>
      </c>
      <c r="E175" s="64" t="s">
        <v>1724</v>
      </c>
      <c r="F175" s="148" t="s">
        <v>4389</v>
      </c>
      <c r="G175" s="148"/>
      <c r="H175" s="146">
        <f t="shared" si="15"/>
        <v>33.090000000000003</v>
      </c>
      <c r="I175" s="148"/>
      <c r="J175" s="146">
        <f t="shared" si="16"/>
        <v>4734.8481000000002</v>
      </c>
      <c r="K175" s="148"/>
      <c r="L175" s="147">
        <f t="shared" si="17"/>
        <v>4734.8481000000002</v>
      </c>
      <c r="M175" s="184">
        <f t="shared" si="18"/>
        <v>6.0684428000538416E-4</v>
      </c>
      <c r="N175" s="149">
        <f t="shared" si="19"/>
        <v>5901267.8533198871</v>
      </c>
      <c r="O175" s="185">
        <f t="shared" si="20"/>
        <v>0.95160865135901807</v>
      </c>
      <c r="P175" s="187">
        <f>_xlfn.XLOOKUP(C175,Analítico!D:D,Analítico!I:I,0)</f>
        <v>33.090000000000003</v>
      </c>
      <c r="Q175" s="187">
        <f>_xlfn.XLOOKUP(C175,CPUs!D:D,CPUs!I:I,0)</f>
        <v>33.090000000000003</v>
      </c>
    </row>
    <row r="176" spans="1:17" ht="24" customHeight="1" x14ac:dyDescent="0.25">
      <c r="A176" s="64" t="s">
        <v>2674</v>
      </c>
      <c r="B176" s="64" t="s">
        <v>157</v>
      </c>
      <c r="C176" s="179" t="s">
        <v>2675</v>
      </c>
      <c r="D176" s="64" t="s">
        <v>1648</v>
      </c>
      <c r="E176" s="64" t="s">
        <v>255</v>
      </c>
      <c r="F176" s="148" t="s">
        <v>4390</v>
      </c>
      <c r="G176" s="148"/>
      <c r="H176" s="146">
        <f t="shared" si="15"/>
        <v>47.9</v>
      </c>
      <c r="I176" s="148"/>
      <c r="J176" s="146">
        <f t="shared" si="16"/>
        <v>4722.0777999999991</v>
      </c>
      <c r="K176" s="148"/>
      <c r="L176" s="147">
        <f t="shared" si="17"/>
        <v>4722.0777999999991</v>
      </c>
      <c r="M176" s="184">
        <f t="shared" si="18"/>
        <v>6.0466815031941733E-4</v>
      </c>
      <c r="N176" s="149">
        <f t="shared" si="19"/>
        <v>5905989.9311198872</v>
      </c>
      <c r="O176" s="185">
        <f t="shared" si="20"/>
        <v>0.95221331950933752</v>
      </c>
      <c r="P176" s="187">
        <f>_xlfn.XLOOKUP(C176,Analítico!D:D,Analítico!I:I,0)</f>
        <v>47.9</v>
      </c>
      <c r="Q176" s="187">
        <f>_xlfn.XLOOKUP(C176,CPUs!D:D,CPUs!I:I,0)</f>
        <v>47.9</v>
      </c>
    </row>
    <row r="177" spans="1:17" ht="39" customHeight="1" x14ac:dyDescent="0.25">
      <c r="A177" s="64" t="s">
        <v>1909</v>
      </c>
      <c r="B177" s="64" t="s">
        <v>157</v>
      </c>
      <c r="C177" s="179" t="s">
        <v>1910</v>
      </c>
      <c r="D177" s="64" t="s">
        <v>1648</v>
      </c>
      <c r="E177" s="64" t="s">
        <v>164</v>
      </c>
      <c r="F177" s="148" t="s">
        <v>4385</v>
      </c>
      <c r="G177" s="148"/>
      <c r="H177" s="146">
        <f t="shared" si="15"/>
        <v>778.85</v>
      </c>
      <c r="I177" s="148"/>
      <c r="J177" s="146">
        <f t="shared" si="16"/>
        <v>4673.1000000000004</v>
      </c>
      <c r="K177" s="148"/>
      <c r="L177" s="147">
        <f t="shared" si="17"/>
        <v>4673.1000000000004</v>
      </c>
      <c r="M177" s="184">
        <f t="shared" si="18"/>
        <v>5.9632206255849282E-4</v>
      </c>
      <c r="N177" s="149">
        <f t="shared" si="19"/>
        <v>5910663.0311198868</v>
      </c>
      <c r="O177" s="185">
        <f t="shared" si="20"/>
        <v>0.95280964157189596</v>
      </c>
      <c r="P177" s="187">
        <f>_xlfn.XLOOKUP(C177,Analítico!D:D,Analítico!I:I,0)</f>
        <v>778.85</v>
      </c>
      <c r="Q177" s="187">
        <f>_xlfn.XLOOKUP(C177,CPUs!D:D,CPUs!I:I,0)</f>
        <v>778.85</v>
      </c>
    </row>
    <row r="178" spans="1:17" ht="39" customHeight="1" x14ac:dyDescent="0.25">
      <c r="A178" s="64" t="s">
        <v>2566</v>
      </c>
      <c r="B178" s="64" t="s">
        <v>157</v>
      </c>
      <c r="C178" s="179" t="s">
        <v>2567</v>
      </c>
      <c r="D178" s="64" t="s">
        <v>1648</v>
      </c>
      <c r="E178" s="64" t="s">
        <v>255</v>
      </c>
      <c r="F178" s="148" t="s">
        <v>4391</v>
      </c>
      <c r="G178" s="148"/>
      <c r="H178" s="146">
        <f t="shared" si="15"/>
        <v>28.77</v>
      </c>
      <c r="I178" s="148"/>
      <c r="J178" s="146">
        <f t="shared" si="16"/>
        <v>4635.6980166000003</v>
      </c>
      <c r="K178" s="148"/>
      <c r="L178" s="147">
        <f t="shared" si="17"/>
        <v>4635.6980166000003</v>
      </c>
      <c r="M178" s="184">
        <f t="shared" si="18"/>
        <v>5.8994855791171311E-4</v>
      </c>
      <c r="N178" s="149">
        <f t="shared" si="19"/>
        <v>5915298.7291364865</v>
      </c>
      <c r="O178" s="185">
        <f t="shared" si="20"/>
        <v>0.95339959012980768</v>
      </c>
      <c r="P178" s="187">
        <f>_xlfn.XLOOKUP(C178,Analítico!D:D,Analítico!I:I,0)</f>
        <v>28.77</v>
      </c>
      <c r="Q178" s="187">
        <f>_xlfn.XLOOKUP(C178,CPUs!D:D,CPUs!I:I,0)</f>
        <v>28.77</v>
      </c>
    </row>
    <row r="179" spans="1:17" ht="24" customHeight="1" x14ac:dyDescent="0.25">
      <c r="A179" s="64" t="s">
        <v>2173</v>
      </c>
      <c r="B179" s="64" t="s">
        <v>157</v>
      </c>
      <c r="C179" s="179" t="s">
        <v>2174</v>
      </c>
      <c r="D179" s="64" t="s">
        <v>1648</v>
      </c>
      <c r="E179" s="64" t="s">
        <v>164</v>
      </c>
      <c r="F179" s="148" t="s">
        <v>4330</v>
      </c>
      <c r="G179" s="148"/>
      <c r="H179" s="146">
        <f t="shared" si="15"/>
        <v>919.65</v>
      </c>
      <c r="I179" s="148"/>
      <c r="J179" s="146">
        <f t="shared" si="16"/>
        <v>4598.25</v>
      </c>
      <c r="K179" s="148"/>
      <c r="L179" s="147">
        <f t="shared" si="17"/>
        <v>4598.25</v>
      </c>
      <c r="M179" s="184">
        <f t="shared" si="18"/>
        <v>5.8356720895328361E-4</v>
      </c>
      <c r="N179" s="149">
        <f t="shared" si="19"/>
        <v>5919896.9791364865</v>
      </c>
      <c r="O179" s="185">
        <f t="shared" si="20"/>
        <v>0.95398315733876093</v>
      </c>
      <c r="P179" s="187">
        <f>_xlfn.XLOOKUP(C179,Analítico!D:D,Analítico!I:I,0)</f>
        <v>919.65</v>
      </c>
      <c r="Q179" s="187">
        <f>_xlfn.XLOOKUP(C179,CPUs!D:D,CPUs!I:I,0)</f>
        <v>919.65</v>
      </c>
    </row>
    <row r="180" spans="1:17" ht="39" customHeight="1" x14ac:dyDescent="0.25">
      <c r="A180" s="64" t="s">
        <v>2797</v>
      </c>
      <c r="B180" s="64" t="s">
        <v>162</v>
      </c>
      <c r="C180" s="179" t="s">
        <v>2795</v>
      </c>
      <c r="D180" s="64" t="s">
        <v>1648</v>
      </c>
      <c r="E180" s="64" t="s">
        <v>255</v>
      </c>
      <c r="F180" s="148" t="s">
        <v>4392</v>
      </c>
      <c r="G180" s="148"/>
      <c r="H180" s="146">
        <f t="shared" si="15"/>
        <v>63.088782598360659</v>
      </c>
      <c r="I180" s="148"/>
      <c r="J180" s="146">
        <f t="shared" si="16"/>
        <v>4731.6586948770491</v>
      </c>
      <c r="K180" s="148"/>
      <c r="L180" s="147">
        <f t="shared" si="17"/>
        <v>4731.6586948770491</v>
      </c>
      <c r="M180" s="184">
        <f t="shared" si="18"/>
        <v>6.0630078774845777E-4</v>
      </c>
      <c r="N180" s="149">
        <f t="shared" si="19"/>
        <v>5924628.6378313638</v>
      </c>
      <c r="O180" s="185">
        <f t="shared" si="20"/>
        <v>0.95458945812650942</v>
      </c>
      <c r="P180" s="187">
        <f>_xlfn.XLOOKUP(C180,Analítico!D:D,Analítico!I:I,0)</f>
        <v>63.088782598360659</v>
      </c>
      <c r="Q180" s="187">
        <f>_xlfn.XLOOKUP(C180,CPUs!D:D,CPUs!I:I,0)</f>
        <v>63.088782598360659</v>
      </c>
    </row>
    <row r="181" spans="1:17" ht="64.5" customHeight="1" x14ac:dyDescent="0.25">
      <c r="A181" s="64" t="s">
        <v>2597</v>
      </c>
      <c r="B181" s="64" t="s">
        <v>594</v>
      </c>
      <c r="C181" s="179" t="s">
        <v>2598</v>
      </c>
      <c r="D181" s="64" t="s">
        <v>1656</v>
      </c>
      <c r="E181" s="64" t="s">
        <v>808</v>
      </c>
      <c r="F181" s="148" t="s">
        <v>4393</v>
      </c>
      <c r="G181" s="148"/>
      <c r="H181" s="146">
        <f t="shared" si="15"/>
        <v>311.91000000000003</v>
      </c>
      <c r="I181" s="148"/>
      <c r="J181" s="146">
        <f t="shared" si="16"/>
        <v>4585.0770000000002</v>
      </c>
      <c r="K181" s="148"/>
      <c r="L181" s="147">
        <f t="shared" si="17"/>
        <v>4585.0770000000002</v>
      </c>
      <c r="M181" s="184">
        <f t="shared" si="18"/>
        <v>5.8132245696208232E-4</v>
      </c>
      <c r="N181" s="149">
        <f t="shared" si="19"/>
        <v>5929213.7148313634</v>
      </c>
      <c r="O181" s="185">
        <f t="shared" si="20"/>
        <v>0.95517078058347149</v>
      </c>
      <c r="P181" s="187">
        <f>_xlfn.XLOOKUP(C181,Analítico!D:D,Analítico!I:I,0)</f>
        <v>311.91000000000003</v>
      </c>
      <c r="Q181" s="187">
        <f>_xlfn.XLOOKUP(C181,CPUs!D:D,CPUs!I:I,0)</f>
        <v>311.91000000000003</v>
      </c>
    </row>
    <row r="182" spans="1:17" ht="24" customHeight="1" x14ac:dyDescent="0.25">
      <c r="A182" s="64" t="s">
        <v>186</v>
      </c>
      <c r="B182" s="64" t="s">
        <v>145</v>
      </c>
      <c r="C182" s="179" t="s">
        <v>187</v>
      </c>
      <c r="D182" s="64" t="s">
        <v>1656</v>
      </c>
      <c r="E182" s="64" t="s">
        <v>184</v>
      </c>
      <c r="F182" s="148" t="s">
        <v>4371</v>
      </c>
      <c r="G182" s="148"/>
      <c r="H182" s="146">
        <f t="shared" si="15"/>
        <v>8.1207371803278683</v>
      </c>
      <c r="I182" s="148"/>
      <c r="J182" s="146">
        <f t="shared" si="16"/>
        <v>4547.6128209836061</v>
      </c>
      <c r="K182" s="148"/>
      <c r="L182" s="147">
        <f t="shared" si="17"/>
        <v>4547.6128209836061</v>
      </c>
      <c r="M182" s="184">
        <f t="shared" si="18"/>
        <v>5.7493835383858917E-4</v>
      </c>
      <c r="N182" s="149">
        <f t="shared" si="19"/>
        <v>5933761.3276523473</v>
      </c>
      <c r="O182" s="185">
        <f t="shared" si="20"/>
        <v>0.95574571893731008</v>
      </c>
      <c r="P182" s="187">
        <f>_xlfn.XLOOKUP(C182,Analítico!D:D,Analítico!I:I,0)</f>
        <v>8.1207371803278683</v>
      </c>
    </row>
    <row r="183" spans="1:17" ht="24" customHeight="1" x14ac:dyDescent="0.25">
      <c r="A183" s="64" t="s">
        <v>1236</v>
      </c>
      <c r="B183" s="64" t="s">
        <v>145</v>
      </c>
      <c r="C183" s="179" t="s">
        <v>2915</v>
      </c>
      <c r="D183" s="64" t="s">
        <v>1643</v>
      </c>
      <c r="E183" s="64" t="s">
        <v>164</v>
      </c>
      <c r="F183" s="148" t="s">
        <v>4241</v>
      </c>
      <c r="G183" s="148" t="s">
        <v>4242</v>
      </c>
      <c r="H183" s="146">
        <f t="shared" si="15"/>
        <v>4461.2333130000006</v>
      </c>
      <c r="I183" s="148">
        <f>H183</f>
        <v>4461.2333130000006</v>
      </c>
      <c r="J183" s="146">
        <f t="shared" si="16"/>
        <v>4461.2333130000006</v>
      </c>
      <c r="K183" s="148">
        <f>G183*I183</f>
        <v>0</v>
      </c>
      <c r="L183" s="147">
        <f t="shared" si="17"/>
        <v>4461.2333130000006</v>
      </c>
      <c r="M183" s="184">
        <f t="shared" si="18"/>
        <v>5.6021880836336021E-4</v>
      </c>
      <c r="N183" s="149">
        <f t="shared" si="19"/>
        <v>5938222.5609653471</v>
      </c>
      <c r="O183" s="185">
        <f t="shared" si="20"/>
        <v>0.95630593774567341</v>
      </c>
      <c r="P183" s="187">
        <f>_xlfn.XLOOKUP(C183,Analítico!D:D,Analítico!I:I,0)</f>
        <v>4461.2333130000006</v>
      </c>
    </row>
    <row r="184" spans="1:17" ht="24" customHeight="1" x14ac:dyDescent="0.25">
      <c r="A184" s="64" t="s">
        <v>261</v>
      </c>
      <c r="B184" s="64" t="s">
        <v>157</v>
      </c>
      <c r="C184" s="179" t="s">
        <v>262</v>
      </c>
      <c r="D184" s="64" t="s">
        <v>1648</v>
      </c>
      <c r="E184" s="64" t="s">
        <v>164</v>
      </c>
      <c r="F184" s="148" t="s">
        <v>4394</v>
      </c>
      <c r="G184" s="148"/>
      <c r="H184" s="146">
        <f t="shared" si="15"/>
        <v>27.0288425</v>
      </c>
      <c r="I184" s="148"/>
      <c r="J184" s="146">
        <f t="shared" si="16"/>
        <v>4461.2072178811504</v>
      </c>
      <c r="K184" s="148"/>
      <c r="L184" s="147">
        <f t="shared" si="17"/>
        <v>4461.2072178811504</v>
      </c>
      <c r="M184" s="184">
        <f t="shared" si="18"/>
        <v>5.6021436161091207E-4</v>
      </c>
      <c r="N184" s="149">
        <f t="shared" si="19"/>
        <v>5942683.7681832286</v>
      </c>
      <c r="O184" s="185">
        <f t="shared" si="20"/>
        <v>0.95686615210728432</v>
      </c>
      <c r="P184" s="187">
        <f>_xlfn.XLOOKUP(C184,Analítico!D:D,Analítico!I:I,0)</f>
        <v>27.0288425</v>
      </c>
      <c r="Q184" s="187">
        <f>_xlfn.XLOOKUP(C184,CPUs!D:D,CPUs!I:I,0)</f>
        <v>27.0288425</v>
      </c>
    </row>
    <row r="185" spans="1:17" ht="25.5" customHeight="1" x14ac:dyDescent="0.25">
      <c r="A185" s="64" t="s">
        <v>1891</v>
      </c>
      <c r="B185" s="64" t="s">
        <v>162</v>
      </c>
      <c r="C185" s="179" t="s">
        <v>1892</v>
      </c>
      <c r="D185" s="64" t="s">
        <v>1648</v>
      </c>
      <c r="E185" s="64" t="s">
        <v>159</v>
      </c>
      <c r="F185" s="148" t="s">
        <v>4395</v>
      </c>
      <c r="G185" s="148"/>
      <c r="H185" s="146">
        <f t="shared" si="15"/>
        <v>568.29999999999995</v>
      </c>
      <c r="I185" s="148"/>
      <c r="J185" s="146">
        <f t="shared" si="16"/>
        <v>4432.74</v>
      </c>
      <c r="K185" s="148"/>
      <c r="L185" s="147">
        <f t="shared" si="17"/>
        <v>4432.74</v>
      </c>
      <c r="M185" s="184">
        <f t="shared" si="18"/>
        <v>5.5536339038016159E-4</v>
      </c>
      <c r="N185" s="149">
        <f t="shared" si="19"/>
        <v>5947116.5081832288</v>
      </c>
      <c r="O185" s="185">
        <f t="shared" si="20"/>
        <v>0.95742151549766452</v>
      </c>
      <c r="P185" s="187">
        <f>_xlfn.XLOOKUP(C185,Analítico!D:D,Analítico!I:I,0)</f>
        <v>568.29999999999995</v>
      </c>
      <c r="Q185" s="187">
        <f>_xlfn.XLOOKUP(C185,CPUs!D:D,CPUs!I:I,0)</f>
        <v>568.29999999999995</v>
      </c>
    </row>
    <row r="186" spans="1:17" ht="25.5" customHeight="1" x14ac:dyDescent="0.25">
      <c r="A186" s="64" t="s">
        <v>1851</v>
      </c>
      <c r="B186" s="64" t="s">
        <v>162</v>
      </c>
      <c r="C186" s="179" t="s">
        <v>1852</v>
      </c>
      <c r="D186" s="64" t="s">
        <v>1648</v>
      </c>
      <c r="E186" s="64" t="s">
        <v>255</v>
      </c>
      <c r="F186" s="148" t="s">
        <v>4396</v>
      </c>
      <c r="G186" s="148"/>
      <c r="H186" s="146">
        <f t="shared" si="15"/>
        <v>46.87</v>
      </c>
      <c r="I186" s="148"/>
      <c r="J186" s="146">
        <f t="shared" si="16"/>
        <v>4385.7665099999995</v>
      </c>
      <c r="K186" s="148"/>
      <c r="L186" s="147">
        <f t="shared" si="17"/>
        <v>4385.7665099999995</v>
      </c>
      <c r="M186" s="184">
        <f t="shared" si="18"/>
        <v>5.4735884811862835E-4</v>
      </c>
      <c r="N186" s="149">
        <f t="shared" si="19"/>
        <v>5951502.2746932292</v>
      </c>
      <c r="O186" s="185">
        <f t="shared" si="20"/>
        <v>0.95796887434578315</v>
      </c>
      <c r="P186" s="187">
        <f>_xlfn.XLOOKUP(C186,Analítico!D:D,Analítico!I:I,0)</f>
        <v>46.87</v>
      </c>
      <c r="Q186" s="187">
        <f>_xlfn.XLOOKUP(C186,CPUs!D:D,CPUs!I:I,0)</f>
        <v>46.87</v>
      </c>
    </row>
    <row r="187" spans="1:17" ht="25.5" customHeight="1" x14ac:dyDescent="0.25">
      <c r="A187" s="64" t="s">
        <v>2813</v>
      </c>
      <c r="B187" s="64" t="s">
        <v>157</v>
      </c>
      <c r="C187" s="179" t="s">
        <v>2814</v>
      </c>
      <c r="D187" s="64" t="s">
        <v>1648</v>
      </c>
      <c r="E187" s="64" t="s">
        <v>255</v>
      </c>
      <c r="F187" s="148" t="s">
        <v>4397</v>
      </c>
      <c r="G187" s="148"/>
      <c r="H187" s="146">
        <f t="shared" si="15"/>
        <v>1.27</v>
      </c>
      <c r="I187" s="148"/>
      <c r="J187" s="146">
        <f t="shared" si="16"/>
        <v>4230.5820899999999</v>
      </c>
      <c r="K187" s="148"/>
      <c r="L187" s="147">
        <f t="shared" si="17"/>
        <v>4230.5820899999999</v>
      </c>
      <c r="M187" s="184">
        <f t="shared" si="18"/>
        <v>5.2091456543446946E-4</v>
      </c>
      <c r="N187" s="149">
        <f t="shared" si="19"/>
        <v>5955732.8567832289</v>
      </c>
      <c r="O187" s="185">
        <f t="shared" si="20"/>
        <v>0.95848978891121761</v>
      </c>
      <c r="P187" s="187">
        <f>_xlfn.XLOOKUP(C187,Analítico!D:D,Analítico!I:I,0)</f>
        <v>1.27</v>
      </c>
      <c r="Q187" s="187">
        <f>_xlfn.XLOOKUP(C187,CPUs!D:D,CPUs!I:I,0)</f>
        <v>1.27</v>
      </c>
    </row>
    <row r="188" spans="1:17" ht="25.5" customHeight="1" x14ac:dyDescent="0.25">
      <c r="A188" s="64" t="s">
        <v>2223</v>
      </c>
      <c r="B188" s="64" t="s">
        <v>162</v>
      </c>
      <c r="C188" s="179" t="s">
        <v>2224</v>
      </c>
      <c r="D188" s="64" t="s">
        <v>1648</v>
      </c>
      <c r="E188" s="64" t="s">
        <v>164</v>
      </c>
      <c r="F188" s="148" t="s">
        <v>4398</v>
      </c>
      <c r="G188" s="148"/>
      <c r="H188" s="146">
        <f t="shared" si="15"/>
        <v>210.72</v>
      </c>
      <c r="I188" s="148"/>
      <c r="J188" s="146">
        <f t="shared" si="16"/>
        <v>4214.3999999999996</v>
      </c>
      <c r="K188" s="148"/>
      <c r="L188" s="147">
        <f t="shared" si="17"/>
        <v>4214.3999999999996</v>
      </c>
      <c r="M188" s="184">
        <f t="shared" si="18"/>
        <v>5.1815704787967559E-4</v>
      </c>
      <c r="N188" s="149">
        <f t="shared" si="19"/>
        <v>5959947.2567832293</v>
      </c>
      <c r="O188" s="185">
        <f t="shared" si="20"/>
        <v>0.95900794595909733</v>
      </c>
      <c r="P188" s="187">
        <f>_xlfn.XLOOKUP(C188,Analítico!D:D,Analítico!I:I,0)</f>
        <v>210.72</v>
      </c>
      <c r="Q188" s="187">
        <f>_xlfn.XLOOKUP(C188,CPUs!D:D,CPUs!I:I,0)</f>
        <v>210.72</v>
      </c>
    </row>
    <row r="189" spans="1:17" ht="24" customHeight="1" x14ac:dyDescent="0.25">
      <c r="A189" s="64" t="s">
        <v>2610</v>
      </c>
      <c r="B189" s="64" t="s">
        <v>594</v>
      </c>
      <c r="C189" s="179" t="s">
        <v>2611</v>
      </c>
      <c r="D189" s="64" t="s">
        <v>1656</v>
      </c>
      <c r="E189" s="64" t="s">
        <v>808</v>
      </c>
      <c r="F189" s="148" t="s">
        <v>4336</v>
      </c>
      <c r="G189" s="148"/>
      <c r="H189" s="146">
        <f t="shared" si="15"/>
        <v>416.82</v>
      </c>
      <c r="I189" s="148"/>
      <c r="J189" s="146">
        <f t="shared" si="16"/>
        <v>4168.2</v>
      </c>
      <c r="K189" s="148"/>
      <c r="L189" s="147">
        <f t="shared" si="17"/>
        <v>4168.2</v>
      </c>
      <c r="M189" s="184">
        <f t="shared" si="18"/>
        <v>5.1028431258828388E-4</v>
      </c>
      <c r="N189" s="149">
        <f t="shared" si="19"/>
        <v>5964115.4567832295</v>
      </c>
      <c r="O189" s="185">
        <f t="shared" si="20"/>
        <v>0.95951823027168559</v>
      </c>
      <c r="P189" s="187">
        <f>_xlfn.XLOOKUP(C189,Analítico!D:D,Analítico!I:I,0)</f>
        <v>416.82</v>
      </c>
      <c r="Q189" s="187">
        <f>_xlfn.XLOOKUP(C189,CPUs!D:D,CPUs!I:I,0)</f>
        <v>416.82</v>
      </c>
    </row>
    <row r="190" spans="1:17" ht="24" customHeight="1" x14ac:dyDescent="0.25">
      <c r="A190" s="64" t="s">
        <v>2894</v>
      </c>
      <c r="B190" s="64" t="s">
        <v>162</v>
      </c>
      <c r="C190" s="179" t="s">
        <v>2895</v>
      </c>
      <c r="D190" s="64" t="s">
        <v>1648</v>
      </c>
      <c r="E190" s="64" t="s">
        <v>255</v>
      </c>
      <c r="F190" s="148" t="s">
        <v>4399</v>
      </c>
      <c r="G190" s="148"/>
      <c r="H190" s="146">
        <f t="shared" si="15"/>
        <v>27.51</v>
      </c>
      <c r="I190" s="148"/>
      <c r="J190" s="146">
        <f t="shared" si="16"/>
        <v>4126.5</v>
      </c>
      <c r="K190" s="148"/>
      <c r="L190" s="147">
        <f t="shared" si="17"/>
        <v>4126.5</v>
      </c>
      <c r="M190" s="184">
        <f t="shared" si="18"/>
        <v>5.0317840216293692E-4</v>
      </c>
      <c r="N190" s="149">
        <f t="shared" si="19"/>
        <v>5968241.9567832295</v>
      </c>
      <c r="O190" s="185">
        <f t="shared" si="20"/>
        <v>0.96002140867384855</v>
      </c>
      <c r="P190" s="187">
        <f>_xlfn.XLOOKUP(C190,Analítico!D:D,Analítico!I:I,0)</f>
        <v>27.51</v>
      </c>
      <c r="Q190" s="187">
        <f>_xlfn.XLOOKUP(C190,CPUs!D:D,CPUs!I:I,0)</f>
        <v>27.51</v>
      </c>
    </row>
    <row r="191" spans="1:17" ht="24" customHeight="1" x14ac:dyDescent="0.25">
      <c r="A191" s="64" t="s">
        <v>2693</v>
      </c>
      <c r="B191" s="64" t="s">
        <v>157</v>
      </c>
      <c r="C191" s="179" t="s">
        <v>2694</v>
      </c>
      <c r="D191" s="64" t="s">
        <v>1648</v>
      </c>
      <c r="E191" s="64" t="s">
        <v>164</v>
      </c>
      <c r="F191" s="148" t="s">
        <v>4400</v>
      </c>
      <c r="G191" s="148"/>
      <c r="H191" s="146">
        <f t="shared" si="15"/>
        <v>316.13</v>
      </c>
      <c r="I191" s="148"/>
      <c r="J191" s="146">
        <f t="shared" si="16"/>
        <v>4109.6899999999996</v>
      </c>
      <c r="K191" s="148"/>
      <c r="L191" s="147">
        <f t="shared" si="17"/>
        <v>4109.6899999999996</v>
      </c>
      <c r="M191" s="184">
        <f t="shared" si="18"/>
        <v>5.0031388527444561E-4</v>
      </c>
      <c r="N191" s="149">
        <f t="shared" si="19"/>
        <v>5972351.6467832299</v>
      </c>
      <c r="O191" s="185">
        <f t="shared" si="20"/>
        <v>0.96052172255912305</v>
      </c>
      <c r="P191" s="187">
        <f>_xlfn.XLOOKUP(C191,Analítico!D:D,Analítico!I:I,0)</f>
        <v>316.13</v>
      </c>
      <c r="Q191" s="187">
        <f>_xlfn.XLOOKUP(C191,CPUs!D:D,CPUs!I:I,0)</f>
        <v>316.13</v>
      </c>
    </row>
    <row r="192" spans="1:17" ht="24" customHeight="1" x14ac:dyDescent="0.25">
      <c r="A192" s="64" t="s">
        <v>3979</v>
      </c>
      <c r="B192" s="64" t="s">
        <v>157</v>
      </c>
      <c r="C192" s="179" t="s">
        <v>3980</v>
      </c>
      <c r="D192" s="64" t="s">
        <v>1648</v>
      </c>
      <c r="E192" s="64" t="s">
        <v>164</v>
      </c>
      <c r="F192" s="148" t="s">
        <v>4385</v>
      </c>
      <c r="G192" s="148"/>
      <c r="H192" s="146">
        <f t="shared" si="15"/>
        <v>685.24</v>
      </c>
      <c r="I192" s="148"/>
      <c r="J192" s="146">
        <f t="shared" si="16"/>
        <v>4111.4400000000005</v>
      </c>
      <c r="K192" s="148"/>
      <c r="L192" s="147">
        <f t="shared" si="17"/>
        <v>4111.4400000000005</v>
      </c>
      <c r="M192" s="184">
        <f t="shared" si="18"/>
        <v>5.0061209494457434E-4</v>
      </c>
      <c r="N192" s="149">
        <f t="shared" si="19"/>
        <v>5976463.0867832303</v>
      </c>
      <c r="O192" s="185">
        <f t="shared" si="20"/>
        <v>0.96102233465406761</v>
      </c>
      <c r="P192" s="187">
        <f>Q192</f>
        <v>685.24</v>
      </c>
      <c r="Q192" s="187">
        <f>_xlfn.XLOOKUP(C192,CPUs!D:D,CPUs!I:I,0)</f>
        <v>685.24</v>
      </c>
    </row>
    <row r="193" spans="1:17" ht="78" customHeight="1" x14ac:dyDescent="0.25">
      <c r="A193" s="64" t="s">
        <v>3256</v>
      </c>
      <c r="B193" s="64" t="s">
        <v>162</v>
      </c>
      <c r="C193" s="179" t="s">
        <v>3257</v>
      </c>
      <c r="D193" s="64" t="s">
        <v>1648</v>
      </c>
      <c r="E193" s="64" t="s">
        <v>212</v>
      </c>
      <c r="F193" s="148" t="s">
        <v>4401</v>
      </c>
      <c r="G193" s="148"/>
      <c r="H193" s="146">
        <f t="shared" si="15"/>
        <v>67.75</v>
      </c>
      <c r="I193" s="148"/>
      <c r="J193" s="146">
        <f t="shared" si="16"/>
        <v>4024.35</v>
      </c>
      <c r="K193" s="148"/>
      <c r="L193" s="147">
        <f t="shared" si="17"/>
        <v>4024.35</v>
      </c>
      <c r="M193" s="184">
        <f t="shared" si="18"/>
        <v>4.8577147770372355E-4</v>
      </c>
      <c r="N193" s="149">
        <f t="shared" si="19"/>
        <v>5980487.4367832299</v>
      </c>
      <c r="O193" s="185">
        <f t="shared" si="20"/>
        <v>0.96150810613177129</v>
      </c>
      <c r="P193" s="187">
        <f>_xlfn.XLOOKUP(C193,Analítico!D:D,Analítico!I:I,0)</f>
        <v>67.75</v>
      </c>
      <c r="Q193" s="187">
        <f>_xlfn.XLOOKUP(C193,CPUs!D:D,CPUs!I:I,0)</f>
        <v>67.75</v>
      </c>
    </row>
    <row r="194" spans="1:17" ht="39" customHeight="1" x14ac:dyDescent="0.25">
      <c r="A194" s="64" t="s">
        <v>3229</v>
      </c>
      <c r="B194" s="64" t="s">
        <v>162</v>
      </c>
      <c r="C194" s="179" t="s">
        <v>3230</v>
      </c>
      <c r="D194" s="64" t="s">
        <v>1648</v>
      </c>
      <c r="E194" s="64" t="s">
        <v>159</v>
      </c>
      <c r="F194" s="148" t="s">
        <v>4402</v>
      </c>
      <c r="G194" s="148"/>
      <c r="H194" s="146">
        <f t="shared" si="15"/>
        <v>344.02</v>
      </c>
      <c r="I194" s="148"/>
      <c r="J194" s="146">
        <f t="shared" si="16"/>
        <v>4005.9408899999999</v>
      </c>
      <c r="K194" s="148"/>
      <c r="L194" s="147">
        <f t="shared" si="17"/>
        <v>4005.9408899999999</v>
      </c>
      <c r="M194" s="184">
        <f t="shared" si="18"/>
        <v>4.8263446363488993E-4</v>
      </c>
      <c r="N194" s="149">
        <f t="shared" si="19"/>
        <v>5984493.3776732301</v>
      </c>
      <c r="O194" s="185">
        <f t="shared" si="20"/>
        <v>0.96199074059540612</v>
      </c>
      <c r="P194" s="187">
        <f>_xlfn.XLOOKUP(C194,Analítico!D:D,Analítico!I:I,0)</f>
        <v>344.02</v>
      </c>
      <c r="Q194" s="187">
        <f>_xlfn.XLOOKUP(C194,CPUs!D:D,CPUs!I:I,0)</f>
        <v>344.02</v>
      </c>
    </row>
    <row r="195" spans="1:17" ht="24" customHeight="1" x14ac:dyDescent="0.25">
      <c r="A195" s="64" t="s">
        <v>3179</v>
      </c>
      <c r="B195" s="64" t="s">
        <v>157</v>
      </c>
      <c r="C195" s="179" t="s">
        <v>3180</v>
      </c>
      <c r="D195" s="64" t="s">
        <v>1648</v>
      </c>
      <c r="E195" s="64" t="s">
        <v>164</v>
      </c>
      <c r="F195" s="148" t="s">
        <v>4280</v>
      </c>
      <c r="G195" s="148"/>
      <c r="H195" s="146">
        <f t="shared" si="15"/>
        <v>218.98</v>
      </c>
      <c r="I195" s="148"/>
      <c r="J195" s="146">
        <f t="shared" si="16"/>
        <v>3941.64</v>
      </c>
      <c r="K195" s="148"/>
      <c r="L195" s="147">
        <f t="shared" si="17"/>
        <v>3941.64</v>
      </c>
      <c r="M195" s="184">
        <f t="shared" si="18"/>
        <v>4.71677236665823E-4</v>
      </c>
      <c r="N195" s="149">
        <f t="shared" si="19"/>
        <v>5988435.0176732298</v>
      </c>
      <c r="O195" s="185">
        <f t="shared" si="20"/>
        <v>0.96246241783207198</v>
      </c>
      <c r="P195" s="187">
        <f>_xlfn.XLOOKUP(C195,Analítico!D:D,Analítico!I:I,0)</f>
        <v>218.98</v>
      </c>
      <c r="Q195" s="187">
        <f>_xlfn.XLOOKUP(C195,CPUs!D:D,CPUs!I:I,0)</f>
        <v>218.98</v>
      </c>
    </row>
    <row r="196" spans="1:17" ht="25.5" customHeight="1" x14ac:dyDescent="0.25">
      <c r="A196" s="64" t="s">
        <v>2217</v>
      </c>
      <c r="B196" s="64" t="s">
        <v>157</v>
      </c>
      <c r="C196" s="179" t="s">
        <v>2218</v>
      </c>
      <c r="D196" s="64" t="s">
        <v>1648</v>
      </c>
      <c r="E196" s="64" t="s">
        <v>164</v>
      </c>
      <c r="F196" s="148" t="s">
        <v>4403</v>
      </c>
      <c r="G196" s="148"/>
      <c r="H196" s="146">
        <f t="shared" si="15"/>
        <v>145.82</v>
      </c>
      <c r="I196" s="148"/>
      <c r="J196" s="146">
        <f t="shared" si="16"/>
        <v>3937.14</v>
      </c>
      <c r="K196" s="148"/>
      <c r="L196" s="147">
        <f t="shared" si="17"/>
        <v>3937.14</v>
      </c>
      <c r="M196" s="184">
        <f t="shared" si="18"/>
        <v>4.7091041179977836E-4</v>
      </c>
      <c r="N196" s="149">
        <f t="shared" si="19"/>
        <v>5992372.1576732295</v>
      </c>
      <c r="O196" s="185">
        <f t="shared" si="20"/>
        <v>0.96293332824387179</v>
      </c>
      <c r="P196" s="187">
        <f>_xlfn.XLOOKUP(C196,Analítico!D:D,Analítico!I:I,0)</f>
        <v>145.82</v>
      </c>
      <c r="Q196" s="187">
        <f>_xlfn.XLOOKUP(C196,CPUs!D:D,CPUs!I:I,0)</f>
        <v>145.82</v>
      </c>
    </row>
    <row r="197" spans="1:17" ht="25.5" customHeight="1" x14ac:dyDescent="0.25">
      <c r="A197" s="64" t="s">
        <v>2875</v>
      </c>
      <c r="B197" s="64" t="s">
        <v>157</v>
      </c>
      <c r="C197" s="179" t="s">
        <v>2876</v>
      </c>
      <c r="D197" s="64" t="s">
        <v>1648</v>
      </c>
      <c r="E197" s="64" t="s">
        <v>255</v>
      </c>
      <c r="F197" s="148" t="s">
        <v>4404</v>
      </c>
      <c r="G197" s="148"/>
      <c r="H197" s="146">
        <f t="shared" si="15"/>
        <v>3.73</v>
      </c>
      <c r="I197" s="148"/>
      <c r="J197" s="146">
        <f t="shared" si="16"/>
        <v>3930.674</v>
      </c>
      <c r="K197" s="148"/>
      <c r="L197" s="147">
        <f t="shared" si="17"/>
        <v>3930.674</v>
      </c>
      <c r="M197" s="184">
        <f t="shared" si="18"/>
        <v>4.6980856967003516E-4</v>
      </c>
      <c r="N197" s="149">
        <f t="shared" si="19"/>
        <v>5996302.8316732291</v>
      </c>
      <c r="O197" s="185">
        <f t="shared" si="20"/>
        <v>0.96340313681354184</v>
      </c>
      <c r="P197" s="187">
        <f>_xlfn.XLOOKUP(C197,Analítico!D:D,Analítico!I:I,0)</f>
        <v>3.73</v>
      </c>
      <c r="Q197" s="187">
        <f>_xlfn.XLOOKUP(C197,CPUs!D:D,CPUs!I:I,0)</f>
        <v>3.73</v>
      </c>
    </row>
    <row r="198" spans="1:17" ht="24" customHeight="1" x14ac:dyDescent="0.25">
      <c r="A198" s="64" t="s">
        <v>1970</v>
      </c>
      <c r="B198" s="64" t="s">
        <v>157</v>
      </c>
      <c r="C198" s="179" t="s">
        <v>1971</v>
      </c>
      <c r="D198" s="64" t="s">
        <v>1648</v>
      </c>
      <c r="E198" s="64" t="s">
        <v>259</v>
      </c>
      <c r="F198" s="148" t="s">
        <v>4405</v>
      </c>
      <c r="G198" s="148"/>
      <c r="H198" s="146">
        <f t="shared" si="15"/>
        <v>10.25</v>
      </c>
      <c r="I198" s="148"/>
      <c r="J198" s="146">
        <f t="shared" si="16"/>
        <v>3856.5153623000001</v>
      </c>
      <c r="K198" s="148"/>
      <c r="L198" s="147">
        <f t="shared" si="17"/>
        <v>3856.5153623000001</v>
      </c>
      <c r="M198" s="184">
        <f t="shared" si="18"/>
        <v>4.5717152802106722E-4</v>
      </c>
      <c r="N198" s="149">
        <f t="shared" si="19"/>
        <v>6000159.3470355291</v>
      </c>
      <c r="O198" s="185">
        <f t="shared" si="20"/>
        <v>0.96386030834156289</v>
      </c>
      <c r="P198" s="187">
        <f>_xlfn.XLOOKUP(C198,Analítico!D:D,Analítico!I:I,0)</f>
        <v>10.25</v>
      </c>
      <c r="Q198" s="187">
        <f>_xlfn.XLOOKUP(C198,CPUs!D:D,CPUs!I:I,0)</f>
        <v>10.25</v>
      </c>
    </row>
    <row r="199" spans="1:17" ht="24" customHeight="1" x14ac:dyDescent="0.25">
      <c r="A199" s="64" t="s">
        <v>2215</v>
      </c>
      <c r="B199" s="64" t="s">
        <v>162</v>
      </c>
      <c r="C199" s="179" t="s">
        <v>2216</v>
      </c>
      <c r="D199" s="64" t="s">
        <v>1648</v>
      </c>
      <c r="E199" s="64" t="s">
        <v>164</v>
      </c>
      <c r="F199" s="148" t="s">
        <v>4385</v>
      </c>
      <c r="G199" s="148"/>
      <c r="H199" s="146">
        <f t="shared" ref="H199:H262" si="22">P199</f>
        <v>638.82000000000005</v>
      </c>
      <c r="I199" s="148"/>
      <c r="J199" s="146">
        <f t="shared" ref="J199:J262" si="23">F199*H199</f>
        <v>3832.92</v>
      </c>
      <c r="K199" s="148"/>
      <c r="L199" s="147">
        <f t="shared" ref="L199:L262" si="24">J199+K199</f>
        <v>3832.92</v>
      </c>
      <c r="M199" s="184">
        <f t="shared" ref="M199:M262" si="25">L199/$M$909-0.0002</f>
        <v>4.5315074790218445E-4</v>
      </c>
      <c r="N199" s="149">
        <f t="shared" si="19"/>
        <v>6003992.267035529</v>
      </c>
      <c r="O199" s="185">
        <f t="shared" si="20"/>
        <v>0.96431345908946509</v>
      </c>
      <c r="P199" s="187">
        <f>_xlfn.XLOOKUP(C199,Analítico!D:D,Analítico!I:I,0)</f>
        <v>638.82000000000005</v>
      </c>
      <c r="Q199" s="187">
        <f>_xlfn.XLOOKUP(C199,CPUs!D:D,CPUs!I:I,0)</f>
        <v>638.82000000000005</v>
      </c>
    </row>
    <row r="200" spans="1:17" ht="24" customHeight="1" x14ac:dyDescent="0.25">
      <c r="A200" s="64" t="s">
        <v>2898</v>
      </c>
      <c r="B200" s="64" t="s">
        <v>594</v>
      </c>
      <c r="C200" s="179" t="s">
        <v>2899</v>
      </c>
      <c r="D200" s="64" t="s">
        <v>1648</v>
      </c>
      <c r="E200" s="64" t="s">
        <v>808</v>
      </c>
      <c r="F200" s="148" t="s">
        <v>4406</v>
      </c>
      <c r="G200" s="148"/>
      <c r="H200" s="146">
        <f t="shared" si="22"/>
        <v>6.21</v>
      </c>
      <c r="I200" s="148"/>
      <c r="J200" s="146">
        <f t="shared" si="23"/>
        <v>3800.52</v>
      </c>
      <c r="K200" s="148"/>
      <c r="L200" s="147">
        <f t="shared" si="24"/>
        <v>3800.52</v>
      </c>
      <c r="M200" s="184">
        <f t="shared" si="25"/>
        <v>4.4762960886666309E-4</v>
      </c>
      <c r="N200" s="149">
        <f t="shared" ref="N200:N263" si="26">N199+L200</f>
        <v>6007792.7870355286</v>
      </c>
      <c r="O200" s="185">
        <f t="shared" ref="O200:O263" si="27">M200+O199</f>
        <v>0.96476108869833177</v>
      </c>
      <c r="P200" s="187">
        <f>_xlfn.XLOOKUP(C200,Analítico!D:D,Analítico!I:I,0)</f>
        <v>6.21</v>
      </c>
      <c r="Q200" s="187">
        <f>_xlfn.XLOOKUP(C200,CPUs!D:D,CPUs!I:I,0)</f>
        <v>6.21</v>
      </c>
    </row>
    <row r="201" spans="1:17" ht="51.75" customHeight="1" x14ac:dyDescent="0.25">
      <c r="A201" s="64" t="s">
        <v>2940</v>
      </c>
      <c r="B201" s="64" t="s">
        <v>157</v>
      </c>
      <c r="C201" s="179" t="s">
        <v>2941</v>
      </c>
      <c r="D201" s="64" t="s">
        <v>1648</v>
      </c>
      <c r="E201" s="64" t="s">
        <v>164</v>
      </c>
      <c r="F201" s="148" t="s">
        <v>4400</v>
      </c>
      <c r="G201" s="148"/>
      <c r="H201" s="146">
        <f t="shared" si="22"/>
        <v>289.95</v>
      </c>
      <c r="I201" s="148"/>
      <c r="J201" s="146">
        <f t="shared" si="23"/>
        <v>3769.35</v>
      </c>
      <c r="K201" s="148"/>
      <c r="L201" s="147">
        <f t="shared" si="24"/>
        <v>3769.35</v>
      </c>
      <c r="M201" s="184">
        <f t="shared" si="25"/>
        <v>4.4231806862786048E-4</v>
      </c>
      <c r="N201" s="149">
        <f t="shared" si="26"/>
        <v>6011562.1370355282</v>
      </c>
      <c r="O201" s="185">
        <f t="shared" si="27"/>
        <v>0.96520340676695959</v>
      </c>
      <c r="P201" s="187">
        <f>_xlfn.XLOOKUP(C201,Analítico!D:D,Analítico!I:I,0)</f>
        <v>289.95</v>
      </c>
      <c r="Q201" s="187">
        <f>_xlfn.XLOOKUP(C201,CPUs!D:D,CPUs!I:I,0)</f>
        <v>289.95</v>
      </c>
    </row>
    <row r="202" spans="1:17" ht="24" customHeight="1" x14ac:dyDescent="0.25">
      <c r="A202" s="64" t="s">
        <v>1843</v>
      </c>
      <c r="B202" s="64" t="s">
        <v>162</v>
      </c>
      <c r="C202" s="179" t="s">
        <v>1844</v>
      </c>
      <c r="D202" s="64" t="s">
        <v>1648</v>
      </c>
      <c r="E202" s="64" t="s">
        <v>212</v>
      </c>
      <c r="F202" s="148" t="s">
        <v>4407</v>
      </c>
      <c r="G202" s="148"/>
      <c r="H202" s="146">
        <f t="shared" si="22"/>
        <v>137.29</v>
      </c>
      <c r="I202" s="148"/>
      <c r="J202" s="146">
        <f t="shared" si="23"/>
        <v>3737.6529778999998</v>
      </c>
      <c r="K202" s="148"/>
      <c r="L202" s="147">
        <f t="shared" si="24"/>
        <v>3737.6529778999998</v>
      </c>
      <c r="M202" s="184">
        <f t="shared" si="25"/>
        <v>4.3691672091100567E-4</v>
      </c>
      <c r="N202" s="149">
        <f t="shared" si="26"/>
        <v>6015299.7900134278</v>
      </c>
      <c r="O202" s="185">
        <f t="shared" si="27"/>
        <v>0.96564032348787054</v>
      </c>
      <c r="P202" s="187">
        <f>_xlfn.XLOOKUP(C202,Analítico!D:D,Analítico!I:I,0)</f>
        <v>137.29</v>
      </c>
      <c r="Q202" s="187">
        <f>_xlfn.XLOOKUP(C202,CPUs!D:D,CPUs!I:I,0)</f>
        <v>137.29</v>
      </c>
    </row>
    <row r="203" spans="1:17" ht="24" customHeight="1" x14ac:dyDescent="0.25">
      <c r="A203" s="64" t="s">
        <v>3496</v>
      </c>
      <c r="B203" s="64" t="s">
        <v>157</v>
      </c>
      <c r="C203" s="179" t="s">
        <v>3497</v>
      </c>
      <c r="D203" s="64" t="s">
        <v>1665</v>
      </c>
      <c r="E203" s="64" t="s">
        <v>266</v>
      </c>
      <c r="F203" s="148" t="s">
        <v>4408</v>
      </c>
      <c r="G203" s="148"/>
      <c r="H203" s="146">
        <f t="shared" si="22"/>
        <v>20.68</v>
      </c>
      <c r="I203" s="148"/>
      <c r="J203" s="146">
        <f t="shared" si="23"/>
        <v>3773.8955761320003</v>
      </c>
      <c r="K203" s="148"/>
      <c r="L203" s="147">
        <f t="shared" si="24"/>
        <v>3773.8955761320003</v>
      </c>
      <c r="M203" s="184">
        <f t="shared" si="25"/>
        <v>4.4309265991864205E-4</v>
      </c>
      <c r="N203" s="149">
        <f t="shared" si="26"/>
        <v>6019073.6855895603</v>
      </c>
      <c r="O203" s="185">
        <f t="shared" si="27"/>
        <v>0.96608341614778914</v>
      </c>
      <c r="P203" s="187">
        <f>Q203</f>
        <v>20.68</v>
      </c>
      <c r="Q203" s="187">
        <f>_xlfn.XLOOKUP(C203,CPUs!D:D,CPUs!I:I,0)</f>
        <v>20.68</v>
      </c>
    </row>
    <row r="204" spans="1:17" ht="25.5" customHeight="1" x14ac:dyDescent="0.25">
      <c r="A204" s="64" t="s">
        <v>2869</v>
      </c>
      <c r="B204" s="64" t="s">
        <v>157</v>
      </c>
      <c r="C204" s="179" t="s">
        <v>2870</v>
      </c>
      <c r="D204" s="64" t="s">
        <v>1628</v>
      </c>
      <c r="E204" s="64" t="s">
        <v>266</v>
      </c>
      <c r="F204" s="148" t="s">
        <v>4264</v>
      </c>
      <c r="G204" s="148"/>
      <c r="H204" s="146">
        <f t="shared" si="22"/>
        <v>0.06</v>
      </c>
      <c r="I204" s="148"/>
      <c r="J204" s="146">
        <f t="shared" si="23"/>
        <v>3111.0145564199997</v>
      </c>
      <c r="K204" s="148"/>
      <c r="L204" s="147">
        <f t="shared" si="24"/>
        <v>3111.0145564199997</v>
      </c>
      <c r="M204" s="184">
        <f t="shared" si="25"/>
        <v>3.3013407121993299E-4</v>
      </c>
      <c r="N204" s="149">
        <f t="shared" si="26"/>
        <v>6022184.7001459803</v>
      </c>
      <c r="O204" s="185">
        <f t="shared" si="27"/>
        <v>0.9664135502190091</v>
      </c>
      <c r="P204" s="187">
        <f>_xlfn.XLOOKUP(C204,Analítico!D:D,Analítico!I:I,0)</f>
        <v>0.06</v>
      </c>
      <c r="Q204" s="187">
        <f>_xlfn.XLOOKUP(C204,CPUs!D:D,CPUs!I:I,0)</f>
        <v>0.06</v>
      </c>
    </row>
    <row r="205" spans="1:17" ht="51.75" customHeight="1" x14ac:dyDescent="0.25">
      <c r="A205" s="64" t="s">
        <v>3198</v>
      </c>
      <c r="B205" s="64" t="s">
        <v>157</v>
      </c>
      <c r="C205" s="179" t="s">
        <v>3199</v>
      </c>
      <c r="D205" s="64" t="s">
        <v>1648</v>
      </c>
      <c r="E205" s="64" t="s">
        <v>259</v>
      </c>
      <c r="F205" s="148" t="s">
        <v>4409</v>
      </c>
      <c r="G205" s="148"/>
      <c r="H205" s="146">
        <f t="shared" si="22"/>
        <v>54.07</v>
      </c>
      <c r="I205" s="148"/>
      <c r="J205" s="146">
        <f t="shared" si="23"/>
        <v>3482.124221</v>
      </c>
      <c r="K205" s="148"/>
      <c r="L205" s="147">
        <f t="shared" si="24"/>
        <v>3482.124221</v>
      </c>
      <c r="M205" s="184">
        <f t="shared" si="25"/>
        <v>3.9337320873758432E-4</v>
      </c>
      <c r="N205" s="149">
        <f t="shared" si="26"/>
        <v>6025666.8243669802</v>
      </c>
      <c r="O205" s="185">
        <f t="shared" si="27"/>
        <v>0.96680692342774666</v>
      </c>
      <c r="P205" s="187">
        <f>_xlfn.XLOOKUP(C205,Analítico!D:D,Analítico!I:I,0)</f>
        <v>54.07</v>
      </c>
      <c r="Q205" s="187">
        <f>_xlfn.XLOOKUP(C205,CPUs!D:D,CPUs!I:I,0)</f>
        <v>54.07</v>
      </c>
    </row>
    <row r="206" spans="1:17" ht="24" customHeight="1" x14ac:dyDescent="0.25">
      <c r="A206" s="64" t="s">
        <v>843</v>
      </c>
      <c r="B206" s="64" t="s">
        <v>145</v>
      </c>
      <c r="C206" s="179" t="s">
        <v>2626</v>
      </c>
      <c r="D206" s="64" t="s">
        <v>1643</v>
      </c>
      <c r="E206" s="64" t="s">
        <v>596</v>
      </c>
      <c r="F206" s="148" t="s">
        <v>4410</v>
      </c>
      <c r="G206" s="148" t="s">
        <v>4242</v>
      </c>
      <c r="H206" s="146">
        <f t="shared" si="22"/>
        <v>853.128556</v>
      </c>
      <c r="I206" s="148">
        <f>H206</f>
        <v>853.128556</v>
      </c>
      <c r="J206" s="146">
        <f t="shared" si="23"/>
        <v>3412.514224</v>
      </c>
      <c r="K206" s="148">
        <f>G206*I206</f>
        <v>0</v>
      </c>
      <c r="L206" s="147">
        <f t="shared" si="24"/>
        <v>3412.514224</v>
      </c>
      <c r="M206" s="184">
        <f t="shared" si="25"/>
        <v>3.8151128059871913E-4</v>
      </c>
      <c r="N206" s="149">
        <f t="shared" si="26"/>
        <v>6029079.3385909805</v>
      </c>
      <c r="O206" s="185">
        <f t="shared" si="27"/>
        <v>0.96718843470834537</v>
      </c>
      <c r="P206" s="187">
        <f>_xlfn.XLOOKUP(C206,Analítico!D:D,Analítico!I:I,0)</f>
        <v>853.128556</v>
      </c>
    </row>
    <row r="207" spans="1:17" ht="25.5" customHeight="1" x14ac:dyDescent="0.25">
      <c r="A207" s="64" t="s">
        <v>1219</v>
      </c>
      <c r="B207" s="64" t="s">
        <v>145</v>
      </c>
      <c r="C207" s="179" t="s">
        <v>2900</v>
      </c>
      <c r="D207" s="64" t="s">
        <v>1643</v>
      </c>
      <c r="E207" s="64" t="s">
        <v>164</v>
      </c>
      <c r="F207" s="148" t="s">
        <v>4385</v>
      </c>
      <c r="G207" s="148" t="s">
        <v>4242</v>
      </c>
      <c r="H207" s="146">
        <f t="shared" si="22"/>
        <v>566.67116322131153</v>
      </c>
      <c r="I207" s="148">
        <f>H207</f>
        <v>566.67116322131153</v>
      </c>
      <c r="J207" s="146">
        <f t="shared" si="23"/>
        <v>3400.0269793278694</v>
      </c>
      <c r="K207" s="148">
        <f>G207*I207</f>
        <v>0</v>
      </c>
      <c r="L207" s="147">
        <f t="shared" si="24"/>
        <v>3400.0269793278694</v>
      </c>
      <c r="M207" s="184">
        <f t="shared" si="25"/>
        <v>3.7938338510472508E-4</v>
      </c>
      <c r="N207" s="149">
        <f t="shared" si="26"/>
        <v>6032479.3655703086</v>
      </c>
      <c r="O207" s="185">
        <f t="shared" si="27"/>
        <v>0.96756781809345005</v>
      </c>
      <c r="P207" s="187">
        <f>_xlfn.XLOOKUP(C207,Analítico!D:D,Analítico!I:I,0)</f>
        <v>566.67116322131153</v>
      </c>
    </row>
    <row r="208" spans="1:17" ht="24" customHeight="1" x14ac:dyDescent="0.25">
      <c r="A208" s="64" t="s">
        <v>3316</v>
      </c>
      <c r="B208" s="64" t="s">
        <v>162</v>
      </c>
      <c r="C208" s="179" t="s">
        <v>3317</v>
      </c>
      <c r="D208" s="64" t="s">
        <v>1648</v>
      </c>
      <c r="E208" s="64" t="s">
        <v>212</v>
      </c>
      <c r="F208" s="148" t="s">
        <v>4411</v>
      </c>
      <c r="G208" s="148"/>
      <c r="H208" s="146">
        <f t="shared" si="22"/>
        <v>210.8</v>
      </c>
      <c r="I208" s="148"/>
      <c r="J208" s="146">
        <f t="shared" si="23"/>
        <v>3399.5926799999997</v>
      </c>
      <c r="K208" s="148"/>
      <c r="L208" s="147">
        <f t="shared" si="24"/>
        <v>3399.5926799999997</v>
      </c>
      <c r="M208" s="184">
        <f t="shared" si="25"/>
        <v>3.7930937809941027E-4</v>
      </c>
      <c r="N208" s="149">
        <f t="shared" si="26"/>
        <v>6035878.9582503084</v>
      </c>
      <c r="O208" s="185">
        <f t="shared" si="27"/>
        <v>0.96794712747154943</v>
      </c>
      <c r="P208" s="187">
        <f>_xlfn.XLOOKUP(C208,Analítico!D:D,Analítico!I:I,0)</f>
        <v>210.8</v>
      </c>
      <c r="Q208" s="187">
        <f>_xlfn.XLOOKUP(C208,CPUs!D:D,CPUs!I:I,0)</f>
        <v>210.8</v>
      </c>
    </row>
    <row r="209" spans="1:17" ht="25.5" customHeight="1" x14ac:dyDescent="0.25">
      <c r="A209" s="64" t="s">
        <v>3340</v>
      </c>
      <c r="B209" s="64" t="s">
        <v>157</v>
      </c>
      <c r="C209" s="179" t="s">
        <v>3341</v>
      </c>
      <c r="D209" s="64" t="s">
        <v>1648</v>
      </c>
      <c r="E209" s="64" t="s">
        <v>1604</v>
      </c>
      <c r="F209" s="148" t="s">
        <v>4412</v>
      </c>
      <c r="G209" s="148"/>
      <c r="H209" s="146">
        <f t="shared" si="22"/>
        <v>211.7</v>
      </c>
      <c r="I209" s="148"/>
      <c r="J209" s="146">
        <f t="shared" si="23"/>
        <v>3387.2</v>
      </c>
      <c r="K209" s="148"/>
      <c r="L209" s="147">
        <f t="shared" si="24"/>
        <v>3387.2</v>
      </c>
      <c r="M209" s="184">
        <f t="shared" si="25"/>
        <v>3.7719759694809156E-4</v>
      </c>
      <c r="N209" s="149">
        <f t="shared" si="26"/>
        <v>6039266.1582503086</v>
      </c>
      <c r="O209" s="185">
        <f t="shared" si="27"/>
        <v>0.96832432506849753</v>
      </c>
      <c r="P209" s="187">
        <f>_xlfn.XLOOKUP(C209,Analítico!D:D,Analítico!I:I,0)</f>
        <v>211.7</v>
      </c>
      <c r="Q209" s="187">
        <f>_xlfn.XLOOKUP(C209,CPUs!D:D,CPUs!I:I,0)</f>
        <v>211.7</v>
      </c>
    </row>
    <row r="210" spans="1:17" ht="51.75" customHeight="1" x14ac:dyDescent="0.25">
      <c r="A210" s="64" t="s">
        <v>3542</v>
      </c>
      <c r="B210" s="64" t="s">
        <v>157</v>
      </c>
      <c r="C210" s="179" t="s">
        <v>3543</v>
      </c>
      <c r="D210" s="64" t="s">
        <v>1648</v>
      </c>
      <c r="E210" s="64" t="s">
        <v>259</v>
      </c>
      <c r="F210" s="148" t="s">
        <v>4413</v>
      </c>
      <c r="G210" s="148"/>
      <c r="H210" s="146">
        <f t="shared" si="22"/>
        <v>8.65</v>
      </c>
      <c r="I210" s="148"/>
      <c r="J210" s="146">
        <f t="shared" si="23"/>
        <v>3420.5343750000002</v>
      </c>
      <c r="K210" s="148"/>
      <c r="L210" s="147">
        <f t="shared" si="24"/>
        <v>3420.5343750000002</v>
      </c>
      <c r="M210" s="184">
        <f t="shared" si="25"/>
        <v>3.8287795864677091E-4</v>
      </c>
      <c r="N210" s="149">
        <f t="shared" si="26"/>
        <v>6042686.6926253084</v>
      </c>
      <c r="O210" s="185">
        <f t="shared" si="27"/>
        <v>0.9687072030271443</v>
      </c>
      <c r="P210" s="187">
        <f>Q210</f>
        <v>8.65</v>
      </c>
      <c r="Q210" s="187">
        <f>_xlfn.XLOOKUP(C210,CPUs!D:D,CPUs!I:I,0)</f>
        <v>8.65</v>
      </c>
    </row>
    <row r="211" spans="1:17" ht="24" customHeight="1" x14ac:dyDescent="0.25">
      <c r="A211" s="64" t="s">
        <v>2265</v>
      </c>
      <c r="B211" s="64" t="s">
        <v>157</v>
      </c>
      <c r="C211" s="179" t="s">
        <v>2266</v>
      </c>
      <c r="D211" s="64" t="s">
        <v>1648</v>
      </c>
      <c r="E211" s="64" t="s">
        <v>255</v>
      </c>
      <c r="F211" s="148" t="s">
        <v>4414</v>
      </c>
      <c r="G211" s="148"/>
      <c r="H211" s="146">
        <f t="shared" si="22"/>
        <v>5.36</v>
      </c>
      <c r="I211" s="148"/>
      <c r="J211" s="146">
        <f t="shared" si="23"/>
        <v>3254.8321601600005</v>
      </c>
      <c r="K211" s="148"/>
      <c r="L211" s="147">
        <f t="shared" si="24"/>
        <v>3254.8321601600005</v>
      </c>
      <c r="M211" s="184">
        <f t="shared" si="25"/>
        <v>3.5464138560277469E-4</v>
      </c>
      <c r="N211" s="149">
        <f t="shared" si="26"/>
        <v>6045941.5247854684</v>
      </c>
      <c r="O211" s="185">
        <f t="shared" si="27"/>
        <v>0.96906184441274712</v>
      </c>
      <c r="P211" s="187">
        <f>_xlfn.XLOOKUP(C211,Analítico!D:D,Analítico!I:I,0)</f>
        <v>5.36</v>
      </c>
      <c r="Q211" s="187">
        <f>_xlfn.XLOOKUP(C211,CPUs!D:D,CPUs!I:I,0)</f>
        <v>5.36</v>
      </c>
    </row>
    <row r="212" spans="1:17" ht="24" customHeight="1" x14ac:dyDescent="0.25">
      <c r="A212" s="64" t="s">
        <v>2776</v>
      </c>
      <c r="B212" s="64" t="s">
        <v>157</v>
      </c>
      <c r="C212" s="179" t="s">
        <v>2777</v>
      </c>
      <c r="D212" s="64" t="s">
        <v>1648</v>
      </c>
      <c r="E212" s="64" t="s">
        <v>164</v>
      </c>
      <c r="F212" s="148" t="s">
        <v>4415</v>
      </c>
      <c r="G212" s="148"/>
      <c r="H212" s="146">
        <f t="shared" si="22"/>
        <v>6.44</v>
      </c>
      <c r="I212" s="148"/>
      <c r="J212" s="146">
        <f t="shared" si="23"/>
        <v>3245.76</v>
      </c>
      <c r="K212" s="148"/>
      <c r="L212" s="147">
        <f t="shared" si="24"/>
        <v>3245.76</v>
      </c>
      <c r="M212" s="184">
        <f t="shared" si="25"/>
        <v>3.5309543938067962E-4</v>
      </c>
      <c r="N212" s="149">
        <f t="shared" si="26"/>
        <v>6049187.2847854681</v>
      </c>
      <c r="O212" s="185">
        <f t="shared" si="27"/>
        <v>0.96941493985212779</v>
      </c>
      <c r="P212" s="187">
        <f>_xlfn.XLOOKUP(C212,Analítico!D:D,Analítico!I:I,0)</f>
        <v>6.44</v>
      </c>
      <c r="Q212" s="187">
        <f>_xlfn.XLOOKUP(C212,CPUs!D:D,CPUs!I:I,0)</f>
        <v>6.44</v>
      </c>
    </row>
    <row r="213" spans="1:17" ht="25.5" customHeight="1" x14ac:dyDescent="0.25">
      <c r="A213" s="64" t="s">
        <v>2148</v>
      </c>
      <c r="B213" s="64" t="s">
        <v>162</v>
      </c>
      <c r="C213" s="179" t="s">
        <v>2149</v>
      </c>
      <c r="D213" s="64" t="s">
        <v>1648</v>
      </c>
      <c r="E213" s="64" t="s">
        <v>255</v>
      </c>
      <c r="F213" s="148" t="s">
        <v>4416</v>
      </c>
      <c r="G213" s="148"/>
      <c r="H213" s="146">
        <f t="shared" si="22"/>
        <v>4.9000000000000004</v>
      </c>
      <c r="I213" s="148"/>
      <c r="J213" s="146">
        <f t="shared" si="23"/>
        <v>3153.6713600000003</v>
      </c>
      <c r="K213" s="148"/>
      <c r="L213" s="147">
        <f t="shared" si="24"/>
        <v>3153.6713600000003</v>
      </c>
      <c r="M213" s="184">
        <f t="shared" si="25"/>
        <v>3.3740302626240556E-4</v>
      </c>
      <c r="N213" s="149">
        <f t="shared" si="26"/>
        <v>6052340.9561454682</v>
      </c>
      <c r="O213" s="185">
        <f t="shared" si="27"/>
        <v>0.96975234287839018</v>
      </c>
      <c r="P213" s="187">
        <f>_xlfn.XLOOKUP(C213,Analítico!D:D,Analítico!I:I,0)</f>
        <v>4.9000000000000004</v>
      </c>
      <c r="Q213" s="187">
        <f>_xlfn.XLOOKUP(C213,CPUs!D:D,CPUs!I:I,0)</f>
        <v>4.9000000000000004</v>
      </c>
    </row>
    <row r="214" spans="1:17" ht="25.5" customHeight="1" x14ac:dyDescent="0.25">
      <c r="A214" s="64" t="s">
        <v>2010</v>
      </c>
      <c r="B214" s="64" t="s">
        <v>162</v>
      </c>
      <c r="C214" s="179" t="s">
        <v>2011</v>
      </c>
      <c r="D214" s="64" t="s">
        <v>1648</v>
      </c>
      <c r="E214" s="64" t="s">
        <v>159</v>
      </c>
      <c r="F214" s="148" t="s">
        <v>4417</v>
      </c>
      <c r="G214" s="148"/>
      <c r="H214" s="146">
        <f t="shared" si="22"/>
        <v>102.47</v>
      </c>
      <c r="I214" s="148"/>
      <c r="J214" s="146">
        <f t="shared" si="23"/>
        <v>3135.78694</v>
      </c>
      <c r="K214" s="148"/>
      <c r="L214" s="147">
        <f t="shared" si="24"/>
        <v>3135.78694</v>
      </c>
      <c r="M214" s="184">
        <f t="shared" si="25"/>
        <v>3.3435542226889741E-4</v>
      </c>
      <c r="N214" s="149">
        <f t="shared" si="26"/>
        <v>6055476.7430854682</v>
      </c>
      <c r="O214" s="185">
        <f t="shared" si="27"/>
        <v>0.97008669830065908</v>
      </c>
      <c r="P214" s="187">
        <f>_xlfn.XLOOKUP(C214,Analítico!D:D,Analítico!I:I,0)</f>
        <v>102.47</v>
      </c>
      <c r="Q214" s="187">
        <f>_xlfn.XLOOKUP(C214,CPUs!D:D,CPUs!I:I,0)</f>
        <v>102.47</v>
      </c>
    </row>
    <row r="215" spans="1:17" ht="24" customHeight="1" x14ac:dyDescent="0.25">
      <c r="A215" s="64" t="s">
        <v>3033</v>
      </c>
      <c r="B215" s="64" t="s">
        <v>162</v>
      </c>
      <c r="C215" s="179" t="s">
        <v>3034</v>
      </c>
      <c r="D215" s="64" t="s">
        <v>1648</v>
      </c>
      <c r="E215" s="64" t="s">
        <v>164</v>
      </c>
      <c r="F215" s="148" t="s">
        <v>4412</v>
      </c>
      <c r="G215" s="148"/>
      <c r="H215" s="146">
        <f t="shared" si="22"/>
        <v>194.68</v>
      </c>
      <c r="I215" s="148"/>
      <c r="J215" s="146">
        <f t="shared" si="23"/>
        <v>3114.88</v>
      </c>
      <c r="K215" s="148"/>
      <c r="L215" s="147">
        <f t="shared" si="24"/>
        <v>3114.88</v>
      </c>
      <c r="M215" s="184">
        <f t="shared" si="25"/>
        <v>3.3079276416558563E-4</v>
      </c>
      <c r="N215" s="149">
        <f t="shared" si="26"/>
        <v>6058591.6230854681</v>
      </c>
      <c r="O215" s="185">
        <f t="shared" si="27"/>
        <v>0.97041749106482467</v>
      </c>
      <c r="P215" s="187">
        <f>_xlfn.XLOOKUP(C215,Analítico!D:D,Analítico!I:I,0)</f>
        <v>194.68</v>
      </c>
      <c r="Q215" s="187">
        <f>_xlfn.XLOOKUP(C215,CPUs!D:D,CPUs!I:I,0)</f>
        <v>194.68</v>
      </c>
    </row>
    <row r="216" spans="1:17" ht="39" customHeight="1" x14ac:dyDescent="0.25">
      <c r="A216" s="64" t="s">
        <v>1817</v>
      </c>
      <c r="B216" s="64" t="s">
        <v>157</v>
      </c>
      <c r="C216" s="179" t="s">
        <v>1818</v>
      </c>
      <c r="D216" s="64" t="s">
        <v>1643</v>
      </c>
      <c r="E216" s="64" t="s">
        <v>259</v>
      </c>
      <c r="F216" s="148" t="s">
        <v>4418</v>
      </c>
      <c r="G216" s="148"/>
      <c r="H216" s="146">
        <f t="shared" si="22"/>
        <v>3.47</v>
      </c>
      <c r="I216" s="148"/>
      <c r="J216" s="146">
        <f t="shared" si="23"/>
        <v>3015.9782461200002</v>
      </c>
      <c r="K216" s="148"/>
      <c r="L216" s="147">
        <f t="shared" si="24"/>
        <v>3015.9782461200002</v>
      </c>
      <c r="M216" s="184">
        <f t="shared" si="25"/>
        <v>3.139393587943387E-4</v>
      </c>
      <c r="N216" s="149">
        <f t="shared" si="26"/>
        <v>6061607.6013315879</v>
      </c>
      <c r="O216" s="185">
        <f t="shared" si="27"/>
        <v>0.97073143042361898</v>
      </c>
      <c r="P216" s="187">
        <f>_xlfn.XLOOKUP(C216,Analítico!D:D,Analítico!I:I,0)</f>
        <v>3.47</v>
      </c>
      <c r="Q216" s="187">
        <f>_xlfn.XLOOKUP(C216,CPUs!D:D,CPUs!I:I,0)</f>
        <v>3.47</v>
      </c>
    </row>
    <row r="217" spans="1:17" ht="25.5" customHeight="1" x14ac:dyDescent="0.25">
      <c r="A217" s="64" t="s">
        <v>257</v>
      </c>
      <c r="B217" s="64" t="s">
        <v>157</v>
      </c>
      <c r="C217" s="179" t="s">
        <v>258</v>
      </c>
      <c r="D217" s="64" t="s">
        <v>1648</v>
      </c>
      <c r="E217" s="64" t="s">
        <v>259</v>
      </c>
      <c r="F217" s="148" t="s">
        <v>4300</v>
      </c>
      <c r="G217" s="148"/>
      <c r="H217" s="146">
        <f t="shared" si="22"/>
        <v>50.198723581967215</v>
      </c>
      <c r="I217" s="148"/>
      <c r="J217" s="146">
        <f t="shared" si="23"/>
        <v>3011.9234149180329</v>
      </c>
      <c r="K217" s="148"/>
      <c r="L217" s="147">
        <f t="shared" si="24"/>
        <v>3011.9234149180329</v>
      </c>
      <c r="M217" s="184">
        <f t="shared" si="25"/>
        <v>3.1324839315138712E-4</v>
      </c>
      <c r="N217" s="149">
        <f t="shared" si="26"/>
        <v>6064619.5247465055</v>
      </c>
      <c r="O217" s="185">
        <f t="shared" si="27"/>
        <v>0.97104467881677037</v>
      </c>
      <c r="P217" s="187">
        <f>_xlfn.XLOOKUP(C217,Analítico!D:D,Analítico!I:I,0)</f>
        <v>50.198723581967215</v>
      </c>
    </row>
    <row r="218" spans="1:17" ht="25.5" customHeight="1" x14ac:dyDescent="0.25">
      <c r="A218" s="64" t="s">
        <v>2018</v>
      </c>
      <c r="B218" s="64" t="s">
        <v>162</v>
      </c>
      <c r="C218" s="179" t="s">
        <v>2019</v>
      </c>
      <c r="D218" s="64" t="s">
        <v>1648</v>
      </c>
      <c r="E218" s="64" t="s">
        <v>255</v>
      </c>
      <c r="F218" s="148" t="s">
        <v>4419</v>
      </c>
      <c r="G218" s="148"/>
      <c r="H218" s="146">
        <f t="shared" si="22"/>
        <v>26.57</v>
      </c>
      <c r="I218" s="148"/>
      <c r="J218" s="146">
        <f t="shared" si="23"/>
        <v>2979.0284000000001</v>
      </c>
      <c r="K218" s="148"/>
      <c r="L218" s="147">
        <f t="shared" si="24"/>
        <v>2979.0284000000001</v>
      </c>
      <c r="M218" s="184">
        <f t="shared" si="25"/>
        <v>3.0764290083848552E-4</v>
      </c>
      <c r="N218" s="149">
        <f t="shared" si="26"/>
        <v>6067598.5531465057</v>
      </c>
      <c r="O218" s="185">
        <f t="shared" si="27"/>
        <v>0.97135232171760888</v>
      </c>
      <c r="P218" s="187">
        <f>_xlfn.XLOOKUP(C218,Analítico!D:D,Analítico!I:I,0)</f>
        <v>26.57</v>
      </c>
      <c r="Q218" s="187">
        <f>_xlfn.XLOOKUP(C218,CPUs!D:D,CPUs!I:I,0)</f>
        <v>26.57</v>
      </c>
    </row>
    <row r="219" spans="1:17" ht="24" customHeight="1" x14ac:dyDescent="0.25">
      <c r="A219" s="64" t="s">
        <v>3066</v>
      </c>
      <c r="B219" s="64" t="s">
        <v>162</v>
      </c>
      <c r="C219" s="179" t="s">
        <v>3067</v>
      </c>
      <c r="D219" s="64" t="s">
        <v>1648</v>
      </c>
      <c r="E219" s="64" t="s">
        <v>164</v>
      </c>
      <c r="F219" s="148" t="s">
        <v>4241</v>
      </c>
      <c r="G219" s="148"/>
      <c r="H219" s="146">
        <f t="shared" si="22"/>
        <v>2961.45</v>
      </c>
      <c r="I219" s="148"/>
      <c r="J219" s="146">
        <f t="shared" si="23"/>
        <v>2961.45</v>
      </c>
      <c r="K219" s="148"/>
      <c r="L219" s="147">
        <f t="shared" si="24"/>
        <v>2961.45</v>
      </c>
      <c r="M219" s="184">
        <f t="shared" si="25"/>
        <v>3.0464744434397905E-4</v>
      </c>
      <c r="N219" s="149">
        <f t="shared" si="26"/>
        <v>6070560.0031465059</v>
      </c>
      <c r="O219" s="185">
        <f t="shared" si="27"/>
        <v>0.97165696916195288</v>
      </c>
      <c r="P219" s="187">
        <f>_xlfn.XLOOKUP(C219,Analítico!D:D,Analítico!I:I,0)</f>
        <v>2961.45</v>
      </c>
      <c r="Q219" s="187">
        <f>_xlfn.XLOOKUP(C219,CPUs!D:D,CPUs!I:I,0)</f>
        <v>2961.45</v>
      </c>
    </row>
    <row r="220" spans="1:17" ht="25.5" customHeight="1" x14ac:dyDescent="0.25">
      <c r="A220" s="64" t="s">
        <v>1949</v>
      </c>
      <c r="B220" s="64" t="s">
        <v>162</v>
      </c>
      <c r="C220" s="179" t="s">
        <v>1950</v>
      </c>
      <c r="D220" s="64" t="s">
        <v>1648</v>
      </c>
      <c r="E220" s="64" t="s">
        <v>159</v>
      </c>
      <c r="F220" s="148" t="s">
        <v>4420</v>
      </c>
      <c r="G220" s="148"/>
      <c r="H220" s="146">
        <f t="shared" si="22"/>
        <v>30.79</v>
      </c>
      <c r="I220" s="148"/>
      <c r="J220" s="146">
        <f t="shared" si="23"/>
        <v>2949.2263080000002</v>
      </c>
      <c r="K220" s="148"/>
      <c r="L220" s="147">
        <f t="shared" si="24"/>
        <v>2949.2263080000002</v>
      </c>
      <c r="M220" s="184">
        <f t="shared" si="25"/>
        <v>3.0256445968165218E-4</v>
      </c>
      <c r="N220" s="149">
        <f t="shared" si="26"/>
        <v>6073509.2294545062</v>
      </c>
      <c r="O220" s="185">
        <f t="shared" si="27"/>
        <v>0.97195953362163456</v>
      </c>
      <c r="P220" s="187">
        <f>_xlfn.XLOOKUP(C220,Analítico!D:D,Analítico!I:I,0)</f>
        <v>30.79</v>
      </c>
      <c r="Q220" s="187">
        <f>_xlfn.XLOOKUP(C220,CPUs!D:D,CPUs!I:I,0)</f>
        <v>30.79</v>
      </c>
    </row>
    <row r="221" spans="1:17" ht="24" customHeight="1" x14ac:dyDescent="0.25">
      <c r="A221" s="64" t="s">
        <v>3616</v>
      </c>
      <c r="B221" s="64" t="s">
        <v>157</v>
      </c>
      <c r="C221" s="179" t="s">
        <v>3617</v>
      </c>
      <c r="D221" s="64" t="s">
        <v>1665</v>
      </c>
      <c r="E221" s="64" t="s">
        <v>266</v>
      </c>
      <c r="F221" s="148" t="s">
        <v>4421</v>
      </c>
      <c r="G221" s="148"/>
      <c r="H221" s="146">
        <f t="shared" si="22"/>
        <v>15.99</v>
      </c>
      <c r="I221" s="148"/>
      <c r="J221" s="146">
        <f t="shared" si="23"/>
        <v>2994.9309495300004</v>
      </c>
      <c r="K221" s="148"/>
      <c r="L221" s="147">
        <f t="shared" si="24"/>
        <v>2994.9309495300004</v>
      </c>
      <c r="M221" s="184">
        <f t="shared" si="25"/>
        <v>3.1035278315251014E-4</v>
      </c>
      <c r="N221" s="149">
        <f t="shared" si="26"/>
        <v>6076504.1604040358</v>
      </c>
      <c r="O221" s="185">
        <f t="shared" si="27"/>
        <v>0.97226988640478706</v>
      </c>
      <c r="P221" s="187">
        <f>Q221</f>
        <v>15.99</v>
      </c>
      <c r="Q221" s="187">
        <f>_xlfn.XLOOKUP(C221,CPUs!D:D,CPUs!I:I,0)</f>
        <v>15.99</v>
      </c>
    </row>
    <row r="222" spans="1:17" ht="25.5" customHeight="1" x14ac:dyDescent="0.25">
      <c r="A222" s="64" t="s">
        <v>3332</v>
      </c>
      <c r="B222" s="64" t="s">
        <v>204</v>
      </c>
      <c r="C222" s="179" t="s">
        <v>3333</v>
      </c>
      <c r="D222" s="64" t="s">
        <v>1648</v>
      </c>
      <c r="E222" s="64" t="s">
        <v>3331</v>
      </c>
      <c r="F222" s="148" t="s">
        <v>4422</v>
      </c>
      <c r="G222" s="148"/>
      <c r="H222" s="146">
        <f t="shared" si="22"/>
        <v>8.8000000000000007</v>
      </c>
      <c r="I222" s="148"/>
      <c r="J222" s="146">
        <f t="shared" si="23"/>
        <v>2944.5316384000002</v>
      </c>
      <c r="K222" s="148"/>
      <c r="L222" s="147">
        <f t="shared" si="24"/>
        <v>2944.5316384000002</v>
      </c>
      <c r="M222" s="184">
        <f t="shared" si="25"/>
        <v>3.0176446204006468E-4</v>
      </c>
      <c r="N222" s="149">
        <f t="shared" si="26"/>
        <v>6079448.6920424355</v>
      </c>
      <c r="O222" s="185">
        <f t="shared" si="27"/>
        <v>0.97257165086682718</v>
      </c>
      <c r="P222" s="187">
        <f>_xlfn.XLOOKUP(C222,Analítico!D:D,Analítico!I:I,0)</f>
        <v>8.8000000000000007</v>
      </c>
      <c r="Q222" s="187">
        <f>_xlfn.XLOOKUP(C222,CPUs!D:D,CPUs!I:I,0)</f>
        <v>8.8000000000000007</v>
      </c>
    </row>
    <row r="223" spans="1:17" ht="25.5" customHeight="1" x14ac:dyDescent="0.25">
      <c r="A223" s="64" t="s">
        <v>2074</v>
      </c>
      <c r="B223" s="64" t="s">
        <v>204</v>
      </c>
      <c r="C223" s="179" t="s">
        <v>2075</v>
      </c>
      <c r="D223" s="64" t="s">
        <v>1665</v>
      </c>
      <c r="E223" s="64" t="s">
        <v>1787</v>
      </c>
      <c r="F223" s="148" t="s">
        <v>4423</v>
      </c>
      <c r="G223" s="148"/>
      <c r="H223" s="146">
        <f t="shared" si="22"/>
        <v>14.45</v>
      </c>
      <c r="I223" s="148"/>
      <c r="J223" s="146">
        <f t="shared" si="23"/>
        <v>2926.3056249999995</v>
      </c>
      <c r="K223" s="148"/>
      <c r="L223" s="147">
        <f t="shared" si="24"/>
        <v>2926.3056249999995</v>
      </c>
      <c r="M223" s="184">
        <f t="shared" si="25"/>
        <v>2.9865864864362399E-4</v>
      </c>
      <c r="N223" s="149">
        <f t="shared" si="26"/>
        <v>6082374.9976674356</v>
      </c>
      <c r="O223" s="185">
        <f t="shared" si="27"/>
        <v>0.97287030951547082</v>
      </c>
      <c r="P223" s="187">
        <f>_xlfn.XLOOKUP(C223,Analítico!D:D,Analítico!I:I,0)</f>
        <v>14.45</v>
      </c>
      <c r="Q223" s="187">
        <f>_xlfn.XLOOKUP(C223,CPUs!D:D,CPUs!I:I,0)</f>
        <v>14.45</v>
      </c>
    </row>
    <row r="224" spans="1:17" ht="25.5" customHeight="1" x14ac:dyDescent="0.25">
      <c r="A224" s="64" t="s">
        <v>3196</v>
      </c>
      <c r="B224" s="64" t="s">
        <v>162</v>
      </c>
      <c r="C224" s="179" t="s">
        <v>3197</v>
      </c>
      <c r="D224" s="64" t="s">
        <v>1648</v>
      </c>
      <c r="E224" s="64" t="s">
        <v>212</v>
      </c>
      <c r="F224" s="148" t="s">
        <v>4424</v>
      </c>
      <c r="G224" s="148"/>
      <c r="H224" s="146">
        <f t="shared" si="22"/>
        <v>570.42999999999995</v>
      </c>
      <c r="I224" s="148"/>
      <c r="J224" s="146">
        <f t="shared" si="23"/>
        <v>2909.1929999999998</v>
      </c>
      <c r="K224" s="148"/>
      <c r="L224" s="147">
        <f t="shared" si="24"/>
        <v>2909.1929999999998</v>
      </c>
      <c r="M224" s="184">
        <f t="shared" si="25"/>
        <v>2.9574256278289124E-4</v>
      </c>
      <c r="N224" s="149">
        <f t="shared" si="26"/>
        <v>6085284.1906674355</v>
      </c>
      <c r="O224" s="185">
        <f t="shared" si="27"/>
        <v>0.97316605207825368</v>
      </c>
      <c r="P224" s="187">
        <f>_xlfn.XLOOKUP(C224,Analítico!D:D,Analítico!I:I,0)</f>
        <v>570.42999999999995</v>
      </c>
      <c r="Q224" s="187">
        <f>_xlfn.XLOOKUP(C224,CPUs!D:D,CPUs!I:I,0)</f>
        <v>570.42999999999995</v>
      </c>
    </row>
    <row r="225" spans="1:17" ht="24" customHeight="1" x14ac:dyDescent="0.25">
      <c r="A225" s="64" t="s">
        <v>3013</v>
      </c>
      <c r="B225" s="64" t="s">
        <v>162</v>
      </c>
      <c r="C225" s="179" t="s">
        <v>3014</v>
      </c>
      <c r="D225" s="64" t="s">
        <v>1648</v>
      </c>
      <c r="E225" s="64" t="s">
        <v>164</v>
      </c>
      <c r="F225" s="148" t="s">
        <v>4425</v>
      </c>
      <c r="G225" s="148"/>
      <c r="H225" s="146">
        <f t="shared" si="22"/>
        <v>16.95</v>
      </c>
      <c r="I225" s="148"/>
      <c r="J225" s="146">
        <f t="shared" si="23"/>
        <v>2898.45</v>
      </c>
      <c r="K225" s="148"/>
      <c r="L225" s="147">
        <f t="shared" si="24"/>
        <v>2898.45</v>
      </c>
      <c r="M225" s="184">
        <f t="shared" si="25"/>
        <v>2.9391189621935405E-4</v>
      </c>
      <c r="N225" s="149">
        <f t="shared" si="26"/>
        <v>6088182.6406674357</v>
      </c>
      <c r="O225" s="185">
        <f t="shared" si="27"/>
        <v>0.97345996397447299</v>
      </c>
      <c r="P225" s="187">
        <f>_xlfn.XLOOKUP(C225,Analítico!D:D,Analítico!I:I,0)</f>
        <v>16.95</v>
      </c>
      <c r="Q225" s="187">
        <f>_xlfn.XLOOKUP(C225,CPUs!D:D,CPUs!I:I,0)</f>
        <v>16.95</v>
      </c>
    </row>
    <row r="226" spans="1:17" ht="24" customHeight="1" x14ac:dyDescent="0.25">
      <c r="A226" s="64" t="s">
        <v>2169</v>
      </c>
      <c r="B226" s="64" t="s">
        <v>157</v>
      </c>
      <c r="C226" s="179" t="s">
        <v>2170</v>
      </c>
      <c r="D226" s="64" t="s">
        <v>1648</v>
      </c>
      <c r="E226" s="64" t="s">
        <v>164</v>
      </c>
      <c r="F226" s="148" t="s">
        <v>4426</v>
      </c>
      <c r="G226" s="148"/>
      <c r="H226" s="146">
        <f t="shared" si="22"/>
        <v>17.48</v>
      </c>
      <c r="I226" s="148"/>
      <c r="J226" s="146">
        <f t="shared" si="23"/>
        <v>2849.2400000000002</v>
      </c>
      <c r="K226" s="148"/>
      <c r="L226" s="147">
        <f t="shared" si="24"/>
        <v>2849.2400000000002</v>
      </c>
      <c r="M226" s="184">
        <f t="shared" si="25"/>
        <v>2.8552624029534149E-4</v>
      </c>
      <c r="N226" s="149">
        <f t="shared" si="26"/>
        <v>6091031.8806674359</v>
      </c>
      <c r="O226" s="185">
        <f t="shared" si="27"/>
        <v>0.97374549021476831</v>
      </c>
      <c r="P226" s="187">
        <f>_xlfn.XLOOKUP(C226,Analítico!D:D,Analítico!I:I,0)</f>
        <v>17.48</v>
      </c>
      <c r="Q226" s="187">
        <f>_xlfn.XLOOKUP(C226,CPUs!D:D,CPUs!I:I,0)</f>
        <v>17.48</v>
      </c>
    </row>
    <row r="227" spans="1:17" ht="24" customHeight="1" x14ac:dyDescent="0.25">
      <c r="A227" s="64" t="s">
        <v>2591</v>
      </c>
      <c r="B227" s="64" t="s">
        <v>594</v>
      </c>
      <c r="C227" s="179" t="s">
        <v>2592</v>
      </c>
      <c r="D227" s="64" t="s">
        <v>1656</v>
      </c>
      <c r="E227" s="64" t="s">
        <v>808</v>
      </c>
      <c r="F227" s="148" t="s">
        <v>4427</v>
      </c>
      <c r="G227" s="148"/>
      <c r="H227" s="146">
        <f t="shared" si="22"/>
        <v>58.69</v>
      </c>
      <c r="I227" s="148"/>
      <c r="J227" s="146">
        <f t="shared" si="23"/>
        <v>2846.4649999999997</v>
      </c>
      <c r="K227" s="148"/>
      <c r="L227" s="147">
        <f t="shared" si="24"/>
        <v>2846.4649999999997</v>
      </c>
      <c r="M227" s="184">
        <f t="shared" si="25"/>
        <v>2.8505336496128045E-4</v>
      </c>
      <c r="N227" s="149">
        <f t="shared" si="26"/>
        <v>6093878.3456674358</v>
      </c>
      <c r="O227" s="185">
        <f t="shared" si="27"/>
        <v>0.97403054357972962</v>
      </c>
      <c r="P227" s="187">
        <f>_xlfn.XLOOKUP(C227,Analítico!D:D,Analítico!I:I,0)</f>
        <v>58.69</v>
      </c>
      <c r="Q227" s="187">
        <f>_xlfn.XLOOKUP(C227,CPUs!D:D,CPUs!I:I,0)</f>
        <v>58.69</v>
      </c>
    </row>
    <row r="228" spans="1:17" ht="24" customHeight="1" x14ac:dyDescent="0.25">
      <c r="A228" s="64" t="s">
        <v>1978</v>
      </c>
      <c r="B228" s="64" t="s">
        <v>157</v>
      </c>
      <c r="C228" s="179" t="s">
        <v>1979</v>
      </c>
      <c r="D228" s="64" t="s">
        <v>1648</v>
      </c>
      <c r="E228" s="64" t="s">
        <v>1724</v>
      </c>
      <c r="F228" s="148" t="s">
        <v>4428</v>
      </c>
      <c r="G228" s="148"/>
      <c r="H228" s="146">
        <f t="shared" si="22"/>
        <v>44.58</v>
      </c>
      <c r="I228" s="148"/>
      <c r="J228" s="146">
        <f t="shared" si="23"/>
        <v>2822.4629581199997</v>
      </c>
      <c r="K228" s="148"/>
      <c r="L228" s="147">
        <f t="shared" si="24"/>
        <v>2822.4629581199997</v>
      </c>
      <c r="M228" s="184">
        <f t="shared" si="25"/>
        <v>2.8096328439474079E-4</v>
      </c>
      <c r="N228" s="149">
        <f t="shared" si="26"/>
        <v>6096700.8086255556</v>
      </c>
      <c r="O228" s="185">
        <f t="shared" si="27"/>
        <v>0.97431150686412438</v>
      </c>
      <c r="P228" s="187">
        <f>_xlfn.XLOOKUP(C228,Analítico!D:D,Analítico!I:I,0)</f>
        <v>44.58</v>
      </c>
      <c r="Q228" s="187">
        <f>_xlfn.XLOOKUP(C228,CPUs!D:D,CPUs!I:I,0)</f>
        <v>44.58</v>
      </c>
    </row>
    <row r="229" spans="1:17" ht="39" customHeight="1" x14ac:dyDescent="0.25">
      <c r="A229" s="64" t="s">
        <v>2602</v>
      </c>
      <c r="B229" s="64" t="s">
        <v>157</v>
      </c>
      <c r="C229" s="179" t="s">
        <v>2603</v>
      </c>
      <c r="D229" s="64" t="s">
        <v>1648</v>
      </c>
      <c r="E229" s="64" t="s">
        <v>255</v>
      </c>
      <c r="F229" s="148" t="s">
        <v>4429</v>
      </c>
      <c r="G229" s="148"/>
      <c r="H229" s="146">
        <f t="shared" si="22"/>
        <v>18.690000000000001</v>
      </c>
      <c r="I229" s="148"/>
      <c r="J229" s="146">
        <f t="shared" si="23"/>
        <v>2807.3092089000002</v>
      </c>
      <c r="K229" s="148"/>
      <c r="L229" s="147">
        <f t="shared" si="24"/>
        <v>2807.3092089000002</v>
      </c>
      <c r="M229" s="184">
        <f t="shared" si="25"/>
        <v>2.7838100179125179E-4</v>
      </c>
      <c r="N229" s="149">
        <f t="shared" si="26"/>
        <v>6099508.1178344553</v>
      </c>
      <c r="O229" s="185">
        <f t="shared" si="27"/>
        <v>0.97458988786591561</v>
      </c>
      <c r="P229" s="187">
        <f>_xlfn.XLOOKUP(C229,Analítico!D:D,Analítico!I:I,0)</f>
        <v>18.690000000000001</v>
      </c>
      <c r="Q229" s="187">
        <f>_xlfn.XLOOKUP(C229,CPUs!D:D,CPUs!I:I,0)</f>
        <v>18.690000000000001</v>
      </c>
    </row>
    <row r="230" spans="1:17" ht="24" customHeight="1" x14ac:dyDescent="0.25">
      <c r="A230" s="64" t="s">
        <v>2970</v>
      </c>
      <c r="B230" s="64" t="s">
        <v>157</v>
      </c>
      <c r="C230" s="179" t="s">
        <v>2971</v>
      </c>
      <c r="D230" s="64" t="s">
        <v>1648</v>
      </c>
      <c r="E230" s="64" t="s">
        <v>164</v>
      </c>
      <c r="F230" s="148" t="s">
        <v>4430</v>
      </c>
      <c r="G230" s="148"/>
      <c r="H230" s="146">
        <f t="shared" si="22"/>
        <v>187.13</v>
      </c>
      <c r="I230" s="148"/>
      <c r="J230" s="146">
        <f t="shared" si="23"/>
        <v>2806.95</v>
      </c>
      <c r="K230" s="148"/>
      <c r="L230" s="147">
        <f t="shared" si="24"/>
        <v>2806.95</v>
      </c>
      <c r="M230" s="184">
        <f t="shared" si="25"/>
        <v>2.7831979060977965E-4</v>
      </c>
      <c r="N230" s="149">
        <f t="shared" si="26"/>
        <v>6102315.0678344555</v>
      </c>
      <c r="O230" s="185">
        <f t="shared" si="27"/>
        <v>0.97486820765652538</v>
      </c>
      <c r="P230" s="187">
        <f>_xlfn.XLOOKUP(C230,Analítico!D:D,Analítico!I:I,0)</f>
        <v>187.13</v>
      </c>
      <c r="Q230" s="187">
        <f>_xlfn.XLOOKUP(C230,CPUs!D:D,CPUs!I:I,0)</f>
        <v>187.13</v>
      </c>
    </row>
    <row r="231" spans="1:17" ht="24" customHeight="1" x14ac:dyDescent="0.25">
      <c r="A231" s="64" t="s">
        <v>1242</v>
      </c>
      <c r="B231" s="64" t="s">
        <v>594</v>
      </c>
      <c r="C231" s="179" t="s">
        <v>2917</v>
      </c>
      <c r="D231" s="64" t="s">
        <v>1648</v>
      </c>
      <c r="E231" s="64" t="s">
        <v>596</v>
      </c>
      <c r="F231" s="148" t="s">
        <v>4241</v>
      </c>
      <c r="G231" s="148"/>
      <c r="H231" s="146">
        <f t="shared" si="22"/>
        <v>2793.1468882622953</v>
      </c>
      <c r="I231" s="148"/>
      <c r="J231" s="146">
        <f t="shared" si="23"/>
        <v>2793.1468882622953</v>
      </c>
      <c r="K231" s="148"/>
      <c r="L231" s="147">
        <f t="shared" si="24"/>
        <v>2793.1468882622953</v>
      </c>
      <c r="M231" s="184">
        <f t="shared" si="25"/>
        <v>2.7596766409660974E-4</v>
      </c>
      <c r="N231" s="149">
        <f t="shared" si="26"/>
        <v>6105108.2147227181</v>
      </c>
      <c r="O231" s="185">
        <f t="shared" si="27"/>
        <v>0.97514417532062203</v>
      </c>
      <c r="P231" s="187">
        <f>_xlfn.XLOOKUP(C231,Analítico!D:D,Analítico!I:I,0)</f>
        <v>2793.1468882622953</v>
      </c>
    </row>
    <row r="232" spans="1:17" ht="24" customHeight="1" x14ac:dyDescent="0.25">
      <c r="A232" s="64" t="s">
        <v>1725</v>
      </c>
      <c r="B232" s="64" t="s">
        <v>196</v>
      </c>
      <c r="C232" s="179" t="s">
        <v>1726</v>
      </c>
      <c r="D232" s="64" t="s">
        <v>1665</v>
      </c>
      <c r="E232" s="64" t="s">
        <v>266</v>
      </c>
      <c r="F232" s="148" t="s">
        <v>4431</v>
      </c>
      <c r="G232" s="148"/>
      <c r="H232" s="146">
        <f t="shared" si="22"/>
        <v>24.36</v>
      </c>
      <c r="I232" s="148"/>
      <c r="J232" s="146">
        <f t="shared" si="23"/>
        <v>2784.348</v>
      </c>
      <c r="K232" s="148"/>
      <c r="L232" s="147">
        <f t="shared" si="24"/>
        <v>2784.348</v>
      </c>
      <c r="M232" s="184">
        <f t="shared" si="25"/>
        <v>2.7446828491592607E-4</v>
      </c>
      <c r="N232" s="149">
        <f t="shared" si="26"/>
        <v>6107892.5627227183</v>
      </c>
      <c r="O232" s="185">
        <f t="shared" si="27"/>
        <v>0.97541864360553798</v>
      </c>
      <c r="P232" s="187">
        <f>_xlfn.XLOOKUP(C232,Analítico!D:D,Analítico!I:I,0)</f>
        <v>24.36</v>
      </c>
      <c r="Q232" s="187">
        <f>_xlfn.XLOOKUP(C232,CPUs!D:D,CPUs!I:I,0)</f>
        <v>24.36</v>
      </c>
    </row>
    <row r="233" spans="1:17" ht="25.5" customHeight="1" x14ac:dyDescent="0.25">
      <c r="A233" s="64" t="s">
        <v>3309</v>
      </c>
      <c r="B233" s="64" t="s">
        <v>157</v>
      </c>
      <c r="C233" s="179" t="s">
        <v>3310</v>
      </c>
      <c r="D233" s="64" t="s">
        <v>1648</v>
      </c>
      <c r="E233" s="64" t="s">
        <v>164</v>
      </c>
      <c r="F233" s="148" t="s">
        <v>4432</v>
      </c>
      <c r="G233" s="148"/>
      <c r="H233" s="146">
        <f t="shared" si="22"/>
        <v>2.2599999999999998</v>
      </c>
      <c r="I233" s="148"/>
      <c r="J233" s="146">
        <f t="shared" si="23"/>
        <v>2768.4999999999995</v>
      </c>
      <c r="K233" s="148"/>
      <c r="L233" s="147">
        <f t="shared" si="24"/>
        <v>2768.4999999999995</v>
      </c>
      <c r="M233" s="184">
        <f t="shared" si="25"/>
        <v>2.7176769814324256E-4</v>
      </c>
      <c r="N233" s="149">
        <f t="shared" si="26"/>
        <v>6110661.0627227183</v>
      </c>
      <c r="O233" s="185">
        <f t="shared" si="27"/>
        <v>0.97569041130368117</v>
      </c>
      <c r="P233" s="187">
        <f>_xlfn.XLOOKUP(C233,Analítico!D:D,Analítico!I:I,0)</f>
        <v>2.2599999999999998</v>
      </c>
      <c r="Q233" s="187">
        <f>_xlfn.XLOOKUP(C233,CPUs!D:D,CPUs!I:I,0)</f>
        <v>2.2599999999999998</v>
      </c>
    </row>
    <row r="234" spans="1:17" ht="78" customHeight="1" x14ac:dyDescent="0.25">
      <c r="A234" s="64" t="s">
        <v>3058</v>
      </c>
      <c r="B234" s="64" t="s">
        <v>162</v>
      </c>
      <c r="C234" s="179" t="s">
        <v>3059</v>
      </c>
      <c r="D234" s="64" t="s">
        <v>1648</v>
      </c>
      <c r="E234" s="64" t="s">
        <v>164</v>
      </c>
      <c r="F234" s="148" t="s">
        <v>4433</v>
      </c>
      <c r="G234" s="148"/>
      <c r="H234" s="146">
        <f t="shared" si="22"/>
        <v>913.17</v>
      </c>
      <c r="I234" s="148"/>
      <c r="J234" s="146">
        <f t="shared" si="23"/>
        <v>2739.5099999999998</v>
      </c>
      <c r="K234" s="148"/>
      <c r="L234" s="147">
        <f t="shared" si="24"/>
        <v>2739.5099999999998</v>
      </c>
      <c r="M234" s="184">
        <f t="shared" si="25"/>
        <v>2.6682764195065721E-4</v>
      </c>
      <c r="N234" s="149">
        <f t="shared" si="26"/>
        <v>6113400.5727227181</v>
      </c>
      <c r="O234" s="185">
        <f t="shared" si="27"/>
        <v>0.9759572389456318</v>
      </c>
      <c r="P234" s="187">
        <f>_xlfn.XLOOKUP(C234,Analítico!D:D,Analítico!I:I,0)</f>
        <v>913.17</v>
      </c>
      <c r="Q234" s="187">
        <f>_xlfn.XLOOKUP(C234,CPUs!D:D,CPUs!I:I,0)</f>
        <v>913.17</v>
      </c>
    </row>
    <row r="235" spans="1:17" ht="39" customHeight="1" x14ac:dyDescent="0.25">
      <c r="A235" s="64" t="s">
        <v>2049</v>
      </c>
      <c r="B235" s="64" t="s">
        <v>162</v>
      </c>
      <c r="C235" s="179" t="s">
        <v>2050</v>
      </c>
      <c r="D235" s="64" t="s">
        <v>1648</v>
      </c>
      <c r="E235" s="64" t="s">
        <v>164</v>
      </c>
      <c r="F235" s="148" t="s">
        <v>4434</v>
      </c>
      <c r="G235" s="148"/>
      <c r="H235" s="146">
        <f t="shared" si="22"/>
        <v>11.26</v>
      </c>
      <c r="I235" s="148"/>
      <c r="J235" s="146">
        <f t="shared" si="23"/>
        <v>2665.1888527999999</v>
      </c>
      <c r="K235" s="148"/>
      <c r="L235" s="147">
        <f t="shared" si="24"/>
        <v>2665.1888527999999</v>
      </c>
      <c r="M235" s="184">
        <f t="shared" si="25"/>
        <v>2.5416290778489635E-4</v>
      </c>
      <c r="N235" s="149">
        <f t="shared" si="26"/>
        <v>6116065.7615755182</v>
      </c>
      <c r="O235" s="185">
        <f t="shared" si="27"/>
        <v>0.9762114018534167</v>
      </c>
      <c r="P235" s="187">
        <f>_xlfn.XLOOKUP(C235,Analítico!D:D,Analítico!I:I,0)</f>
        <v>11.26</v>
      </c>
      <c r="Q235" s="187">
        <f>_xlfn.XLOOKUP(C235,CPUs!D:D,CPUs!I:I,0)</f>
        <v>11.26</v>
      </c>
    </row>
    <row r="236" spans="1:17" ht="25.5" customHeight="1" x14ac:dyDescent="0.25">
      <c r="A236" s="64" t="s">
        <v>663</v>
      </c>
      <c r="B236" s="64" t="s">
        <v>594</v>
      </c>
      <c r="C236" s="179" t="s">
        <v>2440</v>
      </c>
      <c r="D236" s="64" t="s">
        <v>1648</v>
      </c>
      <c r="E236" s="64" t="s">
        <v>596</v>
      </c>
      <c r="F236" s="148" t="s">
        <v>4311</v>
      </c>
      <c r="G236" s="148"/>
      <c r="H236" s="146">
        <f t="shared" si="22"/>
        <v>52.776735385245914</v>
      </c>
      <c r="I236" s="148"/>
      <c r="J236" s="146">
        <f t="shared" si="23"/>
        <v>2638.8367692622955</v>
      </c>
      <c r="K236" s="148"/>
      <c r="L236" s="147">
        <f t="shared" si="24"/>
        <v>2638.8367692622955</v>
      </c>
      <c r="M236" s="184">
        <f t="shared" si="25"/>
        <v>2.4967236713405248E-4</v>
      </c>
      <c r="N236" s="149">
        <f t="shared" si="26"/>
        <v>6118704.5983447805</v>
      </c>
      <c r="O236" s="185">
        <f t="shared" si="27"/>
        <v>0.97646107422055073</v>
      </c>
      <c r="P236" s="187">
        <f>_xlfn.XLOOKUP(C236,Analítico!D:D,Analítico!I:I,0)</f>
        <v>52.776735385245914</v>
      </c>
    </row>
    <row r="237" spans="1:17" ht="64.5" customHeight="1" x14ac:dyDescent="0.25">
      <c r="A237" s="64" t="s">
        <v>2124</v>
      </c>
      <c r="B237" s="64" t="s">
        <v>162</v>
      </c>
      <c r="C237" s="179" t="s">
        <v>2125</v>
      </c>
      <c r="D237" s="64" t="s">
        <v>1648</v>
      </c>
      <c r="E237" s="64" t="s">
        <v>259</v>
      </c>
      <c r="F237" s="148" t="s">
        <v>4435</v>
      </c>
      <c r="G237" s="148"/>
      <c r="H237" s="146">
        <f t="shared" si="22"/>
        <v>39.22</v>
      </c>
      <c r="I237" s="148"/>
      <c r="J237" s="146">
        <f t="shared" si="23"/>
        <v>2616.2681499999999</v>
      </c>
      <c r="K237" s="148"/>
      <c r="L237" s="147">
        <f t="shared" si="24"/>
        <v>2616.2681499999999</v>
      </c>
      <c r="M237" s="184">
        <f t="shared" si="25"/>
        <v>2.458265497023586E-4</v>
      </c>
      <c r="N237" s="149">
        <f t="shared" si="26"/>
        <v>6121320.8664947804</v>
      </c>
      <c r="O237" s="185">
        <f t="shared" si="27"/>
        <v>0.97670690077025313</v>
      </c>
      <c r="P237" s="187">
        <f>_xlfn.XLOOKUP(C237,Analítico!D:D,Analítico!I:I,0)</f>
        <v>39.22</v>
      </c>
      <c r="Q237" s="187">
        <f>_xlfn.XLOOKUP(C237,CPUs!D:D,CPUs!I:I,0)</f>
        <v>39.22</v>
      </c>
    </row>
    <row r="238" spans="1:17" ht="24" customHeight="1" x14ac:dyDescent="0.25">
      <c r="A238" s="64" t="s">
        <v>2672</v>
      </c>
      <c r="B238" s="64" t="s">
        <v>594</v>
      </c>
      <c r="C238" s="179" t="s">
        <v>2673</v>
      </c>
      <c r="D238" s="64" t="s">
        <v>1648</v>
      </c>
      <c r="E238" s="64" t="s">
        <v>808</v>
      </c>
      <c r="F238" s="148" t="s">
        <v>4436</v>
      </c>
      <c r="G238" s="148"/>
      <c r="H238" s="146">
        <f t="shared" si="22"/>
        <v>11.37</v>
      </c>
      <c r="I238" s="148"/>
      <c r="J238" s="146">
        <f t="shared" si="23"/>
        <v>2597.3627999999999</v>
      </c>
      <c r="K238" s="148"/>
      <c r="L238" s="147">
        <f t="shared" si="24"/>
        <v>2597.3627999999999</v>
      </c>
      <c r="M238" s="184">
        <f t="shared" si="25"/>
        <v>2.4260497359540815E-4</v>
      </c>
      <c r="N238" s="149">
        <f t="shared" si="26"/>
        <v>6123918.2292947806</v>
      </c>
      <c r="O238" s="185">
        <f t="shared" si="27"/>
        <v>0.97694950574384853</v>
      </c>
      <c r="P238" s="187">
        <f>_xlfn.XLOOKUP(C238,Analítico!D:D,Analítico!I:I,0)</f>
        <v>11.37</v>
      </c>
      <c r="Q238" s="187">
        <f>_xlfn.XLOOKUP(C238,CPUs!D:D,CPUs!I:I,0)</f>
        <v>11.37</v>
      </c>
    </row>
    <row r="239" spans="1:17" ht="24" customHeight="1" x14ac:dyDescent="0.25">
      <c r="A239" s="64" t="s">
        <v>1905</v>
      </c>
      <c r="B239" s="64" t="s">
        <v>157</v>
      </c>
      <c r="C239" s="179" t="s">
        <v>1906</v>
      </c>
      <c r="D239" s="64" t="s">
        <v>1648</v>
      </c>
      <c r="E239" s="64" t="s">
        <v>255</v>
      </c>
      <c r="F239" s="148" t="s">
        <v>4437</v>
      </c>
      <c r="G239" s="148"/>
      <c r="H239" s="146">
        <f t="shared" si="22"/>
        <v>75.42</v>
      </c>
      <c r="I239" s="148"/>
      <c r="J239" s="146">
        <f t="shared" si="23"/>
        <v>2589.9831360000003</v>
      </c>
      <c r="K239" s="148"/>
      <c r="L239" s="147">
        <f t="shared" si="24"/>
        <v>2589.9831360000003</v>
      </c>
      <c r="M239" s="184">
        <f t="shared" si="25"/>
        <v>2.4134743807135167E-4</v>
      </c>
      <c r="N239" s="149">
        <f t="shared" si="26"/>
        <v>6126508.2124307808</v>
      </c>
      <c r="O239" s="185">
        <f t="shared" si="27"/>
        <v>0.97719085318191989</v>
      </c>
      <c r="P239" s="187">
        <f>_xlfn.XLOOKUP(C239,Analítico!D:D,Analítico!I:I,0)</f>
        <v>75.42</v>
      </c>
      <c r="Q239" s="187">
        <f>_xlfn.XLOOKUP(C239,CPUs!D:D,CPUs!I:I,0)</f>
        <v>75.42</v>
      </c>
    </row>
    <row r="240" spans="1:17" ht="24" customHeight="1" x14ac:dyDescent="0.25">
      <c r="A240" s="64" t="s">
        <v>1239</v>
      </c>
      <c r="B240" s="64" t="s">
        <v>145</v>
      </c>
      <c r="C240" s="179" t="s">
        <v>2916</v>
      </c>
      <c r="D240" s="64" t="s">
        <v>1643</v>
      </c>
      <c r="E240" s="64" t="s">
        <v>164</v>
      </c>
      <c r="F240" s="148" t="s">
        <v>4241</v>
      </c>
      <c r="G240" s="148" t="s">
        <v>4242</v>
      </c>
      <c r="H240" s="146">
        <f t="shared" si="22"/>
        <v>2570.1972050000004</v>
      </c>
      <c r="I240" s="148">
        <f>H240</f>
        <v>2570.1972050000004</v>
      </c>
      <c r="J240" s="146">
        <f t="shared" si="23"/>
        <v>2570.1972050000004</v>
      </c>
      <c r="K240" s="148">
        <f>G240*I240</f>
        <v>0</v>
      </c>
      <c r="L240" s="147">
        <f t="shared" si="24"/>
        <v>2570.1972050000004</v>
      </c>
      <c r="M240" s="184">
        <f t="shared" si="25"/>
        <v>2.3797580609609758E-4</v>
      </c>
      <c r="N240" s="149">
        <f t="shared" si="26"/>
        <v>6129078.4096357804</v>
      </c>
      <c r="O240" s="185">
        <f t="shared" si="27"/>
        <v>0.97742882898801597</v>
      </c>
      <c r="P240" s="187">
        <f>_xlfn.XLOOKUP(C240,Analítico!D:D,Analítico!I:I,0)</f>
        <v>2570.1972050000004</v>
      </c>
    </row>
    <row r="241" spans="1:17" ht="39" customHeight="1" x14ac:dyDescent="0.25">
      <c r="A241" s="64" t="s">
        <v>2641</v>
      </c>
      <c r="B241" s="64" t="s">
        <v>162</v>
      </c>
      <c r="C241" s="179" t="s">
        <v>2642</v>
      </c>
      <c r="D241" s="64" t="s">
        <v>1648</v>
      </c>
      <c r="E241" s="64" t="s">
        <v>164</v>
      </c>
      <c r="F241" s="148" t="s">
        <v>4433</v>
      </c>
      <c r="G241" s="148"/>
      <c r="H241" s="146">
        <f t="shared" si="22"/>
        <v>856.28</v>
      </c>
      <c r="I241" s="148"/>
      <c r="J241" s="146">
        <f t="shared" si="23"/>
        <v>2568.84</v>
      </c>
      <c r="K241" s="148"/>
      <c r="L241" s="147">
        <f t="shared" si="24"/>
        <v>2568.84</v>
      </c>
      <c r="M241" s="184">
        <f t="shared" si="25"/>
        <v>2.3774453086447086E-4</v>
      </c>
      <c r="N241" s="149">
        <f t="shared" si="26"/>
        <v>6131647.2496357802</v>
      </c>
      <c r="O241" s="185">
        <f t="shared" si="27"/>
        <v>0.97766657351888042</v>
      </c>
      <c r="P241" s="187">
        <f>_xlfn.XLOOKUP(C241,Analítico!D:D,Analítico!I:I,0)</f>
        <v>856.28</v>
      </c>
      <c r="Q241" s="187">
        <f>_xlfn.XLOOKUP(C241,CPUs!D:D,CPUs!I:I,0)</f>
        <v>856.28</v>
      </c>
    </row>
    <row r="242" spans="1:17" ht="25.5" customHeight="1" x14ac:dyDescent="0.25">
      <c r="A242" s="64" t="s">
        <v>3001</v>
      </c>
      <c r="B242" s="64" t="s">
        <v>162</v>
      </c>
      <c r="C242" s="179" t="s">
        <v>1331</v>
      </c>
      <c r="D242" s="64" t="s">
        <v>1648</v>
      </c>
      <c r="E242" s="64" t="s">
        <v>164</v>
      </c>
      <c r="F242" s="148" t="s">
        <v>4438</v>
      </c>
      <c r="G242" s="148"/>
      <c r="H242" s="146">
        <f t="shared" si="22"/>
        <v>81.287934672131158</v>
      </c>
      <c r="I242" s="148"/>
      <c r="J242" s="146">
        <f t="shared" si="23"/>
        <v>5852.7312963934437</v>
      </c>
      <c r="K242" s="148"/>
      <c r="L242" s="147">
        <f t="shared" si="24"/>
        <v>5852.7312963934437</v>
      </c>
      <c r="M242" s="184">
        <f t="shared" si="25"/>
        <v>7.9733775385604168E-4</v>
      </c>
      <c r="N242" s="149">
        <f t="shared" si="26"/>
        <v>6137499.9809321733</v>
      </c>
      <c r="O242" s="185">
        <f t="shared" si="27"/>
        <v>0.97846391127273646</v>
      </c>
      <c r="P242" s="187">
        <f>_xlfn.XLOOKUP(C242,Analítico!D:D,Analítico!I:I,0)</f>
        <v>81.287934672131158</v>
      </c>
      <c r="Q242" s="187">
        <f>_xlfn.XLOOKUP(C242,CPUs!D:D,CPUs!I:I,0)</f>
        <v>81.287934672131158</v>
      </c>
    </row>
    <row r="243" spans="1:17" ht="24" customHeight="1" x14ac:dyDescent="0.25">
      <c r="A243" s="64" t="s">
        <v>3215</v>
      </c>
      <c r="B243" s="64" t="s">
        <v>157</v>
      </c>
      <c r="C243" s="179" t="s">
        <v>3216</v>
      </c>
      <c r="D243" s="64" t="s">
        <v>1648</v>
      </c>
      <c r="E243" s="64" t="s">
        <v>259</v>
      </c>
      <c r="F243" s="148" t="s">
        <v>4439</v>
      </c>
      <c r="G243" s="148"/>
      <c r="H243" s="146">
        <f t="shared" si="22"/>
        <v>21.56</v>
      </c>
      <c r="I243" s="148"/>
      <c r="J243" s="146">
        <f t="shared" si="23"/>
        <v>2516.0520000000001</v>
      </c>
      <c r="K243" s="148"/>
      <c r="L243" s="147">
        <f t="shared" si="24"/>
        <v>2516.0520000000001</v>
      </c>
      <c r="M243" s="184">
        <f t="shared" si="25"/>
        <v>2.287491639691898E-4</v>
      </c>
      <c r="N243" s="149">
        <f t="shared" si="26"/>
        <v>6140016.0329321735</v>
      </c>
      <c r="O243" s="185">
        <f t="shared" si="27"/>
        <v>0.97869266043670566</v>
      </c>
      <c r="P243" s="187">
        <f>_xlfn.XLOOKUP(C243,Analítico!D:D,Analítico!I:I,0)</f>
        <v>21.56</v>
      </c>
      <c r="Q243" s="187">
        <f>_xlfn.XLOOKUP(C243,CPUs!D:D,CPUs!I:I,0)</f>
        <v>21.56</v>
      </c>
    </row>
    <row r="244" spans="1:17" ht="25.5" customHeight="1" x14ac:dyDescent="0.25">
      <c r="A244" s="64" t="s">
        <v>3383</v>
      </c>
      <c r="B244" s="64" t="s">
        <v>157</v>
      </c>
      <c r="C244" s="179" t="s">
        <v>3384</v>
      </c>
      <c r="D244" s="64" t="s">
        <v>1643</v>
      </c>
      <c r="E244" s="64" t="s">
        <v>266</v>
      </c>
      <c r="F244" s="148" t="s">
        <v>4362</v>
      </c>
      <c r="G244" s="148"/>
      <c r="H244" s="146">
        <f t="shared" si="22"/>
        <v>0.49</v>
      </c>
      <c r="I244" s="148"/>
      <c r="J244" s="146">
        <f t="shared" si="23"/>
        <v>2520.7954334360002</v>
      </c>
      <c r="K244" s="148"/>
      <c r="L244" s="147">
        <f t="shared" si="24"/>
        <v>2520.7954334360002</v>
      </c>
      <c r="M244" s="184">
        <f t="shared" si="25"/>
        <v>2.2955747123789034E-4</v>
      </c>
      <c r="N244" s="149">
        <f t="shared" si="26"/>
        <v>6142536.828365609</v>
      </c>
      <c r="O244" s="185">
        <f t="shared" si="27"/>
        <v>0.97892221790794354</v>
      </c>
      <c r="P244" s="187">
        <f t="shared" ref="P244:P245" si="28">Q244</f>
        <v>0.49</v>
      </c>
      <c r="Q244" s="187">
        <f>_xlfn.XLOOKUP(C244,CPUs!D:D,CPUs!I:I,0)</f>
        <v>0.49</v>
      </c>
    </row>
    <row r="245" spans="1:17" ht="25.5" customHeight="1" x14ac:dyDescent="0.25">
      <c r="A245" s="64" t="s">
        <v>3532</v>
      </c>
      <c r="B245" s="64" t="s">
        <v>157</v>
      </c>
      <c r="C245" s="179" t="s">
        <v>3533</v>
      </c>
      <c r="D245" s="64" t="s">
        <v>1648</v>
      </c>
      <c r="E245" s="64" t="s">
        <v>212</v>
      </c>
      <c r="F245" s="148" t="s">
        <v>4440</v>
      </c>
      <c r="G245" s="148"/>
      <c r="H245" s="146">
        <f t="shared" si="22"/>
        <v>642.95000000000005</v>
      </c>
      <c r="I245" s="148"/>
      <c r="J245" s="146">
        <f t="shared" si="23"/>
        <v>2503.9983507000002</v>
      </c>
      <c r="K245" s="148"/>
      <c r="L245" s="147">
        <f t="shared" si="24"/>
        <v>2503.9983507000002</v>
      </c>
      <c r="M245" s="184">
        <f t="shared" si="25"/>
        <v>2.266951555225628E-4</v>
      </c>
      <c r="N245" s="149">
        <f t="shared" si="26"/>
        <v>6145040.8267163094</v>
      </c>
      <c r="O245" s="185">
        <f t="shared" si="27"/>
        <v>0.97914891306346608</v>
      </c>
      <c r="P245" s="187">
        <f t="shared" si="28"/>
        <v>642.95000000000005</v>
      </c>
      <c r="Q245" s="187">
        <f>_xlfn.XLOOKUP(C245,CPUs!D:D,CPUs!I:I,0)</f>
        <v>642.95000000000005</v>
      </c>
    </row>
    <row r="246" spans="1:17" ht="39" customHeight="1" x14ac:dyDescent="0.25">
      <c r="A246" s="27" t="s">
        <v>2576</v>
      </c>
      <c r="B246" s="27" t="s">
        <v>157</v>
      </c>
      <c r="C246" s="180" t="s">
        <v>2577</v>
      </c>
      <c r="D246" s="27" t="s">
        <v>1648</v>
      </c>
      <c r="E246" s="27" t="s">
        <v>255</v>
      </c>
      <c r="F246" s="150" t="s">
        <v>4349</v>
      </c>
      <c r="G246" s="150"/>
      <c r="H246" s="146">
        <f t="shared" si="22"/>
        <v>13.72</v>
      </c>
      <c r="I246" s="150"/>
      <c r="J246" s="146">
        <f t="shared" si="23"/>
        <v>2450.2601508000002</v>
      </c>
      <c r="K246" s="150"/>
      <c r="L246" s="147">
        <f t="shared" si="24"/>
        <v>2450.2601508000002</v>
      </c>
      <c r="M246" s="184">
        <f t="shared" si="25"/>
        <v>2.1753786931371887E-4</v>
      </c>
      <c r="N246" s="149">
        <f t="shared" si="26"/>
        <v>6147491.0868671099</v>
      </c>
      <c r="O246" s="185">
        <f t="shared" si="27"/>
        <v>0.97936645093277974</v>
      </c>
      <c r="P246" s="187">
        <f>_xlfn.XLOOKUP(C246,Analítico!D:D,Analítico!I:I,0)</f>
        <v>13.72</v>
      </c>
      <c r="Q246" s="187">
        <f>_xlfn.XLOOKUP(C246,CPUs!D:D,CPUs!I:I,0)</f>
        <v>13.72</v>
      </c>
    </row>
    <row r="247" spans="1:17" ht="24" customHeight="1" x14ac:dyDescent="0.25">
      <c r="A247" s="27" t="s">
        <v>3296</v>
      </c>
      <c r="B247" s="27" t="s">
        <v>157</v>
      </c>
      <c r="C247" s="180" t="s">
        <v>3297</v>
      </c>
      <c r="D247" s="27" t="s">
        <v>1648</v>
      </c>
      <c r="E247" s="27" t="s">
        <v>255</v>
      </c>
      <c r="F247" s="150" t="s">
        <v>4441</v>
      </c>
      <c r="G247" s="150"/>
      <c r="H247" s="146">
        <f t="shared" si="22"/>
        <v>33.86</v>
      </c>
      <c r="I247" s="150"/>
      <c r="J247" s="146">
        <f t="shared" si="23"/>
        <v>2439.9008099999996</v>
      </c>
      <c r="K247" s="150"/>
      <c r="L247" s="147">
        <f t="shared" si="24"/>
        <v>2439.9008099999996</v>
      </c>
      <c r="M247" s="184">
        <f t="shared" si="25"/>
        <v>2.157725803978808E-4</v>
      </c>
      <c r="N247" s="149">
        <f t="shared" si="26"/>
        <v>6149930.9876771094</v>
      </c>
      <c r="O247" s="185">
        <f t="shared" si="27"/>
        <v>0.97958222351317759</v>
      </c>
      <c r="P247" s="187">
        <f>_xlfn.XLOOKUP(C247,Analítico!D:D,Analítico!I:I,0)</f>
        <v>33.86</v>
      </c>
      <c r="Q247" s="187">
        <f>_xlfn.XLOOKUP(C247,CPUs!D:D,CPUs!I:I,0)</f>
        <v>33.86</v>
      </c>
    </row>
    <row r="248" spans="1:17" ht="25.5" customHeight="1" x14ac:dyDescent="0.25">
      <c r="A248" s="27" t="s">
        <v>2858</v>
      </c>
      <c r="B248" s="27" t="s">
        <v>162</v>
      </c>
      <c r="C248" s="180" t="s">
        <v>2859</v>
      </c>
      <c r="D248" s="27" t="s">
        <v>1648</v>
      </c>
      <c r="E248" s="27" t="s">
        <v>164</v>
      </c>
      <c r="F248" s="150" t="s">
        <v>4283</v>
      </c>
      <c r="G248" s="150"/>
      <c r="H248" s="146">
        <f t="shared" si="22"/>
        <v>270.27999999999997</v>
      </c>
      <c r="I248" s="150"/>
      <c r="J248" s="146">
        <f t="shared" si="23"/>
        <v>2432.5199999999995</v>
      </c>
      <c r="K248" s="150"/>
      <c r="L248" s="147">
        <f t="shared" si="24"/>
        <v>2432.5199999999995</v>
      </c>
      <c r="M248" s="184">
        <f t="shared" si="25"/>
        <v>2.1451484958909172E-4</v>
      </c>
      <c r="N248" s="149">
        <f t="shared" si="26"/>
        <v>6152363.507677109</v>
      </c>
      <c r="O248" s="185">
        <f t="shared" si="27"/>
        <v>0.97979673836276671</v>
      </c>
      <c r="P248" s="187">
        <f>_xlfn.XLOOKUP(C248,Analítico!D:D,Analítico!I:I,0)</f>
        <v>270.27999999999997</v>
      </c>
      <c r="Q248" s="187">
        <f>_xlfn.XLOOKUP(C248,CPUs!D:D,CPUs!I:I,0)</f>
        <v>270.27999999999997</v>
      </c>
    </row>
    <row r="249" spans="1:17" ht="39" customHeight="1" x14ac:dyDescent="0.25">
      <c r="A249" s="27" t="s">
        <v>2811</v>
      </c>
      <c r="B249" s="27" t="s">
        <v>157</v>
      </c>
      <c r="C249" s="180" t="s">
        <v>2812</v>
      </c>
      <c r="D249" s="27" t="s">
        <v>1648</v>
      </c>
      <c r="E249" s="27" t="s">
        <v>255</v>
      </c>
      <c r="F249" s="150" t="s">
        <v>4442</v>
      </c>
      <c r="G249" s="150"/>
      <c r="H249" s="146">
        <f t="shared" si="22"/>
        <v>13.22</v>
      </c>
      <c r="I249" s="150"/>
      <c r="J249" s="146">
        <f t="shared" si="23"/>
        <v>2415.3376260000005</v>
      </c>
      <c r="K249" s="150"/>
      <c r="L249" s="147">
        <f t="shared" si="24"/>
        <v>2415.3376260000005</v>
      </c>
      <c r="M249" s="184">
        <f t="shared" si="25"/>
        <v>2.1158687811334101E-4</v>
      </c>
      <c r="N249" s="149">
        <f t="shared" si="26"/>
        <v>6154778.8453031089</v>
      </c>
      <c r="O249" s="185">
        <f t="shared" si="27"/>
        <v>0.98000832524088</v>
      </c>
      <c r="P249" s="187">
        <f>_xlfn.XLOOKUP(C249,Analítico!D:D,Analítico!I:I,0)</f>
        <v>13.22</v>
      </c>
      <c r="Q249" s="187">
        <f>_xlfn.XLOOKUP(C249,CPUs!D:D,CPUs!I:I,0)</f>
        <v>13.22</v>
      </c>
    </row>
    <row r="250" spans="1:17" ht="25.5" customHeight="1" x14ac:dyDescent="0.25">
      <c r="A250" s="27" t="s">
        <v>2774</v>
      </c>
      <c r="B250" s="27" t="s">
        <v>204</v>
      </c>
      <c r="C250" s="180" t="s">
        <v>2775</v>
      </c>
      <c r="D250" s="27" t="s">
        <v>1648</v>
      </c>
      <c r="E250" s="27" t="s">
        <v>596</v>
      </c>
      <c r="F250" s="150" t="s">
        <v>4443</v>
      </c>
      <c r="G250" s="150"/>
      <c r="H250" s="146">
        <f t="shared" si="22"/>
        <v>0.66</v>
      </c>
      <c r="I250" s="150"/>
      <c r="J250" s="146">
        <f t="shared" si="23"/>
        <v>2383.92</v>
      </c>
      <c r="K250" s="150"/>
      <c r="L250" s="147">
        <f t="shared" si="24"/>
        <v>2383.92</v>
      </c>
      <c r="M250" s="184">
        <f t="shared" si="25"/>
        <v>2.0623314103580969E-4</v>
      </c>
      <c r="N250" s="149">
        <f t="shared" si="26"/>
        <v>6157162.7653031088</v>
      </c>
      <c r="O250" s="185">
        <f t="shared" si="27"/>
        <v>0.98021455838191585</v>
      </c>
      <c r="P250" s="187">
        <f>_xlfn.XLOOKUP(C250,Analítico!D:D,Analítico!I:I,0)</f>
        <v>0.66</v>
      </c>
      <c r="Q250" s="187">
        <f>_xlfn.XLOOKUP(C250,CPUs!D:D,CPUs!I:I,0)</f>
        <v>0.66</v>
      </c>
    </row>
    <row r="251" spans="1:17" ht="39" customHeight="1" x14ac:dyDescent="0.25">
      <c r="A251" s="27" t="s">
        <v>3177</v>
      </c>
      <c r="B251" s="27" t="s">
        <v>157</v>
      </c>
      <c r="C251" s="180" t="s">
        <v>3178</v>
      </c>
      <c r="D251" s="27" t="s">
        <v>1648</v>
      </c>
      <c r="E251" s="27" t="s">
        <v>164</v>
      </c>
      <c r="F251" s="150" t="s">
        <v>4330</v>
      </c>
      <c r="G251" s="150"/>
      <c r="H251" s="146">
        <f t="shared" si="22"/>
        <v>482.03</v>
      </c>
      <c r="I251" s="150"/>
      <c r="J251" s="146">
        <f t="shared" si="23"/>
        <v>2410.1499999999996</v>
      </c>
      <c r="K251" s="150"/>
      <c r="L251" s="147">
        <f t="shared" si="24"/>
        <v>2410.1499999999996</v>
      </c>
      <c r="M251" s="184">
        <f t="shared" si="25"/>
        <v>2.107028779772209E-4</v>
      </c>
      <c r="N251" s="149">
        <f t="shared" si="26"/>
        <v>6159572.9153031092</v>
      </c>
      <c r="O251" s="185">
        <f t="shared" si="27"/>
        <v>0.98042526125989304</v>
      </c>
      <c r="P251" s="187">
        <f>_xlfn.XLOOKUP(C251,Analítico!D:D,Analítico!I:I,0)</f>
        <v>482.03</v>
      </c>
      <c r="Q251" s="187">
        <f>_xlfn.XLOOKUP(C251,CPUs!D:D,CPUs!I:I,0)</f>
        <v>482.03</v>
      </c>
    </row>
    <row r="252" spans="1:17" ht="24" customHeight="1" x14ac:dyDescent="0.25">
      <c r="A252" s="27" t="s">
        <v>2399</v>
      </c>
      <c r="B252" s="27" t="s">
        <v>157</v>
      </c>
      <c r="C252" s="180" t="s">
        <v>2400</v>
      </c>
      <c r="D252" s="27" t="s">
        <v>1643</v>
      </c>
      <c r="E252" s="27" t="s">
        <v>164</v>
      </c>
      <c r="F252" s="150" t="s">
        <v>4241</v>
      </c>
      <c r="G252" s="150"/>
      <c r="H252" s="146">
        <f t="shared" si="22"/>
        <v>2376.73</v>
      </c>
      <c r="I252" s="150"/>
      <c r="J252" s="146">
        <f t="shared" si="23"/>
        <v>2376.73</v>
      </c>
      <c r="K252" s="150"/>
      <c r="L252" s="147">
        <f t="shared" si="24"/>
        <v>2376.73</v>
      </c>
      <c r="M252" s="184">
        <f t="shared" si="25"/>
        <v>2.0500792530539608E-4</v>
      </c>
      <c r="N252" s="149">
        <f t="shared" si="26"/>
        <v>6161949.6453031097</v>
      </c>
      <c r="O252" s="185">
        <f t="shared" si="27"/>
        <v>0.98063026918519847</v>
      </c>
      <c r="P252" s="187">
        <f>_xlfn.XLOOKUP(C252,Analítico!D:D,Analítico!I:I,0)</f>
        <v>2376.73</v>
      </c>
      <c r="Q252" s="187">
        <f>_xlfn.XLOOKUP(C252,CPUs!D:D,CPUs!I:I,0)</f>
        <v>2376.73</v>
      </c>
    </row>
    <row r="253" spans="1:17" ht="24" customHeight="1" x14ac:dyDescent="0.25">
      <c r="A253" s="27" t="s">
        <v>1677</v>
      </c>
      <c r="B253" s="27" t="s">
        <v>196</v>
      </c>
      <c r="C253" s="180" t="s">
        <v>1678</v>
      </c>
      <c r="D253" s="27" t="s">
        <v>1665</v>
      </c>
      <c r="E253" s="27" t="s">
        <v>266</v>
      </c>
      <c r="F253" s="150" t="s">
        <v>4444</v>
      </c>
      <c r="G253" s="150"/>
      <c r="H253" s="146">
        <f t="shared" si="22"/>
        <v>24.36</v>
      </c>
      <c r="I253" s="150"/>
      <c r="J253" s="146">
        <f t="shared" si="23"/>
        <v>2363.1148799999996</v>
      </c>
      <c r="K253" s="150"/>
      <c r="L253" s="147">
        <f t="shared" si="24"/>
        <v>2363.1148799999996</v>
      </c>
      <c r="M253" s="184">
        <f t="shared" si="25"/>
        <v>2.0268783362313345E-4</v>
      </c>
      <c r="N253" s="149">
        <f t="shared" si="26"/>
        <v>6164312.7601831099</v>
      </c>
      <c r="O253" s="185">
        <f t="shared" si="27"/>
        <v>0.98083295701882156</v>
      </c>
      <c r="P253" s="187">
        <f>_xlfn.XLOOKUP(C253,Analítico!D:D,Analítico!I:I,0)</f>
        <v>24.36</v>
      </c>
      <c r="Q253" s="187">
        <f>_xlfn.XLOOKUP(C253,CPUs!D:D,CPUs!I:I,0)</f>
        <v>24.36</v>
      </c>
    </row>
    <row r="254" spans="1:17" ht="25.5" customHeight="1" x14ac:dyDescent="0.25">
      <c r="A254" s="27" t="s">
        <v>852</v>
      </c>
      <c r="B254" s="27" t="s">
        <v>145</v>
      </c>
      <c r="C254" s="180" t="s">
        <v>2629</v>
      </c>
      <c r="D254" s="27" t="s">
        <v>1643</v>
      </c>
      <c r="E254" s="27" t="s">
        <v>596</v>
      </c>
      <c r="F254" s="150" t="s">
        <v>4359</v>
      </c>
      <c r="G254" s="150" t="s">
        <v>4242</v>
      </c>
      <c r="H254" s="146">
        <f t="shared" si="22"/>
        <v>1179.4404000000002</v>
      </c>
      <c r="I254" s="150">
        <f>H254</f>
        <v>1179.4404000000002</v>
      </c>
      <c r="J254" s="146">
        <f t="shared" si="23"/>
        <v>2358.8808000000004</v>
      </c>
      <c r="K254" s="148">
        <f>G254*I254</f>
        <v>0</v>
      </c>
      <c r="L254" s="147">
        <f t="shared" si="24"/>
        <v>2358.8808000000004</v>
      </c>
      <c r="M254" s="184">
        <f t="shared" si="25"/>
        <v>2.0196632299450637E-4</v>
      </c>
      <c r="N254" s="149">
        <f t="shared" si="26"/>
        <v>6166671.6409831103</v>
      </c>
      <c r="O254" s="185">
        <f t="shared" si="27"/>
        <v>0.98103492334181608</v>
      </c>
      <c r="P254" s="187">
        <f>_xlfn.XLOOKUP(C254,Analítico!D:D,Analítico!I:I,0)</f>
        <v>1179.4404000000002</v>
      </c>
    </row>
    <row r="255" spans="1:17" ht="51.75" customHeight="1" x14ac:dyDescent="0.25">
      <c r="A255" s="27" t="s">
        <v>2106</v>
      </c>
      <c r="B255" s="27" t="s">
        <v>157</v>
      </c>
      <c r="C255" s="180" t="s">
        <v>2107</v>
      </c>
      <c r="D255" s="27" t="s">
        <v>1648</v>
      </c>
      <c r="E255" s="27" t="s">
        <v>259</v>
      </c>
      <c r="F255" s="150" t="s">
        <v>4445</v>
      </c>
      <c r="G255" s="150"/>
      <c r="H255" s="146">
        <f t="shared" si="22"/>
        <v>45.55</v>
      </c>
      <c r="I255" s="150"/>
      <c r="J255" s="146">
        <f t="shared" si="23"/>
        <v>2305.6157374999998</v>
      </c>
      <c r="K255" s="150"/>
      <c r="L255" s="147">
        <f t="shared" si="24"/>
        <v>2305.6157374999998</v>
      </c>
      <c r="M255" s="184">
        <f t="shared" si="25"/>
        <v>1.9288966201307916E-4</v>
      </c>
      <c r="N255" s="149">
        <f t="shared" si="26"/>
        <v>6168977.25672061</v>
      </c>
      <c r="O255" s="185">
        <f t="shared" si="27"/>
        <v>0.98122781300382911</v>
      </c>
      <c r="P255" s="187">
        <f>_xlfn.XLOOKUP(C255,Analítico!D:D,Analítico!I:I,0)</f>
        <v>45.55</v>
      </c>
      <c r="Q255" s="187">
        <f>_xlfn.XLOOKUP(C255,CPUs!D:D,CPUs!I:I,0)</f>
        <v>45.55</v>
      </c>
    </row>
    <row r="256" spans="1:17" ht="25.5" customHeight="1" x14ac:dyDescent="0.25">
      <c r="A256" s="27" t="s">
        <v>2835</v>
      </c>
      <c r="B256" s="27" t="s">
        <v>204</v>
      </c>
      <c r="C256" s="180" t="s">
        <v>2836</v>
      </c>
      <c r="D256" s="27" t="s">
        <v>1648</v>
      </c>
      <c r="E256" s="27" t="s">
        <v>596</v>
      </c>
      <c r="F256" s="150" t="s">
        <v>4241</v>
      </c>
      <c r="G256" s="150"/>
      <c r="H256" s="146">
        <f t="shared" si="22"/>
        <v>2264.19</v>
      </c>
      <c r="I256" s="150"/>
      <c r="J256" s="146">
        <f t="shared" si="23"/>
        <v>2264.19</v>
      </c>
      <c r="K256" s="150"/>
      <c r="L256" s="147">
        <f t="shared" si="24"/>
        <v>2264.19</v>
      </c>
      <c r="M256" s="184">
        <f t="shared" si="25"/>
        <v>1.8583048743324852E-4</v>
      </c>
      <c r="N256" s="149">
        <f t="shared" si="26"/>
        <v>6171241.4467206104</v>
      </c>
      <c r="O256" s="185">
        <f t="shared" si="27"/>
        <v>0.98141364349126237</v>
      </c>
      <c r="P256" s="187">
        <f>_xlfn.XLOOKUP(C256,Analítico!D:D,Analítico!I:I,0)</f>
        <v>2264.19</v>
      </c>
      <c r="Q256" s="187">
        <f>_xlfn.XLOOKUP(C256,CPUs!D:D,CPUs!I:I,0)</f>
        <v>2264.19</v>
      </c>
    </row>
    <row r="257" spans="1:17" ht="51.75" customHeight="1" x14ac:dyDescent="0.25">
      <c r="A257" s="27" t="s">
        <v>2427</v>
      </c>
      <c r="B257" s="27" t="s">
        <v>157</v>
      </c>
      <c r="C257" s="180" t="s">
        <v>2428</v>
      </c>
      <c r="D257" s="27" t="s">
        <v>1648</v>
      </c>
      <c r="E257" s="27" t="s">
        <v>255</v>
      </c>
      <c r="F257" s="150" t="s">
        <v>4446</v>
      </c>
      <c r="G257" s="150"/>
      <c r="H257" s="146">
        <f t="shared" si="22"/>
        <v>41.11</v>
      </c>
      <c r="I257" s="150"/>
      <c r="J257" s="146">
        <f t="shared" si="23"/>
        <v>2260.2848606800003</v>
      </c>
      <c r="K257" s="150"/>
      <c r="L257" s="147">
        <f t="shared" si="24"/>
        <v>2260.2848606800003</v>
      </c>
      <c r="M257" s="184">
        <f t="shared" si="25"/>
        <v>1.8516503011414975E-4</v>
      </c>
      <c r="N257" s="149">
        <f t="shared" si="26"/>
        <v>6173501.7315812903</v>
      </c>
      <c r="O257" s="185">
        <f t="shared" si="27"/>
        <v>0.98159880852137649</v>
      </c>
      <c r="P257" s="187">
        <f>_xlfn.XLOOKUP(C257,Analítico!D:D,Analítico!I:I,0)</f>
        <v>41.11</v>
      </c>
      <c r="Q257" s="187">
        <f>_xlfn.XLOOKUP(C257,CPUs!D:D,CPUs!I:I,0)</f>
        <v>41.11</v>
      </c>
    </row>
    <row r="258" spans="1:17" ht="24" customHeight="1" x14ac:dyDescent="0.25">
      <c r="A258" s="27" t="s">
        <v>2495</v>
      </c>
      <c r="B258" s="27" t="s">
        <v>157</v>
      </c>
      <c r="C258" s="180" t="s">
        <v>2496</v>
      </c>
      <c r="D258" s="27" t="s">
        <v>1648</v>
      </c>
      <c r="E258" s="27" t="s">
        <v>255</v>
      </c>
      <c r="F258" s="150" t="s">
        <v>4447</v>
      </c>
      <c r="G258" s="150"/>
      <c r="H258" s="146">
        <f t="shared" si="22"/>
        <v>11.34</v>
      </c>
      <c r="I258" s="150"/>
      <c r="J258" s="146">
        <f t="shared" si="23"/>
        <v>2216.0653514999999</v>
      </c>
      <c r="K258" s="150"/>
      <c r="L258" s="147">
        <f t="shared" si="24"/>
        <v>2216.0653514999999</v>
      </c>
      <c r="M258" s="184">
        <f t="shared" si="25"/>
        <v>1.7762978140225787E-4</v>
      </c>
      <c r="N258" s="149">
        <f t="shared" si="26"/>
        <v>6175717.7969327904</v>
      </c>
      <c r="O258" s="185">
        <f t="shared" si="27"/>
        <v>0.98177643830277872</v>
      </c>
      <c r="P258" s="187">
        <f>_xlfn.XLOOKUP(C258,Analítico!D:D,Analítico!I:I,0)</f>
        <v>11.34</v>
      </c>
      <c r="Q258" s="187">
        <f>_xlfn.XLOOKUP(C258,CPUs!D:D,CPUs!I:I,0)</f>
        <v>11.34</v>
      </c>
    </row>
    <row r="259" spans="1:17" ht="25.5" customHeight="1" x14ac:dyDescent="0.25">
      <c r="A259" s="27" t="s">
        <v>3102</v>
      </c>
      <c r="B259" s="27" t="s">
        <v>594</v>
      </c>
      <c r="C259" s="180" t="s">
        <v>3103</v>
      </c>
      <c r="D259" s="27" t="s">
        <v>1648</v>
      </c>
      <c r="E259" s="27" t="s">
        <v>3104</v>
      </c>
      <c r="F259" s="150" t="s">
        <v>4448</v>
      </c>
      <c r="G259" s="150"/>
      <c r="H259" s="146">
        <f t="shared" si="22"/>
        <v>23.09</v>
      </c>
      <c r="I259" s="150"/>
      <c r="J259" s="146">
        <f t="shared" si="23"/>
        <v>2184.5818439999998</v>
      </c>
      <c r="K259" s="150"/>
      <c r="L259" s="147">
        <f t="shared" si="24"/>
        <v>2184.5818439999998</v>
      </c>
      <c r="M259" s="184">
        <f t="shared" si="25"/>
        <v>1.7226481775307941E-4</v>
      </c>
      <c r="N259" s="149">
        <f t="shared" si="26"/>
        <v>6177902.3787767906</v>
      </c>
      <c r="O259" s="185">
        <f t="shared" si="27"/>
        <v>0.98194870312053184</v>
      </c>
      <c r="P259" s="187">
        <f>_xlfn.XLOOKUP(C259,Analítico!D:D,Analítico!I:I,0)</f>
        <v>23.09</v>
      </c>
      <c r="Q259" s="187">
        <f>_xlfn.XLOOKUP(C259,CPUs!D:D,CPUs!I:I,0)</f>
        <v>23.09</v>
      </c>
    </row>
    <row r="260" spans="1:17" ht="24" customHeight="1" x14ac:dyDescent="0.25">
      <c r="A260" s="27" t="s">
        <v>2962</v>
      </c>
      <c r="B260" s="27" t="s">
        <v>157</v>
      </c>
      <c r="C260" s="180" t="s">
        <v>2963</v>
      </c>
      <c r="D260" s="27" t="s">
        <v>1648</v>
      </c>
      <c r="E260" s="27" t="s">
        <v>164</v>
      </c>
      <c r="F260" s="150" t="s">
        <v>4385</v>
      </c>
      <c r="G260" s="150"/>
      <c r="H260" s="146">
        <f t="shared" si="22"/>
        <v>363.5</v>
      </c>
      <c r="I260" s="150"/>
      <c r="J260" s="146">
        <f t="shared" si="23"/>
        <v>2181</v>
      </c>
      <c r="K260" s="150"/>
      <c r="L260" s="147">
        <f t="shared" si="24"/>
        <v>2181</v>
      </c>
      <c r="M260" s="184">
        <f t="shared" si="25"/>
        <v>1.7165445174296992E-4</v>
      </c>
      <c r="N260" s="149">
        <f t="shared" si="26"/>
        <v>6180083.3787767906</v>
      </c>
      <c r="O260" s="185">
        <f t="shared" si="27"/>
        <v>0.98212035757227478</v>
      </c>
      <c r="P260" s="187">
        <f>_xlfn.XLOOKUP(C260,Analítico!D:D,Analítico!I:I,0)</f>
        <v>363.5</v>
      </c>
      <c r="Q260" s="187">
        <f>_xlfn.XLOOKUP(C260,CPUs!D:D,CPUs!I:I,0)</f>
        <v>363.5</v>
      </c>
    </row>
    <row r="261" spans="1:17" ht="25.5" customHeight="1" x14ac:dyDescent="0.25">
      <c r="A261" s="27" t="s">
        <v>3564</v>
      </c>
      <c r="B261" s="27" t="s">
        <v>157</v>
      </c>
      <c r="C261" s="180" t="s">
        <v>3565</v>
      </c>
      <c r="D261" s="27" t="s">
        <v>1665</v>
      </c>
      <c r="E261" s="27" t="s">
        <v>266</v>
      </c>
      <c r="F261" s="150" t="s">
        <v>4449</v>
      </c>
      <c r="G261" s="150"/>
      <c r="H261" s="146">
        <f t="shared" si="22"/>
        <v>18.7</v>
      </c>
      <c r="I261" s="150"/>
      <c r="J261" s="146">
        <f t="shared" si="23"/>
        <v>2176.6031205599998</v>
      </c>
      <c r="K261" s="150"/>
      <c r="L261" s="147">
        <f t="shared" si="24"/>
        <v>2176.6031205599998</v>
      </c>
      <c r="M261" s="184">
        <f t="shared" si="25"/>
        <v>1.7090519919017155E-4</v>
      </c>
      <c r="N261" s="149">
        <f t="shared" si="26"/>
        <v>6182259.9818973504</v>
      </c>
      <c r="O261" s="185">
        <f t="shared" si="27"/>
        <v>0.98229126277146495</v>
      </c>
      <c r="P261" s="187">
        <f>Q261</f>
        <v>18.7</v>
      </c>
      <c r="Q261" s="187">
        <f>_xlfn.XLOOKUP(C261,CPUs!D:D,CPUs!I:I,0)</f>
        <v>18.7</v>
      </c>
    </row>
    <row r="262" spans="1:17" ht="64.5" customHeight="1" x14ac:dyDescent="0.25">
      <c r="A262" s="27" t="s">
        <v>2386</v>
      </c>
      <c r="B262" s="27" t="s">
        <v>162</v>
      </c>
      <c r="C262" s="180" t="s">
        <v>2387</v>
      </c>
      <c r="D262" s="27" t="s">
        <v>1648</v>
      </c>
      <c r="E262" s="27" t="s">
        <v>164</v>
      </c>
      <c r="F262" s="150" t="s">
        <v>4319</v>
      </c>
      <c r="G262" s="150"/>
      <c r="H262" s="146">
        <f t="shared" si="22"/>
        <v>177.09</v>
      </c>
      <c r="I262" s="150"/>
      <c r="J262" s="146">
        <f t="shared" si="23"/>
        <v>2125.08</v>
      </c>
      <c r="K262" s="150"/>
      <c r="L262" s="147">
        <f t="shared" si="24"/>
        <v>2125.08</v>
      </c>
      <c r="M262" s="184">
        <f t="shared" si="25"/>
        <v>1.621253747409218E-4</v>
      </c>
      <c r="N262" s="149">
        <f t="shared" si="26"/>
        <v>6184385.0618973505</v>
      </c>
      <c r="O262" s="185">
        <f t="shared" si="27"/>
        <v>0.98245338814620586</v>
      </c>
      <c r="P262" s="187">
        <f>_xlfn.XLOOKUP(C262,Analítico!D:D,Analítico!I:I,0)</f>
        <v>177.09</v>
      </c>
      <c r="Q262" s="187">
        <f>_xlfn.XLOOKUP(C262,CPUs!D:D,CPUs!I:I,0)</f>
        <v>177.09</v>
      </c>
    </row>
    <row r="263" spans="1:17" ht="51.75" customHeight="1" x14ac:dyDescent="0.25">
      <c r="A263" s="27" t="s">
        <v>2982</v>
      </c>
      <c r="B263" s="27" t="s">
        <v>594</v>
      </c>
      <c r="C263" s="180" t="s">
        <v>2983</v>
      </c>
      <c r="D263" s="27" t="s">
        <v>1648</v>
      </c>
      <c r="E263" s="27" t="s">
        <v>596</v>
      </c>
      <c r="F263" s="150" t="s">
        <v>4450</v>
      </c>
      <c r="G263" s="150"/>
      <c r="H263" s="146">
        <f t="shared" ref="H263:H326" si="29">P263</f>
        <v>20.559644131147543</v>
      </c>
      <c r="I263" s="150"/>
      <c r="J263" s="146">
        <f t="shared" ref="J263:J326" si="30">F263*H263</f>
        <v>2179.3222779016396</v>
      </c>
      <c r="K263" s="150"/>
      <c r="L263" s="147">
        <f t="shared" ref="L263:L326" si="31">J263+K263</f>
        <v>2179.3222779016396</v>
      </c>
      <c r="M263" s="184">
        <f t="shared" ref="M263:M326" si="32">L263/$M$909-0.0002</f>
        <v>1.7136855862667319E-4</v>
      </c>
      <c r="N263" s="149">
        <f t="shared" si="26"/>
        <v>6186564.3841752522</v>
      </c>
      <c r="O263" s="185">
        <f t="shared" si="27"/>
        <v>0.98262475670483251</v>
      </c>
      <c r="P263" s="191">
        <f>'Sintético MO EQ MAT'!J452/1.22</f>
        <v>20.559644131147543</v>
      </c>
    </row>
    <row r="264" spans="1:17" ht="25.5" customHeight="1" x14ac:dyDescent="0.25">
      <c r="A264" s="27" t="s">
        <v>3153</v>
      </c>
      <c r="B264" s="27" t="s">
        <v>157</v>
      </c>
      <c r="C264" s="180" t="s">
        <v>3154</v>
      </c>
      <c r="D264" s="27" t="s">
        <v>1665</v>
      </c>
      <c r="E264" s="27" t="s">
        <v>266</v>
      </c>
      <c r="F264" s="150" t="s">
        <v>4451</v>
      </c>
      <c r="G264" s="150"/>
      <c r="H264" s="146">
        <f t="shared" si="29"/>
        <v>20.32</v>
      </c>
      <c r="I264" s="150"/>
      <c r="J264" s="146">
        <f t="shared" si="30"/>
        <v>2085.71140896</v>
      </c>
      <c r="K264" s="150"/>
      <c r="L264" s="147">
        <f t="shared" si="31"/>
        <v>2085.71140896</v>
      </c>
      <c r="M264" s="184">
        <f t="shared" si="32"/>
        <v>1.5541674928522977E-4</v>
      </c>
      <c r="N264" s="149">
        <f t="shared" ref="N264:N327" si="33">N263+L264</f>
        <v>6188650.0955842119</v>
      </c>
      <c r="O264" s="185">
        <f t="shared" ref="O264:O327" si="34">M264+O263</f>
        <v>0.98278017345411772</v>
      </c>
      <c r="P264" s="187">
        <f>_xlfn.XLOOKUP(C264,Analítico!D:D,Analítico!I:I,0)</f>
        <v>20.32</v>
      </c>
      <c r="Q264" s="187">
        <f>_xlfn.XLOOKUP(C264,CPUs!D:D,CPUs!I:I,0)</f>
        <v>20.32</v>
      </c>
    </row>
    <row r="265" spans="1:17" ht="24" customHeight="1" x14ac:dyDescent="0.25">
      <c r="A265" s="27" t="s">
        <v>1727</v>
      </c>
      <c r="B265" s="27" t="s">
        <v>196</v>
      </c>
      <c r="C265" s="180" t="s">
        <v>1728</v>
      </c>
      <c r="D265" s="27" t="s">
        <v>1665</v>
      </c>
      <c r="E265" s="27" t="s">
        <v>266</v>
      </c>
      <c r="F265" s="150" t="s">
        <v>4452</v>
      </c>
      <c r="G265" s="150"/>
      <c r="H265" s="146">
        <f t="shared" si="29"/>
        <v>20.010000000000002</v>
      </c>
      <c r="I265" s="150"/>
      <c r="J265" s="146">
        <f t="shared" si="30"/>
        <v>2047.4632200000003</v>
      </c>
      <c r="K265" s="150"/>
      <c r="L265" s="147">
        <f t="shared" si="31"/>
        <v>2047.4632200000003</v>
      </c>
      <c r="M265" s="184">
        <f t="shared" si="32"/>
        <v>1.4889904653507381E-4</v>
      </c>
      <c r="N265" s="149">
        <f t="shared" si="33"/>
        <v>6190697.5588042121</v>
      </c>
      <c r="O265" s="185">
        <f t="shared" si="34"/>
        <v>0.98292907250065276</v>
      </c>
      <c r="P265" s="187">
        <f>_xlfn.XLOOKUP(C265,Analítico!D:D,Analítico!I:I,0)</f>
        <v>20.010000000000002</v>
      </c>
      <c r="Q265" s="187">
        <f>_xlfn.XLOOKUP(C265,CPUs!D:D,CPUs!I:I,0)</f>
        <v>20.010000000000002</v>
      </c>
    </row>
    <row r="266" spans="1:17" ht="25.5" customHeight="1" x14ac:dyDescent="0.25">
      <c r="A266" s="27" t="s">
        <v>2964</v>
      </c>
      <c r="B266" s="27" t="s">
        <v>157</v>
      </c>
      <c r="C266" s="180" t="s">
        <v>2965</v>
      </c>
      <c r="D266" s="27" t="s">
        <v>1648</v>
      </c>
      <c r="E266" s="27" t="s">
        <v>164</v>
      </c>
      <c r="F266" s="150" t="s">
        <v>4385</v>
      </c>
      <c r="G266" s="150"/>
      <c r="H266" s="146">
        <f t="shared" si="29"/>
        <v>340.49</v>
      </c>
      <c r="I266" s="150"/>
      <c r="J266" s="146">
        <f t="shared" si="30"/>
        <v>2042.94</v>
      </c>
      <c r="K266" s="150"/>
      <c r="L266" s="147">
        <f t="shared" si="31"/>
        <v>2042.94</v>
      </c>
      <c r="M266" s="184">
        <f t="shared" si="32"/>
        <v>1.4812826485272032E-4</v>
      </c>
      <c r="N266" s="149">
        <f t="shared" si="33"/>
        <v>6192740.4988042125</v>
      </c>
      <c r="O266" s="185">
        <f t="shared" si="34"/>
        <v>0.98307720076550542</v>
      </c>
      <c r="P266" s="187">
        <f>_xlfn.XLOOKUP(C266,Analítico!D:D,Analítico!I:I,0)</f>
        <v>340.49</v>
      </c>
      <c r="Q266" s="187">
        <f>_xlfn.XLOOKUP(C266,CPUs!D:D,CPUs!I:I,0)</f>
        <v>340.49</v>
      </c>
    </row>
    <row r="267" spans="1:17" ht="78" customHeight="1" x14ac:dyDescent="0.25">
      <c r="A267" s="27" t="s">
        <v>2176</v>
      </c>
      <c r="B267" s="27" t="s">
        <v>162</v>
      </c>
      <c r="C267" s="180" t="s">
        <v>2177</v>
      </c>
      <c r="D267" s="27" t="s">
        <v>1648</v>
      </c>
      <c r="E267" s="27" t="s">
        <v>164</v>
      </c>
      <c r="F267" s="150" t="s">
        <v>4315</v>
      </c>
      <c r="G267" s="150"/>
      <c r="H267" s="146">
        <f t="shared" si="29"/>
        <v>72.63</v>
      </c>
      <c r="I267" s="150"/>
      <c r="J267" s="146">
        <f t="shared" si="30"/>
        <v>2033.6399999999999</v>
      </c>
      <c r="K267" s="150"/>
      <c r="L267" s="147">
        <f t="shared" si="31"/>
        <v>2033.6399999999999</v>
      </c>
      <c r="M267" s="184">
        <f t="shared" si="32"/>
        <v>1.4654349346289466E-4</v>
      </c>
      <c r="N267" s="149">
        <f t="shared" si="33"/>
        <v>6194774.1388042122</v>
      </c>
      <c r="O267" s="185">
        <f t="shared" si="34"/>
        <v>0.9832237442589683</v>
      </c>
      <c r="P267" s="187">
        <f>_xlfn.XLOOKUP(C267,Analítico!D:D,Analítico!I:I,0)</f>
        <v>72.63</v>
      </c>
      <c r="Q267" s="187">
        <f>_xlfn.XLOOKUP(C267,CPUs!D:D,CPUs!I:I,0)</f>
        <v>72.63</v>
      </c>
    </row>
    <row r="268" spans="1:17" ht="24" customHeight="1" x14ac:dyDescent="0.25">
      <c r="A268" s="27" t="s">
        <v>1953</v>
      </c>
      <c r="B268" s="27" t="s">
        <v>157</v>
      </c>
      <c r="C268" s="180" t="s">
        <v>1954</v>
      </c>
      <c r="D268" s="27" t="s">
        <v>1648</v>
      </c>
      <c r="E268" s="27" t="s">
        <v>164</v>
      </c>
      <c r="F268" s="150" t="s">
        <v>4453</v>
      </c>
      <c r="G268" s="150"/>
      <c r="H268" s="146">
        <f t="shared" si="29"/>
        <v>25.49</v>
      </c>
      <c r="I268" s="150"/>
      <c r="J268" s="146">
        <f t="shared" si="30"/>
        <v>2034.6372899999999</v>
      </c>
      <c r="K268" s="150"/>
      <c r="L268" s="147">
        <f t="shared" si="31"/>
        <v>2034.6372899999999</v>
      </c>
      <c r="M268" s="184">
        <f t="shared" si="32"/>
        <v>1.4671343718970751E-4</v>
      </c>
      <c r="N268" s="149">
        <f t="shared" si="33"/>
        <v>6196808.7760942122</v>
      </c>
      <c r="O268" s="185">
        <f t="shared" si="34"/>
        <v>0.98337045769615805</v>
      </c>
      <c r="P268" s="187">
        <f>_xlfn.XLOOKUP(C268,Analítico!D:D,Analítico!I:I,0)</f>
        <v>25.49</v>
      </c>
      <c r="Q268" s="187">
        <f>_xlfn.XLOOKUP(C268,CPUs!D:D,CPUs!I:I,0)</f>
        <v>25.49</v>
      </c>
    </row>
    <row r="269" spans="1:17" ht="24" customHeight="1" x14ac:dyDescent="0.25">
      <c r="A269" s="27" t="s">
        <v>1855</v>
      </c>
      <c r="B269" s="27" t="s">
        <v>162</v>
      </c>
      <c r="C269" s="180" t="s">
        <v>1856</v>
      </c>
      <c r="D269" s="27" t="s">
        <v>1648</v>
      </c>
      <c r="E269" s="27" t="s">
        <v>164</v>
      </c>
      <c r="F269" s="150" t="s">
        <v>4385</v>
      </c>
      <c r="G269" s="150"/>
      <c r="H269" s="146">
        <f t="shared" si="29"/>
        <v>336.14</v>
      </c>
      <c r="I269" s="150"/>
      <c r="J269" s="146">
        <f t="shared" si="30"/>
        <v>2016.84</v>
      </c>
      <c r="K269" s="150"/>
      <c r="L269" s="147">
        <f t="shared" si="31"/>
        <v>2016.84</v>
      </c>
      <c r="M269" s="184">
        <f t="shared" si="32"/>
        <v>1.4368068062966136E-4</v>
      </c>
      <c r="N269" s="149">
        <f t="shared" si="33"/>
        <v>6198825.616094212</v>
      </c>
      <c r="O269" s="185">
        <f t="shared" si="34"/>
        <v>0.98351413837678769</v>
      </c>
      <c r="P269" s="187">
        <f>_xlfn.XLOOKUP(C269,Analítico!D:D,Analítico!I:I,0)</f>
        <v>336.14</v>
      </c>
      <c r="Q269" s="187">
        <f>_xlfn.XLOOKUP(C269,CPUs!D:D,CPUs!I:I,0)</f>
        <v>336.14</v>
      </c>
    </row>
    <row r="270" spans="1:17" ht="25.5" customHeight="1" x14ac:dyDescent="0.25">
      <c r="A270" s="27" t="s">
        <v>2966</v>
      </c>
      <c r="B270" s="27" t="s">
        <v>157</v>
      </c>
      <c r="C270" s="180" t="s">
        <v>2967</v>
      </c>
      <c r="D270" s="27" t="s">
        <v>1648</v>
      </c>
      <c r="E270" s="27" t="s">
        <v>164</v>
      </c>
      <c r="F270" s="150" t="s">
        <v>4454</v>
      </c>
      <c r="G270" s="150"/>
      <c r="H270" s="146">
        <f t="shared" si="29"/>
        <v>18.46</v>
      </c>
      <c r="I270" s="150"/>
      <c r="J270" s="146">
        <f t="shared" si="30"/>
        <v>2012.14</v>
      </c>
      <c r="K270" s="150"/>
      <c r="L270" s="147">
        <f t="shared" si="31"/>
        <v>2012.14</v>
      </c>
      <c r="M270" s="184">
        <f t="shared" si="32"/>
        <v>1.428797746584592E-4</v>
      </c>
      <c r="N270" s="149">
        <f t="shared" si="33"/>
        <v>6200837.7560942117</v>
      </c>
      <c r="O270" s="185">
        <f t="shared" si="34"/>
        <v>0.98365701815144613</v>
      </c>
      <c r="P270" s="187">
        <f>_xlfn.XLOOKUP(C270,Analítico!D:D,Analítico!I:I,0)</f>
        <v>18.46</v>
      </c>
      <c r="Q270" s="187">
        <f>_xlfn.XLOOKUP(C270,CPUs!D:D,CPUs!I:I,0)</f>
        <v>18.46</v>
      </c>
    </row>
    <row r="271" spans="1:17" ht="24" customHeight="1" x14ac:dyDescent="0.25">
      <c r="A271" s="27" t="s">
        <v>2972</v>
      </c>
      <c r="B271" s="27" t="s">
        <v>157</v>
      </c>
      <c r="C271" s="180" t="s">
        <v>2973</v>
      </c>
      <c r="D271" s="27" t="s">
        <v>1648</v>
      </c>
      <c r="E271" s="27" t="s">
        <v>164</v>
      </c>
      <c r="F271" s="150" t="s">
        <v>4433</v>
      </c>
      <c r="G271" s="150"/>
      <c r="H271" s="146">
        <f t="shared" si="29"/>
        <v>663.45</v>
      </c>
      <c r="I271" s="150"/>
      <c r="J271" s="146">
        <f t="shared" si="30"/>
        <v>1990.3500000000001</v>
      </c>
      <c r="K271" s="150"/>
      <c r="L271" s="147">
        <f t="shared" si="31"/>
        <v>1990.3500000000001</v>
      </c>
      <c r="M271" s="184">
        <f t="shared" si="32"/>
        <v>1.3916663825154526E-4</v>
      </c>
      <c r="N271" s="149">
        <f t="shared" si="33"/>
        <v>6202828.1060942113</v>
      </c>
      <c r="O271" s="185">
        <f t="shared" si="34"/>
        <v>0.98379618478969766</v>
      </c>
      <c r="P271" s="187">
        <f>_xlfn.XLOOKUP(C271,Analítico!D:D,Analítico!I:I,0)</f>
        <v>663.45</v>
      </c>
      <c r="Q271" s="187">
        <f>_xlfn.XLOOKUP(C271,CPUs!D:D,CPUs!I:I,0)</f>
        <v>663.45</v>
      </c>
    </row>
    <row r="272" spans="1:17" ht="25.5" customHeight="1" x14ac:dyDescent="0.25">
      <c r="A272" s="27" t="s">
        <v>2695</v>
      </c>
      <c r="B272" s="27" t="s">
        <v>162</v>
      </c>
      <c r="C272" s="180" t="s">
        <v>955</v>
      </c>
      <c r="D272" s="27" t="s">
        <v>1648</v>
      </c>
      <c r="E272" s="27" t="s">
        <v>164</v>
      </c>
      <c r="F272" s="150" t="s">
        <v>4455</v>
      </c>
      <c r="G272" s="150"/>
      <c r="H272" s="146">
        <f t="shared" si="29"/>
        <v>47.951019540983609</v>
      </c>
      <c r="I272" s="150"/>
      <c r="J272" s="146">
        <f t="shared" si="30"/>
        <v>2253.6979184262295</v>
      </c>
      <c r="K272" s="150"/>
      <c r="L272" s="147">
        <f t="shared" si="31"/>
        <v>2253.6979184262295</v>
      </c>
      <c r="M272" s="184">
        <f t="shared" si="32"/>
        <v>1.8404257875606278E-4</v>
      </c>
      <c r="N272" s="149">
        <f t="shared" si="33"/>
        <v>6205081.8040126376</v>
      </c>
      <c r="O272" s="185">
        <f t="shared" si="34"/>
        <v>0.9839802273684537</v>
      </c>
      <c r="P272" s="187">
        <f>_xlfn.XLOOKUP(C272,Analítico!D:D,Analítico!I:I,0)</f>
        <v>47.951019540983609</v>
      </c>
      <c r="Q272" s="187">
        <f>_xlfn.XLOOKUP(C272,CPUs!D:D,CPUs!I:I,0)</f>
        <v>47.951019540983609</v>
      </c>
    </row>
    <row r="273" spans="1:17" ht="25.5" customHeight="1" x14ac:dyDescent="0.25">
      <c r="A273" s="27" t="s">
        <v>1516</v>
      </c>
      <c r="B273" s="27" t="s">
        <v>162</v>
      </c>
      <c r="C273" s="180" t="s">
        <v>1517</v>
      </c>
      <c r="D273" s="27" t="s">
        <v>1648</v>
      </c>
      <c r="E273" s="27" t="s">
        <v>164</v>
      </c>
      <c r="F273" s="150" t="s">
        <v>4359</v>
      </c>
      <c r="G273" s="150"/>
      <c r="H273" s="146">
        <f t="shared" si="29"/>
        <v>989.68</v>
      </c>
      <c r="I273" s="150"/>
      <c r="J273" s="146">
        <f t="shared" si="30"/>
        <v>1979.36</v>
      </c>
      <c r="K273" s="150"/>
      <c r="L273" s="147">
        <f t="shared" si="31"/>
        <v>1979.36</v>
      </c>
      <c r="M273" s="184">
        <f t="shared" si="32"/>
        <v>1.372938815231384E-4</v>
      </c>
      <c r="N273" s="149">
        <f t="shared" si="33"/>
        <v>6207061.1640126379</v>
      </c>
      <c r="O273" s="185">
        <f t="shared" si="34"/>
        <v>0.98411752124997687</v>
      </c>
      <c r="P273" s="187">
        <f>_xlfn.XLOOKUP(C273,Analítico!D:D,Analítico!I:I,0)</f>
        <v>989.68</v>
      </c>
      <c r="Q273" s="187">
        <f>_xlfn.XLOOKUP(C273,CPUs!D:D,CPUs!I:I,0)</f>
        <v>989.68</v>
      </c>
    </row>
    <row r="274" spans="1:17" ht="24" customHeight="1" x14ac:dyDescent="0.25">
      <c r="A274" s="27" t="s">
        <v>1707</v>
      </c>
      <c r="B274" s="27" t="s">
        <v>196</v>
      </c>
      <c r="C274" s="180" t="s">
        <v>1708</v>
      </c>
      <c r="D274" s="27" t="s">
        <v>1665</v>
      </c>
      <c r="E274" s="27" t="s">
        <v>266</v>
      </c>
      <c r="F274" s="150" t="s">
        <v>4444</v>
      </c>
      <c r="G274" s="150"/>
      <c r="H274" s="146">
        <f t="shared" si="29"/>
        <v>20.010000000000002</v>
      </c>
      <c r="I274" s="150"/>
      <c r="J274" s="146">
        <f t="shared" si="30"/>
        <v>1941.1300800000001</v>
      </c>
      <c r="K274" s="150"/>
      <c r="L274" s="147">
        <f t="shared" si="31"/>
        <v>1941.1300800000001</v>
      </c>
      <c r="M274" s="184">
        <f t="shared" si="32"/>
        <v>1.3077929190471682E-4</v>
      </c>
      <c r="N274" s="149">
        <f t="shared" si="33"/>
        <v>6209002.2940926375</v>
      </c>
      <c r="O274" s="185">
        <f t="shared" si="34"/>
        <v>0.98424830054188162</v>
      </c>
      <c r="P274" s="187">
        <f>_xlfn.XLOOKUP(C274,Analítico!D:D,Analítico!I:I,0)</f>
        <v>20.010000000000002</v>
      </c>
      <c r="Q274" s="187">
        <f>_xlfn.XLOOKUP(C274,CPUs!D:D,CPUs!I:I,0)</f>
        <v>20.010000000000002</v>
      </c>
    </row>
    <row r="275" spans="1:17" ht="25.5" customHeight="1" x14ac:dyDescent="0.25">
      <c r="A275" s="27" t="s">
        <v>831</v>
      </c>
      <c r="B275" s="27" t="s">
        <v>196</v>
      </c>
      <c r="C275" s="180" t="s">
        <v>2621</v>
      </c>
      <c r="D275" s="27" t="s">
        <v>1648</v>
      </c>
      <c r="E275" s="27" t="s">
        <v>255</v>
      </c>
      <c r="F275" s="150" t="s">
        <v>4456</v>
      </c>
      <c r="G275" s="150"/>
      <c r="H275" s="146">
        <f t="shared" si="29"/>
        <v>19.399538819672131</v>
      </c>
      <c r="I275" s="150"/>
      <c r="J275" s="146">
        <f t="shared" si="30"/>
        <v>1936.6559603678688</v>
      </c>
      <c r="K275" s="150"/>
      <c r="L275" s="147">
        <f t="shared" si="31"/>
        <v>1936.6559603678688</v>
      </c>
      <c r="M275" s="184">
        <f t="shared" si="32"/>
        <v>1.300168771963664E-4</v>
      </c>
      <c r="N275" s="149">
        <f t="shared" si="33"/>
        <v>6210938.9500530055</v>
      </c>
      <c r="O275" s="185">
        <f t="shared" si="34"/>
        <v>0.984378317419078</v>
      </c>
      <c r="P275" s="187">
        <f>_xlfn.XLOOKUP(C275,Analítico!D:D,Analítico!I:I,0)</f>
        <v>19.399538819672131</v>
      </c>
    </row>
    <row r="276" spans="1:17" ht="25.5" customHeight="1" x14ac:dyDescent="0.25">
      <c r="A276" s="27" t="s">
        <v>2341</v>
      </c>
      <c r="B276" s="27" t="s">
        <v>162</v>
      </c>
      <c r="C276" s="180" t="s">
        <v>2342</v>
      </c>
      <c r="D276" s="27" t="s">
        <v>1648</v>
      </c>
      <c r="E276" s="27" t="s">
        <v>164</v>
      </c>
      <c r="F276" s="150" t="s">
        <v>4433</v>
      </c>
      <c r="G276" s="150"/>
      <c r="H276" s="146">
        <f t="shared" si="29"/>
        <v>643.77</v>
      </c>
      <c r="I276" s="150"/>
      <c r="J276" s="146">
        <f t="shared" si="30"/>
        <v>1931.31</v>
      </c>
      <c r="K276" s="150"/>
      <c r="L276" s="147">
        <f t="shared" si="31"/>
        <v>1931.31</v>
      </c>
      <c r="M276" s="184">
        <f t="shared" si="32"/>
        <v>1.2910589600903952E-4</v>
      </c>
      <c r="N276" s="149">
        <f t="shared" si="33"/>
        <v>6212870.2600530051</v>
      </c>
      <c r="O276" s="185">
        <f t="shared" si="34"/>
        <v>0.984507423315087</v>
      </c>
      <c r="P276" s="187">
        <f>_xlfn.XLOOKUP(C276,Analítico!D:D,Analítico!I:I,0)</f>
        <v>643.77</v>
      </c>
      <c r="Q276" s="187">
        <f>_xlfn.XLOOKUP(C276,CPUs!D:D,CPUs!I:I,0)</f>
        <v>643.77</v>
      </c>
    </row>
    <row r="277" spans="1:17" ht="24" customHeight="1" x14ac:dyDescent="0.25">
      <c r="A277" s="27" t="s">
        <v>2031</v>
      </c>
      <c r="B277" s="27" t="s">
        <v>157</v>
      </c>
      <c r="C277" s="180" t="s">
        <v>2032</v>
      </c>
      <c r="D277" s="27" t="s">
        <v>1648</v>
      </c>
      <c r="E277" s="27" t="s">
        <v>1724</v>
      </c>
      <c r="F277" s="150" t="s">
        <v>4457</v>
      </c>
      <c r="G277" s="150"/>
      <c r="H277" s="146">
        <f t="shared" si="29"/>
        <v>17.46</v>
      </c>
      <c r="I277" s="150"/>
      <c r="J277" s="146">
        <f t="shared" si="30"/>
        <v>1918.8784439999999</v>
      </c>
      <c r="K277" s="150"/>
      <c r="L277" s="147">
        <f t="shared" si="31"/>
        <v>1918.8784439999999</v>
      </c>
      <c r="M277" s="184">
        <f t="shared" si="32"/>
        <v>1.2698749017250034E-4</v>
      </c>
      <c r="N277" s="149">
        <f t="shared" si="33"/>
        <v>6214789.1384970052</v>
      </c>
      <c r="O277" s="185">
        <f t="shared" si="34"/>
        <v>0.98463441080525949</v>
      </c>
      <c r="P277" s="187">
        <f>_xlfn.XLOOKUP(C277,Analítico!D:D,Analítico!I:I,0)</f>
        <v>17.46</v>
      </c>
      <c r="Q277" s="187">
        <f>_xlfn.XLOOKUP(C277,CPUs!D:D,CPUs!I:I,0)</f>
        <v>17.46</v>
      </c>
    </row>
    <row r="278" spans="1:17" ht="39" customHeight="1" x14ac:dyDescent="0.25">
      <c r="A278" s="27" t="s">
        <v>1713</v>
      </c>
      <c r="B278" s="27" t="s">
        <v>196</v>
      </c>
      <c r="C278" s="180" t="s">
        <v>1714</v>
      </c>
      <c r="D278" s="27" t="s">
        <v>1648</v>
      </c>
      <c r="E278" s="27" t="s">
        <v>164</v>
      </c>
      <c r="F278" s="150" t="s">
        <v>4458</v>
      </c>
      <c r="G278" s="150"/>
      <c r="H278" s="146">
        <f t="shared" si="29"/>
        <v>2.79</v>
      </c>
      <c r="I278" s="150"/>
      <c r="J278" s="146">
        <f t="shared" si="30"/>
        <v>1889.2764</v>
      </c>
      <c r="K278" s="150"/>
      <c r="L278" s="147">
        <f t="shared" si="31"/>
        <v>1889.2764</v>
      </c>
      <c r="M278" s="184">
        <f t="shared" si="32"/>
        <v>1.2194313830028971E-4</v>
      </c>
      <c r="N278" s="149">
        <f t="shared" si="33"/>
        <v>6216678.4148970051</v>
      </c>
      <c r="O278" s="185">
        <f t="shared" si="34"/>
        <v>0.98475635394355976</v>
      </c>
      <c r="P278" s="187">
        <f>_xlfn.XLOOKUP(C278,Analítico!D:D,Analítico!I:I,0)</f>
        <v>2.79</v>
      </c>
      <c r="Q278" s="187">
        <f>_xlfn.XLOOKUP(C278,CPUs!D:D,CPUs!I:I,0)</f>
        <v>2.79</v>
      </c>
    </row>
    <row r="279" spans="1:17" ht="24" customHeight="1" x14ac:dyDescent="0.25">
      <c r="A279" s="27" t="s">
        <v>172</v>
      </c>
      <c r="B279" s="27" t="s">
        <v>145</v>
      </c>
      <c r="C279" s="180" t="s">
        <v>173</v>
      </c>
      <c r="D279" s="27" t="s">
        <v>1653</v>
      </c>
      <c r="E279" s="27" t="s">
        <v>164</v>
      </c>
      <c r="F279" s="150" t="s">
        <v>4241</v>
      </c>
      <c r="G279" s="150"/>
      <c r="H279" s="146">
        <f t="shared" si="29"/>
        <v>1887.1046400000002</v>
      </c>
      <c r="I279" s="150"/>
      <c r="J279" s="146">
        <f t="shared" si="30"/>
        <v>1887.1046400000002</v>
      </c>
      <c r="K279" s="150"/>
      <c r="L279" s="147">
        <f t="shared" si="31"/>
        <v>1887.1046400000002</v>
      </c>
      <c r="M279" s="184">
        <f t="shared" si="32"/>
        <v>1.2157305839560509E-4</v>
      </c>
      <c r="N279" s="149">
        <f t="shared" si="33"/>
        <v>6218565.5195370046</v>
      </c>
      <c r="O279" s="185">
        <f t="shared" si="34"/>
        <v>0.98487792700195531</v>
      </c>
      <c r="P279" s="187">
        <f>_xlfn.XLOOKUP(C279,Analítico!D:D,Analítico!I:I,0)</f>
        <v>1887.1046400000002</v>
      </c>
    </row>
    <row r="280" spans="1:17" ht="25.5" customHeight="1" x14ac:dyDescent="0.25">
      <c r="A280" s="27" t="s">
        <v>2243</v>
      </c>
      <c r="B280" s="27" t="s">
        <v>157</v>
      </c>
      <c r="C280" s="180" t="s">
        <v>2244</v>
      </c>
      <c r="D280" s="27" t="s">
        <v>1648</v>
      </c>
      <c r="E280" s="27" t="s">
        <v>164</v>
      </c>
      <c r="F280" s="150" t="s">
        <v>4459</v>
      </c>
      <c r="G280" s="150"/>
      <c r="H280" s="146">
        <f t="shared" si="29"/>
        <v>77.86</v>
      </c>
      <c r="I280" s="150"/>
      <c r="J280" s="146">
        <f t="shared" si="30"/>
        <v>1868.6399999999999</v>
      </c>
      <c r="K280" s="150"/>
      <c r="L280" s="147">
        <f t="shared" si="31"/>
        <v>1868.6399999999999</v>
      </c>
      <c r="M280" s="184">
        <f t="shared" si="32"/>
        <v>1.1842658170792446E-4</v>
      </c>
      <c r="N280" s="149">
        <f t="shared" si="33"/>
        <v>6220434.1595370043</v>
      </c>
      <c r="O280" s="185">
        <f t="shared" si="34"/>
        <v>0.98499635358366322</v>
      </c>
      <c r="P280" s="187">
        <f>_xlfn.XLOOKUP(C280,Analítico!D:D,Analítico!I:I,0)</f>
        <v>77.86</v>
      </c>
      <c r="Q280" s="187">
        <f>_xlfn.XLOOKUP(C280,CPUs!D:D,CPUs!I:I,0)</f>
        <v>77.86</v>
      </c>
    </row>
    <row r="281" spans="1:17" ht="24" customHeight="1" x14ac:dyDescent="0.25">
      <c r="A281" s="27" t="s">
        <v>2572</v>
      </c>
      <c r="B281" s="27" t="s">
        <v>157</v>
      </c>
      <c r="C281" s="180" t="s">
        <v>2573</v>
      </c>
      <c r="D281" s="27" t="s">
        <v>1648</v>
      </c>
      <c r="E281" s="27" t="s">
        <v>255</v>
      </c>
      <c r="F281" s="150" t="s">
        <v>4370</v>
      </c>
      <c r="G281" s="150"/>
      <c r="H281" s="146">
        <f t="shared" si="29"/>
        <v>11.47</v>
      </c>
      <c r="I281" s="150"/>
      <c r="J281" s="146">
        <f t="shared" si="30"/>
        <v>1815.3626350000002</v>
      </c>
      <c r="K281" s="150"/>
      <c r="L281" s="147">
        <f t="shared" si="31"/>
        <v>1815.3626350000002</v>
      </c>
      <c r="M281" s="184">
        <f t="shared" si="32"/>
        <v>1.0934782431251642E-4</v>
      </c>
      <c r="N281" s="149">
        <f t="shared" si="33"/>
        <v>6222249.522172004</v>
      </c>
      <c r="O281" s="185">
        <f t="shared" si="34"/>
        <v>0.98510570140797571</v>
      </c>
      <c r="P281" s="187">
        <f>_xlfn.XLOOKUP(C281,Analítico!D:D,Analítico!I:I,0)</f>
        <v>11.47</v>
      </c>
      <c r="Q281" s="187">
        <f>_xlfn.XLOOKUP(C281,CPUs!D:D,CPUs!I:I,0)</f>
        <v>11.47</v>
      </c>
    </row>
    <row r="282" spans="1:17" ht="25.5" customHeight="1" x14ac:dyDescent="0.25">
      <c r="A282" s="27" t="s">
        <v>2096</v>
      </c>
      <c r="B282" s="27" t="s">
        <v>162</v>
      </c>
      <c r="C282" s="180" t="s">
        <v>2097</v>
      </c>
      <c r="D282" s="27" t="s">
        <v>1648</v>
      </c>
      <c r="E282" s="27" t="s">
        <v>259</v>
      </c>
      <c r="F282" s="150" t="s">
        <v>4460</v>
      </c>
      <c r="G282" s="150"/>
      <c r="H282" s="146">
        <f t="shared" si="29"/>
        <v>36.6</v>
      </c>
      <c r="I282" s="150"/>
      <c r="J282" s="146">
        <f t="shared" si="30"/>
        <v>1800.6599760000001</v>
      </c>
      <c r="K282" s="150"/>
      <c r="L282" s="147">
        <f t="shared" si="31"/>
        <v>1800.6599760000001</v>
      </c>
      <c r="M282" s="184">
        <f t="shared" si="32"/>
        <v>1.0684240997514414E-4</v>
      </c>
      <c r="N282" s="149">
        <f t="shared" si="33"/>
        <v>6224050.182148004</v>
      </c>
      <c r="O282" s="185">
        <f t="shared" si="34"/>
        <v>0.98521254381795087</v>
      </c>
      <c r="P282" s="187">
        <f>_xlfn.XLOOKUP(C282,Analítico!D:D,Analítico!I:I,0)</f>
        <v>36.6</v>
      </c>
      <c r="Q282" s="187">
        <f>_xlfn.XLOOKUP(C282,CPUs!D:D,CPUs!I:I,0)</f>
        <v>36.6</v>
      </c>
    </row>
    <row r="283" spans="1:17" ht="25.5" customHeight="1" x14ac:dyDescent="0.25">
      <c r="A283" s="27" t="s">
        <v>867</v>
      </c>
      <c r="B283" s="27" t="s">
        <v>145</v>
      </c>
      <c r="C283" s="180" t="s">
        <v>2634</v>
      </c>
      <c r="D283" s="27" t="s">
        <v>1643</v>
      </c>
      <c r="E283" s="27" t="s">
        <v>596</v>
      </c>
      <c r="F283" s="150" t="s">
        <v>4359</v>
      </c>
      <c r="G283" s="150" t="s">
        <v>4242</v>
      </c>
      <c r="H283" s="146">
        <f t="shared" si="29"/>
        <v>898.23697831578954</v>
      </c>
      <c r="I283" s="150">
        <f>H283</f>
        <v>898.23697831578954</v>
      </c>
      <c r="J283" s="146">
        <f t="shared" si="30"/>
        <v>1796.4739566315791</v>
      </c>
      <c r="K283" s="148">
        <f>G283*I283</f>
        <v>0</v>
      </c>
      <c r="L283" s="147">
        <f t="shared" si="31"/>
        <v>1796.4739566315791</v>
      </c>
      <c r="M283" s="184">
        <f t="shared" si="32"/>
        <v>1.0612908914371089E-4</v>
      </c>
      <c r="N283" s="149">
        <f t="shared" si="33"/>
        <v>6225846.6561046354</v>
      </c>
      <c r="O283" s="185">
        <f t="shared" si="34"/>
        <v>0.98531867290709463</v>
      </c>
      <c r="P283" s="187">
        <f>_xlfn.XLOOKUP(C283,Analítico!D:D,Analítico!I:I,0)</f>
        <v>898.23697831578954</v>
      </c>
    </row>
    <row r="284" spans="1:17" ht="24" customHeight="1" x14ac:dyDescent="0.25">
      <c r="A284" s="27" t="s">
        <v>1819</v>
      </c>
      <c r="B284" s="27" t="s">
        <v>157</v>
      </c>
      <c r="C284" s="180" t="s">
        <v>1820</v>
      </c>
      <c r="D284" s="27" t="s">
        <v>1648</v>
      </c>
      <c r="E284" s="27" t="s">
        <v>164</v>
      </c>
      <c r="F284" s="150" t="s">
        <v>4461</v>
      </c>
      <c r="G284" s="150"/>
      <c r="H284" s="146">
        <f t="shared" si="29"/>
        <v>0.11</v>
      </c>
      <c r="I284" s="150"/>
      <c r="J284" s="146">
        <f t="shared" si="30"/>
        <v>1798.5105811200001</v>
      </c>
      <c r="K284" s="150"/>
      <c r="L284" s="147">
        <f t="shared" si="31"/>
        <v>1798.5105811200001</v>
      </c>
      <c r="M284" s="184">
        <f t="shared" si="32"/>
        <v>1.0647614121049237E-4</v>
      </c>
      <c r="N284" s="149">
        <f t="shared" si="33"/>
        <v>6227645.1666857554</v>
      </c>
      <c r="O284" s="185">
        <f t="shared" si="34"/>
        <v>0.98542514904830514</v>
      </c>
      <c r="P284" s="187">
        <f>_xlfn.XLOOKUP(C284,Analítico!D:D,Analítico!I:I,0)</f>
        <v>0.11</v>
      </c>
      <c r="Q284" s="187">
        <f>_xlfn.XLOOKUP(C284,CPUs!D:D,CPUs!I:I,0)</f>
        <v>0.11</v>
      </c>
    </row>
    <row r="285" spans="1:17" ht="39" customHeight="1" x14ac:dyDescent="0.25">
      <c r="A285" s="27" t="s">
        <v>2060</v>
      </c>
      <c r="B285" s="27" t="s">
        <v>162</v>
      </c>
      <c r="C285" s="180" t="s">
        <v>2061</v>
      </c>
      <c r="D285" s="27" t="s">
        <v>1648</v>
      </c>
      <c r="E285" s="27" t="s">
        <v>259</v>
      </c>
      <c r="F285" s="150" t="s">
        <v>4462</v>
      </c>
      <c r="G285" s="150"/>
      <c r="H285" s="146">
        <f t="shared" si="29"/>
        <v>31.85</v>
      </c>
      <c r="I285" s="150"/>
      <c r="J285" s="146">
        <f t="shared" si="30"/>
        <v>1760.9865</v>
      </c>
      <c r="K285" s="150"/>
      <c r="L285" s="147">
        <f t="shared" si="31"/>
        <v>1760.9865</v>
      </c>
      <c r="M285" s="184">
        <f t="shared" si="32"/>
        <v>1.000818304375385E-4</v>
      </c>
      <c r="N285" s="149">
        <f t="shared" si="33"/>
        <v>6229406.153185755</v>
      </c>
      <c r="O285" s="185">
        <f t="shared" si="34"/>
        <v>0.98552523087874266</v>
      </c>
      <c r="P285" s="187">
        <f>_xlfn.XLOOKUP(C285,Analítico!D:D,Analítico!I:I,0)</f>
        <v>31.85</v>
      </c>
      <c r="Q285" s="187">
        <f>_xlfn.XLOOKUP(C285,CPUs!D:D,CPUs!I:I,0)</f>
        <v>31.85</v>
      </c>
    </row>
    <row r="286" spans="1:17" ht="25.5" customHeight="1" x14ac:dyDescent="0.25">
      <c r="A286" s="27" t="s">
        <v>2150</v>
      </c>
      <c r="B286" s="27" t="s">
        <v>162</v>
      </c>
      <c r="C286" s="180" t="s">
        <v>2151</v>
      </c>
      <c r="D286" s="27" t="s">
        <v>1648</v>
      </c>
      <c r="E286" s="27" t="s">
        <v>159</v>
      </c>
      <c r="F286" s="150" t="s">
        <v>4463</v>
      </c>
      <c r="G286" s="150"/>
      <c r="H286" s="146">
        <f t="shared" si="29"/>
        <v>0.95</v>
      </c>
      <c r="I286" s="150"/>
      <c r="J286" s="146">
        <f t="shared" si="30"/>
        <v>1748.0028499999999</v>
      </c>
      <c r="K286" s="150"/>
      <c r="L286" s="147">
        <f t="shared" si="31"/>
        <v>1748.0028499999999</v>
      </c>
      <c r="M286" s="184">
        <f t="shared" si="32"/>
        <v>9.7869344732645012E-5</v>
      </c>
      <c r="N286" s="149">
        <f t="shared" si="33"/>
        <v>6231154.1560357548</v>
      </c>
      <c r="O286" s="185">
        <f t="shared" si="34"/>
        <v>0.98562310022347532</v>
      </c>
      <c r="P286" s="187">
        <f>_xlfn.XLOOKUP(C286,Analítico!D:D,Analítico!I:I,0)</f>
        <v>0.95</v>
      </c>
      <c r="Q286" s="187">
        <f>_xlfn.XLOOKUP(C286,CPUs!D:D,CPUs!I:I,0)</f>
        <v>0.95</v>
      </c>
    </row>
    <row r="287" spans="1:17" ht="25.5" customHeight="1" x14ac:dyDescent="0.25">
      <c r="A287" s="27" t="s">
        <v>3084</v>
      </c>
      <c r="B287" s="27" t="s">
        <v>162</v>
      </c>
      <c r="C287" s="180" t="s">
        <v>3085</v>
      </c>
      <c r="D287" s="27" t="s">
        <v>1648</v>
      </c>
      <c r="E287" s="27" t="s">
        <v>164</v>
      </c>
      <c r="F287" s="150" t="s">
        <v>4385</v>
      </c>
      <c r="G287" s="150"/>
      <c r="H287" s="146">
        <f t="shared" si="29"/>
        <v>290.97000000000003</v>
      </c>
      <c r="I287" s="150"/>
      <c r="J287" s="146">
        <f t="shared" si="30"/>
        <v>1745.8200000000002</v>
      </c>
      <c r="K287" s="150"/>
      <c r="L287" s="147">
        <f t="shared" si="31"/>
        <v>1745.8200000000002</v>
      </c>
      <c r="M287" s="184">
        <f t="shared" si="32"/>
        <v>9.7497375030679436E-5</v>
      </c>
      <c r="N287" s="149">
        <f t="shared" si="33"/>
        <v>6232899.9760357551</v>
      </c>
      <c r="O287" s="185">
        <f t="shared" si="34"/>
        <v>0.98572059759850605</v>
      </c>
      <c r="P287" s="187">
        <f>_xlfn.XLOOKUP(C287,Analítico!D:D,Analítico!I:I,0)</f>
        <v>290.97000000000003</v>
      </c>
      <c r="Q287" s="187">
        <f>_xlfn.XLOOKUP(C287,CPUs!D:D,CPUs!I:I,0)</f>
        <v>290.97000000000003</v>
      </c>
    </row>
    <row r="288" spans="1:17" ht="25.5" customHeight="1" x14ac:dyDescent="0.25">
      <c r="A288" s="27" t="s">
        <v>3346</v>
      </c>
      <c r="B288" s="27" t="s">
        <v>157</v>
      </c>
      <c r="C288" s="180" t="s">
        <v>3347</v>
      </c>
      <c r="D288" s="27" t="s">
        <v>1643</v>
      </c>
      <c r="E288" s="27" t="s">
        <v>1604</v>
      </c>
      <c r="F288" s="150" t="s">
        <v>4251</v>
      </c>
      <c r="G288" s="150"/>
      <c r="H288" s="146">
        <f t="shared" si="29"/>
        <v>217.53</v>
      </c>
      <c r="I288" s="150"/>
      <c r="J288" s="146">
        <f t="shared" si="30"/>
        <v>1740.24</v>
      </c>
      <c r="K288" s="150"/>
      <c r="L288" s="147">
        <f t="shared" si="31"/>
        <v>1740.24</v>
      </c>
      <c r="M288" s="184">
        <f t="shared" si="32"/>
        <v>9.6546512196784017E-5</v>
      </c>
      <c r="N288" s="149">
        <f t="shared" si="33"/>
        <v>6234640.2160357554</v>
      </c>
      <c r="O288" s="185">
        <f t="shared" si="34"/>
        <v>0.98581714411070287</v>
      </c>
      <c r="P288" s="187">
        <f>_xlfn.XLOOKUP(C288,Analítico!D:D,Analítico!I:I,0)</f>
        <v>217.53</v>
      </c>
      <c r="Q288" s="187">
        <f>_xlfn.XLOOKUP(C288,CPUs!D:D,CPUs!I:I,0)</f>
        <v>217.53</v>
      </c>
    </row>
    <row r="289" spans="1:17" ht="25.5" customHeight="1" x14ac:dyDescent="0.25">
      <c r="A289" s="27" t="s">
        <v>3301</v>
      </c>
      <c r="B289" s="27" t="s">
        <v>157</v>
      </c>
      <c r="C289" s="180" t="s">
        <v>3302</v>
      </c>
      <c r="D289" s="27" t="s">
        <v>1648</v>
      </c>
      <c r="E289" s="27" t="s">
        <v>159</v>
      </c>
      <c r="F289" s="150" t="s">
        <v>4464</v>
      </c>
      <c r="G289" s="150"/>
      <c r="H289" s="146">
        <f t="shared" si="29"/>
        <v>13.02</v>
      </c>
      <c r="I289" s="150"/>
      <c r="J289" s="146">
        <f t="shared" si="30"/>
        <v>1718.6399999999999</v>
      </c>
      <c r="K289" s="150"/>
      <c r="L289" s="147">
        <f t="shared" si="31"/>
        <v>1718.6399999999999</v>
      </c>
      <c r="M289" s="184">
        <f t="shared" si="32"/>
        <v>9.2865752839769745E-5</v>
      </c>
      <c r="N289" s="149">
        <f t="shared" si="33"/>
        <v>6236358.856035755</v>
      </c>
      <c r="O289" s="185">
        <f t="shared" si="34"/>
        <v>0.9859100098635426</v>
      </c>
      <c r="P289" s="187">
        <f>_xlfn.XLOOKUP(C289,Analítico!D:D,Analítico!I:I,0)</f>
        <v>13.02</v>
      </c>
      <c r="Q289" s="187">
        <f>_xlfn.XLOOKUP(C289,CPUs!D:D,CPUs!I:I,0)</f>
        <v>13.02</v>
      </c>
    </row>
    <row r="290" spans="1:17" ht="24" customHeight="1" x14ac:dyDescent="0.25">
      <c r="A290" s="27" t="s">
        <v>2401</v>
      </c>
      <c r="B290" s="27" t="s">
        <v>157</v>
      </c>
      <c r="C290" s="180" t="s">
        <v>2402</v>
      </c>
      <c r="D290" s="27" t="s">
        <v>1648</v>
      </c>
      <c r="E290" s="27" t="s">
        <v>164</v>
      </c>
      <c r="F290" s="150" t="s">
        <v>4465</v>
      </c>
      <c r="G290" s="150"/>
      <c r="H290" s="146">
        <f t="shared" si="29"/>
        <v>1.52</v>
      </c>
      <c r="I290" s="150"/>
      <c r="J290" s="146">
        <f t="shared" si="30"/>
        <v>1701.7919999999999</v>
      </c>
      <c r="K290" s="150"/>
      <c r="L290" s="147">
        <f t="shared" si="31"/>
        <v>1701.7919999999999</v>
      </c>
      <c r="M290" s="184">
        <f t="shared" si="32"/>
        <v>8.9994760541298565E-5</v>
      </c>
      <c r="N290" s="149">
        <f t="shared" si="33"/>
        <v>6238060.6480357554</v>
      </c>
      <c r="O290" s="185">
        <f t="shared" si="34"/>
        <v>0.98600000462408388</v>
      </c>
      <c r="P290" s="187">
        <f>_xlfn.XLOOKUP(C290,Analítico!D:D,Analítico!I:I,0)</f>
        <v>1.52</v>
      </c>
      <c r="Q290" s="187">
        <f>_xlfn.XLOOKUP(C290,CPUs!D:D,CPUs!I:I,0)</f>
        <v>1.52</v>
      </c>
    </row>
    <row r="291" spans="1:17" ht="24" customHeight="1" x14ac:dyDescent="0.25">
      <c r="A291" s="27" t="s">
        <v>1847</v>
      </c>
      <c r="B291" s="27" t="s">
        <v>162</v>
      </c>
      <c r="C291" s="180" t="s">
        <v>1848</v>
      </c>
      <c r="D291" s="27" t="s">
        <v>1648</v>
      </c>
      <c r="E291" s="27" t="s">
        <v>255</v>
      </c>
      <c r="F291" s="150" t="s">
        <v>4466</v>
      </c>
      <c r="G291" s="150"/>
      <c r="H291" s="146">
        <f t="shared" si="29"/>
        <v>9.94</v>
      </c>
      <c r="I291" s="150"/>
      <c r="J291" s="146">
        <f t="shared" si="30"/>
        <v>1711.9860799999999</v>
      </c>
      <c r="K291" s="150"/>
      <c r="L291" s="147">
        <f t="shared" si="31"/>
        <v>1711.9860799999999</v>
      </c>
      <c r="M291" s="184">
        <f t="shared" si="32"/>
        <v>9.1731888103620463E-5</v>
      </c>
      <c r="N291" s="149">
        <f t="shared" si="33"/>
        <v>6239772.6341157556</v>
      </c>
      <c r="O291" s="185">
        <f t="shared" si="34"/>
        <v>0.98609173651218751</v>
      </c>
      <c r="P291" s="187">
        <f>_xlfn.XLOOKUP(C291,Analítico!D:D,Analítico!I:I,0)</f>
        <v>9.94</v>
      </c>
      <c r="Q291" s="187">
        <f>_xlfn.XLOOKUP(C291,CPUs!D:D,CPUs!I:I,0)</f>
        <v>9.94</v>
      </c>
    </row>
    <row r="292" spans="1:17" ht="25.5" customHeight="1" x14ac:dyDescent="0.25">
      <c r="A292" s="27" t="s">
        <v>2435</v>
      </c>
      <c r="B292" s="27" t="s">
        <v>157</v>
      </c>
      <c r="C292" s="180" t="s">
        <v>2436</v>
      </c>
      <c r="D292" s="27" t="s">
        <v>1643</v>
      </c>
      <c r="E292" s="27" t="s">
        <v>164</v>
      </c>
      <c r="F292" s="150" t="s">
        <v>4241</v>
      </c>
      <c r="G292" s="150"/>
      <c r="H292" s="146">
        <f t="shared" si="29"/>
        <v>1703.36</v>
      </c>
      <c r="I292" s="150"/>
      <c r="J292" s="146">
        <f t="shared" si="30"/>
        <v>1703.36</v>
      </c>
      <c r="K292" s="150"/>
      <c r="L292" s="147">
        <f t="shared" si="31"/>
        <v>1703.36</v>
      </c>
      <c r="M292" s="184">
        <f t="shared" si="32"/>
        <v>9.0261956405733725E-5</v>
      </c>
      <c r="N292" s="149">
        <f t="shared" si="33"/>
        <v>6241475.9941157559</v>
      </c>
      <c r="O292" s="185">
        <f t="shared" si="34"/>
        <v>0.98618199846859322</v>
      </c>
      <c r="P292" s="187">
        <f>_xlfn.XLOOKUP(C292,Analítico!D:D,Analítico!I:I,0)</f>
        <v>1703.36</v>
      </c>
      <c r="Q292" s="187">
        <f>_xlfn.XLOOKUP(C292,CPUs!D:D,CPUs!I:I,0)</f>
        <v>1703.36</v>
      </c>
    </row>
    <row r="293" spans="1:17" ht="25.5" customHeight="1" x14ac:dyDescent="0.25">
      <c r="A293" s="27" t="s">
        <v>3260</v>
      </c>
      <c r="B293" s="27" t="s">
        <v>157</v>
      </c>
      <c r="C293" s="180" t="s">
        <v>3261</v>
      </c>
      <c r="D293" s="27" t="s">
        <v>1648</v>
      </c>
      <c r="E293" s="27" t="s">
        <v>159</v>
      </c>
      <c r="F293" s="150" t="s">
        <v>4467</v>
      </c>
      <c r="G293" s="150"/>
      <c r="H293" s="146">
        <f t="shared" si="29"/>
        <v>12.75</v>
      </c>
      <c r="I293" s="150"/>
      <c r="J293" s="146">
        <f t="shared" si="30"/>
        <v>1702.7385300000001</v>
      </c>
      <c r="K293" s="150"/>
      <c r="L293" s="147">
        <f t="shared" si="31"/>
        <v>1702.7385300000001</v>
      </c>
      <c r="M293" s="184">
        <f t="shared" si="32"/>
        <v>9.0156054483622429E-5</v>
      </c>
      <c r="N293" s="149">
        <f t="shared" si="33"/>
        <v>6243178.7326457556</v>
      </c>
      <c r="O293" s="185">
        <f t="shared" si="34"/>
        <v>0.98627215452307682</v>
      </c>
      <c r="P293" s="187">
        <f>_xlfn.XLOOKUP(C293,Analítico!D:D,Analítico!I:I,0)</f>
        <v>12.75</v>
      </c>
      <c r="Q293" s="187">
        <f>_xlfn.XLOOKUP(C293,CPUs!D:D,CPUs!I:I,0)</f>
        <v>12.75</v>
      </c>
    </row>
    <row r="294" spans="1:17" ht="25.5" customHeight="1" x14ac:dyDescent="0.25">
      <c r="A294" s="27" t="s">
        <v>873</v>
      </c>
      <c r="B294" s="27" t="s">
        <v>145</v>
      </c>
      <c r="C294" s="180" t="s">
        <v>874</v>
      </c>
      <c r="D294" s="27" t="s">
        <v>1643</v>
      </c>
      <c r="E294" s="27" t="s">
        <v>596</v>
      </c>
      <c r="F294" s="150" t="s">
        <v>4410</v>
      </c>
      <c r="G294" s="150" t="s">
        <v>4242</v>
      </c>
      <c r="H294" s="146">
        <f t="shared" si="29"/>
        <v>423.61567700000012</v>
      </c>
      <c r="I294" s="150">
        <f>H294</f>
        <v>423.61567700000012</v>
      </c>
      <c r="J294" s="146">
        <f t="shared" si="30"/>
        <v>1694.4627080000005</v>
      </c>
      <c r="K294" s="148">
        <f>G294*I294</f>
        <v>0</v>
      </c>
      <c r="L294" s="147">
        <f t="shared" si="31"/>
        <v>1694.4627080000005</v>
      </c>
      <c r="M294" s="184">
        <f t="shared" si="32"/>
        <v>8.8745808684387106E-5</v>
      </c>
      <c r="N294" s="149">
        <f t="shared" si="33"/>
        <v>6244873.1953537557</v>
      </c>
      <c r="O294" s="185">
        <f t="shared" si="34"/>
        <v>0.98636090033176116</v>
      </c>
      <c r="P294" s="187">
        <f>_xlfn.XLOOKUP(C294,Analítico!D:D,Analítico!I:I,0)</f>
        <v>423.61567700000012</v>
      </c>
    </row>
    <row r="295" spans="1:17" ht="39" customHeight="1" x14ac:dyDescent="0.25">
      <c r="A295" s="27" t="s">
        <v>2568</v>
      </c>
      <c r="B295" s="27" t="s">
        <v>157</v>
      </c>
      <c r="C295" s="180" t="s">
        <v>2569</v>
      </c>
      <c r="D295" s="27" t="s">
        <v>1648</v>
      </c>
      <c r="E295" s="27" t="s">
        <v>255</v>
      </c>
      <c r="F295" s="150" t="s">
        <v>4391</v>
      </c>
      <c r="G295" s="150"/>
      <c r="H295" s="146">
        <f t="shared" si="29"/>
        <v>10.44</v>
      </c>
      <c r="I295" s="150"/>
      <c r="J295" s="146">
        <f t="shared" si="30"/>
        <v>1682.1928152</v>
      </c>
      <c r="K295" s="150"/>
      <c r="L295" s="147">
        <f t="shared" si="31"/>
        <v>1682.1928152</v>
      </c>
      <c r="M295" s="184">
        <f t="shared" si="32"/>
        <v>8.6654951150444323E-5</v>
      </c>
      <c r="N295" s="149">
        <f t="shared" si="33"/>
        <v>6246555.3881689562</v>
      </c>
      <c r="O295" s="185">
        <f t="shared" si="34"/>
        <v>0.98644755528291161</v>
      </c>
      <c r="P295" s="187">
        <f>_xlfn.XLOOKUP(C295,Analítico!D:D,Analítico!I:I,0)</f>
        <v>10.44</v>
      </c>
      <c r="Q295" s="187">
        <f>_xlfn.XLOOKUP(C295,CPUs!D:D,CPUs!I:I,0)</f>
        <v>10.44</v>
      </c>
    </row>
    <row r="296" spans="1:17" ht="25.5" customHeight="1" x14ac:dyDescent="0.25">
      <c r="A296" s="27" t="s">
        <v>3439</v>
      </c>
      <c r="B296" s="27" t="s">
        <v>157</v>
      </c>
      <c r="C296" s="180" t="s">
        <v>3440</v>
      </c>
      <c r="D296" s="27" t="s">
        <v>1643</v>
      </c>
      <c r="E296" s="27" t="s">
        <v>266</v>
      </c>
      <c r="F296" s="150" t="s">
        <v>4468</v>
      </c>
      <c r="G296" s="150"/>
      <c r="H296" s="146">
        <f t="shared" si="29"/>
        <v>1.01</v>
      </c>
      <c r="I296" s="150"/>
      <c r="J296" s="146">
        <f t="shared" si="30"/>
        <v>1681.1698661999999</v>
      </c>
      <c r="K296" s="150"/>
      <c r="L296" s="147">
        <f t="shared" si="31"/>
        <v>1681.1698661999999</v>
      </c>
      <c r="M296" s="184">
        <f t="shared" si="32"/>
        <v>8.6480634988245333E-5</v>
      </c>
      <c r="N296" s="149">
        <f t="shared" si="33"/>
        <v>6248236.5580351558</v>
      </c>
      <c r="O296" s="185">
        <f t="shared" si="34"/>
        <v>0.9865340359178999</v>
      </c>
      <c r="P296" s="187">
        <f>Q296</f>
        <v>1.01</v>
      </c>
      <c r="Q296" s="187">
        <f>_xlfn.XLOOKUP(C296,CPUs!D:D,CPUs!I:I,0)</f>
        <v>1.01</v>
      </c>
    </row>
    <row r="297" spans="1:17" ht="25.5" customHeight="1" x14ac:dyDescent="0.25">
      <c r="A297" s="27" t="s">
        <v>2267</v>
      </c>
      <c r="B297" s="27" t="s">
        <v>157</v>
      </c>
      <c r="C297" s="180" t="s">
        <v>2268</v>
      </c>
      <c r="D297" s="27" t="s">
        <v>1648</v>
      </c>
      <c r="E297" s="27" t="s">
        <v>255</v>
      </c>
      <c r="F297" s="150" t="s">
        <v>4469</v>
      </c>
      <c r="G297" s="150"/>
      <c r="H297" s="146">
        <f t="shared" si="29"/>
        <v>19.21</v>
      </c>
      <c r="I297" s="150"/>
      <c r="J297" s="146">
        <f t="shared" si="30"/>
        <v>1591.3993343500001</v>
      </c>
      <c r="K297" s="150"/>
      <c r="L297" s="147">
        <f t="shared" si="31"/>
        <v>1591.3993343500001</v>
      </c>
      <c r="M297" s="184">
        <f t="shared" si="32"/>
        <v>7.1183240308104822E-5</v>
      </c>
      <c r="N297" s="149">
        <f t="shared" si="33"/>
        <v>6249827.9573695054</v>
      </c>
      <c r="O297" s="185">
        <f t="shared" si="34"/>
        <v>0.98660521915820798</v>
      </c>
      <c r="P297" s="187">
        <f>_xlfn.XLOOKUP(C297,Analítico!D:D,Analítico!I:I,0)</f>
        <v>19.21</v>
      </c>
      <c r="Q297" s="187">
        <f>_xlfn.XLOOKUP(C297,CPUs!D:D,CPUs!I:I,0)</f>
        <v>19.21</v>
      </c>
    </row>
    <row r="298" spans="1:17" ht="24" customHeight="1" x14ac:dyDescent="0.25">
      <c r="A298" s="27" t="s">
        <v>1695</v>
      </c>
      <c r="B298" s="27" t="s">
        <v>196</v>
      </c>
      <c r="C298" s="180" t="s">
        <v>1696</v>
      </c>
      <c r="D298" s="27" t="s">
        <v>1648</v>
      </c>
      <c r="E298" s="27" t="s">
        <v>255</v>
      </c>
      <c r="F298" s="150" t="s">
        <v>4470</v>
      </c>
      <c r="G298" s="150"/>
      <c r="H298" s="146">
        <f t="shared" si="29"/>
        <v>23.28</v>
      </c>
      <c r="I298" s="150"/>
      <c r="J298" s="146">
        <f t="shared" si="30"/>
        <v>1651.0176000000001</v>
      </c>
      <c r="K298" s="150"/>
      <c r="L298" s="147">
        <f t="shared" si="31"/>
        <v>1651.0176000000001</v>
      </c>
      <c r="M298" s="184">
        <f t="shared" si="32"/>
        <v>8.1342522212743705E-5</v>
      </c>
      <c r="N298" s="149">
        <f t="shared" si="33"/>
        <v>6251478.9749695053</v>
      </c>
      <c r="O298" s="185">
        <f t="shared" si="34"/>
        <v>0.98668656168042068</v>
      </c>
      <c r="P298" s="187">
        <f>_xlfn.XLOOKUP(C298,Analítico!D:D,Analítico!I:I,0)</f>
        <v>23.28</v>
      </c>
      <c r="Q298" s="187">
        <f>_xlfn.XLOOKUP(C298,CPUs!D:D,CPUs!I:I,0)</f>
        <v>23.28</v>
      </c>
    </row>
    <row r="299" spans="1:17" ht="51.75" customHeight="1" x14ac:dyDescent="0.25">
      <c r="A299" s="27" t="s">
        <v>3173</v>
      </c>
      <c r="B299" s="27" t="s">
        <v>157</v>
      </c>
      <c r="C299" s="180" t="s">
        <v>3174</v>
      </c>
      <c r="D299" s="27" t="s">
        <v>1648</v>
      </c>
      <c r="E299" s="27" t="s">
        <v>164</v>
      </c>
      <c r="F299" s="150" t="s">
        <v>4471</v>
      </c>
      <c r="G299" s="150"/>
      <c r="H299" s="146">
        <f t="shared" si="29"/>
        <v>7.69</v>
      </c>
      <c r="I299" s="150"/>
      <c r="J299" s="146">
        <f t="shared" si="30"/>
        <v>1633.3809925000003</v>
      </c>
      <c r="K299" s="150"/>
      <c r="L299" s="147">
        <f t="shared" si="31"/>
        <v>1633.3809925000003</v>
      </c>
      <c r="M299" s="184">
        <f t="shared" si="32"/>
        <v>7.8337146838594959E-5</v>
      </c>
      <c r="N299" s="149">
        <f t="shared" si="33"/>
        <v>6253112.3559620054</v>
      </c>
      <c r="O299" s="185">
        <f t="shared" si="34"/>
        <v>0.98676489882725926</v>
      </c>
      <c r="P299" s="187">
        <f>_xlfn.XLOOKUP(C299,Analítico!D:D,Analítico!I:I,0)</f>
        <v>7.69</v>
      </c>
      <c r="Q299" s="187">
        <f>_xlfn.XLOOKUP(C299,CPUs!D:D,CPUs!I:I,0)</f>
        <v>7.69</v>
      </c>
    </row>
    <row r="300" spans="1:17" ht="39" customHeight="1" x14ac:dyDescent="0.25">
      <c r="A300" s="27" t="s">
        <v>1875</v>
      </c>
      <c r="B300" s="27" t="s">
        <v>157</v>
      </c>
      <c r="C300" s="180" t="s">
        <v>1876</v>
      </c>
      <c r="D300" s="27" t="s">
        <v>1648</v>
      </c>
      <c r="E300" s="27" t="s">
        <v>1877</v>
      </c>
      <c r="F300" s="150" t="s">
        <v>4472</v>
      </c>
      <c r="G300" s="150"/>
      <c r="H300" s="146">
        <f t="shared" si="29"/>
        <v>40.92</v>
      </c>
      <c r="I300" s="150"/>
      <c r="J300" s="146">
        <f t="shared" si="30"/>
        <v>1632.1669557600001</v>
      </c>
      <c r="K300" s="150"/>
      <c r="L300" s="147">
        <f t="shared" si="31"/>
        <v>1632.1669557600001</v>
      </c>
      <c r="M300" s="184">
        <f t="shared" si="32"/>
        <v>7.8130268269589661E-5</v>
      </c>
      <c r="N300" s="149">
        <f t="shared" si="33"/>
        <v>6254744.5229177652</v>
      </c>
      <c r="O300" s="185">
        <f t="shared" si="34"/>
        <v>0.9868430290955289</v>
      </c>
      <c r="P300" s="187">
        <f>_xlfn.XLOOKUP(C300,Analítico!D:D,Analítico!I:I,0)</f>
        <v>40.92</v>
      </c>
      <c r="Q300" s="187">
        <f>_xlfn.XLOOKUP(C300,CPUs!D:D,CPUs!I:I,0)</f>
        <v>40.92</v>
      </c>
    </row>
    <row r="301" spans="1:17" ht="25.5" customHeight="1" x14ac:dyDescent="0.25">
      <c r="A301" s="27" t="s">
        <v>876</v>
      </c>
      <c r="B301" s="27" t="s">
        <v>145</v>
      </c>
      <c r="C301" s="180" t="s">
        <v>877</v>
      </c>
      <c r="D301" s="27" t="s">
        <v>1643</v>
      </c>
      <c r="E301" s="27" t="s">
        <v>596</v>
      </c>
      <c r="F301" s="150" t="s">
        <v>4433</v>
      </c>
      <c r="G301" s="150" t="s">
        <v>4242</v>
      </c>
      <c r="H301" s="146">
        <f t="shared" si="29"/>
        <v>540.57685000000004</v>
      </c>
      <c r="I301" s="150">
        <f>H301</f>
        <v>540.57685000000004</v>
      </c>
      <c r="J301" s="146">
        <f t="shared" si="30"/>
        <v>1621.7305500000002</v>
      </c>
      <c r="K301" s="148">
        <f>G301*I301</f>
        <v>0</v>
      </c>
      <c r="L301" s="147">
        <f t="shared" si="31"/>
        <v>1621.7305500000002</v>
      </c>
      <c r="M301" s="184">
        <f t="shared" si="32"/>
        <v>7.6351847058723105E-5</v>
      </c>
      <c r="N301" s="149">
        <f t="shared" si="33"/>
        <v>6256366.2534677656</v>
      </c>
      <c r="O301" s="185">
        <f t="shared" si="34"/>
        <v>0.98691938094258758</v>
      </c>
      <c r="P301" s="187">
        <f>_xlfn.XLOOKUP(C301,Analítico!D:D,Analítico!I:I,0)</f>
        <v>540.57685000000004</v>
      </c>
    </row>
    <row r="302" spans="1:17" ht="25.5" customHeight="1" x14ac:dyDescent="0.25">
      <c r="A302" s="27" t="s">
        <v>2844</v>
      </c>
      <c r="B302" s="27" t="s">
        <v>594</v>
      </c>
      <c r="C302" s="180" t="s">
        <v>2845</v>
      </c>
      <c r="D302" s="27" t="s">
        <v>1648</v>
      </c>
      <c r="E302" s="27" t="s">
        <v>655</v>
      </c>
      <c r="F302" s="150" t="s">
        <v>4309</v>
      </c>
      <c r="G302" s="150"/>
      <c r="H302" s="146">
        <f t="shared" si="29"/>
        <v>23.68</v>
      </c>
      <c r="I302" s="150"/>
      <c r="J302" s="146">
        <f t="shared" si="30"/>
        <v>1610.24</v>
      </c>
      <c r="K302" s="150"/>
      <c r="L302" s="147">
        <f t="shared" si="31"/>
        <v>1610.24</v>
      </c>
      <c r="M302" s="184">
        <f t="shared" si="32"/>
        <v>7.4393793844383232E-5</v>
      </c>
      <c r="N302" s="149">
        <f t="shared" si="33"/>
        <v>6257976.4934677659</v>
      </c>
      <c r="O302" s="185">
        <f t="shared" si="34"/>
        <v>0.98699377473643191</v>
      </c>
      <c r="P302" s="187">
        <f>_xlfn.XLOOKUP(C302,Analítico!D:D,Analítico!I:I,0)</f>
        <v>23.68</v>
      </c>
      <c r="Q302" s="187">
        <f>_xlfn.XLOOKUP(C302,CPUs!D:D,CPUs!I:I,0)</f>
        <v>23.68</v>
      </c>
    </row>
    <row r="303" spans="1:17" ht="25.5" customHeight="1" x14ac:dyDescent="0.25">
      <c r="A303" s="27" t="s">
        <v>3027</v>
      </c>
      <c r="B303" s="27" t="s">
        <v>162</v>
      </c>
      <c r="C303" s="180" t="s">
        <v>1361</v>
      </c>
      <c r="D303" s="27" t="s">
        <v>1648</v>
      </c>
      <c r="E303" s="27" t="s">
        <v>164</v>
      </c>
      <c r="F303" s="150" t="s">
        <v>4410</v>
      </c>
      <c r="G303" s="150"/>
      <c r="H303" s="146">
        <f t="shared" si="29"/>
        <v>438.83400292622952</v>
      </c>
      <c r="I303" s="150"/>
      <c r="J303" s="146">
        <f t="shared" si="30"/>
        <v>1755.3360117049181</v>
      </c>
      <c r="K303" s="150"/>
      <c r="L303" s="147">
        <f t="shared" si="31"/>
        <v>1755.3360117049181</v>
      </c>
      <c r="M303" s="184">
        <f t="shared" si="32"/>
        <v>9.9118956008657826E-5</v>
      </c>
      <c r="N303" s="149">
        <f t="shared" si="33"/>
        <v>6259731.8294794708</v>
      </c>
      <c r="O303" s="185">
        <f t="shared" si="34"/>
        <v>0.98709289369244058</v>
      </c>
      <c r="P303" s="187">
        <f>_xlfn.XLOOKUP(C303,Analítico!D:D,Analítico!I:I,0)</f>
        <v>438.83400292622952</v>
      </c>
      <c r="Q303" s="187">
        <f>_xlfn.XLOOKUP(C303,CPUs!D:D,CPUs!I:I,0)</f>
        <v>438.83400292622952</v>
      </c>
    </row>
    <row r="304" spans="1:17" ht="24" customHeight="1" x14ac:dyDescent="0.25">
      <c r="A304" s="27" t="s">
        <v>324</v>
      </c>
      <c r="B304" s="27" t="s">
        <v>157</v>
      </c>
      <c r="C304" s="180" t="s">
        <v>325</v>
      </c>
      <c r="D304" s="27" t="s">
        <v>1648</v>
      </c>
      <c r="E304" s="27" t="s">
        <v>159</v>
      </c>
      <c r="F304" s="150" t="s">
        <v>4473</v>
      </c>
      <c r="G304" s="150"/>
      <c r="H304" s="146">
        <f t="shared" si="29"/>
        <v>56.402064483606566</v>
      </c>
      <c r="I304" s="150"/>
      <c r="J304" s="146">
        <f t="shared" si="30"/>
        <v>1568.5414132890985</v>
      </c>
      <c r="K304" s="150"/>
      <c r="L304" s="147">
        <f t="shared" si="31"/>
        <v>1568.5414132890985</v>
      </c>
      <c r="M304" s="184">
        <f t="shared" si="32"/>
        <v>6.7288124251308146E-5</v>
      </c>
      <c r="N304" s="149">
        <f t="shared" si="33"/>
        <v>6261300.3708927603</v>
      </c>
      <c r="O304" s="185">
        <f t="shared" si="34"/>
        <v>0.98716018181669185</v>
      </c>
      <c r="P304" s="187">
        <f>_xlfn.XLOOKUP(C304,Analítico!D:D,Analítico!I:I,0)</f>
        <v>56.402064483606566</v>
      </c>
    </row>
    <row r="305" spans="1:17" ht="24" customHeight="1" x14ac:dyDescent="0.25">
      <c r="A305" s="27" t="s">
        <v>3329</v>
      </c>
      <c r="B305" s="27" t="s">
        <v>204</v>
      </c>
      <c r="C305" s="180" t="s">
        <v>3330</v>
      </c>
      <c r="D305" s="27" t="s">
        <v>1648</v>
      </c>
      <c r="E305" s="27" t="s">
        <v>3331</v>
      </c>
      <c r="F305" s="150" t="s">
        <v>4474</v>
      </c>
      <c r="G305" s="150"/>
      <c r="H305" s="146">
        <f t="shared" si="29"/>
        <v>9.92</v>
      </c>
      <c r="I305" s="150"/>
      <c r="J305" s="146">
        <f t="shared" si="30"/>
        <v>1531.03792</v>
      </c>
      <c r="K305" s="150"/>
      <c r="L305" s="147">
        <f t="shared" si="31"/>
        <v>1531.03792</v>
      </c>
      <c r="M305" s="184">
        <f t="shared" si="32"/>
        <v>6.0897321758503897E-5</v>
      </c>
      <c r="N305" s="149">
        <f t="shared" si="33"/>
        <v>6262831.4088127604</v>
      </c>
      <c r="O305" s="185">
        <f t="shared" si="34"/>
        <v>0.98722107913845036</v>
      </c>
      <c r="P305" s="187">
        <f>_xlfn.XLOOKUP(C305,Analítico!D:D,Analítico!I:I,0)</f>
        <v>9.92</v>
      </c>
      <c r="Q305" s="187">
        <f>_xlfn.XLOOKUP(C305,CPUs!D:D,CPUs!I:I,0)</f>
        <v>9.92</v>
      </c>
    </row>
    <row r="306" spans="1:17" ht="25.5" customHeight="1" x14ac:dyDescent="0.25">
      <c r="A306" s="27" t="s">
        <v>3596</v>
      </c>
      <c r="B306" s="27" t="s">
        <v>157</v>
      </c>
      <c r="C306" s="180" t="s">
        <v>3597</v>
      </c>
      <c r="D306" s="27" t="s">
        <v>1665</v>
      </c>
      <c r="E306" s="27" t="s">
        <v>266</v>
      </c>
      <c r="F306" s="150" t="s">
        <v>4475</v>
      </c>
      <c r="G306" s="150"/>
      <c r="H306" s="146">
        <f t="shared" si="29"/>
        <v>14.78</v>
      </c>
      <c r="I306" s="150"/>
      <c r="J306" s="146">
        <f t="shared" si="30"/>
        <v>1550.3599816420001</v>
      </c>
      <c r="K306" s="150"/>
      <c r="L306" s="147">
        <f t="shared" si="31"/>
        <v>1550.3599816420001</v>
      </c>
      <c r="M306" s="184">
        <f t="shared" si="32"/>
        <v>6.4189907831911267E-5</v>
      </c>
      <c r="N306" s="149">
        <f t="shared" si="33"/>
        <v>6264381.7687944025</v>
      </c>
      <c r="O306" s="185">
        <f t="shared" si="34"/>
        <v>0.98728526904628222</v>
      </c>
      <c r="P306" s="187">
        <f>Q306</f>
        <v>14.78</v>
      </c>
      <c r="Q306" s="187">
        <f>_xlfn.XLOOKUP(C306,CPUs!D:D,CPUs!I:I,0)</f>
        <v>14.78</v>
      </c>
    </row>
    <row r="307" spans="1:17" ht="24" customHeight="1" x14ac:dyDescent="0.25">
      <c r="A307" s="27" t="s">
        <v>3238</v>
      </c>
      <c r="B307" s="27" t="s">
        <v>162</v>
      </c>
      <c r="C307" s="180" t="s">
        <v>3239</v>
      </c>
      <c r="D307" s="27" t="s">
        <v>1648</v>
      </c>
      <c r="E307" s="27" t="s">
        <v>164</v>
      </c>
      <c r="F307" s="150" t="s">
        <v>4476</v>
      </c>
      <c r="G307" s="150"/>
      <c r="H307" s="146">
        <f t="shared" si="29"/>
        <v>8.34</v>
      </c>
      <c r="I307" s="150"/>
      <c r="J307" s="146">
        <f t="shared" si="30"/>
        <v>1516.7124000000001</v>
      </c>
      <c r="K307" s="150"/>
      <c r="L307" s="147">
        <f t="shared" si="31"/>
        <v>1516.7124000000001</v>
      </c>
      <c r="M307" s="184">
        <f t="shared" si="32"/>
        <v>5.845617399072173E-5</v>
      </c>
      <c r="N307" s="149">
        <f t="shared" si="33"/>
        <v>6265898.4811944021</v>
      </c>
      <c r="O307" s="185">
        <f t="shared" si="34"/>
        <v>0.98734372522027292</v>
      </c>
      <c r="P307" s="187">
        <f>_xlfn.XLOOKUP(C307,Analítico!D:D,Analítico!I:I,0)</f>
        <v>8.34</v>
      </c>
      <c r="Q307" s="187">
        <f>_xlfn.XLOOKUP(C307,CPUs!D:D,CPUs!I:I,0)</f>
        <v>8.34</v>
      </c>
    </row>
    <row r="308" spans="1:17" ht="25.5" customHeight="1" x14ac:dyDescent="0.25">
      <c r="A308" s="27" t="s">
        <v>2579</v>
      </c>
      <c r="B308" s="27" t="s">
        <v>157</v>
      </c>
      <c r="C308" s="180" t="s">
        <v>2580</v>
      </c>
      <c r="D308" s="27" t="s">
        <v>1648</v>
      </c>
      <c r="E308" s="27" t="s">
        <v>255</v>
      </c>
      <c r="F308" s="150" t="s">
        <v>4477</v>
      </c>
      <c r="G308" s="150"/>
      <c r="H308" s="146">
        <f t="shared" si="29"/>
        <v>2.1800000000000002</v>
      </c>
      <c r="I308" s="150"/>
      <c r="J308" s="146">
        <f t="shared" si="30"/>
        <v>1492.8160400000002</v>
      </c>
      <c r="K308" s="150"/>
      <c r="L308" s="147">
        <f t="shared" si="31"/>
        <v>1492.8160400000002</v>
      </c>
      <c r="M308" s="184">
        <f t="shared" si="32"/>
        <v>5.4384102200509624E-5</v>
      </c>
      <c r="N308" s="149">
        <f t="shared" si="33"/>
        <v>6267391.297234402</v>
      </c>
      <c r="O308" s="185">
        <f t="shared" si="34"/>
        <v>0.98739810932247341</v>
      </c>
      <c r="P308" s="187">
        <f>_xlfn.XLOOKUP(C308,Analítico!D:D,Analítico!I:I,0)</f>
        <v>2.1800000000000002</v>
      </c>
      <c r="Q308" s="187">
        <f>_xlfn.XLOOKUP(C308,CPUs!D:D,CPUs!I:I,0)</f>
        <v>2.1800000000000002</v>
      </c>
    </row>
    <row r="309" spans="1:17" ht="24" customHeight="1" x14ac:dyDescent="0.25">
      <c r="A309" s="27" t="s">
        <v>3050</v>
      </c>
      <c r="B309" s="27" t="s">
        <v>162</v>
      </c>
      <c r="C309" s="180" t="s">
        <v>3051</v>
      </c>
      <c r="D309" s="27" t="s">
        <v>1648</v>
      </c>
      <c r="E309" s="27" t="s">
        <v>164</v>
      </c>
      <c r="F309" s="150" t="s">
        <v>4241</v>
      </c>
      <c r="G309" s="150"/>
      <c r="H309" s="146">
        <f t="shared" si="29"/>
        <v>1477.65</v>
      </c>
      <c r="I309" s="150"/>
      <c r="J309" s="146">
        <f t="shared" si="30"/>
        <v>1477.65</v>
      </c>
      <c r="K309" s="150"/>
      <c r="L309" s="147">
        <f t="shared" si="31"/>
        <v>1477.65</v>
      </c>
      <c r="M309" s="184">
        <f t="shared" si="32"/>
        <v>5.1799725180192341E-5</v>
      </c>
      <c r="N309" s="149">
        <f t="shared" si="33"/>
        <v>6268868.9472344024</v>
      </c>
      <c r="O309" s="185">
        <f t="shared" si="34"/>
        <v>0.98744990904765362</v>
      </c>
      <c r="P309" s="187">
        <f>_xlfn.XLOOKUP(C309,Analítico!D:D,Analítico!I:I,0)</f>
        <v>1477.65</v>
      </c>
      <c r="Q309" s="187">
        <f>_xlfn.XLOOKUP(C309,CPUs!D:D,CPUs!I:I,0)</f>
        <v>1477.65</v>
      </c>
    </row>
    <row r="310" spans="1:17" ht="24" customHeight="1" x14ac:dyDescent="0.25">
      <c r="A310" s="27" t="s">
        <v>858</v>
      </c>
      <c r="B310" s="27" t="s">
        <v>145</v>
      </c>
      <c r="C310" s="180" t="s">
        <v>2631</v>
      </c>
      <c r="D310" s="27" t="s">
        <v>1643</v>
      </c>
      <c r="E310" s="27" t="s">
        <v>596</v>
      </c>
      <c r="F310" s="150" t="s">
        <v>4410</v>
      </c>
      <c r="G310" s="150" t="s">
        <v>4242</v>
      </c>
      <c r="H310" s="146">
        <f t="shared" si="29"/>
        <v>368.76480108771938</v>
      </c>
      <c r="I310" s="150">
        <f>H310</f>
        <v>368.76480108771938</v>
      </c>
      <c r="J310" s="146">
        <f t="shared" si="30"/>
        <v>1475.0592043508775</v>
      </c>
      <c r="K310" s="148">
        <f>G310*I310</f>
        <v>0</v>
      </c>
      <c r="L310" s="147">
        <f t="shared" si="31"/>
        <v>1475.0592043508775</v>
      </c>
      <c r="M310" s="184">
        <f t="shared" si="32"/>
        <v>5.135823928539512E-5</v>
      </c>
      <c r="N310" s="149">
        <f t="shared" si="33"/>
        <v>6270344.0064387536</v>
      </c>
      <c r="O310" s="185">
        <f t="shared" si="34"/>
        <v>0.98750126728693899</v>
      </c>
      <c r="P310" s="187">
        <f>_xlfn.XLOOKUP(C310,Analítico!D:D,Analítico!I:I,0)</f>
        <v>368.76480108771938</v>
      </c>
    </row>
    <row r="311" spans="1:17" ht="39" customHeight="1" x14ac:dyDescent="0.25">
      <c r="A311" s="27" t="s">
        <v>1650</v>
      </c>
      <c r="B311" s="27" t="s">
        <v>162</v>
      </c>
      <c r="C311" s="180" t="s">
        <v>1651</v>
      </c>
      <c r="D311" s="27" t="s">
        <v>1648</v>
      </c>
      <c r="E311" s="27" t="s">
        <v>164</v>
      </c>
      <c r="F311" s="150" t="s">
        <v>4241</v>
      </c>
      <c r="G311" s="150"/>
      <c r="H311" s="146">
        <f t="shared" si="29"/>
        <v>1474.3</v>
      </c>
      <c r="I311" s="150"/>
      <c r="J311" s="146">
        <f t="shared" si="30"/>
        <v>1474.3</v>
      </c>
      <c r="K311" s="150"/>
      <c r="L311" s="147">
        <f t="shared" si="31"/>
        <v>1474.3</v>
      </c>
      <c r="M311" s="184">
        <f t="shared" si="32"/>
        <v>5.1228866668803541E-5</v>
      </c>
      <c r="N311" s="149">
        <f t="shared" si="33"/>
        <v>6271818.3064387534</v>
      </c>
      <c r="O311" s="185">
        <f t="shared" si="34"/>
        <v>0.98755249615360774</v>
      </c>
      <c r="P311" s="187">
        <f>_xlfn.XLOOKUP(C311,Analítico!D:D,Analítico!I:I,0)</f>
        <v>1474.3</v>
      </c>
      <c r="Q311" s="187">
        <f>_xlfn.XLOOKUP(C311,CPUs!D:D,CPUs!I:I,0)</f>
        <v>1474.3</v>
      </c>
    </row>
    <row r="312" spans="1:17" ht="24" customHeight="1" x14ac:dyDescent="0.25">
      <c r="A312" s="27" t="s">
        <v>3056</v>
      </c>
      <c r="B312" s="27" t="s">
        <v>162</v>
      </c>
      <c r="C312" s="180" t="s">
        <v>3057</v>
      </c>
      <c r="D312" s="27" t="s">
        <v>1648</v>
      </c>
      <c r="E312" s="27" t="s">
        <v>164</v>
      </c>
      <c r="F312" s="150" t="s">
        <v>4385</v>
      </c>
      <c r="G312" s="150"/>
      <c r="H312" s="146">
        <f t="shared" si="29"/>
        <v>242.64</v>
      </c>
      <c r="I312" s="150"/>
      <c r="J312" s="146">
        <f t="shared" si="30"/>
        <v>1455.84</v>
      </c>
      <c r="K312" s="150"/>
      <c r="L312" s="147">
        <f t="shared" si="31"/>
        <v>1455.84</v>
      </c>
      <c r="M312" s="184">
        <f t="shared" si="32"/>
        <v>4.8083180662762643E-5</v>
      </c>
      <c r="N312" s="149">
        <f t="shared" si="33"/>
        <v>6273274.1464387532</v>
      </c>
      <c r="O312" s="185">
        <f t="shared" si="34"/>
        <v>0.98760057933427048</v>
      </c>
      <c r="P312" s="187">
        <f>_xlfn.XLOOKUP(C312,Analítico!D:D,Analítico!I:I,0)</f>
        <v>242.64</v>
      </c>
      <c r="Q312" s="187">
        <f>_xlfn.XLOOKUP(C312,CPUs!D:D,CPUs!I:I,0)</f>
        <v>242.64</v>
      </c>
    </row>
    <row r="313" spans="1:17" ht="25.5" customHeight="1" x14ac:dyDescent="0.25">
      <c r="A313" s="27" t="s">
        <v>882</v>
      </c>
      <c r="B313" s="27" t="s">
        <v>145</v>
      </c>
      <c r="C313" s="180" t="s">
        <v>883</v>
      </c>
      <c r="D313" s="27" t="s">
        <v>1643</v>
      </c>
      <c r="E313" s="27" t="s">
        <v>596</v>
      </c>
      <c r="F313" s="150" t="s">
        <v>4319</v>
      </c>
      <c r="G313" s="150" t="s">
        <v>4242</v>
      </c>
      <c r="H313" s="146">
        <f t="shared" si="29"/>
        <v>118.92690700000003</v>
      </c>
      <c r="I313" s="150">
        <f>H313</f>
        <v>118.92690700000003</v>
      </c>
      <c r="J313" s="146">
        <f t="shared" si="30"/>
        <v>1427.1228840000003</v>
      </c>
      <c r="K313" s="148">
        <f>G313*I313</f>
        <v>0</v>
      </c>
      <c r="L313" s="147">
        <f t="shared" si="31"/>
        <v>1427.1228840000003</v>
      </c>
      <c r="M313" s="184">
        <f t="shared" si="32"/>
        <v>4.3189625411676368E-5</v>
      </c>
      <c r="N313" s="149">
        <f t="shared" si="33"/>
        <v>6274701.269322753</v>
      </c>
      <c r="O313" s="185">
        <f t="shared" si="34"/>
        <v>0.9876437689596822</v>
      </c>
      <c r="P313" s="187">
        <f>_xlfn.XLOOKUP(C313,Analítico!D:D,Analítico!I:I,0)</f>
        <v>118.92690700000003</v>
      </c>
    </row>
    <row r="314" spans="1:17" ht="25.5" customHeight="1" x14ac:dyDescent="0.25">
      <c r="A314" s="27" t="s">
        <v>2204</v>
      </c>
      <c r="B314" s="27" t="s">
        <v>162</v>
      </c>
      <c r="C314" s="180" t="s">
        <v>2205</v>
      </c>
      <c r="D314" s="27" t="s">
        <v>1648</v>
      </c>
      <c r="E314" s="27" t="s">
        <v>164</v>
      </c>
      <c r="F314" s="150" t="s">
        <v>4478</v>
      </c>
      <c r="G314" s="150"/>
      <c r="H314" s="146">
        <f t="shared" si="29"/>
        <v>74.599999999999994</v>
      </c>
      <c r="I314" s="150"/>
      <c r="J314" s="146">
        <f t="shared" si="30"/>
        <v>1417.3999999999999</v>
      </c>
      <c r="K314" s="150"/>
      <c r="L314" s="147">
        <f t="shared" si="31"/>
        <v>1417.3999999999999</v>
      </c>
      <c r="M314" s="184">
        <f t="shared" si="32"/>
        <v>4.1532792251483487E-5</v>
      </c>
      <c r="N314" s="149">
        <f t="shared" si="33"/>
        <v>6276118.6693227533</v>
      </c>
      <c r="O314" s="185">
        <f t="shared" si="34"/>
        <v>0.9876853017519337</v>
      </c>
      <c r="P314" s="187">
        <f>_xlfn.XLOOKUP(C314,Analítico!D:D,Analítico!I:I,0)</f>
        <v>74.599999999999994</v>
      </c>
      <c r="Q314" s="187">
        <f>_xlfn.XLOOKUP(C314,CPUs!D:D,CPUs!I:I,0)</f>
        <v>74.599999999999994</v>
      </c>
    </row>
    <row r="315" spans="1:17" ht="24" customHeight="1" x14ac:dyDescent="0.25">
      <c r="A315" s="27" t="s">
        <v>2209</v>
      </c>
      <c r="B315" s="27" t="s">
        <v>162</v>
      </c>
      <c r="C315" s="180" t="s">
        <v>2210</v>
      </c>
      <c r="D315" s="27" t="s">
        <v>1648</v>
      </c>
      <c r="E315" s="27" t="s">
        <v>164</v>
      </c>
      <c r="F315" s="150" t="s">
        <v>4433</v>
      </c>
      <c r="G315" s="150"/>
      <c r="H315" s="146">
        <f t="shared" si="29"/>
        <v>471.69</v>
      </c>
      <c r="I315" s="150"/>
      <c r="J315" s="146">
        <f t="shared" si="30"/>
        <v>1415.07</v>
      </c>
      <c r="K315" s="150"/>
      <c r="L315" s="147">
        <f t="shared" si="31"/>
        <v>1415.07</v>
      </c>
      <c r="M315" s="184">
        <f t="shared" si="32"/>
        <v>4.113574737639816E-5</v>
      </c>
      <c r="N315" s="149">
        <f t="shared" si="33"/>
        <v>6277533.7393227536</v>
      </c>
      <c r="O315" s="185">
        <f t="shared" si="34"/>
        <v>0.98772643749931011</v>
      </c>
      <c r="P315" s="187">
        <f>_xlfn.XLOOKUP(C315,Analítico!D:D,Analítico!I:I,0)</f>
        <v>471.69</v>
      </c>
      <c r="Q315" s="187">
        <f>_xlfn.XLOOKUP(C315,CPUs!D:D,CPUs!I:I,0)</f>
        <v>471.69</v>
      </c>
    </row>
    <row r="316" spans="1:17" ht="24" customHeight="1" x14ac:dyDescent="0.25">
      <c r="A316" s="27" t="s">
        <v>3175</v>
      </c>
      <c r="B316" s="27" t="s">
        <v>157</v>
      </c>
      <c r="C316" s="180" t="s">
        <v>3176</v>
      </c>
      <c r="D316" s="27" t="s">
        <v>1648</v>
      </c>
      <c r="E316" s="27" t="s">
        <v>259</v>
      </c>
      <c r="F316" s="150" t="s">
        <v>4479</v>
      </c>
      <c r="G316" s="150"/>
      <c r="H316" s="146">
        <f t="shared" si="29"/>
        <v>12.75</v>
      </c>
      <c r="I316" s="150"/>
      <c r="J316" s="146">
        <f t="shared" si="30"/>
        <v>1400.7966726750001</v>
      </c>
      <c r="K316" s="150"/>
      <c r="L316" s="147">
        <f t="shared" si="31"/>
        <v>1400.7966726750001</v>
      </c>
      <c r="M316" s="184">
        <f t="shared" si="32"/>
        <v>3.870349352884164E-5</v>
      </c>
      <c r="N316" s="149">
        <f t="shared" si="33"/>
        <v>6278934.5359954285</v>
      </c>
      <c r="O316" s="185">
        <f t="shared" si="34"/>
        <v>0.98776514099283896</v>
      </c>
      <c r="P316" s="187">
        <f>_xlfn.XLOOKUP(C316,Analítico!D:D,Analítico!I:I,0)</f>
        <v>12.75</v>
      </c>
      <c r="Q316" s="187">
        <f>_xlfn.XLOOKUP(C316,CPUs!D:D,CPUs!I:I,0)</f>
        <v>12.75</v>
      </c>
    </row>
    <row r="317" spans="1:17" ht="24" customHeight="1" x14ac:dyDescent="0.25">
      <c r="A317" s="27" t="s">
        <v>2846</v>
      </c>
      <c r="B317" s="27" t="s">
        <v>157</v>
      </c>
      <c r="C317" s="180" t="s">
        <v>2847</v>
      </c>
      <c r="D317" s="27" t="s">
        <v>1648</v>
      </c>
      <c r="E317" s="27" t="s">
        <v>255</v>
      </c>
      <c r="F317" s="150" t="s">
        <v>4480</v>
      </c>
      <c r="G317" s="150"/>
      <c r="H317" s="146">
        <f t="shared" si="29"/>
        <v>17.11</v>
      </c>
      <c r="I317" s="150"/>
      <c r="J317" s="146">
        <f t="shared" si="30"/>
        <v>1393.1766170000001</v>
      </c>
      <c r="K317" s="150"/>
      <c r="L317" s="147">
        <f t="shared" si="31"/>
        <v>1393.1766170000001</v>
      </c>
      <c r="M317" s="184">
        <f t="shared" si="32"/>
        <v>3.7404993935011738E-5</v>
      </c>
      <c r="N317" s="149">
        <f t="shared" si="33"/>
        <v>6280327.7126124287</v>
      </c>
      <c r="O317" s="185">
        <f t="shared" si="34"/>
        <v>0.98780254598677397</v>
      </c>
      <c r="P317" s="187">
        <f>_xlfn.XLOOKUP(C317,Analítico!D:D,Analítico!I:I,0)</f>
        <v>17.11</v>
      </c>
      <c r="Q317" s="187">
        <f>_xlfn.XLOOKUP(C317,CPUs!D:D,CPUs!I:I,0)</f>
        <v>17.11</v>
      </c>
    </row>
    <row r="318" spans="1:17" ht="25.5" customHeight="1" x14ac:dyDescent="0.25">
      <c r="A318" s="27" t="s">
        <v>2746</v>
      </c>
      <c r="B318" s="27" t="s">
        <v>157</v>
      </c>
      <c r="C318" s="180" t="s">
        <v>2747</v>
      </c>
      <c r="D318" s="27" t="s">
        <v>1648</v>
      </c>
      <c r="E318" s="27" t="s">
        <v>164</v>
      </c>
      <c r="F318" s="150" t="s">
        <v>4481</v>
      </c>
      <c r="G318" s="150"/>
      <c r="H318" s="146">
        <f t="shared" si="29"/>
        <v>8.3000000000000007</v>
      </c>
      <c r="I318" s="150"/>
      <c r="J318" s="146">
        <f t="shared" si="30"/>
        <v>1386.1000000000001</v>
      </c>
      <c r="K318" s="150"/>
      <c r="L318" s="147">
        <f t="shared" si="31"/>
        <v>1386.1000000000001</v>
      </c>
      <c r="M318" s="184">
        <f t="shared" si="32"/>
        <v>3.6199099294328588E-5</v>
      </c>
      <c r="N318" s="149">
        <f t="shared" si="33"/>
        <v>6281713.8126124283</v>
      </c>
      <c r="O318" s="185">
        <f t="shared" si="34"/>
        <v>0.98783874508606828</v>
      </c>
      <c r="P318" s="187">
        <f>_xlfn.XLOOKUP(C318,Analítico!D:D,Analítico!I:I,0)</f>
        <v>8.3000000000000007</v>
      </c>
      <c r="Q318" s="187">
        <f>_xlfn.XLOOKUP(C318,CPUs!D:D,CPUs!I:I,0)</f>
        <v>8.3000000000000007</v>
      </c>
    </row>
    <row r="319" spans="1:17" ht="24" customHeight="1" x14ac:dyDescent="0.25">
      <c r="A319" s="27" t="s">
        <v>3003</v>
      </c>
      <c r="B319" s="27" t="s">
        <v>162</v>
      </c>
      <c r="C319" s="180" t="s">
        <v>3004</v>
      </c>
      <c r="D319" s="27" t="s">
        <v>1648</v>
      </c>
      <c r="E319" s="27" t="s">
        <v>164</v>
      </c>
      <c r="F319" s="150" t="s">
        <v>4482</v>
      </c>
      <c r="G319" s="150"/>
      <c r="H319" s="146">
        <f t="shared" si="29"/>
        <v>39.299999999999997</v>
      </c>
      <c r="I319" s="150"/>
      <c r="J319" s="146">
        <f t="shared" si="30"/>
        <v>1375.5</v>
      </c>
      <c r="K319" s="150"/>
      <c r="L319" s="147">
        <f t="shared" si="31"/>
        <v>1375.5</v>
      </c>
      <c r="M319" s="184">
        <f t="shared" si="32"/>
        <v>3.4392800720978948E-5</v>
      </c>
      <c r="N319" s="149">
        <f t="shared" si="33"/>
        <v>6283089.3126124283</v>
      </c>
      <c r="O319" s="185">
        <f t="shared" si="34"/>
        <v>0.98787313788678921</v>
      </c>
      <c r="P319" s="187">
        <f>_xlfn.XLOOKUP(C319,Analítico!D:D,Analítico!I:I,0)</f>
        <v>39.299999999999997</v>
      </c>
      <c r="Q319" s="187">
        <f>_xlfn.XLOOKUP(C319,CPUs!D:D,CPUs!I:I,0)</f>
        <v>39.299999999999997</v>
      </c>
    </row>
    <row r="320" spans="1:17" ht="24" customHeight="1" x14ac:dyDescent="0.25">
      <c r="A320" s="27" t="s">
        <v>1697</v>
      </c>
      <c r="B320" s="27" t="s">
        <v>196</v>
      </c>
      <c r="C320" s="180" t="s">
        <v>1698</v>
      </c>
      <c r="D320" s="27" t="s">
        <v>1648</v>
      </c>
      <c r="E320" s="27" t="s">
        <v>159</v>
      </c>
      <c r="F320" s="150" t="s">
        <v>4483</v>
      </c>
      <c r="G320" s="150"/>
      <c r="H320" s="146">
        <f t="shared" si="29"/>
        <v>104.34</v>
      </c>
      <c r="I320" s="150"/>
      <c r="J320" s="146">
        <f t="shared" si="30"/>
        <v>1374.7838400000001</v>
      </c>
      <c r="K320" s="150"/>
      <c r="L320" s="147">
        <f t="shared" si="31"/>
        <v>1374.7838400000001</v>
      </c>
      <c r="M320" s="184">
        <f t="shared" si="32"/>
        <v>3.4270763099630857E-5</v>
      </c>
      <c r="N320" s="149">
        <f t="shared" si="33"/>
        <v>6284464.096452428</v>
      </c>
      <c r="O320" s="185">
        <f t="shared" si="34"/>
        <v>0.9879074086498888</v>
      </c>
      <c r="P320" s="187">
        <f>_xlfn.XLOOKUP(C320,Analítico!D:D,Analítico!I:I,0)</f>
        <v>104.34</v>
      </c>
      <c r="Q320" s="187">
        <f>_xlfn.XLOOKUP(C320,CPUs!D:D,CPUs!I:I,0)</f>
        <v>104.34</v>
      </c>
    </row>
    <row r="321" spans="1:17" ht="24" customHeight="1" x14ac:dyDescent="0.25">
      <c r="A321" s="27" t="s">
        <v>2193</v>
      </c>
      <c r="B321" s="27" t="s">
        <v>162</v>
      </c>
      <c r="C321" s="180" t="s">
        <v>2194</v>
      </c>
      <c r="D321" s="27" t="s">
        <v>1648</v>
      </c>
      <c r="E321" s="27" t="s">
        <v>164</v>
      </c>
      <c r="F321" s="150" t="s">
        <v>4315</v>
      </c>
      <c r="G321" s="150"/>
      <c r="H321" s="146">
        <f t="shared" si="29"/>
        <v>49.05</v>
      </c>
      <c r="I321" s="150"/>
      <c r="J321" s="146">
        <f t="shared" si="30"/>
        <v>1373.3999999999999</v>
      </c>
      <c r="K321" s="150"/>
      <c r="L321" s="147">
        <f t="shared" si="31"/>
        <v>1373.3999999999999</v>
      </c>
      <c r="M321" s="184">
        <f t="shared" si="32"/>
        <v>3.4034949116824772E-5</v>
      </c>
      <c r="N321" s="149">
        <f t="shared" si="33"/>
        <v>6285837.4964524284</v>
      </c>
      <c r="O321" s="185">
        <f t="shared" si="34"/>
        <v>0.9879414435990056</v>
      </c>
      <c r="P321" s="187">
        <f>_xlfn.XLOOKUP(C321,Analítico!D:D,Analítico!I:I,0)</f>
        <v>49.05</v>
      </c>
      <c r="Q321" s="187">
        <f>_xlfn.XLOOKUP(C321,CPUs!D:D,CPUs!I:I,0)</f>
        <v>49.05</v>
      </c>
    </row>
    <row r="322" spans="1:17" ht="51.75" customHeight="1" x14ac:dyDescent="0.25">
      <c r="A322" s="27" t="s">
        <v>2056</v>
      </c>
      <c r="B322" s="27" t="s">
        <v>196</v>
      </c>
      <c r="C322" s="180" t="s">
        <v>2057</v>
      </c>
      <c r="D322" s="27" t="s">
        <v>1648</v>
      </c>
      <c r="E322" s="27" t="s">
        <v>255</v>
      </c>
      <c r="F322" s="150" t="s">
        <v>4484</v>
      </c>
      <c r="G322" s="150"/>
      <c r="H322" s="146">
        <f t="shared" si="29"/>
        <v>8.1199999999999992</v>
      </c>
      <c r="I322" s="150"/>
      <c r="J322" s="146">
        <f t="shared" si="30"/>
        <v>1371.4679999999998</v>
      </c>
      <c r="K322" s="150"/>
      <c r="L322" s="147">
        <f t="shared" si="31"/>
        <v>1371.4679999999998</v>
      </c>
      <c r="M322" s="184">
        <f t="shared" si="32"/>
        <v>3.3705725641002937E-5</v>
      </c>
      <c r="N322" s="149">
        <f t="shared" si="33"/>
        <v>6287208.9644524287</v>
      </c>
      <c r="O322" s="185">
        <f t="shared" si="34"/>
        <v>0.98797514932464658</v>
      </c>
      <c r="P322" s="187">
        <f>_xlfn.XLOOKUP(C322,Analítico!D:D,Analítico!I:I,0)</f>
        <v>8.1199999999999992</v>
      </c>
      <c r="Q322" s="187">
        <f>_xlfn.XLOOKUP(C322,CPUs!D:D,CPUs!I:I,0)</f>
        <v>8.1199999999999992</v>
      </c>
    </row>
    <row r="323" spans="1:17" ht="24" customHeight="1" x14ac:dyDescent="0.25">
      <c r="A323" s="27" t="s">
        <v>2397</v>
      </c>
      <c r="B323" s="27" t="s">
        <v>162</v>
      </c>
      <c r="C323" s="180" t="s">
        <v>2398</v>
      </c>
      <c r="D323" s="27" t="s">
        <v>1648</v>
      </c>
      <c r="E323" s="27" t="s">
        <v>164</v>
      </c>
      <c r="F323" s="150" t="s">
        <v>4241</v>
      </c>
      <c r="G323" s="150"/>
      <c r="H323" s="146">
        <f t="shared" si="29"/>
        <v>1375.78</v>
      </c>
      <c r="I323" s="150"/>
      <c r="J323" s="146">
        <f t="shared" si="30"/>
        <v>1375.78</v>
      </c>
      <c r="K323" s="150"/>
      <c r="L323" s="147">
        <f t="shared" si="31"/>
        <v>1375.78</v>
      </c>
      <c r="M323" s="184">
        <f t="shared" si="32"/>
        <v>3.4440514268199506E-5</v>
      </c>
      <c r="N323" s="149">
        <f t="shared" si="33"/>
        <v>6288584.744452429</v>
      </c>
      <c r="O323" s="185">
        <f t="shared" si="34"/>
        <v>0.98800958983891474</v>
      </c>
      <c r="P323" s="187">
        <f>_xlfn.XLOOKUP(C323,Analítico!D:D,Analítico!I:I,0)</f>
        <v>1375.78</v>
      </c>
      <c r="Q323" s="187">
        <f>_xlfn.XLOOKUP(C323,CPUs!D:D,CPUs!I:I,0)</f>
        <v>1375.78</v>
      </c>
    </row>
    <row r="324" spans="1:17" ht="25.5" customHeight="1" x14ac:dyDescent="0.25">
      <c r="A324" s="27" t="s">
        <v>2511</v>
      </c>
      <c r="B324" s="27" t="s">
        <v>157</v>
      </c>
      <c r="C324" s="180" t="s">
        <v>2512</v>
      </c>
      <c r="D324" s="27" t="s">
        <v>1648</v>
      </c>
      <c r="E324" s="27" t="s">
        <v>164</v>
      </c>
      <c r="F324" s="150" t="s">
        <v>4485</v>
      </c>
      <c r="G324" s="150"/>
      <c r="H324" s="146">
        <f t="shared" si="29"/>
        <v>47.18</v>
      </c>
      <c r="I324" s="150"/>
      <c r="J324" s="146">
        <f t="shared" si="30"/>
        <v>1368.22</v>
      </c>
      <c r="K324" s="150"/>
      <c r="L324" s="147">
        <f t="shared" si="31"/>
        <v>1368.22</v>
      </c>
      <c r="M324" s="184">
        <f t="shared" si="32"/>
        <v>3.3152248493244533E-5</v>
      </c>
      <c r="N324" s="149">
        <f t="shared" si="33"/>
        <v>6289952.9644524287</v>
      </c>
      <c r="O324" s="185">
        <f t="shared" si="34"/>
        <v>0.98804274208740794</v>
      </c>
      <c r="P324" s="187">
        <f>_xlfn.XLOOKUP(C324,Analítico!D:D,Analítico!I:I,0)</f>
        <v>47.18</v>
      </c>
      <c r="Q324" s="187">
        <f>_xlfn.XLOOKUP(C324,CPUs!D:D,CPUs!I:I,0)</f>
        <v>47.18</v>
      </c>
    </row>
    <row r="325" spans="1:17" ht="24" customHeight="1" x14ac:dyDescent="0.25">
      <c r="A325" s="27" t="s">
        <v>2087</v>
      </c>
      <c r="B325" s="27" t="s">
        <v>162</v>
      </c>
      <c r="C325" s="180" t="s">
        <v>2088</v>
      </c>
      <c r="D325" s="27" t="s">
        <v>1648</v>
      </c>
      <c r="E325" s="27" t="s">
        <v>259</v>
      </c>
      <c r="F325" s="150" t="s">
        <v>4486</v>
      </c>
      <c r="G325" s="150"/>
      <c r="H325" s="146">
        <f t="shared" si="29"/>
        <v>0.83</v>
      </c>
      <c r="I325" s="150"/>
      <c r="J325" s="146">
        <f t="shared" si="30"/>
        <v>1342.6951499999998</v>
      </c>
      <c r="K325" s="150"/>
      <c r="L325" s="147">
        <f t="shared" si="31"/>
        <v>1342.6951499999998</v>
      </c>
      <c r="M325" s="184">
        <f t="shared" si="32"/>
        <v>2.880267300834236E-5</v>
      </c>
      <c r="N325" s="149">
        <f t="shared" si="33"/>
        <v>6291295.6596024288</v>
      </c>
      <c r="O325" s="185">
        <f t="shared" si="34"/>
        <v>0.98807154476041625</v>
      </c>
      <c r="P325" s="187">
        <f>_xlfn.XLOOKUP(C325,Analítico!D:D,Analítico!I:I,0)</f>
        <v>0.83</v>
      </c>
      <c r="Q325" s="187">
        <f>_xlfn.XLOOKUP(C325,CPUs!D:D,CPUs!I:I,0)</f>
        <v>0.83</v>
      </c>
    </row>
    <row r="326" spans="1:17" ht="25.5" customHeight="1" x14ac:dyDescent="0.25">
      <c r="A326" s="27" t="s">
        <v>840</v>
      </c>
      <c r="B326" s="27" t="s">
        <v>145</v>
      </c>
      <c r="C326" s="180" t="s">
        <v>2625</v>
      </c>
      <c r="D326" s="27" t="s">
        <v>1643</v>
      </c>
      <c r="E326" s="27" t="s">
        <v>596</v>
      </c>
      <c r="F326" s="150" t="s">
        <v>4359</v>
      </c>
      <c r="G326" s="150" t="s">
        <v>4242</v>
      </c>
      <c r="H326" s="146">
        <f t="shared" si="29"/>
        <v>652.62368800000013</v>
      </c>
      <c r="I326" s="150" t="s">
        <v>4217</v>
      </c>
      <c r="J326" s="146">
        <f t="shared" si="30"/>
        <v>1305.2473760000003</v>
      </c>
      <c r="K326" s="148">
        <f>G326*I326</f>
        <v>0</v>
      </c>
      <c r="L326" s="147">
        <f t="shared" si="31"/>
        <v>1305.2473760000003</v>
      </c>
      <c r="M326" s="184">
        <f t="shared" si="32"/>
        <v>2.2421365390293523E-5</v>
      </c>
      <c r="N326" s="149">
        <f t="shared" si="33"/>
        <v>6292600.9069784284</v>
      </c>
      <c r="O326" s="185">
        <f t="shared" si="34"/>
        <v>0.98809396612580658</v>
      </c>
      <c r="P326" s="187">
        <f>_xlfn.XLOOKUP(C326,Analítico!D:D,Analítico!I:I,0)</f>
        <v>652.62368800000013</v>
      </c>
    </row>
    <row r="327" spans="1:17" ht="25.5" customHeight="1" x14ac:dyDescent="0.25">
      <c r="A327" s="27" t="s">
        <v>2047</v>
      </c>
      <c r="B327" s="27" t="s">
        <v>162</v>
      </c>
      <c r="C327" s="180" t="s">
        <v>2048</v>
      </c>
      <c r="D327" s="27" t="s">
        <v>1648</v>
      </c>
      <c r="E327" s="27" t="s">
        <v>164</v>
      </c>
      <c r="F327" s="150" t="s">
        <v>4487</v>
      </c>
      <c r="G327" s="150"/>
      <c r="H327" s="146">
        <f t="shared" ref="H327:H390" si="35">P327</f>
        <v>1.22</v>
      </c>
      <c r="I327" s="150"/>
      <c r="J327" s="146">
        <f t="shared" ref="J327:J390" si="36">F327*H327</f>
        <v>1613.2303999999999</v>
      </c>
      <c r="K327" s="150"/>
      <c r="L327" s="147">
        <f t="shared" ref="L327:L390" si="37">J327+K327</f>
        <v>1613.2303999999999</v>
      </c>
      <c r="M327" s="184">
        <f t="shared" ref="M327:M384" si="38">L327/$M$909-0.0002</f>
        <v>7.4903374528698796E-5</v>
      </c>
      <c r="N327" s="149">
        <f t="shared" si="33"/>
        <v>6294214.1373784281</v>
      </c>
      <c r="O327" s="185">
        <f t="shared" si="34"/>
        <v>0.98816886950033522</v>
      </c>
      <c r="P327" s="187">
        <f>_xlfn.XLOOKUP(C327,Analítico!D:D,Analítico!I:I,0)</f>
        <v>1.22</v>
      </c>
      <c r="Q327" s="187">
        <f>_xlfn.XLOOKUP(C327,CPUs!D:D,CPUs!I:I,0)</f>
        <v>1.22</v>
      </c>
    </row>
    <row r="328" spans="1:17" ht="24" customHeight="1" x14ac:dyDescent="0.25">
      <c r="A328" s="27" t="s">
        <v>3016</v>
      </c>
      <c r="B328" s="27" t="s">
        <v>162</v>
      </c>
      <c r="C328" s="180" t="s">
        <v>3017</v>
      </c>
      <c r="D328" s="27" t="s">
        <v>1648</v>
      </c>
      <c r="E328" s="27" t="s">
        <v>164</v>
      </c>
      <c r="F328" s="150" t="s">
        <v>4359</v>
      </c>
      <c r="G328" s="150"/>
      <c r="H328" s="146">
        <f t="shared" si="35"/>
        <v>641.38</v>
      </c>
      <c r="I328" s="150"/>
      <c r="J328" s="146">
        <f t="shared" si="36"/>
        <v>1282.76</v>
      </c>
      <c r="K328" s="150"/>
      <c r="L328" s="147">
        <f t="shared" si="37"/>
        <v>1282.76</v>
      </c>
      <c r="M328" s="184">
        <f t="shared" si="38"/>
        <v>1.8589392259427828E-5</v>
      </c>
      <c r="N328" s="149">
        <f t="shared" ref="N328:N391" si="39">N327+L328</f>
        <v>6295496.8973784279</v>
      </c>
      <c r="O328" s="185">
        <f t="shared" ref="O328:O391" si="40">M328+O327</f>
        <v>0.98818745889259463</v>
      </c>
      <c r="P328" s="187">
        <f>_xlfn.XLOOKUP(C328,Analítico!D:D,Analítico!I:I,0)</f>
        <v>641.38</v>
      </c>
      <c r="Q328" s="187">
        <f>_xlfn.XLOOKUP(C328,CPUs!D:D,CPUs!I:I,0)</f>
        <v>641.38</v>
      </c>
    </row>
    <row r="329" spans="1:17" ht="24" customHeight="1" x14ac:dyDescent="0.25">
      <c r="A329" s="27" t="s">
        <v>2652</v>
      </c>
      <c r="B329" s="27" t="s">
        <v>162</v>
      </c>
      <c r="C329" s="180" t="s">
        <v>2653</v>
      </c>
      <c r="D329" s="27" t="s">
        <v>1648</v>
      </c>
      <c r="E329" s="27" t="s">
        <v>164</v>
      </c>
      <c r="F329" s="150" t="s">
        <v>4283</v>
      </c>
      <c r="G329" s="150"/>
      <c r="H329" s="146">
        <f t="shared" si="35"/>
        <v>140.25</v>
      </c>
      <c r="I329" s="150"/>
      <c r="J329" s="146">
        <f t="shared" si="36"/>
        <v>1262.25</v>
      </c>
      <c r="K329" s="150"/>
      <c r="L329" s="147">
        <f t="shared" si="37"/>
        <v>1262.25</v>
      </c>
      <c r="M329" s="184">
        <f t="shared" si="38"/>
        <v>1.5094374925522135E-5</v>
      </c>
      <c r="N329" s="149">
        <f t="shared" si="39"/>
        <v>6296759.1473784279</v>
      </c>
      <c r="O329" s="185">
        <f t="shared" si="40"/>
        <v>0.98820255326752016</v>
      </c>
      <c r="P329" s="187">
        <f>_xlfn.XLOOKUP(C329,Analítico!D:D,Analítico!I:I,0)</f>
        <v>140.25</v>
      </c>
      <c r="Q329" s="187">
        <f>_xlfn.XLOOKUP(C329,CPUs!D:D,CPUs!I:I,0)</f>
        <v>140.25</v>
      </c>
    </row>
    <row r="330" spans="1:17" ht="25.5" customHeight="1" x14ac:dyDescent="0.25">
      <c r="A330" s="27" t="s">
        <v>3054</v>
      </c>
      <c r="B330" s="27" t="s">
        <v>162</v>
      </c>
      <c r="C330" s="180" t="s">
        <v>3055</v>
      </c>
      <c r="D330" s="27" t="s">
        <v>1648</v>
      </c>
      <c r="E330" s="27" t="s">
        <v>255</v>
      </c>
      <c r="F330" s="150" t="s">
        <v>4488</v>
      </c>
      <c r="G330" s="150"/>
      <c r="H330" s="146">
        <f t="shared" si="35"/>
        <v>15.7</v>
      </c>
      <c r="I330" s="150"/>
      <c r="J330" s="146">
        <f t="shared" si="36"/>
        <v>1256</v>
      </c>
      <c r="K330" s="150"/>
      <c r="L330" s="147">
        <f t="shared" si="37"/>
        <v>1256</v>
      </c>
      <c r="M330" s="184">
        <f t="shared" si="38"/>
        <v>1.4029340389349015E-5</v>
      </c>
      <c r="N330" s="149">
        <f t="shared" si="39"/>
        <v>6298015.1473784279</v>
      </c>
      <c r="O330" s="185">
        <f t="shared" si="40"/>
        <v>0.98821658260790946</v>
      </c>
      <c r="P330" s="187">
        <f>_xlfn.XLOOKUP(C330,Analítico!D:D,Analítico!I:I,0)</f>
        <v>15.7</v>
      </c>
      <c r="Q330" s="187">
        <f>_xlfn.XLOOKUP(C330,CPUs!D:D,CPUs!I:I,0)</f>
        <v>15.7</v>
      </c>
    </row>
    <row r="331" spans="1:17" ht="24" customHeight="1" x14ac:dyDescent="0.25">
      <c r="A331" s="27" t="s">
        <v>2615</v>
      </c>
      <c r="B331" s="27" t="s">
        <v>594</v>
      </c>
      <c r="C331" s="180" t="s">
        <v>2616</v>
      </c>
      <c r="D331" s="27" t="s">
        <v>1648</v>
      </c>
      <c r="E331" s="27" t="s">
        <v>596</v>
      </c>
      <c r="F331" s="150" t="s">
        <v>4489</v>
      </c>
      <c r="G331" s="150"/>
      <c r="H331" s="146">
        <f t="shared" si="35"/>
        <v>24.65</v>
      </c>
      <c r="I331" s="150"/>
      <c r="J331" s="146">
        <f t="shared" si="36"/>
        <v>1254.192</v>
      </c>
      <c r="K331" s="150"/>
      <c r="L331" s="147">
        <f t="shared" si="37"/>
        <v>1254.192</v>
      </c>
      <c r="M331" s="184">
        <f t="shared" si="38"/>
        <v>1.3721247198724855E-5</v>
      </c>
      <c r="N331" s="149">
        <f t="shared" si="39"/>
        <v>6299269.3393784277</v>
      </c>
      <c r="O331" s="185">
        <f t="shared" si="40"/>
        <v>0.98823030385510813</v>
      </c>
      <c r="P331" s="187">
        <f>_xlfn.XLOOKUP(C331,Analítico!D:D,Analítico!I:I,0)</f>
        <v>24.65</v>
      </c>
      <c r="Q331" s="187">
        <f>_xlfn.XLOOKUP(C331,CPUs!D:D,CPUs!I:I,0)</f>
        <v>24.65</v>
      </c>
    </row>
    <row r="332" spans="1:17" ht="25.5" customHeight="1" x14ac:dyDescent="0.25">
      <c r="A332" s="27" t="s">
        <v>3036</v>
      </c>
      <c r="B332" s="27" t="s">
        <v>162</v>
      </c>
      <c r="C332" s="180" t="s">
        <v>3037</v>
      </c>
      <c r="D332" s="27" t="s">
        <v>1648</v>
      </c>
      <c r="E332" s="27" t="s">
        <v>255</v>
      </c>
      <c r="F332" s="150" t="s">
        <v>4319</v>
      </c>
      <c r="G332" s="150"/>
      <c r="H332" s="146">
        <f t="shared" si="35"/>
        <v>104.18</v>
      </c>
      <c r="I332" s="150"/>
      <c r="J332" s="146">
        <f t="shared" si="36"/>
        <v>1250.1600000000001</v>
      </c>
      <c r="K332" s="150"/>
      <c r="L332" s="147">
        <f t="shared" si="37"/>
        <v>1250.1600000000001</v>
      </c>
      <c r="M332" s="184">
        <f t="shared" si="38"/>
        <v>1.3034172118748871E-5</v>
      </c>
      <c r="N332" s="149">
        <f t="shared" si="39"/>
        <v>6300519.4993784279</v>
      </c>
      <c r="O332" s="185">
        <f t="shared" si="40"/>
        <v>0.98824333802722686</v>
      </c>
      <c r="P332" s="187">
        <f>_xlfn.XLOOKUP(C332,Analítico!D:D,Analítico!I:I,0)</f>
        <v>104.18</v>
      </c>
      <c r="Q332" s="187">
        <f>_xlfn.XLOOKUP(C332,CPUs!D:D,CPUs!I:I,0)</f>
        <v>104.18</v>
      </c>
    </row>
    <row r="333" spans="1:17" ht="24" customHeight="1" x14ac:dyDescent="0.25">
      <c r="A333" s="27" t="s">
        <v>3560</v>
      </c>
      <c r="B333" s="27" t="s">
        <v>157</v>
      </c>
      <c r="C333" s="180" t="s">
        <v>3561</v>
      </c>
      <c r="D333" s="27" t="s">
        <v>1665</v>
      </c>
      <c r="E333" s="27" t="s">
        <v>266</v>
      </c>
      <c r="F333" s="150" t="s">
        <v>4490</v>
      </c>
      <c r="G333" s="150"/>
      <c r="H333" s="146">
        <f t="shared" si="35"/>
        <v>17.690000000000001</v>
      </c>
      <c r="I333" s="150"/>
      <c r="J333" s="146">
        <f t="shared" si="36"/>
        <v>1261.683392056</v>
      </c>
      <c r="K333" s="150"/>
      <c r="L333" s="147">
        <f t="shared" si="37"/>
        <v>1261.683392056</v>
      </c>
      <c r="M333" s="184">
        <f t="shared" si="38"/>
        <v>1.4997821800909325E-5</v>
      </c>
      <c r="N333" s="149">
        <f t="shared" si="39"/>
        <v>6301781.1827704841</v>
      </c>
      <c r="O333" s="185">
        <f t="shared" si="40"/>
        <v>0.98825833584902778</v>
      </c>
      <c r="P333" s="187">
        <f>Q333</f>
        <v>17.690000000000001</v>
      </c>
      <c r="Q333" s="187">
        <f>_xlfn.XLOOKUP(C333,CPUs!D:D,CPUs!I:I,0)</f>
        <v>17.690000000000001</v>
      </c>
    </row>
    <row r="334" spans="1:17" ht="25.5" customHeight="1" x14ac:dyDescent="0.25">
      <c r="A334" s="27" t="s">
        <v>1867</v>
      </c>
      <c r="B334" s="27" t="s">
        <v>162</v>
      </c>
      <c r="C334" s="180" t="s">
        <v>1868</v>
      </c>
      <c r="D334" s="27" t="s">
        <v>1648</v>
      </c>
      <c r="E334" s="27" t="s">
        <v>164</v>
      </c>
      <c r="F334" s="150" t="s">
        <v>4410</v>
      </c>
      <c r="G334" s="150"/>
      <c r="H334" s="146">
        <f t="shared" si="35"/>
        <v>309.77999999999997</v>
      </c>
      <c r="I334" s="150"/>
      <c r="J334" s="146">
        <f t="shared" si="36"/>
        <v>1239.1199999999999</v>
      </c>
      <c r="K334" s="150"/>
      <c r="L334" s="147">
        <f t="shared" si="37"/>
        <v>1239.1199999999999</v>
      </c>
      <c r="M334" s="184">
        <f t="shared" si="38"/>
        <v>1.1152895114052654E-5</v>
      </c>
      <c r="N334" s="149">
        <f t="shared" si="39"/>
        <v>6303020.3027704842</v>
      </c>
      <c r="O334" s="185">
        <f t="shared" si="40"/>
        <v>0.98826948874414178</v>
      </c>
      <c r="P334" s="187">
        <f>_xlfn.XLOOKUP(C334,Analítico!D:D,Analítico!I:I,0)</f>
        <v>309.77999999999997</v>
      </c>
      <c r="Q334" s="187">
        <f>_xlfn.XLOOKUP(C334,CPUs!D:D,CPUs!I:I,0)</f>
        <v>309.77999999999997</v>
      </c>
    </row>
    <row r="335" spans="1:17" ht="39" customHeight="1" x14ac:dyDescent="0.25">
      <c r="A335" s="27" t="s">
        <v>2713</v>
      </c>
      <c r="B335" s="27" t="s">
        <v>157</v>
      </c>
      <c r="C335" s="180" t="s">
        <v>2714</v>
      </c>
      <c r="D335" s="27" t="s">
        <v>1648</v>
      </c>
      <c r="E335" s="27" t="s">
        <v>164</v>
      </c>
      <c r="F335" s="150" t="s">
        <v>4491</v>
      </c>
      <c r="G335" s="150"/>
      <c r="H335" s="146">
        <f t="shared" si="35"/>
        <v>1.46</v>
      </c>
      <c r="I335" s="150"/>
      <c r="J335" s="146">
        <f t="shared" si="36"/>
        <v>1220.56</v>
      </c>
      <c r="K335" s="150"/>
      <c r="L335" s="147">
        <f t="shared" si="37"/>
        <v>1220.56</v>
      </c>
      <c r="M335" s="184">
        <f t="shared" si="38"/>
        <v>7.9901685554329945E-6</v>
      </c>
      <c r="N335" s="149">
        <f t="shared" si="39"/>
        <v>6304240.8627704838</v>
      </c>
      <c r="O335" s="185">
        <f t="shared" si="40"/>
        <v>0.98827747891269724</v>
      </c>
      <c r="P335" s="187">
        <f>_xlfn.XLOOKUP(C335,Analítico!D:D,Analítico!I:I,0)</f>
        <v>1.46</v>
      </c>
      <c r="Q335" s="187">
        <f>_xlfn.XLOOKUP(C335,CPUs!D:D,CPUs!I:I,0)</f>
        <v>1.46</v>
      </c>
    </row>
    <row r="336" spans="1:17" ht="24" customHeight="1" x14ac:dyDescent="0.25">
      <c r="A336" s="27" t="s">
        <v>3188</v>
      </c>
      <c r="B336" s="27" t="s">
        <v>162</v>
      </c>
      <c r="C336" s="180" t="s">
        <v>3189</v>
      </c>
      <c r="D336" s="27" t="s">
        <v>1648</v>
      </c>
      <c r="E336" s="27" t="s">
        <v>259</v>
      </c>
      <c r="F336" s="150" t="s">
        <v>4492</v>
      </c>
      <c r="G336" s="150"/>
      <c r="H336" s="146">
        <f t="shared" si="35"/>
        <v>8.91</v>
      </c>
      <c r="I336" s="150"/>
      <c r="J336" s="146">
        <f t="shared" si="36"/>
        <v>1211.76</v>
      </c>
      <c r="K336" s="150"/>
      <c r="L336" s="147">
        <f t="shared" si="37"/>
        <v>1211.76</v>
      </c>
      <c r="M336" s="184">
        <f t="shared" si="38"/>
        <v>6.490599928501246E-6</v>
      </c>
      <c r="N336" s="149">
        <f t="shared" si="39"/>
        <v>6305452.6227704836</v>
      </c>
      <c r="O336" s="185">
        <f t="shared" si="40"/>
        <v>0.98828396951262576</v>
      </c>
      <c r="P336" s="187">
        <f>_xlfn.XLOOKUP(C336,Analítico!D:D,Analítico!I:I,0)</f>
        <v>8.91</v>
      </c>
      <c r="Q336" s="187">
        <f>_xlfn.XLOOKUP(C336,CPUs!D:D,CPUs!I:I,0)</f>
        <v>8.91</v>
      </c>
    </row>
    <row r="337" spans="1:17" ht="24" customHeight="1" x14ac:dyDescent="0.25">
      <c r="A337" s="27" t="s">
        <v>2715</v>
      </c>
      <c r="B337" s="27" t="s">
        <v>157</v>
      </c>
      <c r="C337" s="180" t="s">
        <v>2716</v>
      </c>
      <c r="D337" s="27" t="s">
        <v>1648</v>
      </c>
      <c r="E337" s="27" t="s">
        <v>164</v>
      </c>
      <c r="F337" s="150" t="s">
        <v>4493</v>
      </c>
      <c r="G337" s="150"/>
      <c r="H337" s="146">
        <f t="shared" si="35"/>
        <v>3.13</v>
      </c>
      <c r="I337" s="150"/>
      <c r="J337" s="146">
        <f t="shared" si="36"/>
        <v>1208.18</v>
      </c>
      <c r="K337" s="150"/>
      <c r="L337" s="147">
        <f t="shared" si="37"/>
        <v>1208.18</v>
      </c>
      <c r="M337" s="184">
        <f t="shared" si="38"/>
        <v>5.8805481461812953E-6</v>
      </c>
      <c r="N337" s="149">
        <f t="shared" si="39"/>
        <v>6306660.8027704833</v>
      </c>
      <c r="O337" s="185">
        <f t="shared" si="40"/>
        <v>0.98828985006077197</v>
      </c>
      <c r="P337" s="187">
        <f>_xlfn.XLOOKUP(C337,Analítico!D:D,Analítico!I:I,0)</f>
        <v>3.13</v>
      </c>
      <c r="Q337" s="187">
        <f>_xlfn.XLOOKUP(C337,CPUs!D:D,CPUs!I:I,0)</f>
        <v>3.13</v>
      </c>
    </row>
    <row r="338" spans="1:17" ht="25.5" customHeight="1" x14ac:dyDescent="0.25">
      <c r="A338" s="27" t="s">
        <v>1845</v>
      </c>
      <c r="B338" s="27" t="s">
        <v>162</v>
      </c>
      <c r="C338" s="180" t="s">
        <v>1846</v>
      </c>
      <c r="D338" s="27" t="s">
        <v>1648</v>
      </c>
      <c r="E338" s="27" t="s">
        <v>164</v>
      </c>
      <c r="F338" s="150" t="s">
        <v>4385</v>
      </c>
      <c r="G338" s="150"/>
      <c r="H338" s="146">
        <f t="shared" si="35"/>
        <v>200.69</v>
      </c>
      <c r="I338" s="150"/>
      <c r="J338" s="146">
        <f t="shared" si="36"/>
        <v>1204.1399999999999</v>
      </c>
      <c r="K338" s="150"/>
      <c r="L338" s="147">
        <f t="shared" si="37"/>
        <v>1204.1399999999999</v>
      </c>
      <c r="M338" s="184">
        <f t="shared" si="38"/>
        <v>5.1921098219989616E-6</v>
      </c>
      <c r="N338" s="149">
        <f t="shared" si="39"/>
        <v>6307864.942770483</v>
      </c>
      <c r="O338" s="185">
        <f t="shared" si="40"/>
        <v>0.98829504217059394</v>
      </c>
      <c r="P338" s="187">
        <f>_xlfn.XLOOKUP(C338,Analítico!D:D,Analítico!I:I,0)</f>
        <v>200.69</v>
      </c>
      <c r="Q338" s="187">
        <f>_xlfn.XLOOKUP(C338,CPUs!D:D,CPUs!I:I,0)</f>
        <v>200.69</v>
      </c>
    </row>
    <row r="339" spans="1:17" ht="24" customHeight="1" x14ac:dyDescent="0.25">
      <c r="A339" s="27" t="s">
        <v>2559</v>
      </c>
      <c r="B339" s="27" t="s">
        <v>157</v>
      </c>
      <c r="C339" s="180" t="s">
        <v>2560</v>
      </c>
      <c r="D339" s="27" t="s">
        <v>1648</v>
      </c>
      <c r="E339" s="27" t="s">
        <v>164</v>
      </c>
      <c r="F339" s="150" t="s">
        <v>4494</v>
      </c>
      <c r="G339" s="150"/>
      <c r="H339" s="146">
        <f t="shared" si="35"/>
        <v>25.9</v>
      </c>
      <c r="I339" s="150"/>
      <c r="J339" s="146">
        <f t="shared" si="36"/>
        <v>1191.3999999999999</v>
      </c>
      <c r="K339" s="150"/>
      <c r="L339" s="147">
        <f t="shared" si="37"/>
        <v>1191.3999999999999</v>
      </c>
      <c r="M339" s="184">
        <f t="shared" si="38"/>
        <v>3.0211434234636949E-6</v>
      </c>
      <c r="N339" s="149">
        <f t="shared" si="39"/>
        <v>6309056.3427704833</v>
      </c>
      <c r="O339" s="185">
        <f t="shared" si="40"/>
        <v>0.98829806331401737</v>
      </c>
      <c r="P339" s="187">
        <f>_xlfn.XLOOKUP(C339,Analítico!D:D,Analítico!I:I,0)</f>
        <v>25.9</v>
      </c>
      <c r="Q339" s="187">
        <f>_xlfn.XLOOKUP(C339,CPUs!D:D,CPUs!I:I,0)</f>
        <v>25.9</v>
      </c>
    </row>
    <row r="340" spans="1:17" ht="24" customHeight="1" x14ac:dyDescent="0.25">
      <c r="A340" s="27" t="s">
        <v>1652</v>
      </c>
      <c r="B340" s="27" t="s">
        <v>162</v>
      </c>
      <c r="C340" s="180" t="s">
        <v>170</v>
      </c>
      <c r="D340" s="27" t="s">
        <v>1648</v>
      </c>
      <c r="E340" s="27" t="s">
        <v>164</v>
      </c>
      <c r="F340" s="150" t="s">
        <v>4241</v>
      </c>
      <c r="G340" s="150"/>
      <c r="H340" s="146">
        <f t="shared" si="35"/>
        <v>1179.4404000000002</v>
      </c>
      <c r="I340" s="150"/>
      <c r="J340" s="146">
        <f t="shared" si="36"/>
        <v>1179.4404000000002</v>
      </c>
      <c r="K340" s="150"/>
      <c r="L340" s="147">
        <f t="shared" si="37"/>
        <v>1179.4404000000002</v>
      </c>
      <c r="M340" s="184">
        <f t="shared" si="38"/>
        <v>9.8316149725317958E-7</v>
      </c>
      <c r="N340" s="149">
        <f t="shared" si="39"/>
        <v>6310235.7831704831</v>
      </c>
      <c r="O340" s="185">
        <f t="shared" si="40"/>
        <v>0.98829904647551459</v>
      </c>
      <c r="P340" s="187">
        <f>_xlfn.XLOOKUP(C340,Analítico!D:D,Analítico!I:I,0)</f>
        <v>1179.4404000000002</v>
      </c>
      <c r="Q340" s="187">
        <f>_xlfn.XLOOKUP(C340,CPUs!D:D,CPUs!I:I,0)</f>
        <v>1179.4404000000002</v>
      </c>
    </row>
    <row r="341" spans="1:17" ht="25.5" customHeight="1" x14ac:dyDescent="0.25">
      <c r="A341" s="27" t="s">
        <v>3190</v>
      </c>
      <c r="B341" s="27" t="s">
        <v>162</v>
      </c>
      <c r="C341" s="180" t="s">
        <v>3191</v>
      </c>
      <c r="D341" s="27" t="s">
        <v>1648</v>
      </c>
      <c r="E341" s="27" t="s">
        <v>255</v>
      </c>
      <c r="F341" s="150" t="s">
        <v>4495</v>
      </c>
      <c r="G341" s="150"/>
      <c r="H341" s="146">
        <f t="shared" si="35"/>
        <v>12.59</v>
      </c>
      <c r="I341" s="150"/>
      <c r="J341" s="146">
        <f t="shared" si="36"/>
        <v>1177.165</v>
      </c>
      <c r="K341" s="150"/>
      <c r="L341" s="147">
        <f t="shared" si="37"/>
        <v>1177.165</v>
      </c>
      <c r="M341" s="184">
        <f t="shared" si="38"/>
        <v>5.9542076387582559E-7</v>
      </c>
      <c r="N341" s="149">
        <f t="shared" si="39"/>
        <v>6311412.9481704831</v>
      </c>
      <c r="O341" s="185">
        <f t="shared" si="40"/>
        <v>0.9882996418962785</v>
      </c>
      <c r="P341" s="187">
        <f>_xlfn.XLOOKUP(C341,Analítico!D:D,Analítico!I:I,0)</f>
        <v>12.59</v>
      </c>
      <c r="Q341" s="187">
        <f>_xlfn.XLOOKUP(C341,CPUs!D:D,CPUs!I:I,0)</f>
        <v>12.59</v>
      </c>
    </row>
    <row r="342" spans="1:17" ht="25.5" customHeight="1" x14ac:dyDescent="0.25">
      <c r="A342" s="27" t="s">
        <v>3086</v>
      </c>
      <c r="B342" s="27" t="s">
        <v>157</v>
      </c>
      <c r="C342" s="180" t="s">
        <v>3087</v>
      </c>
      <c r="D342" s="27" t="s">
        <v>1648</v>
      </c>
      <c r="E342" s="27" t="s">
        <v>255</v>
      </c>
      <c r="F342" s="150" t="s">
        <v>4496</v>
      </c>
      <c r="G342" s="150"/>
      <c r="H342" s="146">
        <f t="shared" si="35"/>
        <v>10.89</v>
      </c>
      <c r="I342" s="150"/>
      <c r="J342" s="146">
        <f t="shared" si="36"/>
        <v>1169.3899800000002</v>
      </c>
      <c r="K342" s="150"/>
      <c r="L342" s="147">
        <f t="shared" si="37"/>
        <v>1169.3899800000002</v>
      </c>
      <c r="M342" s="184">
        <f t="shared" si="38"/>
        <v>-7.2948560723401609E-7</v>
      </c>
      <c r="N342" s="149">
        <f t="shared" si="39"/>
        <v>6312582.3381504836</v>
      </c>
      <c r="O342" s="185">
        <f t="shared" si="40"/>
        <v>0.98829891241067125</v>
      </c>
      <c r="P342" s="187">
        <f>_xlfn.XLOOKUP(C342,Analítico!D:D,Analítico!I:I,0)</f>
        <v>10.89</v>
      </c>
      <c r="Q342" s="187">
        <f>_xlfn.XLOOKUP(C342,CPUs!D:D,CPUs!I:I,0)</f>
        <v>10.89</v>
      </c>
    </row>
    <row r="343" spans="1:17" ht="25.5" customHeight="1" x14ac:dyDescent="0.25">
      <c r="A343" s="27" t="s">
        <v>2999</v>
      </c>
      <c r="B343" s="27" t="s">
        <v>162</v>
      </c>
      <c r="C343" s="180" t="s">
        <v>3000</v>
      </c>
      <c r="D343" s="27" t="s">
        <v>1648</v>
      </c>
      <c r="E343" s="27" t="s">
        <v>164</v>
      </c>
      <c r="F343" s="150" t="s">
        <v>4497</v>
      </c>
      <c r="G343" s="150"/>
      <c r="H343" s="146">
        <f t="shared" si="35"/>
        <v>37.49</v>
      </c>
      <c r="I343" s="150"/>
      <c r="J343" s="146">
        <f t="shared" si="36"/>
        <v>1162.19</v>
      </c>
      <c r="K343" s="150"/>
      <c r="L343" s="147">
        <f t="shared" si="37"/>
        <v>1162.19</v>
      </c>
      <c r="M343" s="184">
        <f t="shared" si="38"/>
        <v>-1.9564019847949582E-6</v>
      </c>
      <c r="N343" s="149">
        <f t="shared" si="39"/>
        <v>6313744.528150484</v>
      </c>
      <c r="O343" s="185">
        <f t="shared" si="40"/>
        <v>0.9882969560086865</v>
      </c>
      <c r="P343" s="187">
        <f>_xlfn.XLOOKUP(C343,Analítico!D:D,Analítico!I:I,0)</f>
        <v>37.49</v>
      </c>
      <c r="Q343" s="187">
        <f>_xlfn.XLOOKUP(C343,CPUs!D:D,CPUs!I:I,0)</f>
        <v>37.49</v>
      </c>
    </row>
    <row r="344" spans="1:17" ht="25.5" customHeight="1" x14ac:dyDescent="0.25">
      <c r="A344" s="27" t="s">
        <v>3248</v>
      </c>
      <c r="B344" s="27" t="s">
        <v>162</v>
      </c>
      <c r="C344" s="180" t="s">
        <v>3249</v>
      </c>
      <c r="D344" s="27" t="s">
        <v>1648</v>
      </c>
      <c r="E344" s="27" t="s">
        <v>159</v>
      </c>
      <c r="F344" s="150" t="s">
        <v>4366</v>
      </c>
      <c r="G344" s="150"/>
      <c r="H344" s="146">
        <f t="shared" si="35"/>
        <v>68.8</v>
      </c>
      <c r="I344" s="150"/>
      <c r="J344" s="146">
        <f t="shared" si="36"/>
        <v>1157.9039999999998</v>
      </c>
      <c r="K344" s="150"/>
      <c r="L344" s="147">
        <f t="shared" si="37"/>
        <v>1157.9039999999998</v>
      </c>
      <c r="M344" s="184">
        <f t="shared" si="38"/>
        <v>-2.6867600683210609E-6</v>
      </c>
      <c r="N344" s="149">
        <f t="shared" si="39"/>
        <v>6314902.4321504841</v>
      </c>
      <c r="O344" s="185">
        <f t="shared" si="40"/>
        <v>0.98829426924861818</v>
      </c>
      <c r="P344" s="187">
        <f>_xlfn.XLOOKUP(C344,Analítico!D:D,Analítico!I:I,0)</f>
        <v>68.8</v>
      </c>
      <c r="Q344" s="187">
        <f>_xlfn.XLOOKUP(C344,CPUs!D:D,CPUs!I:I,0)</f>
        <v>68.8</v>
      </c>
    </row>
    <row r="345" spans="1:17" ht="24" customHeight="1" x14ac:dyDescent="0.25">
      <c r="A345" s="27" t="s">
        <v>3584</v>
      </c>
      <c r="B345" s="27" t="s">
        <v>157</v>
      </c>
      <c r="C345" s="180" t="s">
        <v>3585</v>
      </c>
      <c r="D345" s="27" t="s">
        <v>1665</v>
      </c>
      <c r="E345" s="27" t="s">
        <v>266</v>
      </c>
      <c r="F345" s="150" t="s">
        <v>4498</v>
      </c>
      <c r="G345" s="150"/>
      <c r="H345" s="146">
        <f t="shared" si="35"/>
        <v>20.61</v>
      </c>
      <c r="I345" s="150"/>
      <c r="J345" s="146">
        <f t="shared" si="36"/>
        <v>1138.2006691710001</v>
      </c>
      <c r="K345" s="150"/>
      <c r="L345" s="147">
        <f t="shared" si="37"/>
        <v>1138.2006691710001</v>
      </c>
      <c r="M345" s="184">
        <f t="shared" si="38"/>
        <v>-6.0443165180057326E-6</v>
      </c>
      <c r="N345" s="149">
        <f t="shared" si="39"/>
        <v>6316040.6328196554</v>
      </c>
      <c r="O345" s="185">
        <f t="shared" si="40"/>
        <v>0.98828822493210022</v>
      </c>
      <c r="P345" s="187">
        <f t="shared" ref="P345:P346" si="41">Q345</f>
        <v>20.61</v>
      </c>
      <c r="Q345" s="187">
        <f>_xlfn.XLOOKUP(C345,CPUs!D:D,CPUs!I:I,0)</f>
        <v>20.61</v>
      </c>
    </row>
    <row r="346" spans="1:17" ht="24" customHeight="1" x14ac:dyDescent="0.25">
      <c r="A346" s="27" t="s">
        <v>3668</v>
      </c>
      <c r="B346" s="27" t="s">
        <v>594</v>
      </c>
      <c r="C346" s="180" t="s">
        <v>3669</v>
      </c>
      <c r="D346" s="27" t="s">
        <v>1648</v>
      </c>
      <c r="E346" s="27" t="s">
        <v>596</v>
      </c>
      <c r="F346" s="150" t="s">
        <v>4499</v>
      </c>
      <c r="G346" s="150"/>
      <c r="H346" s="146">
        <f t="shared" si="35"/>
        <v>14</v>
      </c>
      <c r="I346" s="150"/>
      <c r="J346" s="146">
        <f t="shared" si="36"/>
        <v>1136.3136708</v>
      </c>
      <c r="K346" s="150"/>
      <c r="L346" s="147">
        <f t="shared" si="37"/>
        <v>1136.3136708</v>
      </c>
      <c r="M346" s="184">
        <f t="shared" si="38"/>
        <v>-6.3658714675765256E-6</v>
      </c>
      <c r="N346" s="149">
        <f t="shared" si="39"/>
        <v>6317176.9464904554</v>
      </c>
      <c r="O346" s="185">
        <f t="shared" si="40"/>
        <v>0.98828185906063259</v>
      </c>
      <c r="P346" s="187">
        <f t="shared" si="41"/>
        <v>14</v>
      </c>
      <c r="Q346" s="187">
        <f>_xlfn.XLOOKUP(C346,CPUs!D:D,CPUs!I:I,0)</f>
        <v>14</v>
      </c>
    </row>
    <row r="347" spans="1:17" ht="24" customHeight="1" x14ac:dyDescent="0.25">
      <c r="A347" s="27" t="s">
        <v>2040</v>
      </c>
      <c r="B347" s="27" t="s">
        <v>157</v>
      </c>
      <c r="C347" s="180" t="s">
        <v>2041</v>
      </c>
      <c r="D347" s="27" t="s">
        <v>1648</v>
      </c>
      <c r="E347" s="27" t="s">
        <v>259</v>
      </c>
      <c r="F347" s="150" t="s">
        <v>4500</v>
      </c>
      <c r="G347" s="150"/>
      <c r="H347" s="146">
        <f t="shared" si="35"/>
        <v>8.4</v>
      </c>
      <c r="I347" s="150"/>
      <c r="J347" s="146">
        <f t="shared" si="36"/>
        <v>1115.45616</v>
      </c>
      <c r="K347" s="150"/>
      <c r="L347" s="147">
        <f t="shared" si="37"/>
        <v>1115.45616</v>
      </c>
      <c r="M347" s="184">
        <f t="shared" si="38"/>
        <v>-9.9201065620731167E-6</v>
      </c>
      <c r="N347" s="149">
        <f t="shared" si="39"/>
        <v>6318292.402650455</v>
      </c>
      <c r="O347" s="185">
        <f t="shared" si="40"/>
        <v>0.98827193895407051</v>
      </c>
      <c r="P347" s="187">
        <f>_xlfn.XLOOKUP(C347,Analítico!D:D,Analítico!I:I,0)</f>
        <v>8.4</v>
      </c>
      <c r="Q347" s="187">
        <f>_xlfn.XLOOKUP(C347,CPUs!D:D,CPUs!I:I,0)</f>
        <v>8.4</v>
      </c>
    </row>
    <row r="348" spans="1:17" ht="25.5" customHeight="1" x14ac:dyDescent="0.25">
      <c r="A348" s="27" t="s">
        <v>3354</v>
      </c>
      <c r="B348" s="27" t="s">
        <v>157</v>
      </c>
      <c r="C348" s="180" t="s">
        <v>3355</v>
      </c>
      <c r="D348" s="27" t="s">
        <v>1643</v>
      </c>
      <c r="E348" s="27" t="s">
        <v>1604</v>
      </c>
      <c r="F348" s="150" t="s">
        <v>4251</v>
      </c>
      <c r="G348" s="150"/>
      <c r="H348" s="146">
        <f t="shared" si="35"/>
        <v>138.19999999999999</v>
      </c>
      <c r="I348" s="150"/>
      <c r="J348" s="146">
        <f t="shared" si="36"/>
        <v>1105.5999999999999</v>
      </c>
      <c r="K348" s="150"/>
      <c r="L348" s="147">
        <f t="shared" si="37"/>
        <v>1105.5999999999999</v>
      </c>
      <c r="M348" s="184">
        <f t="shared" si="38"/>
        <v>-1.1599650689120825E-5</v>
      </c>
      <c r="N348" s="149">
        <f t="shared" si="39"/>
        <v>6319398.0026504546</v>
      </c>
      <c r="O348" s="185">
        <f t="shared" si="40"/>
        <v>0.98826033930338142</v>
      </c>
      <c r="P348" s="187">
        <f>_xlfn.XLOOKUP(C348,Analítico!D:D,Analítico!I:I,0)</f>
        <v>138.19999999999999</v>
      </c>
      <c r="Q348" s="187">
        <f>_xlfn.XLOOKUP(C348,CPUs!D:D,CPUs!I:I,0)</f>
        <v>138.19999999999999</v>
      </c>
    </row>
    <row r="349" spans="1:17" ht="24" customHeight="1" x14ac:dyDescent="0.25">
      <c r="A349" s="27" t="s">
        <v>1654</v>
      </c>
      <c r="B349" s="27" t="s">
        <v>162</v>
      </c>
      <c r="C349" s="180" t="s">
        <v>1655</v>
      </c>
      <c r="D349" s="27" t="s">
        <v>1648</v>
      </c>
      <c r="E349" s="27" t="s">
        <v>164</v>
      </c>
      <c r="F349" s="150" t="s">
        <v>4501</v>
      </c>
      <c r="G349" s="150"/>
      <c r="H349" s="146">
        <f t="shared" si="35"/>
        <v>16.510000000000002</v>
      </c>
      <c r="I349" s="150"/>
      <c r="J349" s="146">
        <f t="shared" si="36"/>
        <v>1089.6600000000001</v>
      </c>
      <c r="K349" s="150"/>
      <c r="L349" s="147">
        <f t="shared" si="37"/>
        <v>1089.6600000000001</v>
      </c>
      <c r="M349" s="184">
        <f t="shared" si="38"/>
        <v>-1.4315914770176696E-5</v>
      </c>
      <c r="N349" s="149">
        <f t="shared" si="39"/>
        <v>6320487.6626504548</v>
      </c>
      <c r="O349" s="185">
        <f t="shared" si="40"/>
        <v>0.98824602338861123</v>
      </c>
      <c r="P349" s="187">
        <f>_xlfn.XLOOKUP(C349,Analítico!D:D,Analítico!I:I,0)</f>
        <v>16.510000000000002</v>
      </c>
      <c r="Q349" s="187">
        <f>_xlfn.XLOOKUP(C349,CPUs!D:D,CPUs!I:I,0)</f>
        <v>16.510000000000002</v>
      </c>
    </row>
    <row r="350" spans="1:17" ht="24" customHeight="1" x14ac:dyDescent="0.25">
      <c r="A350" s="27" t="s">
        <v>2189</v>
      </c>
      <c r="B350" s="27" t="s">
        <v>162</v>
      </c>
      <c r="C350" s="180" t="s">
        <v>2190</v>
      </c>
      <c r="D350" s="27" t="s">
        <v>1648</v>
      </c>
      <c r="E350" s="27" t="s">
        <v>164</v>
      </c>
      <c r="F350" s="150" t="s">
        <v>4502</v>
      </c>
      <c r="G350" s="150"/>
      <c r="H350" s="146">
        <f t="shared" si="35"/>
        <v>19.399999999999999</v>
      </c>
      <c r="I350" s="150"/>
      <c r="J350" s="146">
        <f t="shared" si="36"/>
        <v>1086.3999999999999</v>
      </c>
      <c r="K350" s="150"/>
      <c r="L350" s="147">
        <f t="shared" si="37"/>
        <v>1086.3999999999999</v>
      </c>
      <c r="M350" s="184">
        <f t="shared" si="38"/>
        <v>-1.4871436784244638E-5</v>
      </c>
      <c r="N350" s="149">
        <f t="shared" si="39"/>
        <v>6321574.0626504552</v>
      </c>
      <c r="O350" s="185">
        <f t="shared" si="40"/>
        <v>0.98823115195182698</v>
      </c>
      <c r="P350" s="187">
        <f>_xlfn.XLOOKUP(C350,Analítico!D:D,Analítico!I:I,0)</f>
        <v>19.399999999999999</v>
      </c>
      <c r="Q350" s="187">
        <f>_xlfn.XLOOKUP(C350,CPUs!D:D,CPUs!I:I,0)</f>
        <v>19.399999999999999</v>
      </c>
    </row>
    <row r="351" spans="1:17" ht="24" customHeight="1" x14ac:dyDescent="0.25">
      <c r="A351" s="27" t="s">
        <v>2178</v>
      </c>
      <c r="B351" s="27" t="s">
        <v>157</v>
      </c>
      <c r="C351" s="180" t="s">
        <v>2179</v>
      </c>
      <c r="D351" s="27" t="s">
        <v>1648</v>
      </c>
      <c r="E351" s="27" t="s">
        <v>164</v>
      </c>
      <c r="F351" s="150" t="s">
        <v>4494</v>
      </c>
      <c r="G351" s="150"/>
      <c r="H351" s="146">
        <f t="shared" si="35"/>
        <v>23.59</v>
      </c>
      <c r="I351" s="150"/>
      <c r="J351" s="146">
        <f t="shared" si="36"/>
        <v>1085.1400000000001</v>
      </c>
      <c r="K351" s="150"/>
      <c r="L351" s="147">
        <f t="shared" si="37"/>
        <v>1085.1400000000001</v>
      </c>
      <c r="M351" s="184">
        <f t="shared" si="38"/>
        <v>-1.5086147746737083E-5</v>
      </c>
      <c r="N351" s="149">
        <f t="shared" si="39"/>
        <v>6322659.2026504548</v>
      </c>
      <c r="O351" s="185">
        <f t="shared" si="40"/>
        <v>0.98821606580408028</v>
      </c>
      <c r="P351" s="187">
        <f>_xlfn.XLOOKUP(C351,Analítico!D:D,Analítico!I:I,0)</f>
        <v>23.59</v>
      </c>
      <c r="Q351" s="187">
        <f>_xlfn.XLOOKUP(C351,CPUs!D:D,CPUs!I:I,0)</f>
        <v>23.59</v>
      </c>
    </row>
    <row r="352" spans="1:17" ht="39" customHeight="1" x14ac:dyDescent="0.25">
      <c r="A352" s="27" t="s">
        <v>3252</v>
      </c>
      <c r="B352" s="27" t="s">
        <v>162</v>
      </c>
      <c r="C352" s="180" t="s">
        <v>3253</v>
      </c>
      <c r="D352" s="27" t="s">
        <v>1648</v>
      </c>
      <c r="E352" s="27" t="s">
        <v>159</v>
      </c>
      <c r="F352" s="150" t="s">
        <v>4503</v>
      </c>
      <c r="G352" s="150"/>
      <c r="H352" s="146">
        <f t="shared" si="35"/>
        <v>77.63</v>
      </c>
      <c r="I352" s="150"/>
      <c r="J352" s="146">
        <f t="shared" si="36"/>
        <v>1079.057</v>
      </c>
      <c r="K352" s="150"/>
      <c r="L352" s="147">
        <f t="shared" si="37"/>
        <v>1079.057</v>
      </c>
      <c r="M352" s="184">
        <f t="shared" si="38"/>
        <v>-1.612272456010368E-5</v>
      </c>
      <c r="N352" s="149">
        <f t="shared" si="39"/>
        <v>6323738.2596504549</v>
      </c>
      <c r="O352" s="185">
        <f t="shared" si="40"/>
        <v>0.98819994307952019</v>
      </c>
      <c r="P352" s="187">
        <f>_xlfn.XLOOKUP(C352,Analítico!D:D,Analítico!I:I,0)</f>
        <v>77.63</v>
      </c>
      <c r="Q352" s="187">
        <f>_xlfn.XLOOKUP(C352,CPUs!D:D,CPUs!I:I,0)</f>
        <v>77.63</v>
      </c>
    </row>
    <row r="353" spans="1:17" ht="24" customHeight="1" x14ac:dyDescent="0.25">
      <c r="A353" s="27" t="s">
        <v>3262</v>
      </c>
      <c r="B353" s="27" t="s">
        <v>157</v>
      </c>
      <c r="C353" s="180" t="s">
        <v>3263</v>
      </c>
      <c r="D353" s="27" t="s">
        <v>1648</v>
      </c>
      <c r="E353" s="27" t="s">
        <v>159</v>
      </c>
      <c r="F353" s="150" t="s">
        <v>4504</v>
      </c>
      <c r="G353" s="150"/>
      <c r="H353" s="146">
        <f t="shared" si="35"/>
        <v>6.39</v>
      </c>
      <c r="I353" s="150"/>
      <c r="J353" s="146">
        <f t="shared" si="36"/>
        <v>1071.3819060000001</v>
      </c>
      <c r="K353" s="150"/>
      <c r="L353" s="147">
        <f t="shared" si="37"/>
        <v>1071.3819060000001</v>
      </c>
      <c r="M353" s="184">
        <f t="shared" si="38"/>
        <v>-1.7430602988643664E-5</v>
      </c>
      <c r="N353" s="149">
        <f t="shared" si="39"/>
        <v>6324809.6415564548</v>
      </c>
      <c r="O353" s="185">
        <f t="shared" si="40"/>
        <v>0.98818251247653155</v>
      </c>
      <c r="P353" s="187">
        <f>_xlfn.XLOOKUP(C353,Analítico!D:D,Analítico!I:I,0)</f>
        <v>6.39</v>
      </c>
      <c r="Q353" s="187">
        <f>_xlfn.XLOOKUP(C353,CPUs!D:D,CPUs!I:I,0)</f>
        <v>6.39</v>
      </c>
    </row>
    <row r="354" spans="1:17" ht="25.5" customHeight="1" x14ac:dyDescent="0.25">
      <c r="A354" s="27" t="s">
        <v>3194</v>
      </c>
      <c r="B354" s="27" t="s">
        <v>162</v>
      </c>
      <c r="C354" s="180" t="s">
        <v>3195</v>
      </c>
      <c r="D354" s="27" t="s">
        <v>1648</v>
      </c>
      <c r="E354" s="27" t="s">
        <v>255</v>
      </c>
      <c r="F354" s="150" t="s">
        <v>4505</v>
      </c>
      <c r="G354" s="150"/>
      <c r="H354" s="146">
        <f t="shared" si="35"/>
        <v>11.97</v>
      </c>
      <c r="I354" s="150"/>
      <c r="J354" s="146">
        <f t="shared" si="36"/>
        <v>1068.3225</v>
      </c>
      <c r="K354" s="150"/>
      <c r="L354" s="147">
        <f t="shared" si="37"/>
        <v>1068.3225</v>
      </c>
      <c r="M354" s="184">
        <f t="shared" si="38"/>
        <v>-1.7951942676671713E-5</v>
      </c>
      <c r="N354" s="149">
        <f t="shared" si="39"/>
        <v>6325877.9640564546</v>
      </c>
      <c r="O354" s="185">
        <f t="shared" si="40"/>
        <v>0.98816456053385493</v>
      </c>
      <c r="P354" s="187">
        <f>_xlfn.XLOOKUP(C354,Analítico!D:D,Analítico!I:I,0)</f>
        <v>11.97</v>
      </c>
      <c r="Q354" s="187">
        <f>_xlfn.XLOOKUP(C354,CPUs!D:D,CPUs!I:I,0)</f>
        <v>11.97</v>
      </c>
    </row>
    <row r="355" spans="1:17" ht="24" customHeight="1" x14ac:dyDescent="0.25">
      <c r="A355" s="27" t="s">
        <v>3155</v>
      </c>
      <c r="B355" s="27" t="s">
        <v>157</v>
      </c>
      <c r="C355" s="180" t="s">
        <v>3156</v>
      </c>
      <c r="D355" s="27" t="s">
        <v>1648</v>
      </c>
      <c r="E355" s="27" t="s">
        <v>255</v>
      </c>
      <c r="F355" s="150" t="s">
        <v>4506</v>
      </c>
      <c r="G355" s="150"/>
      <c r="H355" s="146">
        <f t="shared" si="35"/>
        <v>31.56</v>
      </c>
      <c r="I355" s="150"/>
      <c r="J355" s="146">
        <f t="shared" si="36"/>
        <v>1060.4159999999999</v>
      </c>
      <c r="K355" s="150"/>
      <c r="L355" s="147">
        <f t="shared" si="37"/>
        <v>1060.4159999999999</v>
      </c>
      <c r="M355" s="184">
        <f t="shared" si="38"/>
        <v>-1.9299253966312166E-5</v>
      </c>
      <c r="N355" s="149">
        <f t="shared" si="39"/>
        <v>6326938.3800564548</v>
      </c>
      <c r="O355" s="185">
        <f t="shared" si="40"/>
        <v>0.98814526127988866</v>
      </c>
      <c r="P355" s="187">
        <f>_xlfn.XLOOKUP(C355,Analítico!D:D,Analítico!I:I,0)</f>
        <v>31.56</v>
      </c>
      <c r="Q355" s="187">
        <f>_xlfn.XLOOKUP(C355,CPUs!D:D,CPUs!I:I,0)</f>
        <v>31.56</v>
      </c>
    </row>
    <row r="356" spans="1:17" ht="25.5" customHeight="1" x14ac:dyDescent="0.25">
      <c r="A356" s="27" t="s">
        <v>2413</v>
      </c>
      <c r="B356" s="27" t="s">
        <v>157</v>
      </c>
      <c r="C356" s="180" t="s">
        <v>2414</v>
      </c>
      <c r="D356" s="27" t="s">
        <v>1648</v>
      </c>
      <c r="E356" s="27" t="s">
        <v>164</v>
      </c>
      <c r="F356" s="150" t="s">
        <v>4507</v>
      </c>
      <c r="G356" s="150"/>
      <c r="H356" s="146">
        <f t="shared" si="35"/>
        <v>3.3</v>
      </c>
      <c r="I356" s="150"/>
      <c r="J356" s="146">
        <f t="shared" si="36"/>
        <v>1052.7</v>
      </c>
      <c r="K356" s="150"/>
      <c r="L356" s="147">
        <f t="shared" si="37"/>
        <v>1052.7</v>
      </c>
      <c r="M356" s="184">
        <f t="shared" si="38"/>
        <v>-2.0614103003290023E-5</v>
      </c>
      <c r="N356" s="149">
        <f t="shared" si="39"/>
        <v>6327991.080056455</v>
      </c>
      <c r="O356" s="185">
        <f t="shared" si="40"/>
        <v>0.98812464717688542</v>
      </c>
      <c r="P356" s="187">
        <f>_xlfn.XLOOKUP(C356,Analítico!D:D,Analítico!I:I,0)</f>
        <v>3.3</v>
      </c>
      <c r="Q356" s="187">
        <f>_xlfn.XLOOKUP(C356,CPUs!D:D,CPUs!I:I,0)</f>
        <v>3.3</v>
      </c>
    </row>
    <row r="357" spans="1:17" ht="25.5" customHeight="1" x14ac:dyDescent="0.25">
      <c r="A357" s="27" t="s">
        <v>2849</v>
      </c>
      <c r="B357" s="27" t="s">
        <v>157</v>
      </c>
      <c r="C357" s="180" t="s">
        <v>2850</v>
      </c>
      <c r="D357" s="27" t="s">
        <v>1648</v>
      </c>
      <c r="E357" s="27" t="s">
        <v>164</v>
      </c>
      <c r="F357" s="150" t="s">
        <v>4508</v>
      </c>
      <c r="G357" s="150"/>
      <c r="H357" s="146">
        <f t="shared" si="35"/>
        <v>1.24</v>
      </c>
      <c r="I357" s="150"/>
      <c r="J357" s="146">
        <f t="shared" si="36"/>
        <v>1052.7972</v>
      </c>
      <c r="K357" s="150"/>
      <c r="L357" s="147">
        <f t="shared" si="37"/>
        <v>1052.7972</v>
      </c>
      <c r="M357" s="184">
        <f t="shared" si="38"/>
        <v>-2.059753958618348E-5</v>
      </c>
      <c r="N357" s="149">
        <f t="shared" si="39"/>
        <v>6329043.8772564549</v>
      </c>
      <c r="O357" s="185">
        <f t="shared" si="40"/>
        <v>0.98810404963729925</v>
      </c>
      <c r="P357" s="187">
        <f>_xlfn.XLOOKUP(C357,Analítico!D:D,Analítico!I:I,0)</f>
        <v>1.24</v>
      </c>
      <c r="Q357" s="187">
        <f>_xlfn.XLOOKUP(C357,CPUs!D:D,CPUs!I:I,0)</f>
        <v>1.24</v>
      </c>
    </row>
    <row r="358" spans="1:17" ht="25.5" customHeight="1" x14ac:dyDescent="0.25">
      <c r="A358" s="27" t="s">
        <v>3082</v>
      </c>
      <c r="B358" s="27" t="s">
        <v>162</v>
      </c>
      <c r="C358" s="180" t="s">
        <v>3083</v>
      </c>
      <c r="D358" s="27" t="s">
        <v>1648</v>
      </c>
      <c r="E358" s="27" t="s">
        <v>164</v>
      </c>
      <c r="F358" s="150" t="s">
        <v>4385</v>
      </c>
      <c r="G358" s="150"/>
      <c r="H358" s="146">
        <f t="shared" si="35"/>
        <v>174.43</v>
      </c>
      <c r="I358" s="150"/>
      <c r="J358" s="146">
        <f t="shared" si="36"/>
        <v>1046.58</v>
      </c>
      <c r="K358" s="150"/>
      <c r="L358" s="147">
        <f t="shared" si="37"/>
        <v>1046.58</v>
      </c>
      <c r="M358" s="184">
        <f t="shared" si="38"/>
        <v>-2.1656984821110753E-5</v>
      </c>
      <c r="N358" s="149">
        <f t="shared" si="39"/>
        <v>6330090.457256455</v>
      </c>
      <c r="O358" s="185">
        <f t="shared" si="40"/>
        <v>0.9880823926524781</v>
      </c>
      <c r="P358" s="187">
        <f>_xlfn.XLOOKUP(C358,Analítico!D:D,Analítico!I:I,0)</f>
        <v>174.43</v>
      </c>
      <c r="Q358" s="187">
        <f>_xlfn.XLOOKUP(C358,CPUs!D:D,CPUs!I:I,0)</f>
        <v>174.43</v>
      </c>
    </row>
    <row r="359" spans="1:17" ht="25.5" customHeight="1" x14ac:dyDescent="0.25">
      <c r="A359" s="27" t="s">
        <v>2022</v>
      </c>
      <c r="B359" s="27" t="s">
        <v>157</v>
      </c>
      <c r="C359" s="180" t="s">
        <v>2023</v>
      </c>
      <c r="D359" s="27" t="s">
        <v>1648</v>
      </c>
      <c r="E359" s="27" t="s">
        <v>255</v>
      </c>
      <c r="F359" s="150" t="s">
        <v>4509</v>
      </c>
      <c r="G359" s="150"/>
      <c r="H359" s="146">
        <f t="shared" si="35"/>
        <v>45.4</v>
      </c>
      <c r="I359" s="150"/>
      <c r="J359" s="146">
        <f t="shared" si="36"/>
        <v>1045.8797999999999</v>
      </c>
      <c r="K359" s="150"/>
      <c r="L359" s="147">
        <f t="shared" si="37"/>
        <v>1045.8797999999999</v>
      </c>
      <c r="M359" s="184">
        <f t="shared" si="38"/>
        <v>-2.1776302770267316E-5</v>
      </c>
      <c r="N359" s="149">
        <f t="shared" si="39"/>
        <v>6331136.3370564552</v>
      </c>
      <c r="O359" s="185">
        <f t="shared" si="40"/>
        <v>0.98806061634970788</v>
      </c>
      <c r="P359" s="187">
        <f>_xlfn.XLOOKUP(C359,Analítico!D:D,Analítico!I:I,0)</f>
        <v>45.4</v>
      </c>
      <c r="Q359" s="187">
        <f>_xlfn.XLOOKUP(C359,CPUs!D:D,CPUs!I:I,0)</f>
        <v>45.4</v>
      </c>
    </row>
    <row r="360" spans="1:17" ht="24" customHeight="1" x14ac:dyDescent="0.25">
      <c r="A360" s="27" t="s">
        <v>849</v>
      </c>
      <c r="B360" s="27" t="s">
        <v>145</v>
      </c>
      <c r="C360" s="180" t="s">
        <v>2628</v>
      </c>
      <c r="D360" s="27" t="s">
        <v>1643</v>
      </c>
      <c r="E360" s="27" t="s">
        <v>596</v>
      </c>
      <c r="F360" s="150" t="s">
        <v>4241</v>
      </c>
      <c r="G360" s="150" t="s">
        <v>4242</v>
      </c>
      <c r="H360" s="146">
        <f t="shared" si="35"/>
        <v>1032.01035</v>
      </c>
      <c r="I360" s="150">
        <f>H360</f>
        <v>1032.01035</v>
      </c>
      <c r="J360" s="146">
        <f t="shared" si="36"/>
        <v>1032.01035</v>
      </c>
      <c r="K360" s="148">
        <f>G360*I360</f>
        <v>0</v>
      </c>
      <c r="L360" s="147">
        <f t="shared" si="37"/>
        <v>1032.01035</v>
      </c>
      <c r="M360" s="184">
        <f t="shared" si="38"/>
        <v>-2.4139733689903489E-5</v>
      </c>
      <c r="N360" s="149">
        <f t="shared" si="39"/>
        <v>6332168.3474064553</v>
      </c>
      <c r="O360" s="185">
        <f t="shared" si="40"/>
        <v>0.98803647661601801</v>
      </c>
      <c r="P360" s="187">
        <f>_xlfn.XLOOKUP(C360,Analítico!D:D,Analítico!I:I,0)</f>
        <v>1032.01035</v>
      </c>
    </row>
    <row r="361" spans="1:17" ht="24" customHeight="1" x14ac:dyDescent="0.25">
      <c r="A361" s="27" t="s">
        <v>1860</v>
      </c>
      <c r="B361" s="27" t="s">
        <v>162</v>
      </c>
      <c r="C361" s="180" t="s">
        <v>1861</v>
      </c>
      <c r="D361" s="27" t="s">
        <v>1648</v>
      </c>
      <c r="E361" s="27" t="s">
        <v>164</v>
      </c>
      <c r="F361" s="150" t="s">
        <v>4403</v>
      </c>
      <c r="G361" s="150"/>
      <c r="H361" s="146">
        <f t="shared" si="35"/>
        <v>37.86</v>
      </c>
      <c r="I361" s="150"/>
      <c r="J361" s="146">
        <f t="shared" si="36"/>
        <v>1022.22</v>
      </c>
      <c r="K361" s="150"/>
      <c r="L361" s="147">
        <f t="shared" si="37"/>
        <v>1022.22</v>
      </c>
      <c r="M361" s="184">
        <f t="shared" si="38"/>
        <v>-2.5808063429299079E-5</v>
      </c>
      <c r="N361" s="149">
        <f t="shared" si="39"/>
        <v>6333190.5674064551</v>
      </c>
      <c r="O361" s="185">
        <f t="shared" si="40"/>
        <v>0.98801066855258868</v>
      </c>
      <c r="P361" s="187">
        <f>_xlfn.XLOOKUP(C361,Analítico!D:D,Analítico!I:I,0)</f>
        <v>37.86</v>
      </c>
      <c r="Q361" s="187">
        <f>_xlfn.XLOOKUP(C361,CPUs!D:D,CPUs!I:I,0)</f>
        <v>37.86</v>
      </c>
    </row>
    <row r="362" spans="1:17" ht="25.5" customHeight="1" x14ac:dyDescent="0.25">
      <c r="A362" s="27" t="s">
        <v>2024</v>
      </c>
      <c r="B362" s="27" t="s">
        <v>157</v>
      </c>
      <c r="C362" s="180" t="s">
        <v>2025</v>
      </c>
      <c r="D362" s="27" t="s">
        <v>1648</v>
      </c>
      <c r="E362" s="27" t="s">
        <v>255</v>
      </c>
      <c r="F362" s="150" t="s">
        <v>4510</v>
      </c>
      <c r="G362" s="150"/>
      <c r="H362" s="146">
        <f t="shared" si="35"/>
        <v>25.19</v>
      </c>
      <c r="I362" s="150"/>
      <c r="J362" s="146">
        <f t="shared" si="36"/>
        <v>1022.5376700000002</v>
      </c>
      <c r="K362" s="150"/>
      <c r="L362" s="147">
        <f t="shared" si="37"/>
        <v>1022.5376700000002</v>
      </c>
      <c r="M362" s="184">
        <f t="shared" si="38"/>
        <v>-2.5753930705922076E-5</v>
      </c>
      <c r="N362" s="149">
        <f t="shared" si="39"/>
        <v>6334213.1050764555</v>
      </c>
      <c r="O362" s="185">
        <f t="shared" si="40"/>
        <v>0.98798491462188276</v>
      </c>
      <c r="P362" s="187">
        <f>_xlfn.XLOOKUP(C362,Analítico!D:D,Analítico!I:I,0)</f>
        <v>25.19</v>
      </c>
      <c r="Q362" s="187">
        <f>_xlfn.XLOOKUP(C362,CPUs!D:D,CPUs!I:I,0)</f>
        <v>25.19</v>
      </c>
    </row>
    <row r="363" spans="1:17" ht="25.5" customHeight="1" x14ac:dyDescent="0.25">
      <c r="A363" s="27" t="s">
        <v>3858</v>
      </c>
      <c r="B363" s="27" t="s">
        <v>157</v>
      </c>
      <c r="C363" s="180" t="s">
        <v>3859</v>
      </c>
      <c r="D363" s="27" t="s">
        <v>1643</v>
      </c>
      <c r="E363" s="27" t="s">
        <v>3860</v>
      </c>
      <c r="F363" s="150" t="s">
        <v>4511</v>
      </c>
      <c r="G363" s="150"/>
      <c r="H363" s="146">
        <f t="shared" si="35"/>
        <v>137.59</v>
      </c>
      <c r="I363" s="150"/>
      <c r="J363" s="146">
        <f t="shared" si="36"/>
        <v>1034.3801009240001</v>
      </c>
      <c r="K363" s="150"/>
      <c r="L363" s="147">
        <f t="shared" si="37"/>
        <v>1034.3801009240001</v>
      </c>
      <c r="M363" s="184">
        <f t="shared" si="38"/>
        <v>-2.3735915037713368E-5</v>
      </c>
      <c r="N363" s="149">
        <f t="shared" si="39"/>
        <v>6335247.4851773791</v>
      </c>
      <c r="O363" s="185">
        <f t="shared" si="40"/>
        <v>0.98796117870684508</v>
      </c>
      <c r="P363" s="187">
        <f>Q363</f>
        <v>137.59</v>
      </c>
      <c r="Q363" s="187">
        <f>_xlfn.XLOOKUP(C363,CPUs!D:D,CPUs!I:I,0)</f>
        <v>137.59</v>
      </c>
    </row>
    <row r="364" spans="1:17" ht="24" customHeight="1" x14ac:dyDescent="0.25">
      <c r="A364" s="27" t="s">
        <v>660</v>
      </c>
      <c r="B364" s="27" t="s">
        <v>594</v>
      </c>
      <c r="C364" s="180" t="s">
        <v>2439</v>
      </c>
      <c r="D364" s="27" t="s">
        <v>1648</v>
      </c>
      <c r="E364" s="27" t="s">
        <v>596</v>
      </c>
      <c r="F364" s="150" t="s">
        <v>4512</v>
      </c>
      <c r="G364" s="150"/>
      <c r="H364" s="146">
        <f t="shared" si="35"/>
        <v>5.0674044508196721</v>
      </c>
      <c r="I364" s="150"/>
      <c r="J364" s="146">
        <f t="shared" si="36"/>
        <v>1013.4808901639344</v>
      </c>
      <c r="K364" s="150"/>
      <c r="L364" s="147">
        <f t="shared" si="37"/>
        <v>1013.4808901639344</v>
      </c>
      <c r="M364" s="184">
        <f t="shared" si="38"/>
        <v>-2.729725603583028E-5</v>
      </c>
      <c r="N364" s="149">
        <f t="shared" si="39"/>
        <v>6336260.9660675433</v>
      </c>
      <c r="O364" s="185">
        <f t="shared" si="40"/>
        <v>0.98793388145080929</v>
      </c>
      <c r="P364" s="187">
        <f>_xlfn.XLOOKUP(C364,Analítico!D:D,Analítico!I:I,0)</f>
        <v>5.0674044508196721</v>
      </c>
    </row>
    <row r="365" spans="1:17" ht="39" customHeight="1" x14ac:dyDescent="0.25">
      <c r="A365" s="27" t="s">
        <v>2944</v>
      </c>
      <c r="B365" s="27" t="s">
        <v>157</v>
      </c>
      <c r="C365" s="180" t="s">
        <v>2945</v>
      </c>
      <c r="D365" s="27" t="s">
        <v>1648</v>
      </c>
      <c r="E365" s="27" t="s">
        <v>164</v>
      </c>
      <c r="F365" s="150" t="s">
        <v>4410</v>
      </c>
      <c r="G365" s="150"/>
      <c r="H365" s="146">
        <f t="shared" si="35"/>
        <v>250.43</v>
      </c>
      <c r="I365" s="150"/>
      <c r="J365" s="146">
        <f t="shared" si="36"/>
        <v>1001.72</v>
      </c>
      <c r="K365" s="150"/>
      <c r="L365" s="147">
        <f t="shared" si="37"/>
        <v>1001.72</v>
      </c>
      <c r="M365" s="184">
        <f t="shared" si="38"/>
        <v>-2.9301376707946896E-5</v>
      </c>
      <c r="N365" s="149">
        <f t="shared" si="39"/>
        <v>6337262.686067543</v>
      </c>
      <c r="O365" s="185">
        <f t="shared" si="40"/>
        <v>0.98790458007410131</v>
      </c>
      <c r="P365" s="187">
        <f>_xlfn.XLOOKUP(C365,Analítico!D:D,Analítico!I:I,0)</f>
        <v>250.43</v>
      </c>
      <c r="Q365" s="187">
        <f>_xlfn.XLOOKUP(C365,CPUs!D:D,CPUs!I:I,0)</f>
        <v>250.43</v>
      </c>
    </row>
    <row r="366" spans="1:17" ht="25.5" customHeight="1" x14ac:dyDescent="0.25">
      <c r="A366" s="27" t="s">
        <v>1927</v>
      </c>
      <c r="B366" s="27" t="s">
        <v>162</v>
      </c>
      <c r="C366" s="180" t="s">
        <v>1928</v>
      </c>
      <c r="D366" s="27" t="s">
        <v>1648</v>
      </c>
      <c r="E366" s="27" t="s">
        <v>255</v>
      </c>
      <c r="F366" s="150" t="s">
        <v>4513</v>
      </c>
      <c r="G366" s="150"/>
      <c r="H366" s="146">
        <f t="shared" si="35"/>
        <v>2.73</v>
      </c>
      <c r="I366" s="150"/>
      <c r="J366" s="146">
        <f t="shared" si="36"/>
        <v>1000.0541459999999</v>
      </c>
      <c r="K366" s="150"/>
      <c r="L366" s="147">
        <f t="shared" si="37"/>
        <v>1000.0541459999999</v>
      </c>
      <c r="M366" s="184">
        <f t="shared" si="38"/>
        <v>-2.9585247434702443E-5</v>
      </c>
      <c r="N366" s="149">
        <f t="shared" si="39"/>
        <v>6338262.7402135432</v>
      </c>
      <c r="O366" s="185">
        <f t="shared" si="40"/>
        <v>0.98787499482666663</v>
      </c>
      <c r="P366" s="187">
        <f>_xlfn.XLOOKUP(C366,Analítico!D:D,Analítico!I:I,0)</f>
        <v>2.73</v>
      </c>
      <c r="Q366" s="187">
        <f>_xlfn.XLOOKUP(C366,CPUs!D:D,CPUs!I:I,0)</f>
        <v>2.73</v>
      </c>
    </row>
    <row r="367" spans="1:17" ht="25.5" customHeight="1" x14ac:dyDescent="0.25">
      <c r="A367" s="27" t="s">
        <v>2725</v>
      </c>
      <c r="B367" s="27" t="s">
        <v>157</v>
      </c>
      <c r="C367" s="180" t="s">
        <v>2726</v>
      </c>
      <c r="D367" s="27" t="s">
        <v>1648</v>
      </c>
      <c r="E367" s="27" t="s">
        <v>164</v>
      </c>
      <c r="F367" s="150" t="s">
        <v>4344</v>
      </c>
      <c r="G367" s="150"/>
      <c r="H367" s="146">
        <f t="shared" si="35"/>
        <v>58.36</v>
      </c>
      <c r="I367" s="150"/>
      <c r="J367" s="146">
        <f t="shared" si="36"/>
        <v>992.12</v>
      </c>
      <c r="K367" s="150"/>
      <c r="L367" s="147">
        <f t="shared" si="37"/>
        <v>992.12</v>
      </c>
      <c r="M367" s="184">
        <f t="shared" si="38"/>
        <v>-3.0937269755508789E-5</v>
      </c>
      <c r="N367" s="149">
        <f t="shared" si="39"/>
        <v>6339254.8602135433</v>
      </c>
      <c r="O367" s="185">
        <f t="shared" si="40"/>
        <v>0.98784405755691107</v>
      </c>
      <c r="P367" s="187">
        <f>_xlfn.XLOOKUP(C367,Analítico!D:D,Analítico!I:I,0)</f>
        <v>58.36</v>
      </c>
      <c r="Q367" s="187">
        <f>_xlfn.XLOOKUP(C367,CPUs!D:D,CPUs!I:I,0)</f>
        <v>58.36</v>
      </c>
    </row>
    <row r="368" spans="1:17" ht="39" customHeight="1" x14ac:dyDescent="0.25">
      <c r="A368" s="27" t="s">
        <v>2838</v>
      </c>
      <c r="B368" s="27" t="s">
        <v>157</v>
      </c>
      <c r="C368" s="180" t="s">
        <v>2839</v>
      </c>
      <c r="D368" s="27" t="s">
        <v>1648</v>
      </c>
      <c r="E368" s="27" t="s">
        <v>164</v>
      </c>
      <c r="F368" s="150" t="s">
        <v>4514</v>
      </c>
      <c r="G368" s="150"/>
      <c r="H368" s="146">
        <f t="shared" si="35"/>
        <v>0.85</v>
      </c>
      <c r="I368" s="150"/>
      <c r="J368" s="146">
        <f t="shared" si="36"/>
        <v>971.44349499999998</v>
      </c>
      <c r="K368" s="150"/>
      <c r="L368" s="147">
        <f t="shared" si="37"/>
        <v>971.44349499999998</v>
      </c>
      <c r="M368" s="184">
        <f t="shared" si="38"/>
        <v>-3.4460660461485787E-5</v>
      </c>
      <c r="N368" s="149">
        <f t="shared" si="39"/>
        <v>6340226.3037085431</v>
      </c>
      <c r="O368" s="185">
        <f t="shared" si="40"/>
        <v>0.98780959689644954</v>
      </c>
      <c r="P368" s="187">
        <f>_xlfn.XLOOKUP(C368,Analítico!D:D,Analítico!I:I,0)</f>
        <v>0.85</v>
      </c>
      <c r="Q368" s="187">
        <f>_xlfn.XLOOKUP(C368,CPUs!D:D,CPUs!I:I,0)</f>
        <v>0.85</v>
      </c>
    </row>
    <row r="369" spans="1:17" ht="24" customHeight="1" x14ac:dyDescent="0.25">
      <c r="A369" s="27" t="s">
        <v>1805</v>
      </c>
      <c r="B369" s="27" t="s">
        <v>157</v>
      </c>
      <c r="C369" s="180" t="s">
        <v>1806</v>
      </c>
      <c r="D369" s="27" t="s">
        <v>1648</v>
      </c>
      <c r="E369" s="27" t="s">
        <v>1802</v>
      </c>
      <c r="F369" s="150" t="s">
        <v>4515</v>
      </c>
      <c r="G369" s="150"/>
      <c r="H369" s="146">
        <f t="shared" si="35"/>
        <v>45.77</v>
      </c>
      <c r="I369" s="150"/>
      <c r="J369" s="146">
        <f t="shared" si="36"/>
        <v>961.73022479999997</v>
      </c>
      <c r="K369" s="150"/>
      <c r="L369" s="147">
        <f t="shared" si="37"/>
        <v>961.73022479999997</v>
      </c>
      <c r="M369" s="184">
        <f t="shared" si="38"/>
        <v>-3.6115855377034749E-5</v>
      </c>
      <c r="N369" s="149">
        <f t="shared" si="39"/>
        <v>6341188.0339333434</v>
      </c>
      <c r="O369" s="185">
        <f t="shared" si="40"/>
        <v>0.98777348104107254</v>
      </c>
      <c r="P369" s="187">
        <f>_xlfn.XLOOKUP(C369,Analítico!D:D,Analítico!I:I,0)</f>
        <v>45.77</v>
      </c>
      <c r="Q369" s="187">
        <f>_xlfn.XLOOKUP(C369,CPUs!D:D,CPUs!I:I,0)</f>
        <v>45.77</v>
      </c>
    </row>
    <row r="370" spans="1:17" ht="24" customHeight="1" x14ac:dyDescent="0.25">
      <c r="A370" s="27" t="s">
        <v>1919</v>
      </c>
      <c r="B370" s="27" t="s">
        <v>162</v>
      </c>
      <c r="C370" s="180" t="s">
        <v>1920</v>
      </c>
      <c r="D370" s="27" t="s">
        <v>1648</v>
      </c>
      <c r="E370" s="27" t="s">
        <v>164</v>
      </c>
      <c r="F370" s="150" t="s">
        <v>4516</v>
      </c>
      <c r="G370" s="150"/>
      <c r="H370" s="146">
        <f t="shared" si="35"/>
        <v>39.81</v>
      </c>
      <c r="I370" s="150"/>
      <c r="J370" s="146">
        <f t="shared" si="36"/>
        <v>953.84760000000006</v>
      </c>
      <c r="K370" s="150"/>
      <c r="L370" s="147">
        <f t="shared" si="37"/>
        <v>953.84760000000006</v>
      </c>
      <c r="M370" s="184">
        <f t="shared" si="38"/>
        <v>-3.7459098200665883E-5</v>
      </c>
      <c r="N370" s="149">
        <f t="shared" si="39"/>
        <v>6342141.8815333433</v>
      </c>
      <c r="O370" s="185">
        <f t="shared" si="40"/>
        <v>0.98773602194287191</v>
      </c>
      <c r="P370" s="187">
        <f>_xlfn.XLOOKUP(C370,Analítico!D:D,Analítico!I:I,0)</f>
        <v>39.81</v>
      </c>
      <c r="Q370" s="187">
        <f>_xlfn.XLOOKUP(C370,CPUs!D:D,CPUs!I:I,0)</f>
        <v>39.81</v>
      </c>
    </row>
    <row r="371" spans="1:17" ht="24" customHeight="1" x14ac:dyDescent="0.25">
      <c r="A371" s="27" t="s">
        <v>885</v>
      </c>
      <c r="B371" s="27" t="s">
        <v>145</v>
      </c>
      <c r="C371" s="180" t="s">
        <v>886</v>
      </c>
      <c r="D371" s="27" t="s">
        <v>1643</v>
      </c>
      <c r="E371" s="27" t="s">
        <v>596</v>
      </c>
      <c r="F371" s="150" t="s">
        <v>4251</v>
      </c>
      <c r="G371" s="150" t="s">
        <v>4242</v>
      </c>
      <c r="H371" s="146">
        <f t="shared" si="35"/>
        <v>118.92690700000003</v>
      </c>
      <c r="I371" s="150">
        <f>H371</f>
        <v>118.92690700000003</v>
      </c>
      <c r="J371" s="146">
        <f t="shared" si="36"/>
        <v>951.41525600000023</v>
      </c>
      <c r="K371" s="148">
        <f>G371*I371</f>
        <v>0</v>
      </c>
      <c r="L371" s="147">
        <f t="shared" si="37"/>
        <v>951.41525600000023</v>
      </c>
      <c r="M371" s="184">
        <f t="shared" si="38"/>
        <v>-3.7873583058882406E-5</v>
      </c>
      <c r="N371" s="149">
        <f t="shared" si="39"/>
        <v>6343093.2967893435</v>
      </c>
      <c r="O371" s="185">
        <f t="shared" si="40"/>
        <v>0.98769814835981307</v>
      </c>
      <c r="P371" s="187">
        <f>_xlfn.XLOOKUP(C371,Analítico!D:D,Analítico!I:I,0)</f>
        <v>118.92690700000003</v>
      </c>
    </row>
    <row r="372" spans="1:17" ht="25.5" customHeight="1" x14ac:dyDescent="0.25">
      <c r="A372" s="27" t="s">
        <v>3313</v>
      </c>
      <c r="B372" s="27" t="s">
        <v>162</v>
      </c>
      <c r="C372" s="180" t="s">
        <v>3314</v>
      </c>
      <c r="D372" s="27" t="s">
        <v>1648</v>
      </c>
      <c r="E372" s="27" t="s">
        <v>212</v>
      </c>
      <c r="F372" s="150" t="s">
        <v>4517</v>
      </c>
      <c r="G372" s="150"/>
      <c r="H372" s="146">
        <f t="shared" si="35"/>
        <v>315.61</v>
      </c>
      <c r="I372" s="150"/>
      <c r="J372" s="146">
        <f t="shared" si="36"/>
        <v>950.42795400000011</v>
      </c>
      <c r="K372" s="150"/>
      <c r="L372" s="147">
        <f t="shared" si="37"/>
        <v>950.42795400000011</v>
      </c>
      <c r="M372" s="184">
        <f t="shared" si="38"/>
        <v>-3.8041824775303688E-5</v>
      </c>
      <c r="N372" s="149">
        <f t="shared" si="39"/>
        <v>6344043.7247433439</v>
      </c>
      <c r="O372" s="185">
        <f t="shared" si="40"/>
        <v>0.98766010653503777</v>
      </c>
      <c r="P372" s="187">
        <f>_xlfn.XLOOKUP(C372,Analítico!D:D,Analítico!I:I,0)</f>
        <v>315.61</v>
      </c>
      <c r="Q372" s="187">
        <f>_xlfn.XLOOKUP(C372,CPUs!D:D,CPUs!I:I,0)</f>
        <v>315.61</v>
      </c>
    </row>
    <row r="373" spans="1:17" ht="24" customHeight="1" x14ac:dyDescent="0.25">
      <c r="A373" s="27" t="s">
        <v>3150</v>
      </c>
      <c r="B373" s="27" t="s">
        <v>594</v>
      </c>
      <c r="C373" s="180" t="s">
        <v>3151</v>
      </c>
      <c r="D373" s="27" t="s">
        <v>1648</v>
      </c>
      <c r="E373" s="27" t="s">
        <v>3152</v>
      </c>
      <c r="F373" s="150" t="s">
        <v>4518</v>
      </c>
      <c r="G373" s="150"/>
      <c r="H373" s="146">
        <f t="shared" si="35"/>
        <v>38.56</v>
      </c>
      <c r="I373" s="150"/>
      <c r="J373" s="146">
        <f t="shared" si="36"/>
        <v>950.11840000000007</v>
      </c>
      <c r="K373" s="150"/>
      <c r="L373" s="147">
        <f t="shared" si="37"/>
        <v>950.11840000000007</v>
      </c>
      <c r="M373" s="184">
        <f t="shared" si="38"/>
        <v>-3.8094574487433365E-5</v>
      </c>
      <c r="N373" s="149">
        <f t="shared" si="39"/>
        <v>6344993.8431433439</v>
      </c>
      <c r="O373" s="185">
        <f t="shared" si="40"/>
        <v>0.98762201196055033</v>
      </c>
      <c r="P373" s="187">
        <f>_xlfn.XLOOKUP(C373,Analítico!D:D,Analítico!I:I,0)</f>
        <v>38.56</v>
      </c>
      <c r="Q373" s="187">
        <f>_xlfn.XLOOKUP(C373,CPUs!D:D,CPUs!I:I,0)</f>
        <v>38.56</v>
      </c>
    </row>
    <row r="374" spans="1:17" ht="24" customHeight="1" x14ac:dyDescent="0.25">
      <c r="A374" s="27" t="s">
        <v>3022</v>
      </c>
      <c r="B374" s="27" t="s">
        <v>162</v>
      </c>
      <c r="C374" s="180" t="s">
        <v>3023</v>
      </c>
      <c r="D374" s="27" t="s">
        <v>1648</v>
      </c>
      <c r="E374" s="27" t="s">
        <v>164</v>
      </c>
      <c r="F374" s="150" t="s">
        <v>4296</v>
      </c>
      <c r="G374" s="150"/>
      <c r="H374" s="146">
        <f t="shared" si="35"/>
        <v>4.01</v>
      </c>
      <c r="I374" s="150"/>
      <c r="J374" s="146">
        <f t="shared" si="36"/>
        <v>946.3599999999999</v>
      </c>
      <c r="K374" s="150"/>
      <c r="L374" s="147">
        <f t="shared" si="37"/>
        <v>946.3599999999999</v>
      </c>
      <c r="M374" s="184">
        <f t="shared" si="38"/>
        <v>-3.8735026615553892E-5</v>
      </c>
      <c r="N374" s="149">
        <f t="shared" si="39"/>
        <v>6345940.2031433443</v>
      </c>
      <c r="O374" s="185">
        <f t="shared" si="40"/>
        <v>0.98758327693393477</v>
      </c>
      <c r="P374" s="187">
        <f>_xlfn.XLOOKUP(C374,Analítico!D:D,Analítico!I:I,0)</f>
        <v>4.01</v>
      </c>
      <c r="Q374" s="187">
        <f>_xlfn.XLOOKUP(C374,CPUs!D:D,CPUs!I:I,0)</f>
        <v>4.01</v>
      </c>
    </row>
    <row r="375" spans="1:17" ht="25.5" customHeight="1" x14ac:dyDescent="0.25">
      <c r="A375" s="27" t="s">
        <v>2758</v>
      </c>
      <c r="B375" s="27" t="s">
        <v>204</v>
      </c>
      <c r="C375" s="180" t="s">
        <v>2759</v>
      </c>
      <c r="D375" s="27" t="s">
        <v>1665</v>
      </c>
      <c r="E375" s="27" t="s">
        <v>1787</v>
      </c>
      <c r="F375" s="150" t="s">
        <v>4519</v>
      </c>
      <c r="G375" s="150"/>
      <c r="H375" s="146">
        <f t="shared" si="35"/>
        <v>29.18</v>
      </c>
      <c r="I375" s="150"/>
      <c r="J375" s="146">
        <f t="shared" si="36"/>
        <v>1240.829894</v>
      </c>
      <c r="K375" s="150"/>
      <c r="L375" s="147">
        <f t="shared" si="37"/>
        <v>1240.829894</v>
      </c>
      <c r="M375" s="184">
        <f t="shared" si="38"/>
        <v>1.1444270500163902E-5</v>
      </c>
      <c r="N375" s="149">
        <f t="shared" si="39"/>
        <v>6347181.033037344</v>
      </c>
      <c r="O375" s="185">
        <f t="shared" si="40"/>
        <v>0.98759472120443492</v>
      </c>
      <c r="P375" s="187">
        <f>_xlfn.XLOOKUP(C375,Analítico!D:D,Analítico!I:I,0)</f>
        <v>29.18</v>
      </c>
      <c r="Q375" s="187">
        <f>_xlfn.XLOOKUP(C375,CPUs!D:D,CPUs!I:I,0)</f>
        <v>29.18</v>
      </c>
    </row>
    <row r="376" spans="1:17" ht="24" customHeight="1" x14ac:dyDescent="0.25">
      <c r="A376" s="27" t="s">
        <v>846</v>
      </c>
      <c r="B376" s="27" t="s">
        <v>145</v>
      </c>
      <c r="C376" s="180" t="s">
        <v>2627</v>
      </c>
      <c r="D376" s="27" t="s">
        <v>1643</v>
      </c>
      <c r="E376" s="27" t="s">
        <v>596</v>
      </c>
      <c r="F376" s="150" t="s">
        <v>4241</v>
      </c>
      <c r="G376" s="150" t="s">
        <v>4242</v>
      </c>
      <c r="H376" s="146">
        <f t="shared" si="35"/>
        <v>916.03204399999993</v>
      </c>
      <c r="I376" s="150">
        <f>H376</f>
        <v>916.03204399999993</v>
      </c>
      <c r="J376" s="146">
        <f t="shared" si="36"/>
        <v>916.03204399999993</v>
      </c>
      <c r="K376" s="148">
        <f>G376*I376</f>
        <v>0</v>
      </c>
      <c r="L376" s="147">
        <f t="shared" si="37"/>
        <v>916.03204399999993</v>
      </c>
      <c r="M376" s="184">
        <f t="shared" si="38"/>
        <v>-4.3903077903800059E-5</v>
      </c>
      <c r="N376" s="149">
        <f t="shared" si="39"/>
        <v>6348097.065081344</v>
      </c>
      <c r="O376" s="185">
        <f t="shared" si="40"/>
        <v>0.98755081812653112</v>
      </c>
      <c r="P376" s="187">
        <f>_xlfn.XLOOKUP(C376,Analítico!D:D,Analítico!I:I,0)</f>
        <v>916.03204399999993</v>
      </c>
    </row>
    <row r="377" spans="1:17" ht="24" customHeight="1" x14ac:dyDescent="0.25">
      <c r="A377" s="27" t="s">
        <v>153</v>
      </c>
      <c r="B377" s="27" t="s">
        <v>145</v>
      </c>
      <c r="C377" s="180" t="s">
        <v>154</v>
      </c>
      <c r="D377" s="27" t="s">
        <v>1628</v>
      </c>
      <c r="E377" s="27" t="s">
        <v>147</v>
      </c>
      <c r="F377" s="150" t="s">
        <v>4372</v>
      </c>
      <c r="G377" s="150"/>
      <c r="H377" s="146">
        <f t="shared" si="35"/>
        <v>0.29002632786885246</v>
      </c>
      <c r="I377" s="150"/>
      <c r="J377" s="146">
        <f t="shared" si="36"/>
        <v>895.24456807573767</v>
      </c>
      <c r="K377" s="150"/>
      <c r="L377" s="147">
        <f t="shared" si="37"/>
        <v>895.24456807573767</v>
      </c>
      <c r="M377" s="184">
        <f t="shared" si="38"/>
        <v>-4.7445378668473087E-5</v>
      </c>
      <c r="N377" s="149">
        <f t="shared" si="39"/>
        <v>6348992.30964942</v>
      </c>
      <c r="O377" s="185">
        <f t="shared" si="40"/>
        <v>0.9875033727478626</v>
      </c>
      <c r="P377" s="187">
        <f>_xlfn.XLOOKUP(C377,Analítico!D:D,Analítico!I:I,0)</f>
        <v>0.29002632786885246</v>
      </c>
    </row>
    <row r="378" spans="1:17" ht="39" customHeight="1" x14ac:dyDescent="0.25">
      <c r="A378" s="27" t="s">
        <v>3828</v>
      </c>
      <c r="B378" s="27" t="s">
        <v>157</v>
      </c>
      <c r="C378" s="180" t="s">
        <v>3829</v>
      </c>
      <c r="D378" s="27" t="s">
        <v>1643</v>
      </c>
      <c r="E378" s="27" t="s">
        <v>164</v>
      </c>
      <c r="F378" s="150" t="s">
        <v>4520</v>
      </c>
      <c r="G378" s="150"/>
      <c r="H378" s="146">
        <f t="shared" si="35"/>
        <v>2419548.54</v>
      </c>
      <c r="I378" s="150"/>
      <c r="J378" s="146">
        <f t="shared" si="36"/>
        <v>922.08994859400002</v>
      </c>
      <c r="K378" s="150"/>
      <c r="L378" s="147">
        <f t="shared" si="37"/>
        <v>922.08994859400002</v>
      </c>
      <c r="M378" s="184">
        <f t="shared" si="38"/>
        <v>-4.2870777486287754E-5</v>
      </c>
      <c r="N378" s="149">
        <f t="shared" si="39"/>
        <v>6349914.3995980136</v>
      </c>
      <c r="O378" s="185">
        <f t="shared" si="40"/>
        <v>0.98746050197037627</v>
      </c>
      <c r="P378" s="187">
        <f>Q378</f>
        <v>2419548.54</v>
      </c>
      <c r="Q378" s="187">
        <f>_xlfn.XLOOKUP(C378,CPUs!D:D,CPUs!I:I,0)</f>
        <v>2419548.54</v>
      </c>
    </row>
    <row r="379" spans="1:17" ht="39" customHeight="1" x14ac:dyDescent="0.25">
      <c r="A379" s="27" t="s">
        <v>2137</v>
      </c>
      <c r="B379" s="27" t="s">
        <v>157</v>
      </c>
      <c r="C379" s="180" t="s">
        <v>2138</v>
      </c>
      <c r="D379" s="27" t="s">
        <v>1648</v>
      </c>
      <c r="E379" s="27" t="s">
        <v>259</v>
      </c>
      <c r="F379" s="150" t="s">
        <v>4521</v>
      </c>
      <c r="G379" s="150"/>
      <c r="H379" s="146">
        <f t="shared" si="35"/>
        <v>4.4400000000000004</v>
      </c>
      <c r="I379" s="150"/>
      <c r="J379" s="146">
        <f t="shared" si="36"/>
        <v>905.2733760000001</v>
      </c>
      <c r="K379" s="150"/>
      <c r="L379" s="147">
        <f t="shared" si="37"/>
        <v>905.2733760000001</v>
      </c>
      <c r="M379" s="184">
        <f t="shared" si="38"/>
        <v>-4.5736414381115329E-5</v>
      </c>
      <c r="N379" s="149">
        <f t="shared" si="39"/>
        <v>6350819.6729740137</v>
      </c>
      <c r="O379" s="185">
        <f t="shared" si="40"/>
        <v>0.98741476555599517</v>
      </c>
      <c r="P379" s="187">
        <f>_xlfn.XLOOKUP(C379,Analítico!D:D,Analítico!I:I,0)</f>
        <v>4.4400000000000004</v>
      </c>
      <c r="Q379" s="187">
        <f>_xlfn.XLOOKUP(C379,CPUs!D:D,CPUs!I:I,0)</f>
        <v>4.4400000000000004</v>
      </c>
    </row>
    <row r="380" spans="1:17" ht="24" customHeight="1" x14ac:dyDescent="0.25">
      <c r="A380" s="27" t="s">
        <v>861</v>
      </c>
      <c r="B380" s="27" t="s">
        <v>145</v>
      </c>
      <c r="C380" s="180" t="s">
        <v>2632</v>
      </c>
      <c r="D380" s="27" t="s">
        <v>1643</v>
      </c>
      <c r="E380" s="27" t="s">
        <v>596</v>
      </c>
      <c r="F380" s="150" t="s">
        <v>4241</v>
      </c>
      <c r="G380" s="150" t="s">
        <v>4242</v>
      </c>
      <c r="H380" s="146">
        <f t="shared" si="35"/>
        <v>898.23697831578954</v>
      </c>
      <c r="I380" s="150">
        <f>H380</f>
        <v>898.23697831578954</v>
      </c>
      <c r="J380" s="146">
        <f t="shared" si="36"/>
        <v>898.23697831578954</v>
      </c>
      <c r="K380" s="148">
        <f>G380*I380</f>
        <v>0</v>
      </c>
      <c r="L380" s="147">
        <f t="shared" si="37"/>
        <v>898.23697831578954</v>
      </c>
      <c r="M380" s="184">
        <f t="shared" si="38"/>
        <v>-4.6935455428144562E-5</v>
      </c>
      <c r="N380" s="149">
        <f t="shared" si="39"/>
        <v>6351717.9099523295</v>
      </c>
      <c r="O380" s="185">
        <f t="shared" si="40"/>
        <v>0.98736783010056706</v>
      </c>
      <c r="P380" s="187">
        <f>_xlfn.XLOOKUP(C380,Analítico!D:D,Analítico!I:I,0)</f>
        <v>898.23697831578954</v>
      </c>
    </row>
    <row r="381" spans="1:17" ht="24" customHeight="1" x14ac:dyDescent="0.25">
      <c r="A381" s="27" t="s">
        <v>3052</v>
      </c>
      <c r="B381" s="27" t="s">
        <v>162</v>
      </c>
      <c r="C381" s="180" t="s">
        <v>3053</v>
      </c>
      <c r="D381" s="27" t="s">
        <v>1648</v>
      </c>
      <c r="E381" s="27" t="s">
        <v>255</v>
      </c>
      <c r="F381" s="150" t="s">
        <v>4522</v>
      </c>
      <c r="G381" s="150"/>
      <c r="H381" s="146">
        <f t="shared" si="35"/>
        <v>22.44</v>
      </c>
      <c r="I381" s="150"/>
      <c r="J381" s="146">
        <f t="shared" si="36"/>
        <v>897.6</v>
      </c>
      <c r="K381" s="150"/>
      <c r="L381" s="147">
        <f t="shared" si="37"/>
        <v>897.6</v>
      </c>
      <c r="M381" s="184">
        <f t="shared" si="38"/>
        <v>-4.7044000052962048E-5</v>
      </c>
      <c r="N381" s="149">
        <f t="shared" si="39"/>
        <v>6352615.5099523291</v>
      </c>
      <c r="O381" s="185">
        <f t="shared" si="40"/>
        <v>0.9873207861005141</v>
      </c>
      <c r="P381" s="187">
        <f>_xlfn.XLOOKUP(C381,Analítico!D:D,Analítico!I:I,0)</f>
        <v>22.44</v>
      </c>
      <c r="Q381" s="187">
        <f>_xlfn.XLOOKUP(C381,CPUs!D:D,CPUs!I:I,0)</f>
        <v>22.44</v>
      </c>
    </row>
    <row r="382" spans="1:17" ht="24" customHeight="1" x14ac:dyDescent="0.25">
      <c r="A382" s="27" t="s">
        <v>2411</v>
      </c>
      <c r="B382" s="27" t="s">
        <v>157</v>
      </c>
      <c r="C382" s="180" t="s">
        <v>2412</v>
      </c>
      <c r="D382" s="27" t="s">
        <v>1648</v>
      </c>
      <c r="E382" s="27" t="s">
        <v>164</v>
      </c>
      <c r="F382" s="150" t="s">
        <v>4523</v>
      </c>
      <c r="G382" s="150"/>
      <c r="H382" s="146">
        <f t="shared" si="35"/>
        <v>81.34</v>
      </c>
      <c r="I382" s="150"/>
      <c r="J382" s="146">
        <f t="shared" si="36"/>
        <v>894.74</v>
      </c>
      <c r="K382" s="150"/>
      <c r="L382" s="147">
        <f t="shared" si="37"/>
        <v>894.74</v>
      </c>
      <c r="M382" s="184">
        <f t="shared" si="38"/>
        <v>-4.7531359856714864E-5</v>
      </c>
      <c r="N382" s="149">
        <f t="shared" si="39"/>
        <v>6353510.2499523293</v>
      </c>
      <c r="O382" s="185">
        <f t="shared" si="40"/>
        <v>0.98727325474065741</v>
      </c>
      <c r="P382" s="187">
        <f>_xlfn.XLOOKUP(C382,Analítico!D:D,Analítico!I:I,0)</f>
        <v>81.34</v>
      </c>
      <c r="Q382" s="187">
        <f>_xlfn.XLOOKUP(C382,CPUs!D:D,CPUs!I:I,0)</f>
        <v>81.34</v>
      </c>
    </row>
    <row r="383" spans="1:17" ht="24" customHeight="1" x14ac:dyDescent="0.25">
      <c r="A383" s="27" t="s">
        <v>1767</v>
      </c>
      <c r="B383" s="27" t="s">
        <v>196</v>
      </c>
      <c r="C383" s="180" t="s">
        <v>1768</v>
      </c>
      <c r="D383" s="27" t="s">
        <v>1648</v>
      </c>
      <c r="E383" s="27" t="s">
        <v>255</v>
      </c>
      <c r="F383" s="150" t="s">
        <v>4524</v>
      </c>
      <c r="G383" s="150"/>
      <c r="H383" s="146">
        <f t="shared" si="35"/>
        <v>991.1</v>
      </c>
      <c r="I383" s="150"/>
      <c r="J383" s="146">
        <f t="shared" si="36"/>
        <v>891.99</v>
      </c>
      <c r="K383" s="150"/>
      <c r="L383" s="147">
        <f t="shared" si="37"/>
        <v>891.99</v>
      </c>
      <c r="M383" s="184">
        <f t="shared" si="38"/>
        <v>-4.7999975052631015E-5</v>
      </c>
      <c r="N383" s="149">
        <f t="shared" si="39"/>
        <v>6354402.2399523295</v>
      </c>
      <c r="O383" s="185">
        <f t="shared" si="40"/>
        <v>0.98722525476560474</v>
      </c>
      <c r="P383" s="187">
        <f>_xlfn.XLOOKUP(C383,Analítico!D:D,Analítico!I:I,0)</f>
        <v>991.1</v>
      </c>
      <c r="Q383" s="187">
        <f>_xlfn.XLOOKUP(C383,CPUs!D:D,CPUs!I:I,0)</f>
        <v>991.1</v>
      </c>
    </row>
    <row r="384" spans="1:17" ht="24" customHeight="1" x14ac:dyDescent="0.25">
      <c r="A384" s="27" t="s">
        <v>3959</v>
      </c>
      <c r="B384" s="27" t="s">
        <v>157</v>
      </c>
      <c r="C384" s="180" t="s">
        <v>3960</v>
      </c>
      <c r="D384" s="27" t="s">
        <v>1648</v>
      </c>
      <c r="E384" s="27" t="s">
        <v>164</v>
      </c>
      <c r="F384" s="150" t="s">
        <v>4525</v>
      </c>
      <c r="G384" s="150"/>
      <c r="H384" s="146">
        <f t="shared" si="35"/>
        <v>2.44</v>
      </c>
      <c r="I384" s="150"/>
      <c r="J384" s="146">
        <f t="shared" si="36"/>
        <v>897.92</v>
      </c>
      <c r="K384" s="150"/>
      <c r="L384" s="147">
        <f t="shared" si="37"/>
        <v>897.92</v>
      </c>
      <c r="M384" s="184">
        <f t="shared" si="38"/>
        <v>-4.6989470284709985E-5</v>
      </c>
      <c r="N384" s="149">
        <f t="shared" si="39"/>
        <v>6355300.1599523295</v>
      </c>
      <c r="O384" s="185">
        <f t="shared" si="40"/>
        <v>0.98717826529532005</v>
      </c>
      <c r="P384" s="187">
        <f>Q384</f>
        <v>2.44</v>
      </c>
      <c r="Q384" s="187">
        <f>_xlfn.XLOOKUP(C384,CPUs!D:D,CPUs!I:I,0)</f>
        <v>2.44</v>
      </c>
    </row>
    <row r="385" spans="1:17" ht="25.5" customHeight="1" x14ac:dyDescent="0.25">
      <c r="A385" s="27" t="s">
        <v>1410</v>
      </c>
      <c r="B385" s="27" t="s">
        <v>157</v>
      </c>
      <c r="C385" s="180" t="s">
        <v>1411</v>
      </c>
      <c r="D385" s="27" t="s">
        <v>1648</v>
      </c>
      <c r="E385" s="27" t="s">
        <v>259</v>
      </c>
      <c r="F385" s="150" t="s">
        <v>4526</v>
      </c>
      <c r="G385" s="150"/>
      <c r="H385" s="146">
        <f t="shared" si="35"/>
        <v>1.9979591475409837</v>
      </c>
      <c r="I385" s="150"/>
      <c r="J385" s="146">
        <f t="shared" si="36"/>
        <v>849.13263770491812</v>
      </c>
      <c r="K385" s="150"/>
      <c r="L385" s="147">
        <f t="shared" si="37"/>
        <v>849.13263770491812</v>
      </c>
      <c r="M385" s="184">
        <f t="shared" ref="M385:M390" si="42">L385/$M$909</f>
        <v>1.4469689359160169E-4</v>
      </c>
      <c r="N385" s="149">
        <f t="shared" si="39"/>
        <v>6356149.2925900342</v>
      </c>
      <c r="O385" s="185">
        <f t="shared" si="40"/>
        <v>0.98732296218891169</v>
      </c>
      <c r="P385" s="187">
        <f>_xlfn.XLOOKUP(C385,Analítico!D:D,Analítico!I:I,0)</f>
        <v>1.9979591475409837</v>
      </c>
    </row>
    <row r="386" spans="1:17" ht="39" customHeight="1" x14ac:dyDescent="0.25">
      <c r="A386" s="27" t="s">
        <v>2527</v>
      </c>
      <c r="B386" s="27" t="s">
        <v>594</v>
      </c>
      <c r="C386" s="180" t="s">
        <v>2528</v>
      </c>
      <c r="D386" s="27" t="s">
        <v>1648</v>
      </c>
      <c r="E386" s="27" t="s">
        <v>596</v>
      </c>
      <c r="F386" s="150" t="s">
        <v>4241</v>
      </c>
      <c r="G386" s="150"/>
      <c r="H386" s="146">
        <f t="shared" si="35"/>
        <v>848.84</v>
      </c>
      <c r="I386" s="150"/>
      <c r="J386" s="146">
        <f t="shared" si="36"/>
        <v>848.84</v>
      </c>
      <c r="K386" s="150"/>
      <c r="L386" s="147">
        <f t="shared" si="37"/>
        <v>848.84</v>
      </c>
      <c r="M386" s="184">
        <f t="shared" si="42"/>
        <v>1.446470265096298E-4</v>
      </c>
      <c r="N386" s="149">
        <f t="shared" si="39"/>
        <v>6356998.132590034</v>
      </c>
      <c r="O386" s="185">
        <f t="shared" si="40"/>
        <v>0.98746760921542132</v>
      </c>
      <c r="P386" s="187">
        <f>_xlfn.XLOOKUP(C386,Analítico!D:D,Analítico!I:I,0)</f>
        <v>848.84</v>
      </c>
      <c r="Q386" s="187">
        <f>_xlfn.XLOOKUP(C386,CPUs!D:D,CPUs!I:I,0)</f>
        <v>848.84</v>
      </c>
    </row>
    <row r="387" spans="1:17" ht="25.5" customHeight="1" x14ac:dyDescent="0.25">
      <c r="A387" s="27" t="s">
        <v>2195</v>
      </c>
      <c r="B387" s="27" t="s">
        <v>162</v>
      </c>
      <c r="C387" s="180" t="s">
        <v>2196</v>
      </c>
      <c r="D387" s="27" t="s">
        <v>1648</v>
      </c>
      <c r="E387" s="27" t="s">
        <v>164</v>
      </c>
      <c r="F387" s="150" t="s">
        <v>4319</v>
      </c>
      <c r="G387" s="150"/>
      <c r="H387" s="146">
        <f t="shared" si="35"/>
        <v>69.989999999999995</v>
      </c>
      <c r="I387" s="150"/>
      <c r="J387" s="146">
        <f t="shared" si="36"/>
        <v>839.87999999999988</v>
      </c>
      <c r="K387" s="150"/>
      <c r="L387" s="147">
        <f t="shared" si="37"/>
        <v>839.87999999999988</v>
      </c>
      <c r="M387" s="184">
        <f t="shared" si="42"/>
        <v>1.4312019299857201E-4</v>
      </c>
      <c r="N387" s="149">
        <f t="shared" si="39"/>
        <v>6357838.0125900339</v>
      </c>
      <c r="O387" s="185">
        <f t="shared" si="40"/>
        <v>0.98761072940841987</v>
      </c>
      <c r="P387" s="187">
        <f>_xlfn.XLOOKUP(C387,Analítico!D:D,Analítico!I:I,0)</f>
        <v>69.989999999999995</v>
      </c>
      <c r="Q387" s="187">
        <f>_xlfn.XLOOKUP(C387,CPUs!D:D,CPUs!I:I,0)</f>
        <v>69.989999999999995</v>
      </c>
    </row>
    <row r="388" spans="1:17" ht="24" customHeight="1" x14ac:dyDescent="0.25">
      <c r="A388" s="27" t="s">
        <v>2538</v>
      </c>
      <c r="B388" s="27" t="s">
        <v>594</v>
      </c>
      <c r="C388" s="180" t="s">
        <v>2539</v>
      </c>
      <c r="D388" s="27" t="s">
        <v>1648</v>
      </c>
      <c r="E388" s="27" t="s">
        <v>596</v>
      </c>
      <c r="F388" s="150" t="s">
        <v>4359</v>
      </c>
      <c r="G388" s="150"/>
      <c r="H388" s="146">
        <f t="shared" si="35"/>
        <v>418.84</v>
      </c>
      <c r="I388" s="150"/>
      <c r="J388" s="146">
        <f t="shared" si="36"/>
        <v>837.68</v>
      </c>
      <c r="K388" s="150"/>
      <c r="L388" s="147">
        <f t="shared" si="37"/>
        <v>837.68</v>
      </c>
      <c r="M388" s="184">
        <f t="shared" si="42"/>
        <v>1.4274530084183907E-4</v>
      </c>
      <c r="N388" s="149">
        <f t="shared" si="39"/>
        <v>6358675.6925900336</v>
      </c>
      <c r="O388" s="185">
        <f t="shared" si="40"/>
        <v>0.98775347470926167</v>
      </c>
      <c r="P388" s="187">
        <f>_xlfn.XLOOKUP(C388,Analítico!D:D,Analítico!I:I,0)</f>
        <v>418.84</v>
      </c>
      <c r="Q388" s="187">
        <f>_xlfn.XLOOKUP(C388,CPUs!D:D,CPUs!I:I,0)</f>
        <v>418.84</v>
      </c>
    </row>
    <row r="389" spans="1:17" ht="25.5" customHeight="1" x14ac:dyDescent="0.25">
      <c r="A389" s="27" t="s">
        <v>2778</v>
      </c>
      <c r="B389" s="27" t="s">
        <v>157</v>
      </c>
      <c r="C389" s="180" t="s">
        <v>2779</v>
      </c>
      <c r="D389" s="27" t="s">
        <v>1648</v>
      </c>
      <c r="E389" s="27" t="s">
        <v>164</v>
      </c>
      <c r="F389" s="150" t="s">
        <v>4527</v>
      </c>
      <c r="G389" s="150"/>
      <c r="H389" s="146">
        <f t="shared" si="35"/>
        <v>5.66</v>
      </c>
      <c r="I389" s="150"/>
      <c r="J389" s="146">
        <f t="shared" si="36"/>
        <v>832.02</v>
      </c>
      <c r="K389" s="150"/>
      <c r="L389" s="147">
        <f t="shared" si="37"/>
        <v>832.02</v>
      </c>
      <c r="M389" s="184">
        <f t="shared" si="42"/>
        <v>1.417808055658807E-4</v>
      </c>
      <c r="N389" s="149">
        <f t="shared" si="39"/>
        <v>6359507.7125900332</v>
      </c>
      <c r="O389" s="185">
        <f t="shared" si="40"/>
        <v>0.9878952555148276</v>
      </c>
      <c r="P389" s="187">
        <f>_xlfn.XLOOKUP(C389,Analítico!D:D,Analítico!I:I,0)</f>
        <v>5.66</v>
      </c>
      <c r="Q389" s="187">
        <f>_xlfn.XLOOKUP(C389,CPUs!D:D,CPUs!I:I,0)</f>
        <v>5.66</v>
      </c>
    </row>
    <row r="390" spans="1:17" ht="39" customHeight="1" x14ac:dyDescent="0.25">
      <c r="A390" s="27" t="s">
        <v>2383</v>
      </c>
      <c r="B390" s="27" t="s">
        <v>157</v>
      </c>
      <c r="C390" s="180" t="s">
        <v>2384</v>
      </c>
      <c r="D390" s="27" t="s">
        <v>1648</v>
      </c>
      <c r="E390" s="27" t="s">
        <v>164</v>
      </c>
      <c r="F390" s="150" t="s">
        <v>4528</v>
      </c>
      <c r="G390" s="150"/>
      <c r="H390" s="146">
        <f t="shared" si="35"/>
        <v>0.72</v>
      </c>
      <c r="I390" s="150"/>
      <c r="J390" s="146">
        <f t="shared" si="36"/>
        <v>805.30387199999996</v>
      </c>
      <c r="K390" s="150"/>
      <c r="L390" s="147">
        <f t="shared" si="37"/>
        <v>805.30387199999996</v>
      </c>
      <c r="M390" s="184">
        <f t="shared" si="42"/>
        <v>1.3722822972702926E-4</v>
      </c>
      <c r="N390" s="149">
        <f t="shared" si="39"/>
        <v>6360313.0164620336</v>
      </c>
      <c r="O390" s="185">
        <f t="shared" si="40"/>
        <v>0.98803248374455466</v>
      </c>
      <c r="P390" s="187">
        <f>_xlfn.XLOOKUP(C390,Analítico!D:D,Analítico!I:I,0)</f>
        <v>0.72</v>
      </c>
      <c r="Q390" s="187">
        <f>_xlfn.XLOOKUP(C390,CPUs!D:D,CPUs!I:I,0)</f>
        <v>0.72</v>
      </c>
    </row>
    <row r="391" spans="1:17" ht="25.5" customHeight="1" x14ac:dyDescent="0.25">
      <c r="A391" s="27" t="s">
        <v>653</v>
      </c>
      <c r="B391" s="27" t="s">
        <v>594</v>
      </c>
      <c r="C391" s="180" t="s">
        <v>2437</v>
      </c>
      <c r="D391" s="27" t="s">
        <v>1648</v>
      </c>
      <c r="E391" s="27" t="s">
        <v>655</v>
      </c>
      <c r="F391" s="150" t="s">
        <v>4512</v>
      </c>
      <c r="G391" s="150"/>
      <c r="H391" s="146">
        <f t="shared" ref="H391:H454" si="43">P391</f>
        <v>3.9878620081967222</v>
      </c>
      <c r="I391" s="150"/>
      <c r="J391" s="146">
        <f t="shared" ref="J391:J454" si="44">F391*H391</f>
        <v>797.57240163934443</v>
      </c>
      <c r="K391" s="150"/>
      <c r="L391" s="147">
        <f t="shared" ref="L391:L454" si="45">J391+K391</f>
        <v>797.57240163934443</v>
      </c>
      <c r="M391" s="184">
        <f t="shared" ref="M391:M454" si="46">L391/$M$909</f>
        <v>1.3591074445510975E-4</v>
      </c>
      <c r="N391" s="149">
        <f t="shared" si="39"/>
        <v>6361110.5888636727</v>
      </c>
      <c r="O391" s="185">
        <f t="shared" si="40"/>
        <v>0.98816839448900973</v>
      </c>
      <c r="P391" s="187">
        <f>_xlfn.XLOOKUP(C391,Analítico!D:D,Analítico!I:I,0)</f>
        <v>3.9878620081967222</v>
      </c>
    </row>
    <row r="392" spans="1:17" ht="39" customHeight="1" x14ac:dyDescent="0.25">
      <c r="A392" s="27" t="s">
        <v>2227</v>
      </c>
      <c r="B392" s="27" t="s">
        <v>204</v>
      </c>
      <c r="C392" s="180" t="s">
        <v>2228</v>
      </c>
      <c r="D392" s="27" t="s">
        <v>1648</v>
      </c>
      <c r="E392" s="27" t="s">
        <v>596</v>
      </c>
      <c r="F392" s="150" t="s">
        <v>4529</v>
      </c>
      <c r="G392" s="150"/>
      <c r="H392" s="146">
        <f t="shared" si="43"/>
        <v>34.159999999999997</v>
      </c>
      <c r="I392" s="150"/>
      <c r="J392" s="146">
        <f t="shared" si="44"/>
        <v>785.68</v>
      </c>
      <c r="K392" s="150"/>
      <c r="L392" s="147">
        <f t="shared" si="45"/>
        <v>785.68</v>
      </c>
      <c r="M392" s="184">
        <f t="shared" si="46"/>
        <v>1.3388421350087878E-4</v>
      </c>
      <c r="N392" s="149">
        <f t="shared" ref="N392:N455" si="47">N391+L392</f>
        <v>6361896.2688636724</v>
      </c>
      <c r="O392" s="185">
        <f t="shared" ref="O392:O455" si="48">M392+O391</f>
        <v>0.98830227870251064</v>
      </c>
      <c r="P392" s="187">
        <f>_xlfn.XLOOKUP(C392,Analítico!D:D,Analítico!I:I,0)</f>
        <v>34.159999999999997</v>
      </c>
      <c r="Q392" s="187">
        <f>_xlfn.XLOOKUP(C392,CPUs!D:D,CPUs!I:I,0)</f>
        <v>34.159999999999997</v>
      </c>
    </row>
    <row r="393" spans="1:17" ht="25.5" customHeight="1" x14ac:dyDescent="0.25">
      <c r="A393" s="27" t="s">
        <v>2772</v>
      </c>
      <c r="B393" s="27" t="s">
        <v>157</v>
      </c>
      <c r="C393" s="180" t="s">
        <v>2773</v>
      </c>
      <c r="D393" s="27" t="s">
        <v>1648</v>
      </c>
      <c r="E393" s="27" t="s">
        <v>255</v>
      </c>
      <c r="F393" s="150" t="s">
        <v>4530</v>
      </c>
      <c r="G393" s="150"/>
      <c r="H393" s="146">
        <f t="shared" si="43"/>
        <v>6.47</v>
      </c>
      <c r="I393" s="150"/>
      <c r="J393" s="146">
        <f t="shared" si="44"/>
        <v>781.70281199999988</v>
      </c>
      <c r="K393" s="150"/>
      <c r="L393" s="147">
        <f t="shared" si="45"/>
        <v>781.70281199999988</v>
      </c>
      <c r="M393" s="184">
        <f t="shared" si="46"/>
        <v>1.3320647868858223E-4</v>
      </c>
      <c r="N393" s="149">
        <f t="shared" si="47"/>
        <v>6362677.9716756726</v>
      </c>
      <c r="O393" s="185">
        <f t="shared" si="48"/>
        <v>0.98843548518119917</v>
      </c>
      <c r="P393" s="187">
        <f>_xlfn.XLOOKUP(C393,Analítico!D:D,Analítico!I:I,0)</f>
        <v>6.47</v>
      </c>
      <c r="Q393" s="187">
        <f>_xlfn.XLOOKUP(C393,CPUs!D:D,CPUs!I:I,0)</f>
        <v>6.47</v>
      </c>
    </row>
    <row r="394" spans="1:17" ht="25.5" customHeight="1" x14ac:dyDescent="0.25">
      <c r="A394" s="27" t="s">
        <v>3391</v>
      </c>
      <c r="B394" s="27" t="s">
        <v>157</v>
      </c>
      <c r="C394" s="180" t="s">
        <v>3392</v>
      </c>
      <c r="D394" s="27" t="s">
        <v>1643</v>
      </c>
      <c r="E394" s="27" t="s">
        <v>266</v>
      </c>
      <c r="F394" s="150" t="s">
        <v>4531</v>
      </c>
      <c r="G394" s="150"/>
      <c r="H394" s="146">
        <f t="shared" si="43"/>
        <v>0.82</v>
      </c>
      <c r="I394" s="150"/>
      <c r="J394" s="146">
        <f t="shared" si="44"/>
        <v>794.59211533600001</v>
      </c>
      <c r="K394" s="150"/>
      <c r="L394" s="147">
        <f t="shared" si="45"/>
        <v>794.59211533600001</v>
      </c>
      <c r="M394" s="184">
        <f t="shared" si="46"/>
        <v>1.3540288720059046E-4</v>
      </c>
      <c r="N394" s="149">
        <f t="shared" si="47"/>
        <v>6363472.5637910087</v>
      </c>
      <c r="O394" s="185">
        <f t="shared" si="48"/>
        <v>0.98857088806839977</v>
      </c>
      <c r="P394" s="187">
        <f t="shared" ref="P394:P395" si="49">Q394</f>
        <v>0.82</v>
      </c>
      <c r="Q394" s="187">
        <f>_xlfn.XLOOKUP(C394,CPUs!D:D,CPUs!I:I,0)</f>
        <v>0.82</v>
      </c>
    </row>
    <row r="395" spans="1:17" ht="24" customHeight="1" x14ac:dyDescent="0.25">
      <c r="A395" s="27" t="s">
        <v>3423</v>
      </c>
      <c r="B395" s="27" t="s">
        <v>157</v>
      </c>
      <c r="C395" s="180" t="s">
        <v>3424</v>
      </c>
      <c r="D395" s="27" t="s">
        <v>1648</v>
      </c>
      <c r="E395" s="27" t="s">
        <v>159</v>
      </c>
      <c r="F395" s="150" t="s">
        <v>4532</v>
      </c>
      <c r="G395" s="150"/>
      <c r="H395" s="146">
        <f t="shared" si="43"/>
        <v>16.36</v>
      </c>
      <c r="I395" s="150"/>
      <c r="J395" s="146">
        <f t="shared" si="44"/>
        <v>793.42924319999997</v>
      </c>
      <c r="K395" s="150"/>
      <c r="L395" s="147">
        <f t="shared" si="45"/>
        <v>793.42924319999997</v>
      </c>
      <c r="M395" s="184">
        <f t="shared" si="46"/>
        <v>1.3520472736283152E-4</v>
      </c>
      <c r="N395" s="149">
        <f t="shared" si="47"/>
        <v>6364265.9930342091</v>
      </c>
      <c r="O395" s="185">
        <f t="shared" si="48"/>
        <v>0.9887060927957626</v>
      </c>
      <c r="P395" s="187">
        <f t="shared" si="49"/>
        <v>16.36</v>
      </c>
      <c r="Q395" s="187">
        <f>_xlfn.XLOOKUP(C395,CPUs!D:D,CPUs!I:I,0)</f>
        <v>16.36</v>
      </c>
    </row>
    <row r="396" spans="1:17" ht="25.5" customHeight="1" x14ac:dyDescent="0.25">
      <c r="A396" s="27" t="s">
        <v>2213</v>
      </c>
      <c r="B396" s="27" t="s">
        <v>162</v>
      </c>
      <c r="C396" s="180" t="s">
        <v>2214</v>
      </c>
      <c r="D396" s="27" t="s">
        <v>1648</v>
      </c>
      <c r="E396" s="27" t="s">
        <v>164</v>
      </c>
      <c r="F396" s="150" t="s">
        <v>4385</v>
      </c>
      <c r="G396" s="150"/>
      <c r="H396" s="146">
        <f t="shared" si="43"/>
        <v>129.65</v>
      </c>
      <c r="I396" s="150"/>
      <c r="J396" s="146">
        <f t="shared" si="44"/>
        <v>777.90000000000009</v>
      </c>
      <c r="K396" s="150"/>
      <c r="L396" s="147">
        <f t="shared" si="45"/>
        <v>777.90000000000009</v>
      </c>
      <c r="M396" s="184">
        <f t="shared" si="46"/>
        <v>1.3255845851025051E-4</v>
      </c>
      <c r="N396" s="149">
        <f t="shared" si="47"/>
        <v>6365043.8930342095</v>
      </c>
      <c r="O396" s="185">
        <f t="shared" si="48"/>
        <v>0.98883865125427284</v>
      </c>
      <c r="P396" s="187">
        <f>_xlfn.XLOOKUP(C396,Analítico!D:D,Analítico!I:I,0)</f>
        <v>129.65</v>
      </c>
      <c r="Q396" s="187">
        <f>_xlfn.XLOOKUP(C396,CPUs!D:D,CPUs!I:I,0)</f>
        <v>129.65</v>
      </c>
    </row>
    <row r="397" spans="1:17" ht="25.5" customHeight="1" x14ac:dyDescent="0.25">
      <c r="A397" s="27" t="s">
        <v>2927</v>
      </c>
      <c r="B397" s="27" t="s">
        <v>594</v>
      </c>
      <c r="C397" s="180" t="s">
        <v>2928</v>
      </c>
      <c r="D397" s="27" t="s">
        <v>1648</v>
      </c>
      <c r="E397" s="27" t="s">
        <v>596</v>
      </c>
      <c r="F397" s="150" t="s">
        <v>4359</v>
      </c>
      <c r="G397" s="150"/>
      <c r="H397" s="146">
        <f t="shared" si="43"/>
        <v>383.33</v>
      </c>
      <c r="I397" s="150"/>
      <c r="J397" s="146">
        <f t="shared" si="44"/>
        <v>766.66</v>
      </c>
      <c r="K397" s="150"/>
      <c r="L397" s="147">
        <f t="shared" si="45"/>
        <v>766.66</v>
      </c>
      <c r="M397" s="184">
        <f t="shared" si="46"/>
        <v>1.3064310040039674E-4</v>
      </c>
      <c r="N397" s="149">
        <f t="shared" si="47"/>
        <v>6365810.5530342096</v>
      </c>
      <c r="O397" s="185">
        <f t="shared" si="48"/>
        <v>0.98896929435467329</v>
      </c>
      <c r="P397" s="187">
        <f>_xlfn.XLOOKUP(C397,Analítico!D:D,Analítico!I:I,0)</f>
        <v>383.33</v>
      </c>
      <c r="Q397" s="187">
        <f>_xlfn.XLOOKUP(C397,CPUs!D:D,CPUs!I:I,0)</f>
        <v>383.33</v>
      </c>
    </row>
    <row r="398" spans="1:17" ht="25.5" customHeight="1" x14ac:dyDescent="0.25">
      <c r="A398" s="27" t="s">
        <v>1873</v>
      </c>
      <c r="B398" s="27" t="s">
        <v>162</v>
      </c>
      <c r="C398" s="180" t="s">
        <v>1874</v>
      </c>
      <c r="D398" s="27" t="s">
        <v>1648</v>
      </c>
      <c r="E398" s="27" t="s">
        <v>164</v>
      </c>
      <c r="F398" s="150" t="s">
        <v>4410</v>
      </c>
      <c r="G398" s="150"/>
      <c r="H398" s="146">
        <f t="shared" si="43"/>
        <v>191.77</v>
      </c>
      <c r="I398" s="150"/>
      <c r="J398" s="146">
        <f t="shared" si="44"/>
        <v>767.08</v>
      </c>
      <c r="K398" s="150"/>
      <c r="L398" s="147">
        <f t="shared" si="45"/>
        <v>767.08</v>
      </c>
      <c r="M398" s="184">
        <f t="shared" si="46"/>
        <v>1.3071467072122759E-4</v>
      </c>
      <c r="N398" s="149">
        <f t="shared" si="47"/>
        <v>6366577.6330342097</v>
      </c>
      <c r="O398" s="185">
        <f t="shared" si="48"/>
        <v>0.98910000902539452</v>
      </c>
      <c r="P398" s="187">
        <f>_xlfn.XLOOKUP(C398,Analítico!D:D,Analítico!I:I,0)</f>
        <v>191.77</v>
      </c>
      <c r="Q398" s="187">
        <f>_xlfn.XLOOKUP(C398,CPUs!D:D,CPUs!I:I,0)</f>
        <v>191.77</v>
      </c>
    </row>
    <row r="399" spans="1:17" ht="25.5" customHeight="1" x14ac:dyDescent="0.25">
      <c r="A399" s="27" t="s">
        <v>1869</v>
      </c>
      <c r="B399" s="27" t="s">
        <v>162</v>
      </c>
      <c r="C399" s="180" t="s">
        <v>1870</v>
      </c>
      <c r="D399" s="27" t="s">
        <v>1648</v>
      </c>
      <c r="E399" s="27" t="s">
        <v>164</v>
      </c>
      <c r="F399" s="150" t="s">
        <v>4251</v>
      </c>
      <c r="G399" s="150"/>
      <c r="H399" s="146">
        <f t="shared" si="43"/>
        <v>95.64</v>
      </c>
      <c r="I399" s="150"/>
      <c r="J399" s="146">
        <f t="shared" si="44"/>
        <v>765.12</v>
      </c>
      <c r="K399" s="150"/>
      <c r="L399" s="147">
        <f t="shared" si="45"/>
        <v>765.12</v>
      </c>
      <c r="M399" s="184">
        <f t="shared" si="46"/>
        <v>1.3038067589068371E-4</v>
      </c>
      <c r="N399" s="149">
        <f t="shared" si="47"/>
        <v>6367342.7530342098</v>
      </c>
      <c r="O399" s="185">
        <f t="shared" si="48"/>
        <v>0.98923038970128518</v>
      </c>
      <c r="P399" s="187">
        <f>_xlfn.XLOOKUP(C399,Analítico!D:D,Analítico!I:I,0)</f>
        <v>95.64</v>
      </c>
      <c r="Q399" s="187">
        <f>_xlfn.XLOOKUP(C399,CPUs!D:D,CPUs!I:I,0)</f>
        <v>95.64</v>
      </c>
    </row>
    <row r="400" spans="1:17" ht="24" customHeight="1" x14ac:dyDescent="0.25">
      <c r="A400" s="27" t="s">
        <v>2094</v>
      </c>
      <c r="B400" s="27" t="s">
        <v>162</v>
      </c>
      <c r="C400" s="180" t="s">
        <v>2095</v>
      </c>
      <c r="D400" s="27" t="s">
        <v>1648</v>
      </c>
      <c r="E400" s="27" t="s">
        <v>255</v>
      </c>
      <c r="F400" s="150" t="s">
        <v>4533</v>
      </c>
      <c r="G400" s="150"/>
      <c r="H400" s="146">
        <f t="shared" si="43"/>
        <v>42.26</v>
      </c>
      <c r="I400" s="150"/>
      <c r="J400" s="146">
        <f t="shared" si="44"/>
        <v>762.64762559999997</v>
      </c>
      <c r="K400" s="150"/>
      <c r="L400" s="147">
        <f t="shared" si="45"/>
        <v>762.64762559999997</v>
      </c>
      <c r="M400" s="184">
        <f t="shared" si="46"/>
        <v>1.2995936963110764E-4</v>
      </c>
      <c r="N400" s="149">
        <f t="shared" si="47"/>
        <v>6368105.4006598098</v>
      </c>
      <c r="O400" s="185">
        <f t="shared" si="48"/>
        <v>0.9893603490709163</v>
      </c>
      <c r="P400" s="187">
        <f>_xlfn.XLOOKUP(C400,Analítico!D:D,Analítico!I:I,0)</f>
        <v>42.26</v>
      </c>
      <c r="Q400" s="187">
        <f>_xlfn.XLOOKUP(C400,CPUs!D:D,CPUs!I:I,0)</f>
        <v>42.26</v>
      </c>
    </row>
    <row r="401" spans="1:17" ht="24" customHeight="1" x14ac:dyDescent="0.25">
      <c r="A401" s="27" t="s">
        <v>2409</v>
      </c>
      <c r="B401" s="27" t="s">
        <v>157</v>
      </c>
      <c r="C401" s="180" t="s">
        <v>2410</v>
      </c>
      <c r="D401" s="27" t="s">
        <v>1648</v>
      </c>
      <c r="E401" s="27" t="s">
        <v>164</v>
      </c>
      <c r="F401" s="150" t="s">
        <v>4534</v>
      </c>
      <c r="G401" s="150"/>
      <c r="H401" s="146">
        <f t="shared" si="43"/>
        <v>24.96</v>
      </c>
      <c r="I401" s="150"/>
      <c r="J401" s="146">
        <f t="shared" si="44"/>
        <v>760.59360000000004</v>
      </c>
      <c r="K401" s="150"/>
      <c r="L401" s="147">
        <f t="shared" si="45"/>
        <v>760.59360000000004</v>
      </c>
      <c r="M401" s="184">
        <f t="shared" si="46"/>
        <v>1.2960935231875827E-4</v>
      </c>
      <c r="N401" s="149">
        <f t="shared" si="47"/>
        <v>6368865.9942598101</v>
      </c>
      <c r="O401" s="185">
        <f t="shared" si="48"/>
        <v>0.98948995842323506</v>
      </c>
      <c r="P401" s="187">
        <f>_xlfn.XLOOKUP(C401,Analítico!D:D,Analítico!I:I,0)</f>
        <v>24.96</v>
      </c>
      <c r="Q401" s="187">
        <f>_xlfn.XLOOKUP(C401,CPUs!D:D,CPUs!I:I,0)</f>
        <v>24.96</v>
      </c>
    </row>
    <row r="402" spans="1:17" ht="24" customHeight="1" x14ac:dyDescent="0.25">
      <c r="A402" s="27" t="s">
        <v>2425</v>
      </c>
      <c r="B402" s="27" t="s">
        <v>157</v>
      </c>
      <c r="C402" s="180" t="s">
        <v>2426</v>
      </c>
      <c r="D402" s="27" t="s">
        <v>1648</v>
      </c>
      <c r="E402" s="27" t="s">
        <v>164</v>
      </c>
      <c r="F402" s="150" t="s">
        <v>4523</v>
      </c>
      <c r="G402" s="150"/>
      <c r="H402" s="146">
        <f t="shared" si="43"/>
        <v>69.13</v>
      </c>
      <c r="I402" s="150"/>
      <c r="J402" s="146">
        <f t="shared" si="44"/>
        <v>760.43</v>
      </c>
      <c r="K402" s="150"/>
      <c r="L402" s="147">
        <f t="shared" si="45"/>
        <v>760.43</v>
      </c>
      <c r="M402" s="184">
        <f t="shared" si="46"/>
        <v>1.295814739747394E-4</v>
      </c>
      <c r="N402" s="149">
        <f t="shared" si="47"/>
        <v>6369626.4242598098</v>
      </c>
      <c r="O402" s="185">
        <f t="shared" si="48"/>
        <v>0.98961953989720985</v>
      </c>
      <c r="P402" s="187">
        <f>_xlfn.XLOOKUP(C402,Analítico!D:D,Analítico!I:I,0)</f>
        <v>69.13</v>
      </c>
      <c r="Q402" s="187">
        <f>_xlfn.XLOOKUP(C402,CPUs!D:D,CPUs!I:I,0)</f>
        <v>69.13</v>
      </c>
    </row>
    <row r="403" spans="1:17" ht="25.5" customHeight="1" x14ac:dyDescent="0.25">
      <c r="A403" s="27" t="s">
        <v>3159</v>
      </c>
      <c r="B403" s="27" t="s">
        <v>157</v>
      </c>
      <c r="C403" s="180" t="s">
        <v>3160</v>
      </c>
      <c r="D403" s="27" t="s">
        <v>1665</v>
      </c>
      <c r="E403" s="27" t="s">
        <v>266</v>
      </c>
      <c r="F403" s="150" t="s">
        <v>4535</v>
      </c>
      <c r="G403" s="150"/>
      <c r="H403" s="146">
        <f t="shared" si="43"/>
        <v>20.32</v>
      </c>
      <c r="I403" s="150"/>
      <c r="J403" s="146">
        <f t="shared" si="44"/>
        <v>753.23905028800004</v>
      </c>
      <c r="K403" s="150"/>
      <c r="L403" s="147">
        <f t="shared" si="45"/>
        <v>753.23905028800004</v>
      </c>
      <c r="M403" s="184">
        <f t="shared" si="46"/>
        <v>1.2835609640815315E-4</v>
      </c>
      <c r="N403" s="149">
        <f t="shared" si="47"/>
        <v>6370379.6633100975</v>
      </c>
      <c r="O403" s="185">
        <f t="shared" si="48"/>
        <v>0.98974789599361801</v>
      </c>
      <c r="P403" s="187">
        <f>_xlfn.XLOOKUP(C403,Analítico!D:D,Analítico!I:I,0)</f>
        <v>20.32</v>
      </c>
      <c r="Q403" s="187">
        <f>_xlfn.XLOOKUP(C403,CPUs!D:D,CPUs!I:I,0)</f>
        <v>20.32</v>
      </c>
    </row>
    <row r="404" spans="1:17" ht="24" customHeight="1" x14ac:dyDescent="0.25">
      <c r="A404" s="27" t="s">
        <v>3243</v>
      </c>
      <c r="B404" s="27" t="s">
        <v>162</v>
      </c>
      <c r="C404" s="180" t="s">
        <v>3244</v>
      </c>
      <c r="D404" s="27" t="s">
        <v>1648</v>
      </c>
      <c r="E404" s="27" t="s">
        <v>164</v>
      </c>
      <c r="F404" s="150" t="s">
        <v>4344</v>
      </c>
      <c r="G404" s="150"/>
      <c r="H404" s="146">
        <f t="shared" si="43"/>
        <v>44.13</v>
      </c>
      <c r="I404" s="150"/>
      <c r="J404" s="146">
        <f t="shared" si="44"/>
        <v>750.21</v>
      </c>
      <c r="K404" s="150"/>
      <c r="L404" s="147">
        <f t="shared" si="45"/>
        <v>750.21</v>
      </c>
      <c r="M404" s="184">
        <f t="shared" si="46"/>
        <v>1.2783992950118913E-4</v>
      </c>
      <c r="N404" s="149">
        <f t="shared" si="47"/>
        <v>6371129.8733100975</v>
      </c>
      <c r="O404" s="185">
        <f t="shared" si="48"/>
        <v>0.98987573592311917</v>
      </c>
      <c r="P404" s="187">
        <f>_xlfn.XLOOKUP(C404,Analítico!D:D,Analítico!I:I,0)</f>
        <v>44.13</v>
      </c>
      <c r="Q404" s="187">
        <f>_xlfn.XLOOKUP(C404,CPUs!D:D,CPUs!I:I,0)</f>
        <v>44.13</v>
      </c>
    </row>
    <row r="405" spans="1:17" ht="24" customHeight="1" x14ac:dyDescent="0.25">
      <c r="A405" s="27" t="s">
        <v>1711</v>
      </c>
      <c r="B405" s="27" t="s">
        <v>196</v>
      </c>
      <c r="C405" s="180" t="s">
        <v>1712</v>
      </c>
      <c r="D405" s="27" t="s">
        <v>1648</v>
      </c>
      <c r="E405" s="27" t="s">
        <v>212</v>
      </c>
      <c r="F405" s="150" t="s">
        <v>4536</v>
      </c>
      <c r="G405" s="150"/>
      <c r="H405" s="146">
        <f t="shared" si="43"/>
        <v>414.75</v>
      </c>
      <c r="I405" s="150"/>
      <c r="J405" s="146">
        <f t="shared" si="44"/>
        <v>746.55000000000007</v>
      </c>
      <c r="K405" s="150"/>
      <c r="L405" s="147">
        <f t="shared" si="45"/>
        <v>746.55000000000007</v>
      </c>
      <c r="M405" s="184">
        <f t="shared" si="46"/>
        <v>1.2721624527680615E-4</v>
      </c>
      <c r="N405" s="149">
        <f t="shared" si="47"/>
        <v>6371876.4233100973</v>
      </c>
      <c r="O405" s="185">
        <f t="shared" si="48"/>
        <v>0.99000295216839596</v>
      </c>
      <c r="P405" s="187">
        <f>_xlfn.XLOOKUP(C405,Analítico!D:D,Analítico!I:I,0)</f>
        <v>414.75</v>
      </c>
      <c r="Q405" s="187">
        <f>_xlfn.XLOOKUP(C405,CPUs!D:D,CPUs!I:I,0)</f>
        <v>414.75</v>
      </c>
    </row>
    <row r="406" spans="1:17" ht="25.5" customHeight="1" x14ac:dyDescent="0.25">
      <c r="A406" s="27" t="s">
        <v>3550</v>
      </c>
      <c r="B406" s="27" t="s">
        <v>157</v>
      </c>
      <c r="C406" s="180" t="s">
        <v>3551</v>
      </c>
      <c r="D406" s="27" t="s">
        <v>1665</v>
      </c>
      <c r="E406" s="27" t="s">
        <v>266</v>
      </c>
      <c r="F406" s="150" t="s">
        <v>4537</v>
      </c>
      <c r="G406" s="150"/>
      <c r="H406" s="146">
        <f t="shared" si="43"/>
        <v>24.75</v>
      </c>
      <c r="I406" s="150"/>
      <c r="J406" s="146">
        <f t="shared" si="44"/>
        <v>750.53595870000004</v>
      </c>
      <c r="K406" s="150"/>
      <c r="L406" s="147">
        <f t="shared" si="45"/>
        <v>750.53595870000004</v>
      </c>
      <c r="M406" s="184">
        <f t="shared" si="46"/>
        <v>1.278954746648477E-4</v>
      </c>
      <c r="N406" s="149">
        <f t="shared" si="47"/>
        <v>6372626.9592687972</v>
      </c>
      <c r="O406" s="185">
        <f t="shared" si="48"/>
        <v>0.99013084764306081</v>
      </c>
      <c r="P406" s="187">
        <f>Q406</f>
        <v>24.75</v>
      </c>
      <c r="Q406" s="187">
        <f>_xlfn.XLOOKUP(C406,CPUs!D:D,CPUs!I:I,0)</f>
        <v>24.75</v>
      </c>
    </row>
    <row r="407" spans="1:17" ht="24" customHeight="1" x14ac:dyDescent="0.25">
      <c r="A407" s="27" t="s">
        <v>2054</v>
      </c>
      <c r="B407" s="27" t="s">
        <v>196</v>
      </c>
      <c r="C407" s="180" t="s">
        <v>2055</v>
      </c>
      <c r="D407" s="27" t="s">
        <v>1648</v>
      </c>
      <c r="E407" s="27" t="s">
        <v>255</v>
      </c>
      <c r="F407" s="150" t="s">
        <v>4484</v>
      </c>
      <c r="G407" s="150"/>
      <c r="H407" s="146">
        <f t="shared" si="43"/>
        <v>4.33</v>
      </c>
      <c r="I407" s="150"/>
      <c r="J407" s="146">
        <f t="shared" si="44"/>
        <v>731.33699999999999</v>
      </c>
      <c r="K407" s="150"/>
      <c r="L407" s="147">
        <f t="shared" si="45"/>
        <v>731.33699999999999</v>
      </c>
      <c r="M407" s="184">
        <f t="shared" si="46"/>
        <v>1.2462386601299789E-4</v>
      </c>
      <c r="N407" s="149">
        <f t="shared" si="47"/>
        <v>6373358.2962687975</v>
      </c>
      <c r="O407" s="185">
        <f t="shared" si="48"/>
        <v>0.99025547150907378</v>
      </c>
      <c r="P407" s="187">
        <f>_xlfn.XLOOKUP(C407,Analítico!D:D,Analítico!I:I,0)</f>
        <v>4.33</v>
      </c>
      <c r="Q407" s="187">
        <f>_xlfn.XLOOKUP(C407,CPUs!D:D,CPUs!I:I,0)</f>
        <v>4.33</v>
      </c>
    </row>
    <row r="408" spans="1:17" ht="24" customHeight="1" x14ac:dyDescent="0.25">
      <c r="A408" s="27" t="s">
        <v>3105</v>
      </c>
      <c r="B408" s="27" t="s">
        <v>157</v>
      </c>
      <c r="C408" s="180" t="s">
        <v>3106</v>
      </c>
      <c r="D408" s="27" t="s">
        <v>1648</v>
      </c>
      <c r="E408" s="27" t="s">
        <v>164</v>
      </c>
      <c r="F408" s="150" t="s">
        <v>4538</v>
      </c>
      <c r="G408" s="150"/>
      <c r="H408" s="146">
        <f t="shared" si="43"/>
        <v>2.77</v>
      </c>
      <c r="I408" s="150"/>
      <c r="J408" s="146">
        <f t="shared" si="44"/>
        <v>727.9837</v>
      </c>
      <c r="K408" s="150"/>
      <c r="L408" s="147">
        <f t="shared" si="45"/>
        <v>727.9837</v>
      </c>
      <c r="M408" s="184">
        <f t="shared" si="46"/>
        <v>1.24052445163374E-4</v>
      </c>
      <c r="N408" s="149">
        <f t="shared" si="47"/>
        <v>6374086.2799687972</v>
      </c>
      <c r="O408" s="185">
        <f t="shared" si="48"/>
        <v>0.99037952395423712</v>
      </c>
      <c r="P408" s="187">
        <f>_xlfn.XLOOKUP(C408,Analítico!D:D,Analítico!I:I,0)</f>
        <v>2.77</v>
      </c>
      <c r="Q408" s="187">
        <f>_xlfn.XLOOKUP(C408,CPUs!D:D,CPUs!I:I,0)</f>
        <v>2.77</v>
      </c>
    </row>
    <row r="409" spans="1:17" ht="24" customHeight="1" x14ac:dyDescent="0.25">
      <c r="A409" s="27" t="s">
        <v>3644</v>
      </c>
      <c r="B409" s="27" t="s">
        <v>157</v>
      </c>
      <c r="C409" s="180" t="s">
        <v>3645</v>
      </c>
      <c r="D409" s="27" t="s">
        <v>1665</v>
      </c>
      <c r="E409" s="27" t="s">
        <v>266</v>
      </c>
      <c r="F409" s="150" t="s">
        <v>4539</v>
      </c>
      <c r="G409" s="150"/>
      <c r="H409" s="146">
        <f t="shared" si="43"/>
        <v>20.68</v>
      </c>
      <c r="I409" s="150"/>
      <c r="J409" s="146">
        <f t="shared" si="44"/>
        <v>731.10644873199999</v>
      </c>
      <c r="K409" s="150"/>
      <c r="L409" s="147">
        <f t="shared" si="45"/>
        <v>731.10644873199999</v>
      </c>
      <c r="M409" s="184">
        <f t="shared" si="46"/>
        <v>1.2458457880295333E-4</v>
      </c>
      <c r="N409" s="149">
        <f t="shared" si="47"/>
        <v>6374817.3864175295</v>
      </c>
      <c r="O409" s="185">
        <f t="shared" si="48"/>
        <v>0.99050410853304005</v>
      </c>
      <c r="P409" s="187">
        <f>Q409</f>
        <v>20.68</v>
      </c>
      <c r="Q409" s="187">
        <f>_xlfn.XLOOKUP(C409,CPUs!D:D,CPUs!I:I,0)</f>
        <v>20.68</v>
      </c>
    </row>
    <row r="410" spans="1:17" ht="39" customHeight="1" x14ac:dyDescent="0.25">
      <c r="A410" s="27" t="s">
        <v>2936</v>
      </c>
      <c r="B410" s="27" t="s">
        <v>157</v>
      </c>
      <c r="C410" s="180" t="s">
        <v>2937</v>
      </c>
      <c r="D410" s="27" t="s">
        <v>1648</v>
      </c>
      <c r="E410" s="27" t="s">
        <v>164</v>
      </c>
      <c r="F410" s="150" t="s">
        <v>4433</v>
      </c>
      <c r="G410" s="150"/>
      <c r="H410" s="146">
        <f t="shared" si="43"/>
        <v>239.18</v>
      </c>
      <c r="I410" s="150"/>
      <c r="J410" s="146">
        <f t="shared" si="44"/>
        <v>717.54</v>
      </c>
      <c r="K410" s="150"/>
      <c r="L410" s="147">
        <f t="shared" si="45"/>
        <v>717.54</v>
      </c>
      <c r="M410" s="184">
        <f t="shared" si="46"/>
        <v>1.2227278097370501E-4</v>
      </c>
      <c r="N410" s="149">
        <f t="shared" si="47"/>
        <v>6375534.9264175296</v>
      </c>
      <c r="O410" s="185">
        <f t="shared" si="48"/>
        <v>0.9906263813140137</v>
      </c>
      <c r="P410" s="187">
        <f>_xlfn.XLOOKUP(C410,Analítico!D:D,Analítico!I:I,0)</f>
        <v>239.18</v>
      </c>
      <c r="Q410" s="187">
        <f>_xlfn.XLOOKUP(C410,CPUs!D:D,CPUs!I:I,0)</f>
        <v>239.18</v>
      </c>
    </row>
    <row r="411" spans="1:17" ht="24" customHeight="1" x14ac:dyDescent="0.25">
      <c r="A411" s="27" t="s">
        <v>2499</v>
      </c>
      <c r="B411" s="27" t="s">
        <v>157</v>
      </c>
      <c r="C411" s="180" t="s">
        <v>2500</v>
      </c>
      <c r="D411" s="27" t="s">
        <v>1648</v>
      </c>
      <c r="E411" s="27" t="s">
        <v>1724</v>
      </c>
      <c r="F411" s="150" t="s">
        <v>4540</v>
      </c>
      <c r="G411" s="150"/>
      <c r="H411" s="146">
        <f t="shared" si="43"/>
        <v>36.25</v>
      </c>
      <c r="I411" s="150"/>
      <c r="J411" s="146">
        <f t="shared" si="44"/>
        <v>700.43294000000003</v>
      </c>
      <c r="K411" s="150"/>
      <c r="L411" s="147">
        <f t="shared" si="45"/>
        <v>700.43294000000003</v>
      </c>
      <c r="M411" s="184">
        <f t="shared" si="46"/>
        <v>1.1935764341972332E-4</v>
      </c>
      <c r="N411" s="149">
        <f t="shared" si="47"/>
        <v>6376235.3593575293</v>
      </c>
      <c r="O411" s="185">
        <f t="shared" si="48"/>
        <v>0.99074573895743345</v>
      </c>
      <c r="P411" s="187">
        <f>_xlfn.XLOOKUP(C411,Analítico!D:D,Analítico!I:I,0)</f>
        <v>36.25</v>
      </c>
      <c r="Q411" s="187">
        <f>_xlfn.XLOOKUP(C411,CPUs!D:D,CPUs!I:I,0)</f>
        <v>36.25</v>
      </c>
    </row>
    <row r="412" spans="1:17" ht="25.5" customHeight="1" x14ac:dyDescent="0.25">
      <c r="A412" s="27" t="s">
        <v>2068</v>
      </c>
      <c r="B412" s="27" t="s">
        <v>157</v>
      </c>
      <c r="C412" s="180" t="s">
        <v>2069</v>
      </c>
      <c r="D412" s="27" t="s">
        <v>1643</v>
      </c>
      <c r="E412" s="27" t="s">
        <v>164</v>
      </c>
      <c r="F412" s="150" t="s">
        <v>4541</v>
      </c>
      <c r="G412" s="150"/>
      <c r="H412" s="146">
        <f t="shared" si="43"/>
        <v>2.29</v>
      </c>
      <c r="I412" s="150"/>
      <c r="J412" s="146">
        <f t="shared" si="44"/>
        <v>706.01874770000006</v>
      </c>
      <c r="K412" s="150"/>
      <c r="L412" s="147">
        <f t="shared" si="45"/>
        <v>706.01874770000006</v>
      </c>
      <c r="M412" s="184">
        <f t="shared" si="46"/>
        <v>1.203094959177908E-4</v>
      </c>
      <c r="N412" s="149">
        <f t="shared" si="47"/>
        <v>6376941.3781052297</v>
      </c>
      <c r="O412" s="185">
        <f t="shared" si="48"/>
        <v>0.99086604845335124</v>
      </c>
      <c r="P412" s="187">
        <f>_xlfn.XLOOKUP(C412,Analítico!D:D,Analítico!I:I,0)</f>
        <v>2.29</v>
      </c>
      <c r="Q412" s="187">
        <f>_xlfn.XLOOKUP(C412,CPUs!D:D,CPUs!I:I,0)</f>
        <v>2.29</v>
      </c>
    </row>
    <row r="413" spans="1:17" ht="25.5" customHeight="1" x14ac:dyDescent="0.25">
      <c r="A413" s="27" t="s">
        <v>3289</v>
      </c>
      <c r="B413" s="27" t="s">
        <v>157</v>
      </c>
      <c r="C413" s="180" t="s">
        <v>3290</v>
      </c>
      <c r="D413" s="27" t="s">
        <v>1648</v>
      </c>
      <c r="E413" s="27" t="s">
        <v>1724</v>
      </c>
      <c r="F413" s="150" t="s">
        <v>4542</v>
      </c>
      <c r="G413" s="150"/>
      <c r="H413" s="146">
        <f t="shared" si="43"/>
        <v>19.100000000000001</v>
      </c>
      <c r="I413" s="150"/>
      <c r="J413" s="146">
        <f t="shared" si="44"/>
        <v>697.63857800000005</v>
      </c>
      <c r="K413" s="150"/>
      <c r="L413" s="147">
        <f t="shared" si="45"/>
        <v>697.63857800000005</v>
      </c>
      <c r="M413" s="184">
        <f t="shared" si="46"/>
        <v>1.1888146869387215E-4</v>
      </c>
      <c r="N413" s="149">
        <f t="shared" si="47"/>
        <v>6377639.0166832292</v>
      </c>
      <c r="O413" s="185">
        <f t="shared" si="48"/>
        <v>0.99098492992204512</v>
      </c>
      <c r="P413" s="187">
        <f>_xlfn.XLOOKUP(C413,Analítico!D:D,Analítico!I:I,0)</f>
        <v>19.100000000000001</v>
      </c>
      <c r="Q413" s="187">
        <f>_xlfn.XLOOKUP(C413,CPUs!D:D,CPUs!I:I,0)</f>
        <v>19.100000000000001</v>
      </c>
    </row>
    <row r="414" spans="1:17" ht="39" customHeight="1" x14ac:dyDescent="0.25">
      <c r="A414" s="27" t="s">
        <v>3407</v>
      </c>
      <c r="B414" s="27" t="s">
        <v>157</v>
      </c>
      <c r="C414" s="180" t="s">
        <v>3408</v>
      </c>
      <c r="D414" s="27" t="s">
        <v>1648</v>
      </c>
      <c r="E414" s="27" t="s">
        <v>259</v>
      </c>
      <c r="F414" s="150" t="s">
        <v>4543</v>
      </c>
      <c r="G414" s="150"/>
      <c r="H414" s="146">
        <f t="shared" si="43"/>
        <v>0.79</v>
      </c>
      <c r="I414" s="150"/>
      <c r="J414" s="146">
        <f t="shared" si="44"/>
        <v>697.45971600000007</v>
      </c>
      <c r="K414" s="150"/>
      <c r="L414" s="147">
        <f t="shared" si="45"/>
        <v>697.45971600000007</v>
      </c>
      <c r="M414" s="184">
        <f t="shared" si="46"/>
        <v>1.1885098962071872E-4</v>
      </c>
      <c r="N414" s="149">
        <f t="shared" si="47"/>
        <v>6378336.4763992289</v>
      </c>
      <c r="O414" s="185">
        <f t="shared" si="48"/>
        <v>0.99110378091166584</v>
      </c>
      <c r="P414" s="187">
        <f>Q414</f>
        <v>0.79</v>
      </c>
      <c r="Q414" s="187">
        <f>_xlfn.XLOOKUP(C414,CPUs!D:D,CPUs!I:I,0)</f>
        <v>0.79</v>
      </c>
    </row>
    <row r="415" spans="1:17" ht="39" customHeight="1" x14ac:dyDescent="0.25">
      <c r="A415" s="27" t="s">
        <v>1722</v>
      </c>
      <c r="B415" s="27" t="s">
        <v>196</v>
      </c>
      <c r="C415" s="180" t="s">
        <v>1723</v>
      </c>
      <c r="D415" s="27" t="s">
        <v>1648</v>
      </c>
      <c r="E415" s="27" t="s">
        <v>1724</v>
      </c>
      <c r="F415" s="150" t="s">
        <v>4544</v>
      </c>
      <c r="G415" s="150"/>
      <c r="H415" s="146">
        <f t="shared" si="43"/>
        <v>28.75</v>
      </c>
      <c r="I415" s="150"/>
      <c r="J415" s="146">
        <f t="shared" si="44"/>
        <v>683.1</v>
      </c>
      <c r="K415" s="150"/>
      <c r="L415" s="147">
        <f t="shared" si="45"/>
        <v>683.1</v>
      </c>
      <c r="M415" s="184">
        <f t="shared" si="46"/>
        <v>1.1640401466557669E-4</v>
      </c>
      <c r="N415" s="149">
        <f t="shared" si="47"/>
        <v>6379019.5763992285</v>
      </c>
      <c r="O415" s="185">
        <f t="shared" si="48"/>
        <v>0.99122018492633146</v>
      </c>
      <c r="P415" s="187">
        <f>_xlfn.XLOOKUP(C415,Analítico!D:D,Analítico!I:I,0)</f>
        <v>28.75</v>
      </c>
      <c r="Q415" s="187">
        <f>_xlfn.XLOOKUP(C415,CPUs!D:D,CPUs!I:I,0)</f>
        <v>28.75</v>
      </c>
    </row>
    <row r="416" spans="1:17" ht="24" customHeight="1" x14ac:dyDescent="0.25">
      <c r="A416" s="27" t="s">
        <v>1717</v>
      </c>
      <c r="B416" s="27" t="s">
        <v>196</v>
      </c>
      <c r="C416" s="180" t="s">
        <v>1718</v>
      </c>
      <c r="D416" s="27" t="s">
        <v>1648</v>
      </c>
      <c r="E416" s="27" t="s">
        <v>159</v>
      </c>
      <c r="F416" s="150" t="s">
        <v>4545</v>
      </c>
      <c r="G416" s="150"/>
      <c r="H416" s="146">
        <f t="shared" si="43"/>
        <v>34.24</v>
      </c>
      <c r="I416" s="150"/>
      <c r="J416" s="146">
        <f t="shared" si="44"/>
        <v>677.95200000000011</v>
      </c>
      <c r="K416" s="150"/>
      <c r="L416" s="147">
        <f t="shared" si="45"/>
        <v>677.95200000000011</v>
      </c>
      <c r="M416" s="184">
        <f t="shared" si="46"/>
        <v>1.1552676701882163E-4</v>
      </c>
      <c r="N416" s="149">
        <f t="shared" si="47"/>
        <v>6379697.5283992281</v>
      </c>
      <c r="O416" s="185">
        <f t="shared" si="48"/>
        <v>0.99133571169335033</v>
      </c>
      <c r="P416" s="187">
        <f>_xlfn.XLOOKUP(C416,Analítico!D:D,Analítico!I:I,0)</f>
        <v>34.24</v>
      </c>
      <c r="Q416" s="187">
        <f>_xlfn.XLOOKUP(C416,CPUs!D:D,CPUs!I:I,0)</f>
        <v>34.24</v>
      </c>
    </row>
    <row r="417" spans="1:17" ht="25.5" customHeight="1" x14ac:dyDescent="0.25">
      <c r="A417" s="27" t="s">
        <v>2930</v>
      </c>
      <c r="B417" s="27" t="s">
        <v>594</v>
      </c>
      <c r="C417" s="180" t="s">
        <v>2931</v>
      </c>
      <c r="D417" s="27" t="s">
        <v>1648</v>
      </c>
      <c r="E417" s="27" t="s">
        <v>596</v>
      </c>
      <c r="F417" s="150" t="s">
        <v>4546</v>
      </c>
      <c r="G417" s="150"/>
      <c r="H417" s="146">
        <f t="shared" si="43"/>
        <v>14.98</v>
      </c>
      <c r="I417" s="150"/>
      <c r="J417" s="146">
        <f t="shared" si="44"/>
        <v>674.1</v>
      </c>
      <c r="K417" s="150"/>
      <c r="L417" s="147">
        <f t="shared" si="45"/>
        <v>674.1</v>
      </c>
      <c r="M417" s="184">
        <f t="shared" si="46"/>
        <v>1.148703649334874E-4</v>
      </c>
      <c r="N417" s="149">
        <f t="shared" si="47"/>
        <v>6380371.6283992277</v>
      </c>
      <c r="O417" s="185">
        <f t="shared" si="48"/>
        <v>0.99145058205828385</v>
      </c>
      <c r="P417" s="187">
        <f>_xlfn.XLOOKUP(C417,Analítico!D:D,Analítico!I:I,0)</f>
        <v>14.98</v>
      </c>
      <c r="Q417" s="187">
        <f>_xlfn.XLOOKUP(C417,CPUs!D:D,CPUs!I:I,0)</f>
        <v>14.98</v>
      </c>
    </row>
    <row r="418" spans="1:17" ht="24" customHeight="1" x14ac:dyDescent="0.25">
      <c r="A418" s="27" t="s">
        <v>2821</v>
      </c>
      <c r="B418" s="27" t="s">
        <v>157</v>
      </c>
      <c r="C418" s="180" t="s">
        <v>2822</v>
      </c>
      <c r="D418" s="27" t="s">
        <v>1648</v>
      </c>
      <c r="E418" s="27" t="s">
        <v>164</v>
      </c>
      <c r="F418" s="150" t="s">
        <v>4359</v>
      </c>
      <c r="G418" s="150"/>
      <c r="H418" s="146">
        <f t="shared" si="43"/>
        <v>335.81</v>
      </c>
      <c r="I418" s="150"/>
      <c r="J418" s="146">
        <f t="shared" si="44"/>
        <v>671.62</v>
      </c>
      <c r="K418" s="150"/>
      <c r="L418" s="147">
        <f t="shared" si="45"/>
        <v>671.62</v>
      </c>
      <c r="M418" s="184">
        <f t="shared" si="46"/>
        <v>1.1444775922953391E-4</v>
      </c>
      <c r="N418" s="149">
        <f t="shared" si="47"/>
        <v>6381043.2483992279</v>
      </c>
      <c r="O418" s="185">
        <f t="shared" si="48"/>
        <v>0.99156502981751338</v>
      </c>
      <c r="P418" s="187">
        <f>_xlfn.XLOOKUP(C418,Analítico!D:D,Analítico!I:I,0)</f>
        <v>335.81</v>
      </c>
      <c r="Q418" s="187">
        <f>_xlfn.XLOOKUP(C418,CPUs!D:D,CPUs!I:I,0)</f>
        <v>335.81</v>
      </c>
    </row>
    <row r="419" spans="1:17" ht="39" customHeight="1" x14ac:dyDescent="0.25">
      <c r="A419" s="27" t="s">
        <v>855</v>
      </c>
      <c r="B419" s="27" t="s">
        <v>145</v>
      </c>
      <c r="C419" s="180" t="s">
        <v>2630</v>
      </c>
      <c r="D419" s="27" t="s">
        <v>1643</v>
      </c>
      <c r="E419" s="27" t="s">
        <v>596</v>
      </c>
      <c r="F419" s="150" t="s">
        <v>4359</v>
      </c>
      <c r="G419" s="150" t="s">
        <v>4242</v>
      </c>
      <c r="H419" s="146">
        <f t="shared" si="43"/>
        <v>323.36324300000001</v>
      </c>
      <c r="I419" s="150">
        <f>H419</f>
        <v>323.36324300000001</v>
      </c>
      <c r="J419" s="146">
        <f t="shared" si="44"/>
        <v>646.72648600000002</v>
      </c>
      <c r="K419" s="148">
        <f>G419*I419</f>
        <v>0</v>
      </c>
      <c r="L419" s="147">
        <f t="shared" si="45"/>
        <v>646.72648600000002</v>
      </c>
      <c r="M419" s="184">
        <f t="shared" si="46"/>
        <v>1.1020576688766049E-4</v>
      </c>
      <c r="N419" s="149">
        <f t="shared" si="47"/>
        <v>6381689.9748852281</v>
      </c>
      <c r="O419" s="185">
        <f t="shared" si="48"/>
        <v>0.99167523558440107</v>
      </c>
      <c r="P419" s="187">
        <f>_xlfn.XLOOKUP(C419,Analítico!D:D,Analítico!I:I,0)</f>
        <v>323.36324300000001</v>
      </c>
    </row>
    <row r="420" spans="1:17" ht="24" customHeight="1" x14ac:dyDescent="0.25">
      <c r="A420" s="27" t="s">
        <v>2555</v>
      </c>
      <c r="B420" s="27" t="s">
        <v>157</v>
      </c>
      <c r="C420" s="180" t="s">
        <v>2556</v>
      </c>
      <c r="D420" s="27" t="s">
        <v>1648</v>
      </c>
      <c r="E420" s="27" t="s">
        <v>164</v>
      </c>
      <c r="F420" s="150" t="s">
        <v>4547</v>
      </c>
      <c r="G420" s="150"/>
      <c r="H420" s="146">
        <f t="shared" si="43"/>
        <v>1.25</v>
      </c>
      <c r="I420" s="150"/>
      <c r="J420" s="146">
        <f t="shared" si="44"/>
        <v>635.55087500000002</v>
      </c>
      <c r="K420" s="150"/>
      <c r="L420" s="147">
        <f t="shared" si="45"/>
        <v>635.55087500000002</v>
      </c>
      <c r="M420" s="184">
        <f t="shared" si="46"/>
        <v>1.083013810192067E-4</v>
      </c>
      <c r="N420" s="149">
        <f t="shared" si="47"/>
        <v>6382325.5257602278</v>
      </c>
      <c r="O420" s="185">
        <f t="shared" si="48"/>
        <v>0.99178353696542032</v>
      </c>
      <c r="P420" s="187">
        <f>_xlfn.XLOOKUP(C420,Analítico!D:D,Analítico!I:I,0)</f>
        <v>1.25</v>
      </c>
      <c r="Q420" s="187">
        <f>_xlfn.XLOOKUP(C420,CPUs!D:D,CPUs!I:I,0)</f>
        <v>1.25</v>
      </c>
    </row>
    <row r="421" spans="1:17" ht="24" customHeight="1" x14ac:dyDescent="0.25">
      <c r="A421" s="27" t="s">
        <v>2548</v>
      </c>
      <c r="B421" s="27" t="s">
        <v>157</v>
      </c>
      <c r="C421" s="180" t="s">
        <v>2549</v>
      </c>
      <c r="D421" s="27" t="s">
        <v>1648</v>
      </c>
      <c r="E421" s="27" t="s">
        <v>255</v>
      </c>
      <c r="F421" s="150" t="s">
        <v>4548</v>
      </c>
      <c r="G421" s="150"/>
      <c r="H421" s="146">
        <f t="shared" si="43"/>
        <v>13.35</v>
      </c>
      <c r="I421" s="150"/>
      <c r="J421" s="146">
        <f t="shared" si="44"/>
        <v>638.96876714999996</v>
      </c>
      <c r="K421" s="150"/>
      <c r="L421" s="147">
        <f t="shared" si="45"/>
        <v>638.96876714999996</v>
      </c>
      <c r="M421" s="184">
        <f t="shared" si="46"/>
        <v>1.0888380872811309E-4</v>
      </c>
      <c r="N421" s="149">
        <f t="shared" si="47"/>
        <v>6382964.4945273781</v>
      </c>
      <c r="O421" s="185">
        <f t="shared" si="48"/>
        <v>0.99189242077414841</v>
      </c>
      <c r="P421" s="187">
        <f>_xlfn.XLOOKUP(C421,Analítico!D:D,Analítico!I:I,0)</f>
        <v>13.35</v>
      </c>
      <c r="Q421" s="187">
        <f>_xlfn.XLOOKUP(C421,CPUs!D:D,CPUs!I:I,0)</f>
        <v>13.35</v>
      </c>
    </row>
    <row r="422" spans="1:17" ht="25.5" customHeight="1" x14ac:dyDescent="0.25">
      <c r="A422" s="27" t="s">
        <v>3636</v>
      </c>
      <c r="B422" s="27" t="s">
        <v>157</v>
      </c>
      <c r="C422" s="180" t="s">
        <v>3637</v>
      </c>
      <c r="D422" s="27" t="s">
        <v>1665</v>
      </c>
      <c r="E422" s="27" t="s">
        <v>266</v>
      </c>
      <c r="F422" s="150" t="s">
        <v>4549</v>
      </c>
      <c r="G422" s="150"/>
      <c r="H422" s="146">
        <f t="shared" si="43"/>
        <v>20.68</v>
      </c>
      <c r="I422" s="150"/>
      <c r="J422" s="146">
        <f t="shared" si="44"/>
        <v>649.777650236</v>
      </c>
      <c r="K422" s="150"/>
      <c r="L422" s="147">
        <f t="shared" si="45"/>
        <v>649.777650236</v>
      </c>
      <c r="M422" s="184">
        <f t="shared" si="46"/>
        <v>1.1072570213356068E-4</v>
      </c>
      <c r="N422" s="149">
        <f t="shared" si="47"/>
        <v>6383614.2721776143</v>
      </c>
      <c r="O422" s="185">
        <f t="shared" si="48"/>
        <v>0.99200314647628196</v>
      </c>
      <c r="P422" s="187">
        <f>Q422</f>
        <v>20.68</v>
      </c>
      <c r="Q422" s="187">
        <f>_xlfn.XLOOKUP(C422,CPUs!D:D,CPUs!I:I,0)</f>
        <v>20.68</v>
      </c>
    </row>
    <row r="423" spans="1:17" ht="39" customHeight="1" x14ac:dyDescent="0.25">
      <c r="A423" s="27" t="s">
        <v>2737</v>
      </c>
      <c r="B423" s="27" t="s">
        <v>157</v>
      </c>
      <c r="C423" s="180" t="s">
        <v>2738</v>
      </c>
      <c r="D423" s="27" t="s">
        <v>1648</v>
      </c>
      <c r="E423" s="27" t="s">
        <v>164</v>
      </c>
      <c r="F423" s="150" t="s">
        <v>4359</v>
      </c>
      <c r="G423" s="150"/>
      <c r="H423" s="146">
        <f t="shared" si="43"/>
        <v>318.37</v>
      </c>
      <c r="I423" s="150"/>
      <c r="J423" s="146">
        <f t="shared" si="44"/>
        <v>636.74</v>
      </c>
      <c r="K423" s="150"/>
      <c r="L423" s="147">
        <f t="shared" si="45"/>
        <v>636.74</v>
      </c>
      <c r="M423" s="184">
        <f t="shared" si="46"/>
        <v>1.08504014490059E-4</v>
      </c>
      <c r="N423" s="149">
        <f t="shared" si="47"/>
        <v>6384251.0121776145</v>
      </c>
      <c r="O423" s="185">
        <f t="shared" si="48"/>
        <v>0.99211165049077199</v>
      </c>
      <c r="P423" s="187">
        <f>_xlfn.XLOOKUP(C423,Analítico!D:D,Analítico!I:I,0)</f>
        <v>318.37</v>
      </c>
      <c r="Q423" s="187">
        <f>_xlfn.XLOOKUP(C423,CPUs!D:D,CPUs!I:I,0)</f>
        <v>318.37</v>
      </c>
    </row>
    <row r="424" spans="1:17" ht="25.5" customHeight="1" x14ac:dyDescent="0.25">
      <c r="A424" s="27" t="s">
        <v>2604</v>
      </c>
      <c r="B424" s="27" t="s">
        <v>157</v>
      </c>
      <c r="C424" s="180" t="s">
        <v>2605</v>
      </c>
      <c r="D424" s="27" t="s">
        <v>1648</v>
      </c>
      <c r="E424" s="27" t="s">
        <v>255</v>
      </c>
      <c r="F424" s="150" t="s">
        <v>4429</v>
      </c>
      <c r="G424" s="150"/>
      <c r="H424" s="146">
        <f t="shared" si="43"/>
        <v>4.1399999999999997</v>
      </c>
      <c r="I424" s="150"/>
      <c r="J424" s="146">
        <f t="shared" si="44"/>
        <v>621.84377339999992</v>
      </c>
      <c r="K424" s="150"/>
      <c r="L424" s="147">
        <f t="shared" si="45"/>
        <v>621.84377339999992</v>
      </c>
      <c r="M424" s="184">
        <f t="shared" si="46"/>
        <v>1.0596561516403329E-4</v>
      </c>
      <c r="N424" s="149">
        <f t="shared" si="47"/>
        <v>6384872.8559510149</v>
      </c>
      <c r="O424" s="185">
        <f t="shared" si="48"/>
        <v>0.99221761610593606</v>
      </c>
      <c r="P424" s="187">
        <f>_xlfn.XLOOKUP(C424,Analítico!D:D,Analítico!I:I,0)</f>
        <v>4.1399999999999997</v>
      </c>
      <c r="Q424" s="187">
        <f>_xlfn.XLOOKUP(C424,CPUs!D:D,CPUs!I:I,0)</f>
        <v>4.1399999999999997</v>
      </c>
    </row>
    <row r="425" spans="1:17" ht="24" customHeight="1" x14ac:dyDescent="0.25">
      <c r="A425" s="27" t="s">
        <v>764</v>
      </c>
      <c r="B425" s="27" t="s">
        <v>594</v>
      </c>
      <c r="C425" s="180" t="s">
        <v>2547</v>
      </c>
      <c r="D425" s="27" t="s">
        <v>1648</v>
      </c>
      <c r="E425" s="27" t="s">
        <v>766</v>
      </c>
      <c r="F425" s="150" t="s">
        <v>4550</v>
      </c>
      <c r="G425" s="150"/>
      <c r="H425" s="146">
        <f t="shared" si="43"/>
        <v>88.482198860655743</v>
      </c>
      <c r="I425" s="150"/>
      <c r="J425" s="146">
        <f t="shared" si="44"/>
        <v>619.37539202459016</v>
      </c>
      <c r="K425" s="150"/>
      <c r="L425" s="147">
        <f t="shared" si="45"/>
        <v>619.37539202459016</v>
      </c>
      <c r="M425" s="184">
        <f t="shared" si="46"/>
        <v>1.0554498933791203E-4</v>
      </c>
      <c r="N425" s="149">
        <f t="shared" si="47"/>
        <v>6385492.2313430393</v>
      </c>
      <c r="O425" s="185">
        <f t="shared" si="48"/>
        <v>0.99232316109527396</v>
      </c>
      <c r="P425" s="187">
        <f>_xlfn.XLOOKUP(C425,Analítico!D:D,Analítico!I:I,0)</f>
        <v>88.482198860655743</v>
      </c>
    </row>
    <row r="426" spans="1:17" ht="24" customHeight="1" x14ac:dyDescent="0.25">
      <c r="A426" s="27" t="s">
        <v>2975</v>
      </c>
      <c r="B426" s="27" t="s">
        <v>162</v>
      </c>
      <c r="C426" s="180" t="s">
        <v>2976</v>
      </c>
      <c r="D426" s="27" t="s">
        <v>1648</v>
      </c>
      <c r="E426" s="27" t="s">
        <v>164</v>
      </c>
      <c r="F426" s="150" t="s">
        <v>4280</v>
      </c>
      <c r="G426" s="150"/>
      <c r="H426" s="146">
        <f t="shared" si="43"/>
        <v>34.36</v>
      </c>
      <c r="I426" s="150"/>
      <c r="J426" s="146">
        <f t="shared" si="44"/>
        <v>618.48</v>
      </c>
      <c r="K426" s="150"/>
      <c r="L426" s="147">
        <f t="shared" si="45"/>
        <v>618.48</v>
      </c>
      <c r="M426" s="184">
        <f t="shared" si="46"/>
        <v>1.0539240958917563E-4</v>
      </c>
      <c r="N426" s="149">
        <f t="shared" si="47"/>
        <v>6386110.7113430398</v>
      </c>
      <c r="O426" s="185">
        <f t="shared" si="48"/>
        <v>0.99242855350486314</v>
      </c>
      <c r="P426" s="187">
        <f>_xlfn.XLOOKUP(C426,Analítico!D:D,Analítico!I:I,0)</f>
        <v>34.36</v>
      </c>
      <c r="Q426" s="187">
        <f>_xlfn.XLOOKUP(C426,CPUs!D:D,CPUs!I:I,0)</f>
        <v>34.36</v>
      </c>
    </row>
    <row r="427" spans="1:17" ht="25.5" customHeight="1" x14ac:dyDescent="0.25">
      <c r="A427" s="27" t="s">
        <v>3681</v>
      </c>
      <c r="B427" s="27" t="s">
        <v>594</v>
      </c>
      <c r="C427" s="180" t="s">
        <v>3682</v>
      </c>
      <c r="D427" s="27" t="s">
        <v>1648</v>
      </c>
      <c r="E427" s="27" t="s">
        <v>596</v>
      </c>
      <c r="F427" s="150" t="s">
        <v>4551</v>
      </c>
      <c r="G427" s="150"/>
      <c r="H427" s="146">
        <f t="shared" si="43"/>
        <v>175</v>
      </c>
      <c r="I427" s="150"/>
      <c r="J427" s="146">
        <f t="shared" si="44"/>
        <v>627.87469499999997</v>
      </c>
      <c r="K427" s="150"/>
      <c r="L427" s="147">
        <f t="shared" si="45"/>
        <v>627.87469499999997</v>
      </c>
      <c r="M427" s="184">
        <f t="shared" si="46"/>
        <v>1.0699331753026568E-4</v>
      </c>
      <c r="N427" s="149">
        <f t="shared" si="47"/>
        <v>6386738.58603804</v>
      </c>
      <c r="O427" s="185">
        <f t="shared" si="48"/>
        <v>0.99253554682239342</v>
      </c>
      <c r="P427" s="187">
        <f>Q427</f>
        <v>175</v>
      </c>
      <c r="Q427" s="187">
        <f>_xlfn.XLOOKUP(C427,CPUs!D:D,CPUs!I:I,0)</f>
        <v>175</v>
      </c>
    </row>
    <row r="428" spans="1:17" ht="25.5" customHeight="1" x14ac:dyDescent="0.25">
      <c r="A428" s="27" t="s">
        <v>3240</v>
      </c>
      <c r="B428" s="27" t="s">
        <v>162</v>
      </c>
      <c r="C428" s="180" t="s">
        <v>3241</v>
      </c>
      <c r="D428" s="27" t="s">
        <v>1648</v>
      </c>
      <c r="E428" s="27" t="s">
        <v>1724</v>
      </c>
      <c r="F428" s="150" t="s">
        <v>4552</v>
      </c>
      <c r="G428" s="150"/>
      <c r="H428" s="146">
        <f t="shared" si="43"/>
        <v>45.11</v>
      </c>
      <c r="I428" s="150"/>
      <c r="J428" s="146">
        <f t="shared" si="44"/>
        <v>601.60500400000001</v>
      </c>
      <c r="K428" s="150"/>
      <c r="L428" s="147">
        <f t="shared" si="45"/>
        <v>601.60500400000001</v>
      </c>
      <c r="M428" s="184">
        <f t="shared" si="46"/>
        <v>1.0251681702313032E-4</v>
      </c>
      <c r="N428" s="149">
        <f t="shared" si="47"/>
        <v>6387340.1910420395</v>
      </c>
      <c r="O428" s="185">
        <f t="shared" si="48"/>
        <v>0.99263806363941653</v>
      </c>
      <c r="P428" s="187">
        <f>_xlfn.XLOOKUP(C428,Analítico!D:D,Analítico!I:I,0)</f>
        <v>45.11</v>
      </c>
      <c r="Q428" s="187">
        <f>_xlfn.XLOOKUP(C428,CPUs!D:D,CPUs!I:I,0)</f>
        <v>45.11</v>
      </c>
    </row>
    <row r="429" spans="1:17" ht="24" customHeight="1" x14ac:dyDescent="0.25">
      <c r="A429" s="27" t="s">
        <v>3008</v>
      </c>
      <c r="B429" s="27" t="s">
        <v>162</v>
      </c>
      <c r="C429" s="180" t="s">
        <v>3007</v>
      </c>
      <c r="D429" s="27" t="s">
        <v>1648</v>
      </c>
      <c r="E429" s="27" t="s">
        <v>164</v>
      </c>
      <c r="F429" s="150" t="s">
        <v>4553</v>
      </c>
      <c r="G429" s="150"/>
      <c r="H429" s="146">
        <f t="shared" si="43"/>
        <v>74.190345926229512</v>
      </c>
      <c r="I429" s="150"/>
      <c r="J429" s="146">
        <f t="shared" si="44"/>
        <v>1557.9972644508198</v>
      </c>
      <c r="K429" s="150"/>
      <c r="L429" s="147">
        <f t="shared" si="45"/>
        <v>1557.9972644508198</v>
      </c>
      <c r="M429" s="184">
        <f t="shared" si="46"/>
        <v>2.6549134302453751E-4</v>
      </c>
      <c r="N429" s="149">
        <f t="shared" si="47"/>
        <v>6388898.18830649</v>
      </c>
      <c r="O429" s="185">
        <f t="shared" si="48"/>
        <v>0.99290355498244109</v>
      </c>
      <c r="P429" s="187">
        <f>_xlfn.XLOOKUP(C429,Analítico!D:D,Analítico!I:I,0)</f>
        <v>74.190345926229512</v>
      </c>
      <c r="Q429" s="187">
        <f>_xlfn.XLOOKUP(C429,CPUs!D:D,CPUs!I:I,0)</f>
        <v>74.190345926229512</v>
      </c>
    </row>
    <row r="430" spans="1:17" ht="39" customHeight="1" x14ac:dyDescent="0.25">
      <c r="A430" s="27" t="s">
        <v>2958</v>
      </c>
      <c r="B430" s="27" t="s">
        <v>157</v>
      </c>
      <c r="C430" s="180" t="s">
        <v>2959</v>
      </c>
      <c r="D430" s="27" t="s">
        <v>1648</v>
      </c>
      <c r="E430" s="27" t="s">
        <v>164</v>
      </c>
      <c r="F430" s="150" t="s">
        <v>4385</v>
      </c>
      <c r="G430" s="150"/>
      <c r="H430" s="146">
        <f t="shared" si="43"/>
        <v>99.41</v>
      </c>
      <c r="I430" s="150"/>
      <c r="J430" s="146">
        <f t="shared" si="44"/>
        <v>596.46</v>
      </c>
      <c r="K430" s="150"/>
      <c r="L430" s="147">
        <f t="shared" si="45"/>
        <v>596.46</v>
      </c>
      <c r="M430" s="184">
        <f t="shared" si="46"/>
        <v>1.0164007991133052E-4</v>
      </c>
      <c r="N430" s="149">
        <f t="shared" si="47"/>
        <v>6389494.6483064899</v>
      </c>
      <c r="O430" s="185">
        <f t="shared" si="48"/>
        <v>0.99300519506235241</v>
      </c>
      <c r="P430" s="187">
        <f>_xlfn.XLOOKUP(C430,Analítico!D:D,Analítico!I:I,0)</f>
        <v>99.41</v>
      </c>
      <c r="Q430" s="187">
        <f>_xlfn.XLOOKUP(C430,CPUs!D:D,CPUs!I:I,0)</f>
        <v>99.41</v>
      </c>
    </row>
    <row r="431" spans="1:17" ht="24" customHeight="1" x14ac:dyDescent="0.25">
      <c r="A431" s="27" t="s">
        <v>1990</v>
      </c>
      <c r="B431" s="27" t="s">
        <v>157</v>
      </c>
      <c r="C431" s="180" t="s">
        <v>1991</v>
      </c>
      <c r="D431" s="27" t="s">
        <v>1648</v>
      </c>
      <c r="E431" s="27" t="s">
        <v>259</v>
      </c>
      <c r="F431" s="150" t="s">
        <v>4554</v>
      </c>
      <c r="G431" s="150"/>
      <c r="H431" s="146">
        <f t="shared" si="43"/>
        <v>141.88</v>
      </c>
      <c r="I431" s="150"/>
      <c r="J431" s="146">
        <f t="shared" si="44"/>
        <v>593.11515199999997</v>
      </c>
      <c r="K431" s="150"/>
      <c r="L431" s="147">
        <f t="shared" si="45"/>
        <v>593.11515199999997</v>
      </c>
      <c r="M431" s="184">
        <f t="shared" si="46"/>
        <v>1.0107009932921058E-4</v>
      </c>
      <c r="N431" s="149">
        <f t="shared" si="47"/>
        <v>6390087.7634584904</v>
      </c>
      <c r="O431" s="185">
        <f t="shared" si="48"/>
        <v>0.99310626516168166</v>
      </c>
      <c r="P431" s="187">
        <f>_xlfn.XLOOKUP(C431,Analítico!D:D,Analítico!I:I,0)</f>
        <v>141.88</v>
      </c>
      <c r="Q431" s="187">
        <f>_xlfn.XLOOKUP(C431,CPUs!D:D,CPUs!I:I,0)</f>
        <v>141.88</v>
      </c>
    </row>
    <row r="432" spans="1:17" ht="24" customHeight="1" x14ac:dyDescent="0.25">
      <c r="A432" s="27" t="s">
        <v>783</v>
      </c>
      <c r="B432" s="27" t="s">
        <v>157</v>
      </c>
      <c r="C432" s="180" t="s">
        <v>784</v>
      </c>
      <c r="D432" s="27" t="s">
        <v>1648</v>
      </c>
      <c r="E432" s="27" t="s">
        <v>164</v>
      </c>
      <c r="F432" s="150" t="s">
        <v>4430</v>
      </c>
      <c r="G432" s="150"/>
      <c r="H432" s="146">
        <f t="shared" si="43"/>
        <v>39.314680000000003</v>
      </c>
      <c r="I432" s="150"/>
      <c r="J432" s="146">
        <f t="shared" si="44"/>
        <v>589.72020000000009</v>
      </c>
      <c r="K432" s="150"/>
      <c r="L432" s="147">
        <f t="shared" si="45"/>
        <v>589.72020000000009</v>
      </c>
      <c r="M432" s="184">
        <f t="shared" si="46"/>
        <v>1.0049158074862659E-4</v>
      </c>
      <c r="N432" s="149">
        <f t="shared" si="47"/>
        <v>6390677.4836584907</v>
      </c>
      <c r="O432" s="185">
        <f t="shared" si="48"/>
        <v>0.99320675674243031</v>
      </c>
      <c r="P432" s="187">
        <f>_xlfn.XLOOKUP(C432,Analítico!D:D,Analítico!I:I,0)</f>
        <v>39.314680000000003</v>
      </c>
    </row>
    <row r="433" spans="1:17" ht="25.5" customHeight="1" x14ac:dyDescent="0.25">
      <c r="A433" s="27" t="s">
        <v>417</v>
      </c>
      <c r="B433" s="27" t="s">
        <v>162</v>
      </c>
      <c r="C433" s="180" t="s">
        <v>2152</v>
      </c>
      <c r="D433" s="27" t="s">
        <v>1648</v>
      </c>
      <c r="E433" s="27" t="s">
        <v>164</v>
      </c>
      <c r="F433" s="150" t="s">
        <v>4555</v>
      </c>
      <c r="G433" s="150"/>
      <c r="H433" s="146">
        <f t="shared" si="43"/>
        <v>5.8408079918032794</v>
      </c>
      <c r="I433" s="150"/>
      <c r="J433" s="146">
        <f t="shared" si="44"/>
        <v>584.08079918032797</v>
      </c>
      <c r="K433" s="150"/>
      <c r="L433" s="147">
        <f t="shared" si="45"/>
        <v>584.08079918032797</v>
      </c>
      <c r="M433" s="184">
        <f t="shared" si="46"/>
        <v>9.9530595686822789E-5</v>
      </c>
      <c r="N433" s="149">
        <f t="shared" si="47"/>
        <v>6391261.5644576708</v>
      </c>
      <c r="O433" s="185">
        <f t="shared" si="48"/>
        <v>0.9933062873381171</v>
      </c>
      <c r="P433" s="187">
        <f>_xlfn.XLOOKUP(C433,Analítico!D:D,Analítico!I:I,0)</f>
        <v>5.8408079918032794</v>
      </c>
    </row>
    <row r="434" spans="1:17" ht="25.5" customHeight="1" x14ac:dyDescent="0.25">
      <c r="A434" s="27" t="s">
        <v>3307</v>
      </c>
      <c r="B434" s="27" t="s">
        <v>157</v>
      </c>
      <c r="C434" s="180" t="s">
        <v>3308</v>
      </c>
      <c r="D434" s="27" t="s">
        <v>1648</v>
      </c>
      <c r="E434" s="27" t="s">
        <v>164</v>
      </c>
      <c r="F434" s="150" t="s">
        <v>4385</v>
      </c>
      <c r="G434" s="150"/>
      <c r="H434" s="146">
        <f t="shared" si="43"/>
        <v>97.43</v>
      </c>
      <c r="I434" s="150"/>
      <c r="J434" s="146">
        <f t="shared" si="44"/>
        <v>584.58000000000004</v>
      </c>
      <c r="K434" s="150"/>
      <c r="L434" s="147">
        <f t="shared" si="45"/>
        <v>584.58000000000004</v>
      </c>
      <c r="M434" s="184">
        <f t="shared" si="46"/>
        <v>9.9615662264972667E-5</v>
      </c>
      <c r="N434" s="149">
        <f t="shared" si="47"/>
        <v>6391846.1444576709</v>
      </c>
      <c r="O434" s="185">
        <f t="shared" si="48"/>
        <v>0.99340590300038212</v>
      </c>
      <c r="P434" s="187">
        <f>_xlfn.XLOOKUP(C434,Analítico!D:D,Analítico!I:I,0)</f>
        <v>97.43</v>
      </c>
      <c r="Q434" s="187">
        <f>_xlfn.XLOOKUP(C434,CPUs!D:D,CPUs!I:I,0)</f>
        <v>97.43</v>
      </c>
    </row>
    <row r="435" spans="1:17" ht="39" customHeight="1" x14ac:dyDescent="0.25">
      <c r="A435" s="27" t="s">
        <v>2817</v>
      </c>
      <c r="B435" s="27" t="s">
        <v>157</v>
      </c>
      <c r="C435" s="180" t="s">
        <v>2818</v>
      </c>
      <c r="D435" s="27" t="s">
        <v>1648</v>
      </c>
      <c r="E435" s="27" t="s">
        <v>255</v>
      </c>
      <c r="F435" s="150" t="s">
        <v>4556</v>
      </c>
      <c r="G435" s="150"/>
      <c r="H435" s="146">
        <f t="shared" si="43"/>
        <v>4.84</v>
      </c>
      <c r="I435" s="150"/>
      <c r="J435" s="146">
        <f t="shared" si="44"/>
        <v>573.08019999999999</v>
      </c>
      <c r="K435" s="150"/>
      <c r="L435" s="147">
        <f t="shared" si="45"/>
        <v>573.08019999999999</v>
      </c>
      <c r="M435" s="184">
        <f t="shared" si="46"/>
        <v>9.7656032799519287E-5</v>
      </c>
      <c r="N435" s="149">
        <f t="shared" si="47"/>
        <v>6392419.2246576706</v>
      </c>
      <c r="O435" s="185">
        <f t="shared" si="48"/>
        <v>0.99350355903318166</v>
      </c>
      <c r="P435" s="187">
        <f>_xlfn.XLOOKUP(C435,Analítico!D:D,Analítico!I:I,0)</f>
        <v>4.84</v>
      </c>
      <c r="Q435" s="187">
        <f>_xlfn.XLOOKUP(C435,CPUs!D:D,CPUs!I:I,0)</f>
        <v>4.84</v>
      </c>
    </row>
    <row r="436" spans="1:17" ht="25.5" customHeight="1" x14ac:dyDescent="0.25">
      <c r="A436" s="27" t="s">
        <v>1813</v>
      </c>
      <c r="B436" s="27" t="s">
        <v>157</v>
      </c>
      <c r="C436" s="180" t="s">
        <v>1814</v>
      </c>
      <c r="D436" s="27" t="s">
        <v>1648</v>
      </c>
      <c r="E436" s="27" t="s">
        <v>255</v>
      </c>
      <c r="F436" s="150" t="s">
        <v>4557</v>
      </c>
      <c r="G436" s="150"/>
      <c r="H436" s="146">
        <f t="shared" si="43"/>
        <v>0.31</v>
      </c>
      <c r="I436" s="150"/>
      <c r="J436" s="146">
        <f t="shared" si="44"/>
        <v>562.14045671999997</v>
      </c>
      <c r="K436" s="150"/>
      <c r="L436" s="147">
        <f t="shared" si="45"/>
        <v>562.14045671999997</v>
      </c>
      <c r="M436" s="184">
        <f t="shared" si="46"/>
        <v>9.5791840093908438E-5</v>
      </c>
      <c r="N436" s="149">
        <f t="shared" si="47"/>
        <v>6392981.3651143909</v>
      </c>
      <c r="O436" s="185">
        <f t="shared" si="48"/>
        <v>0.99359935087327556</v>
      </c>
      <c r="P436" s="187">
        <f>_xlfn.XLOOKUP(C436,Analítico!D:D,Analítico!I:I,0)</f>
        <v>0.31</v>
      </c>
      <c r="Q436" s="187">
        <f>_xlfn.XLOOKUP(C436,CPUs!D:D,CPUs!I:I,0)</f>
        <v>0.31</v>
      </c>
    </row>
    <row r="437" spans="1:17" ht="24" customHeight="1" x14ac:dyDescent="0.25">
      <c r="A437" s="27" t="s">
        <v>2417</v>
      </c>
      <c r="B437" s="27" t="s">
        <v>157</v>
      </c>
      <c r="C437" s="180" t="s">
        <v>2418</v>
      </c>
      <c r="D437" s="27" t="s">
        <v>1648</v>
      </c>
      <c r="E437" s="27" t="s">
        <v>164</v>
      </c>
      <c r="F437" s="150" t="s">
        <v>4558</v>
      </c>
      <c r="G437" s="150"/>
      <c r="H437" s="146">
        <f t="shared" si="43"/>
        <v>1.86</v>
      </c>
      <c r="I437" s="150"/>
      <c r="J437" s="146">
        <f t="shared" si="44"/>
        <v>567.30000000000007</v>
      </c>
      <c r="K437" s="150"/>
      <c r="L437" s="147">
        <f t="shared" si="45"/>
        <v>567.30000000000007</v>
      </c>
      <c r="M437" s="184">
        <f t="shared" si="46"/>
        <v>9.6671054779361247E-5</v>
      </c>
      <c r="N437" s="149">
        <f t="shared" si="47"/>
        <v>6393548.6651143907</v>
      </c>
      <c r="O437" s="185">
        <f t="shared" si="48"/>
        <v>0.99369602192805495</v>
      </c>
      <c r="P437" s="187">
        <f>_xlfn.XLOOKUP(C437,Analítico!D:D,Analítico!I:I,0)</f>
        <v>1.86</v>
      </c>
      <c r="Q437" s="187">
        <f>_xlfn.XLOOKUP(C437,CPUs!D:D,CPUs!I:I,0)</f>
        <v>1.86</v>
      </c>
    </row>
    <row r="438" spans="1:17" ht="39" customHeight="1" x14ac:dyDescent="0.25">
      <c r="A438" s="27" t="s">
        <v>2431</v>
      </c>
      <c r="B438" s="27" t="s">
        <v>157</v>
      </c>
      <c r="C438" s="180" t="s">
        <v>2432</v>
      </c>
      <c r="D438" s="27" t="s">
        <v>1648</v>
      </c>
      <c r="E438" s="27" t="s">
        <v>164</v>
      </c>
      <c r="F438" s="150" t="s">
        <v>4351</v>
      </c>
      <c r="G438" s="150"/>
      <c r="H438" s="146">
        <f t="shared" si="43"/>
        <v>25.36</v>
      </c>
      <c r="I438" s="150"/>
      <c r="J438" s="146">
        <f t="shared" si="44"/>
        <v>557.91999999999996</v>
      </c>
      <c r="K438" s="150"/>
      <c r="L438" s="147">
        <f t="shared" si="45"/>
        <v>557.91999999999996</v>
      </c>
      <c r="M438" s="184">
        <f t="shared" si="46"/>
        <v>9.5072650947472615E-5</v>
      </c>
      <c r="N438" s="149">
        <f t="shared" si="47"/>
        <v>6394106.5851143906</v>
      </c>
      <c r="O438" s="185">
        <f t="shared" si="48"/>
        <v>0.99379109457900239</v>
      </c>
      <c r="P438" s="187">
        <f>_xlfn.XLOOKUP(C438,Analítico!D:D,Analítico!I:I,0)</f>
        <v>25.36</v>
      </c>
      <c r="Q438" s="187">
        <f>_xlfn.XLOOKUP(C438,CPUs!D:D,CPUs!I:I,0)</f>
        <v>25.36</v>
      </c>
    </row>
    <row r="439" spans="1:17" ht="25.5" customHeight="1" x14ac:dyDescent="0.25">
      <c r="A439" s="27" t="s">
        <v>2997</v>
      </c>
      <c r="B439" s="27" t="s">
        <v>162</v>
      </c>
      <c r="C439" s="180" t="s">
        <v>2998</v>
      </c>
      <c r="D439" s="27" t="s">
        <v>1648</v>
      </c>
      <c r="E439" s="27" t="s">
        <v>164</v>
      </c>
      <c r="F439" s="150" t="s">
        <v>4559</v>
      </c>
      <c r="G439" s="150"/>
      <c r="H439" s="146">
        <f t="shared" si="43"/>
        <v>8.9700000000000006</v>
      </c>
      <c r="I439" s="150"/>
      <c r="J439" s="146">
        <f t="shared" si="44"/>
        <v>556.14</v>
      </c>
      <c r="K439" s="150"/>
      <c r="L439" s="147">
        <f t="shared" si="45"/>
        <v>556.14</v>
      </c>
      <c r="M439" s="184">
        <f t="shared" si="46"/>
        <v>9.4769329111570516E-5</v>
      </c>
      <c r="N439" s="149">
        <f t="shared" si="47"/>
        <v>6394662.7251143903</v>
      </c>
      <c r="O439" s="185">
        <f t="shared" si="48"/>
        <v>0.99388586390811395</v>
      </c>
      <c r="P439" s="187">
        <f>_xlfn.XLOOKUP(C439,Analítico!D:D,Analítico!I:I,0)</f>
        <v>8.9700000000000006</v>
      </c>
      <c r="Q439" s="187">
        <f>_xlfn.XLOOKUP(C439,CPUs!D:D,CPUs!I:I,0)</f>
        <v>8.9700000000000006</v>
      </c>
    </row>
    <row r="440" spans="1:17" ht="25.5" customHeight="1" x14ac:dyDescent="0.25">
      <c r="A440" s="27" t="s">
        <v>864</v>
      </c>
      <c r="B440" s="27" t="s">
        <v>145</v>
      </c>
      <c r="C440" s="180" t="s">
        <v>2633</v>
      </c>
      <c r="D440" s="27" t="s">
        <v>1643</v>
      </c>
      <c r="E440" s="27" t="s">
        <v>596</v>
      </c>
      <c r="F440" s="150" t="s">
        <v>4241</v>
      </c>
      <c r="G440" s="150" t="s">
        <v>4242</v>
      </c>
      <c r="H440" s="146">
        <f t="shared" si="43"/>
        <v>552.86268750000011</v>
      </c>
      <c r="I440" s="150">
        <f>H440</f>
        <v>552.86268750000011</v>
      </c>
      <c r="J440" s="146">
        <f t="shared" si="44"/>
        <v>552.86268750000011</v>
      </c>
      <c r="K440" s="148">
        <f>G440*I440</f>
        <v>0</v>
      </c>
      <c r="L440" s="147">
        <f t="shared" si="45"/>
        <v>552.86268750000011</v>
      </c>
      <c r="M440" s="184">
        <f t="shared" si="46"/>
        <v>9.4210856951837434E-5</v>
      </c>
      <c r="N440" s="149">
        <f t="shared" si="47"/>
        <v>6395215.5878018904</v>
      </c>
      <c r="O440" s="185">
        <f t="shared" si="48"/>
        <v>0.99398007476506578</v>
      </c>
      <c r="P440" s="187">
        <f>_xlfn.XLOOKUP(C440,Analítico!D:D,Analítico!I:I,0)</f>
        <v>552.86268750000011</v>
      </c>
    </row>
    <row r="441" spans="1:17" ht="25.5" customHeight="1" x14ac:dyDescent="0.25">
      <c r="A441" s="27" t="s">
        <v>3977</v>
      </c>
      <c r="B441" s="27" t="s">
        <v>157</v>
      </c>
      <c r="C441" s="180" t="s">
        <v>3978</v>
      </c>
      <c r="D441" s="27" t="s">
        <v>1648</v>
      </c>
      <c r="E441" s="27" t="s">
        <v>259</v>
      </c>
      <c r="F441" s="150" t="s">
        <v>4560</v>
      </c>
      <c r="G441" s="150"/>
      <c r="H441" s="146">
        <f t="shared" si="43"/>
        <v>11.26</v>
      </c>
      <c r="I441" s="150"/>
      <c r="J441" s="146">
        <f t="shared" si="44"/>
        <v>562.06530739999994</v>
      </c>
      <c r="K441" s="150"/>
      <c r="L441" s="147">
        <f t="shared" si="45"/>
        <v>562.06530739999994</v>
      </c>
      <c r="M441" s="184">
        <f t="shared" si="46"/>
        <v>9.5779034234521243E-5</v>
      </c>
      <c r="N441" s="149">
        <f t="shared" si="47"/>
        <v>6395777.6531092906</v>
      </c>
      <c r="O441" s="185">
        <f t="shared" si="48"/>
        <v>0.9940758537993003</v>
      </c>
      <c r="P441" s="187">
        <f>Q441</f>
        <v>11.26</v>
      </c>
      <c r="Q441" s="187">
        <f>_xlfn.XLOOKUP(C441,CPUs!D:D,CPUs!I:I,0)</f>
        <v>11.26</v>
      </c>
    </row>
    <row r="442" spans="1:17" ht="25.5" customHeight="1" x14ac:dyDescent="0.25">
      <c r="A442" s="27" t="s">
        <v>2668</v>
      </c>
      <c r="B442" s="27" t="s">
        <v>162</v>
      </c>
      <c r="C442" s="180" t="s">
        <v>2669</v>
      </c>
      <c r="D442" s="27" t="s">
        <v>1648</v>
      </c>
      <c r="E442" s="27" t="s">
        <v>164</v>
      </c>
      <c r="F442" s="150" t="s">
        <v>4241</v>
      </c>
      <c r="G442" s="150"/>
      <c r="H442" s="146">
        <f t="shared" si="43"/>
        <v>549.41999999999996</v>
      </c>
      <c r="I442" s="150"/>
      <c r="J442" s="146">
        <f t="shared" si="44"/>
        <v>549.41999999999996</v>
      </c>
      <c r="K442" s="150"/>
      <c r="L442" s="147">
        <f t="shared" si="45"/>
        <v>549.41999999999996</v>
      </c>
      <c r="M442" s="184">
        <f t="shared" si="46"/>
        <v>9.3624203978277177E-5</v>
      </c>
      <c r="N442" s="149">
        <f t="shared" si="47"/>
        <v>6396327.0731092906</v>
      </c>
      <c r="O442" s="185">
        <f t="shared" si="48"/>
        <v>0.99416947800327859</v>
      </c>
      <c r="P442" s="187">
        <f>_xlfn.XLOOKUP(C442,Analítico!D:D,Analítico!I:I,0)</f>
        <v>549.41999999999996</v>
      </c>
      <c r="Q442" s="187">
        <f>_xlfn.XLOOKUP(C442,CPUs!D:D,CPUs!I:I,0)</f>
        <v>549.41999999999996</v>
      </c>
    </row>
    <row r="443" spans="1:17" ht="24" customHeight="1" x14ac:dyDescent="0.25">
      <c r="A443" s="27" t="s">
        <v>2654</v>
      </c>
      <c r="B443" s="27" t="s">
        <v>162</v>
      </c>
      <c r="C443" s="180" t="s">
        <v>2655</v>
      </c>
      <c r="D443" s="27" t="s">
        <v>1648</v>
      </c>
      <c r="E443" s="27" t="s">
        <v>255</v>
      </c>
      <c r="F443" s="150" t="s">
        <v>4561</v>
      </c>
      <c r="G443" s="150"/>
      <c r="H443" s="146">
        <f t="shared" si="43"/>
        <v>25.05</v>
      </c>
      <c r="I443" s="150"/>
      <c r="J443" s="146">
        <f t="shared" si="44"/>
        <v>540.57899999999995</v>
      </c>
      <c r="K443" s="150"/>
      <c r="L443" s="147">
        <f t="shared" si="45"/>
        <v>540.57899999999995</v>
      </c>
      <c r="M443" s="184">
        <f t="shared" si="46"/>
        <v>9.2117648724788134E-5</v>
      </c>
      <c r="N443" s="149">
        <f t="shared" si="47"/>
        <v>6396867.6521092905</v>
      </c>
      <c r="O443" s="185">
        <f t="shared" si="48"/>
        <v>0.99426159565200334</v>
      </c>
      <c r="P443" s="187">
        <f>_xlfn.XLOOKUP(C443,Analítico!D:D,Analítico!I:I,0)</f>
        <v>25.05</v>
      </c>
      <c r="Q443" s="187">
        <f>_xlfn.XLOOKUP(C443,CPUs!D:D,CPUs!I:I,0)</f>
        <v>25.05</v>
      </c>
    </row>
    <row r="444" spans="1:17" ht="25.5" customHeight="1" x14ac:dyDescent="0.25">
      <c r="A444" s="27" t="s">
        <v>879</v>
      </c>
      <c r="B444" s="27" t="s">
        <v>145</v>
      </c>
      <c r="C444" s="180" t="s">
        <v>880</v>
      </c>
      <c r="D444" s="27" t="s">
        <v>1643</v>
      </c>
      <c r="E444" s="27" t="s">
        <v>596</v>
      </c>
      <c r="F444" s="150" t="s">
        <v>4241</v>
      </c>
      <c r="G444" s="150" t="s">
        <v>4242</v>
      </c>
      <c r="H444" s="146">
        <f t="shared" si="43"/>
        <v>540.57685000000004</v>
      </c>
      <c r="I444" s="150">
        <f>H444</f>
        <v>540.57685000000004</v>
      </c>
      <c r="J444" s="146">
        <f t="shared" si="44"/>
        <v>540.57685000000004</v>
      </c>
      <c r="K444" s="148">
        <f>G444*I444</f>
        <v>0</v>
      </c>
      <c r="L444" s="147">
        <f t="shared" si="45"/>
        <v>540.57685000000004</v>
      </c>
      <c r="M444" s="184">
        <f t="shared" si="46"/>
        <v>9.2117282352907709E-5</v>
      </c>
      <c r="N444" s="149">
        <f t="shared" si="47"/>
        <v>6397408.2289592903</v>
      </c>
      <c r="O444" s="185">
        <f t="shared" si="48"/>
        <v>0.99435371293435626</v>
      </c>
      <c r="P444" s="187">
        <f>_xlfn.XLOOKUP(C444,Analítico!D:D,Analítico!I:I,0)</f>
        <v>540.57685000000004</v>
      </c>
    </row>
    <row r="445" spans="1:17" ht="25.5" customHeight="1" x14ac:dyDescent="0.25">
      <c r="A445" s="27" t="s">
        <v>2493</v>
      </c>
      <c r="B445" s="27" t="s">
        <v>157</v>
      </c>
      <c r="C445" s="180" t="s">
        <v>2494</v>
      </c>
      <c r="D445" s="27" t="s">
        <v>1648</v>
      </c>
      <c r="E445" s="27" t="s">
        <v>255</v>
      </c>
      <c r="F445" s="150" t="s">
        <v>4562</v>
      </c>
      <c r="G445" s="150"/>
      <c r="H445" s="146">
        <f t="shared" si="43"/>
        <v>6.87</v>
      </c>
      <c r="I445" s="150"/>
      <c r="J445" s="146">
        <f t="shared" si="44"/>
        <v>538.10185275000003</v>
      </c>
      <c r="K445" s="150"/>
      <c r="L445" s="147">
        <f t="shared" si="45"/>
        <v>538.10185275000003</v>
      </c>
      <c r="M445" s="184">
        <f t="shared" si="46"/>
        <v>9.1695529145198343E-5</v>
      </c>
      <c r="N445" s="149">
        <f t="shared" si="47"/>
        <v>6397946.3308120407</v>
      </c>
      <c r="O445" s="185">
        <f t="shared" si="48"/>
        <v>0.99444540846350149</v>
      </c>
      <c r="P445" s="187">
        <f>_xlfn.XLOOKUP(C445,Analítico!D:D,Analítico!I:I,0)</f>
        <v>6.87</v>
      </c>
      <c r="Q445" s="187">
        <f>_xlfn.XLOOKUP(C445,CPUs!D:D,CPUs!I:I,0)</f>
        <v>6.87</v>
      </c>
    </row>
    <row r="446" spans="1:17" ht="51.75" customHeight="1" x14ac:dyDescent="0.25">
      <c r="A446" s="27" t="s">
        <v>777</v>
      </c>
      <c r="B446" s="27" t="s">
        <v>157</v>
      </c>
      <c r="C446" s="180" t="s">
        <v>778</v>
      </c>
      <c r="D446" s="27" t="s">
        <v>1648</v>
      </c>
      <c r="E446" s="27" t="s">
        <v>259</v>
      </c>
      <c r="F446" s="150" t="s">
        <v>4336</v>
      </c>
      <c r="G446" s="150"/>
      <c r="H446" s="146">
        <f t="shared" si="43"/>
        <v>53.389013188524594</v>
      </c>
      <c r="I446" s="150"/>
      <c r="J446" s="146">
        <f t="shared" si="44"/>
        <v>533.89013188524598</v>
      </c>
      <c r="K446" s="150"/>
      <c r="L446" s="147">
        <f t="shared" si="45"/>
        <v>533.89013188524598</v>
      </c>
      <c r="M446" s="184">
        <f t="shared" si="46"/>
        <v>9.0977828636768909E-5</v>
      </c>
      <c r="N446" s="149">
        <f t="shared" si="47"/>
        <v>6398480.2209439259</v>
      </c>
      <c r="O446" s="185">
        <f t="shared" si="48"/>
        <v>0.99453638629213825</v>
      </c>
      <c r="P446" s="187">
        <f>_xlfn.XLOOKUP(C446,Analítico!D:D,Analítico!I:I,0)</f>
        <v>53.389013188524594</v>
      </c>
    </row>
    <row r="447" spans="1:17" ht="25.5" customHeight="1" x14ac:dyDescent="0.25">
      <c r="A447" s="27" t="s">
        <v>2235</v>
      </c>
      <c r="B447" s="27" t="s">
        <v>157</v>
      </c>
      <c r="C447" s="180" t="s">
        <v>2236</v>
      </c>
      <c r="D447" s="27" t="s">
        <v>1648</v>
      </c>
      <c r="E447" s="27" t="s">
        <v>164</v>
      </c>
      <c r="F447" s="150" t="s">
        <v>4563</v>
      </c>
      <c r="G447" s="150"/>
      <c r="H447" s="146">
        <f t="shared" si="43"/>
        <v>68.55</v>
      </c>
      <c r="I447" s="150"/>
      <c r="J447" s="146">
        <f t="shared" si="44"/>
        <v>532.73632499999997</v>
      </c>
      <c r="K447" s="150"/>
      <c r="L447" s="147">
        <f t="shared" si="45"/>
        <v>532.73632499999997</v>
      </c>
      <c r="M447" s="184">
        <f t="shared" si="46"/>
        <v>9.0781213567831101E-5</v>
      </c>
      <c r="N447" s="149">
        <f t="shared" si="47"/>
        <v>6399012.9572689263</v>
      </c>
      <c r="O447" s="185">
        <f t="shared" si="48"/>
        <v>0.99462716750570612</v>
      </c>
      <c r="P447" s="187">
        <f>_xlfn.XLOOKUP(C447,Analítico!D:D,Analítico!I:I,0)</f>
        <v>68.55</v>
      </c>
      <c r="Q447" s="187">
        <f>_xlfn.XLOOKUP(C447,CPUs!D:D,CPUs!I:I,0)</f>
        <v>68.55</v>
      </c>
    </row>
    <row r="448" spans="1:17" ht="24" customHeight="1" x14ac:dyDescent="0.25">
      <c r="A448" s="27" t="s">
        <v>3064</v>
      </c>
      <c r="B448" s="27" t="s">
        <v>162</v>
      </c>
      <c r="C448" s="180" t="s">
        <v>3065</v>
      </c>
      <c r="D448" s="27" t="s">
        <v>1648</v>
      </c>
      <c r="E448" s="27" t="s">
        <v>164</v>
      </c>
      <c r="F448" s="150" t="s">
        <v>4283</v>
      </c>
      <c r="G448" s="150"/>
      <c r="H448" s="146">
        <f t="shared" si="43"/>
        <v>59.2</v>
      </c>
      <c r="I448" s="150"/>
      <c r="J448" s="146">
        <f t="shared" si="44"/>
        <v>532.80000000000007</v>
      </c>
      <c r="K448" s="150"/>
      <c r="L448" s="147">
        <f t="shared" si="45"/>
        <v>532.80000000000007</v>
      </c>
      <c r="M448" s="184">
        <f t="shared" si="46"/>
        <v>9.0792064139685649E-5</v>
      </c>
      <c r="N448" s="149">
        <f t="shared" si="47"/>
        <v>6399545.7572689261</v>
      </c>
      <c r="O448" s="185">
        <f t="shared" si="48"/>
        <v>0.99471795956984577</v>
      </c>
      <c r="P448" s="187">
        <f>_xlfn.XLOOKUP(C448,Analítico!D:D,Analítico!I:I,0)</f>
        <v>59.2</v>
      </c>
      <c r="Q448" s="187">
        <f>_xlfn.XLOOKUP(C448,CPUs!D:D,CPUs!I:I,0)</f>
        <v>59.2</v>
      </c>
    </row>
    <row r="449" spans="1:17" ht="39" customHeight="1" x14ac:dyDescent="0.25">
      <c r="A449" s="27" t="s">
        <v>3437</v>
      </c>
      <c r="B449" s="27" t="s">
        <v>157</v>
      </c>
      <c r="C449" s="180" t="s">
        <v>3438</v>
      </c>
      <c r="D449" s="27" t="s">
        <v>1643</v>
      </c>
      <c r="E449" s="27" t="s">
        <v>266</v>
      </c>
      <c r="F449" s="150" t="s">
        <v>4468</v>
      </c>
      <c r="G449" s="150"/>
      <c r="H449" s="146">
        <f t="shared" si="43"/>
        <v>0.32</v>
      </c>
      <c r="I449" s="150"/>
      <c r="J449" s="146">
        <f t="shared" si="44"/>
        <v>532.64787839999997</v>
      </c>
      <c r="K449" s="150"/>
      <c r="L449" s="147">
        <f t="shared" si="45"/>
        <v>532.64787839999997</v>
      </c>
      <c r="M449" s="184">
        <f t="shared" si="46"/>
        <v>9.0766141778453972E-5</v>
      </c>
      <c r="N449" s="149">
        <f t="shared" si="47"/>
        <v>6400078.4051473262</v>
      </c>
      <c r="O449" s="185">
        <f t="shared" si="48"/>
        <v>0.99480872571162426</v>
      </c>
      <c r="P449" s="187">
        <f>Q449</f>
        <v>0.32</v>
      </c>
      <c r="Q449" s="187">
        <f>_xlfn.XLOOKUP(C449,CPUs!D:D,CPUs!I:I,0)</f>
        <v>0.32</v>
      </c>
    </row>
    <row r="450" spans="1:17" ht="24" customHeight="1" x14ac:dyDescent="0.25">
      <c r="A450" s="27" t="s">
        <v>3362</v>
      </c>
      <c r="B450" s="27" t="s">
        <v>157</v>
      </c>
      <c r="C450" s="180" t="s">
        <v>3363</v>
      </c>
      <c r="D450" s="27" t="s">
        <v>1643</v>
      </c>
      <c r="E450" s="27" t="s">
        <v>266</v>
      </c>
      <c r="F450" s="150" t="s">
        <v>4564</v>
      </c>
      <c r="G450" s="150"/>
      <c r="H450" s="146">
        <f t="shared" si="43"/>
        <v>0.73</v>
      </c>
      <c r="I450" s="150"/>
      <c r="J450" s="146">
        <f t="shared" si="44"/>
        <v>513.91999999999996</v>
      </c>
      <c r="K450" s="150"/>
      <c r="L450" s="147">
        <f t="shared" si="45"/>
        <v>513.91999999999996</v>
      </c>
      <c r="M450" s="184">
        <f t="shared" si="46"/>
        <v>8.7574807812813886E-5</v>
      </c>
      <c r="N450" s="149">
        <f t="shared" si="47"/>
        <v>6400592.3251473261</v>
      </c>
      <c r="O450" s="185">
        <f t="shared" si="48"/>
        <v>0.99489630051943712</v>
      </c>
      <c r="P450" s="187">
        <f>_xlfn.XLOOKUP(C450,Analítico!D:D,Analítico!I:I,0)</f>
        <v>0.73</v>
      </c>
      <c r="Q450" s="187">
        <f>_xlfn.XLOOKUP(C450,CPUs!D:D,CPUs!I:I,0)</f>
        <v>0.73</v>
      </c>
    </row>
    <row r="451" spans="1:17" ht="24" customHeight="1" x14ac:dyDescent="0.25">
      <c r="A451" s="27" t="s">
        <v>1670</v>
      </c>
      <c r="B451" s="27" t="s">
        <v>196</v>
      </c>
      <c r="C451" s="180" t="s">
        <v>1671</v>
      </c>
      <c r="D451" s="27" t="s">
        <v>1665</v>
      </c>
      <c r="E451" s="27" t="s">
        <v>266</v>
      </c>
      <c r="F451" s="150" t="s">
        <v>4565</v>
      </c>
      <c r="G451" s="150"/>
      <c r="H451" s="146">
        <f t="shared" si="43"/>
        <v>29.18</v>
      </c>
      <c r="I451" s="150"/>
      <c r="J451" s="146">
        <f t="shared" si="44"/>
        <v>498.97800000000001</v>
      </c>
      <c r="K451" s="150"/>
      <c r="L451" s="147">
        <f t="shared" si="45"/>
        <v>498.97800000000001</v>
      </c>
      <c r="M451" s="184">
        <f t="shared" si="46"/>
        <v>8.5028608446494116E-5</v>
      </c>
      <c r="N451" s="149">
        <f t="shared" si="47"/>
        <v>6401091.3031473262</v>
      </c>
      <c r="O451" s="185">
        <f t="shared" si="48"/>
        <v>0.99498132912788362</v>
      </c>
      <c r="P451" s="187">
        <f>_xlfn.XLOOKUP(C451,Analítico!D:D,Analítico!I:I,0)</f>
        <v>29.18</v>
      </c>
      <c r="Q451" s="187">
        <f>_xlfn.XLOOKUP(C451,CPUs!D:D,CPUs!I:I,0)</f>
        <v>29.18</v>
      </c>
    </row>
    <row r="452" spans="1:17" ht="25.5" customHeight="1" x14ac:dyDescent="0.25">
      <c r="A452" s="27" t="s">
        <v>2403</v>
      </c>
      <c r="B452" s="27" t="s">
        <v>157</v>
      </c>
      <c r="C452" s="180" t="s">
        <v>2404</v>
      </c>
      <c r="D452" s="27" t="s">
        <v>1648</v>
      </c>
      <c r="E452" s="27" t="s">
        <v>255</v>
      </c>
      <c r="F452" s="150" t="s">
        <v>4566</v>
      </c>
      <c r="G452" s="150"/>
      <c r="H452" s="146">
        <f t="shared" si="43"/>
        <v>3.85</v>
      </c>
      <c r="I452" s="150"/>
      <c r="J452" s="146">
        <f t="shared" si="44"/>
        <v>501.19030500000008</v>
      </c>
      <c r="K452" s="150"/>
      <c r="L452" s="147">
        <f t="shared" si="45"/>
        <v>501.19030500000008</v>
      </c>
      <c r="M452" s="184">
        <f t="shared" si="46"/>
        <v>8.5405597443221875E-5</v>
      </c>
      <c r="N452" s="149">
        <f t="shared" si="47"/>
        <v>6401592.4934523264</v>
      </c>
      <c r="O452" s="185">
        <f t="shared" si="48"/>
        <v>0.99506673472532681</v>
      </c>
      <c r="P452" s="187">
        <f>_xlfn.XLOOKUP(C452,Analítico!D:D,Analítico!I:I,0)</f>
        <v>3.85</v>
      </c>
      <c r="Q452" s="187">
        <f>_xlfn.XLOOKUP(C452,CPUs!D:D,CPUs!I:I,0)</f>
        <v>3.85</v>
      </c>
    </row>
    <row r="453" spans="1:17" ht="25.5" customHeight="1" x14ac:dyDescent="0.25">
      <c r="A453" s="27" t="s">
        <v>2187</v>
      </c>
      <c r="B453" s="27" t="s">
        <v>162</v>
      </c>
      <c r="C453" s="180" t="s">
        <v>2188</v>
      </c>
      <c r="D453" s="27" t="s">
        <v>1648</v>
      </c>
      <c r="E453" s="27" t="s">
        <v>259</v>
      </c>
      <c r="F453" s="150" t="s">
        <v>4567</v>
      </c>
      <c r="G453" s="150"/>
      <c r="H453" s="146">
        <f t="shared" si="43"/>
        <v>2.2200000000000002</v>
      </c>
      <c r="I453" s="150"/>
      <c r="J453" s="146">
        <f t="shared" si="44"/>
        <v>484.11168816000009</v>
      </c>
      <c r="K453" s="150"/>
      <c r="L453" s="147">
        <f t="shared" si="45"/>
        <v>484.11168816000009</v>
      </c>
      <c r="M453" s="184">
        <f t="shared" si="46"/>
        <v>8.2495306760875032E-5</v>
      </c>
      <c r="N453" s="149">
        <f t="shared" si="47"/>
        <v>6402076.6051404867</v>
      </c>
      <c r="O453" s="185">
        <f t="shared" si="48"/>
        <v>0.99514923003208766</v>
      </c>
      <c r="P453" s="187">
        <f>_xlfn.XLOOKUP(C453,Analítico!D:D,Analítico!I:I,0)</f>
        <v>2.2200000000000002</v>
      </c>
      <c r="Q453" s="187">
        <f>_xlfn.XLOOKUP(C453,CPUs!D:D,CPUs!I:I,0)</f>
        <v>2.2200000000000002</v>
      </c>
    </row>
    <row r="454" spans="1:17" ht="25.5" customHeight="1" x14ac:dyDescent="0.25">
      <c r="A454" s="27" t="s">
        <v>2135</v>
      </c>
      <c r="B454" s="27" t="s">
        <v>204</v>
      </c>
      <c r="C454" s="180" t="s">
        <v>2136</v>
      </c>
      <c r="D454" s="27" t="s">
        <v>1648</v>
      </c>
      <c r="E454" s="27" t="s">
        <v>159</v>
      </c>
      <c r="F454" s="150" t="s">
        <v>4568</v>
      </c>
      <c r="G454" s="150"/>
      <c r="H454" s="146">
        <f t="shared" si="43"/>
        <v>101.75</v>
      </c>
      <c r="I454" s="150"/>
      <c r="J454" s="146">
        <f t="shared" si="44"/>
        <v>480.76874999999995</v>
      </c>
      <c r="K454" s="150"/>
      <c r="L454" s="147">
        <f t="shared" si="45"/>
        <v>480.76874999999995</v>
      </c>
      <c r="M454" s="184">
        <f t="shared" si="46"/>
        <v>8.192565162604445E-5</v>
      </c>
      <c r="N454" s="149">
        <f t="shared" si="47"/>
        <v>6402557.3738904865</v>
      </c>
      <c r="O454" s="185">
        <f t="shared" si="48"/>
        <v>0.99523115568371368</v>
      </c>
      <c r="P454" s="187">
        <f>_xlfn.XLOOKUP(C454,Analítico!D:D,Analítico!I:I,0)</f>
        <v>101.75</v>
      </c>
      <c r="Q454" s="187">
        <f>_xlfn.XLOOKUP(C454,CPUs!D:D,CPUs!I:I,0)</f>
        <v>101.75</v>
      </c>
    </row>
    <row r="455" spans="1:17" ht="24" customHeight="1" x14ac:dyDescent="0.25">
      <c r="A455" s="27" t="s">
        <v>2619</v>
      </c>
      <c r="B455" s="27" t="s">
        <v>157</v>
      </c>
      <c r="C455" s="180" t="s">
        <v>2620</v>
      </c>
      <c r="D455" s="27" t="s">
        <v>1648</v>
      </c>
      <c r="E455" s="27" t="s">
        <v>259</v>
      </c>
      <c r="F455" s="150" t="s">
        <v>4569</v>
      </c>
      <c r="G455" s="150"/>
      <c r="H455" s="146">
        <f t="shared" ref="H455:H518" si="50">P455</f>
        <v>12.12</v>
      </c>
      <c r="I455" s="150"/>
      <c r="J455" s="146">
        <f t="shared" ref="J455:J518" si="51">F455*H455</f>
        <v>476.67959999999994</v>
      </c>
      <c r="K455" s="150"/>
      <c r="L455" s="147">
        <f t="shared" ref="L455:L518" si="52">J455+K455</f>
        <v>476.67959999999994</v>
      </c>
      <c r="M455" s="184">
        <f t="shared" ref="M455:M518" si="53">L455/$M$909</f>
        <v>8.1228837870269682E-5</v>
      </c>
      <c r="N455" s="149">
        <f t="shared" si="47"/>
        <v>6403034.0534904869</v>
      </c>
      <c r="O455" s="185">
        <f t="shared" si="48"/>
        <v>0.99531238452158399</v>
      </c>
      <c r="P455" s="187">
        <f>_xlfn.XLOOKUP(C455,Analítico!D:D,Analítico!I:I,0)</f>
        <v>12.12</v>
      </c>
      <c r="Q455" s="187">
        <f>_xlfn.XLOOKUP(C455,CPUs!D:D,CPUs!I:I,0)</f>
        <v>12.12</v>
      </c>
    </row>
    <row r="456" spans="1:17" ht="24" customHeight="1" x14ac:dyDescent="0.25">
      <c r="A456" s="27" t="s">
        <v>1733</v>
      </c>
      <c r="B456" s="27" t="s">
        <v>196</v>
      </c>
      <c r="C456" s="180" t="s">
        <v>1734</v>
      </c>
      <c r="D456" s="27" t="s">
        <v>1648</v>
      </c>
      <c r="E456" s="27" t="s">
        <v>159</v>
      </c>
      <c r="F456" s="150" t="s">
        <v>4570</v>
      </c>
      <c r="G456" s="150"/>
      <c r="H456" s="146">
        <f t="shared" si="50"/>
        <v>108.82</v>
      </c>
      <c r="I456" s="150"/>
      <c r="J456" s="146">
        <f t="shared" si="51"/>
        <v>470.10239999999999</v>
      </c>
      <c r="K456" s="150"/>
      <c r="L456" s="147">
        <f t="shared" si="52"/>
        <v>470.10239999999999</v>
      </c>
      <c r="M456" s="184">
        <f t="shared" si="53"/>
        <v>8.0108046646058841E-5</v>
      </c>
      <c r="N456" s="149">
        <f t="shared" ref="N456:N519" si="54">N455+L456</f>
        <v>6403504.1558904871</v>
      </c>
      <c r="O456" s="185">
        <f t="shared" ref="O456:O519" si="55">M456+O455</f>
        <v>0.99539249256823004</v>
      </c>
      <c r="P456" s="187">
        <f>_xlfn.XLOOKUP(C456,Analítico!D:D,Analítico!I:I,0)</f>
        <v>108.82</v>
      </c>
      <c r="Q456" s="187">
        <f>_xlfn.XLOOKUP(C456,CPUs!D:D,CPUs!I:I,0)</f>
        <v>108.82</v>
      </c>
    </row>
    <row r="457" spans="1:17" ht="25.5" customHeight="1" x14ac:dyDescent="0.25">
      <c r="A457" s="27" t="s">
        <v>2950</v>
      </c>
      <c r="B457" s="27" t="s">
        <v>162</v>
      </c>
      <c r="C457" s="180" t="s">
        <v>1282</v>
      </c>
      <c r="D457" s="27" t="s">
        <v>1648</v>
      </c>
      <c r="E457" s="27" t="s">
        <v>164</v>
      </c>
      <c r="F457" s="150" t="s">
        <v>4241</v>
      </c>
      <c r="G457" s="150"/>
      <c r="H457" s="146">
        <f t="shared" si="50"/>
        <v>542.08337564754106</v>
      </c>
      <c r="I457" s="150"/>
      <c r="J457" s="146">
        <f t="shared" si="51"/>
        <v>542.08337564754106</v>
      </c>
      <c r="K457" s="150"/>
      <c r="L457" s="147">
        <f t="shared" si="52"/>
        <v>542.08337564754106</v>
      </c>
      <c r="M457" s="184">
        <f t="shared" si="53"/>
        <v>9.2374002647989582E-5</v>
      </c>
      <c r="N457" s="149">
        <f t="shared" si="54"/>
        <v>6404046.2392661348</v>
      </c>
      <c r="O457" s="185">
        <f t="shared" si="55"/>
        <v>0.99548486657087798</v>
      </c>
      <c r="P457" s="187">
        <f>_xlfn.XLOOKUP(C457,Analítico!D:D,Analítico!I:I,0)</f>
        <v>542.08337564754106</v>
      </c>
      <c r="Q457" s="187">
        <f>_xlfn.XLOOKUP(C457,CPUs!D:D,CPUs!I:I,0)</f>
        <v>542.08337564754106</v>
      </c>
    </row>
    <row r="458" spans="1:17" ht="25.5" customHeight="1" x14ac:dyDescent="0.25">
      <c r="A458" s="27" t="s">
        <v>2679</v>
      </c>
      <c r="B458" s="27" t="s">
        <v>157</v>
      </c>
      <c r="C458" s="180" t="s">
        <v>2680</v>
      </c>
      <c r="D458" s="27" t="s">
        <v>1648</v>
      </c>
      <c r="E458" s="27" t="s">
        <v>255</v>
      </c>
      <c r="F458" s="150" t="s">
        <v>4571</v>
      </c>
      <c r="G458" s="150"/>
      <c r="H458" s="146">
        <f t="shared" si="50"/>
        <v>33.630000000000003</v>
      </c>
      <c r="I458" s="150"/>
      <c r="J458" s="146">
        <f t="shared" si="51"/>
        <v>457.28392500000007</v>
      </c>
      <c r="K458" s="150"/>
      <c r="L458" s="147">
        <f t="shared" si="52"/>
        <v>457.28392500000007</v>
      </c>
      <c r="M458" s="184">
        <f t="shared" si="53"/>
        <v>7.7923707673887392E-5</v>
      </c>
      <c r="N458" s="149">
        <f t="shared" si="54"/>
        <v>6404503.5231911344</v>
      </c>
      <c r="O458" s="185">
        <f t="shared" si="55"/>
        <v>0.99556279027855188</v>
      </c>
      <c r="P458" s="187">
        <f>_xlfn.XLOOKUP(C458,Analítico!D:D,Analítico!I:I,0)</f>
        <v>33.630000000000003</v>
      </c>
      <c r="Q458" s="187">
        <f>_xlfn.XLOOKUP(C458,CPUs!D:D,CPUs!I:I,0)</f>
        <v>33.630000000000003</v>
      </c>
    </row>
    <row r="459" spans="1:17" ht="25.5" customHeight="1" x14ac:dyDescent="0.25">
      <c r="A459" s="27" t="s">
        <v>2287</v>
      </c>
      <c r="B459" s="27" t="s">
        <v>157</v>
      </c>
      <c r="C459" s="180" t="s">
        <v>2288</v>
      </c>
      <c r="D459" s="27" t="s">
        <v>1648</v>
      </c>
      <c r="E459" s="27" t="s">
        <v>255</v>
      </c>
      <c r="F459" s="150" t="s">
        <v>4572</v>
      </c>
      <c r="G459" s="150"/>
      <c r="H459" s="146">
        <f t="shared" si="50"/>
        <v>32.82</v>
      </c>
      <c r="I459" s="150"/>
      <c r="J459" s="146">
        <f t="shared" si="51"/>
        <v>456.30384450000003</v>
      </c>
      <c r="K459" s="150"/>
      <c r="L459" s="147">
        <f t="shared" si="52"/>
        <v>456.30384450000003</v>
      </c>
      <c r="M459" s="184">
        <f t="shared" si="53"/>
        <v>7.7756696540970619E-5</v>
      </c>
      <c r="N459" s="149">
        <f t="shared" si="54"/>
        <v>6404959.8270356348</v>
      </c>
      <c r="O459" s="185">
        <f t="shared" si="55"/>
        <v>0.99564054697509285</v>
      </c>
      <c r="P459" s="187">
        <f>_xlfn.XLOOKUP(C459,Analítico!D:D,Analítico!I:I,0)</f>
        <v>32.82</v>
      </c>
      <c r="Q459" s="187">
        <f>_xlfn.XLOOKUP(C459,CPUs!D:D,CPUs!I:I,0)</f>
        <v>32.82</v>
      </c>
    </row>
    <row r="460" spans="1:17" ht="24" customHeight="1" x14ac:dyDescent="0.25">
      <c r="A460" s="27" t="s">
        <v>3961</v>
      </c>
      <c r="B460" s="27" t="s">
        <v>157</v>
      </c>
      <c r="C460" s="180" t="s">
        <v>3962</v>
      </c>
      <c r="D460" s="27" t="s">
        <v>1648</v>
      </c>
      <c r="E460" s="27" t="s">
        <v>164</v>
      </c>
      <c r="F460" s="150" t="s">
        <v>4525</v>
      </c>
      <c r="G460" s="150"/>
      <c r="H460" s="146">
        <f t="shared" si="50"/>
        <v>1.26</v>
      </c>
      <c r="I460" s="150"/>
      <c r="J460" s="146">
        <f t="shared" si="51"/>
        <v>463.68</v>
      </c>
      <c r="K460" s="150"/>
      <c r="L460" s="147">
        <f t="shared" si="52"/>
        <v>463.68</v>
      </c>
      <c r="M460" s="184">
        <f t="shared" si="53"/>
        <v>7.9013634197239941E-5</v>
      </c>
      <c r="N460" s="149">
        <f t="shared" si="54"/>
        <v>6405423.5070356345</v>
      </c>
      <c r="O460" s="185">
        <f t="shared" si="55"/>
        <v>0.99571956060929012</v>
      </c>
      <c r="P460" s="187">
        <f>Q460</f>
        <v>1.26</v>
      </c>
      <c r="Q460" s="187">
        <f>_xlfn.XLOOKUP(C460,CPUs!D:D,CPUs!I:I,0)</f>
        <v>1.26</v>
      </c>
    </row>
    <row r="461" spans="1:17" ht="25.5" customHeight="1" x14ac:dyDescent="0.25">
      <c r="A461" s="27" t="s">
        <v>2421</v>
      </c>
      <c r="B461" s="27" t="s">
        <v>157</v>
      </c>
      <c r="C461" s="180" t="s">
        <v>2422</v>
      </c>
      <c r="D461" s="27" t="s">
        <v>1648</v>
      </c>
      <c r="E461" s="27" t="s">
        <v>164</v>
      </c>
      <c r="F461" s="150" t="s">
        <v>4494</v>
      </c>
      <c r="G461" s="150"/>
      <c r="H461" s="146">
        <f t="shared" si="50"/>
        <v>9.64</v>
      </c>
      <c r="I461" s="150"/>
      <c r="J461" s="146">
        <f t="shared" si="51"/>
        <v>443.44000000000005</v>
      </c>
      <c r="K461" s="150"/>
      <c r="L461" s="147">
        <f t="shared" si="52"/>
        <v>443.44000000000005</v>
      </c>
      <c r="M461" s="184">
        <f t="shared" si="53"/>
        <v>7.5564626355296931E-5</v>
      </c>
      <c r="N461" s="149">
        <f t="shared" si="54"/>
        <v>6405866.9470356349</v>
      </c>
      <c r="O461" s="185">
        <f t="shared" si="55"/>
        <v>0.9957951252356454</v>
      </c>
      <c r="P461" s="187">
        <f>_xlfn.XLOOKUP(C461,Analítico!D:D,Analítico!I:I,0)</f>
        <v>9.64</v>
      </c>
      <c r="Q461" s="187">
        <f>_xlfn.XLOOKUP(C461,CPUs!D:D,CPUs!I:I,0)</f>
        <v>9.64</v>
      </c>
    </row>
    <row r="462" spans="1:17" ht="25.5" customHeight="1" x14ac:dyDescent="0.25">
      <c r="A462" s="27" t="s">
        <v>3028</v>
      </c>
      <c r="B462" s="27" t="s">
        <v>162</v>
      </c>
      <c r="C462" s="180" t="s">
        <v>3029</v>
      </c>
      <c r="D462" s="27" t="s">
        <v>1648</v>
      </c>
      <c r="E462" s="27" t="s">
        <v>164</v>
      </c>
      <c r="F462" s="150" t="s">
        <v>4251</v>
      </c>
      <c r="G462" s="150"/>
      <c r="H462" s="146">
        <f t="shared" si="50"/>
        <v>55.45</v>
      </c>
      <c r="I462" s="150"/>
      <c r="J462" s="146">
        <f t="shared" si="51"/>
        <v>443.6</v>
      </c>
      <c r="K462" s="150"/>
      <c r="L462" s="147">
        <f t="shared" si="52"/>
        <v>443.6</v>
      </c>
      <c r="M462" s="184">
        <f t="shared" si="53"/>
        <v>7.5591891239422962E-5</v>
      </c>
      <c r="N462" s="149">
        <f t="shared" si="54"/>
        <v>6406310.5470356345</v>
      </c>
      <c r="O462" s="185">
        <f t="shared" si="55"/>
        <v>0.9958707171268848</v>
      </c>
      <c r="P462" s="187">
        <f>_xlfn.XLOOKUP(C462,Analítico!D:D,Analítico!I:I,0)</f>
        <v>55.45</v>
      </c>
      <c r="Q462" s="187">
        <f>_xlfn.XLOOKUP(C462,CPUs!D:D,CPUs!I:I,0)</f>
        <v>55.45</v>
      </c>
    </row>
    <row r="463" spans="1:17" ht="25.5" customHeight="1" x14ac:dyDescent="0.25">
      <c r="A463" s="27" t="s">
        <v>3163</v>
      </c>
      <c r="B463" s="27" t="s">
        <v>157</v>
      </c>
      <c r="C463" s="180" t="s">
        <v>3164</v>
      </c>
      <c r="D463" s="27" t="s">
        <v>1648</v>
      </c>
      <c r="E463" s="27" t="s">
        <v>164</v>
      </c>
      <c r="F463" s="150" t="s">
        <v>4385</v>
      </c>
      <c r="G463" s="150"/>
      <c r="H463" s="146">
        <f t="shared" si="50"/>
        <v>73.87</v>
      </c>
      <c r="I463" s="150"/>
      <c r="J463" s="146">
        <f t="shared" si="51"/>
        <v>443.22</v>
      </c>
      <c r="K463" s="150"/>
      <c r="L463" s="147">
        <f t="shared" si="52"/>
        <v>443.22</v>
      </c>
      <c r="M463" s="184">
        <f t="shared" si="53"/>
        <v>7.5527137139623629E-5</v>
      </c>
      <c r="N463" s="149">
        <f t="shared" si="54"/>
        <v>6406753.7670356343</v>
      </c>
      <c r="O463" s="185">
        <f t="shared" si="55"/>
        <v>0.99594624426402445</v>
      </c>
      <c r="P463" s="187">
        <f>_xlfn.XLOOKUP(C463,Analítico!D:D,Analítico!I:I,0)</f>
        <v>73.87</v>
      </c>
      <c r="Q463" s="187">
        <f>_xlfn.XLOOKUP(C463,CPUs!D:D,CPUs!I:I,0)</f>
        <v>73.87</v>
      </c>
    </row>
    <row r="464" spans="1:17" ht="25.5" customHeight="1" x14ac:dyDescent="0.25">
      <c r="A464" s="27" t="s">
        <v>3090</v>
      </c>
      <c r="B464" s="27" t="s">
        <v>157</v>
      </c>
      <c r="C464" s="180" t="s">
        <v>3091</v>
      </c>
      <c r="D464" s="27" t="s">
        <v>1648</v>
      </c>
      <c r="E464" s="27" t="s">
        <v>164</v>
      </c>
      <c r="F464" s="150" t="s">
        <v>4573</v>
      </c>
      <c r="G464" s="150"/>
      <c r="H464" s="146">
        <f t="shared" si="50"/>
        <v>0.92</v>
      </c>
      <c r="I464" s="150"/>
      <c r="J464" s="146">
        <f t="shared" si="51"/>
        <v>440.57420000000002</v>
      </c>
      <c r="K464" s="150"/>
      <c r="L464" s="147">
        <f t="shared" si="52"/>
        <v>440.57420000000002</v>
      </c>
      <c r="M464" s="184">
        <f t="shared" si="53"/>
        <v>7.5076278199494539E-5</v>
      </c>
      <c r="N464" s="149">
        <f t="shared" si="54"/>
        <v>6407194.3412356339</v>
      </c>
      <c r="O464" s="185">
        <f t="shared" si="55"/>
        <v>0.99602132054222392</v>
      </c>
      <c r="P464" s="187">
        <f>_xlfn.XLOOKUP(C464,Analítico!D:D,Analítico!I:I,0)</f>
        <v>0.92</v>
      </c>
      <c r="Q464" s="187">
        <f>_xlfn.XLOOKUP(C464,CPUs!D:D,CPUs!I:I,0)</f>
        <v>0.92</v>
      </c>
    </row>
    <row r="465" spans="1:17" ht="25.5" customHeight="1" x14ac:dyDescent="0.25">
      <c r="A465" s="27" t="s">
        <v>1769</v>
      </c>
      <c r="B465" s="27" t="s">
        <v>196</v>
      </c>
      <c r="C465" s="180" t="s">
        <v>1770</v>
      </c>
      <c r="D465" s="27" t="s">
        <v>1648</v>
      </c>
      <c r="E465" s="27" t="s">
        <v>164</v>
      </c>
      <c r="F465" s="150" t="s">
        <v>4574</v>
      </c>
      <c r="G465" s="150"/>
      <c r="H465" s="146">
        <f t="shared" si="50"/>
        <v>709.39</v>
      </c>
      <c r="I465" s="150"/>
      <c r="J465" s="146">
        <f t="shared" si="51"/>
        <v>434.14668</v>
      </c>
      <c r="K465" s="150"/>
      <c r="L465" s="147">
        <f t="shared" si="52"/>
        <v>434.14668</v>
      </c>
      <c r="M465" s="184">
        <f t="shared" si="53"/>
        <v>7.3980993274383594E-5</v>
      </c>
      <c r="N465" s="149">
        <f t="shared" si="54"/>
        <v>6407628.4879156342</v>
      </c>
      <c r="O465" s="185">
        <f t="shared" si="55"/>
        <v>0.9960953015354983</v>
      </c>
      <c r="P465" s="187">
        <f>_xlfn.XLOOKUP(C465,Analítico!D:D,Analítico!I:I,0)</f>
        <v>709.39</v>
      </c>
      <c r="Q465" s="187">
        <f>_xlfn.XLOOKUP(C465,CPUs!D:D,CPUs!I:I,0)</f>
        <v>709.39</v>
      </c>
    </row>
    <row r="466" spans="1:17" ht="25.5" customHeight="1" x14ac:dyDescent="0.25">
      <c r="A466" s="27" t="s">
        <v>3123</v>
      </c>
      <c r="B466" s="27" t="s">
        <v>157</v>
      </c>
      <c r="C466" s="180" t="s">
        <v>3124</v>
      </c>
      <c r="D466" s="27" t="s">
        <v>1648</v>
      </c>
      <c r="E466" s="27" t="s">
        <v>159</v>
      </c>
      <c r="F466" s="150" t="s">
        <v>4575</v>
      </c>
      <c r="G466" s="150"/>
      <c r="H466" s="146">
        <f t="shared" si="50"/>
        <v>33.01</v>
      </c>
      <c r="I466" s="150"/>
      <c r="J466" s="146">
        <f t="shared" si="51"/>
        <v>419.75515999999993</v>
      </c>
      <c r="K466" s="150"/>
      <c r="L466" s="147">
        <f t="shared" si="52"/>
        <v>419.75515999999993</v>
      </c>
      <c r="M466" s="184">
        <f t="shared" si="53"/>
        <v>7.15285987418994E-5</v>
      </c>
      <c r="N466" s="149">
        <f t="shared" si="54"/>
        <v>6408048.2430756344</v>
      </c>
      <c r="O466" s="185">
        <f t="shared" si="55"/>
        <v>0.99616683013424023</v>
      </c>
      <c r="P466" s="187">
        <f>_xlfn.XLOOKUP(C466,Analítico!D:D,Analítico!I:I,0)</f>
        <v>33.01</v>
      </c>
      <c r="Q466" s="187">
        <f>_xlfn.XLOOKUP(C466,CPUs!D:D,CPUs!I:I,0)</f>
        <v>33.01</v>
      </c>
    </row>
    <row r="467" spans="1:17" ht="24" customHeight="1" x14ac:dyDescent="0.25">
      <c r="A467" s="27" t="s">
        <v>2587</v>
      </c>
      <c r="B467" s="27" t="s">
        <v>157</v>
      </c>
      <c r="C467" s="180" t="s">
        <v>2588</v>
      </c>
      <c r="D467" s="27" t="s">
        <v>1648</v>
      </c>
      <c r="E467" s="27" t="s">
        <v>164</v>
      </c>
      <c r="F467" s="150" t="s">
        <v>4576</v>
      </c>
      <c r="G467" s="150"/>
      <c r="H467" s="146">
        <f t="shared" si="50"/>
        <v>3.14</v>
      </c>
      <c r="I467" s="150"/>
      <c r="J467" s="146">
        <f t="shared" si="51"/>
        <v>418.34596800000003</v>
      </c>
      <c r="K467" s="150"/>
      <c r="L467" s="147">
        <f t="shared" si="52"/>
        <v>418.34596800000003</v>
      </c>
      <c r="M467" s="184">
        <f t="shared" si="53"/>
        <v>7.1288464638203603E-5</v>
      </c>
      <c r="N467" s="149">
        <f t="shared" si="54"/>
        <v>6408466.589043634</v>
      </c>
      <c r="O467" s="185">
        <f t="shared" si="55"/>
        <v>0.99623811859887845</v>
      </c>
      <c r="P467" s="187">
        <f>_xlfn.XLOOKUP(C467,Analítico!D:D,Analítico!I:I,0)</f>
        <v>3.14</v>
      </c>
      <c r="Q467" s="187">
        <f>_xlfn.XLOOKUP(C467,CPUs!D:D,CPUs!I:I,0)</f>
        <v>3.14</v>
      </c>
    </row>
    <row r="468" spans="1:17" ht="39" customHeight="1" x14ac:dyDescent="0.25">
      <c r="A468" s="27" t="s">
        <v>2131</v>
      </c>
      <c r="B468" s="27" t="s">
        <v>162</v>
      </c>
      <c r="C468" s="180" t="s">
        <v>2132</v>
      </c>
      <c r="D468" s="27" t="s">
        <v>1648</v>
      </c>
      <c r="E468" s="27" t="s">
        <v>259</v>
      </c>
      <c r="F468" s="150" t="s">
        <v>4577</v>
      </c>
      <c r="G468" s="150"/>
      <c r="H468" s="146">
        <f t="shared" si="50"/>
        <v>0.81</v>
      </c>
      <c r="I468" s="150"/>
      <c r="J468" s="146">
        <f t="shared" si="51"/>
        <v>412.88292000000007</v>
      </c>
      <c r="K468" s="150"/>
      <c r="L468" s="147">
        <f t="shared" si="52"/>
        <v>412.88292000000007</v>
      </c>
      <c r="M468" s="184">
        <f t="shared" si="53"/>
        <v>7.0357531071360178E-5</v>
      </c>
      <c r="N468" s="149">
        <f t="shared" si="54"/>
        <v>6408879.4719636338</v>
      </c>
      <c r="O468" s="185">
        <f t="shared" si="55"/>
        <v>0.99630847612994977</v>
      </c>
      <c r="P468" s="187">
        <f>_xlfn.XLOOKUP(C468,Analítico!D:D,Analítico!I:I,0)</f>
        <v>0.81</v>
      </c>
      <c r="Q468" s="187">
        <f>_xlfn.XLOOKUP(C468,CPUs!D:D,CPUs!I:I,0)</f>
        <v>0.81</v>
      </c>
    </row>
    <row r="469" spans="1:17" ht="39" customHeight="1" x14ac:dyDescent="0.25">
      <c r="A469" s="27" t="s">
        <v>3026</v>
      </c>
      <c r="B469" s="27" t="s">
        <v>162</v>
      </c>
      <c r="C469" s="180" t="s">
        <v>1358</v>
      </c>
      <c r="D469" s="27" t="s">
        <v>1648</v>
      </c>
      <c r="E469" s="27" t="s">
        <v>164</v>
      </c>
      <c r="F469" s="150" t="s">
        <v>4319</v>
      </c>
      <c r="G469" s="150"/>
      <c r="H469" s="146">
        <f t="shared" si="50"/>
        <v>79.394707254098364</v>
      </c>
      <c r="I469" s="150"/>
      <c r="J469" s="146">
        <f t="shared" si="51"/>
        <v>952.73648704918037</v>
      </c>
      <c r="K469" s="150"/>
      <c r="L469" s="147">
        <f t="shared" si="52"/>
        <v>952.73648704918037</v>
      </c>
      <c r="M469" s="184">
        <f t="shared" si="53"/>
        <v>1.6235156201274017E-4</v>
      </c>
      <c r="N469" s="149">
        <f t="shared" si="54"/>
        <v>6409832.2084506834</v>
      </c>
      <c r="O469" s="185">
        <f t="shared" si="55"/>
        <v>0.99647082769196249</v>
      </c>
      <c r="P469" s="187">
        <f>_xlfn.XLOOKUP(C469,Analítico!D:D,Analítico!I:I,0)</f>
        <v>79.394707254098364</v>
      </c>
      <c r="Q469" s="187">
        <f>_xlfn.XLOOKUP(C469,CPUs!D:D,CPUs!I:I,0)</f>
        <v>79.394707254098364</v>
      </c>
    </row>
    <row r="470" spans="1:17" ht="25.5" customHeight="1" x14ac:dyDescent="0.25">
      <c r="A470" s="27" t="s">
        <v>3181</v>
      </c>
      <c r="B470" s="27" t="s">
        <v>162</v>
      </c>
      <c r="C470" s="180" t="s">
        <v>3182</v>
      </c>
      <c r="D470" s="27" t="s">
        <v>1648</v>
      </c>
      <c r="E470" s="27" t="s">
        <v>164</v>
      </c>
      <c r="F470" s="150" t="s">
        <v>4578</v>
      </c>
      <c r="G470" s="150"/>
      <c r="H470" s="146">
        <f t="shared" si="50"/>
        <v>54.94</v>
      </c>
      <c r="I470" s="150"/>
      <c r="J470" s="146">
        <f t="shared" si="51"/>
        <v>403.80899999999997</v>
      </c>
      <c r="K470" s="150"/>
      <c r="L470" s="147">
        <f t="shared" si="52"/>
        <v>403.80899999999997</v>
      </c>
      <c r="M470" s="184">
        <f t="shared" si="53"/>
        <v>6.8811284962804644E-5</v>
      </c>
      <c r="N470" s="149">
        <f t="shared" si="54"/>
        <v>6410236.0174506838</v>
      </c>
      <c r="O470" s="185">
        <f t="shared" si="55"/>
        <v>0.99653963897692532</v>
      </c>
      <c r="P470" s="187">
        <f>_xlfn.XLOOKUP(C470,Analítico!D:D,Analítico!I:I,0)</f>
        <v>54.94</v>
      </c>
      <c r="Q470" s="187">
        <f>_xlfn.XLOOKUP(C470,CPUs!D:D,CPUs!I:I,0)</f>
        <v>54.94</v>
      </c>
    </row>
    <row r="471" spans="1:17" ht="24" customHeight="1" x14ac:dyDescent="0.25">
      <c r="A471" s="27" t="s">
        <v>2907</v>
      </c>
      <c r="B471" s="27" t="s">
        <v>594</v>
      </c>
      <c r="C471" s="180" t="s">
        <v>2908</v>
      </c>
      <c r="D471" s="27" t="s">
        <v>1648</v>
      </c>
      <c r="E471" s="27" t="s">
        <v>596</v>
      </c>
      <c r="F471" s="150" t="s">
        <v>4241</v>
      </c>
      <c r="G471" s="150"/>
      <c r="H471" s="146">
        <f t="shared" si="50"/>
        <v>401.24</v>
      </c>
      <c r="I471" s="150"/>
      <c r="J471" s="146">
        <f t="shared" si="51"/>
        <v>401.24</v>
      </c>
      <c r="K471" s="150"/>
      <c r="L471" s="147">
        <f t="shared" si="52"/>
        <v>401.24</v>
      </c>
      <c r="M471" s="184">
        <f t="shared" si="53"/>
        <v>6.8373513167056053E-5</v>
      </c>
      <c r="N471" s="149">
        <f t="shared" si="54"/>
        <v>6410637.257450684</v>
      </c>
      <c r="O471" s="185">
        <f t="shared" si="55"/>
        <v>0.99660801249009234</v>
      </c>
      <c r="P471" s="187">
        <f>_xlfn.XLOOKUP(C471,Analítico!D:D,Analítico!I:I,0)</f>
        <v>401.24</v>
      </c>
      <c r="Q471" s="187">
        <f>_xlfn.XLOOKUP(C471,CPUs!D:D,CPUs!I:I,0)</f>
        <v>401.24</v>
      </c>
    </row>
    <row r="472" spans="1:17" ht="25.5" customHeight="1" x14ac:dyDescent="0.25">
      <c r="A472" s="27" t="s">
        <v>3692</v>
      </c>
      <c r="B472" s="27" t="s">
        <v>594</v>
      </c>
      <c r="C472" s="180" t="s">
        <v>3693</v>
      </c>
      <c r="D472" s="27" t="s">
        <v>1656</v>
      </c>
      <c r="E472" s="27" t="s">
        <v>596</v>
      </c>
      <c r="F472" s="150" t="s">
        <v>4499</v>
      </c>
      <c r="G472" s="150"/>
      <c r="H472" s="146">
        <f t="shared" si="50"/>
        <v>5</v>
      </c>
      <c r="I472" s="150"/>
      <c r="J472" s="146">
        <f t="shared" si="51"/>
        <v>405.82631100000003</v>
      </c>
      <c r="K472" s="150"/>
      <c r="L472" s="147">
        <f t="shared" si="52"/>
        <v>405.82631100000003</v>
      </c>
      <c r="M472" s="184">
        <f t="shared" si="53"/>
        <v>6.915504590443696E-5</v>
      </c>
      <c r="N472" s="149">
        <f t="shared" si="54"/>
        <v>6411043.0837616837</v>
      </c>
      <c r="O472" s="185">
        <f t="shared" si="55"/>
        <v>0.99667716753599678</v>
      </c>
      <c r="P472" s="187">
        <f>Q472</f>
        <v>5</v>
      </c>
      <c r="Q472" s="187">
        <f>_xlfn.XLOOKUP(C472,CPUs!D:D,CPUs!I:I,0)</f>
        <v>5</v>
      </c>
    </row>
    <row r="473" spans="1:17" ht="39" customHeight="1" x14ac:dyDescent="0.25">
      <c r="A473" s="27" t="s">
        <v>2994</v>
      </c>
      <c r="B473" s="27" t="s">
        <v>162</v>
      </c>
      <c r="C473" s="180" t="s">
        <v>2995</v>
      </c>
      <c r="D473" s="27" t="s">
        <v>1648</v>
      </c>
      <c r="E473" s="27" t="s">
        <v>164</v>
      </c>
      <c r="F473" s="150" t="s">
        <v>4241</v>
      </c>
      <c r="G473" s="150"/>
      <c r="H473" s="146">
        <f t="shared" si="50"/>
        <v>391.76</v>
      </c>
      <c r="I473" s="150"/>
      <c r="J473" s="146">
        <f t="shared" si="51"/>
        <v>391.76</v>
      </c>
      <c r="K473" s="150"/>
      <c r="L473" s="147">
        <f t="shared" si="52"/>
        <v>391.76</v>
      </c>
      <c r="M473" s="184">
        <f t="shared" si="53"/>
        <v>6.6758068782588674E-5</v>
      </c>
      <c r="N473" s="149">
        <f t="shared" si="54"/>
        <v>6411434.8437616834</v>
      </c>
      <c r="O473" s="185">
        <f t="shared" si="55"/>
        <v>0.99674392560477931</v>
      </c>
      <c r="P473" s="187">
        <f>_xlfn.XLOOKUP(C473,Analítico!D:D,Analítico!I:I,0)</f>
        <v>391.76</v>
      </c>
      <c r="Q473" s="187">
        <f>_xlfn.XLOOKUP(C473,CPUs!D:D,CPUs!I:I,0)</f>
        <v>391.76</v>
      </c>
    </row>
    <row r="474" spans="1:17" ht="24" customHeight="1" x14ac:dyDescent="0.25">
      <c r="A474" s="27" t="s">
        <v>2211</v>
      </c>
      <c r="B474" s="27" t="s">
        <v>157</v>
      </c>
      <c r="C474" s="180" t="s">
        <v>2212</v>
      </c>
      <c r="D474" s="27" t="s">
        <v>1648</v>
      </c>
      <c r="E474" s="27" t="s">
        <v>164</v>
      </c>
      <c r="F474" s="150" t="s">
        <v>4433</v>
      </c>
      <c r="G474" s="150"/>
      <c r="H474" s="146">
        <f t="shared" si="50"/>
        <v>129.61000000000001</v>
      </c>
      <c r="I474" s="150"/>
      <c r="J474" s="146">
        <f t="shared" si="51"/>
        <v>388.83000000000004</v>
      </c>
      <c r="K474" s="150"/>
      <c r="L474" s="147">
        <f t="shared" si="52"/>
        <v>388.83000000000004</v>
      </c>
      <c r="M474" s="184">
        <f t="shared" si="53"/>
        <v>6.6258780592030726E-5</v>
      </c>
      <c r="N474" s="149">
        <f t="shared" si="54"/>
        <v>6411823.6737616835</v>
      </c>
      <c r="O474" s="185">
        <f t="shared" si="55"/>
        <v>0.99681018438537139</v>
      </c>
      <c r="P474" s="187">
        <f>_xlfn.XLOOKUP(C474,Analítico!D:D,Analítico!I:I,0)</f>
        <v>129.61000000000001</v>
      </c>
      <c r="Q474" s="187">
        <f>_xlfn.XLOOKUP(C474,CPUs!D:D,CPUs!I:I,0)</f>
        <v>129.61000000000001</v>
      </c>
    </row>
    <row r="475" spans="1:17" ht="25.5" customHeight="1" x14ac:dyDescent="0.25">
      <c r="A475" s="27" t="s">
        <v>2760</v>
      </c>
      <c r="B475" s="27" t="s">
        <v>204</v>
      </c>
      <c r="C475" s="180" t="s">
        <v>2761</v>
      </c>
      <c r="D475" s="27" t="s">
        <v>1648</v>
      </c>
      <c r="E475" s="27" t="s">
        <v>596</v>
      </c>
      <c r="F475" s="150" t="s">
        <v>4359</v>
      </c>
      <c r="G475" s="150"/>
      <c r="H475" s="146">
        <f t="shared" si="50"/>
        <v>190.18</v>
      </c>
      <c r="I475" s="150"/>
      <c r="J475" s="146">
        <f t="shared" si="51"/>
        <v>380.36</v>
      </c>
      <c r="K475" s="150"/>
      <c r="L475" s="147">
        <f t="shared" si="52"/>
        <v>380.36</v>
      </c>
      <c r="M475" s="184">
        <f t="shared" si="53"/>
        <v>6.4815445788608917E-5</v>
      </c>
      <c r="N475" s="149">
        <f t="shared" si="54"/>
        <v>6412204.0337616839</v>
      </c>
      <c r="O475" s="185">
        <f t="shared" si="55"/>
        <v>0.99687499983116001</v>
      </c>
      <c r="P475" s="187">
        <f>_xlfn.XLOOKUP(C475,Analítico!D:D,Analítico!I:I,0)</f>
        <v>190.18</v>
      </c>
      <c r="Q475" s="187">
        <f>_xlfn.XLOOKUP(C475,CPUs!D:D,CPUs!I:I,0)</f>
        <v>190.18</v>
      </c>
    </row>
    <row r="476" spans="1:17" ht="24" customHeight="1" x14ac:dyDescent="0.25">
      <c r="A476" s="27" t="s">
        <v>2239</v>
      </c>
      <c r="B476" s="27" t="s">
        <v>157</v>
      </c>
      <c r="C476" s="180" t="s">
        <v>2240</v>
      </c>
      <c r="D476" s="27" t="s">
        <v>1648</v>
      </c>
      <c r="E476" s="27" t="s">
        <v>255</v>
      </c>
      <c r="F476" s="150" t="s">
        <v>4579</v>
      </c>
      <c r="G476" s="150"/>
      <c r="H476" s="146">
        <f t="shared" si="50"/>
        <v>11.57</v>
      </c>
      <c r="I476" s="150"/>
      <c r="J476" s="146">
        <f t="shared" si="51"/>
        <v>378.17349115000002</v>
      </c>
      <c r="K476" s="150"/>
      <c r="L476" s="147">
        <f t="shared" si="52"/>
        <v>378.17349115000002</v>
      </c>
      <c r="M476" s="184">
        <f t="shared" si="53"/>
        <v>6.4442852598385207E-5</v>
      </c>
      <c r="N476" s="149">
        <f t="shared" si="54"/>
        <v>6412582.207252834</v>
      </c>
      <c r="O476" s="185">
        <f t="shared" si="55"/>
        <v>0.99693944268375845</v>
      </c>
      <c r="P476" s="187">
        <f>_xlfn.XLOOKUP(C476,Analítico!D:D,Analítico!I:I,0)</f>
        <v>11.57</v>
      </c>
      <c r="Q476" s="187">
        <f>_xlfn.XLOOKUP(C476,CPUs!D:D,CPUs!I:I,0)</f>
        <v>11.57</v>
      </c>
    </row>
    <row r="477" spans="1:17" ht="25.5" customHeight="1" x14ac:dyDescent="0.25">
      <c r="A477" s="27" t="s">
        <v>2650</v>
      </c>
      <c r="B477" s="27" t="s">
        <v>162</v>
      </c>
      <c r="C477" s="180" t="s">
        <v>2651</v>
      </c>
      <c r="D477" s="27" t="s">
        <v>1648</v>
      </c>
      <c r="E477" s="27" t="s">
        <v>255</v>
      </c>
      <c r="F477" s="150" t="s">
        <v>4580</v>
      </c>
      <c r="G477" s="150"/>
      <c r="H477" s="146">
        <f t="shared" si="50"/>
        <v>15.53</v>
      </c>
      <c r="I477" s="150"/>
      <c r="J477" s="146">
        <f t="shared" si="51"/>
        <v>374.45935999999995</v>
      </c>
      <c r="K477" s="150"/>
      <c r="L477" s="147">
        <f t="shared" si="52"/>
        <v>374.45935999999995</v>
      </c>
      <c r="M477" s="184">
        <f t="shared" si="53"/>
        <v>6.3809944126924981E-5</v>
      </c>
      <c r="N477" s="149">
        <f t="shared" si="54"/>
        <v>6412956.6666128337</v>
      </c>
      <c r="O477" s="185">
        <f t="shared" si="55"/>
        <v>0.99700325262788536</v>
      </c>
      <c r="P477" s="187">
        <f>_xlfn.XLOOKUP(C477,Analítico!D:D,Analítico!I:I,0)</f>
        <v>15.53</v>
      </c>
      <c r="Q477" s="187">
        <f>_xlfn.XLOOKUP(C477,CPUs!D:D,CPUs!I:I,0)</f>
        <v>15.53</v>
      </c>
    </row>
    <row r="478" spans="1:17" ht="24" customHeight="1" x14ac:dyDescent="0.25">
      <c r="A478" s="27" t="s">
        <v>2765</v>
      </c>
      <c r="B478" s="27" t="s">
        <v>204</v>
      </c>
      <c r="C478" s="180" t="s">
        <v>2766</v>
      </c>
      <c r="D478" s="27" t="s">
        <v>1648</v>
      </c>
      <c r="E478" s="27" t="s">
        <v>596</v>
      </c>
      <c r="F478" s="150" t="s">
        <v>4359</v>
      </c>
      <c r="G478" s="150"/>
      <c r="H478" s="146">
        <f t="shared" si="50"/>
        <v>184.69</v>
      </c>
      <c r="I478" s="150"/>
      <c r="J478" s="146">
        <f t="shared" si="51"/>
        <v>369.38</v>
      </c>
      <c r="K478" s="150"/>
      <c r="L478" s="147">
        <f t="shared" si="52"/>
        <v>369.38</v>
      </c>
      <c r="M478" s="184">
        <f t="shared" si="53"/>
        <v>6.2944393115459983E-5</v>
      </c>
      <c r="N478" s="149">
        <f t="shared" si="54"/>
        <v>6413326.0466128336</v>
      </c>
      <c r="O478" s="185">
        <f t="shared" si="55"/>
        <v>0.99706619702100086</v>
      </c>
      <c r="P478" s="187">
        <f>_xlfn.XLOOKUP(C478,Analítico!D:D,Analítico!I:I,0)</f>
        <v>184.69</v>
      </c>
      <c r="Q478" s="187">
        <f>_xlfn.XLOOKUP(C478,CPUs!D:D,CPUs!I:I,0)</f>
        <v>184.69</v>
      </c>
    </row>
    <row r="479" spans="1:17" ht="25.5" customHeight="1" x14ac:dyDescent="0.25">
      <c r="A479" s="27" t="s">
        <v>2415</v>
      </c>
      <c r="B479" s="27" t="s">
        <v>157</v>
      </c>
      <c r="C479" s="180" t="s">
        <v>2416</v>
      </c>
      <c r="D479" s="27" t="s">
        <v>1648</v>
      </c>
      <c r="E479" s="27" t="s">
        <v>164</v>
      </c>
      <c r="F479" s="150" t="s">
        <v>4581</v>
      </c>
      <c r="G479" s="150"/>
      <c r="H479" s="146">
        <f t="shared" si="50"/>
        <v>8.76</v>
      </c>
      <c r="I479" s="150"/>
      <c r="J479" s="146">
        <f t="shared" si="51"/>
        <v>367.92</v>
      </c>
      <c r="K479" s="150"/>
      <c r="L479" s="147">
        <f t="shared" si="52"/>
        <v>367.92</v>
      </c>
      <c r="M479" s="184">
        <f t="shared" si="53"/>
        <v>6.2695601047809947E-5</v>
      </c>
      <c r="N479" s="149">
        <f t="shared" si="54"/>
        <v>6413693.9666128336</v>
      </c>
      <c r="O479" s="185">
        <f t="shared" si="55"/>
        <v>0.99712889262204862</v>
      </c>
      <c r="P479" s="187">
        <f>_xlfn.XLOOKUP(C479,Analítico!D:D,Analítico!I:I,0)</f>
        <v>8.76</v>
      </c>
      <c r="Q479" s="187">
        <f>_xlfn.XLOOKUP(C479,CPUs!D:D,CPUs!I:I,0)</f>
        <v>8.76</v>
      </c>
    </row>
    <row r="480" spans="1:17" ht="25.5" customHeight="1" x14ac:dyDescent="0.25">
      <c r="A480" s="27" t="s">
        <v>2092</v>
      </c>
      <c r="B480" s="27" t="s">
        <v>162</v>
      </c>
      <c r="C480" s="180" t="s">
        <v>2093</v>
      </c>
      <c r="D480" s="27" t="s">
        <v>1648</v>
      </c>
      <c r="E480" s="27" t="s">
        <v>255</v>
      </c>
      <c r="F480" s="150" t="s">
        <v>4582</v>
      </c>
      <c r="G480" s="150"/>
      <c r="H480" s="146">
        <f t="shared" si="50"/>
        <v>26.26</v>
      </c>
      <c r="I480" s="150"/>
      <c r="J480" s="146">
        <f t="shared" si="51"/>
        <v>366.71039600000006</v>
      </c>
      <c r="K480" s="150"/>
      <c r="L480" s="147">
        <f t="shared" si="52"/>
        <v>366.71039600000006</v>
      </c>
      <c r="M480" s="184">
        <f t="shared" si="53"/>
        <v>6.2489477842195057E-5</v>
      </c>
      <c r="N480" s="149">
        <f t="shared" si="54"/>
        <v>6414060.6770088337</v>
      </c>
      <c r="O480" s="185">
        <f t="shared" si="55"/>
        <v>0.99719138209989078</v>
      </c>
      <c r="P480" s="187">
        <f>_xlfn.XLOOKUP(C480,Analítico!D:D,Analítico!I:I,0)</f>
        <v>26.26</v>
      </c>
      <c r="Q480" s="187">
        <f>_xlfn.XLOOKUP(C480,CPUs!D:D,CPUs!I:I,0)</f>
        <v>26.26</v>
      </c>
    </row>
    <row r="481" spans="1:17" ht="25.5" customHeight="1" x14ac:dyDescent="0.25">
      <c r="A481" s="27" t="s">
        <v>3213</v>
      </c>
      <c r="B481" s="27" t="s">
        <v>157</v>
      </c>
      <c r="C481" s="180" t="s">
        <v>3214</v>
      </c>
      <c r="D481" s="27" t="s">
        <v>1648</v>
      </c>
      <c r="E481" s="27" t="s">
        <v>212</v>
      </c>
      <c r="F481" s="150" t="s">
        <v>4583</v>
      </c>
      <c r="G481" s="150"/>
      <c r="H481" s="146">
        <f t="shared" si="50"/>
        <v>100.85</v>
      </c>
      <c r="I481" s="150"/>
      <c r="J481" s="146">
        <f t="shared" si="51"/>
        <v>365.01594540999997</v>
      </c>
      <c r="K481" s="150"/>
      <c r="L481" s="147">
        <f t="shared" si="52"/>
        <v>365.01594540999997</v>
      </c>
      <c r="M481" s="184">
        <f t="shared" si="53"/>
        <v>6.2200734098484821E-5</v>
      </c>
      <c r="N481" s="149">
        <f t="shared" si="54"/>
        <v>6414425.6929542441</v>
      </c>
      <c r="O481" s="185">
        <f t="shared" si="55"/>
        <v>0.99725358283398924</v>
      </c>
      <c r="P481" s="187">
        <f>_xlfn.XLOOKUP(C481,Analítico!D:D,Analítico!I:I,0)</f>
        <v>100.85</v>
      </c>
      <c r="Q481" s="187">
        <f>_xlfn.XLOOKUP(C481,CPUs!D:D,CPUs!I:I,0)</f>
        <v>100.85</v>
      </c>
    </row>
    <row r="482" spans="1:17" ht="24" customHeight="1" x14ac:dyDescent="0.25">
      <c r="A482" s="27" t="s">
        <v>2301</v>
      </c>
      <c r="B482" s="27" t="s">
        <v>157</v>
      </c>
      <c r="C482" s="180" t="s">
        <v>2302</v>
      </c>
      <c r="D482" s="27" t="s">
        <v>1648</v>
      </c>
      <c r="E482" s="27" t="s">
        <v>164</v>
      </c>
      <c r="F482" s="150" t="s">
        <v>4433</v>
      </c>
      <c r="G482" s="150"/>
      <c r="H482" s="146">
        <f t="shared" si="50"/>
        <v>120.73</v>
      </c>
      <c r="I482" s="150"/>
      <c r="J482" s="146">
        <f t="shared" si="51"/>
        <v>362.19</v>
      </c>
      <c r="K482" s="150"/>
      <c r="L482" s="147">
        <f t="shared" si="52"/>
        <v>362.19</v>
      </c>
      <c r="M482" s="184">
        <f t="shared" si="53"/>
        <v>6.171917738504644E-5</v>
      </c>
      <c r="N482" s="149">
        <f t="shared" si="54"/>
        <v>6414787.8829542445</v>
      </c>
      <c r="O482" s="185">
        <f t="shared" si="55"/>
        <v>0.99731530201137431</v>
      </c>
      <c r="P482" s="187">
        <f>_xlfn.XLOOKUP(C482,Analítico!D:D,Analítico!I:I,0)</f>
        <v>120.73</v>
      </c>
      <c r="Q482" s="187">
        <f>_xlfn.XLOOKUP(C482,CPUs!D:D,CPUs!I:I,0)</f>
        <v>120.73</v>
      </c>
    </row>
    <row r="483" spans="1:17" ht="24" customHeight="1" x14ac:dyDescent="0.25">
      <c r="A483" s="27" t="s">
        <v>2299</v>
      </c>
      <c r="B483" s="27" t="s">
        <v>157</v>
      </c>
      <c r="C483" s="180" t="s">
        <v>2300</v>
      </c>
      <c r="D483" s="27" t="s">
        <v>1648</v>
      </c>
      <c r="E483" s="27" t="s">
        <v>164</v>
      </c>
      <c r="F483" s="150" t="s">
        <v>4433</v>
      </c>
      <c r="G483" s="150"/>
      <c r="H483" s="146">
        <f t="shared" si="50"/>
        <v>119.66</v>
      </c>
      <c r="I483" s="150"/>
      <c r="J483" s="146">
        <f t="shared" si="51"/>
        <v>358.98</v>
      </c>
      <c r="K483" s="150"/>
      <c r="L483" s="147">
        <f t="shared" si="52"/>
        <v>358.98</v>
      </c>
      <c r="M483" s="184">
        <f t="shared" si="53"/>
        <v>6.1172175647267933E-5</v>
      </c>
      <c r="N483" s="149">
        <f t="shared" si="54"/>
        <v>6415146.8629542449</v>
      </c>
      <c r="O483" s="185">
        <f t="shared" si="55"/>
        <v>0.99737647418702158</v>
      </c>
      <c r="P483" s="187">
        <f>_xlfn.XLOOKUP(C483,Analítico!D:D,Analítico!I:I,0)</f>
        <v>119.66</v>
      </c>
      <c r="Q483" s="187">
        <f>_xlfn.XLOOKUP(C483,CPUs!D:D,CPUs!I:I,0)</f>
        <v>119.66</v>
      </c>
    </row>
    <row r="484" spans="1:17" ht="25.5" customHeight="1" x14ac:dyDescent="0.25">
      <c r="A484" s="27" t="s">
        <v>2553</v>
      </c>
      <c r="B484" s="27" t="s">
        <v>157</v>
      </c>
      <c r="C484" s="180" t="s">
        <v>2554</v>
      </c>
      <c r="D484" s="27" t="s">
        <v>1648</v>
      </c>
      <c r="E484" s="27" t="s">
        <v>164</v>
      </c>
      <c r="F484" s="150" t="s">
        <v>4584</v>
      </c>
      <c r="G484" s="150"/>
      <c r="H484" s="146">
        <f t="shared" si="50"/>
        <v>0.86</v>
      </c>
      <c r="I484" s="150"/>
      <c r="J484" s="146">
        <f t="shared" si="51"/>
        <v>356.9</v>
      </c>
      <c r="K484" s="150"/>
      <c r="L484" s="147">
        <f t="shared" si="52"/>
        <v>356.9</v>
      </c>
      <c r="M484" s="184">
        <f t="shared" si="53"/>
        <v>6.081773215362951E-5</v>
      </c>
      <c r="N484" s="149">
        <f t="shared" si="54"/>
        <v>6415503.7629542453</v>
      </c>
      <c r="O484" s="185">
        <f t="shared" si="55"/>
        <v>0.99743729191917518</v>
      </c>
      <c r="P484" s="187">
        <f>_xlfn.XLOOKUP(C484,Analítico!D:D,Analítico!I:I,0)</f>
        <v>0.86</v>
      </c>
      <c r="Q484" s="187">
        <f>_xlfn.XLOOKUP(C484,CPUs!D:D,CPUs!I:I,0)</f>
        <v>0.86</v>
      </c>
    </row>
    <row r="485" spans="1:17" ht="24" customHeight="1" x14ac:dyDescent="0.25">
      <c r="A485" s="27" t="s">
        <v>1963</v>
      </c>
      <c r="B485" s="27" t="s">
        <v>162</v>
      </c>
      <c r="C485" s="180" t="s">
        <v>1964</v>
      </c>
      <c r="D485" s="27" t="s">
        <v>1648</v>
      </c>
      <c r="E485" s="27" t="s">
        <v>164</v>
      </c>
      <c r="F485" s="150" t="s">
        <v>4585</v>
      </c>
      <c r="G485" s="150"/>
      <c r="H485" s="146">
        <f t="shared" si="50"/>
        <v>25</v>
      </c>
      <c r="I485" s="150"/>
      <c r="J485" s="146">
        <f t="shared" si="51"/>
        <v>358.875</v>
      </c>
      <c r="K485" s="150"/>
      <c r="L485" s="147">
        <f t="shared" si="52"/>
        <v>358.875</v>
      </c>
      <c r="M485" s="184">
        <f t="shared" si="53"/>
        <v>6.115428306706022E-5</v>
      </c>
      <c r="N485" s="149">
        <f t="shared" si="54"/>
        <v>6415862.6379542453</v>
      </c>
      <c r="O485" s="185">
        <f t="shared" si="55"/>
        <v>0.99749844620224226</v>
      </c>
      <c r="P485" s="187">
        <f>_xlfn.XLOOKUP(C485,Analítico!D:D,Analítico!I:I,0)</f>
        <v>25</v>
      </c>
      <c r="Q485" s="187">
        <f>_xlfn.XLOOKUP(C485,CPUs!D:D,CPUs!I:I,0)</f>
        <v>25</v>
      </c>
    </row>
    <row r="486" spans="1:17" ht="24" customHeight="1" x14ac:dyDescent="0.25">
      <c r="A486" s="27" t="s">
        <v>2231</v>
      </c>
      <c r="B486" s="27" t="s">
        <v>157</v>
      </c>
      <c r="C486" s="180" t="s">
        <v>2232</v>
      </c>
      <c r="D486" s="27" t="s">
        <v>1648</v>
      </c>
      <c r="E486" s="27" t="s">
        <v>164</v>
      </c>
      <c r="F486" s="150" t="s">
        <v>4586</v>
      </c>
      <c r="G486" s="150"/>
      <c r="H486" s="146">
        <f t="shared" si="50"/>
        <v>60.5</v>
      </c>
      <c r="I486" s="150"/>
      <c r="J486" s="146">
        <f t="shared" si="51"/>
        <v>358.07529999999997</v>
      </c>
      <c r="K486" s="150"/>
      <c r="L486" s="147">
        <f t="shared" si="52"/>
        <v>358.07529999999997</v>
      </c>
      <c r="M486" s="184">
        <f t="shared" si="53"/>
        <v>6.1018009768087792E-5</v>
      </c>
      <c r="N486" s="149">
        <f t="shared" si="54"/>
        <v>6416220.713254245</v>
      </c>
      <c r="O486" s="185">
        <f t="shared" si="55"/>
        <v>0.99755946421201036</v>
      </c>
      <c r="P486" s="187">
        <f>_xlfn.XLOOKUP(C486,Analítico!D:D,Analítico!I:I,0)</f>
        <v>60.5</v>
      </c>
      <c r="Q486" s="187">
        <f>_xlfn.XLOOKUP(C486,CPUs!D:D,CPUs!I:I,0)</f>
        <v>60.5</v>
      </c>
    </row>
    <row r="487" spans="1:17" ht="51.75" customHeight="1" x14ac:dyDescent="0.25">
      <c r="A487" s="27" t="s">
        <v>1672</v>
      </c>
      <c r="B487" s="27" t="s">
        <v>196</v>
      </c>
      <c r="C487" s="180" t="s">
        <v>1673</v>
      </c>
      <c r="D487" s="27" t="s">
        <v>1665</v>
      </c>
      <c r="E487" s="27" t="s">
        <v>266</v>
      </c>
      <c r="F487" s="150" t="s">
        <v>4587</v>
      </c>
      <c r="G487" s="150"/>
      <c r="H487" s="146">
        <f t="shared" si="50"/>
        <v>29.18</v>
      </c>
      <c r="I487" s="150"/>
      <c r="J487" s="146">
        <f t="shared" si="51"/>
        <v>357.16320000000002</v>
      </c>
      <c r="K487" s="150"/>
      <c r="L487" s="147">
        <f t="shared" si="52"/>
        <v>357.16320000000002</v>
      </c>
      <c r="M487" s="184">
        <f t="shared" si="53"/>
        <v>6.0862582888016839E-5</v>
      </c>
      <c r="N487" s="149">
        <f t="shared" si="54"/>
        <v>6416577.8764542453</v>
      </c>
      <c r="O487" s="185">
        <f t="shared" si="55"/>
        <v>0.99762032679489843</v>
      </c>
      <c r="P487" s="187">
        <f>_xlfn.XLOOKUP(C487,Analítico!D:D,Analítico!I:I,0)</f>
        <v>29.18</v>
      </c>
      <c r="Q487" s="187">
        <f>_xlfn.XLOOKUP(C487,CPUs!D:D,CPUs!I:I,0)</f>
        <v>29.18</v>
      </c>
    </row>
    <row r="488" spans="1:17" ht="24" customHeight="1" x14ac:dyDescent="0.25">
      <c r="A488" s="27" t="s">
        <v>3373</v>
      </c>
      <c r="B488" s="27" t="s">
        <v>157</v>
      </c>
      <c r="C488" s="180" t="s">
        <v>3374</v>
      </c>
      <c r="D488" s="27" t="s">
        <v>1665</v>
      </c>
      <c r="E488" s="27" t="s">
        <v>266</v>
      </c>
      <c r="F488" s="150" t="s">
        <v>4588</v>
      </c>
      <c r="G488" s="150"/>
      <c r="H488" s="146">
        <f t="shared" si="50"/>
        <v>13.22</v>
      </c>
      <c r="I488" s="150"/>
      <c r="J488" s="146">
        <f t="shared" si="51"/>
        <v>362.54448812200002</v>
      </c>
      <c r="K488" s="150"/>
      <c r="L488" s="147">
        <f t="shared" si="52"/>
        <v>362.54448812200002</v>
      </c>
      <c r="M488" s="184">
        <f t="shared" si="53"/>
        <v>6.1779584119861345E-5</v>
      </c>
      <c r="N488" s="149">
        <f t="shared" si="54"/>
        <v>6416940.4209423671</v>
      </c>
      <c r="O488" s="185">
        <f t="shared" si="55"/>
        <v>0.99768210637901833</v>
      </c>
      <c r="P488" s="187">
        <f>Q488</f>
        <v>13.22</v>
      </c>
      <c r="Q488" s="187">
        <f>_xlfn.XLOOKUP(C488,CPUs!D:D,CPUs!I:I,0)</f>
        <v>13.22</v>
      </c>
    </row>
    <row r="489" spans="1:17" ht="39" customHeight="1" x14ac:dyDescent="0.25">
      <c r="A489" s="27" t="s">
        <v>2405</v>
      </c>
      <c r="B489" s="27" t="s">
        <v>157</v>
      </c>
      <c r="C489" s="180" t="s">
        <v>2406</v>
      </c>
      <c r="D489" s="27" t="s">
        <v>1648</v>
      </c>
      <c r="E489" s="27" t="s">
        <v>164</v>
      </c>
      <c r="F489" s="150" t="s">
        <v>4465</v>
      </c>
      <c r="G489" s="150"/>
      <c r="H489" s="146">
        <f t="shared" si="50"/>
        <v>0.27</v>
      </c>
      <c r="I489" s="150"/>
      <c r="J489" s="146">
        <f t="shared" si="51"/>
        <v>302.29199999999997</v>
      </c>
      <c r="K489" s="150"/>
      <c r="L489" s="147">
        <f t="shared" si="52"/>
        <v>302.29199999999997</v>
      </c>
      <c r="M489" s="184">
        <f t="shared" si="53"/>
        <v>5.1512227201414879E-5</v>
      </c>
      <c r="N489" s="149">
        <f t="shared" si="54"/>
        <v>6417242.7129423674</v>
      </c>
      <c r="O489" s="185">
        <f t="shared" si="55"/>
        <v>0.99773361860621979</v>
      </c>
      <c r="P489" s="187">
        <f>_xlfn.XLOOKUP(C489,Analítico!D:D,Analítico!I:I,0)</f>
        <v>0.27</v>
      </c>
      <c r="Q489" s="187">
        <f>_xlfn.XLOOKUP(C489,CPUs!D:D,CPUs!I:I,0)</f>
        <v>0.27</v>
      </c>
    </row>
    <row r="490" spans="1:17" ht="39" customHeight="1" x14ac:dyDescent="0.25">
      <c r="A490" s="27" t="s">
        <v>870</v>
      </c>
      <c r="B490" s="27" t="s">
        <v>145</v>
      </c>
      <c r="C490" s="180" t="s">
        <v>871</v>
      </c>
      <c r="D490" s="27" t="s">
        <v>1643</v>
      </c>
      <c r="E490" s="27" t="s">
        <v>596</v>
      </c>
      <c r="F490" s="150" t="s">
        <v>4359</v>
      </c>
      <c r="G490" s="150" t="s">
        <v>4242</v>
      </c>
      <c r="H490" s="146">
        <f t="shared" si="50"/>
        <v>172.98459200000002</v>
      </c>
      <c r="I490" s="150">
        <f>H490</f>
        <v>172.98459200000002</v>
      </c>
      <c r="J490" s="146">
        <f t="shared" si="51"/>
        <v>345.96918400000004</v>
      </c>
      <c r="K490" s="148">
        <f>G490*I490</f>
        <v>0</v>
      </c>
      <c r="L490" s="147">
        <f t="shared" si="52"/>
        <v>345.96918400000004</v>
      </c>
      <c r="M490" s="184">
        <f t="shared" si="53"/>
        <v>5.8955060705860932E-5</v>
      </c>
      <c r="N490" s="149">
        <f t="shared" si="54"/>
        <v>6417588.6821263675</v>
      </c>
      <c r="O490" s="185">
        <f t="shared" si="55"/>
        <v>0.99779257366692564</v>
      </c>
      <c r="P490" s="187">
        <f>_xlfn.XLOOKUP(C490,Analítico!D:D,Analítico!I:I,0)</f>
        <v>172.98459200000002</v>
      </c>
    </row>
    <row r="491" spans="1:17" ht="24" customHeight="1" x14ac:dyDescent="0.25">
      <c r="A491" s="27" t="s">
        <v>1663</v>
      </c>
      <c r="B491" s="27" t="s">
        <v>196</v>
      </c>
      <c r="C491" s="180" t="s">
        <v>1664</v>
      </c>
      <c r="D491" s="27" t="s">
        <v>1665</v>
      </c>
      <c r="E491" s="27" t="s">
        <v>266</v>
      </c>
      <c r="F491" s="150" t="s">
        <v>4589</v>
      </c>
      <c r="G491" s="150"/>
      <c r="H491" s="146">
        <f t="shared" si="50"/>
        <v>20.010000000000002</v>
      </c>
      <c r="I491" s="150"/>
      <c r="J491" s="146">
        <f t="shared" si="51"/>
        <v>336.16800000000006</v>
      </c>
      <c r="K491" s="150"/>
      <c r="L491" s="147">
        <f t="shared" si="52"/>
        <v>336.16800000000006</v>
      </c>
      <c r="M491" s="184">
        <f t="shared" si="53"/>
        <v>5.7284884792998961E-5</v>
      </c>
      <c r="N491" s="149">
        <f t="shared" si="54"/>
        <v>6417924.8501263671</v>
      </c>
      <c r="O491" s="185">
        <f t="shared" si="55"/>
        <v>0.99784985855171859</v>
      </c>
      <c r="P491" s="187">
        <f>_xlfn.XLOOKUP(C491,Analítico!D:D,Analítico!I:I,0)</f>
        <v>20.010000000000002</v>
      </c>
      <c r="Q491" s="187">
        <f>_xlfn.XLOOKUP(C491,CPUs!D:D,CPUs!I:I,0)</f>
        <v>20.010000000000002</v>
      </c>
    </row>
    <row r="492" spans="1:17" ht="24" customHeight="1" x14ac:dyDescent="0.25">
      <c r="A492" s="27" t="s">
        <v>1878</v>
      </c>
      <c r="B492" s="27" t="s">
        <v>157</v>
      </c>
      <c r="C492" s="180" t="s">
        <v>1879</v>
      </c>
      <c r="D492" s="27" t="s">
        <v>1648</v>
      </c>
      <c r="E492" s="27" t="s">
        <v>164</v>
      </c>
      <c r="F492" s="150" t="s">
        <v>4590</v>
      </c>
      <c r="G492" s="150"/>
      <c r="H492" s="146">
        <f t="shared" si="50"/>
        <v>0.9</v>
      </c>
      <c r="I492" s="150"/>
      <c r="J492" s="146">
        <f t="shared" si="51"/>
        <v>333.7746588</v>
      </c>
      <c r="K492" s="150"/>
      <c r="L492" s="147">
        <f t="shared" si="52"/>
        <v>333.7746588</v>
      </c>
      <c r="M492" s="184">
        <f t="shared" si="53"/>
        <v>5.6877046227423593E-5</v>
      </c>
      <c r="N492" s="149">
        <f t="shared" si="54"/>
        <v>6418258.6247851672</v>
      </c>
      <c r="O492" s="185">
        <f t="shared" si="55"/>
        <v>0.99790673559794607</v>
      </c>
      <c r="P492" s="187">
        <f>_xlfn.XLOOKUP(C492,Analítico!D:D,Analítico!I:I,0)</f>
        <v>0.9</v>
      </c>
      <c r="Q492" s="187">
        <f>_xlfn.XLOOKUP(C492,CPUs!D:D,CPUs!I:I,0)</f>
        <v>0.9</v>
      </c>
    </row>
    <row r="493" spans="1:17" ht="25.5" customHeight="1" x14ac:dyDescent="0.25">
      <c r="A493" s="27" t="s">
        <v>2658</v>
      </c>
      <c r="B493" s="27" t="s">
        <v>157</v>
      </c>
      <c r="C493" s="180" t="s">
        <v>2659</v>
      </c>
      <c r="D493" s="27" t="s">
        <v>1648</v>
      </c>
      <c r="E493" s="27" t="s">
        <v>164</v>
      </c>
      <c r="F493" s="150" t="s">
        <v>4330</v>
      </c>
      <c r="G493" s="150"/>
      <c r="H493" s="146">
        <f t="shared" si="50"/>
        <v>66.849999999999994</v>
      </c>
      <c r="I493" s="150"/>
      <c r="J493" s="146">
        <f t="shared" si="51"/>
        <v>334.25</v>
      </c>
      <c r="K493" s="150"/>
      <c r="L493" s="147">
        <f t="shared" si="52"/>
        <v>334.25</v>
      </c>
      <c r="M493" s="184">
        <f t="shared" si="53"/>
        <v>5.695804699453815E-5</v>
      </c>
      <c r="N493" s="149">
        <f t="shared" si="54"/>
        <v>6418592.8747851672</v>
      </c>
      <c r="O493" s="185">
        <f t="shared" si="55"/>
        <v>0.99796369364494064</v>
      </c>
      <c r="P493" s="187">
        <f>_xlfn.XLOOKUP(C493,Analítico!D:D,Analítico!I:I,0)</f>
        <v>66.849999999999994</v>
      </c>
      <c r="Q493" s="187">
        <f>_xlfn.XLOOKUP(C493,CPUs!D:D,CPUs!I:I,0)</f>
        <v>66.849999999999994</v>
      </c>
    </row>
    <row r="494" spans="1:17" ht="24" customHeight="1" x14ac:dyDescent="0.25">
      <c r="A494" s="27" t="s">
        <v>2008</v>
      </c>
      <c r="B494" s="27" t="s">
        <v>162</v>
      </c>
      <c r="C494" s="180" t="s">
        <v>2009</v>
      </c>
      <c r="D494" s="27" t="s">
        <v>1648</v>
      </c>
      <c r="E494" s="27" t="s">
        <v>164</v>
      </c>
      <c r="F494" s="150" t="s">
        <v>4591</v>
      </c>
      <c r="G494" s="150"/>
      <c r="H494" s="146">
        <f t="shared" si="50"/>
        <v>23.52</v>
      </c>
      <c r="I494" s="150"/>
      <c r="J494" s="146">
        <f t="shared" si="51"/>
        <v>327.16320000000002</v>
      </c>
      <c r="K494" s="150"/>
      <c r="L494" s="147">
        <f t="shared" si="52"/>
        <v>327.16320000000002</v>
      </c>
      <c r="M494" s="184">
        <f t="shared" si="53"/>
        <v>5.5750417114385891E-5</v>
      </c>
      <c r="N494" s="149">
        <f t="shared" si="54"/>
        <v>6418920.0379851675</v>
      </c>
      <c r="O494" s="185">
        <f t="shared" si="55"/>
        <v>0.99801944406205501</v>
      </c>
      <c r="P494" s="187">
        <f>_xlfn.XLOOKUP(C494,Analítico!D:D,Analítico!I:I,0)</f>
        <v>23.52</v>
      </c>
      <c r="Q494" s="187">
        <f>_xlfn.XLOOKUP(C494,CPUs!D:D,CPUs!I:I,0)</f>
        <v>23.52</v>
      </c>
    </row>
    <row r="495" spans="1:17" ht="24" customHeight="1" x14ac:dyDescent="0.25">
      <c r="A495" s="27" t="s">
        <v>3132</v>
      </c>
      <c r="B495" s="27" t="s">
        <v>162</v>
      </c>
      <c r="C495" s="180" t="s">
        <v>3133</v>
      </c>
      <c r="D495" s="27" t="s">
        <v>1648</v>
      </c>
      <c r="E495" s="27" t="s">
        <v>259</v>
      </c>
      <c r="F495" s="150" t="s">
        <v>4592</v>
      </c>
      <c r="G495" s="150"/>
      <c r="H495" s="146">
        <f t="shared" si="50"/>
        <v>16.48</v>
      </c>
      <c r="I495" s="150"/>
      <c r="J495" s="146">
        <f t="shared" si="51"/>
        <v>320.63488000000001</v>
      </c>
      <c r="K495" s="150"/>
      <c r="L495" s="147">
        <f t="shared" si="52"/>
        <v>320.63488000000001</v>
      </c>
      <c r="M495" s="184">
        <f t="shared" si="53"/>
        <v>5.463795531227554E-5</v>
      </c>
      <c r="N495" s="149">
        <f t="shared" si="54"/>
        <v>6419240.6728651673</v>
      </c>
      <c r="O495" s="185">
        <f t="shared" si="55"/>
        <v>0.99807408201736725</v>
      </c>
      <c r="P495" s="187">
        <f>_xlfn.XLOOKUP(C495,Analítico!D:D,Analítico!I:I,0)</f>
        <v>16.48</v>
      </c>
      <c r="Q495" s="187">
        <f>_xlfn.XLOOKUP(C495,CPUs!D:D,CPUs!I:I,0)</f>
        <v>16.48</v>
      </c>
    </row>
    <row r="496" spans="1:17" ht="24" customHeight="1" x14ac:dyDescent="0.25">
      <c r="A496" s="27" t="s">
        <v>1666</v>
      </c>
      <c r="B496" s="27" t="s">
        <v>196</v>
      </c>
      <c r="C496" s="180" t="s">
        <v>1667</v>
      </c>
      <c r="D496" s="27" t="s">
        <v>1665</v>
      </c>
      <c r="E496" s="27" t="s">
        <v>266</v>
      </c>
      <c r="F496" s="150" t="s">
        <v>4593</v>
      </c>
      <c r="G496" s="150"/>
      <c r="H496" s="146">
        <f t="shared" si="50"/>
        <v>20.010000000000002</v>
      </c>
      <c r="I496" s="150"/>
      <c r="J496" s="146">
        <f t="shared" si="51"/>
        <v>318.15900000000005</v>
      </c>
      <c r="K496" s="150"/>
      <c r="L496" s="147">
        <f t="shared" si="52"/>
        <v>318.15900000000005</v>
      </c>
      <c r="M496" s="184">
        <f t="shared" si="53"/>
        <v>5.42160516790883E-5</v>
      </c>
      <c r="N496" s="149">
        <f t="shared" si="54"/>
        <v>6419558.8318651672</v>
      </c>
      <c r="O496" s="185">
        <f t="shared" si="55"/>
        <v>0.99812829806904635</v>
      </c>
      <c r="P496" s="187">
        <f>_xlfn.XLOOKUP(C496,Analítico!D:D,Analítico!I:I,0)</f>
        <v>20.010000000000002</v>
      </c>
      <c r="Q496" s="187">
        <f>_xlfn.XLOOKUP(C496,CPUs!D:D,CPUs!I:I,0)</f>
        <v>20.010000000000002</v>
      </c>
    </row>
    <row r="497" spans="1:17" ht="24" customHeight="1" x14ac:dyDescent="0.25">
      <c r="A497" s="27" t="s">
        <v>3202</v>
      </c>
      <c r="B497" s="27" t="s">
        <v>157</v>
      </c>
      <c r="C497" s="180" t="s">
        <v>3203</v>
      </c>
      <c r="D497" s="27" t="s">
        <v>1648</v>
      </c>
      <c r="E497" s="27" t="s">
        <v>259</v>
      </c>
      <c r="F497" s="150" t="s">
        <v>4594</v>
      </c>
      <c r="G497" s="150"/>
      <c r="H497" s="146">
        <f t="shared" si="50"/>
        <v>2.66</v>
      </c>
      <c r="I497" s="150"/>
      <c r="J497" s="146">
        <f t="shared" si="51"/>
        <v>313.52010200000001</v>
      </c>
      <c r="K497" s="150"/>
      <c r="L497" s="147">
        <f t="shared" si="52"/>
        <v>313.52010200000001</v>
      </c>
      <c r="M497" s="184">
        <f t="shared" si="53"/>
        <v>5.3425557826322796E-5</v>
      </c>
      <c r="N497" s="149">
        <f t="shared" si="54"/>
        <v>6419872.3519671671</v>
      </c>
      <c r="O497" s="185">
        <f t="shared" si="55"/>
        <v>0.99818172362687263</v>
      </c>
      <c r="P497" s="187">
        <f>_xlfn.XLOOKUP(C497,Analítico!D:D,Analítico!I:I,0)</f>
        <v>2.66</v>
      </c>
      <c r="Q497" s="187">
        <f>_xlfn.XLOOKUP(C497,CPUs!D:D,CPUs!I:I,0)</f>
        <v>2.66</v>
      </c>
    </row>
    <row r="498" spans="1:17" ht="25.5" customHeight="1" x14ac:dyDescent="0.25">
      <c r="A498" s="27" t="s">
        <v>1668</v>
      </c>
      <c r="B498" s="27" t="s">
        <v>196</v>
      </c>
      <c r="C498" s="180" t="s">
        <v>1669</v>
      </c>
      <c r="D498" s="27" t="s">
        <v>1665</v>
      </c>
      <c r="E498" s="27" t="s">
        <v>266</v>
      </c>
      <c r="F498" s="150" t="s">
        <v>4595</v>
      </c>
      <c r="G498" s="150"/>
      <c r="H498" s="146">
        <f t="shared" si="50"/>
        <v>20.010000000000002</v>
      </c>
      <c r="I498" s="150"/>
      <c r="J498" s="146">
        <f t="shared" si="51"/>
        <v>310.9554</v>
      </c>
      <c r="K498" s="150"/>
      <c r="L498" s="147">
        <f t="shared" si="52"/>
        <v>310.9554</v>
      </c>
      <c r="M498" s="184">
        <f t="shared" si="53"/>
        <v>5.2988518433524031E-5</v>
      </c>
      <c r="N498" s="149">
        <f t="shared" si="54"/>
        <v>6420183.3073671674</v>
      </c>
      <c r="O498" s="185">
        <f t="shared" si="55"/>
        <v>0.99823471214530612</v>
      </c>
      <c r="P498" s="187">
        <f>_xlfn.XLOOKUP(C498,Analítico!D:D,Analítico!I:I,0)</f>
        <v>20.010000000000002</v>
      </c>
      <c r="Q498" s="187">
        <f>_xlfn.XLOOKUP(C498,CPUs!D:D,CPUs!I:I,0)</f>
        <v>20.010000000000002</v>
      </c>
    </row>
    <row r="499" spans="1:17" ht="25.5" customHeight="1" x14ac:dyDescent="0.25">
      <c r="A499" s="27" t="s">
        <v>3457</v>
      </c>
      <c r="B499" s="27" t="s">
        <v>157</v>
      </c>
      <c r="C499" s="180" t="s">
        <v>3458</v>
      </c>
      <c r="D499" s="27" t="s">
        <v>1648</v>
      </c>
      <c r="E499" s="27" t="s">
        <v>259</v>
      </c>
      <c r="F499" s="150" t="s">
        <v>4596</v>
      </c>
      <c r="G499" s="150"/>
      <c r="H499" s="146">
        <f t="shared" si="50"/>
        <v>22.87</v>
      </c>
      <c r="I499" s="150"/>
      <c r="J499" s="146">
        <f t="shared" si="51"/>
        <v>315.60600000000005</v>
      </c>
      <c r="K499" s="150"/>
      <c r="L499" s="147">
        <f t="shared" si="52"/>
        <v>315.60600000000005</v>
      </c>
      <c r="M499" s="184">
        <f t="shared" si="53"/>
        <v>5.3781006371752307E-5</v>
      </c>
      <c r="N499" s="149">
        <f t="shared" si="54"/>
        <v>6420498.9133671671</v>
      </c>
      <c r="O499" s="185">
        <f t="shared" si="55"/>
        <v>0.99828849315167789</v>
      </c>
      <c r="P499" s="187">
        <f>Q499</f>
        <v>22.87</v>
      </c>
      <c r="Q499" s="187">
        <f>_xlfn.XLOOKUP(C499,CPUs!D:D,CPUs!I:I,0)</f>
        <v>22.87</v>
      </c>
    </row>
    <row r="500" spans="1:17" ht="24" customHeight="1" x14ac:dyDescent="0.25">
      <c r="A500" s="27" t="s">
        <v>1798</v>
      </c>
      <c r="B500" s="27" t="s">
        <v>157</v>
      </c>
      <c r="C500" s="180" t="s">
        <v>1799</v>
      </c>
      <c r="D500" s="27" t="s">
        <v>1648</v>
      </c>
      <c r="E500" s="27" t="s">
        <v>255</v>
      </c>
      <c r="F500" s="150" t="s">
        <v>4597</v>
      </c>
      <c r="G500" s="150"/>
      <c r="H500" s="146">
        <f t="shared" si="50"/>
        <v>2.62</v>
      </c>
      <c r="I500" s="150"/>
      <c r="J500" s="146">
        <f t="shared" si="51"/>
        <v>302.87409600000001</v>
      </c>
      <c r="K500" s="150"/>
      <c r="L500" s="147">
        <f t="shared" si="52"/>
        <v>302.87409600000001</v>
      </c>
      <c r="M500" s="184">
        <f t="shared" si="53"/>
        <v>5.1611419576353802E-5</v>
      </c>
      <c r="N500" s="149">
        <f t="shared" si="54"/>
        <v>6420801.7874631668</v>
      </c>
      <c r="O500" s="185">
        <f t="shared" si="55"/>
        <v>0.99834010457125422</v>
      </c>
      <c r="P500" s="187">
        <f>_xlfn.XLOOKUP(C500,Analítico!D:D,Analítico!I:I,0)</f>
        <v>2.62</v>
      </c>
      <c r="Q500" s="187">
        <f>_xlfn.XLOOKUP(C500,CPUs!D:D,CPUs!I:I,0)</f>
        <v>2.62</v>
      </c>
    </row>
    <row r="501" spans="1:17" ht="24" customHeight="1" x14ac:dyDescent="0.25">
      <c r="A501" s="27" t="s">
        <v>2485</v>
      </c>
      <c r="B501" s="27" t="s">
        <v>157</v>
      </c>
      <c r="C501" s="180" t="s">
        <v>2486</v>
      </c>
      <c r="D501" s="27" t="s">
        <v>1648</v>
      </c>
      <c r="E501" s="27" t="s">
        <v>164</v>
      </c>
      <c r="F501" s="150" t="s">
        <v>4430</v>
      </c>
      <c r="G501" s="150"/>
      <c r="H501" s="146">
        <f t="shared" si="50"/>
        <v>20.14</v>
      </c>
      <c r="I501" s="150"/>
      <c r="J501" s="146">
        <f t="shared" si="51"/>
        <v>302.10000000000002</v>
      </c>
      <c r="K501" s="150"/>
      <c r="L501" s="147">
        <f t="shared" si="52"/>
        <v>302.10000000000002</v>
      </c>
      <c r="M501" s="184">
        <f t="shared" si="53"/>
        <v>5.1479509340463652E-5</v>
      </c>
      <c r="N501" s="149">
        <f t="shared" si="54"/>
        <v>6421103.8874631664</v>
      </c>
      <c r="O501" s="185">
        <f t="shared" si="55"/>
        <v>0.9983915840805947</v>
      </c>
      <c r="P501" s="187">
        <f>_xlfn.XLOOKUP(C501,Analítico!D:D,Analítico!I:I,0)</f>
        <v>20.14</v>
      </c>
      <c r="Q501" s="187">
        <f>_xlfn.XLOOKUP(C501,CPUs!D:D,CPUs!I:I,0)</f>
        <v>20.14</v>
      </c>
    </row>
    <row r="502" spans="1:17" ht="24" customHeight="1" x14ac:dyDescent="0.25">
      <c r="A502" s="27" t="s">
        <v>1821</v>
      </c>
      <c r="B502" s="27" t="s">
        <v>157</v>
      </c>
      <c r="C502" s="180" t="s">
        <v>1822</v>
      </c>
      <c r="D502" s="27" t="s">
        <v>1648</v>
      </c>
      <c r="E502" s="27" t="s">
        <v>164</v>
      </c>
      <c r="F502" s="150" t="s">
        <v>4598</v>
      </c>
      <c r="G502" s="150"/>
      <c r="H502" s="146">
        <f t="shared" si="50"/>
        <v>0.26</v>
      </c>
      <c r="I502" s="150"/>
      <c r="J502" s="146">
        <f t="shared" si="51"/>
        <v>304.76644848000001</v>
      </c>
      <c r="K502" s="150"/>
      <c r="L502" s="147">
        <f t="shared" si="52"/>
        <v>304.76644848000001</v>
      </c>
      <c r="M502" s="184">
        <f t="shared" si="53"/>
        <v>5.1933886895683859E-5</v>
      </c>
      <c r="N502" s="149">
        <f t="shared" si="54"/>
        <v>6421408.6539116465</v>
      </c>
      <c r="O502" s="185">
        <f t="shared" si="55"/>
        <v>0.99844351796749042</v>
      </c>
      <c r="P502" s="187">
        <f>_xlfn.XLOOKUP(C502,Analítico!D:D,Analítico!I:I,0)</f>
        <v>0.26</v>
      </c>
      <c r="Q502" s="187">
        <f>_xlfn.XLOOKUP(C502,CPUs!D:D,CPUs!I:I,0)</f>
        <v>0.26</v>
      </c>
    </row>
    <row r="503" spans="1:17" ht="24" customHeight="1" x14ac:dyDescent="0.25">
      <c r="A503" s="27" t="s">
        <v>3334</v>
      </c>
      <c r="B503" s="27" t="s">
        <v>204</v>
      </c>
      <c r="C503" s="180" t="s">
        <v>3335</v>
      </c>
      <c r="D503" s="27" t="s">
        <v>1648</v>
      </c>
      <c r="E503" s="27" t="s">
        <v>2078</v>
      </c>
      <c r="F503" s="150" t="s">
        <v>4599</v>
      </c>
      <c r="G503" s="150"/>
      <c r="H503" s="146">
        <f t="shared" si="50"/>
        <v>9.6199999999999992</v>
      </c>
      <c r="I503" s="150"/>
      <c r="J503" s="146">
        <f t="shared" si="51"/>
        <v>296.94727399999999</v>
      </c>
      <c r="K503" s="150"/>
      <c r="L503" s="147">
        <f t="shared" si="52"/>
        <v>296.94727399999999</v>
      </c>
      <c r="M503" s="184">
        <f t="shared" si="53"/>
        <v>5.0601456357193705E-5</v>
      </c>
      <c r="N503" s="149">
        <f t="shared" si="54"/>
        <v>6421705.6011856468</v>
      </c>
      <c r="O503" s="185">
        <f t="shared" si="55"/>
        <v>0.99849411942384758</v>
      </c>
      <c r="P503" s="187">
        <f>_xlfn.XLOOKUP(C503,Analítico!D:D,Analítico!I:I,0)</f>
        <v>9.6199999999999992</v>
      </c>
      <c r="Q503" s="187">
        <f>_xlfn.XLOOKUP(C503,CPUs!D:D,CPUs!I:I,0)</f>
        <v>9.6199999999999992</v>
      </c>
    </row>
    <row r="504" spans="1:17" ht="24" customHeight="1" x14ac:dyDescent="0.25">
      <c r="A504" s="27" t="s">
        <v>1951</v>
      </c>
      <c r="B504" s="27" t="s">
        <v>162</v>
      </c>
      <c r="C504" s="180" t="s">
        <v>1952</v>
      </c>
      <c r="D504" s="27" t="s">
        <v>1648</v>
      </c>
      <c r="E504" s="27" t="s">
        <v>164</v>
      </c>
      <c r="F504" s="150" t="s">
        <v>4600</v>
      </c>
      <c r="G504" s="150"/>
      <c r="H504" s="146">
        <f t="shared" si="50"/>
        <v>1.89</v>
      </c>
      <c r="I504" s="150"/>
      <c r="J504" s="146">
        <f t="shared" si="51"/>
        <v>301.72337999999996</v>
      </c>
      <c r="K504" s="150"/>
      <c r="L504" s="147">
        <f t="shared" si="52"/>
        <v>301.72337999999996</v>
      </c>
      <c r="M504" s="184">
        <f t="shared" si="53"/>
        <v>5.1415331211341477E-5</v>
      </c>
      <c r="N504" s="149">
        <f t="shared" si="54"/>
        <v>6422007.3245656472</v>
      </c>
      <c r="O504" s="185">
        <f t="shared" si="55"/>
        <v>0.99854553475505892</v>
      </c>
      <c r="P504" s="187">
        <f>_xlfn.XLOOKUP(C504,Analítico!D:D,Analítico!I:I,0)</f>
        <v>1.89</v>
      </c>
      <c r="Q504" s="187">
        <f>_xlfn.XLOOKUP(C504,CPUs!D:D,CPUs!I:I,0)</f>
        <v>1.89</v>
      </c>
    </row>
    <row r="505" spans="1:17" ht="24" customHeight="1" x14ac:dyDescent="0.25">
      <c r="A505" s="27" t="s">
        <v>2407</v>
      </c>
      <c r="B505" s="27" t="s">
        <v>157</v>
      </c>
      <c r="C505" s="180" t="s">
        <v>2408</v>
      </c>
      <c r="D505" s="27" t="s">
        <v>1648</v>
      </c>
      <c r="E505" s="27" t="s">
        <v>164</v>
      </c>
      <c r="F505" s="150" t="s">
        <v>4351</v>
      </c>
      <c r="G505" s="150"/>
      <c r="H505" s="146">
        <f t="shared" si="50"/>
        <v>13.4</v>
      </c>
      <c r="I505" s="150"/>
      <c r="J505" s="146">
        <f t="shared" si="51"/>
        <v>294.8</v>
      </c>
      <c r="K505" s="150"/>
      <c r="L505" s="147">
        <f t="shared" si="52"/>
        <v>294.8</v>
      </c>
      <c r="M505" s="184">
        <f t="shared" si="53"/>
        <v>5.0235549002213451E-5</v>
      </c>
      <c r="N505" s="149">
        <f t="shared" si="54"/>
        <v>6422302.124565647</v>
      </c>
      <c r="O505" s="185">
        <f t="shared" si="55"/>
        <v>0.9985957703040611</v>
      </c>
      <c r="P505" s="187">
        <f>_xlfn.XLOOKUP(C505,Analítico!D:D,Analítico!I:I,0)</f>
        <v>13.4</v>
      </c>
      <c r="Q505" s="187">
        <f>_xlfn.XLOOKUP(C505,CPUs!D:D,CPUs!I:I,0)</f>
        <v>13.4</v>
      </c>
    </row>
    <row r="506" spans="1:17" ht="25.5" customHeight="1" x14ac:dyDescent="0.25">
      <c r="A506" s="27" t="s">
        <v>2360</v>
      </c>
      <c r="B506" s="27" t="s">
        <v>162</v>
      </c>
      <c r="C506" s="180" t="s">
        <v>2361</v>
      </c>
      <c r="D506" s="27" t="s">
        <v>1648</v>
      </c>
      <c r="E506" s="27" t="s">
        <v>164</v>
      </c>
      <c r="F506" s="150" t="s">
        <v>4359</v>
      </c>
      <c r="G506" s="150"/>
      <c r="H506" s="146">
        <f t="shared" si="50"/>
        <v>147.33000000000001</v>
      </c>
      <c r="I506" s="150"/>
      <c r="J506" s="146">
        <f t="shared" si="51"/>
        <v>294.66000000000003</v>
      </c>
      <c r="K506" s="150"/>
      <c r="L506" s="147">
        <f t="shared" si="52"/>
        <v>294.66000000000003</v>
      </c>
      <c r="M506" s="184">
        <f t="shared" si="53"/>
        <v>5.0211692228603178E-5</v>
      </c>
      <c r="N506" s="149">
        <f t="shared" si="54"/>
        <v>6422596.7845656471</v>
      </c>
      <c r="O506" s="185">
        <f t="shared" si="55"/>
        <v>0.99864598199628973</v>
      </c>
      <c r="P506" s="187">
        <f>_xlfn.XLOOKUP(C506,Analítico!D:D,Analítico!I:I,0)</f>
        <v>147.33000000000001</v>
      </c>
      <c r="Q506" s="187">
        <f>_xlfn.XLOOKUP(C506,CPUs!D:D,CPUs!I:I,0)</f>
        <v>147.33000000000001</v>
      </c>
    </row>
    <row r="507" spans="1:17" ht="25.5" customHeight="1" x14ac:dyDescent="0.25">
      <c r="A507" s="27" t="s">
        <v>2676</v>
      </c>
      <c r="B507" s="27" t="s">
        <v>162</v>
      </c>
      <c r="C507" s="180" t="s">
        <v>940</v>
      </c>
      <c r="D507" s="27" t="s">
        <v>1648</v>
      </c>
      <c r="E507" s="27" t="s">
        <v>164</v>
      </c>
      <c r="F507" s="150" t="s">
        <v>4280</v>
      </c>
      <c r="G507" s="150"/>
      <c r="H507" s="146">
        <f t="shared" si="50"/>
        <v>30.871691344262295</v>
      </c>
      <c r="I507" s="150"/>
      <c r="J507" s="146">
        <f t="shared" si="51"/>
        <v>555.69044419672127</v>
      </c>
      <c r="K507" s="150"/>
      <c r="L507" s="147">
        <f t="shared" si="52"/>
        <v>555.69044419672127</v>
      </c>
      <c r="M507" s="184">
        <f t="shared" si="53"/>
        <v>9.4692722318541887E-5</v>
      </c>
      <c r="N507" s="149">
        <f t="shared" si="54"/>
        <v>6423152.4750098437</v>
      </c>
      <c r="O507" s="185">
        <f t="shared" si="55"/>
        <v>0.99874067471860828</v>
      </c>
      <c r="P507" s="187">
        <f>_xlfn.XLOOKUP(C507,Analítico!D:D,Analítico!I:I,0)</f>
        <v>30.871691344262295</v>
      </c>
      <c r="Q507" s="187">
        <f>_xlfn.XLOOKUP(C507,CPUs!D:D,CPUs!I:I,0)</f>
        <v>30.871691344262295</v>
      </c>
    </row>
    <row r="508" spans="1:17" ht="24" customHeight="1" x14ac:dyDescent="0.25">
      <c r="A508" s="27" t="s">
        <v>1972</v>
      </c>
      <c r="B508" s="27" t="s">
        <v>157</v>
      </c>
      <c r="C508" s="180" t="s">
        <v>1973</v>
      </c>
      <c r="D508" s="27" t="s">
        <v>1648</v>
      </c>
      <c r="E508" s="27" t="s">
        <v>259</v>
      </c>
      <c r="F508" s="150" t="s">
        <v>4601</v>
      </c>
      <c r="G508" s="150"/>
      <c r="H508" s="146">
        <f t="shared" si="50"/>
        <v>29.15</v>
      </c>
      <c r="I508" s="150"/>
      <c r="J508" s="146">
        <f t="shared" si="51"/>
        <v>289.85969743499999</v>
      </c>
      <c r="K508" s="150"/>
      <c r="L508" s="147">
        <f t="shared" si="52"/>
        <v>289.85969743499999</v>
      </c>
      <c r="M508" s="184">
        <f t="shared" si="53"/>
        <v>4.9393694146074306E-5</v>
      </c>
      <c r="N508" s="149">
        <f t="shared" si="54"/>
        <v>6423442.3347072788</v>
      </c>
      <c r="O508" s="185">
        <f t="shared" si="55"/>
        <v>0.99879006841275431</v>
      </c>
      <c r="P508" s="187">
        <f>_xlfn.XLOOKUP(C508,Analítico!D:D,Analítico!I:I,0)</f>
        <v>29.15</v>
      </c>
      <c r="Q508" s="187">
        <f>_xlfn.XLOOKUP(C508,CPUs!D:D,CPUs!I:I,0)</f>
        <v>29.15</v>
      </c>
    </row>
    <row r="509" spans="1:17" ht="25.5" customHeight="1" x14ac:dyDescent="0.25">
      <c r="A509" s="27" t="s">
        <v>1992</v>
      </c>
      <c r="B509" s="27" t="s">
        <v>157</v>
      </c>
      <c r="C509" s="180" t="s">
        <v>1993</v>
      </c>
      <c r="D509" s="27" t="s">
        <v>1648</v>
      </c>
      <c r="E509" s="27" t="s">
        <v>255</v>
      </c>
      <c r="F509" s="150" t="s">
        <v>4602</v>
      </c>
      <c r="G509" s="150"/>
      <c r="H509" s="146">
        <f t="shared" si="50"/>
        <v>34.85</v>
      </c>
      <c r="I509" s="150"/>
      <c r="J509" s="146">
        <f t="shared" si="51"/>
        <v>289.08075000000002</v>
      </c>
      <c r="K509" s="150"/>
      <c r="L509" s="147">
        <f t="shared" si="52"/>
        <v>289.08075000000002</v>
      </c>
      <c r="M509" s="184">
        <f t="shared" si="53"/>
        <v>4.9260957198852162E-5</v>
      </c>
      <c r="N509" s="149">
        <f t="shared" si="54"/>
        <v>6423731.4154572785</v>
      </c>
      <c r="O509" s="185">
        <f t="shared" si="55"/>
        <v>0.99883932936995312</v>
      </c>
      <c r="P509" s="187">
        <f>_xlfn.XLOOKUP(C509,Analítico!D:D,Analítico!I:I,0)</f>
        <v>34.85</v>
      </c>
      <c r="Q509" s="187">
        <f>_xlfn.XLOOKUP(C509,CPUs!D:D,CPUs!I:I,0)</f>
        <v>34.85</v>
      </c>
    </row>
    <row r="510" spans="1:17" ht="25.5" customHeight="1" x14ac:dyDescent="0.25">
      <c r="A510" s="27" t="s">
        <v>2503</v>
      </c>
      <c r="B510" s="27" t="s">
        <v>157</v>
      </c>
      <c r="C510" s="180" t="s">
        <v>2504</v>
      </c>
      <c r="D510" s="27" t="s">
        <v>1648</v>
      </c>
      <c r="E510" s="27" t="s">
        <v>164</v>
      </c>
      <c r="F510" s="150" t="s">
        <v>4412</v>
      </c>
      <c r="G510" s="150"/>
      <c r="H510" s="146">
        <f t="shared" si="50"/>
        <v>17.940000000000001</v>
      </c>
      <c r="I510" s="150"/>
      <c r="J510" s="146">
        <f t="shared" si="51"/>
        <v>287.04000000000002</v>
      </c>
      <c r="K510" s="150"/>
      <c r="L510" s="147">
        <f t="shared" si="52"/>
        <v>287.04000000000002</v>
      </c>
      <c r="M510" s="184">
        <f t="shared" si="53"/>
        <v>4.8913202122100914E-5</v>
      </c>
      <c r="N510" s="149">
        <f t="shared" si="54"/>
        <v>6424018.4554572785</v>
      </c>
      <c r="O510" s="185">
        <f t="shared" si="55"/>
        <v>0.9988882425720752</v>
      </c>
      <c r="P510" s="187">
        <f>_xlfn.XLOOKUP(C510,Analítico!D:D,Analítico!I:I,0)</f>
        <v>17.940000000000001</v>
      </c>
      <c r="Q510" s="187">
        <f>_xlfn.XLOOKUP(C510,CPUs!D:D,CPUs!I:I,0)</f>
        <v>17.940000000000001</v>
      </c>
    </row>
    <row r="511" spans="1:17" ht="39" customHeight="1" x14ac:dyDescent="0.25">
      <c r="A511" s="27" t="s">
        <v>2665</v>
      </c>
      <c r="B511" s="27" t="s">
        <v>157</v>
      </c>
      <c r="C511" s="180" t="s">
        <v>2666</v>
      </c>
      <c r="D511" s="27" t="s">
        <v>1648</v>
      </c>
      <c r="E511" s="27" t="s">
        <v>255</v>
      </c>
      <c r="F511" s="150" t="s">
        <v>4385</v>
      </c>
      <c r="G511" s="150"/>
      <c r="H511" s="146">
        <f t="shared" si="50"/>
        <v>47.82</v>
      </c>
      <c r="I511" s="150"/>
      <c r="J511" s="146">
        <f t="shared" si="51"/>
        <v>286.92</v>
      </c>
      <c r="K511" s="150"/>
      <c r="L511" s="147">
        <f t="shared" si="52"/>
        <v>286.92</v>
      </c>
      <c r="M511" s="184">
        <f t="shared" si="53"/>
        <v>4.8892753459006394E-5</v>
      </c>
      <c r="N511" s="149">
        <f t="shared" si="54"/>
        <v>6424305.3754572785</v>
      </c>
      <c r="O511" s="185">
        <f t="shared" si="55"/>
        <v>0.99893713532553419</v>
      </c>
      <c r="P511" s="187">
        <f>_xlfn.XLOOKUP(C511,Analítico!D:D,Analítico!I:I,0)</f>
        <v>47.82</v>
      </c>
      <c r="Q511" s="187">
        <f>_xlfn.XLOOKUP(C511,CPUs!D:D,CPUs!I:I,0)</f>
        <v>47.82</v>
      </c>
    </row>
    <row r="512" spans="1:17" ht="39" customHeight="1" x14ac:dyDescent="0.25">
      <c r="A512" s="27" t="s">
        <v>2249</v>
      </c>
      <c r="B512" s="27" t="s">
        <v>157</v>
      </c>
      <c r="C512" s="180" t="s">
        <v>2250</v>
      </c>
      <c r="D512" s="27" t="s">
        <v>1648</v>
      </c>
      <c r="E512" s="27" t="s">
        <v>164</v>
      </c>
      <c r="F512" s="150" t="s">
        <v>4603</v>
      </c>
      <c r="G512" s="150"/>
      <c r="H512" s="146">
        <f t="shared" si="50"/>
        <v>0.93</v>
      </c>
      <c r="I512" s="150"/>
      <c r="J512" s="146">
        <f t="shared" si="51"/>
        <v>280.86</v>
      </c>
      <c r="K512" s="150"/>
      <c r="L512" s="147">
        <f t="shared" si="52"/>
        <v>280.86</v>
      </c>
      <c r="M512" s="184">
        <f t="shared" si="53"/>
        <v>4.7860095972732941E-5</v>
      </c>
      <c r="N512" s="149">
        <f t="shared" si="54"/>
        <v>6424586.2354572788</v>
      </c>
      <c r="O512" s="185">
        <f t="shared" si="55"/>
        <v>0.99898499542150687</v>
      </c>
      <c r="P512" s="187">
        <f>_xlfn.XLOOKUP(C512,Analítico!D:D,Analítico!I:I,0)</f>
        <v>0.93</v>
      </c>
      <c r="Q512" s="187">
        <f>_xlfn.XLOOKUP(C512,CPUs!D:D,CPUs!I:I,0)</f>
        <v>0.93</v>
      </c>
    </row>
    <row r="513" spans="1:17" ht="24" customHeight="1" x14ac:dyDescent="0.25">
      <c r="A513" s="27" t="s">
        <v>2327</v>
      </c>
      <c r="B513" s="27" t="s">
        <v>157</v>
      </c>
      <c r="C513" s="180" t="s">
        <v>2328</v>
      </c>
      <c r="D513" s="27" t="s">
        <v>1648</v>
      </c>
      <c r="E513" s="27" t="s">
        <v>164</v>
      </c>
      <c r="F513" s="150" t="s">
        <v>4410</v>
      </c>
      <c r="G513" s="150"/>
      <c r="H513" s="146">
        <f t="shared" si="50"/>
        <v>70.760000000000005</v>
      </c>
      <c r="I513" s="150"/>
      <c r="J513" s="146">
        <f t="shared" si="51"/>
        <v>283.04000000000002</v>
      </c>
      <c r="K513" s="150"/>
      <c r="L513" s="147">
        <f t="shared" si="52"/>
        <v>283.04000000000002</v>
      </c>
      <c r="M513" s="184">
        <f t="shared" si="53"/>
        <v>4.8231580018950119E-5</v>
      </c>
      <c r="N513" s="149">
        <f t="shared" si="54"/>
        <v>6424869.2754572788</v>
      </c>
      <c r="O513" s="185">
        <f t="shared" si="55"/>
        <v>0.99903322700152586</v>
      </c>
      <c r="P513" s="187">
        <f>_xlfn.XLOOKUP(C513,Analítico!D:D,Analítico!I:I,0)</f>
        <v>70.760000000000005</v>
      </c>
      <c r="Q513" s="187">
        <f>_xlfn.XLOOKUP(C513,CPUs!D:D,CPUs!I:I,0)</f>
        <v>70.760000000000005</v>
      </c>
    </row>
    <row r="514" spans="1:17" ht="25.5" customHeight="1" x14ac:dyDescent="0.25">
      <c r="A514" s="27" t="s">
        <v>1739</v>
      </c>
      <c r="B514" s="27" t="s">
        <v>196</v>
      </c>
      <c r="C514" s="180" t="s">
        <v>1740</v>
      </c>
      <c r="D514" s="27" t="s">
        <v>1648</v>
      </c>
      <c r="E514" s="27" t="s">
        <v>164</v>
      </c>
      <c r="F514" s="150" t="s">
        <v>4536</v>
      </c>
      <c r="G514" s="150"/>
      <c r="H514" s="146">
        <f t="shared" si="50"/>
        <v>155.66</v>
      </c>
      <c r="I514" s="150"/>
      <c r="J514" s="146">
        <f t="shared" si="51"/>
        <v>280.18799999999999</v>
      </c>
      <c r="K514" s="150"/>
      <c r="L514" s="147">
        <f t="shared" si="52"/>
        <v>280.18799999999999</v>
      </c>
      <c r="M514" s="184">
        <f t="shared" si="53"/>
        <v>4.7745583459403599E-5</v>
      </c>
      <c r="N514" s="149">
        <f t="shared" si="54"/>
        <v>6425149.4634572789</v>
      </c>
      <c r="O514" s="185">
        <f t="shared" si="55"/>
        <v>0.99908097258498529</v>
      </c>
      <c r="P514" s="187">
        <f>_xlfn.XLOOKUP(C514,Analítico!D:D,Analítico!I:I,0)</f>
        <v>155.66</v>
      </c>
      <c r="Q514" s="187">
        <f>_xlfn.XLOOKUP(C514,CPUs!D:D,CPUs!I:I,0)</f>
        <v>155.66</v>
      </c>
    </row>
    <row r="515" spans="1:17" ht="39" customHeight="1" x14ac:dyDescent="0.25">
      <c r="A515" s="27" t="s">
        <v>3002</v>
      </c>
      <c r="B515" s="27" t="s">
        <v>162</v>
      </c>
      <c r="C515" s="180" t="s">
        <v>1334</v>
      </c>
      <c r="D515" s="27" t="s">
        <v>1648</v>
      </c>
      <c r="E515" s="27" t="s">
        <v>164</v>
      </c>
      <c r="F515" s="150" t="s">
        <v>4430</v>
      </c>
      <c r="G515" s="150"/>
      <c r="H515" s="146">
        <f t="shared" si="50"/>
        <v>20.583812991803281</v>
      </c>
      <c r="I515" s="150"/>
      <c r="J515" s="146">
        <f t="shared" si="51"/>
        <v>308.75719487704924</v>
      </c>
      <c r="K515" s="150"/>
      <c r="L515" s="147">
        <f t="shared" si="52"/>
        <v>308.75719487704924</v>
      </c>
      <c r="M515" s="184">
        <f t="shared" si="53"/>
        <v>5.2613932133758397E-5</v>
      </c>
      <c r="N515" s="149">
        <f t="shared" si="54"/>
        <v>6425458.2206521556</v>
      </c>
      <c r="O515" s="185">
        <f t="shared" si="55"/>
        <v>0.99913358651711903</v>
      </c>
      <c r="P515" s="187">
        <f>_xlfn.XLOOKUP(C515,Analítico!D:D,Analítico!I:I,0)</f>
        <v>20.583812991803281</v>
      </c>
      <c r="Q515" s="187">
        <f>_xlfn.XLOOKUP(C515,CPUs!D:D,CPUs!I:I,0)</f>
        <v>20.583812991803281</v>
      </c>
    </row>
    <row r="516" spans="1:17" ht="24" customHeight="1" x14ac:dyDescent="0.25">
      <c r="A516" s="27" t="s">
        <v>3973</v>
      </c>
      <c r="B516" s="27" t="s">
        <v>157</v>
      </c>
      <c r="C516" s="180" t="s">
        <v>3974</v>
      </c>
      <c r="D516" s="27" t="s">
        <v>1648</v>
      </c>
      <c r="E516" s="27" t="s">
        <v>164</v>
      </c>
      <c r="F516" s="150" t="s">
        <v>4604</v>
      </c>
      <c r="G516" s="150"/>
      <c r="H516" s="146">
        <f t="shared" si="50"/>
        <v>8.3800000000000008</v>
      </c>
      <c r="I516" s="150"/>
      <c r="J516" s="146">
        <f t="shared" si="51"/>
        <v>284.92</v>
      </c>
      <c r="K516" s="150"/>
      <c r="L516" s="147">
        <f t="shared" si="52"/>
        <v>284.92</v>
      </c>
      <c r="M516" s="184">
        <f t="shared" si="53"/>
        <v>4.8551942407430993E-5</v>
      </c>
      <c r="N516" s="149">
        <f t="shared" si="54"/>
        <v>6425743.1406521555</v>
      </c>
      <c r="O516" s="185">
        <f t="shared" si="55"/>
        <v>0.99918213845952641</v>
      </c>
      <c r="P516" s="187">
        <f>Q516</f>
        <v>8.3800000000000008</v>
      </c>
      <c r="Q516" s="187">
        <f>_xlfn.XLOOKUP(C516,CPUs!D:D,CPUs!I:I,0)</f>
        <v>8.3800000000000008</v>
      </c>
    </row>
    <row r="517" spans="1:17" ht="24" customHeight="1" x14ac:dyDescent="0.25">
      <c r="A517" s="27" t="s">
        <v>2020</v>
      </c>
      <c r="B517" s="27" t="s">
        <v>162</v>
      </c>
      <c r="C517" s="180" t="s">
        <v>2021</v>
      </c>
      <c r="D517" s="27" t="s">
        <v>1648</v>
      </c>
      <c r="E517" s="27" t="s">
        <v>164</v>
      </c>
      <c r="F517" s="150" t="s">
        <v>4605</v>
      </c>
      <c r="G517" s="150"/>
      <c r="H517" s="146">
        <f t="shared" si="50"/>
        <v>2.1</v>
      </c>
      <c r="I517" s="150"/>
      <c r="J517" s="146">
        <f t="shared" si="51"/>
        <v>277.36245600000001</v>
      </c>
      <c r="K517" s="150"/>
      <c r="L517" s="147">
        <f t="shared" si="52"/>
        <v>277.36245600000001</v>
      </c>
      <c r="M517" s="184">
        <f t="shared" si="53"/>
        <v>4.7264095148447328E-5</v>
      </c>
      <c r="N517" s="149">
        <f t="shared" si="54"/>
        <v>6426020.5031081559</v>
      </c>
      <c r="O517" s="185">
        <f t="shared" si="55"/>
        <v>0.99922940255467485</v>
      </c>
      <c r="P517" s="187">
        <f>_xlfn.XLOOKUP(C517,Analítico!D:D,Analítico!I:I,0)</f>
        <v>2.1</v>
      </c>
      <c r="Q517" s="187">
        <f>_xlfn.XLOOKUP(C517,CPUs!D:D,CPUs!I:I,0)</f>
        <v>2.1</v>
      </c>
    </row>
    <row r="518" spans="1:17" ht="25.5" customHeight="1" x14ac:dyDescent="0.25">
      <c r="A518" s="27" t="s">
        <v>1681</v>
      </c>
      <c r="B518" s="27" t="s">
        <v>196</v>
      </c>
      <c r="C518" s="180" t="s">
        <v>1682</v>
      </c>
      <c r="D518" s="27" t="s">
        <v>1665</v>
      </c>
      <c r="E518" s="27" t="s">
        <v>266</v>
      </c>
      <c r="F518" s="150" t="s">
        <v>4606</v>
      </c>
      <c r="G518" s="150"/>
      <c r="H518" s="146">
        <f t="shared" si="50"/>
        <v>29.18</v>
      </c>
      <c r="I518" s="150"/>
      <c r="J518" s="146">
        <f t="shared" si="51"/>
        <v>273.12479999999999</v>
      </c>
      <c r="K518" s="150"/>
      <c r="L518" s="147">
        <f t="shared" si="52"/>
        <v>273.12479999999999</v>
      </c>
      <c r="M518" s="184">
        <f t="shared" si="53"/>
        <v>4.6541975149659928E-5</v>
      </c>
      <c r="N518" s="149">
        <f t="shared" si="54"/>
        <v>6426293.6279081563</v>
      </c>
      <c r="O518" s="185">
        <f t="shared" si="55"/>
        <v>0.99927594452982449</v>
      </c>
      <c r="P518" s="187">
        <f>_xlfn.XLOOKUP(C518,Analítico!D:D,Analítico!I:I,0)</f>
        <v>29.18</v>
      </c>
      <c r="Q518" s="187">
        <f>_xlfn.XLOOKUP(C518,CPUs!D:D,CPUs!I:I,0)</f>
        <v>29.18</v>
      </c>
    </row>
    <row r="519" spans="1:17" ht="39" customHeight="1" x14ac:dyDescent="0.25">
      <c r="A519" s="27" t="s">
        <v>2201</v>
      </c>
      <c r="B519" s="27" t="s">
        <v>157</v>
      </c>
      <c r="C519" s="180" t="s">
        <v>2202</v>
      </c>
      <c r="D519" s="27" t="s">
        <v>1648</v>
      </c>
      <c r="E519" s="27" t="s">
        <v>164</v>
      </c>
      <c r="F519" s="150" t="s">
        <v>4607</v>
      </c>
      <c r="G519" s="150"/>
      <c r="H519" s="146">
        <f t="shared" ref="H519:H582" si="56">P519</f>
        <v>5.35</v>
      </c>
      <c r="I519" s="150"/>
      <c r="J519" s="146">
        <f t="shared" ref="J519:J582" si="57">F519*H519</f>
        <v>272.84999999999997</v>
      </c>
      <c r="K519" s="150"/>
      <c r="L519" s="147">
        <f t="shared" ref="L519:L582" si="58">J519+K519</f>
        <v>272.84999999999997</v>
      </c>
      <c r="M519" s="184">
        <f t="shared" ref="M519:M582" si="59">L519/$M$909</f>
        <v>4.6495147711173467E-5</v>
      </c>
      <c r="N519" s="149">
        <f t="shared" si="54"/>
        <v>6426566.4779081559</v>
      </c>
      <c r="O519" s="185">
        <f t="shared" si="55"/>
        <v>0.99932243967753565</v>
      </c>
      <c r="P519" s="187">
        <f>_xlfn.XLOOKUP(C519,Analítico!D:D,Analítico!I:I,0)</f>
        <v>5.35</v>
      </c>
      <c r="Q519" s="187">
        <f>_xlfn.XLOOKUP(C519,CPUs!D:D,CPUs!I:I,0)</f>
        <v>5.35</v>
      </c>
    </row>
    <row r="520" spans="1:17" ht="25.5" customHeight="1" x14ac:dyDescent="0.25">
      <c r="A520" s="27" t="s">
        <v>2072</v>
      </c>
      <c r="B520" s="27" t="s">
        <v>157</v>
      </c>
      <c r="C520" s="180" t="s">
        <v>2073</v>
      </c>
      <c r="D520" s="27" t="s">
        <v>1648</v>
      </c>
      <c r="E520" s="27" t="s">
        <v>259</v>
      </c>
      <c r="F520" s="150" t="s">
        <v>4608</v>
      </c>
      <c r="G520" s="150"/>
      <c r="H520" s="146">
        <f t="shared" si="56"/>
        <v>27.4</v>
      </c>
      <c r="I520" s="150"/>
      <c r="J520" s="146">
        <f t="shared" si="57"/>
        <v>271.2899208</v>
      </c>
      <c r="K520" s="150"/>
      <c r="L520" s="147">
        <f t="shared" si="58"/>
        <v>271.2899208</v>
      </c>
      <c r="M520" s="184">
        <f t="shared" si="59"/>
        <v>4.6229301594827021E-5</v>
      </c>
      <c r="N520" s="149">
        <f t="shared" ref="N520:N583" si="60">N519+L520</f>
        <v>6426837.7678289562</v>
      </c>
      <c r="O520" s="185">
        <f t="shared" ref="O520:O583" si="61">M520+O519</f>
        <v>0.99936866897913046</v>
      </c>
      <c r="P520" s="187">
        <f>_xlfn.XLOOKUP(C520,Analítico!D:D,Analítico!I:I,0)</f>
        <v>27.4</v>
      </c>
      <c r="Q520" s="187">
        <f>_xlfn.XLOOKUP(C520,CPUs!D:D,CPUs!I:I,0)</f>
        <v>27.4</v>
      </c>
    </row>
    <row r="521" spans="1:17" ht="39" customHeight="1" x14ac:dyDescent="0.25">
      <c r="A521" s="27" t="s">
        <v>3675</v>
      </c>
      <c r="B521" s="27" t="s">
        <v>594</v>
      </c>
      <c r="C521" s="180" t="s">
        <v>3676</v>
      </c>
      <c r="D521" s="27" t="s">
        <v>1648</v>
      </c>
      <c r="E521" s="27" t="s">
        <v>596</v>
      </c>
      <c r="F521" s="150" t="s">
        <v>4609</v>
      </c>
      <c r="G521" s="150"/>
      <c r="H521" s="146">
        <f t="shared" si="56"/>
        <v>4.5</v>
      </c>
      <c r="I521" s="150"/>
      <c r="J521" s="146">
        <f t="shared" si="57"/>
        <v>273.75287985</v>
      </c>
      <c r="K521" s="150"/>
      <c r="L521" s="147">
        <f t="shared" si="58"/>
        <v>273.75287985</v>
      </c>
      <c r="M521" s="184">
        <f t="shared" si="59"/>
        <v>4.6649003426735844E-5</v>
      </c>
      <c r="N521" s="149">
        <f t="shared" si="60"/>
        <v>6427111.5207088059</v>
      </c>
      <c r="O521" s="185">
        <f t="shared" si="61"/>
        <v>0.99941531798255723</v>
      </c>
      <c r="P521" s="187">
        <f>Q521</f>
        <v>4.5</v>
      </c>
      <c r="Q521" s="187">
        <f>_xlfn.XLOOKUP(C521,CPUs!D:D,CPUs!I:I,0)</f>
        <v>4.5</v>
      </c>
    </row>
    <row r="522" spans="1:17" ht="24" customHeight="1" x14ac:dyDescent="0.25">
      <c r="A522" s="27" t="s">
        <v>1699</v>
      </c>
      <c r="B522" s="27" t="s">
        <v>196</v>
      </c>
      <c r="C522" s="180" t="s">
        <v>1700</v>
      </c>
      <c r="D522" s="27" t="s">
        <v>1648</v>
      </c>
      <c r="E522" s="27" t="s">
        <v>259</v>
      </c>
      <c r="F522" s="150" t="s">
        <v>4610</v>
      </c>
      <c r="G522" s="150"/>
      <c r="H522" s="146">
        <f t="shared" si="56"/>
        <v>14.31</v>
      </c>
      <c r="I522" s="150"/>
      <c r="J522" s="146">
        <f t="shared" si="57"/>
        <v>267.45390000000003</v>
      </c>
      <c r="K522" s="150"/>
      <c r="L522" s="147">
        <f t="shared" si="58"/>
        <v>267.45390000000003</v>
      </c>
      <c r="M522" s="184">
        <f t="shared" si="59"/>
        <v>4.5575622453470477E-5</v>
      </c>
      <c r="N522" s="149">
        <f t="shared" si="60"/>
        <v>6427378.974608806</v>
      </c>
      <c r="O522" s="185">
        <f t="shared" si="61"/>
        <v>0.99946089360501067</v>
      </c>
      <c r="P522" s="187">
        <f>_xlfn.XLOOKUP(C522,Analítico!D:D,Analítico!I:I,0)</f>
        <v>14.31</v>
      </c>
      <c r="Q522" s="187">
        <f>_xlfn.XLOOKUP(C522,CPUs!D:D,CPUs!I:I,0)</f>
        <v>14.31</v>
      </c>
    </row>
    <row r="523" spans="1:17" ht="24" customHeight="1" x14ac:dyDescent="0.25">
      <c r="A523" s="27" t="s">
        <v>1761</v>
      </c>
      <c r="B523" s="27" t="s">
        <v>196</v>
      </c>
      <c r="C523" s="180" t="s">
        <v>1762</v>
      </c>
      <c r="D523" s="27" t="s">
        <v>1648</v>
      </c>
      <c r="E523" s="27" t="s">
        <v>164</v>
      </c>
      <c r="F523" s="150" t="s">
        <v>4611</v>
      </c>
      <c r="G523" s="150"/>
      <c r="H523" s="146">
        <f t="shared" si="56"/>
        <v>49.47</v>
      </c>
      <c r="I523" s="150"/>
      <c r="J523" s="146">
        <f t="shared" si="57"/>
        <v>267.13800000000003</v>
      </c>
      <c r="K523" s="150"/>
      <c r="L523" s="147">
        <f t="shared" si="58"/>
        <v>267.13800000000003</v>
      </c>
      <c r="M523" s="184">
        <f t="shared" si="59"/>
        <v>4.5521791347874145E-5</v>
      </c>
      <c r="N523" s="149">
        <f t="shared" si="60"/>
        <v>6427646.1126088062</v>
      </c>
      <c r="O523" s="185">
        <f t="shared" si="61"/>
        <v>0.99950641539635854</v>
      </c>
      <c r="P523" s="187">
        <f>_xlfn.XLOOKUP(C523,Analítico!D:D,Analítico!I:I,0)</f>
        <v>49.47</v>
      </c>
      <c r="Q523" s="187">
        <f>_xlfn.XLOOKUP(C523,CPUs!D:D,CPUs!I:I,0)</f>
        <v>49.47</v>
      </c>
    </row>
    <row r="524" spans="1:17" ht="39" customHeight="1" x14ac:dyDescent="0.25">
      <c r="A524" s="27" t="s">
        <v>2800</v>
      </c>
      <c r="B524" s="27" t="s">
        <v>157</v>
      </c>
      <c r="C524" s="180" t="s">
        <v>2801</v>
      </c>
      <c r="D524" s="27" t="s">
        <v>1648</v>
      </c>
      <c r="E524" s="27" t="s">
        <v>164</v>
      </c>
      <c r="F524" s="150" t="s">
        <v>4385</v>
      </c>
      <c r="G524" s="150"/>
      <c r="H524" s="146">
        <f t="shared" si="56"/>
        <v>44.3</v>
      </c>
      <c r="I524" s="150"/>
      <c r="J524" s="146">
        <f t="shared" si="57"/>
        <v>265.79999999999995</v>
      </c>
      <c r="K524" s="150"/>
      <c r="L524" s="147">
        <f t="shared" si="58"/>
        <v>265.79999999999995</v>
      </c>
      <c r="M524" s="184">
        <f t="shared" si="59"/>
        <v>4.5293788754370189E-5</v>
      </c>
      <c r="N524" s="149">
        <f t="shared" si="60"/>
        <v>6427911.912608806</v>
      </c>
      <c r="O524" s="185">
        <f t="shared" si="61"/>
        <v>0.99955170918511294</v>
      </c>
      <c r="P524" s="187">
        <f>_xlfn.XLOOKUP(C524,Analítico!D:D,Analítico!I:I,0)</f>
        <v>44.3</v>
      </c>
      <c r="Q524" s="187">
        <f>_xlfn.XLOOKUP(C524,CPUs!D:D,CPUs!I:I,0)</f>
        <v>44.3</v>
      </c>
    </row>
    <row r="525" spans="1:17" ht="24" customHeight="1" x14ac:dyDescent="0.25">
      <c r="A525" s="27" t="s">
        <v>3121</v>
      </c>
      <c r="B525" s="27" t="s">
        <v>157</v>
      </c>
      <c r="C525" s="180" t="s">
        <v>3122</v>
      </c>
      <c r="D525" s="27" t="s">
        <v>1648</v>
      </c>
      <c r="E525" s="27" t="s">
        <v>255</v>
      </c>
      <c r="F525" s="150" t="s">
        <v>4612</v>
      </c>
      <c r="G525" s="150"/>
      <c r="H525" s="146">
        <f t="shared" si="56"/>
        <v>5.3</v>
      </c>
      <c r="I525" s="150"/>
      <c r="J525" s="146">
        <f t="shared" si="57"/>
        <v>265.98034100000001</v>
      </c>
      <c r="K525" s="150"/>
      <c r="L525" s="147">
        <f t="shared" si="58"/>
        <v>265.98034100000001</v>
      </c>
      <c r="M525" s="184">
        <f t="shared" si="59"/>
        <v>4.5324519857296284E-5</v>
      </c>
      <c r="N525" s="149">
        <f t="shared" si="60"/>
        <v>6428177.8929498056</v>
      </c>
      <c r="O525" s="185">
        <f t="shared" si="61"/>
        <v>0.99959703370497022</v>
      </c>
      <c r="P525" s="187">
        <f>_xlfn.XLOOKUP(C525,Analítico!D:D,Analítico!I:I,0)</f>
        <v>5.3</v>
      </c>
      <c r="Q525" s="187">
        <f>_xlfn.XLOOKUP(C525,CPUs!D:D,CPUs!I:I,0)</f>
        <v>5.3</v>
      </c>
    </row>
    <row r="526" spans="1:17" ht="25.5" customHeight="1" x14ac:dyDescent="0.25">
      <c r="A526" s="27" t="s">
        <v>3844</v>
      </c>
      <c r="B526" s="27" t="s">
        <v>157</v>
      </c>
      <c r="C526" s="180" t="s">
        <v>3845</v>
      </c>
      <c r="D526" s="27" t="s">
        <v>1643</v>
      </c>
      <c r="E526" s="27" t="s">
        <v>164</v>
      </c>
      <c r="F526" s="150" t="s">
        <v>4613</v>
      </c>
      <c r="G526" s="150"/>
      <c r="H526" s="146">
        <f t="shared" si="56"/>
        <v>485871.11</v>
      </c>
      <c r="I526" s="150"/>
      <c r="J526" s="146">
        <f t="shared" si="57"/>
        <v>266.06301983599997</v>
      </c>
      <c r="K526" s="150"/>
      <c r="L526" s="147">
        <f t="shared" si="58"/>
        <v>266.06301983599997</v>
      </c>
      <c r="M526" s="184">
        <f t="shared" si="59"/>
        <v>4.5338608787816368E-5</v>
      </c>
      <c r="N526" s="149">
        <f t="shared" si="60"/>
        <v>6428443.9559696419</v>
      </c>
      <c r="O526" s="185">
        <f t="shared" si="61"/>
        <v>0.99964237231375808</v>
      </c>
      <c r="P526" s="187">
        <f>Q526</f>
        <v>485871.11</v>
      </c>
      <c r="Q526" s="187">
        <f>_xlfn.XLOOKUP(C526,CPUs!D:D,CPUs!I:I,0)</f>
        <v>485871.11</v>
      </c>
    </row>
    <row r="527" spans="1:17" ht="25.5" customHeight="1" x14ac:dyDescent="0.25">
      <c r="A527" s="27" t="s">
        <v>2229</v>
      </c>
      <c r="B527" s="27" t="s">
        <v>157</v>
      </c>
      <c r="C527" s="180" t="s">
        <v>2230</v>
      </c>
      <c r="D527" s="27" t="s">
        <v>1648</v>
      </c>
      <c r="E527" s="27" t="s">
        <v>164</v>
      </c>
      <c r="F527" s="150" t="s">
        <v>4330</v>
      </c>
      <c r="G527" s="150"/>
      <c r="H527" s="146">
        <f t="shared" si="56"/>
        <v>51.89</v>
      </c>
      <c r="I527" s="150"/>
      <c r="J527" s="146">
        <f t="shared" si="57"/>
        <v>259.45</v>
      </c>
      <c r="K527" s="150"/>
      <c r="L527" s="147">
        <f t="shared" si="58"/>
        <v>259.45</v>
      </c>
      <c r="M527" s="184">
        <f t="shared" si="59"/>
        <v>4.4211713665618315E-5</v>
      </c>
      <c r="N527" s="149">
        <f t="shared" si="60"/>
        <v>6428703.4059696421</v>
      </c>
      <c r="O527" s="185">
        <f t="shared" si="61"/>
        <v>0.99968658402742372</v>
      </c>
      <c r="P527" s="187">
        <f>_xlfn.XLOOKUP(C527,Analítico!D:D,Analítico!I:I,0)</f>
        <v>51.89</v>
      </c>
      <c r="Q527" s="187">
        <f>_xlfn.XLOOKUP(C527,CPUs!D:D,CPUs!I:I,0)</f>
        <v>51.89</v>
      </c>
    </row>
    <row r="528" spans="1:17" ht="24" customHeight="1" x14ac:dyDescent="0.25">
      <c r="A528" s="27" t="s">
        <v>2275</v>
      </c>
      <c r="B528" s="27" t="s">
        <v>157</v>
      </c>
      <c r="C528" s="180" t="s">
        <v>2276</v>
      </c>
      <c r="D528" s="27" t="s">
        <v>1648</v>
      </c>
      <c r="E528" s="27" t="s">
        <v>164</v>
      </c>
      <c r="F528" s="150" t="s">
        <v>4614</v>
      </c>
      <c r="G528" s="150"/>
      <c r="H528" s="146">
        <f t="shared" si="56"/>
        <v>6.91</v>
      </c>
      <c r="I528" s="150"/>
      <c r="J528" s="146">
        <f t="shared" si="57"/>
        <v>255.67000000000002</v>
      </c>
      <c r="K528" s="150"/>
      <c r="L528" s="147">
        <f t="shared" si="58"/>
        <v>255.67000000000002</v>
      </c>
      <c r="M528" s="184">
        <f t="shared" si="59"/>
        <v>4.3567580778140822E-5</v>
      </c>
      <c r="N528" s="149">
        <f t="shared" si="60"/>
        <v>6428959.075969642</v>
      </c>
      <c r="O528" s="185">
        <f t="shared" si="61"/>
        <v>0.99973015160820189</v>
      </c>
      <c r="P528" s="187">
        <f>_xlfn.XLOOKUP(C528,Analítico!D:D,Analítico!I:I,0)</f>
        <v>6.91</v>
      </c>
      <c r="Q528" s="187">
        <f>_xlfn.XLOOKUP(C528,CPUs!D:D,CPUs!I:I,0)</f>
        <v>6.91</v>
      </c>
    </row>
    <row r="529" spans="1:17" ht="25.5" customHeight="1" x14ac:dyDescent="0.25">
      <c r="A529" s="27" t="s">
        <v>2389</v>
      </c>
      <c r="B529" s="27" t="s">
        <v>162</v>
      </c>
      <c r="C529" s="180" t="s">
        <v>2390</v>
      </c>
      <c r="D529" s="27" t="s">
        <v>1648</v>
      </c>
      <c r="E529" s="27" t="s">
        <v>212</v>
      </c>
      <c r="F529" s="150" t="s">
        <v>4615</v>
      </c>
      <c r="G529" s="150"/>
      <c r="H529" s="146">
        <f t="shared" si="56"/>
        <v>96</v>
      </c>
      <c r="I529" s="150"/>
      <c r="J529" s="146">
        <f t="shared" si="57"/>
        <v>254.18880000000001</v>
      </c>
      <c r="K529" s="150"/>
      <c r="L529" s="147">
        <f t="shared" si="58"/>
        <v>254.18880000000001</v>
      </c>
      <c r="M529" s="184">
        <f t="shared" si="59"/>
        <v>4.3315176113344083E-5</v>
      </c>
      <c r="N529" s="149">
        <f t="shared" si="60"/>
        <v>6429213.2647696417</v>
      </c>
      <c r="O529" s="185">
        <f t="shared" si="61"/>
        <v>0.99977346678431522</v>
      </c>
      <c r="P529" s="187">
        <f>_xlfn.XLOOKUP(C529,Analítico!D:D,Analítico!I:I,0)</f>
        <v>96</v>
      </c>
      <c r="Q529" s="187">
        <f>_xlfn.XLOOKUP(C529,CPUs!D:D,CPUs!I:I,0)</f>
        <v>96</v>
      </c>
    </row>
    <row r="530" spans="1:17" ht="24" customHeight="1" x14ac:dyDescent="0.25">
      <c r="A530" s="27" t="s">
        <v>2423</v>
      </c>
      <c r="B530" s="27" t="s">
        <v>157</v>
      </c>
      <c r="C530" s="180" t="s">
        <v>2424</v>
      </c>
      <c r="D530" s="27" t="s">
        <v>1648</v>
      </c>
      <c r="E530" s="27" t="s">
        <v>164</v>
      </c>
      <c r="F530" s="150" t="s">
        <v>4351</v>
      </c>
      <c r="G530" s="150"/>
      <c r="H530" s="146">
        <f t="shared" si="56"/>
        <v>11.51</v>
      </c>
      <c r="I530" s="150"/>
      <c r="J530" s="146">
        <f t="shared" si="57"/>
        <v>253.22</v>
      </c>
      <c r="K530" s="150"/>
      <c r="L530" s="147">
        <f t="shared" si="58"/>
        <v>253.22</v>
      </c>
      <c r="M530" s="184">
        <f t="shared" si="59"/>
        <v>4.3150087239960954E-5</v>
      </c>
      <c r="N530" s="149">
        <f t="shared" si="60"/>
        <v>6429466.4847696414</v>
      </c>
      <c r="O530" s="185">
        <f t="shared" si="61"/>
        <v>0.99981661687155521</v>
      </c>
      <c r="P530" s="187">
        <f>_xlfn.XLOOKUP(C530,Analítico!D:D,Analítico!I:I,0)</f>
        <v>11.51</v>
      </c>
      <c r="Q530" s="187">
        <f>_xlfn.XLOOKUP(C530,CPUs!D:D,CPUs!I:I,0)</f>
        <v>11.51</v>
      </c>
    </row>
    <row r="531" spans="1:17" ht="24" customHeight="1" x14ac:dyDescent="0.25">
      <c r="A531" s="27" t="s">
        <v>2581</v>
      </c>
      <c r="B531" s="27" t="s">
        <v>157</v>
      </c>
      <c r="C531" s="180" t="s">
        <v>2582</v>
      </c>
      <c r="D531" s="27" t="s">
        <v>1648</v>
      </c>
      <c r="E531" s="27" t="s">
        <v>259</v>
      </c>
      <c r="F531" s="150" t="s">
        <v>4616</v>
      </c>
      <c r="G531" s="150"/>
      <c r="H531" s="146">
        <f t="shared" si="56"/>
        <v>23.59</v>
      </c>
      <c r="I531" s="150"/>
      <c r="J531" s="146">
        <f t="shared" si="57"/>
        <v>252.74536658699998</v>
      </c>
      <c r="K531" s="150"/>
      <c r="L531" s="147">
        <f t="shared" si="58"/>
        <v>252.74536658699998</v>
      </c>
      <c r="M531" s="184">
        <f t="shared" si="59"/>
        <v>4.3069207083662274E-5</v>
      </c>
      <c r="N531" s="149">
        <f t="shared" si="60"/>
        <v>6429719.2301362287</v>
      </c>
      <c r="O531" s="185">
        <f t="shared" si="61"/>
        <v>0.99985968607863884</v>
      </c>
      <c r="P531" s="187">
        <f>_xlfn.XLOOKUP(C531,Analítico!D:D,Analítico!I:I,0)</f>
        <v>23.59</v>
      </c>
      <c r="Q531" s="187">
        <f>_xlfn.XLOOKUP(C531,CPUs!D:D,CPUs!I:I,0)</f>
        <v>23.59</v>
      </c>
    </row>
    <row r="532" spans="1:17" ht="39" customHeight="1" x14ac:dyDescent="0.25">
      <c r="A532" s="27" t="s">
        <v>837</v>
      </c>
      <c r="B532" s="27" t="s">
        <v>157</v>
      </c>
      <c r="C532" s="180" t="s">
        <v>838</v>
      </c>
      <c r="D532" s="27" t="s">
        <v>1648</v>
      </c>
      <c r="E532" s="27" t="s">
        <v>164</v>
      </c>
      <c r="F532" s="150" t="s">
        <v>4555</v>
      </c>
      <c r="G532" s="150"/>
      <c r="H532" s="146">
        <f t="shared" si="56"/>
        <v>2.5055052213114757</v>
      </c>
      <c r="I532" s="150"/>
      <c r="J532" s="146">
        <f t="shared" si="57"/>
        <v>250.55052213114757</v>
      </c>
      <c r="K532" s="150"/>
      <c r="L532" s="147">
        <f t="shared" si="58"/>
        <v>250.55052213114757</v>
      </c>
      <c r="M532" s="184">
        <f t="shared" si="59"/>
        <v>4.2695193460140537E-5</v>
      </c>
      <c r="N532" s="149">
        <f t="shared" si="60"/>
        <v>6429969.7806583596</v>
      </c>
      <c r="O532" s="185">
        <f t="shared" si="61"/>
        <v>0.99990238127209896</v>
      </c>
      <c r="P532" s="187">
        <f>_xlfn.XLOOKUP(C532,Analítico!D:D,Analítico!I:I,0)</f>
        <v>2.5055052213114757</v>
      </c>
    </row>
    <row r="533" spans="1:17" ht="24" customHeight="1" x14ac:dyDescent="0.25">
      <c r="A533" s="27" t="s">
        <v>1960</v>
      </c>
      <c r="B533" s="27" t="s">
        <v>157</v>
      </c>
      <c r="C533" s="180" t="s">
        <v>1961</v>
      </c>
      <c r="D533" s="27" t="s">
        <v>1648</v>
      </c>
      <c r="E533" s="27" t="s">
        <v>164</v>
      </c>
      <c r="F533" s="150" t="s">
        <v>4617</v>
      </c>
      <c r="G533" s="150"/>
      <c r="H533" s="146">
        <f t="shared" si="56"/>
        <v>8.0399999999999991</v>
      </c>
      <c r="I533" s="150"/>
      <c r="J533" s="146">
        <f t="shared" si="57"/>
        <v>248.41831199999999</v>
      </c>
      <c r="K533" s="150"/>
      <c r="L533" s="147">
        <f t="shared" si="58"/>
        <v>248.41831199999999</v>
      </c>
      <c r="M533" s="184">
        <f t="shared" si="59"/>
        <v>4.2331853071652474E-5</v>
      </c>
      <c r="N533" s="149">
        <f t="shared" si="60"/>
        <v>6430218.1989703598</v>
      </c>
      <c r="O533" s="185">
        <f t="shared" si="61"/>
        <v>0.99994471312517064</v>
      </c>
      <c r="P533" s="187">
        <f>_xlfn.XLOOKUP(C533,Analítico!D:D,Analítico!I:I,0)</f>
        <v>8.0399999999999991</v>
      </c>
      <c r="Q533" s="187">
        <f>_xlfn.XLOOKUP(C533,CPUs!D:D,CPUs!I:I,0)</f>
        <v>8.0399999999999991</v>
      </c>
    </row>
    <row r="534" spans="1:17" ht="25.5" customHeight="1" x14ac:dyDescent="0.25">
      <c r="A534" s="27" t="s">
        <v>3846</v>
      </c>
      <c r="B534" s="27" t="s">
        <v>157</v>
      </c>
      <c r="C534" s="180" t="s">
        <v>3847</v>
      </c>
      <c r="D534" s="27" t="s">
        <v>1648</v>
      </c>
      <c r="E534" s="27" t="s">
        <v>1724</v>
      </c>
      <c r="F534" s="150" t="s">
        <v>4618</v>
      </c>
      <c r="G534" s="150"/>
      <c r="H534" s="146">
        <f t="shared" si="56"/>
        <v>5.36</v>
      </c>
      <c r="I534" s="150"/>
      <c r="J534" s="146">
        <f t="shared" si="57"/>
        <v>248.90026979999999</v>
      </c>
      <c r="K534" s="150"/>
      <c r="L534" s="147">
        <f t="shared" si="58"/>
        <v>248.90026979999999</v>
      </c>
      <c r="M534" s="184">
        <f t="shared" si="59"/>
        <v>4.2413981343968952E-5</v>
      </c>
      <c r="N534" s="149">
        <f t="shared" si="60"/>
        <v>6430467.0992401596</v>
      </c>
      <c r="O534" s="185">
        <f t="shared" si="61"/>
        <v>0.99998712710651461</v>
      </c>
      <c r="P534" s="187">
        <f>Q534</f>
        <v>5.36</v>
      </c>
      <c r="Q534" s="187">
        <f>_xlfn.XLOOKUP(C534,CPUs!D:D,CPUs!I:I,0)</f>
        <v>5.36</v>
      </c>
    </row>
    <row r="535" spans="1:17" ht="25.5" customHeight="1" x14ac:dyDescent="0.25">
      <c r="A535" s="27" t="s">
        <v>1933</v>
      </c>
      <c r="B535" s="27" t="s">
        <v>157</v>
      </c>
      <c r="C535" s="180" t="s">
        <v>1934</v>
      </c>
      <c r="D535" s="27" t="s">
        <v>1648</v>
      </c>
      <c r="E535" s="27" t="s">
        <v>164</v>
      </c>
      <c r="F535" s="150" t="s">
        <v>4619</v>
      </c>
      <c r="G535" s="150"/>
      <c r="H535" s="146">
        <f t="shared" si="56"/>
        <v>0.3</v>
      </c>
      <c r="I535" s="150"/>
      <c r="J535" s="146">
        <f t="shared" si="57"/>
        <v>240.59609699999999</v>
      </c>
      <c r="K535" s="150"/>
      <c r="L535" s="147">
        <f t="shared" si="58"/>
        <v>240.59609699999999</v>
      </c>
      <c r="M535" s="184">
        <f t="shared" si="59"/>
        <v>4.0998904411753052E-5</v>
      </c>
      <c r="N535" s="149">
        <f t="shared" si="60"/>
        <v>6430707.6953371596</v>
      </c>
      <c r="O535" s="185">
        <f t="shared" si="61"/>
        <v>1.0000281260109263</v>
      </c>
      <c r="P535" s="187">
        <f>_xlfn.XLOOKUP(C535,Analítico!D:D,Analítico!I:I,0)</f>
        <v>0.3</v>
      </c>
      <c r="Q535" s="187">
        <f>_xlfn.XLOOKUP(C535,CPUs!D:D,CPUs!I:I,0)</f>
        <v>0.3</v>
      </c>
    </row>
    <row r="536" spans="1:17" ht="24" customHeight="1" x14ac:dyDescent="0.25">
      <c r="A536" s="27" t="s">
        <v>3322</v>
      </c>
      <c r="B536" s="27" t="s">
        <v>157</v>
      </c>
      <c r="C536" s="180" t="s">
        <v>3323</v>
      </c>
      <c r="D536" s="27" t="s">
        <v>1648</v>
      </c>
      <c r="E536" s="27" t="s">
        <v>259</v>
      </c>
      <c r="F536" s="150" t="s">
        <v>4620</v>
      </c>
      <c r="G536" s="150"/>
      <c r="H536" s="146">
        <f t="shared" si="56"/>
        <v>5.5</v>
      </c>
      <c r="I536" s="150"/>
      <c r="J536" s="146">
        <f t="shared" si="57"/>
        <v>243.81802500000001</v>
      </c>
      <c r="K536" s="150"/>
      <c r="L536" s="147">
        <f t="shared" si="58"/>
        <v>243.81802500000001</v>
      </c>
      <c r="M536" s="184">
        <f t="shared" si="59"/>
        <v>4.1547938746643164E-5</v>
      </c>
      <c r="N536" s="149">
        <f t="shared" si="60"/>
        <v>6430951.51336216</v>
      </c>
      <c r="O536" s="185">
        <f t="shared" si="61"/>
        <v>1.0000696739496728</v>
      </c>
      <c r="P536" s="187">
        <f>_xlfn.XLOOKUP(C536,Analítico!D:D,Analítico!I:I,0)</f>
        <v>5.5</v>
      </c>
      <c r="Q536" s="187">
        <f>_xlfn.XLOOKUP(C536,CPUs!D:D,CPUs!I:I,0)</f>
        <v>5.5</v>
      </c>
    </row>
    <row r="537" spans="1:17" ht="39" customHeight="1" x14ac:dyDescent="0.25">
      <c r="A537" s="27" t="s">
        <v>3324</v>
      </c>
      <c r="B537" s="27" t="s">
        <v>157</v>
      </c>
      <c r="C537" s="180" t="s">
        <v>3325</v>
      </c>
      <c r="D537" s="27" t="s">
        <v>1648</v>
      </c>
      <c r="E537" s="27" t="s">
        <v>259</v>
      </c>
      <c r="F537" s="150" t="s">
        <v>4620</v>
      </c>
      <c r="G537" s="150"/>
      <c r="H537" s="146">
        <f t="shared" si="56"/>
        <v>5.45</v>
      </c>
      <c r="I537" s="150"/>
      <c r="J537" s="146">
        <f t="shared" si="57"/>
        <v>241.60149750000002</v>
      </c>
      <c r="K537" s="150"/>
      <c r="L537" s="147">
        <f t="shared" si="58"/>
        <v>241.60149750000002</v>
      </c>
      <c r="M537" s="184">
        <f t="shared" si="59"/>
        <v>4.1170230212582776E-5</v>
      </c>
      <c r="N537" s="149">
        <f t="shared" si="60"/>
        <v>6431193.1148596602</v>
      </c>
      <c r="O537" s="185">
        <f t="shared" si="61"/>
        <v>1.0001108441798854</v>
      </c>
      <c r="P537" s="187">
        <f>_xlfn.XLOOKUP(C537,Analítico!D:D,Analítico!I:I,0)</f>
        <v>5.45</v>
      </c>
      <c r="Q537" s="187">
        <f>_xlfn.XLOOKUP(C537,CPUs!D:D,CPUs!I:I,0)</f>
        <v>5.45</v>
      </c>
    </row>
    <row r="538" spans="1:17" ht="51.75" customHeight="1" x14ac:dyDescent="0.25">
      <c r="A538" s="27" t="s">
        <v>2660</v>
      </c>
      <c r="B538" s="27" t="s">
        <v>157</v>
      </c>
      <c r="C538" s="180" t="s">
        <v>2661</v>
      </c>
      <c r="D538" s="27" t="s">
        <v>1648</v>
      </c>
      <c r="E538" s="27" t="s">
        <v>164</v>
      </c>
      <c r="F538" s="150" t="s">
        <v>4359</v>
      </c>
      <c r="G538" s="150"/>
      <c r="H538" s="146">
        <f t="shared" si="56"/>
        <v>120.31</v>
      </c>
      <c r="I538" s="150"/>
      <c r="J538" s="146">
        <f t="shared" si="57"/>
        <v>240.62</v>
      </c>
      <c r="K538" s="150"/>
      <c r="L538" s="147">
        <f t="shared" si="58"/>
        <v>240.62</v>
      </c>
      <c r="M538" s="184">
        <f t="shared" si="59"/>
        <v>4.100297761503596E-5</v>
      </c>
      <c r="N538" s="149">
        <f t="shared" si="60"/>
        <v>6431433.7348596603</v>
      </c>
      <c r="O538" s="185">
        <f t="shared" si="61"/>
        <v>1.0001518471575004</v>
      </c>
      <c r="P538" s="187">
        <f>_xlfn.XLOOKUP(C538,Analítico!D:D,Analítico!I:I,0)</f>
        <v>120.31</v>
      </c>
      <c r="Q538" s="187">
        <f>_xlfn.XLOOKUP(C538,CPUs!D:D,CPUs!I:I,0)</f>
        <v>120.31</v>
      </c>
    </row>
    <row r="539" spans="1:17" ht="25.5" customHeight="1" x14ac:dyDescent="0.25">
      <c r="A539" s="27" t="s">
        <v>3848</v>
      </c>
      <c r="B539" s="27" t="s">
        <v>157</v>
      </c>
      <c r="C539" s="180" t="s">
        <v>3849</v>
      </c>
      <c r="D539" s="27" t="s">
        <v>1648</v>
      </c>
      <c r="E539" s="27" t="s">
        <v>164</v>
      </c>
      <c r="F539" s="150" t="s">
        <v>4621</v>
      </c>
      <c r="G539" s="150"/>
      <c r="H539" s="146">
        <f t="shared" si="56"/>
        <v>2.5499999999999998</v>
      </c>
      <c r="I539" s="150"/>
      <c r="J539" s="146">
        <f t="shared" si="57"/>
        <v>244.79999999999998</v>
      </c>
      <c r="K539" s="150"/>
      <c r="L539" s="147">
        <f t="shared" si="58"/>
        <v>244.79999999999998</v>
      </c>
      <c r="M539" s="184">
        <f t="shared" si="59"/>
        <v>4.1715272712828532E-5</v>
      </c>
      <c r="N539" s="149">
        <f t="shared" si="60"/>
        <v>6431678.5348596601</v>
      </c>
      <c r="O539" s="185">
        <f t="shared" si="61"/>
        <v>1.0001935624302132</v>
      </c>
      <c r="P539" s="187">
        <f>Q539</f>
        <v>2.5499999999999998</v>
      </c>
      <c r="Q539" s="187">
        <f>_xlfn.XLOOKUP(C539,CPUs!D:D,CPUs!I:I,0)</f>
        <v>2.5499999999999998</v>
      </c>
    </row>
    <row r="540" spans="1:17" ht="24" customHeight="1" x14ac:dyDescent="0.25">
      <c r="A540" s="27" t="s">
        <v>3291</v>
      </c>
      <c r="B540" s="27" t="s">
        <v>157</v>
      </c>
      <c r="C540" s="180" t="s">
        <v>3292</v>
      </c>
      <c r="D540" s="27" t="s">
        <v>1648</v>
      </c>
      <c r="E540" s="27" t="s">
        <v>259</v>
      </c>
      <c r="F540" s="150" t="s">
        <v>4622</v>
      </c>
      <c r="G540" s="150"/>
      <c r="H540" s="146">
        <f t="shared" si="56"/>
        <v>11.21</v>
      </c>
      <c r="I540" s="150"/>
      <c r="J540" s="146">
        <f t="shared" si="57"/>
        <v>239.72585000000004</v>
      </c>
      <c r="K540" s="150"/>
      <c r="L540" s="147">
        <f t="shared" si="58"/>
        <v>239.72585000000004</v>
      </c>
      <c r="M540" s="184">
        <f t="shared" si="59"/>
        <v>4.0850609514152891E-5</v>
      </c>
      <c r="N540" s="149">
        <f t="shared" si="60"/>
        <v>6431918.2607096601</v>
      </c>
      <c r="O540" s="185">
        <f t="shared" si="61"/>
        <v>1.0002344130397274</v>
      </c>
      <c r="P540" s="187">
        <f>_xlfn.XLOOKUP(C540,Analítico!D:D,Analítico!I:I,0)</f>
        <v>11.21</v>
      </c>
      <c r="Q540" s="187">
        <f>_xlfn.XLOOKUP(C540,CPUs!D:D,CPUs!I:I,0)</f>
        <v>11.21</v>
      </c>
    </row>
    <row r="541" spans="1:17" ht="25.5" customHeight="1" x14ac:dyDescent="0.25">
      <c r="A541" s="27" t="s">
        <v>888</v>
      </c>
      <c r="B541" s="27" t="s">
        <v>145</v>
      </c>
      <c r="C541" s="180" t="s">
        <v>889</v>
      </c>
      <c r="D541" s="27" t="s">
        <v>1643</v>
      </c>
      <c r="E541" s="27" t="s">
        <v>596</v>
      </c>
      <c r="F541" s="150" t="s">
        <v>4359</v>
      </c>
      <c r="G541" s="150" t="s">
        <v>4242</v>
      </c>
      <c r="H541" s="146">
        <f t="shared" si="56"/>
        <v>118.92690700000003</v>
      </c>
      <c r="I541" s="150">
        <f>H541</f>
        <v>118.92690700000003</v>
      </c>
      <c r="J541" s="146">
        <f t="shared" si="57"/>
        <v>237.85381400000006</v>
      </c>
      <c r="K541" s="148">
        <f>G541*I541</f>
        <v>0</v>
      </c>
      <c r="L541" s="147">
        <f t="shared" si="58"/>
        <v>237.85381400000006</v>
      </c>
      <c r="M541" s="184">
        <f t="shared" si="59"/>
        <v>4.0531604235279401E-5</v>
      </c>
      <c r="N541" s="149">
        <f t="shared" si="60"/>
        <v>6432156.1145236604</v>
      </c>
      <c r="O541" s="185">
        <f t="shared" si="61"/>
        <v>1.0002749446439627</v>
      </c>
      <c r="P541" s="187">
        <f>_xlfn.XLOOKUP(C541,Analítico!D:D,Analítico!I:I,0)</f>
        <v>118.92690700000003</v>
      </c>
    </row>
    <row r="542" spans="1:17" ht="25.5" customHeight="1" x14ac:dyDescent="0.25">
      <c r="A542" s="27" t="s">
        <v>2180</v>
      </c>
      <c r="B542" s="27" t="s">
        <v>157</v>
      </c>
      <c r="C542" s="180" t="s">
        <v>2181</v>
      </c>
      <c r="D542" s="27" t="s">
        <v>1648</v>
      </c>
      <c r="E542" s="27" t="s">
        <v>164</v>
      </c>
      <c r="F542" s="150" t="s">
        <v>4529</v>
      </c>
      <c r="G542" s="150"/>
      <c r="H542" s="146">
        <f t="shared" si="56"/>
        <v>10.06</v>
      </c>
      <c r="I542" s="150"/>
      <c r="J542" s="146">
        <f t="shared" si="57"/>
        <v>231.38000000000002</v>
      </c>
      <c r="K542" s="150"/>
      <c r="L542" s="147">
        <f t="shared" si="58"/>
        <v>231.38000000000002</v>
      </c>
      <c r="M542" s="184">
        <f t="shared" si="59"/>
        <v>3.9428430556757628E-5</v>
      </c>
      <c r="N542" s="149">
        <f t="shared" si="60"/>
        <v>6432387.4945236603</v>
      </c>
      <c r="O542" s="185">
        <f t="shared" si="61"/>
        <v>1.0003143730745194</v>
      </c>
      <c r="P542" s="187">
        <f>_xlfn.XLOOKUP(C542,Analítico!D:D,Analítico!I:I,0)</f>
        <v>10.06</v>
      </c>
      <c r="Q542" s="187">
        <f>_xlfn.XLOOKUP(C542,CPUs!D:D,CPUs!I:I,0)</f>
        <v>10.06</v>
      </c>
    </row>
    <row r="543" spans="1:17" ht="25.5" customHeight="1" x14ac:dyDescent="0.25">
      <c r="A543" s="27" t="s">
        <v>149</v>
      </c>
      <c r="B543" s="27" t="s">
        <v>145</v>
      </c>
      <c r="C543" s="180" t="s">
        <v>150</v>
      </c>
      <c r="D543" s="27" t="s">
        <v>1628</v>
      </c>
      <c r="E543" s="27" t="s">
        <v>151</v>
      </c>
      <c r="F543" s="150" t="s">
        <v>4241</v>
      </c>
      <c r="G543" s="150"/>
      <c r="H543" s="146">
        <f t="shared" si="56"/>
        <v>229.92642770491804</v>
      </c>
      <c r="I543" s="150"/>
      <c r="J543" s="146">
        <f t="shared" si="57"/>
        <v>229.92642770491804</v>
      </c>
      <c r="K543" s="150"/>
      <c r="L543" s="147">
        <f t="shared" si="58"/>
        <v>229.92642770491804</v>
      </c>
      <c r="M543" s="184">
        <f t="shared" si="59"/>
        <v>3.9180733805543755E-5</v>
      </c>
      <c r="N543" s="149">
        <f t="shared" si="60"/>
        <v>6432617.4209513655</v>
      </c>
      <c r="O543" s="185">
        <f t="shared" si="61"/>
        <v>1.000353553808325</v>
      </c>
      <c r="P543" s="187">
        <f>_xlfn.XLOOKUP(C543,Analítico!D:D,Analítico!I:I,0)</f>
        <v>229.92642770491804</v>
      </c>
    </row>
    <row r="544" spans="1:17" ht="25.5" customHeight="1" x14ac:dyDescent="0.25">
      <c r="A544" s="27" t="s">
        <v>2884</v>
      </c>
      <c r="B544" s="27" t="s">
        <v>162</v>
      </c>
      <c r="C544" s="180" t="s">
        <v>2885</v>
      </c>
      <c r="D544" s="27" t="s">
        <v>1648</v>
      </c>
      <c r="E544" s="27" t="s">
        <v>164</v>
      </c>
      <c r="F544" s="150" t="s">
        <v>4385</v>
      </c>
      <c r="G544" s="150"/>
      <c r="H544" s="146">
        <f t="shared" si="56"/>
        <v>38.229999999999997</v>
      </c>
      <c r="I544" s="150"/>
      <c r="J544" s="146">
        <f t="shared" si="57"/>
        <v>229.38</v>
      </c>
      <c r="K544" s="150"/>
      <c r="L544" s="147">
        <f t="shared" si="58"/>
        <v>229.38</v>
      </c>
      <c r="M544" s="184">
        <f t="shared" si="59"/>
        <v>3.9087619505182227E-5</v>
      </c>
      <c r="N544" s="149">
        <f t="shared" si="60"/>
        <v>6432846.8009513654</v>
      </c>
      <c r="O544" s="185">
        <f t="shared" si="61"/>
        <v>1.0003926414278301</v>
      </c>
      <c r="P544" s="187">
        <f>_xlfn.XLOOKUP(C544,Analítico!D:D,Analítico!I:I,0)</f>
        <v>38.229999999999997</v>
      </c>
      <c r="Q544" s="187">
        <f>_xlfn.XLOOKUP(C544,CPUs!D:D,CPUs!I:I,0)</f>
        <v>38.229999999999997</v>
      </c>
    </row>
    <row r="545" spans="1:17" ht="25.5" customHeight="1" x14ac:dyDescent="0.25">
      <c r="A545" s="27" t="s">
        <v>3865</v>
      </c>
      <c r="B545" s="27" t="s">
        <v>157</v>
      </c>
      <c r="C545" s="180" t="s">
        <v>3866</v>
      </c>
      <c r="D545" s="27" t="s">
        <v>1648</v>
      </c>
      <c r="E545" s="27" t="s">
        <v>212</v>
      </c>
      <c r="F545" s="150" t="s">
        <v>4623</v>
      </c>
      <c r="G545" s="150"/>
      <c r="H545" s="146">
        <f t="shared" si="56"/>
        <v>103.17</v>
      </c>
      <c r="I545" s="150"/>
      <c r="J545" s="146">
        <f t="shared" si="57"/>
        <v>231.53205060000002</v>
      </c>
      <c r="K545" s="150"/>
      <c r="L545" s="147">
        <f t="shared" si="58"/>
        <v>231.53205060000002</v>
      </c>
      <c r="M545" s="184">
        <f t="shared" si="59"/>
        <v>3.9454340819196967E-5</v>
      </c>
      <c r="N545" s="149">
        <f t="shared" si="60"/>
        <v>6433078.3330019657</v>
      </c>
      <c r="O545" s="185">
        <f t="shared" si="61"/>
        <v>1.0004320957686492</v>
      </c>
      <c r="P545" s="187">
        <f>Q545</f>
        <v>103.17</v>
      </c>
      <c r="Q545" s="187">
        <f>_xlfn.XLOOKUP(C545,CPUs!D:D,CPUs!I:I,0)</f>
        <v>103.17</v>
      </c>
    </row>
    <row r="546" spans="1:17" ht="24" customHeight="1" x14ac:dyDescent="0.25">
      <c r="A546" s="27" t="s">
        <v>2920</v>
      </c>
      <c r="B546" s="27" t="s">
        <v>594</v>
      </c>
      <c r="C546" s="180" t="s">
        <v>2921</v>
      </c>
      <c r="D546" s="27" t="s">
        <v>1665</v>
      </c>
      <c r="E546" s="27" t="s">
        <v>1787</v>
      </c>
      <c r="F546" s="150" t="s">
        <v>4319</v>
      </c>
      <c r="G546" s="150"/>
      <c r="H546" s="146">
        <f t="shared" si="56"/>
        <v>18.93</v>
      </c>
      <c r="I546" s="150"/>
      <c r="J546" s="146">
        <f t="shared" si="57"/>
        <v>227.16</v>
      </c>
      <c r="K546" s="150"/>
      <c r="L546" s="147">
        <f t="shared" si="58"/>
        <v>227.16</v>
      </c>
      <c r="M546" s="184">
        <f t="shared" si="59"/>
        <v>3.8709319237933538E-5</v>
      </c>
      <c r="N546" s="149">
        <f t="shared" si="60"/>
        <v>6433305.4930019658</v>
      </c>
      <c r="O546" s="185">
        <f t="shared" si="61"/>
        <v>1.0004708050878872</v>
      </c>
      <c r="P546" s="187">
        <f>_xlfn.XLOOKUP(C546,Analítico!D:D,Analítico!I:I,0)</f>
        <v>18.93</v>
      </c>
      <c r="Q546" s="187">
        <f>_xlfn.XLOOKUP(C546,CPUs!D:D,CPUs!I:I,0)</f>
        <v>18.93</v>
      </c>
    </row>
    <row r="547" spans="1:17" ht="24" customHeight="1" x14ac:dyDescent="0.25">
      <c r="A547" s="27" t="s">
        <v>2911</v>
      </c>
      <c r="B547" s="27" t="s">
        <v>594</v>
      </c>
      <c r="C547" s="180" t="s">
        <v>2912</v>
      </c>
      <c r="D547" s="27" t="s">
        <v>1648</v>
      </c>
      <c r="E547" s="27" t="s">
        <v>488</v>
      </c>
      <c r="F547" s="150" t="s">
        <v>4241</v>
      </c>
      <c r="G547" s="150"/>
      <c r="H547" s="146">
        <f t="shared" si="56"/>
        <v>226.06</v>
      </c>
      <c r="I547" s="150"/>
      <c r="J547" s="146">
        <f t="shared" si="57"/>
        <v>226.06</v>
      </c>
      <c r="K547" s="150"/>
      <c r="L547" s="147">
        <f t="shared" si="58"/>
        <v>226.06</v>
      </c>
      <c r="M547" s="184">
        <f t="shared" si="59"/>
        <v>3.8521873159567069E-5</v>
      </c>
      <c r="N547" s="149">
        <f t="shared" si="60"/>
        <v>6433531.5530019654</v>
      </c>
      <c r="O547" s="185">
        <f t="shared" si="61"/>
        <v>1.0005093269610468</v>
      </c>
      <c r="P547" s="187">
        <f>_xlfn.XLOOKUP(C547,Analítico!D:D,Analítico!I:I,0)</f>
        <v>226.06</v>
      </c>
      <c r="Q547" s="187">
        <f>_xlfn.XLOOKUP(C547,CPUs!D:D,CPUs!I:I,0)</f>
        <v>226.06</v>
      </c>
    </row>
    <row r="548" spans="1:17" ht="25.5" customHeight="1" x14ac:dyDescent="0.25">
      <c r="A548" s="27" t="s">
        <v>2441</v>
      </c>
      <c r="B548" s="27" t="s">
        <v>157</v>
      </c>
      <c r="C548" s="180" t="s">
        <v>2442</v>
      </c>
      <c r="D548" s="27" t="s">
        <v>1648</v>
      </c>
      <c r="E548" s="27" t="s">
        <v>164</v>
      </c>
      <c r="F548" s="150" t="s">
        <v>4332</v>
      </c>
      <c r="G548" s="150"/>
      <c r="H548" s="146">
        <f t="shared" si="56"/>
        <v>3.23</v>
      </c>
      <c r="I548" s="150"/>
      <c r="J548" s="146">
        <f t="shared" si="57"/>
        <v>222.87</v>
      </c>
      <c r="K548" s="150"/>
      <c r="L548" s="147">
        <f t="shared" si="58"/>
        <v>222.87</v>
      </c>
      <c r="M548" s="184">
        <f t="shared" si="59"/>
        <v>3.7978279532304314E-5</v>
      </c>
      <c r="N548" s="149">
        <f t="shared" si="60"/>
        <v>6433754.4230019655</v>
      </c>
      <c r="O548" s="185">
        <f t="shared" si="61"/>
        <v>1.0005473052405791</v>
      </c>
      <c r="P548" s="187">
        <f>_xlfn.XLOOKUP(C548,Analítico!D:D,Analítico!I:I,0)</f>
        <v>3.23</v>
      </c>
      <c r="Q548" s="187">
        <f>_xlfn.XLOOKUP(C548,CPUs!D:D,CPUs!I:I,0)</f>
        <v>3.23</v>
      </c>
    </row>
    <row r="549" spans="1:17" ht="25.5" customHeight="1" x14ac:dyDescent="0.25">
      <c r="A549" s="27" t="s">
        <v>3670</v>
      </c>
      <c r="B549" s="27" t="s">
        <v>594</v>
      </c>
      <c r="C549" s="180" t="s">
        <v>3671</v>
      </c>
      <c r="D549" s="27" t="s">
        <v>1648</v>
      </c>
      <c r="E549" s="27" t="s">
        <v>596</v>
      </c>
      <c r="F549" s="150" t="s">
        <v>4624</v>
      </c>
      <c r="G549" s="150"/>
      <c r="H549" s="146">
        <f t="shared" si="56"/>
        <v>181.51</v>
      </c>
      <c r="I549" s="150"/>
      <c r="J549" s="146">
        <f t="shared" si="57"/>
        <v>217.077211218</v>
      </c>
      <c r="K549" s="150"/>
      <c r="L549" s="147">
        <f t="shared" si="58"/>
        <v>217.077211218</v>
      </c>
      <c r="M549" s="184">
        <f t="shared" si="59"/>
        <v>3.6991156314130522E-5</v>
      </c>
      <c r="N549" s="149">
        <f t="shared" si="60"/>
        <v>6433971.5002131835</v>
      </c>
      <c r="O549" s="185">
        <f t="shared" si="61"/>
        <v>1.0005842963968932</v>
      </c>
      <c r="P549" s="187">
        <f>Q549</f>
        <v>181.51</v>
      </c>
      <c r="Q549" s="187">
        <f>_xlfn.XLOOKUP(C549,CPUs!D:D,CPUs!I:I,0)</f>
        <v>181.51</v>
      </c>
    </row>
    <row r="550" spans="1:17" ht="64.5" customHeight="1" x14ac:dyDescent="0.25">
      <c r="A550" s="27" t="s">
        <v>2346</v>
      </c>
      <c r="B550" s="27" t="s">
        <v>162</v>
      </c>
      <c r="C550" s="180" t="s">
        <v>2347</v>
      </c>
      <c r="D550" s="27" t="s">
        <v>1648</v>
      </c>
      <c r="E550" s="27" t="s">
        <v>255</v>
      </c>
      <c r="F550" s="150" t="s">
        <v>4625</v>
      </c>
      <c r="G550" s="150"/>
      <c r="H550" s="146">
        <f t="shared" si="56"/>
        <v>8.2100000000000009</v>
      </c>
      <c r="I550" s="150"/>
      <c r="J550" s="146">
        <f t="shared" si="57"/>
        <v>212.22850000000003</v>
      </c>
      <c r="K550" s="150"/>
      <c r="L550" s="147">
        <f t="shared" si="58"/>
        <v>212.22850000000003</v>
      </c>
      <c r="M550" s="184">
        <f t="shared" si="59"/>
        <v>3.6164909129634525E-5</v>
      </c>
      <c r="N550" s="149">
        <f t="shared" si="60"/>
        <v>6434183.7287131837</v>
      </c>
      <c r="O550" s="185">
        <f t="shared" si="61"/>
        <v>1.0006204613060228</v>
      </c>
      <c r="P550" s="187">
        <f>_xlfn.XLOOKUP(C550,Analítico!D:D,Analítico!I:I,0)</f>
        <v>8.2100000000000009</v>
      </c>
      <c r="Q550" s="187">
        <f>_xlfn.XLOOKUP(C550,CPUs!D:D,CPUs!I:I,0)</f>
        <v>8.2100000000000009</v>
      </c>
    </row>
    <row r="551" spans="1:17" ht="25.5" customHeight="1" x14ac:dyDescent="0.25">
      <c r="A551" s="27" t="s">
        <v>2497</v>
      </c>
      <c r="B551" s="27" t="s">
        <v>157</v>
      </c>
      <c r="C551" s="180" t="s">
        <v>2498</v>
      </c>
      <c r="D551" s="27" t="s">
        <v>1648</v>
      </c>
      <c r="E551" s="27" t="s">
        <v>1724</v>
      </c>
      <c r="F551" s="150" t="s">
        <v>4626</v>
      </c>
      <c r="G551" s="150"/>
      <c r="H551" s="146">
        <f t="shared" si="56"/>
        <v>19.559999999999999</v>
      </c>
      <c r="I551" s="150"/>
      <c r="J551" s="146">
        <f t="shared" si="57"/>
        <v>209.44060318799998</v>
      </c>
      <c r="K551" s="150"/>
      <c r="L551" s="147">
        <f t="shared" si="58"/>
        <v>209.44060318799998</v>
      </c>
      <c r="M551" s="184">
        <f t="shared" si="59"/>
        <v>3.5689836107543813E-5</v>
      </c>
      <c r="N551" s="149">
        <f t="shared" si="60"/>
        <v>6434393.1693163719</v>
      </c>
      <c r="O551" s="185">
        <f t="shared" si="61"/>
        <v>1.0006561511421304</v>
      </c>
      <c r="P551" s="187">
        <f>_xlfn.XLOOKUP(C551,Analítico!D:D,Analítico!I:I,0)</f>
        <v>19.559999999999999</v>
      </c>
      <c r="Q551" s="187">
        <f>_xlfn.XLOOKUP(C551,CPUs!D:D,CPUs!I:I,0)</f>
        <v>19.559999999999999</v>
      </c>
    </row>
    <row r="552" spans="1:17" ht="25.5" customHeight="1" x14ac:dyDescent="0.25">
      <c r="A552" s="27" t="s">
        <v>2545</v>
      </c>
      <c r="B552" s="27" t="s">
        <v>594</v>
      </c>
      <c r="C552" s="180" t="s">
        <v>2546</v>
      </c>
      <c r="D552" s="27" t="s">
        <v>1648</v>
      </c>
      <c r="E552" s="27" t="s">
        <v>596</v>
      </c>
      <c r="F552" s="150" t="s">
        <v>4241</v>
      </c>
      <c r="G552" s="150"/>
      <c r="H552" s="146">
        <f t="shared" si="56"/>
        <v>208.23</v>
      </c>
      <c r="I552" s="150"/>
      <c r="J552" s="146">
        <f t="shared" si="57"/>
        <v>208.23</v>
      </c>
      <c r="K552" s="150"/>
      <c r="L552" s="147">
        <f t="shared" si="58"/>
        <v>208.23</v>
      </c>
      <c r="M552" s="184">
        <f t="shared" si="59"/>
        <v>3.5483542634772408E-5</v>
      </c>
      <c r="N552" s="149">
        <f t="shared" si="60"/>
        <v>6434601.3993163723</v>
      </c>
      <c r="O552" s="185">
        <f t="shared" si="61"/>
        <v>1.0006916346847652</v>
      </c>
      <c r="P552" s="187">
        <f>_xlfn.XLOOKUP(C552,Analítico!D:D,Analítico!I:I,0)</f>
        <v>208.23</v>
      </c>
      <c r="Q552" s="187">
        <f>_xlfn.XLOOKUP(C552,CPUs!D:D,CPUs!I:I,0)</f>
        <v>208.23</v>
      </c>
    </row>
    <row r="553" spans="1:17" ht="24" customHeight="1" x14ac:dyDescent="0.25">
      <c r="A553" s="27" t="s">
        <v>2014</v>
      </c>
      <c r="B553" s="27" t="s">
        <v>162</v>
      </c>
      <c r="C553" s="180" t="s">
        <v>2015</v>
      </c>
      <c r="D553" s="27" t="s">
        <v>1648</v>
      </c>
      <c r="E553" s="27" t="s">
        <v>164</v>
      </c>
      <c r="F553" s="150" t="s">
        <v>4627</v>
      </c>
      <c r="G553" s="150"/>
      <c r="H553" s="146">
        <f t="shared" si="56"/>
        <v>73.91</v>
      </c>
      <c r="I553" s="150"/>
      <c r="J553" s="146">
        <f t="shared" si="57"/>
        <v>207.16972999999999</v>
      </c>
      <c r="K553" s="150"/>
      <c r="L553" s="147">
        <f t="shared" si="58"/>
        <v>207.16972999999999</v>
      </c>
      <c r="M553" s="184">
        <f t="shared" si="59"/>
        <v>3.5302866767945485E-5</v>
      </c>
      <c r="N553" s="149">
        <f t="shared" si="60"/>
        <v>6434808.5690463725</v>
      </c>
      <c r="O553" s="185">
        <f t="shared" si="61"/>
        <v>1.0007269375515331</v>
      </c>
      <c r="P553" s="187">
        <f>_xlfn.XLOOKUP(C553,Analítico!D:D,Analítico!I:I,0)</f>
        <v>73.91</v>
      </c>
      <c r="Q553" s="187">
        <f>_xlfn.XLOOKUP(C553,CPUs!D:D,CPUs!I:I,0)</f>
        <v>73.91</v>
      </c>
    </row>
    <row r="554" spans="1:17" ht="25.5" customHeight="1" x14ac:dyDescent="0.25">
      <c r="A554" s="27" t="s">
        <v>2393</v>
      </c>
      <c r="B554" s="27" t="s">
        <v>162</v>
      </c>
      <c r="C554" s="180" t="s">
        <v>2394</v>
      </c>
      <c r="D554" s="27" t="s">
        <v>1648</v>
      </c>
      <c r="E554" s="27" t="s">
        <v>259</v>
      </c>
      <c r="F554" s="150" t="s">
        <v>4628</v>
      </c>
      <c r="G554" s="150"/>
      <c r="H554" s="146">
        <f t="shared" si="56"/>
        <v>10.45</v>
      </c>
      <c r="I554" s="150"/>
      <c r="J554" s="146">
        <f t="shared" si="57"/>
        <v>203.61824999999999</v>
      </c>
      <c r="K554" s="150"/>
      <c r="L554" s="147">
        <f t="shared" si="58"/>
        <v>203.61824999999999</v>
      </c>
      <c r="M554" s="184">
        <f t="shared" si="59"/>
        <v>3.4697674951220988E-5</v>
      </c>
      <c r="N554" s="149">
        <f t="shared" si="60"/>
        <v>6435012.1872963728</v>
      </c>
      <c r="O554" s="185">
        <f t="shared" si="61"/>
        <v>1.0007616352264843</v>
      </c>
      <c r="P554" s="187">
        <f>_xlfn.XLOOKUP(C554,Analítico!D:D,Analítico!I:I,0)</f>
        <v>10.45</v>
      </c>
      <c r="Q554" s="187">
        <f>_xlfn.XLOOKUP(C554,CPUs!D:D,CPUs!I:I,0)</f>
        <v>10.45</v>
      </c>
    </row>
    <row r="555" spans="1:17" ht="24" customHeight="1" x14ac:dyDescent="0.25">
      <c r="A555" s="27" t="s">
        <v>2744</v>
      </c>
      <c r="B555" s="27" t="s">
        <v>157</v>
      </c>
      <c r="C555" s="180" t="s">
        <v>2745</v>
      </c>
      <c r="D555" s="27" t="s">
        <v>1648</v>
      </c>
      <c r="E555" s="27" t="s">
        <v>164</v>
      </c>
      <c r="F555" s="150" t="s">
        <v>4359</v>
      </c>
      <c r="G555" s="150"/>
      <c r="H555" s="146">
        <f t="shared" si="56"/>
        <v>101.82</v>
      </c>
      <c r="I555" s="150"/>
      <c r="J555" s="146">
        <f t="shared" si="57"/>
        <v>203.64</v>
      </c>
      <c r="K555" s="150"/>
      <c r="L555" s="147">
        <f t="shared" si="58"/>
        <v>203.64</v>
      </c>
      <c r="M555" s="184">
        <f t="shared" si="59"/>
        <v>3.4701381271406874E-5</v>
      </c>
      <c r="N555" s="149">
        <f t="shared" si="60"/>
        <v>6435215.8272963725</v>
      </c>
      <c r="O555" s="185">
        <f t="shared" si="61"/>
        <v>1.0007963366077557</v>
      </c>
      <c r="P555" s="187">
        <f>_xlfn.XLOOKUP(C555,Analítico!D:D,Analítico!I:I,0)</f>
        <v>101.82</v>
      </c>
      <c r="Q555" s="187">
        <f>_xlfn.XLOOKUP(C555,CPUs!D:D,CPUs!I:I,0)</f>
        <v>101.82</v>
      </c>
    </row>
    <row r="556" spans="1:17" ht="25.5" customHeight="1" x14ac:dyDescent="0.25">
      <c r="A556" s="27" t="s">
        <v>3235</v>
      </c>
      <c r="B556" s="27" t="s">
        <v>162</v>
      </c>
      <c r="C556" s="180" t="s">
        <v>3236</v>
      </c>
      <c r="D556" s="27" t="s">
        <v>1648</v>
      </c>
      <c r="E556" s="27" t="s">
        <v>3237</v>
      </c>
      <c r="F556" s="150" t="s">
        <v>4629</v>
      </c>
      <c r="G556" s="150"/>
      <c r="H556" s="146">
        <f t="shared" si="56"/>
        <v>88.36</v>
      </c>
      <c r="I556" s="150"/>
      <c r="J556" s="146">
        <f t="shared" si="57"/>
        <v>203.5425616</v>
      </c>
      <c r="K556" s="150"/>
      <c r="L556" s="147">
        <f t="shared" si="58"/>
        <v>203.5425616</v>
      </c>
      <c r="M556" s="184">
        <f t="shared" si="59"/>
        <v>3.4684777229622962E-5</v>
      </c>
      <c r="N556" s="149">
        <f t="shared" si="60"/>
        <v>6435419.3698579725</v>
      </c>
      <c r="O556" s="185">
        <f t="shared" si="61"/>
        <v>1.0008310213849854</v>
      </c>
      <c r="P556" s="187">
        <f>_xlfn.XLOOKUP(C556,Analítico!D:D,Analítico!I:I,0)</f>
        <v>88.36</v>
      </c>
      <c r="Q556" s="187">
        <f>_xlfn.XLOOKUP(C556,CPUs!D:D,CPUs!I:I,0)</f>
        <v>88.36</v>
      </c>
    </row>
    <row r="557" spans="1:17" ht="24" customHeight="1" x14ac:dyDescent="0.25">
      <c r="A557" s="27" t="s">
        <v>3342</v>
      </c>
      <c r="B557" s="27" t="s">
        <v>157</v>
      </c>
      <c r="C557" s="180" t="s">
        <v>3343</v>
      </c>
      <c r="D557" s="27" t="s">
        <v>1648</v>
      </c>
      <c r="E557" s="27" t="s">
        <v>1604</v>
      </c>
      <c r="F557" s="150" t="s">
        <v>4412</v>
      </c>
      <c r="G557" s="150"/>
      <c r="H557" s="146">
        <f t="shared" si="56"/>
        <v>12.6</v>
      </c>
      <c r="I557" s="150"/>
      <c r="J557" s="146">
        <f t="shared" si="57"/>
        <v>201.6</v>
      </c>
      <c r="K557" s="150"/>
      <c r="L557" s="147">
        <f t="shared" si="58"/>
        <v>201.6</v>
      </c>
      <c r="M557" s="184">
        <f t="shared" si="59"/>
        <v>3.4353753998799968E-5</v>
      </c>
      <c r="N557" s="149">
        <f t="shared" si="60"/>
        <v>6435620.9698579721</v>
      </c>
      <c r="O557" s="185">
        <f t="shared" si="61"/>
        <v>1.0008653751389842</v>
      </c>
      <c r="P557" s="187">
        <f>_xlfn.XLOOKUP(C557,Analítico!D:D,Analítico!I:I,0)</f>
        <v>12.6</v>
      </c>
      <c r="Q557" s="187">
        <f>_xlfn.XLOOKUP(C557,CPUs!D:D,CPUs!I:I,0)</f>
        <v>12.6</v>
      </c>
    </row>
    <row r="558" spans="1:17" ht="25.5" customHeight="1" x14ac:dyDescent="0.25">
      <c r="A558" s="27" t="s">
        <v>2291</v>
      </c>
      <c r="B558" s="27" t="s">
        <v>157</v>
      </c>
      <c r="C558" s="180" t="s">
        <v>2292</v>
      </c>
      <c r="D558" s="27" t="s">
        <v>1648</v>
      </c>
      <c r="E558" s="27" t="s">
        <v>164</v>
      </c>
      <c r="F558" s="150" t="s">
        <v>4330</v>
      </c>
      <c r="G558" s="150"/>
      <c r="H558" s="146">
        <f t="shared" si="56"/>
        <v>39.99</v>
      </c>
      <c r="I558" s="150"/>
      <c r="J558" s="146">
        <f t="shared" si="57"/>
        <v>199.95000000000002</v>
      </c>
      <c r="K558" s="150"/>
      <c r="L558" s="147">
        <f t="shared" si="58"/>
        <v>199.95000000000002</v>
      </c>
      <c r="M558" s="184">
        <f t="shared" si="59"/>
        <v>3.4072584881250272E-5</v>
      </c>
      <c r="N558" s="149">
        <f t="shared" si="60"/>
        <v>6435820.9198579723</v>
      </c>
      <c r="O558" s="185">
        <f t="shared" si="61"/>
        <v>1.0008994477238655</v>
      </c>
      <c r="P558" s="187">
        <f>_xlfn.XLOOKUP(C558,Analítico!D:D,Analítico!I:I,0)</f>
        <v>39.99</v>
      </c>
      <c r="Q558" s="187">
        <f>_xlfn.XLOOKUP(C558,CPUs!D:D,CPUs!I:I,0)</f>
        <v>39.99</v>
      </c>
    </row>
    <row r="559" spans="1:17" ht="25.5" customHeight="1" x14ac:dyDescent="0.25">
      <c r="A559" s="27" t="s">
        <v>1703</v>
      </c>
      <c r="B559" s="27" t="s">
        <v>196</v>
      </c>
      <c r="C559" s="180" t="s">
        <v>1704</v>
      </c>
      <c r="D559" s="27" t="s">
        <v>1648</v>
      </c>
      <c r="E559" s="27" t="s">
        <v>164</v>
      </c>
      <c r="F559" s="150" t="s">
        <v>4630</v>
      </c>
      <c r="G559" s="150"/>
      <c r="H559" s="146">
        <f t="shared" si="56"/>
        <v>57.67</v>
      </c>
      <c r="I559" s="150"/>
      <c r="J559" s="146">
        <f t="shared" si="57"/>
        <v>199.30752000000001</v>
      </c>
      <c r="K559" s="150"/>
      <c r="L559" s="147">
        <f t="shared" si="58"/>
        <v>199.30752000000001</v>
      </c>
      <c r="M559" s="184">
        <f t="shared" si="59"/>
        <v>3.3963102739042188E-5</v>
      </c>
      <c r="N559" s="149">
        <f t="shared" si="60"/>
        <v>6436020.2273779726</v>
      </c>
      <c r="O559" s="185">
        <f t="shared" si="61"/>
        <v>1.0009334108266046</v>
      </c>
      <c r="P559" s="187">
        <f>_xlfn.XLOOKUP(C559,Analítico!D:D,Analítico!I:I,0)</f>
        <v>57.67</v>
      </c>
      <c r="Q559" s="187">
        <f>_xlfn.XLOOKUP(C559,CPUs!D:D,CPUs!I:I,0)</f>
        <v>57.67</v>
      </c>
    </row>
    <row r="560" spans="1:17" ht="25.5" customHeight="1" x14ac:dyDescent="0.25">
      <c r="A560" s="27" t="s">
        <v>2851</v>
      </c>
      <c r="B560" s="27" t="s">
        <v>157</v>
      </c>
      <c r="C560" s="180" t="s">
        <v>2852</v>
      </c>
      <c r="D560" s="27" t="s">
        <v>1648</v>
      </c>
      <c r="E560" s="27" t="s">
        <v>255</v>
      </c>
      <c r="F560" s="150" t="s">
        <v>4631</v>
      </c>
      <c r="G560" s="150"/>
      <c r="H560" s="146">
        <f t="shared" si="56"/>
        <v>3.73</v>
      </c>
      <c r="I560" s="150"/>
      <c r="J560" s="146">
        <f t="shared" si="57"/>
        <v>197.636661</v>
      </c>
      <c r="K560" s="150"/>
      <c r="L560" s="147">
        <f t="shared" si="58"/>
        <v>197.636661</v>
      </c>
      <c r="M560" s="184">
        <f t="shared" si="59"/>
        <v>3.3678379132630081E-5</v>
      </c>
      <c r="N560" s="149">
        <f t="shared" si="60"/>
        <v>6436217.8640389722</v>
      </c>
      <c r="O560" s="185">
        <f t="shared" si="61"/>
        <v>1.0009670892057372</v>
      </c>
      <c r="P560" s="187">
        <f>_xlfn.XLOOKUP(C560,Analítico!D:D,Analítico!I:I,0)</f>
        <v>3.73</v>
      </c>
      <c r="Q560" s="187">
        <f>_xlfn.XLOOKUP(C560,CPUs!D:D,CPUs!I:I,0)</f>
        <v>3.73</v>
      </c>
    </row>
    <row r="561" spans="1:17" ht="25.5" customHeight="1" x14ac:dyDescent="0.25">
      <c r="A561" s="27" t="s">
        <v>2623</v>
      </c>
      <c r="B561" s="27" t="s">
        <v>157</v>
      </c>
      <c r="C561" s="180" t="s">
        <v>2624</v>
      </c>
      <c r="D561" s="27" t="s">
        <v>1648</v>
      </c>
      <c r="E561" s="27" t="s">
        <v>259</v>
      </c>
      <c r="F561" s="150" t="s">
        <v>4632</v>
      </c>
      <c r="G561" s="150"/>
      <c r="H561" s="146">
        <f t="shared" si="56"/>
        <v>11.55</v>
      </c>
      <c r="I561" s="150"/>
      <c r="J561" s="146">
        <f t="shared" si="57"/>
        <v>197.43570000000003</v>
      </c>
      <c r="K561" s="150"/>
      <c r="L561" s="147">
        <f t="shared" si="58"/>
        <v>197.43570000000003</v>
      </c>
      <c r="M561" s="184">
        <f t="shared" si="59"/>
        <v>3.3644134267762265E-5</v>
      </c>
      <c r="N561" s="149">
        <f t="shared" si="60"/>
        <v>6436415.2997389724</v>
      </c>
      <c r="O561" s="185">
        <f t="shared" si="61"/>
        <v>1.0010007333400048</v>
      </c>
      <c r="P561" s="187">
        <f>_xlfn.XLOOKUP(C561,Analítico!D:D,Analítico!I:I,0)</f>
        <v>11.55</v>
      </c>
      <c r="Q561" s="187">
        <f>_xlfn.XLOOKUP(C561,CPUs!D:D,CPUs!I:I,0)</f>
        <v>11.55</v>
      </c>
    </row>
    <row r="562" spans="1:17" ht="25.5" customHeight="1" x14ac:dyDescent="0.25">
      <c r="A562" s="27" t="s">
        <v>2938</v>
      </c>
      <c r="B562" s="27" t="s">
        <v>157</v>
      </c>
      <c r="C562" s="180" t="s">
        <v>2939</v>
      </c>
      <c r="D562" s="27" t="s">
        <v>1648</v>
      </c>
      <c r="E562" s="27" t="s">
        <v>164</v>
      </c>
      <c r="F562" s="150" t="s">
        <v>4433</v>
      </c>
      <c r="G562" s="150"/>
      <c r="H562" s="146">
        <f t="shared" si="56"/>
        <v>65.48</v>
      </c>
      <c r="I562" s="150"/>
      <c r="J562" s="146">
        <f t="shared" si="57"/>
        <v>196.44</v>
      </c>
      <c r="K562" s="150"/>
      <c r="L562" s="147">
        <f t="shared" si="58"/>
        <v>196.44</v>
      </c>
      <c r="M562" s="184">
        <f t="shared" si="59"/>
        <v>3.3474461485735448E-5</v>
      </c>
      <c r="N562" s="149">
        <f t="shared" si="60"/>
        <v>6436611.7397389729</v>
      </c>
      <c r="O562" s="185">
        <f t="shared" si="61"/>
        <v>1.0010342078014907</v>
      </c>
      <c r="P562" s="187">
        <f>_xlfn.XLOOKUP(C562,Analítico!D:D,Analítico!I:I,0)</f>
        <v>65.48</v>
      </c>
      <c r="Q562" s="187">
        <f>_xlfn.XLOOKUP(C562,CPUs!D:D,CPUs!I:I,0)</f>
        <v>65.48</v>
      </c>
    </row>
    <row r="563" spans="1:17" ht="25.5" customHeight="1" x14ac:dyDescent="0.25">
      <c r="A563" s="27" t="s">
        <v>2501</v>
      </c>
      <c r="B563" s="27" t="s">
        <v>157</v>
      </c>
      <c r="C563" s="180" t="s">
        <v>2502</v>
      </c>
      <c r="D563" s="27" t="s">
        <v>1648</v>
      </c>
      <c r="E563" s="27" t="s">
        <v>164</v>
      </c>
      <c r="F563" s="150" t="s">
        <v>4459</v>
      </c>
      <c r="G563" s="150"/>
      <c r="H563" s="146">
        <f t="shared" si="56"/>
        <v>7.95</v>
      </c>
      <c r="I563" s="150"/>
      <c r="J563" s="146">
        <f t="shared" si="57"/>
        <v>190.8</v>
      </c>
      <c r="K563" s="150"/>
      <c r="L563" s="147">
        <f t="shared" si="58"/>
        <v>190.8</v>
      </c>
      <c r="M563" s="184">
        <f t="shared" si="59"/>
        <v>3.2513374320292832E-5</v>
      </c>
      <c r="N563" s="149">
        <f t="shared" si="60"/>
        <v>6436802.5397389727</v>
      </c>
      <c r="O563" s="185">
        <f t="shared" si="61"/>
        <v>1.0010667211758109</v>
      </c>
      <c r="P563" s="187">
        <f>_xlfn.XLOOKUP(C563,Analítico!D:D,Analítico!I:I,0)</f>
        <v>7.95</v>
      </c>
      <c r="Q563" s="187">
        <f>_xlfn.XLOOKUP(C563,CPUs!D:D,CPUs!I:I,0)</f>
        <v>7.95</v>
      </c>
    </row>
    <row r="564" spans="1:17" ht="25.5" customHeight="1" x14ac:dyDescent="0.25">
      <c r="A564" s="27" t="s">
        <v>2182</v>
      </c>
      <c r="B564" s="27" t="s">
        <v>157</v>
      </c>
      <c r="C564" s="180" t="s">
        <v>2183</v>
      </c>
      <c r="D564" s="27" t="s">
        <v>1648</v>
      </c>
      <c r="E564" s="27" t="s">
        <v>259</v>
      </c>
      <c r="F564" s="150" t="s">
        <v>4633</v>
      </c>
      <c r="G564" s="150"/>
      <c r="H564" s="146">
        <f t="shared" si="56"/>
        <v>93.59</v>
      </c>
      <c r="I564" s="150"/>
      <c r="J564" s="146">
        <f t="shared" si="57"/>
        <v>189.64141700000002</v>
      </c>
      <c r="K564" s="150"/>
      <c r="L564" s="147">
        <f t="shared" si="58"/>
        <v>189.64141700000002</v>
      </c>
      <c r="M564" s="184">
        <f t="shared" si="59"/>
        <v>3.2315945375009143E-5</v>
      </c>
      <c r="N564" s="149">
        <f t="shared" si="60"/>
        <v>6436992.1811559731</v>
      </c>
      <c r="O564" s="185">
        <f t="shared" si="61"/>
        <v>1.0010990371211859</v>
      </c>
      <c r="P564" s="187">
        <f>_xlfn.XLOOKUP(C564,Analítico!D:D,Analítico!I:I,0)</f>
        <v>93.59</v>
      </c>
      <c r="Q564" s="187">
        <f>_xlfn.XLOOKUP(C564,CPUs!D:D,CPUs!I:I,0)</f>
        <v>93.59</v>
      </c>
    </row>
    <row r="565" spans="1:17" ht="24" customHeight="1" x14ac:dyDescent="0.25">
      <c r="A565" s="27" t="s">
        <v>2225</v>
      </c>
      <c r="B565" s="27" t="s">
        <v>204</v>
      </c>
      <c r="C565" s="180" t="s">
        <v>2226</v>
      </c>
      <c r="D565" s="27" t="s">
        <v>1665</v>
      </c>
      <c r="E565" s="27" t="s">
        <v>1787</v>
      </c>
      <c r="F565" s="150" t="s">
        <v>4634</v>
      </c>
      <c r="G565" s="150"/>
      <c r="H565" s="146">
        <f t="shared" si="56"/>
        <v>29.18</v>
      </c>
      <c r="I565" s="150"/>
      <c r="J565" s="146">
        <f t="shared" si="57"/>
        <v>250.65619999999998</v>
      </c>
      <c r="K565" s="150"/>
      <c r="L565" s="147">
        <f t="shared" si="58"/>
        <v>250.65619999999998</v>
      </c>
      <c r="M565" s="184">
        <f t="shared" si="59"/>
        <v>4.2713201552946454E-5</v>
      </c>
      <c r="N565" s="149">
        <f t="shared" si="60"/>
        <v>6437242.8373559732</v>
      </c>
      <c r="O565" s="185">
        <f t="shared" si="61"/>
        <v>1.0011417503227389</v>
      </c>
      <c r="P565" s="187">
        <f>_xlfn.XLOOKUP(C565,Analítico!D:D,Analítico!I:I,0)</f>
        <v>29.18</v>
      </c>
      <c r="Q565" s="187">
        <f>_xlfn.XLOOKUP(C565,CPUs!D:D,CPUs!I:I,0)</f>
        <v>29.18</v>
      </c>
    </row>
    <row r="566" spans="1:17" ht="25.5" customHeight="1" x14ac:dyDescent="0.25">
      <c r="A566" s="27" t="s">
        <v>3040</v>
      </c>
      <c r="B566" s="27" t="s">
        <v>162</v>
      </c>
      <c r="C566" s="180" t="s">
        <v>3041</v>
      </c>
      <c r="D566" s="27" t="s">
        <v>1648</v>
      </c>
      <c r="E566" s="27" t="s">
        <v>259</v>
      </c>
      <c r="F566" s="150" t="s">
        <v>4398</v>
      </c>
      <c r="G566" s="150"/>
      <c r="H566" s="146">
        <f t="shared" si="56"/>
        <v>9.39</v>
      </c>
      <c r="I566" s="150"/>
      <c r="J566" s="146">
        <f t="shared" si="57"/>
        <v>187.8</v>
      </c>
      <c r="K566" s="150"/>
      <c r="L566" s="147">
        <f t="shared" si="58"/>
        <v>187.8</v>
      </c>
      <c r="M566" s="184">
        <f t="shared" si="59"/>
        <v>3.2002157742929737E-5</v>
      </c>
      <c r="N566" s="149">
        <f t="shared" si="60"/>
        <v>6437430.637355973</v>
      </c>
      <c r="O566" s="185">
        <f t="shared" si="61"/>
        <v>1.0011737524804818</v>
      </c>
      <c r="P566" s="187">
        <f>_xlfn.XLOOKUP(C566,Analítico!D:D,Analítico!I:I,0)</f>
        <v>9.39</v>
      </c>
      <c r="Q566" s="187">
        <f>_xlfn.XLOOKUP(C566,CPUs!D:D,CPUs!I:I,0)</f>
        <v>9.39</v>
      </c>
    </row>
    <row r="567" spans="1:17" ht="51.75" customHeight="1" x14ac:dyDescent="0.25">
      <c r="A567" s="27" t="s">
        <v>3923</v>
      </c>
      <c r="B567" s="27" t="s">
        <v>157</v>
      </c>
      <c r="C567" s="180" t="s">
        <v>3924</v>
      </c>
      <c r="D567" s="27" t="s">
        <v>1648</v>
      </c>
      <c r="E567" s="27" t="s">
        <v>164</v>
      </c>
      <c r="F567" s="150" t="s">
        <v>4241</v>
      </c>
      <c r="G567" s="150"/>
      <c r="H567" s="146">
        <f t="shared" si="56"/>
        <v>189.9</v>
      </c>
      <c r="I567" s="150"/>
      <c r="J567" s="146">
        <f t="shared" si="57"/>
        <v>189.9</v>
      </c>
      <c r="K567" s="150"/>
      <c r="L567" s="147">
        <f t="shared" si="58"/>
        <v>189.9</v>
      </c>
      <c r="M567" s="184">
        <f t="shared" si="59"/>
        <v>3.23600093470839E-5</v>
      </c>
      <c r="N567" s="149">
        <f t="shared" si="60"/>
        <v>6437620.5373559734</v>
      </c>
      <c r="O567" s="185">
        <f t="shared" si="61"/>
        <v>1.0012061124898288</v>
      </c>
      <c r="P567" s="187">
        <f>Q567</f>
        <v>189.9</v>
      </c>
      <c r="Q567" s="187">
        <f>_xlfn.XLOOKUP(C567,CPUs!D:D,CPUs!I:I,0)</f>
        <v>189.9</v>
      </c>
    </row>
    <row r="568" spans="1:17" ht="24" customHeight="1" x14ac:dyDescent="0.25">
      <c r="A568" s="27" t="s">
        <v>2913</v>
      </c>
      <c r="B568" s="27" t="s">
        <v>162</v>
      </c>
      <c r="C568" s="180" t="s">
        <v>2914</v>
      </c>
      <c r="D568" s="27" t="s">
        <v>1648</v>
      </c>
      <c r="E568" s="27" t="s">
        <v>164</v>
      </c>
      <c r="F568" s="150" t="s">
        <v>4385</v>
      </c>
      <c r="G568" s="150"/>
      <c r="H568" s="146">
        <f t="shared" si="56"/>
        <v>31.04</v>
      </c>
      <c r="I568" s="150"/>
      <c r="J568" s="146">
        <f t="shared" si="57"/>
        <v>186.24</v>
      </c>
      <c r="K568" s="150"/>
      <c r="L568" s="147">
        <f t="shared" si="58"/>
        <v>186.24</v>
      </c>
      <c r="M568" s="184">
        <f t="shared" si="59"/>
        <v>3.1736325122700927E-5</v>
      </c>
      <c r="N568" s="149">
        <f t="shared" si="60"/>
        <v>6437806.7773559736</v>
      </c>
      <c r="O568" s="185">
        <f t="shared" si="61"/>
        <v>1.0012378488149516</v>
      </c>
      <c r="P568" s="187">
        <f>_xlfn.XLOOKUP(C568,Analítico!D:D,Analítico!I:I,0)</f>
        <v>31.04</v>
      </c>
      <c r="Q568" s="187">
        <f>_xlfn.XLOOKUP(C568,CPUs!D:D,CPUs!I:I,0)</f>
        <v>31.04</v>
      </c>
    </row>
    <row r="569" spans="1:17" ht="24" customHeight="1" x14ac:dyDescent="0.25">
      <c r="A569" s="27" t="s">
        <v>1741</v>
      </c>
      <c r="B569" s="27" t="s">
        <v>196</v>
      </c>
      <c r="C569" s="180" t="s">
        <v>1742</v>
      </c>
      <c r="D569" s="27" t="s">
        <v>1648</v>
      </c>
      <c r="E569" s="27" t="s">
        <v>164</v>
      </c>
      <c r="F569" s="150" t="s">
        <v>4635</v>
      </c>
      <c r="G569" s="150"/>
      <c r="H569" s="146">
        <f t="shared" si="56"/>
        <v>339.95</v>
      </c>
      <c r="I569" s="150"/>
      <c r="J569" s="146">
        <f t="shared" si="57"/>
        <v>183.57300000000001</v>
      </c>
      <c r="K569" s="150"/>
      <c r="L569" s="147">
        <f t="shared" si="58"/>
        <v>183.57300000000001</v>
      </c>
      <c r="M569" s="184">
        <f t="shared" si="59"/>
        <v>3.1281853585425135E-5</v>
      </c>
      <c r="N569" s="149">
        <f t="shared" si="60"/>
        <v>6437990.3503559735</v>
      </c>
      <c r="O569" s="185">
        <f t="shared" si="61"/>
        <v>1.0012691306685371</v>
      </c>
      <c r="P569" s="187">
        <f>_xlfn.XLOOKUP(C569,Analítico!D:D,Analítico!I:I,0)</f>
        <v>339.95</v>
      </c>
      <c r="Q569" s="187">
        <f>_xlfn.XLOOKUP(C569,CPUs!D:D,CPUs!I:I,0)</f>
        <v>339.95</v>
      </c>
    </row>
    <row r="570" spans="1:17" ht="39" customHeight="1" x14ac:dyDescent="0.25">
      <c r="A570" s="27" t="s">
        <v>2109</v>
      </c>
      <c r="B570" s="27" t="s">
        <v>162</v>
      </c>
      <c r="C570" s="180" t="s">
        <v>2110</v>
      </c>
      <c r="D570" s="27" t="s">
        <v>1648</v>
      </c>
      <c r="E570" s="27" t="s">
        <v>259</v>
      </c>
      <c r="F570" s="150" t="s">
        <v>4636</v>
      </c>
      <c r="G570" s="150"/>
      <c r="H570" s="146">
        <f t="shared" si="56"/>
        <v>1.69</v>
      </c>
      <c r="I570" s="150"/>
      <c r="J570" s="146">
        <f t="shared" si="57"/>
        <v>179.47800000000001</v>
      </c>
      <c r="K570" s="150"/>
      <c r="L570" s="147">
        <f t="shared" si="58"/>
        <v>179.47800000000001</v>
      </c>
      <c r="M570" s="184">
        <f t="shared" si="59"/>
        <v>3.058404295732451E-5</v>
      </c>
      <c r="N570" s="149">
        <f t="shared" si="60"/>
        <v>6438169.8283559736</v>
      </c>
      <c r="O570" s="185">
        <f t="shared" si="61"/>
        <v>1.0012997147114944</v>
      </c>
      <c r="P570" s="187">
        <f>_xlfn.XLOOKUP(C570,Analítico!D:D,Analítico!I:I,0)</f>
        <v>1.69</v>
      </c>
      <c r="Q570" s="187">
        <f>_xlfn.XLOOKUP(C570,CPUs!D:D,CPUs!I:I,0)</f>
        <v>1.69</v>
      </c>
    </row>
    <row r="571" spans="1:17" ht="24" customHeight="1" x14ac:dyDescent="0.25">
      <c r="A571" s="27" t="s">
        <v>2719</v>
      </c>
      <c r="B571" s="27" t="s">
        <v>157</v>
      </c>
      <c r="C571" s="180" t="s">
        <v>2720</v>
      </c>
      <c r="D571" s="27" t="s">
        <v>1648</v>
      </c>
      <c r="E571" s="27" t="s">
        <v>164</v>
      </c>
      <c r="F571" s="150" t="s">
        <v>4637</v>
      </c>
      <c r="G571" s="150"/>
      <c r="H571" s="146">
        <f t="shared" si="56"/>
        <v>0.73</v>
      </c>
      <c r="I571" s="150"/>
      <c r="J571" s="146">
        <f t="shared" si="57"/>
        <v>175.93</v>
      </c>
      <c r="K571" s="150"/>
      <c r="L571" s="147">
        <f t="shared" si="58"/>
        <v>175.93</v>
      </c>
      <c r="M571" s="184">
        <f t="shared" si="59"/>
        <v>2.9979444151829758E-5</v>
      </c>
      <c r="N571" s="149">
        <f t="shared" si="60"/>
        <v>6438345.7583559733</v>
      </c>
      <c r="O571" s="185">
        <f t="shared" si="61"/>
        <v>1.0013296941556462</v>
      </c>
      <c r="P571" s="187">
        <f>_xlfn.XLOOKUP(C571,Analítico!D:D,Analítico!I:I,0)</f>
        <v>0.73</v>
      </c>
      <c r="Q571" s="187">
        <f>_xlfn.XLOOKUP(C571,CPUs!D:D,CPUs!I:I,0)</f>
        <v>0.73</v>
      </c>
    </row>
    <row r="572" spans="1:17" ht="25.5" customHeight="1" x14ac:dyDescent="0.25">
      <c r="A572" s="27" t="s">
        <v>2647</v>
      </c>
      <c r="B572" s="27" t="s">
        <v>162</v>
      </c>
      <c r="C572" s="180" t="s">
        <v>2648</v>
      </c>
      <c r="D572" s="27" t="s">
        <v>1648</v>
      </c>
      <c r="E572" s="27" t="s">
        <v>255</v>
      </c>
      <c r="F572" s="150" t="s">
        <v>4638</v>
      </c>
      <c r="G572" s="150"/>
      <c r="H572" s="146">
        <f t="shared" si="56"/>
        <v>10.7</v>
      </c>
      <c r="I572" s="150"/>
      <c r="J572" s="146">
        <f t="shared" si="57"/>
        <v>176.54999999999998</v>
      </c>
      <c r="K572" s="150"/>
      <c r="L572" s="147">
        <f t="shared" si="58"/>
        <v>176.54999999999998</v>
      </c>
      <c r="M572" s="184">
        <f t="shared" si="59"/>
        <v>3.0085095577818125E-5</v>
      </c>
      <c r="N572" s="149">
        <f t="shared" si="60"/>
        <v>6438522.3083559731</v>
      </c>
      <c r="O572" s="185">
        <f t="shared" si="61"/>
        <v>1.0013597792512241</v>
      </c>
      <c r="P572" s="187">
        <f>_xlfn.XLOOKUP(C572,Analítico!D:D,Analítico!I:I,0)</f>
        <v>10.7</v>
      </c>
      <c r="Q572" s="187">
        <f>_xlfn.XLOOKUP(C572,CPUs!D:D,CPUs!I:I,0)</f>
        <v>10.7</v>
      </c>
    </row>
    <row r="573" spans="1:17" ht="24" customHeight="1" x14ac:dyDescent="0.25">
      <c r="A573" s="27" t="s">
        <v>3802</v>
      </c>
      <c r="B573" s="27" t="s">
        <v>157</v>
      </c>
      <c r="C573" s="180" t="s">
        <v>3803</v>
      </c>
      <c r="D573" s="27" t="s">
        <v>1648</v>
      </c>
      <c r="E573" s="27" t="s">
        <v>1721</v>
      </c>
      <c r="F573" s="150" t="s">
        <v>4241</v>
      </c>
      <c r="G573" s="150"/>
      <c r="H573" s="146">
        <f t="shared" si="56"/>
        <v>177.49</v>
      </c>
      <c r="I573" s="150"/>
      <c r="J573" s="146">
        <f t="shared" si="57"/>
        <v>177.49</v>
      </c>
      <c r="K573" s="150"/>
      <c r="L573" s="147">
        <f t="shared" si="58"/>
        <v>177.49</v>
      </c>
      <c r="M573" s="184">
        <f t="shared" si="59"/>
        <v>3.0245276772058569E-5</v>
      </c>
      <c r="N573" s="149">
        <f t="shared" si="60"/>
        <v>6438699.7983559733</v>
      </c>
      <c r="O573" s="185">
        <f t="shared" si="61"/>
        <v>1.0013900245279961</v>
      </c>
      <c r="P573" s="187">
        <f>Q573</f>
        <v>177.49</v>
      </c>
      <c r="Q573" s="187">
        <f>_xlfn.XLOOKUP(C573,CPUs!D:D,CPUs!I:I,0)</f>
        <v>177.49</v>
      </c>
    </row>
    <row r="574" spans="1:17" ht="24" customHeight="1" x14ac:dyDescent="0.25">
      <c r="A574" s="27" t="s">
        <v>2317</v>
      </c>
      <c r="B574" s="27" t="s">
        <v>157</v>
      </c>
      <c r="C574" s="180" t="s">
        <v>2318</v>
      </c>
      <c r="D574" s="27" t="s">
        <v>1648</v>
      </c>
      <c r="E574" s="27" t="s">
        <v>164</v>
      </c>
      <c r="F574" s="150" t="s">
        <v>4359</v>
      </c>
      <c r="G574" s="150"/>
      <c r="H574" s="146">
        <f t="shared" si="56"/>
        <v>86.69</v>
      </c>
      <c r="I574" s="150"/>
      <c r="J574" s="146">
        <f t="shared" si="57"/>
        <v>173.38</v>
      </c>
      <c r="K574" s="150"/>
      <c r="L574" s="147">
        <f t="shared" si="58"/>
        <v>173.38</v>
      </c>
      <c r="M574" s="184">
        <f t="shared" si="59"/>
        <v>2.9544910061071126E-5</v>
      </c>
      <c r="N574" s="149">
        <f t="shared" si="60"/>
        <v>6438873.1783559732</v>
      </c>
      <c r="O574" s="185">
        <f t="shared" si="61"/>
        <v>1.0014195694380572</v>
      </c>
      <c r="P574" s="187">
        <f>_xlfn.XLOOKUP(C574,Analítico!D:D,Analítico!I:I,0)</f>
        <v>86.69</v>
      </c>
      <c r="Q574" s="187">
        <f>_xlfn.XLOOKUP(C574,CPUs!D:D,CPUs!I:I,0)</f>
        <v>86.69</v>
      </c>
    </row>
    <row r="575" spans="1:17" ht="25.5" customHeight="1" x14ac:dyDescent="0.25">
      <c r="A575" s="27" t="s">
        <v>2656</v>
      </c>
      <c r="B575" s="27" t="s">
        <v>157</v>
      </c>
      <c r="C575" s="180" t="s">
        <v>2657</v>
      </c>
      <c r="D575" s="27" t="s">
        <v>1648</v>
      </c>
      <c r="E575" s="27" t="s">
        <v>255</v>
      </c>
      <c r="F575" s="150" t="s">
        <v>4639</v>
      </c>
      <c r="G575" s="150"/>
      <c r="H575" s="146">
        <f t="shared" si="56"/>
        <v>2.4</v>
      </c>
      <c r="I575" s="150"/>
      <c r="J575" s="146">
        <f t="shared" si="57"/>
        <v>171.6456</v>
      </c>
      <c r="K575" s="150"/>
      <c r="L575" s="147">
        <f t="shared" si="58"/>
        <v>171.6456</v>
      </c>
      <c r="M575" s="184">
        <f t="shared" si="59"/>
        <v>2.9249358717144944E-5</v>
      </c>
      <c r="N575" s="149">
        <f t="shared" si="60"/>
        <v>6439044.8239559736</v>
      </c>
      <c r="O575" s="185">
        <f t="shared" si="61"/>
        <v>1.0014488187967743</v>
      </c>
      <c r="P575" s="187">
        <f>_xlfn.XLOOKUP(C575,Analítico!D:D,Analítico!I:I,0)</f>
        <v>2.4</v>
      </c>
      <c r="Q575" s="187">
        <f>_xlfn.XLOOKUP(C575,CPUs!D:D,CPUs!I:I,0)</f>
        <v>2.4</v>
      </c>
    </row>
    <row r="576" spans="1:17" ht="25.5" customHeight="1" x14ac:dyDescent="0.25">
      <c r="A576" s="27" t="s">
        <v>3009</v>
      </c>
      <c r="B576" s="27" t="s">
        <v>162</v>
      </c>
      <c r="C576" s="180" t="s">
        <v>3010</v>
      </c>
      <c r="D576" s="27" t="s">
        <v>1648</v>
      </c>
      <c r="E576" s="27" t="s">
        <v>164</v>
      </c>
      <c r="F576" s="150" t="s">
        <v>4385</v>
      </c>
      <c r="G576" s="150"/>
      <c r="H576" s="146">
        <f t="shared" si="56"/>
        <v>28.48</v>
      </c>
      <c r="I576" s="150"/>
      <c r="J576" s="146">
        <f t="shared" si="57"/>
        <v>170.88</v>
      </c>
      <c r="K576" s="150"/>
      <c r="L576" s="147">
        <f t="shared" si="58"/>
        <v>170.88</v>
      </c>
      <c r="M576" s="184">
        <f t="shared" si="59"/>
        <v>2.9118896246601878E-5</v>
      </c>
      <c r="N576" s="149">
        <f t="shared" si="60"/>
        <v>6439215.7039559735</v>
      </c>
      <c r="O576" s="185">
        <f t="shared" si="61"/>
        <v>1.001477937693021</v>
      </c>
      <c r="P576" s="187">
        <f>_xlfn.XLOOKUP(C576,Analítico!D:D,Analítico!I:I,0)</f>
        <v>28.48</v>
      </c>
      <c r="Q576" s="187">
        <f>_xlfn.XLOOKUP(C576,CPUs!D:D,CPUs!I:I,0)</f>
        <v>28.48</v>
      </c>
    </row>
    <row r="577" spans="1:17" ht="25.5" customHeight="1" x14ac:dyDescent="0.25">
      <c r="A577" s="27" t="s">
        <v>3580</v>
      </c>
      <c r="B577" s="27" t="s">
        <v>157</v>
      </c>
      <c r="C577" s="180" t="s">
        <v>3581</v>
      </c>
      <c r="D577" s="27" t="s">
        <v>1665</v>
      </c>
      <c r="E577" s="27" t="s">
        <v>266</v>
      </c>
      <c r="F577" s="150" t="s">
        <v>4640</v>
      </c>
      <c r="G577" s="150"/>
      <c r="H577" s="146">
        <f t="shared" si="56"/>
        <v>23.43</v>
      </c>
      <c r="I577" s="150"/>
      <c r="J577" s="146">
        <f t="shared" si="57"/>
        <v>173.57037017099998</v>
      </c>
      <c r="K577" s="150"/>
      <c r="L577" s="147">
        <f t="shared" si="58"/>
        <v>173.57037017099998</v>
      </c>
      <c r="M577" s="184">
        <f t="shared" si="59"/>
        <v>2.9577350190154671E-5</v>
      </c>
      <c r="N577" s="149">
        <f t="shared" si="60"/>
        <v>6439389.2743261447</v>
      </c>
      <c r="O577" s="185">
        <f t="shared" si="61"/>
        <v>1.0015075150432111</v>
      </c>
      <c r="P577" s="187">
        <f t="shared" ref="P577:P578" si="62">Q577</f>
        <v>23.43</v>
      </c>
      <c r="Q577" s="187">
        <f>_xlfn.XLOOKUP(C577,CPUs!D:D,CPUs!I:I,0)</f>
        <v>23.43</v>
      </c>
    </row>
    <row r="578" spans="1:17" ht="24" customHeight="1" x14ac:dyDescent="0.25">
      <c r="A578" s="27" t="s">
        <v>3592</v>
      </c>
      <c r="B578" s="27" t="s">
        <v>157</v>
      </c>
      <c r="C578" s="180" t="s">
        <v>3593</v>
      </c>
      <c r="D578" s="27" t="s">
        <v>1665</v>
      </c>
      <c r="E578" s="27" t="s">
        <v>266</v>
      </c>
      <c r="F578" s="150" t="s">
        <v>4641</v>
      </c>
      <c r="G578" s="150"/>
      <c r="H578" s="146">
        <f t="shared" si="56"/>
        <v>18.53</v>
      </c>
      <c r="I578" s="150"/>
      <c r="J578" s="146">
        <f t="shared" si="57"/>
        <v>172.47366926900003</v>
      </c>
      <c r="K578" s="150"/>
      <c r="L578" s="147">
        <f t="shared" si="58"/>
        <v>172.47366926900003</v>
      </c>
      <c r="M578" s="184">
        <f t="shared" si="59"/>
        <v>2.9390466296317525E-5</v>
      </c>
      <c r="N578" s="149">
        <f t="shared" si="60"/>
        <v>6439561.7479954138</v>
      </c>
      <c r="O578" s="185">
        <f t="shared" si="61"/>
        <v>1.0015369055095074</v>
      </c>
      <c r="P578" s="187">
        <f t="shared" si="62"/>
        <v>18.53</v>
      </c>
      <c r="Q578" s="187">
        <f>_xlfn.XLOOKUP(C578,CPUs!D:D,CPUs!I:I,0)</f>
        <v>18.53</v>
      </c>
    </row>
    <row r="579" spans="1:17" ht="24" customHeight="1" x14ac:dyDescent="0.25">
      <c r="A579" s="27" t="s">
        <v>3344</v>
      </c>
      <c r="B579" s="27" t="s">
        <v>157</v>
      </c>
      <c r="C579" s="180" t="s">
        <v>3345</v>
      </c>
      <c r="D579" s="27" t="s">
        <v>1643</v>
      </c>
      <c r="E579" s="27" t="s">
        <v>1604</v>
      </c>
      <c r="F579" s="150" t="s">
        <v>4251</v>
      </c>
      <c r="G579" s="150"/>
      <c r="H579" s="146">
        <f t="shared" si="56"/>
        <v>21</v>
      </c>
      <c r="I579" s="150"/>
      <c r="J579" s="146">
        <f t="shared" si="57"/>
        <v>168</v>
      </c>
      <c r="K579" s="150"/>
      <c r="L579" s="147">
        <f t="shared" si="58"/>
        <v>168</v>
      </c>
      <c r="M579" s="184">
        <f t="shared" si="59"/>
        <v>2.862812833233331E-5</v>
      </c>
      <c r="N579" s="149">
        <f t="shared" si="60"/>
        <v>6439729.7479954138</v>
      </c>
      <c r="O579" s="185">
        <f t="shared" si="61"/>
        <v>1.0015655336378397</v>
      </c>
      <c r="P579" s="187">
        <f>_xlfn.XLOOKUP(C579,Analítico!D:D,Analítico!I:I,0)</f>
        <v>21</v>
      </c>
      <c r="Q579" s="187">
        <f>_xlfn.XLOOKUP(C579,CPUs!D:D,CPUs!I:I,0)</f>
        <v>21</v>
      </c>
    </row>
    <row r="580" spans="1:17" ht="25.5" customHeight="1" x14ac:dyDescent="0.25">
      <c r="A580" s="27" t="s">
        <v>3612</v>
      </c>
      <c r="B580" s="27" t="s">
        <v>157</v>
      </c>
      <c r="C580" s="180" t="s">
        <v>3613</v>
      </c>
      <c r="D580" s="27" t="s">
        <v>1665</v>
      </c>
      <c r="E580" s="27" t="s">
        <v>266</v>
      </c>
      <c r="F580" s="150" t="s">
        <v>4642</v>
      </c>
      <c r="G580" s="150"/>
      <c r="H580" s="146">
        <f t="shared" si="56"/>
        <v>11.25</v>
      </c>
      <c r="I580" s="150"/>
      <c r="J580" s="146">
        <f t="shared" si="57"/>
        <v>171.242829</v>
      </c>
      <c r="K580" s="150"/>
      <c r="L580" s="147">
        <f t="shared" si="58"/>
        <v>171.242829</v>
      </c>
      <c r="M580" s="184">
        <f t="shared" si="59"/>
        <v>2.9180724313117905E-5</v>
      </c>
      <c r="N580" s="149">
        <f t="shared" si="60"/>
        <v>6439900.9908244135</v>
      </c>
      <c r="O580" s="185">
        <f t="shared" si="61"/>
        <v>1.0015947143621529</v>
      </c>
      <c r="P580" s="187">
        <f>Q580</f>
        <v>11.25</v>
      </c>
      <c r="Q580" s="187">
        <f>_xlfn.XLOOKUP(C580,CPUs!D:D,CPUs!I:I,0)</f>
        <v>11.25</v>
      </c>
    </row>
    <row r="581" spans="1:17" ht="24" customHeight="1" x14ac:dyDescent="0.25">
      <c r="A581" s="27" t="s">
        <v>2960</v>
      </c>
      <c r="B581" s="27" t="s">
        <v>157</v>
      </c>
      <c r="C581" s="180" t="s">
        <v>2961</v>
      </c>
      <c r="D581" s="27" t="s">
        <v>1648</v>
      </c>
      <c r="E581" s="27" t="s">
        <v>164</v>
      </c>
      <c r="F581" s="150" t="s">
        <v>4385</v>
      </c>
      <c r="G581" s="150"/>
      <c r="H581" s="146">
        <f t="shared" si="56"/>
        <v>27.61</v>
      </c>
      <c r="I581" s="150"/>
      <c r="J581" s="146">
        <f t="shared" si="57"/>
        <v>165.66</v>
      </c>
      <c r="K581" s="150"/>
      <c r="L581" s="147">
        <f t="shared" si="58"/>
        <v>165.66</v>
      </c>
      <c r="M581" s="184">
        <f t="shared" si="59"/>
        <v>2.8229379401990094E-5</v>
      </c>
      <c r="N581" s="149">
        <f t="shared" si="60"/>
        <v>6440066.6508244136</v>
      </c>
      <c r="O581" s="185">
        <f t="shared" si="61"/>
        <v>1.0016229437415549</v>
      </c>
      <c r="P581" s="187">
        <f>_xlfn.XLOOKUP(C581,Analítico!D:D,Analítico!I:I,0)</f>
        <v>27.61</v>
      </c>
      <c r="Q581" s="187">
        <f>_xlfn.XLOOKUP(C581,CPUs!D:D,CPUs!I:I,0)</f>
        <v>27.61</v>
      </c>
    </row>
    <row r="582" spans="1:17" ht="64.5" customHeight="1" x14ac:dyDescent="0.25">
      <c r="A582" s="27" t="s">
        <v>3183</v>
      </c>
      <c r="B582" s="27" t="s">
        <v>162</v>
      </c>
      <c r="C582" s="180" t="s">
        <v>3184</v>
      </c>
      <c r="D582" s="27" t="s">
        <v>1648</v>
      </c>
      <c r="E582" s="27" t="s">
        <v>164</v>
      </c>
      <c r="F582" s="150" t="s">
        <v>4643</v>
      </c>
      <c r="G582" s="150"/>
      <c r="H582" s="146">
        <f t="shared" si="56"/>
        <v>8.34</v>
      </c>
      <c r="I582" s="150"/>
      <c r="J582" s="146">
        <f t="shared" si="57"/>
        <v>162.63</v>
      </c>
      <c r="K582" s="150"/>
      <c r="L582" s="147">
        <f t="shared" si="58"/>
        <v>162.63</v>
      </c>
      <c r="M582" s="184">
        <f t="shared" si="59"/>
        <v>2.7713050658853367E-5</v>
      </c>
      <c r="N582" s="149">
        <f t="shared" si="60"/>
        <v>6440229.2808244135</v>
      </c>
      <c r="O582" s="185">
        <f t="shared" si="61"/>
        <v>1.0016506567922139</v>
      </c>
      <c r="P582" s="187">
        <f>_xlfn.XLOOKUP(C582,Analítico!D:D,Analítico!I:I,0)</f>
        <v>8.34</v>
      </c>
      <c r="Q582" s="187">
        <f>_xlfn.XLOOKUP(C582,CPUs!D:D,CPUs!I:I,0)</f>
        <v>8.34</v>
      </c>
    </row>
    <row r="583" spans="1:17" ht="25.5" customHeight="1" x14ac:dyDescent="0.25">
      <c r="A583" s="27" t="s">
        <v>1691</v>
      </c>
      <c r="B583" s="27" t="s">
        <v>196</v>
      </c>
      <c r="C583" s="180" t="s">
        <v>1692</v>
      </c>
      <c r="D583" s="27" t="s">
        <v>1648</v>
      </c>
      <c r="E583" s="27" t="s">
        <v>159</v>
      </c>
      <c r="F583" s="150" t="s">
        <v>4644</v>
      </c>
      <c r="G583" s="150"/>
      <c r="H583" s="146">
        <f t="shared" ref="H583:H646" si="63">P583</f>
        <v>47.47</v>
      </c>
      <c r="I583" s="150"/>
      <c r="J583" s="146">
        <f t="shared" ref="J583:J646" si="64">F583*H583</f>
        <v>162.34739999999999</v>
      </c>
      <c r="K583" s="150"/>
      <c r="L583" s="147">
        <f t="shared" ref="L583:L646" si="65">J583+K583</f>
        <v>162.34739999999999</v>
      </c>
      <c r="M583" s="184">
        <f t="shared" ref="M583:M646" si="66">L583/$M$909</f>
        <v>2.7664894057265767E-5</v>
      </c>
      <c r="N583" s="149">
        <f t="shared" si="60"/>
        <v>6440391.6282244138</v>
      </c>
      <c r="O583" s="185">
        <f t="shared" si="61"/>
        <v>1.0016783216862712</v>
      </c>
      <c r="P583" s="187">
        <f>_xlfn.XLOOKUP(C583,Analítico!D:D,Analítico!I:I,0)</f>
        <v>47.47</v>
      </c>
      <c r="Q583" s="187">
        <f>_xlfn.XLOOKUP(C583,CPUs!D:D,CPUs!I:I,0)</f>
        <v>47.47</v>
      </c>
    </row>
    <row r="584" spans="1:17" ht="24" customHeight="1" x14ac:dyDescent="0.25">
      <c r="A584" s="27" t="s">
        <v>1731</v>
      </c>
      <c r="B584" s="27" t="s">
        <v>196</v>
      </c>
      <c r="C584" s="180" t="s">
        <v>1732</v>
      </c>
      <c r="D584" s="27" t="s">
        <v>1648</v>
      </c>
      <c r="E584" s="27" t="s">
        <v>259</v>
      </c>
      <c r="F584" s="150" t="s">
        <v>4645</v>
      </c>
      <c r="G584" s="150"/>
      <c r="H584" s="146">
        <f t="shared" si="63"/>
        <v>0.59</v>
      </c>
      <c r="I584" s="150"/>
      <c r="J584" s="146">
        <f t="shared" si="64"/>
        <v>159.29999999999998</v>
      </c>
      <c r="K584" s="150"/>
      <c r="L584" s="147">
        <f t="shared" si="65"/>
        <v>159.29999999999998</v>
      </c>
      <c r="M584" s="184">
        <f t="shared" si="66"/>
        <v>2.7145600257980333E-5</v>
      </c>
      <c r="N584" s="149">
        <f t="shared" ref="N584:N647" si="67">N583+L584</f>
        <v>6440550.9282244137</v>
      </c>
      <c r="O584" s="185">
        <f t="shared" ref="O584:O647" si="68">M584+O583</f>
        <v>1.0017054672865293</v>
      </c>
      <c r="P584" s="187">
        <f>_xlfn.XLOOKUP(C584,Analítico!D:D,Analítico!I:I,0)</f>
        <v>0.59</v>
      </c>
      <c r="Q584" s="187">
        <f>_xlfn.XLOOKUP(C584,CPUs!D:D,CPUs!I:I,0)</f>
        <v>0.59</v>
      </c>
    </row>
    <row r="585" spans="1:17" ht="24" customHeight="1" x14ac:dyDescent="0.25">
      <c r="A585" s="27" t="s">
        <v>2477</v>
      </c>
      <c r="B585" s="27" t="s">
        <v>204</v>
      </c>
      <c r="C585" s="180" t="s">
        <v>2478</v>
      </c>
      <c r="D585" s="27" t="s">
        <v>1648</v>
      </c>
      <c r="E585" s="27" t="s">
        <v>596</v>
      </c>
      <c r="F585" s="150" t="s">
        <v>4646</v>
      </c>
      <c r="G585" s="150"/>
      <c r="H585" s="146">
        <f t="shared" si="63"/>
        <v>0.39</v>
      </c>
      <c r="I585" s="150"/>
      <c r="J585" s="146">
        <f t="shared" si="64"/>
        <v>157.24799999999999</v>
      </c>
      <c r="K585" s="150"/>
      <c r="L585" s="147">
        <f t="shared" si="65"/>
        <v>157.24799999999999</v>
      </c>
      <c r="M585" s="184">
        <f t="shared" si="66"/>
        <v>2.6795928119063978E-5</v>
      </c>
      <c r="N585" s="149">
        <f t="shared" si="67"/>
        <v>6440708.1762244133</v>
      </c>
      <c r="O585" s="185">
        <f t="shared" si="68"/>
        <v>1.0017322632146484</v>
      </c>
      <c r="P585" s="187">
        <f>_xlfn.XLOOKUP(C585,Analítico!D:D,Analítico!I:I,0)</f>
        <v>0.39</v>
      </c>
      <c r="Q585" s="187">
        <f>_xlfn.XLOOKUP(C585,CPUs!D:D,CPUs!I:I,0)</f>
        <v>0.39</v>
      </c>
    </row>
    <row r="586" spans="1:17" ht="25.5" customHeight="1" x14ac:dyDescent="0.25">
      <c r="A586" s="27" t="s">
        <v>3455</v>
      </c>
      <c r="B586" s="27" t="s">
        <v>157</v>
      </c>
      <c r="C586" s="180" t="s">
        <v>3456</v>
      </c>
      <c r="D586" s="27" t="s">
        <v>1648</v>
      </c>
      <c r="E586" s="27" t="s">
        <v>1724</v>
      </c>
      <c r="F586" s="150" t="s">
        <v>4647</v>
      </c>
      <c r="G586" s="150"/>
      <c r="H586" s="146">
        <f t="shared" si="63"/>
        <v>13.97</v>
      </c>
      <c r="I586" s="150"/>
      <c r="J586" s="146">
        <f t="shared" si="64"/>
        <v>161.07270299999999</v>
      </c>
      <c r="K586" s="150"/>
      <c r="L586" s="147">
        <f t="shared" si="65"/>
        <v>161.07270299999999</v>
      </c>
      <c r="M586" s="184">
        <f t="shared" si="66"/>
        <v>2.7447678644760762E-5</v>
      </c>
      <c r="N586" s="149">
        <f t="shared" si="67"/>
        <v>6440869.2489274135</v>
      </c>
      <c r="O586" s="185">
        <f t="shared" si="68"/>
        <v>1.0017597108932932</v>
      </c>
      <c r="P586" s="187">
        <f>Q586</f>
        <v>13.97</v>
      </c>
      <c r="Q586" s="187">
        <f>_xlfn.XLOOKUP(C586,CPUs!D:D,CPUs!I:I,0)</f>
        <v>13.97</v>
      </c>
    </row>
    <row r="587" spans="1:17" ht="39" customHeight="1" x14ac:dyDescent="0.25">
      <c r="A587" s="27" t="s">
        <v>2395</v>
      </c>
      <c r="B587" s="27" t="s">
        <v>162</v>
      </c>
      <c r="C587" s="180" t="s">
        <v>2396</v>
      </c>
      <c r="D587" s="27" t="s">
        <v>1648</v>
      </c>
      <c r="E587" s="27" t="s">
        <v>164</v>
      </c>
      <c r="F587" s="150" t="s">
        <v>4648</v>
      </c>
      <c r="G587" s="150"/>
      <c r="H587" s="146">
        <f t="shared" si="63"/>
        <v>0.66</v>
      </c>
      <c r="I587" s="150"/>
      <c r="J587" s="146">
        <f t="shared" si="64"/>
        <v>153.17280000000002</v>
      </c>
      <c r="K587" s="150"/>
      <c r="L587" s="147">
        <f t="shared" si="65"/>
        <v>153.17280000000002</v>
      </c>
      <c r="M587" s="184">
        <f t="shared" si="66"/>
        <v>2.6101491520373952E-5</v>
      </c>
      <c r="N587" s="149">
        <f t="shared" si="67"/>
        <v>6441022.4217274133</v>
      </c>
      <c r="O587" s="185">
        <f t="shared" si="68"/>
        <v>1.0017858123848136</v>
      </c>
      <c r="P587" s="187">
        <f>_xlfn.XLOOKUP(C587,Analítico!D:D,Analítico!I:I,0)</f>
        <v>0.66</v>
      </c>
      <c r="Q587" s="187">
        <f>_xlfn.XLOOKUP(C587,CPUs!D:D,CPUs!I:I,0)</f>
        <v>0.66</v>
      </c>
    </row>
    <row r="588" spans="1:17" ht="24" customHeight="1" x14ac:dyDescent="0.25">
      <c r="A588" s="27" t="s">
        <v>3130</v>
      </c>
      <c r="B588" s="27" t="s">
        <v>162</v>
      </c>
      <c r="C588" s="180" t="s">
        <v>3131</v>
      </c>
      <c r="D588" s="27" t="s">
        <v>1648</v>
      </c>
      <c r="E588" s="27" t="s">
        <v>212</v>
      </c>
      <c r="F588" s="150" t="s">
        <v>4649</v>
      </c>
      <c r="G588" s="150"/>
      <c r="H588" s="146">
        <f t="shared" si="63"/>
        <v>135.52000000000001</v>
      </c>
      <c r="I588" s="150"/>
      <c r="J588" s="146">
        <f t="shared" si="64"/>
        <v>154.77928928000003</v>
      </c>
      <c r="K588" s="150"/>
      <c r="L588" s="147">
        <f t="shared" si="65"/>
        <v>154.77928928000003</v>
      </c>
      <c r="M588" s="184">
        <f t="shared" si="66"/>
        <v>2.6375246170804655E-5</v>
      </c>
      <c r="N588" s="149">
        <f t="shared" si="67"/>
        <v>6441177.2010166934</v>
      </c>
      <c r="O588" s="185">
        <f t="shared" si="68"/>
        <v>1.0018121876309845</v>
      </c>
      <c r="P588" s="187">
        <f>_xlfn.XLOOKUP(C588,Analítico!D:D,Analítico!I:I,0)</f>
        <v>135.52000000000001</v>
      </c>
      <c r="Q588" s="187">
        <f>_xlfn.XLOOKUP(C588,CPUs!D:D,CPUs!I:I,0)</f>
        <v>135.52000000000001</v>
      </c>
    </row>
    <row r="589" spans="1:17" ht="25.5" customHeight="1" x14ac:dyDescent="0.25">
      <c r="A589" s="27" t="s">
        <v>2968</v>
      </c>
      <c r="B589" s="27" t="s">
        <v>157</v>
      </c>
      <c r="C589" s="180" t="s">
        <v>2969</v>
      </c>
      <c r="D589" s="27" t="s">
        <v>1648</v>
      </c>
      <c r="E589" s="27" t="s">
        <v>1724</v>
      </c>
      <c r="F589" s="150" t="s">
        <v>4650</v>
      </c>
      <c r="G589" s="150"/>
      <c r="H589" s="146">
        <f t="shared" si="63"/>
        <v>32.75</v>
      </c>
      <c r="I589" s="150"/>
      <c r="J589" s="146">
        <f t="shared" si="64"/>
        <v>152.98900500000002</v>
      </c>
      <c r="K589" s="150"/>
      <c r="L589" s="147">
        <f t="shared" si="65"/>
        <v>152.98900500000002</v>
      </c>
      <c r="M589" s="184">
        <f t="shared" si="66"/>
        <v>2.6070171836761803E-5</v>
      </c>
      <c r="N589" s="149">
        <f t="shared" si="67"/>
        <v>6441330.1900216937</v>
      </c>
      <c r="O589" s="185">
        <f t="shared" si="68"/>
        <v>1.0018382578028213</v>
      </c>
      <c r="P589" s="187">
        <f>_xlfn.XLOOKUP(C589,Analítico!D:D,Analítico!I:I,0)</f>
        <v>32.75</v>
      </c>
      <c r="Q589" s="187">
        <f>_xlfn.XLOOKUP(C589,CPUs!D:D,CPUs!I:I,0)</f>
        <v>32.75</v>
      </c>
    </row>
    <row r="590" spans="1:17" ht="24" customHeight="1" x14ac:dyDescent="0.25">
      <c r="A590" s="27" t="s">
        <v>3192</v>
      </c>
      <c r="B590" s="27" t="s">
        <v>162</v>
      </c>
      <c r="C590" s="180" t="s">
        <v>3193</v>
      </c>
      <c r="D590" s="27" t="s">
        <v>1648</v>
      </c>
      <c r="E590" s="27" t="s">
        <v>259</v>
      </c>
      <c r="F590" s="150" t="s">
        <v>4651</v>
      </c>
      <c r="G590" s="150"/>
      <c r="H590" s="146">
        <f t="shared" si="63"/>
        <v>21.91</v>
      </c>
      <c r="I590" s="150"/>
      <c r="J590" s="146">
        <f t="shared" si="64"/>
        <v>148.988</v>
      </c>
      <c r="K590" s="150"/>
      <c r="L590" s="147">
        <f t="shared" si="65"/>
        <v>148.988</v>
      </c>
      <c r="M590" s="184">
        <f t="shared" si="66"/>
        <v>2.5388378476057591E-5</v>
      </c>
      <c r="N590" s="149">
        <f t="shared" si="67"/>
        <v>6441479.1780216936</v>
      </c>
      <c r="O590" s="185">
        <f t="shared" si="68"/>
        <v>1.0018636461812973</v>
      </c>
      <c r="P590" s="187">
        <f>_xlfn.XLOOKUP(C590,Analítico!D:D,Analítico!I:I,0)</f>
        <v>21.91</v>
      </c>
      <c r="Q590" s="187">
        <f>_xlfn.XLOOKUP(C590,CPUs!D:D,CPUs!I:I,0)</f>
        <v>21.91</v>
      </c>
    </row>
    <row r="591" spans="1:17" ht="24" customHeight="1" x14ac:dyDescent="0.25">
      <c r="A591" s="27" t="s">
        <v>1679</v>
      </c>
      <c r="B591" s="27" t="s">
        <v>196</v>
      </c>
      <c r="C591" s="180" t="s">
        <v>1680</v>
      </c>
      <c r="D591" s="27" t="s">
        <v>1648</v>
      </c>
      <c r="E591" s="27" t="s">
        <v>212</v>
      </c>
      <c r="F591" s="150" t="s">
        <v>4652</v>
      </c>
      <c r="G591" s="150"/>
      <c r="H591" s="146">
        <f t="shared" si="63"/>
        <v>142.19</v>
      </c>
      <c r="I591" s="150"/>
      <c r="J591" s="146">
        <f t="shared" si="64"/>
        <v>148.44636</v>
      </c>
      <c r="K591" s="150"/>
      <c r="L591" s="147">
        <f t="shared" si="65"/>
        <v>148.44636</v>
      </c>
      <c r="M591" s="184">
        <f t="shared" si="66"/>
        <v>2.5296080027069942E-5</v>
      </c>
      <c r="N591" s="149">
        <f t="shared" si="67"/>
        <v>6441627.624381694</v>
      </c>
      <c r="O591" s="185">
        <f t="shared" si="68"/>
        <v>1.0018889422613244</v>
      </c>
      <c r="P591" s="187">
        <f>_xlfn.XLOOKUP(C591,Analítico!D:D,Analítico!I:I,0)</f>
        <v>142.19</v>
      </c>
      <c r="Q591" s="187">
        <f>_xlfn.XLOOKUP(C591,CPUs!D:D,CPUs!I:I,0)</f>
        <v>142.19</v>
      </c>
    </row>
    <row r="592" spans="1:17" ht="25.5" customHeight="1" x14ac:dyDescent="0.25">
      <c r="A592" s="27" t="s">
        <v>2886</v>
      </c>
      <c r="B592" s="27" t="s">
        <v>162</v>
      </c>
      <c r="C592" s="180" t="s">
        <v>2887</v>
      </c>
      <c r="D592" s="27" t="s">
        <v>1648</v>
      </c>
      <c r="E592" s="27" t="s">
        <v>255</v>
      </c>
      <c r="F592" s="150" t="s">
        <v>4653</v>
      </c>
      <c r="G592" s="150"/>
      <c r="H592" s="146">
        <f t="shared" si="63"/>
        <v>4.9000000000000004</v>
      </c>
      <c r="I592" s="150"/>
      <c r="J592" s="146">
        <f t="shared" si="64"/>
        <v>147</v>
      </c>
      <c r="K592" s="150"/>
      <c r="L592" s="147">
        <f t="shared" si="65"/>
        <v>147</v>
      </c>
      <c r="M592" s="184">
        <f t="shared" si="66"/>
        <v>2.5049612290791646E-5</v>
      </c>
      <c r="N592" s="149">
        <f t="shared" si="67"/>
        <v>6441774.624381694</v>
      </c>
      <c r="O592" s="185">
        <f t="shared" si="68"/>
        <v>1.0019139918736153</v>
      </c>
      <c r="P592" s="187">
        <f>_xlfn.XLOOKUP(C592,Analítico!D:D,Analítico!I:I,0)</f>
        <v>4.9000000000000004</v>
      </c>
      <c r="Q592" s="187">
        <f>_xlfn.XLOOKUP(C592,CPUs!D:D,CPUs!I:I,0)</f>
        <v>4.9000000000000004</v>
      </c>
    </row>
    <row r="593" spans="1:17" ht="39" customHeight="1" x14ac:dyDescent="0.25">
      <c r="A593" s="27" t="s">
        <v>2245</v>
      </c>
      <c r="B593" s="27" t="s">
        <v>157</v>
      </c>
      <c r="C593" s="180" t="s">
        <v>2246</v>
      </c>
      <c r="D593" s="27" t="s">
        <v>1648</v>
      </c>
      <c r="E593" s="27" t="s">
        <v>164</v>
      </c>
      <c r="F593" s="150" t="s">
        <v>4359</v>
      </c>
      <c r="G593" s="150"/>
      <c r="H593" s="146">
        <f t="shared" si="63"/>
        <v>73.430000000000007</v>
      </c>
      <c r="I593" s="150"/>
      <c r="J593" s="146">
        <f t="shared" si="64"/>
        <v>146.86000000000001</v>
      </c>
      <c r="K593" s="150"/>
      <c r="L593" s="147">
        <f t="shared" si="65"/>
        <v>146.86000000000001</v>
      </c>
      <c r="M593" s="184">
        <f t="shared" si="66"/>
        <v>2.5025755517181371E-5</v>
      </c>
      <c r="N593" s="149">
        <f t="shared" si="67"/>
        <v>6441921.4843816943</v>
      </c>
      <c r="O593" s="185">
        <f t="shared" si="68"/>
        <v>1.0019390176291325</v>
      </c>
      <c r="P593" s="187">
        <f>_xlfn.XLOOKUP(C593,Analítico!D:D,Analítico!I:I,0)</f>
        <v>73.430000000000007</v>
      </c>
      <c r="Q593" s="187">
        <f>_xlfn.XLOOKUP(C593,CPUs!D:D,CPUs!I:I,0)</f>
        <v>73.430000000000007</v>
      </c>
    </row>
    <row r="594" spans="1:17" ht="25.5" customHeight="1" x14ac:dyDescent="0.25">
      <c r="A594" s="27" t="s">
        <v>3136</v>
      </c>
      <c r="B594" s="27" t="s">
        <v>162</v>
      </c>
      <c r="C594" s="180" t="s">
        <v>3137</v>
      </c>
      <c r="D594" s="27" t="s">
        <v>1648</v>
      </c>
      <c r="E594" s="27" t="s">
        <v>259</v>
      </c>
      <c r="F594" s="150" t="s">
        <v>4654</v>
      </c>
      <c r="G594" s="150"/>
      <c r="H594" s="146">
        <f t="shared" si="63"/>
        <v>17.16</v>
      </c>
      <c r="I594" s="150"/>
      <c r="J594" s="146">
        <f t="shared" si="64"/>
        <v>146.06592000000001</v>
      </c>
      <c r="K594" s="150"/>
      <c r="L594" s="147">
        <f t="shared" si="65"/>
        <v>146.06592000000001</v>
      </c>
      <c r="M594" s="184">
        <f t="shared" si="66"/>
        <v>2.4890439897263873E-5</v>
      </c>
      <c r="N594" s="149">
        <f t="shared" si="67"/>
        <v>6442067.5503016943</v>
      </c>
      <c r="O594" s="185">
        <f t="shared" si="68"/>
        <v>1.0019639080690297</v>
      </c>
      <c r="P594" s="187">
        <f>_xlfn.XLOOKUP(C594,Analítico!D:D,Analítico!I:I,0)</f>
        <v>17.16</v>
      </c>
      <c r="Q594" s="187">
        <f>_xlfn.XLOOKUP(C594,CPUs!D:D,CPUs!I:I,0)</f>
        <v>17.16</v>
      </c>
    </row>
    <row r="595" spans="1:17" ht="25.5" customHeight="1" x14ac:dyDescent="0.25">
      <c r="A595" s="27" t="s">
        <v>2219</v>
      </c>
      <c r="B595" s="27" t="s">
        <v>157</v>
      </c>
      <c r="C595" s="180" t="s">
        <v>2220</v>
      </c>
      <c r="D595" s="27" t="s">
        <v>1648</v>
      </c>
      <c r="E595" s="27" t="s">
        <v>164</v>
      </c>
      <c r="F595" s="150" t="s">
        <v>4359</v>
      </c>
      <c r="G595" s="150"/>
      <c r="H595" s="146">
        <f t="shared" si="63"/>
        <v>71.75</v>
      </c>
      <c r="I595" s="150"/>
      <c r="J595" s="146">
        <f t="shared" si="64"/>
        <v>143.5</v>
      </c>
      <c r="K595" s="150"/>
      <c r="L595" s="147">
        <f t="shared" si="65"/>
        <v>143.5</v>
      </c>
      <c r="M595" s="184">
        <f t="shared" si="66"/>
        <v>2.4453192950534701E-5</v>
      </c>
      <c r="N595" s="149">
        <f t="shared" si="67"/>
        <v>6442211.0503016943</v>
      </c>
      <c r="O595" s="185">
        <f t="shared" si="68"/>
        <v>1.0019883612619802</v>
      </c>
      <c r="P595" s="187">
        <f>_xlfn.XLOOKUP(C595,Analítico!D:D,Analítico!I:I,0)</f>
        <v>71.75</v>
      </c>
      <c r="Q595" s="187">
        <f>_xlfn.XLOOKUP(C595,CPUs!D:D,CPUs!I:I,0)</f>
        <v>71.75</v>
      </c>
    </row>
    <row r="596" spans="1:17" ht="24" customHeight="1" x14ac:dyDescent="0.25">
      <c r="A596" s="27" t="s">
        <v>2809</v>
      </c>
      <c r="B596" s="27" t="s">
        <v>157</v>
      </c>
      <c r="C596" s="180" t="s">
        <v>2810</v>
      </c>
      <c r="D596" s="27" t="s">
        <v>1648</v>
      </c>
      <c r="E596" s="27" t="s">
        <v>164</v>
      </c>
      <c r="F596" s="150" t="s">
        <v>4359</v>
      </c>
      <c r="G596" s="150"/>
      <c r="H596" s="146">
        <f t="shared" si="63"/>
        <v>71.63</v>
      </c>
      <c r="I596" s="150"/>
      <c r="J596" s="146">
        <f t="shared" si="64"/>
        <v>143.26</v>
      </c>
      <c r="K596" s="150"/>
      <c r="L596" s="147">
        <f t="shared" si="65"/>
        <v>143.26</v>
      </c>
      <c r="M596" s="184">
        <f t="shared" si="66"/>
        <v>2.4412295624345654E-5</v>
      </c>
      <c r="N596" s="149">
        <f t="shared" si="67"/>
        <v>6442354.3103016941</v>
      </c>
      <c r="O596" s="185">
        <f t="shared" si="68"/>
        <v>1.0020127735576045</v>
      </c>
      <c r="P596" s="187">
        <f>_xlfn.XLOOKUP(C596,Analítico!D:D,Analítico!I:I,0)</f>
        <v>71.63</v>
      </c>
      <c r="Q596" s="187">
        <f>_xlfn.XLOOKUP(C596,CPUs!D:D,CPUs!I:I,0)</f>
        <v>71.63</v>
      </c>
    </row>
    <row r="597" spans="1:17" ht="25.5" customHeight="1" x14ac:dyDescent="0.25">
      <c r="A597" s="27" t="s">
        <v>2273</v>
      </c>
      <c r="B597" s="27" t="s">
        <v>157</v>
      </c>
      <c r="C597" s="180" t="s">
        <v>2274</v>
      </c>
      <c r="D597" s="27" t="s">
        <v>1648</v>
      </c>
      <c r="E597" s="27" t="s">
        <v>164</v>
      </c>
      <c r="F597" s="150" t="s">
        <v>4523</v>
      </c>
      <c r="G597" s="150"/>
      <c r="H597" s="146">
        <f t="shared" si="63"/>
        <v>12.92</v>
      </c>
      <c r="I597" s="150"/>
      <c r="J597" s="146">
        <f t="shared" si="64"/>
        <v>142.12</v>
      </c>
      <c r="K597" s="150"/>
      <c r="L597" s="147">
        <f t="shared" si="65"/>
        <v>142.12</v>
      </c>
      <c r="M597" s="184">
        <f t="shared" si="66"/>
        <v>2.4218033324947678E-5</v>
      </c>
      <c r="N597" s="149">
        <f t="shared" si="67"/>
        <v>6442496.4303016942</v>
      </c>
      <c r="O597" s="185">
        <f t="shared" si="68"/>
        <v>1.0020369915909295</v>
      </c>
      <c r="P597" s="187">
        <f>_xlfn.XLOOKUP(C597,Analítico!D:D,Analítico!I:I,0)</f>
        <v>12.92</v>
      </c>
      <c r="Q597" s="187">
        <f>_xlfn.XLOOKUP(C597,CPUs!D:D,CPUs!I:I,0)</f>
        <v>12.92</v>
      </c>
    </row>
    <row r="598" spans="1:17" ht="24" customHeight="1" x14ac:dyDescent="0.25">
      <c r="A598" s="27" t="s">
        <v>2465</v>
      </c>
      <c r="B598" s="27" t="s">
        <v>204</v>
      </c>
      <c r="C598" s="180" t="s">
        <v>2466</v>
      </c>
      <c r="D598" s="27" t="s">
        <v>1648</v>
      </c>
      <c r="E598" s="27" t="s">
        <v>2078</v>
      </c>
      <c r="F598" s="150" t="s">
        <v>4655</v>
      </c>
      <c r="G598" s="150"/>
      <c r="H598" s="146">
        <f t="shared" si="63"/>
        <v>11.19</v>
      </c>
      <c r="I598" s="150"/>
      <c r="J598" s="146">
        <f t="shared" si="64"/>
        <v>141.81758400000001</v>
      </c>
      <c r="K598" s="150"/>
      <c r="L598" s="147">
        <f t="shared" si="65"/>
        <v>141.81758400000001</v>
      </c>
      <c r="M598" s="184">
        <f t="shared" si="66"/>
        <v>2.4166499967461066E-5</v>
      </c>
      <c r="N598" s="149">
        <f t="shared" si="67"/>
        <v>6442638.2478856938</v>
      </c>
      <c r="O598" s="185">
        <f t="shared" si="68"/>
        <v>1.0020611580908969</v>
      </c>
      <c r="P598" s="187">
        <f>_xlfn.XLOOKUP(C598,Analítico!D:D,Analítico!I:I,0)</f>
        <v>11.19</v>
      </c>
      <c r="Q598" s="187">
        <f>_xlfn.XLOOKUP(C598,CPUs!D:D,CPUs!I:I,0)</f>
        <v>11.19</v>
      </c>
    </row>
    <row r="599" spans="1:17" ht="25.5" customHeight="1" x14ac:dyDescent="0.25">
      <c r="A599" s="27" t="s">
        <v>2890</v>
      </c>
      <c r="B599" s="27" t="s">
        <v>162</v>
      </c>
      <c r="C599" s="180" t="s">
        <v>2891</v>
      </c>
      <c r="D599" s="27" t="s">
        <v>1648</v>
      </c>
      <c r="E599" s="27" t="s">
        <v>255</v>
      </c>
      <c r="F599" s="150" t="s">
        <v>4656</v>
      </c>
      <c r="G599" s="150"/>
      <c r="H599" s="146">
        <f t="shared" si="63"/>
        <v>1.55</v>
      </c>
      <c r="I599" s="150"/>
      <c r="J599" s="146">
        <f t="shared" si="64"/>
        <v>141.36000000000001</v>
      </c>
      <c r="K599" s="150"/>
      <c r="L599" s="147">
        <f t="shared" si="65"/>
        <v>141.36000000000001</v>
      </c>
      <c r="M599" s="184">
        <f t="shared" si="66"/>
        <v>2.4088525125349031E-5</v>
      </c>
      <c r="N599" s="149">
        <f t="shared" si="67"/>
        <v>6442779.6078856941</v>
      </c>
      <c r="O599" s="185">
        <f t="shared" si="68"/>
        <v>1.0020852466160222</v>
      </c>
      <c r="P599" s="187">
        <f>_xlfn.XLOOKUP(C599,Analítico!D:D,Analítico!I:I,0)</f>
        <v>1.55</v>
      </c>
      <c r="Q599" s="187">
        <f>_xlfn.XLOOKUP(C599,CPUs!D:D,CPUs!I:I,0)</f>
        <v>1.55</v>
      </c>
    </row>
    <row r="600" spans="1:17" ht="25.5" customHeight="1" x14ac:dyDescent="0.25">
      <c r="A600" s="27" t="s">
        <v>2444</v>
      </c>
      <c r="B600" s="27" t="s">
        <v>162</v>
      </c>
      <c r="C600" s="180" t="s">
        <v>2443</v>
      </c>
      <c r="D600" s="27" t="s">
        <v>1648</v>
      </c>
      <c r="E600" s="27" t="s">
        <v>164</v>
      </c>
      <c r="F600" s="150" t="s">
        <v>4359</v>
      </c>
      <c r="G600" s="150"/>
      <c r="H600" s="146">
        <f t="shared" si="63"/>
        <v>175.18395831967212</v>
      </c>
      <c r="I600" s="150"/>
      <c r="J600" s="146">
        <f t="shared" si="64"/>
        <v>350.36791663934423</v>
      </c>
      <c r="K600" s="150"/>
      <c r="L600" s="147">
        <f t="shared" si="65"/>
        <v>350.36791663934423</v>
      </c>
      <c r="M600" s="184">
        <f t="shared" si="66"/>
        <v>5.9704629054067892E-5</v>
      </c>
      <c r="N600" s="149">
        <f t="shared" si="67"/>
        <v>6443129.9758023331</v>
      </c>
      <c r="O600" s="185">
        <f t="shared" si="68"/>
        <v>1.0021449512450762</v>
      </c>
      <c r="P600" s="187">
        <f>_xlfn.XLOOKUP(C600,Analítico!D:D,Analítico!I:I,0)</f>
        <v>175.18395831967212</v>
      </c>
      <c r="Q600" s="187">
        <f>_xlfn.XLOOKUP(C600,CPUs!D:D,CPUs!I:I,0)</f>
        <v>175.18395831967212</v>
      </c>
    </row>
    <row r="601" spans="1:17" ht="39" customHeight="1" x14ac:dyDescent="0.25">
      <c r="A601" s="27" t="s">
        <v>2951</v>
      </c>
      <c r="B601" s="27" t="s">
        <v>204</v>
      </c>
      <c r="C601" s="180" t="s">
        <v>1285</v>
      </c>
      <c r="D601" s="27" t="s">
        <v>1648</v>
      </c>
      <c r="E601" s="27" t="s">
        <v>596</v>
      </c>
      <c r="F601" s="150" t="s">
        <v>4241</v>
      </c>
      <c r="G601" s="150"/>
      <c r="H601" s="146">
        <f t="shared" si="63"/>
        <v>158.39465645081967</v>
      </c>
      <c r="I601" s="150"/>
      <c r="J601" s="146">
        <f t="shared" si="64"/>
        <v>158.39465645081967</v>
      </c>
      <c r="K601" s="150"/>
      <c r="L601" s="147">
        <f t="shared" si="65"/>
        <v>158.39465645081967</v>
      </c>
      <c r="M601" s="184">
        <f t="shared" si="66"/>
        <v>2.6991324714463759E-5</v>
      </c>
      <c r="N601" s="149">
        <f t="shared" si="67"/>
        <v>6443288.3704587836</v>
      </c>
      <c r="O601" s="185">
        <f t="shared" si="68"/>
        <v>1.0021719425697906</v>
      </c>
      <c r="P601" s="187">
        <f>_xlfn.XLOOKUP(C601,Analítico!D:D,Analítico!I:I,0)</f>
        <v>158.39465645081967</v>
      </c>
      <c r="Q601" s="187">
        <f>_xlfn.XLOOKUP(C601,CPUs!D:D,CPUs!I:I,0)</f>
        <v>158.39465645081967</v>
      </c>
    </row>
    <row r="602" spans="1:17" ht="25.5" customHeight="1" x14ac:dyDescent="0.25">
      <c r="A602" s="27" t="s">
        <v>1735</v>
      </c>
      <c r="B602" s="27" t="s">
        <v>196</v>
      </c>
      <c r="C602" s="180" t="s">
        <v>1736</v>
      </c>
      <c r="D602" s="27" t="s">
        <v>1648</v>
      </c>
      <c r="E602" s="27" t="s">
        <v>255</v>
      </c>
      <c r="F602" s="150" t="s">
        <v>4657</v>
      </c>
      <c r="G602" s="150"/>
      <c r="H602" s="146">
        <f t="shared" si="63"/>
        <v>3.83</v>
      </c>
      <c r="I602" s="150"/>
      <c r="J602" s="146">
        <f t="shared" si="64"/>
        <v>137.88</v>
      </c>
      <c r="K602" s="150"/>
      <c r="L602" s="147">
        <f t="shared" si="65"/>
        <v>137.88</v>
      </c>
      <c r="M602" s="184">
        <f t="shared" si="66"/>
        <v>2.3495513895607838E-5</v>
      </c>
      <c r="N602" s="149">
        <f t="shared" si="67"/>
        <v>6443426.2504587835</v>
      </c>
      <c r="O602" s="185">
        <f t="shared" si="68"/>
        <v>1.0021954380836862</v>
      </c>
      <c r="P602" s="187">
        <f>_xlfn.XLOOKUP(C602,Analítico!D:D,Analítico!I:I,0)</f>
        <v>3.83</v>
      </c>
      <c r="Q602" s="187">
        <f>_xlfn.XLOOKUP(C602,CPUs!D:D,CPUs!I:I,0)</f>
        <v>3.83</v>
      </c>
    </row>
    <row r="603" spans="1:17" ht="24" customHeight="1" x14ac:dyDescent="0.25">
      <c r="A603" s="27" t="s">
        <v>2319</v>
      </c>
      <c r="B603" s="27" t="s">
        <v>157</v>
      </c>
      <c r="C603" s="180" t="s">
        <v>2320</v>
      </c>
      <c r="D603" s="27" t="s">
        <v>1648</v>
      </c>
      <c r="E603" s="27" t="s">
        <v>164</v>
      </c>
      <c r="F603" s="150" t="s">
        <v>4359</v>
      </c>
      <c r="G603" s="150"/>
      <c r="H603" s="146">
        <f t="shared" si="63"/>
        <v>68.760000000000005</v>
      </c>
      <c r="I603" s="150"/>
      <c r="J603" s="146">
        <f t="shared" si="64"/>
        <v>137.52000000000001</v>
      </c>
      <c r="K603" s="150"/>
      <c r="L603" s="147">
        <f t="shared" si="65"/>
        <v>137.52000000000001</v>
      </c>
      <c r="M603" s="184">
        <f t="shared" si="66"/>
        <v>2.3434167906324267E-5</v>
      </c>
      <c r="N603" s="149">
        <f t="shared" si="67"/>
        <v>6443563.770458783</v>
      </c>
      <c r="O603" s="185">
        <f t="shared" si="68"/>
        <v>1.0022188722515926</v>
      </c>
      <c r="P603" s="187">
        <f>_xlfn.XLOOKUP(C603,Analítico!D:D,Analítico!I:I,0)</f>
        <v>68.760000000000005</v>
      </c>
      <c r="Q603" s="187">
        <f>_xlfn.XLOOKUP(C603,CPUs!D:D,CPUs!I:I,0)</f>
        <v>68.760000000000005</v>
      </c>
    </row>
    <row r="604" spans="1:17" ht="24" customHeight="1" x14ac:dyDescent="0.25">
      <c r="A604" s="27" t="s">
        <v>1737</v>
      </c>
      <c r="B604" s="27" t="s">
        <v>196</v>
      </c>
      <c r="C604" s="180" t="s">
        <v>1738</v>
      </c>
      <c r="D604" s="27" t="s">
        <v>1648</v>
      </c>
      <c r="E604" s="27" t="s">
        <v>164</v>
      </c>
      <c r="F604" s="150" t="s">
        <v>4536</v>
      </c>
      <c r="G604" s="150"/>
      <c r="H604" s="146">
        <f t="shared" si="63"/>
        <v>73.67</v>
      </c>
      <c r="I604" s="150"/>
      <c r="J604" s="146">
        <f t="shared" si="64"/>
        <v>132.60599999999999</v>
      </c>
      <c r="K604" s="150"/>
      <c r="L604" s="147">
        <f t="shared" si="65"/>
        <v>132.60599999999999</v>
      </c>
      <c r="M604" s="184">
        <f t="shared" si="66"/>
        <v>2.2596795152603516E-5</v>
      </c>
      <c r="N604" s="149">
        <f t="shared" si="67"/>
        <v>6443696.3764587827</v>
      </c>
      <c r="O604" s="185">
        <f t="shared" si="68"/>
        <v>1.0022414690467452</v>
      </c>
      <c r="P604" s="187">
        <f>_xlfn.XLOOKUP(C604,Analítico!D:D,Analítico!I:I,0)</f>
        <v>73.67</v>
      </c>
      <c r="Q604" s="187">
        <f>_xlfn.XLOOKUP(C604,CPUs!D:D,CPUs!I:I,0)</f>
        <v>73.67</v>
      </c>
    </row>
    <row r="605" spans="1:17" ht="51.75" customHeight="1" x14ac:dyDescent="0.25">
      <c r="A605" s="27" t="s">
        <v>2753</v>
      </c>
      <c r="B605" s="27" t="s">
        <v>162</v>
      </c>
      <c r="C605" s="180" t="s">
        <v>2754</v>
      </c>
      <c r="D605" s="27" t="s">
        <v>1648</v>
      </c>
      <c r="E605" s="27" t="s">
        <v>164</v>
      </c>
      <c r="F605" s="150" t="s">
        <v>4241</v>
      </c>
      <c r="G605" s="150"/>
      <c r="H605" s="146">
        <f t="shared" si="63"/>
        <v>131.6</v>
      </c>
      <c r="I605" s="150"/>
      <c r="J605" s="146">
        <f t="shared" si="64"/>
        <v>131.6</v>
      </c>
      <c r="K605" s="150"/>
      <c r="L605" s="147">
        <f t="shared" si="65"/>
        <v>131.6</v>
      </c>
      <c r="M605" s="184">
        <f t="shared" si="66"/>
        <v>2.242536719366109E-5</v>
      </c>
      <c r="N605" s="149">
        <f t="shared" si="67"/>
        <v>6443827.9764587823</v>
      </c>
      <c r="O605" s="185">
        <f t="shared" si="68"/>
        <v>1.0022638944139388</v>
      </c>
      <c r="P605" s="187">
        <f>_xlfn.XLOOKUP(C605,Analítico!D:D,Analítico!I:I,0)</f>
        <v>131.6</v>
      </c>
      <c r="Q605" s="187">
        <f>_xlfn.XLOOKUP(C605,CPUs!D:D,CPUs!I:I,0)</f>
        <v>131.6</v>
      </c>
    </row>
    <row r="606" spans="1:17" ht="24" customHeight="1" x14ac:dyDescent="0.25">
      <c r="A606" s="27" t="s">
        <v>2740</v>
      </c>
      <c r="B606" s="27" t="s">
        <v>162</v>
      </c>
      <c r="C606" s="180" t="s">
        <v>2741</v>
      </c>
      <c r="D606" s="27" t="s">
        <v>1648</v>
      </c>
      <c r="E606" s="27" t="s">
        <v>164</v>
      </c>
      <c r="F606" s="150" t="s">
        <v>4359</v>
      </c>
      <c r="G606" s="150"/>
      <c r="H606" s="146">
        <f t="shared" si="63"/>
        <v>64.77</v>
      </c>
      <c r="I606" s="150"/>
      <c r="J606" s="146">
        <f t="shared" si="64"/>
        <v>129.54</v>
      </c>
      <c r="K606" s="150"/>
      <c r="L606" s="147">
        <f t="shared" si="65"/>
        <v>129.54</v>
      </c>
      <c r="M606" s="184">
        <f t="shared" si="66"/>
        <v>2.2074331810538432E-5</v>
      </c>
      <c r="N606" s="149">
        <f t="shared" si="67"/>
        <v>6443957.5164587824</v>
      </c>
      <c r="O606" s="185">
        <f t="shared" si="68"/>
        <v>1.0022859687457493</v>
      </c>
      <c r="P606" s="187">
        <f>_xlfn.XLOOKUP(C606,Analítico!D:D,Analítico!I:I,0)</f>
        <v>64.77</v>
      </c>
      <c r="Q606" s="187">
        <f>_xlfn.XLOOKUP(C606,CPUs!D:D,CPUs!I:I,0)</f>
        <v>64.77</v>
      </c>
    </row>
    <row r="607" spans="1:17" ht="25.5" customHeight="1" x14ac:dyDescent="0.25">
      <c r="A607" s="27" t="s">
        <v>2978</v>
      </c>
      <c r="B607" s="27" t="s">
        <v>196</v>
      </c>
      <c r="C607" s="180" t="s">
        <v>2979</v>
      </c>
      <c r="D607" s="27" t="s">
        <v>1648</v>
      </c>
      <c r="E607" s="27" t="s">
        <v>164</v>
      </c>
      <c r="F607" s="150" t="s">
        <v>4280</v>
      </c>
      <c r="G607" s="150"/>
      <c r="H607" s="146">
        <f t="shared" si="63"/>
        <v>7.13</v>
      </c>
      <c r="I607" s="150"/>
      <c r="J607" s="146">
        <f t="shared" si="64"/>
        <v>128.34</v>
      </c>
      <c r="K607" s="150"/>
      <c r="L607" s="147">
        <f t="shared" si="65"/>
        <v>128.34</v>
      </c>
      <c r="M607" s="184">
        <f t="shared" si="66"/>
        <v>2.1869845179593196E-5</v>
      </c>
      <c r="N607" s="149">
        <f t="shared" si="67"/>
        <v>6444085.8564587822</v>
      </c>
      <c r="O607" s="185">
        <f t="shared" si="68"/>
        <v>1.0023078385909288</v>
      </c>
      <c r="P607" s="187">
        <f>_xlfn.XLOOKUP(C607,Analítico!D:D,Analítico!I:I,0)</f>
        <v>7.13</v>
      </c>
      <c r="Q607" s="187">
        <f>_xlfn.XLOOKUP(C607,CPUs!D:D,CPUs!I:I,0)</f>
        <v>7.13</v>
      </c>
    </row>
    <row r="608" spans="1:17" ht="24" customHeight="1" x14ac:dyDescent="0.25">
      <c r="A608" s="27" t="s">
        <v>490</v>
      </c>
      <c r="B608" s="27" t="s">
        <v>157</v>
      </c>
      <c r="C608" s="180" t="s">
        <v>491</v>
      </c>
      <c r="D608" s="27" t="s">
        <v>1665</v>
      </c>
      <c r="E608" s="27" t="s">
        <v>266</v>
      </c>
      <c r="F608" s="150" t="s">
        <v>4283</v>
      </c>
      <c r="G608" s="150"/>
      <c r="H608" s="146">
        <f t="shared" si="63"/>
        <v>14.122670909836069</v>
      </c>
      <c r="I608" s="150"/>
      <c r="J608" s="146">
        <f t="shared" si="64"/>
        <v>127.10403818852463</v>
      </c>
      <c r="K608" s="150"/>
      <c r="L608" s="147">
        <f t="shared" si="65"/>
        <v>127.10403818852463</v>
      </c>
      <c r="M608" s="184">
        <f t="shared" si="66"/>
        <v>2.1659230457255219E-5</v>
      </c>
      <c r="N608" s="149">
        <f t="shared" si="67"/>
        <v>6444212.9604969705</v>
      </c>
      <c r="O608" s="185">
        <f t="shared" si="68"/>
        <v>1.0023294978213859</v>
      </c>
      <c r="P608" s="187">
        <f>_xlfn.XLOOKUP(C608,Analítico!D:D,Analítico!I:I,0)</f>
        <v>14.122670909836069</v>
      </c>
    </row>
    <row r="609" spans="1:17" ht="24" customHeight="1" x14ac:dyDescent="0.25">
      <c r="A609" s="27" t="s">
        <v>3258</v>
      </c>
      <c r="B609" s="27" t="s">
        <v>162</v>
      </c>
      <c r="C609" s="180" t="s">
        <v>3259</v>
      </c>
      <c r="D609" s="27" t="s">
        <v>1648</v>
      </c>
      <c r="E609" s="27" t="s">
        <v>266</v>
      </c>
      <c r="F609" s="150" t="s">
        <v>4658</v>
      </c>
      <c r="G609" s="150"/>
      <c r="H609" s="146">
        <f t="shared" si="63"/>
        <v>23.83</v>
      </c>
      <c r="I609" s="150"/>
      <c r="J609" s="146">
        <f t="shared" si="64"/>
        <v>125.8224</v>
      </c>
      <c r="K609" s="150"/>
      <c r="L609" s="147">
        <f t="shared" si="65"/>
        <v>125.8224</v>
      </c>
      <c r="M609" s="184">
        <f t="shared" si="66"/>
        <v>2.1440832227870088E-5</v>
      </c>
      <c r="N609" s="149">
        <f t="shared" si="67"/>
        <v>6444338.7828969704</v>
      </c>
      <c r="O609" s="185">
        <f t="shared" si="68"/>
        <v>1.0023509386536138</v>
      </c>
      <c r="P609" s="187">
        <f>_xlfn.XLOOKUP(C609,Analítico!D:D,Analítico!I:I,0)</f>
        <v>23.83</v>
      </c>
      <c r="Q609" s="187">
        <f>_xlfn.XLOOKUP(C609,CPUs!D:D,CPUs!I:I,0)</f>
        <v>23.83</v>
      </c>
    </row>
    <row r="610" spans="1:17" ht="25.5" customHeight="1" x14ac:dyDescent="0.25">
      <c r="A610" s="27" t="s">
        <v>3134</v>
      </c>
      <c r="B610" s="27" t="s">
        <v>162</v>
      </c>
      <c r="C610" s="180" t="s">
        <v>3135</v>
      </c>
      <c r="D610" s="27" t="s">
        <v>1648</v>
      </c>
      <c r="E610" s="27" t="s">
        <v>259</v>
      </c>
      <c r="F610" s="150" t="s">
        <v>4659</v>
      </c>
      <c r="G610" s="150"/>
      <c r="H610" s="146">
        <f t="shared" si="63"/>
        <v>6.91</v>
      </c>
      <c r="I610" s="150"/>
      <c r="J610" s="146">
        <f t="shared" si="64"/>
        <v>126.0384</v>
      </c>
      <c r="K610" s="150"/>
      <c r="L610" s="147">
        <f t="shared" si="65"/>
        <v>126.0384</v>
      </c>
      <c r="M610" s="184">
        <f t="shared" si="66"/>
        <v>2.1477639821440229E-5</v>
      </c>
      <c r="N610" s="149">
        <f t="shared" si="67"/>
        <v>6444464.8212969704</v>
      </c>
      <c r="O610" s="185">
        <f t="shared" si="68"/>
        <v>1.0023724162934353</v>
      </c>
      <c r="P610" s="187">
        <f>_xlfn.XLOOKUP(C610,Analítico!D:D,Analítico!I:I,0)</f>
        <v>6.91</v>
      </c>
      <c r="Q610" s="187">
        <f>_xlfn.XLOOKUP(C610,CPUs!D:D,CPUs!I:I,0)</f>
        <v>6.91</v>
      </c>
    </row>
    <row r="611" spans="1:17" ht="25.5" customHeight="1" x14ac:dyDescent="0.25">
      <c r="A611" s="27" t="s">
        <v>2489</v>
      </c>
      <c r="B611" s="27" t="s">
        <v>157</v>
      </c>
      <c r="C611" s="180" t="s">
        <v>2490</v>
      </c>
      <c r="D611" s="27" t="s">
        <v>1648</v>
      </c>
      <c r="E611" s="27" t="s">
        <v>164</v>
      </c>
      <c r="F611" s="150" t="s">
        <v>4241</v>
      </c>
      <c r="G611" s="150"/>
      <c r="H611" s="146">
        <f t="shared" si="63"/>
        <v>123.72</v>
      </c>
      <c r="I611" s="150"/>
      <c r="J611" s="146">
        <f t="shared" si="64"/>
        <v>123.72</v>
      </c>
      <c r="K611" s="150"/>
      <c r="L611" s="147">
        <f t="shared" si="65"/>
        <v>123.72</v>
      </c>
      <c r="M611" s="184">
        <f t="shared" si="66"/>
        <v>2.108257165045403E-5</v>
      </c>
      <c r="N611" s="149">
        <f t="shared" si="67"/>
        <v>6444588.5412969701</v>
      </c>
      <c r="O611" s="185">
        <f t="shared" si="68"/>
        <v>1.0023934988650858</v>
      </c>
      <c r="P611" s="187">
        <f>_xlfn.XLOOKUP(C611,Analítico!D:D,Analítico!I:I,0)</f>
        <v>123.72</v>
      </c>
      <c r="Q611" s="187">
        <f>_xlfn.XLOOKUP(C611,CPUs!D:D,CPUs!I:I,0)</f>
        <v>123.72</v>
      </c>
    </row>
    <row r="612" spans="1:17" ht="24" customHeight="1" x14ac:dyDescent="0.25">
      <c r="A612" s="27" t="s">
        <v>2331</v>
      </c>
      <c r="B612" s="27" t="s">
        <v>157</v>
      </c>
      <c r="C612" s="180" t="s">
        <v>2332</v>
      </c>
      <c r="D612" s="27" t="s">
        <v>1648</v>
      </c>
      <c r="E612" s="27" t="s">
        <v>164</v>
      </c>
      <c r="F612" s="150" t="s">
        <v>4359</v>
      </c>
      <c r="G612" s="150"/>
      <c r="H612" s="146">
        <f t="shared" si="63"/>
        <v>61.53</v>
      </c>
      <c r="I612" s="150"/>
      <c r="J612" s="146">
        <f t="shared" si="64"/>
        <v>123.06</v>
      </c>
      <c r="K612" s="150"/>
      <c r="L612" s="147">
        <f t="shared" si="65"/>
        <v>123.06</v>
      </c>
      <c r="M612" s="184">
        <f t="shared" si="66"/>
        <v>2.0970104003434148E-5</v>
      </c>
      <c r="N612" s="149">
        <f t="shared" si="67"/>
        <v>6444711.6012969697</v>
      </c>
      <c r="O612" s="185">
        <f t="shared" si="68"/>
        <v>1.0024144689690893</v>
      </c>
      <c r="P612" s="187">
        <f>_xlfn.XLOOKUP(C612,Analítico!D:D,Analítico!I:I,0)</f>
        <v>61.53</v>
      </c>
      <c r="Q612" s="187">
        <f>_xlfn.XLOOKUP(C612,CPUs!D:D,CPUs!I:I,0)</f>
        <v>61.53</v>
      </c>
    </row>
    <row r="613" spans="1:17" ht="24" customHeight="1" x14ac:dyDescent="0.25">
      <c r="A613" s="27" t="s">
        <v>3624</v>
      </c>
      <c r="B613" s="27" t="s">
        <v>157</v>
      </c>
      <c r="C613" s="180" t="s">
        <v>3625</v>
      </c>
      <c r="D613" s="27" t="s">
        <v>1665</v>
      </c>
      <c r="E613" s="27" t="s">
        <v>266</v>
      </c>
      <c r="F613" s="150" t="s">
        <v>4660</v>
      </c>
      <c r="G613" s="150"/>
      <c r="H613" s="146">
        <f t="shared" si="63"/>
        <v>17.010000000000002</v>
      </c>
      <c r="I613" s="150"/>
      <c r="J613" s="146">
        <f t="shared" si="64"/>
        <v>124.345540935</v>
      </c>
      <c r="K613" s="150"/>
      <c r="L613" s="147">
        <f t="shared" si="65"/>
        <v>124.345540935</v>
      </c>
      <c r="M613" s="184">
        <f t="shared" si="66"/>
        <v>2.1189167282384434E-5</v>
      </c>
      <c r="N613" s="149">
        <f t="shared" si="67"/>
        <v>6444835.9468379049</v>
      </c>
      <c r="O613" s="185">
        <f t="shared" si="68"/>
        <v>1.0024356581363716</v>
      </c>
      <c r="P613" s="187">
        <f t="shared" ref="P613:P614" si="69">Q613</f>
        <v>17.010000000000002</v>
      </c>
      <c r="Q613" s="187">
        <f>_xlfn.XLOOKUP(C613,CPUs!D:D,CPUs!I:I,0)</f>
        <v>17.010000000000002</v>
      </c>
    </row>
    <row r="614" spans="1:17" ht="25.5" customHeight="1" x14ac:dyDescent="0.25">
      <c r="A614" s="27" t="s">
        <v>3925</v>
      </c>
      <c r="B614" s="27" t="s">
        <v>157</v>
      </c>
      <c r="C614" s="180" t="s">
        <v>3926</v>
      </c>
      <c r="D614" s="27" t="s">
        <v>1648</v>
      </c>
      <c r="E614" s="27" t="s">
        <v>164</v>
      </c>
      <c r="F614" s="150" t="s">
        <v>4661</v>
      </c>
      <c r="G614" s="150"/>
      <c r="H614" s="146">
        <f t="shared" si="63"/>
        <v>0.09</v>
      </c>
      <c r="I614" s="150"/>
      <c r="J614" s="146">
        <f t="shared" si="64"/>
        <v>122.958</v>
      </c>
      <c r="K614" s="150"/>
      <c r="L614" s="147">
        <f t="shared" si="65"/>
        <v>122.958</v>
      </c>
      <c r="M614" s="184">
        <f t="shared" si="66"/>
        <v>2.0952722639803803E-5</v>
      </c>
      <c r="N614" s="149">
        <f t="shared" si="67"/>
        <v>6444958.9048379045</v>
      </c>
      <c r="O614" s="185">
        <f t="shared" si="68"/>
        <v>1.0024566108590114</v>
      </c>
      <c r="P614" s="187">
        <f t="shared" si="69"/>
        <v>0.09</v>
      </c>
      <c r="Q614" s="187">
        <f>_xlfn.XLOOKUP(C614,CPUs!D:D,CPUs!I:I,0)</f>
        <v>0.09</v>
      </c>
    </row>
    <row r="615" spans="1:17" ht="25.5" customHeight="1" x14ac:dyDescent="0.25">
      <c r="A615" s="27" t="s">
        <v>2321</v>
      </c>
      <c r="B615" s="27" t="s">
        <v>157</v>
      </c>
      <c r="C615" s="180" t="s">
        <v>2322</v>
      </c>
      <c r="D615" s="27" t="s">
        <v>1648</v>
      </c>
      <c r="E615" s="27" t="s">
        <v>1724</v>
      </c>
      <c r="F615" s="150" t="s">
        <v>4662</v>
      </c>
      <c r="G615" s="150"/>
      <c r="H615" s="146">
        <f t="shared" si="63"/>
        <v>35.340000000000003</v>
      </c>
      <c r="I615" s="150"/>
      <c r="J615" s="146">
        <f t="shared" si="64"/>
        <v>118.54128006000002</v>
      </c>
      <c r="K615" s="150"/>
      <c r="L615" s="147">
        <f t="shared" si="65"/>
        <v>118.54128006000002</v>
      </c>
      <c r="M615" s="184">
        <f t="shared" si="66"/>
        <v>2.0200089156171096E-5</v>
      </c>
      <c r="N615" s="149">
        <f t="shared" si="67"/>
        <v>6445077.4461179646</v>
      </c>
      <c r="O615" s="185">
        <f t="shared" si="68"/>
        <v>1.0024768109481677</v>
      </c>
      <c r="P615" s="187">
        <f>_xlfn.XLOOKUP(C615,Analítico!D:D,Analítico!I:I,0)</f>
        <v>35.340000000000003</v>
      </c>
      <c r="Q615" s="187">
        <f>_xlfn.XLOOKUP(C615,CPUs!D:D,CPUs!I:I,0)</f>
        <v>35.340000000000003</v>
      </c>
    </row>
    <row r="616" spans="1:17" ht="25.5" customHeight="1" x14ac:dyDescent="0.25">
      <c r="A616" s="27" t="s">
        <v>2297</v>
      </c>
      <c r="B616" s="27" t="s">
        <v>157</v>
      </c>
      <c r="C616" s="180" t="s">
        <v>2298</v>
      </c>
      <c r="D616" s="27" t="s">
        <v>1648</v>
      </c>
      <c r="E616" s="27" t="s">
        <v>164</v>
      </c>
      <c r="F616" s="150" t="s">
        <v>4359</v>
      </c>
      <c r="G616" s="150"/>
      <c r="H616" s="146">
        <f t="shared" si="63"/>
        <v>59.2</v>
      </c>
      <c r="I616" s="150"/>
      <c r="J616" s="146">
        <f t="shared" si="64"/>
        <v>118.4</v>
      </c>
      <c r="K616" s="150"/>
      <c r="L616" s="147">
        <f t="shared" si="65"/>
        <v>118.4</v>
      </c>
      <c r="M616" s="184">
        <f t="shared" si="66"/>
        <v>2.0176014253263478E-5</v>
      </c>
      <c r="N616" s="149">
        <f t="shared" si="67"/>
        <v>6445195.8461179649</v>
      </c>
      <c r="O616" s="185">
        <f t="shared" si="68"/>
        <v>1.002496986962421</v>
      </c>
      <c r="P616" s="187">
        <f>_xlfn.XLOOKUP(C616,Analítico!D:D,Analítico!I:I,0)</f>
        <v>59.2</v>
      </c>
      <c r="Q616" s="187">
        <f>_xlfn.XLOOKUP(C616,CPUs!D:D,CPUs!I:I,0)</f>
        <v>59.2</v>
      </c>
    </row>
    <row r="617" spans="1:17" ht="25.5" customHeight="1" x14ac:dyDescent="0.25">
      <c r="A617" s="27" t="s">
        <v>1800</v>
      </c>
      <c r="B617" s="27" t="s">
        <v>157</v>
      </c>
      <c r="C617" s="180" t="s">
        <v>1801</v>
      </c>
      <c r="D617" s="27" t="s">
        <v>1648</v>
      </c>
      <c r="E617" s="27" t="s">
        <v>1802</v>
      </c>
      <c r="F617" s="150" t="s">
        <v>4663</v>
      </c>
      <c r="G617" s="150"/>
      <c r="H617" s="146">
        <f t="shared" si="63"/>
        <v>39.35</v>
      </c>
      <c r="I617" s="150"/>
      <c r="J617" s="146">
        <f t="shared" si="64"/>
        <v>116.24973750000001</v>
      </c>
      <c r="K617" s="150"/>
      <c r="L617" s="147">
        <f t="shared" si="65"/>
        <v>116.24973750000001</v>
      </c>
      <c r="M617" s="184">
        <f t="shared" si="66"/>
        <v>1.9809597641369407E-5</v>
      </c>
      <c r="N617" s="149">
        <f t="shared" si="67"/>
        <v>6445312.0958554652</v>
      </c>
      <c r="O617" s="185">
        <f t="shared" si="68"/>
        <v>1.0025167965600623</v>
      </c>
      <c r="P617" s="187">
        <f>_xlfn.XLOOKUP(C617,Analítico!D:D,Analítico!I:I,0)</f>
        <v>39.35</v>
      </c>
      <c r="Q617" s="187">
        <f>_xlfn.XLOOKUP(C617,CPUs!D:D,CPUs!I:I,0)</f>
        <v>39.35</v>
      </c>
    </row>
    <row r="618" spans="1:17" ht="24" customHeight="1" x14ac:dyDescent="0.25">
      <c r="A618" s="27" t="s">
        <v>1759</v>
      </c>
      <c r="B618" s="27" t="s">
        <v>196</v>
      </c>
      <c r="C618" s="180" t="s">
        <v>1760</v>
      </c>
      <c r="D618" s="27" t="s">
        <v>1648</v>
      </c>
      <c r="E618" s="27" t="s">
        <v>164</v>
      </c>
      <c r="F618" s="150" t="s">
        <v>4536</v>
      </c>
      <c r="G618" s="150"/>
      <c r="H618" s="146">
        <f t="shared" si="63"/>
        <v>64.510000000000005</v>
      </c>
      <c r="I618" s="150"/>
      <c r="J618" s="146">
        <f t="shared" si="64"/>
        <v>116.11800000000001</v>
      </c>
      <c r="K618" s="150"/>
      <c r="L618" s="147">
        <f t="shared" si="65"/>
        <v>116.11800000000001</v>
      </c>
      <c r="M618" s="184">
        <f t="shared" si="66"/>
        <v>1.9787148843415951E-5</v>
      </c>
      <c r="N618" s="149">
        <f t="shared" si="67"/>
        <v>6445428.2138554649</v>
      </c>
      <c r="O618" s="185">
        <f t="shared" si="68"/>
        <v>1.0025365837089057</v>
      </c>
      <c r="P618" s="187">
        <f>_xlfn.XLOOKUP(C618,Analítico!D:D,Analítico!I:I,0)</f>
        <v>64.510000000000005</v>
      </c>
      <c r="Q618" s="187">
        <f>_xlfn.XLOOKUP(C618,CPUs!D:D,CPUs!I:I,0)</f>
        <v>64.510000000000005</v>
      </c>
    </row>
    <row r="619" spans="1:17" ht="24" customHeight="1" x14ac:dyDescent="0.25">
      <c r="A619" s="27" t="s">
        <v>2064</v>
      </c>
      <c r="B619" s="27" t="s">
        <v>162</v>
      </c>
      <c r="C619" s="180" t="s">
        <v>2065</v>
      </c>
      <c r="D619" s="27" t="s">
        <v>1648</v>
      </c>
      <c r="E619" s="27" t="s">
        <v>259</v>
      </c>
      <c r="F619" s="150" t="s">
        <v>4664</v>
      </c>
      <c r="G619" s="150"/>
      <c r="H619" s="146">
        <f t="shared" si="63"/>
        <v>0.69</v>
      </c>
      <c r="I619" s="150"/>
      <c r="J619" s="146">
        <f t="shared" si="64"/>
        <v>114.4503</v>
      </c>
      <c r="K619" s="150"/>
      <c r="L619" s="147">
        <f t="shared" si="65"/>
        <v>114.4503</v>
      </c>
      <c r="M619" s="184">
        <f t="shared" si="66"/>
        <v>1.9502963548059802E-5</v>
      </c>
      <c r="N619" s="149">
        <f t="shared" si="67"/>
        <v>6445542.6641554646</v>
      </c>
      <c r="O619" s="185">
        <f t="shared" si="68"/>
        <v>1.0025560866724539</v>
      </c>
      <c r="P619" s="187">
        <f>_xlfn.XLOOKUP(C619,Analítico!D:D,Analítico!I:I,0)</f>
        <v>0.69</v>
      </c>
      <c r="Q619" s="187">
        <f>_xlfn.XLOOKUP(C619,CPUs!D:D,CPUs!I:I,0)</f>
        <v>0.69</v>
      </c>
    </row>
    <row r="620" spans="1:17" ht="39" customHeight="1" x14ac:dyDescent="0.25">
      <c r="A620" s="27" t="s">
        <v>2381</v>
      </c>
      <c r="B620" s="27" t="s">
        <v>157</v>
      </c>
      <c r="C620" s="180" t="s">
        <v>2382</v>
      </c>
      <c r="D620" s="27" t="s">
        <v>1648</v>
      </c>
      <c r="E620" s="27" t="s">
        <v>255</v>
      </c>
      <c r="F620" s="150" t="s">
        <v>4665</v>
      </c>
      <c r="G620" s="150"/>
      <c r="H620" s="146">
        <f t="shared" si="63"/>
        <v>20.14</v>
      </c>
      <c r="I620" s="150"/>
      <c r="J620" s="146">
        <f t="shared" si="64"/>
        <v>121.90097519999999</v>
      </c>
      <c r="K620" s="150"/>
      <c r="L620" s="147">
        <f t="shared" si="65"/>
        <v>121.90097519999999</v>
      </c>
      <c r="M620" s="184">
        <f t="shared" si="66"/>
        <v>2.0772599772989165E-5</v>
      </c>
      <c r="N620" s="149">
        <f t="shared" si="67"/>
        <v>6445664.565130665</v>
      </c>
      <c r="O620" s="185">
        <f t="shared" si="68"/>
        <v>1.0025768592722268</v>
      </c>
      <c r="P620" s="187">
        <f>_xlfn.XLOOKUP(C620,Analítico!D:D,Analítico!I:I,0)</f>
        <v>20.14</v>
      </c>
      <c r="Q620" s="187">
        <f>_xlfn.XLOOKUP(C620,CPUs!D:D,CPUs!I:I,0)</f>
        <v>20.14</v>
      </c>
    </row>
    <row r="621" spans="1:17" ht="25.5" customHeight="1" x14ac:dyDescent="0.25">
      <c r="A621" s="27" t="s">
        <v>2098</v>
      </c>
      <c r="B621" s="27" t="s">
        <v>162</v>
      </c>
      <c r="C621" s="180" t="s">
        <v>2099</v>
      </c>
      <c r="D621" s="27" t="s">
        <v>1648</v>
      </c>
      <c r="E621" s="27" t="s">
        <v>164</v>
      </c>
      <c r="F621" s="150" t="s">
        <v>4666</v>
      </c>
      <c r="G621" s="150"/>
      <c r="H621" s="146">
        <f t="shared" si="63"/>
        <v>0.35</v>
      </c>
      <c r="I621" s="150"/>
      <c r="J621" s="146">
        <f t="shared" si="64"/>
        <v>112.79099999999998</v>
      </c>
      <c r="K621" s="150"/>
      <c r="L621" s="147">
        <f t="shared" si="65"/>
        <v>112.79099999999998</v>
      </c>
      <c r="M621" s="184">
        <f t="shared" si="66"/>
        <v>1.9220209659120274E-5</v>
      </c>
      <c r="N621" s="149">
        <f t="shared" si="67"/>
        <v>6445777.3561306652</v>
      </c>
      <c r="O621" s="185">
        <f t="shared" si="68"/>
        <v>1.002596079481886</v>
      </c>
      <c r="P621" s="187">
        <f>_xlfn.XLOOKUP(C621,Analítico!D:D,Analítico!I:I,0)</f>
        <v>0.35</v>
      </c>
      <c r="Q621" s="187">
        <f>_xlfn.XLOOKUP(C621,CPUs!D:D,CPUs!I:I,0)</f>
        <v>0.35</v>
      </c>
    </row>
    <row r="622" spans="1:17" ht="24" customHeight="1" x14ac:dyDescent="0.25">
      <c r="A622" s="27" t="s">
        <v>2948</v>
      </c>
      <c r="B622" s="27" t="s">
        <v>157</v>
      </c>
      <c r="C622" s="180" t="s">
        <v>2949</v>
      </c>
      <c r="D622" s="27" t="s">
        <v>1648</v>
      </c>
      <c r="E622" s="27" t="s">
        <v>164</v>
      </c>
      <c r="F622" s="150" t="s">
        <v>4241</v>
      </c>
      <c r="G622" s="150"/>
      <c r="H622" s="146">
        <f t="shared" si="63"/>
        <v>113.31</v>
      </c>
      <c r="I622" s="150"/>
      <c r="J622" s="146">
        <f t="shared" si="64"/>
        <v>113.31</v>
      </c>
      <c r="K622" s="150"/>
      <c r="L622" s="147">
        <f t="shared" si="65"/>
        <v>113.31</v>
      </c>
      <c r="M622" s="184">
        <f t="shared" si="66"/>
        <v>1.930865012700409E-5</v>
      </c>
      <c r="N622" s="149">
        <f t="shared" si="67"/>
        <v>6445890.6661306648</v>
      </c>
      <c r="O622" s="185">
        <f t="shared" si="68"/>
        <v>1.002615388132013</v>
      </c>
      <c r="P622" s="187">
        <f>_xlfn.XLOOKUP(C622,Analítico!D:D,Analítico!I:I,0)</f>
        <v>113.31</v>
      </c>
      <c r="Q622" s="187">
        <f>_xlfn.XLOOKUP(C622,CPUs!D:D,CPUs!I:I,0)</f>
        <v>113.31</v>
      </c>
    </row>
    <row r="623" spans="1:17" ht="25.5" customHeight="1" x14ac:dyDescent="0.25">
      <c r="A623" s="27" t="s">
        <v>2333</v>
      </c>
      <c r="B623" s="27" t="s">
        <v>157</v>
      </c>
      <c r="C623" s="180" t="s">
        <v>2334</v>
      </c>
      <c r="D623" s="27" t="s">
        <v>1648</v>
      </c>
      <c r="E623" s="27" t="s">
        <v>164</v>
      </c>
      <c r="F623" s="150" t="s">
        <v>4359</v>
      </c>
      <c r="G623" s="150"/>
      <c r="H623" s="146">
        <f t="shared" si="63"/>
        <v>55.16</v>
      </c>
      <c r="I623" s="150"/>
      <c r="J623" s="146">
        <f t="shared" si="64"/>
        <v>110.32</v>
      </c>
      <c r="K623" s="150"/>
      <c r="L623" s="147">
        <f t="shared" si="65"/>
        <v>110.32</v>
      </c>
      <c r="M623" s="184">
        <f t="shared" si="66"/>
        <v>1.8799137604898871E-5</v>
      </c>
      <c r="N623" s="149">
        <f t="shared" si="67"/>
        <v>6446000.9861306651</v>
      </c>
      <c r="O623" s="185">
        <f t="shared" si="68"/>
        <v>1.0026341872696178</v>
      </c>
      <c r="P623" s="187">
        <f>_xlfn.XLOOKUP(C623,Analítico!D:D,Analítico!I:I,0)</f>
        <v>55.16</v>
      </c>
      <c r="Q623" s="187">
        <f>_xlfn.XLOOKUP(C623,CPUs!D:D,CPUs!I:I,0)</f>
        <v>55.16</v>
      </c>
    </row>
    <row r="624" spans="1:17" ht="25.5" customHeight="1" x14ac:dyDescent="0.25">
      <c r="A624" s="27" t="s">
        <v>2770</v>
      </c>
      <c r="B624" s="27" t="s">
        <v>162</v>
      </c>
      <c r="C624" s="180" t="s">
        <v>2771</v>
      </c>
      <c r="D624" s="27" t="s">
        <v>1648</v>
      </c>
      <c r="E624" s="27" t="s">
        <v>164</v>
      </c>
      <c r="F624" s="150" t="s">
        <v>4667</v>
      </c>
      <c r="G624" s="150"/>
      <c r="H624" s="146">
        <f t="shared" si="63"/>
        <v>1.22</v>
      </c>
      <c r="I624" s="150"/>
      <c r="J624" s="146">
        <f t="shared" si="64"/>
        <v>108.58</v>
      </c>
      <c r="K624" s="150"/>
      <c r="L624" s="147">
        <f t="shared" si="65"/>
        <v>108.58</v>
      </c>
      <c r="M624" s="184">
        <f t="shared" si="66"/>
        <v>1.8502631990028276E-5</v>
      </c>
      <c r="N624" s="149">
        <f t="shared" si="67"/>
        <v>6446109.5661306651</v>
      </c>
      <c r="O624" s="185">
        <f t="shared" si="68"/>
        <v>1.0026526899016079</v>
      </c>
      <c r="P624" s="187">
        <f>_xlfn.XLOOKUP(C624,Analítico!D:D,Analítico!I:I,0)</f>
        <v>1.22</v>
      </c>
      <c r="Q624" s="187">
        <f>_xlfn.XLOOKUP(C624,CPUs!D:D,CPUs!I:I,0)</f>
        <v>1.22</v>
      </c>
    </row>
    <row r="625" spans="1:17" ht="25.5" customHeight="1" x14ac:dyDescent="0.25">
      <c r="A625" s="27" t="s">
        <v>2269</v>
      </c>
      <c r="B625" s="27" t="s">
        <v>157</v>
      </c>
      <c r="C625" s="180" t="s">
        <v>2270</v>
      </c>
      <c r="D625" s="27" t="s">
        <v>1648</v>
      </c>
      <c r="E625" s="27" t="s">
        <v>164</v>
      </c>
      <c r="F625" s="150" t="s">
        <v>4332</v>
      </c>
      <c r="G625" s="150"/>
      <c r="H625" s="146">
        <f t="shared" si="63"/>
        <v>1.53</v>
      </c>
      <c r="I625" s="150"/>
      <c r="J625" s="146">
        <f t="shared" si="64"/>
        <v>105.57000000000001</v>
      </c>
      <c r="K625" s="150"/>
      <c r="L625" s="147">
        <f t="shared" si="65"/>
        <v>105.57000000000001</v>
      </c>
      <c r="M625" s="184">
        <f t="shared" si="66"/>
        <v>1.7989711357407309E-5</v>
      </c>
      <c r="N625" s="149">
        <f t="shared" si="67"/>
        <v>6446215.1361306654</v>
      </c>
      <c r="O625" s="185">
        <f t="shared" si="68"/>
        <v>1.0026706796129654</v>
      </c>
      <c r="P625" s="187">
        <f>_xlfn.XLOOKUP(C625,Analítico!D:D,Analítico!I:I,0)</f>
        <v>1.53</v>
      </c>
      <c r="Q625" s="187">
        <f>_xlfn.XLOOKUP(C625,CPUs!D:D,CPUs!I:I,0)</f>
        <v>1.53</v>
      </c>
    </row>
    <row r="626" spans="1:17" ht="39" customHeight="1" x14ac:dyDescent="0.25">
      <c r="A626" s="27" t="s">
        <v>3401</v>
      </c>
      <c r="B626" s="27" t="s">
        <v>157</v>
      </c>
      <c r="C626" s="180" t="s">
        <v>3402</v>
      </c>
      <c r="D626" s="27" t="s">
        <v>1648</v>
      </c>
      <c r="E626" s="27" t="s">
        <v>259</v>
      </c>
      <c r="F626" s="150" t="s">
        <v>4668</v>
      </c>
      <c r="G626" s="150"/>
      <c r="H626" s="146">
        <f t="shared" si="63"/>
        <v>25.74</v>
      </c>
      <c r="I626" s="150"/>
      <c r="J626" s="146">
        <f t="shared" si="64"/>
        <v>108.63309599999998</v>
      </c>
      <c r="K626" s="150"/>
      <c r="L626" s="147">
        <f t="shared" si="65"/>
        <v>108.63309599999998</v>
      </c>
      <c r="M626" s="184">
        <f t="shared" si="66"/>
        <v>1.8511679841825497E-5</v>
      </c>
      <c r="N626" s="149">
        <f t="shared" si="67"/>
        <v>6446323.7692266656</v>
      </c>
      <c r="O626" s="185">
        <f t="shared" si="68"/>
        <v>1.0026891912928073</v>
      </c>
      <c r="P626" s="187">
        <f>Q626</f>
        <v>25.74</v>
      </c>
      <c r="Q626" s="187">
        <f>_xlfn.XLOOKUP(C626,CPUs!D:D,CPUs!I:I,0)</f>
        <v>25.74</v>
      </c>
    </row>
    <row r="627" spans="1:17" ht="39" customHeight="1" x14ac:dyDescent="0.25">
      <c r="A627" s="27" t="s">
        <v>2293</v>
      </c>
      <c r="B627" s="27" t="s">
        <v>157</v>
      </c>
      <c r="C627" s="180" t="s">
        <v>2294</v>
      </c>
      <c r="D627" s="27" t="s">
        <v>1648</v>
      </c>
      <c r="E627" s="27" t="s">
        <v>164</v>
      </c>
      <c r="F627" s="150" t="s">
        <v>4330</v>
      </c>
      <c r="G627" s="150"/>
      <c r="H627" s="146">
        <f t="shared" si="63"/>
        <v>21.33</v>
      </c>
      <c r="I627" s="150"/>
      <c r="J627" s="146">
        <f t="shared" si="64"/>
        <v>106.64999999999999</v>
      </c>
      <c r="K627" s="150"/>
      <c r="L627" s="147">
        <f t="shared" si="65"/>
        <v>106.64999999999999</v>
      </c>
      <c r="M627" s="184">
        <f t="shared" si="66"/>
        <v>1.8173749325258018E-5</v>
      </c>
      <c r="N627" s="149">
        <f t="shared" si="67"/>
        <v>6446430.419226666</v>
      </c>
      <c r="O627" s="185">
        <f t="shared" si="68"/>
        <v>1.0027073650421325</v>
      </c>
      <c r="P627" s="187">
        <f>_xlfn.XLOOKUP(C627,Analítico!D:D,Analítico!I:I,0)</f>
        <v>21.33</v>
      </c>
      <c r="Q627" s="187">
        <f>_xlfn.XLOOKUP(C627,CPUs!D:D,CPUs!I:I,0)</f>
        <v>21.33</v>
      </c>
    </row>
    <row r="628" spans="1:17" ht="25.5" customHeight="1" x14ac:dyDescent="0.25">
      <c r="A628" s="27" t="s">
        <v>3544</v>
      </c>
      <c r="B628" s="27" t="s">
        <v>157</v>
      </c>
      <c r="C628" s="180" t="s">
        <v>3545</v>
      </c>
      <c r="D628" s="27" t="s">
        <v>1648</v>
      </c>
      <c r="E628" s="27" t="s">
        <v>259</v>
      </c>
      <c r="F628" s="150" t="s">
        <v>4669</v>
      </c>
      <c r="G628" s="150"/>
      <c r="H628" s="146">
        <f t="shared" si="63"/>
        <v>8.18</v>
      </c>
      <c r="I628" s="150"/>
      <c r="J628" s="146">
        <f t="shared" si="64"/>
        <v>108.012454988</v>
      </c>
      <c r="K628" s="150"/>
      <c r="L628" s="147">
        <f t="shared" si="65"/>
        <v>108.012454988</v>
      </c>
      <c r="M628" s="184">
        <f t="shared" si="66"/>
        <v>1.8405919183850234E-5</v>
      </c>
      <c r="N628" s="149">
        <f t="shared" si="67"/>
        <v>6446538.4316816544</v>
      </c>
      <c r="O628" s="185">
        <f t="shared" si="68"/>
        <v>1.0027257709613164</v>
      </c>
      <c r="P628" s="187">
        <f>Q628</f>
        <v>8.18</v>
      </c>
      <c r="Q628" s="187">
        <f>_xlfn.XLOOKUP(C628,CPUs!D:D,CPUs!I:I,0)</f>
        <v>8.18</v>
      </c>
    </row>
    <row r="629" spans="1:17" ht="25.5" customHeight="1" x14ac:dyDescent="0.25">
      <c r="A629" s="27" t="s">
        <v>3293</v>
      </c>
      <c r="B629" s="27" t="s">
        <v>157</v>
      </c>
      <c r="C629" s="180" t="s">
        <v>3294</v>
      </c>
      <c r="D629" s="27" t="s">
        <v>1648</v>
      </c>
      <c r="E629" s="27" t="s">
        <v>259</v>
      </c>
      <c r="F629" s="150" t="s">
        <v>4670</v>
      </c>
      <c r="G629" s="150"/>
      <c r="H629" s="146">
        <f t="shared" si="63"/>
        <v>11.21</v>
      </c>
      <c r="I629" s="150"/>
      <c r="J629" s="146">
        <f t="shared" si="64"/>
        <v>105.47937400000001</v>
      </c>
      <c r="K629" s="150"/>
      <c r="L629" s="147">
        <f t="shared" si="65"/>
        <v>105.47937400000001</v>
      </c>
      <c r="M629" s="184">
        <f t="shared" si="66"/>
        <v>1.7974268186227272E-5</v>
      </c>
      <c r="N629" s="149">
        <f t="shared" si="67"/>
        <v>6446643.9110556543</v>
      </c>
      <c r="O629" s="185">
        <f t="shared" si="68"/>
        <v>1.0027437452295027</v>
      </c>
      <c r="P629" s="187">
        <f>_xlfn.XLOOKUP(C629,Analítico!D:D,Analítico!I:I,0)</f>
        <v>11.21</v>
      </c>
      <c r="Q629" s="187">
        <f>_xlfn.XLOOKUP(C629,CPUs!D:D,CPUs!I:I,0)</f>
        <v>11.21</v>
      </c>
    </row>
    <row r="630" spans="1:17" ht="25.5" customHeight="1" x14ac:dyDescent="0.25">
      <c r="A630" s="27" t="s">
        <v>2988</v>
      </c>
      <c r="B630" s="27" t="s">
        <v>594</v>
      </c>
      <c r="C630" s="180" t="s">
        <v>2989</v>
      </c>
      <c r="D630" s="27" t="s">
        <v>1648</v>
      </c>
      <c r="E630" s="27" t="s">
        <v>596</v>
      </c>
      <c r="F630" s="150" t="s">
        <v>4385</v>
      </c>
      <c r="G630" s="150"/>
      <c r="H630" s="146">
        <f t="shared" si="63"/>
        <v>17.45</v>
      </c>
      <c r="I630" s="150"/>
      <c r="J630" s="146">
        <f t="shared" si="64"/>
        <v>104.69999999999999</v>
      </c>
      <c r="K630" s="150"/>
      <c r="L630" s="147">
        <f t="shared" si="65"/>
        <v>104.69999999999999</v>
      </c>
      <c r="M630" s="184">
        <f t="shared" si="66"/>
        <v>1.7841458549972008E-5</v>
      </c>
      <c r="N630" s="149">
        <f t="shared" si="67"/>
        <v>6446748.6110556545</v>
      </c>
      <c r="O630" s="185">
        <f t="shared" si="68"/>
        <v>1.0027615866880526</v>
      </c>
      <c r="P630" s="187">
        <f>_xlfn.XLOOKUP(C630,Analítico!D:D,Analítico!I:I,0)</f>
        <v>17.45</v>
      </c>
      <c r="Q630" s="187">
        <f>_xlfn.XLOOKUP(C630,CPUs!D:D,CPUs!I:I,0)</f>
        <v>17.45</v>
      </c>
    </row>
    <row r="631" spans="1:17" ht="24" customHeight="1" x14ac:dyDescent="0.25">
      <c r="A631" s="27" t="s">
        <v>2991</v>
      </c>
      <c r="B631" s="27" t="s">
        <v>594</v>
      </c>
      <c r="C631" s="180" t="s">
        <v>2992</v>
      </c>
      <c r="D631" s="27" t="s">
        <v>1648</v>
      </c>
      <c r="E631" s="27" t="s">
        <v>596</v>
      </c>
      <c r="F631" s="150" t="s">
        <v>4385</v>
      </c>
      <c r="G631" s="150"/>
      <c r="H631" s="146">
        <f t="shared" si="63"/>
        <v>17.45</v>
      </c>
      <c r="I631" s="150"/>
      <c r="J631" s="146">
        <f t="shared" si="64"/>
        <v>104.69999999999999</v>
      </c>
      <c r="K631" s="150"/>
      <c r="L631" s="147">
        <f t="shared" si="65"/>
        <v>104.69999999999999</v>
      </c>
      <c r="M631" s="184">
        <f t="shared" si="66"/>
        <v>1.7841458549972008E-5</v>
      </c>
      <c r="N631" s="149">
        <f t="shared" si="67"/>
        <v>6446853.3110556547</v>
      </c>
      <c r="O631" s="185">
        <f t="shared" si="68"/>
        <v>1.0027794281466025</v>
      </c>
      <c r="P631" s="187">
        <f>_xlfn.XLOOKUP(C631,Analítico!D:D,Analítico!I:I,0)</f>
        <v>17.45</v>
      </c>
      <c r="Q631" s="187">
        <f>_xlfn.XLOOKUP(C631,CPUs!D:D,CPUs!I:I,0)</f>
        <v>17.45</v>
      </c>
    </row>
    <row r="632" spans="1:17" ht="25.5" customHeight="1" x14ac:dyDescent="0.25">
      <c r="A632" s="27" t="s">
        <v>2309</v>
      </c>
      <c r="B632" s="27" t="s">
        <v>157</v>
      </c>
      <c r="C632" s="180" t="s">
        <v>2310</v>
      </c>
      <c r="D632" s="27" t="s">
        <v>1648</v>
      </c>
      <c r="E632" s="27" t="s">
        <v>164</v>
      </c>
      <c r="F632" s="150" t="s">
        <v>4385</v>
      </c>
      <c r="G632" s="150"/>
      <c r="H632" s="146">
        <f t="shared" si="63"/>
        <v>17.37</v>
      </c>
      <c r="I632" s="150"/>
      <c r="J632" s="146">
        <f t="shared" si="64"/>
        <v>104.22</v>
      </c>
      <c r="K632" s="150"/>
      <c r="L632" s="147">
        <f t="shared" si="65"/>
        <v>104.22</v>
      </c>
      <c r="M632" s="184">
        <f t="shared" si="66"/>
        <v>1.7759663897593913E-5</v>
      </c>
      <c r="N632" s="149">
        <f t="shared" si="67"/>
        <v>6446957.5310556544</v>
      </c>
      <c r="O632" s="185">
        <f t="shared" si="68"/>
        <v>1.0027971878105</v>
      </c>
      <c r="P632" s="187">
        <f>_xlfn.XLOOKUP(C632,Analítico!D:D,Analítico!I:I,0)</f>
        <v>17.37</v>
      </c>
      <c r="Q632" s="187">
        <f>_xlfn.XLOOKUP(C632,CPUs!D:D,CPUs!I:I,0)</f>
        <v>17.37</v>
      </c>
    </row>
    <row r="633" spans="1:17" ht="24" customHeight="1" x14ac:dyDescent="0.25">
      <c r="A633" s="27" t="s">
        <v>2171</v>
      </c>
      <c r="B633" s="27" t="s">
        <v>157</v>
      </c>
      <c r="C633" s="180" t="s">
        <v>2172</v>
      </c>
      <c r="D633" s="27" t="s">
        <v>1648</v>
      </c>
      <c r="E633" s="27" t="s">
        <v>164</v>
      </c>
      <c r="F633" s="150" t="s">
        <v>4523</v>
      </c>
      <c r="G633" s="150"/>
      <c r="H633" s="146">
        <f t="shared" si="63"/>
        <v>9.1999999999999993</v>
      </c>
      <c r="I633" s="150"/>
      <c r="J633" s="146">
        <f t="shared" si="64"/>
        <v>101.19999999999999</v>
      </c>
      <c r="K633" s="150"/>
      <c r="L633" s="147">
        <f t="shared" si="65"/>
        <v>101.19999999999999</v>
      </c>
      <c r="M633" s="184">
        <f t="shared" si="66"/>
        <v>1.7245039209715063E-5</v>
      </c>
      <c r="N633" s="149">
        <f t="shared" si="67"/>
        <v>6447058.7310556546</v>
      </c>
      <c r="O633" s="185">
        <f t="shared" si="68"/>
        <v>1.0028144328497097</v>
      </c>
      <c r="P633" s="187">
        <f>_xlfn.XLOOKUP(C633,Analítico!D:D,Analítico!I:I,0)</f>
        <v>9.1999999999999993</v>
      </c>
      <c r="Q633" s="187">
        <f>_xlfn.XLOOKUP(C633,CPUs!D:D,CPUs!I:I,0)</f>
        <v>9.1999999999999993</v>
      </c>
    </row>
    <row r="634" spans="1:17" ht="25.5" customHeight="1" x14ac:dyDescent="0.25">
      <c r="A634" s="27" t="s">
        <v>2445</v>
      </c>
      <c r="B634" s="27" t="s">
        <v>157</v>
      </c>
      <c r="C634" s="180" t="s">
        <v>2446</v>
      </c>
      <c r="D634" s="27" t="s">
        <v>1648</v>
      </c>
      <c r="E634" s="27" t="s">
        <v>164</v>
      </c>
      <c r="F634" s="150" t="s">
        <v>4671</v>
      </c>
      <c r="G634" s="150"/>
      <c r="H634" s="146">
        <f t="shared" si="63"/>
        <v>3.58</v>
      </c>
      <c r="I634" s="150"/>
      <c r="J634" s="146">
        <f t="shared" si="64"/>
        <v>89.5</v>
      </c>
      <c r="K634" s="150"/>
      <c r="L634" s="147">
        <f t="shared" si="65"/>
        <v>89.5</v>
      </c>
      <c r="M634" s="184">
        <f t="shared" si="66"/>
        <v>1.5251294557998995E-5</v>
      </c>
      <c r="N634" s="149">
        <f t="shared" si="67"/>
        <v>6447148.2310556546</v>
      </c>
      <c r="O634" s="185">
        <f t="shared" si="68"/>
        <v>1.0028296841442677</v>
      </c>
      <c r="P634" s="187">
        <f>_xlfn.XLOOKUP(C634,Analítico!D:D,Analítico!I:I,0)</f>
        <v>3.58</v>
      </c>
      <c r="Q634" s="187">
        <f>_xlfn.XLOOKUP(C634,CPUs!D:D,CPUs!I:I,0)</f>
        <v>3.58</v>
      </c>
    </row>
    <row r="635" spans="1:17" ht="24" customHeight="1" x14ac:dyDescent="0.25">
      <c r="A635" s="27" t="s">
        <v>3068</v>
      </c>
      <c r="B635" s="27" t="s">
        <v>162</v>
      </c>
      <c r="C635" s="180" t="s">
        <v>3069</v>
      </c>
      <c r="D635" s="27" t="s">
        <v>1648</v>
      </c>
      <c r="E635" s="27" t="s">
        <v>164</v>
      </c>
      <c r="F635" s="150" t="s">
        <v>4241</v>
      </c>
      <c r="G635" s="150"/>
      <c r="H635" s="146">
        <f t="shared" si="63"/>
        <v>99.83</v>
      </c>
      <c r="I635" s="150"/>
      <c r="J635" s="146">
        <f t="shared" si="64"/>
        <v>99.83</v>
      </c>
      <c r="K635" s="150"/>
      <c r="L635" s="147">
        <f t="shared" si="65"/>
        <v>99.83</v>
      </c>
      <c r="M635" s="184">
        <f t="shared" si="66"/>
        <v>1.7011583639385919E-5</v>
      </c>
      <c r="N635" s="149">
        <f t="shared" si="67"/>
        <v>6447248.0610556547</v>
      </c>
      <c r="O635" s="185">
        <f t="shared" si="68"/>
        <v>1.002846695727907</v>
      </c>
      <c r="P635" s="187">
        <f>_xlfn.XLOOKUP(C635,Analítico!D:D,Analítico!I:I,0)</f>
        <v>99.83</v>
      </c>
      <c r="Q635" s="187">
        <f>_xlfn.XLOOKUP(C635,CPUs!D:D,CPUs!I:I,0)</f>
        <v>99.83</v>
      </c>
    </row>
    <row r="636" spans="1:17" ht="24" customHeight="1" x14ac:dyDescent="0.25">
      <c r="A636" s="27" t="s">
        <v>3443</v>
      </c>
      <c r="B636" s="27" t="s">
        <v>157</v>
      </c>
      <c r="C636" s="180" t="s">
        <v>3444</v>
      </c>
      <c r="D636" s="27" t="s">
        <v>1665</v>
      </c>
      <c r="E636" s="27" t="s">
        <v>266</v>
      </c>
      <c r="F636" s="150" t="s">
        <v>4672</v>
      </c>
      <c r="G636" s="150"/>
      <c r="H636" s="146">
        <f t="shared" si="63"/>
        <v>13.39</v>
      </c>
      <c r="I636" s="150"/>
      <c r="J636" s="146">
        <f t="shared" si="64"/>
        <v>99.527010361999999</v>
      </c>
      <c r="K636" s="150"/>
      <c r="L636" s="147">
        <f t="shared" si="65"/>
        <v>99.527010361999999</v>
      </c>
      <c r="M636" s="184">
        <f t="shared" si="66"/>
        <v>1.6959952530814303E-5</v>
      </c>
      <c r="N636" s="149">
        <f t="shared" si="67"/>
        <v>6447347.5880660163</v>
      </c>
      <c r="O636" s="185">
        <f t="shared" si="68"/>
        <v>1.0028636556804378</v>
      </c>
      <c r="P636" s="187">
        <f>Q636</f>
        <v>13.39</v>
      </c>
      <c r="Q636" s="187">
        <f>_xlfn.XLOOKUP(C636,CPUs!D:D,CPUs!I:I,0)</f>
        <v>13.39</v>
      </c>
    </row>
    <row r="637" spans="1:17" ht="25.5" customHeight="1" x14ac:dyDescent="0.25">
      <c r="A637" s="27" t="s">
        <v>894</v>
      </c>
      <c r="B637" s="27" t="s">
        <v>145</v>
      </c>
      <c r="C637" s="180" t="s">
        <v>895</v>
      </c>
      <c r="D637" s="27" t="s">
        <v>1643</v>
      </c>
      <c r="E637" s="27" t="s">
        <v>596</v>
      </c>
      <c r="F637" s="150" t="s">
        <v>4330</v>
      </c>
      <c r="G637" s="150" t="s">
        <v>4242</v>
      </c>
      <c r="H637" s="146">
        <f t="shared" si="63"/>
        <v>19.399538819672131</v>
      </c>
      <c r="I637" s="150">
        <f>H637</f>
        <v>19.399538819672131</v>
      </c>
      <c r="J637" s="146">
        <f t="shared" si="64"/>
        <v>96.997694098360654</v>
      </c>
      <c r="K637" s="148">
        <f>G637*I637</f>
        <v>0</v>
      </c>
      <c r="L637" s="147">
        <f t="shared" si="65"/>
        <v>96.997694098360654</v>
      </c>
      <c r="M637" s="184">
        <f t="shared" si="66"/>
        <v>1.6528943063025466E-5</v>
      </c>
      <c r="N637" s="149">
        <f t="shared" si="67"/>
        <v>6447444.5857601147</v>
      </c>
      <c r="O637" s="185">
        <f t="shared" si="68"/>
        <v>1.0028801846235007</v>
      </c>
      <c r="P637" s="187">
        <f>_xlfn.XLOOKUP(C637,Analítico!D:D,Analítico!I:I,0)</f>
        <v>19.399538819672131</v>
      </c>
    </row>
    <row r="638" spans="1:17" ht="24" customHeight="1" x14ac:dyDescent="0.25">
      <c r="A638" s="27" t="s">
        <v>3685</v>
      </c>
      <c r="B638" s="27" t="s">
        <v>594</v>
      </c>
      <c r="C638" s="180" t="s">
        <v>3686</v>
      </c>
      <c r="D638" s="27" t="s">
        <v>1656</v>
      </c>
      <c r="E638" s="27" t="s">
        <v>3687</v>
      </c>
      <c r="F638" s="150" t="s">
        <v>4673</v>
      </c>
      <c r="G638" s="150"/>
      <c r="H638" s="146">
        <f t="shared" si="63"/>
        <v>300</v>
      </c>
      <c r="I638" s="150"/>
      <c r="J638" s="146">
        <f t="shared" si="64"/>
        <v>95.676149999999993</v>
      </c>
      <c r="K638" s="150"/>
      <c r="L638" s="147">
        <f t="shared" si="65"/>
        <v>95.676149999999993</v>
      </c>
      <c r="M638" s="184">
        <f t="shared" si="66"/>
        <v>1.6303744646092688E-5</v>
      </c>
      <c r="N638" s="149">
        <f t="shared" si="67"/>
        <v>6447540.2619101144</v>
      </c>
      <c r="O638" s="185">
        <f t="shared" si="68"/>
        <v>1.0028964883681468</v>
      </c>
      <c r="P638" s="187">
        <f>Q638</f>
        <v>300</v>
      </c>
      <c r="Q638" s="187">
        <f>_xlfn.XLOOKUP(C638,CPUs!D:D,CPUs!I:I,0)</f>
        <v>300</v>
      </c>
    </row>
    <row r="639" spans="1:17" ht="25.5" customHeight="1" x14ac:dyDescent="0.25">
      <c r="A639" s="27" t="s">
        <v>1683</v>
      </c>
      <c r="B639" s="27" t="s">
        <v>196</v>
      </c>
      <c r="C639" s="180" t="s">
        <v>1684</v>
      </c>
      <c r="D639" s="27" t="s">
        <v>1665</v>
      </c>
      <c r="E639" s="27" t="s">
        <v>266</v>
      </c>
      <c r="F639" s="150" t="s">
        <v>4674</v>
      </c>
      <c r="G639" s="150"/>
      <c r="H639" s="146">
        <f t="shared" si="63"/>
        <v>20.010000000000002</v>
      </c>
      <c r="I639" s="150"/>
      <c r="J639" s="146">
        <f t="shared" si="64"/>
        <v>93.646799999999999</v>
      </c>
      <c r="K639" s="150"/>
      <c r="L639" s="147">
        <f t="shared" si="65"/>
        <v>93.646799999999999</v>
      </c>
      <c r="M639" s="184">
        <f t="shared" si="66"/>
        <v>1.5957932192335422E-5</v>
      </c>
      <c r="N639" s="149">
        <f t="shared" si="67"/>
        <v>6447633.9087101147</v>
      </c>
      <c r="O639" s="185">
        <f t="shared" si="68"/>
        <v>1.0029124463003392</v>
      </c>
      <c r="P639" s="187">
        <f>_xlfn.XLOOKUP(C639,Analítico!D:D,Analítico!I:I,0)</f>
        <v>20.010000000000002</v>
      </c>
      <c r="Q639" s="187">
        <f>_xlfn.XLOOKUP(C639,CPUs!D:D,CPUs!I:I,0)</f>
        <v>20.010000000000002</v>
      </c>
    </row>
    <row r="640" spans="1:17" ht="24" customHeight="1" x14ac:dyDescent="0.25">
      <c r="A640" s="27" t="s">
        <v>3628</v>
      </c>
      <c r="B640" s="27" t="s">
        <v>157</v>
      </c>
      <c r="C640" s="180" t="s">
        <v>3629</v>
      </c>
      <c r="D640" s="27" t="s">
        <v>1665</v>
      </c>
      <c r="E640" s="27" t="s">
        <v>266</v>
      </c>
      <c r="F640" s="150" t="s">
        <v>4675</v>
      </c>
      <c r="G640" s="150"/>
      <c r="H640" s="146">
        <f t="shared" si="63"/>
        <v>18.510000000000002</v>
      </c>
      <c r="I640" s="150"/>
      <c r="J640" s="146">
        <f t="shared" si="64"/>
        <v>94.891255860000001</v>
      </c>
      <c r="K640" s="150"/>
      <c r="L640" s="147">
        <f t="shared" si="65"/>
        <v>94.891255860000001</v>
      </c>
      <c r="M640" s="184">
        <f t="shared" si="66"/>
        <v>1.6169994347478305E-5</v>
      </c>
      <c r="N640" s="149">
        <f t="shared" si="67"/>
        <v>6447728.7999659749</v>
      </c>
      <c r="O640" s="185">
        <f t="shared" si="68"/>
        <v>1.0029286162946867</v>
      </c>
      <c r="P640" s="187">
        <f>Q640</f>
        <v>18.510000000000002</v>
      </c>
      <c r="Q640" s="187">
        <f>_xlfn.XLOOKUP(C640,CPUs!D:D,CPUs!I:I,0)</f>
        <v>18.510000000000002</v>
      </c>
    </row>
    <row r="641" spans="1:17" ht="39" customHeight="1" x14ac:dyDescent="0.25">
      <c r="A641" s="27" t="s">
        <v>2315</v>
      </c>
      <c r="B641" s="27" t="s">
        <v>157</v>
      </c>
      <c r="C641" s="180" t="s">
        <v>2316</v>
      </c>
      <c r="D641" s="27" t="s">
        <v>1648</v>
      </c>
      <c r="E641" s="27" t="s">
        <v>164</v>
      </c>
      <c r="F641" s="150" t="s">
        <v>4410</v>
      </c>
      <c r="G641" s="150"/>
      <c r="H641" s="146">
        <f t="shared" si="63"/>
        <v>23.08</v>
      </c>
      <c r="I641" s="150"/>
      <c r="J641" s="146">
        <f t="shared" si="64"/>
        <v>92.32</v>
      </c>
      <c r="K641" s="150"/>
      <c r="L641" s="147">
        <f t="shared" si="65"/>
        <v>92.32</v>
      </c>
      <c r="M641" s="184">
        <f t="shared" si="66"/>
        <v>1.5731838140720302E-5</v>
      </c>
      <c r="N641" s="149">
        <f t="shared" si="67"/>
        <v>6447821.1199659752</v>
      </c>
      <c r="O641" s="185">
        <f t="shared" si="68"/>
        <v>1.0029443481328273</v>
      </c>
      <c r="P641" s="187">
        <f>_xlfn.XLOOKUP(C641,Analítico!D:D,Analítico!I:I,0)</f>
        <v>23.08</v>
      </c>
      <c r="Q641" s="187">
        <f>_xlfn.XLOOKUP(C641,CPUs!D:D,CPUs!I:I,0)</f>
        <v>23.08</v>
      </c>
    </row>
    <row r="642" spans="1:17" ht="25.5" customHeight="1" x14ac:dyDescent="0.25">
      <c r="A642" s="27" t="s">
        <v>897</v>
      </c>
      <c r="B642" s="27" t="s">
        <v>145</v>
      </c>
      <c r="C642" s="180" t="s">
        <v>898</v>
      </c>
      <c r="D642" s="27" t="s">
        <v>1643</v>
      </c>
      <c r="E642" s="27" t="s">
        <v>596</v>
      </c>
      <c r="F642" s="150" t="s">
        <v>4410</v>
      </c>
      <c r="G642" s="150" t="s">
        <v>4242</v>
      </c>
      <c r="H642" s="146">
        <f t="shared" si="63"/>
        <v>22.775123024590165</v>
      </c>
      <c r="I642" s="150">
        <f>H642</f>
        <v>22.775123024590165</v>
      </c>
      <c r="J642" s="146">
        <f t="shared" si="64"/>
        <v>91.100492098360661</v>
      </c>
      <c r="K642" s="148">
        <f>G642*I642</f>
        <v>0</v>
      </c>
      <c r="L642" s="147">
        <f t="shared" si="65"/>
        <v>91.100492098360661</v>
      </c>
      <c r="M642" s="184">
        <f t="shared" si="66"/>
        <v>1.5524027255539201E-5</v>
      </c>
      <c r="N642" s="149">
        <f t="shared" si="67"/>
        <v>6447912.2204580735</v>
      </c>
      <c r="O642" s="185">
        <f t="shared" si="68"/>
        <v>1.0029598721600828</v>
      </c>
      <c r="P642" s="187">
        <f>_xlfn.XLOOKUP(C642,Analítico!D:D,Analítico!I:I,0)</f>
        <v>22.775123024590165</v>
      </c>
    </row>
    <row r="643" spans="1:17" ht="25.5" customHeight="1" x14ac:dyDescent="0.25">
      <c r="A643" s="27" t="s">
        <v>657</v>
      </c>
      <c r="B643" s="27" t="s">
        <v>594</v>
      </c>
      <c r="C643" s="180" t="s">
        <v>2438</v>
      </c>
      <c r="D643" s="27" t="s">
        <v>1648</v>
      </c>
      <c r="E643" s="27" t="s">
        <v>596</v>
      </c>
      <c r="F643" s="150" t="s">
        <v>4676</v>
      </c>
      <c r="G643" s="150"/>
      <c r="H643" s="146">
        <f t="shared" si="63"/>
        <v>0.22557603278688529</v>
      </c>
      <c r="I643" s="150"/>
      <c r="J643" s="146">
        <f t="shared" si="64"/>
        <v>90.230413114754114</v>
      </c>
      <c r="K643" s="150"/>
      <c r="L643" s="147">
        <f t="shared" si="65"/>
        <v>90.230413114754114</v>
      </c>
      <c r="M643" s="184">
        <f t="shared" si="66"/>
        <v>1.5375760988860899E-5</v>
      </c>
      <c r="N643" s="149">
        <f t="shared" si="67"/>
        <v>6448002.4508711882</v>
      </c>
      <c r="O643" s="185">
        <f t="shared" si="68"/>
        <v>1.0029752479210716</v>
      </c>
      <c r="P643" s="187">
        <f>_xlfn.XLOOKUP(C643,Analítico!D:D,Analítico!I:I,0)</f>
        <v>0.22557603278688529</v>
      </c>
    </row>
    <row r="644" spans="1:17" ht="25.5" customHeight="1" x14ac:dyDescent="0.25">
      <c r="A644" s="27" t="s">
        <v>3271</v>
      </c>
      <c r="B644" s="27" t="s">
        <v>157</v>
      </c>
      <c r="C644" s="180" t="s">
        <v>3272</v>
      </c>
      <c r="D644" s="27" t="s">
        <v>1648</v>
      </c>
      <c r="E644" s="27" t="s">
        <v>159</v>
      </c>
      <c r="F644" s="150" t="s">
        <v>4677</v>
      </c>
      <c r="G644" s="150"/>
      <c r="H644" s="146">
        <f t="shared" si="63"/>
        <v>1.94</v>
      </c>
      <c r="I644" s="150"/>
      <c r="J644" s="146">
        <f t="shared" si="64"/>
        <v>89.755760639999991</v>
      </c>
      <c r="K644" s="150"/>
      <c r="L644" s="147">
        <f t="shared" si="65"/>
        <v>89.755760639999991</v>
      </c>
      <c r="M644" s="184">
        <f t="shared" si="66"/>
        <v>1.5294877584333992E-5</v>
      </c>
      <c r="N644" s="149">
        <f t="shared" si="67"/>
        <v>6448092.2066318281</v>
      </c>
      <c r="O644" s="185">
        <f t="shared" si="68"/>
        <v>1.0029905427986558</v>
      </c>
      <c r="P644" s="187">
        <f>_xlfn.XLOOKUP(C644,Analítico!D:D,Analítico!I:I,0)</f>
        <v>1.94</v>
      </c>
      <c r="Q644" s="187">
        <f>_xlfn.XLOOKUP(C644,CPUs!D:D,CPUs!I:I,0)</f>
        <v>1.94</v>
      </c>
    </row>
    <row r="645" spans="1:17" ht="24" customHeight="1" x14ac:dyDescent="0.25">
      <c r="A645" s="27" t="s">
        <v>2016</v>
      </c>
      <c r="B645" s="27" t="s">
        <v>162</v>
      </c>
      <c r="C645" s="180" t="s">
        <v>2017</v>
      </c>
      <c r="D645" s="27" t="s">
        <v>1648</v>
      </c>
      <c r="E645" s="27" t="s">
        <v>255</v>
      </c>
      <c r="F645" s="150" t="s">
        <v>4627</v>
      </c>
      <c r="G645" s="150"/>
      <c r="H645" s="146">
        <f t="shared" si="63"/>
        <v>31.4</v>
      </c>
      <c r="I645" s="150"/>
      <c r="J645" s="146">
        <f t="shared" si="64"/>
        <v>88.014199999999988</v>
      </c>
      <c r="K645" s="150"/>
      <c r="L645" s="147">
        <f t="shared" si="65"/>
        <v>88.014199999999988</v>
      </c>
      <c r="M645" s="184">
        <f t="shared" si="66"/>
        <v>1.499810602778363E-5</v>
      </c>
      <c r="N645" s="149">
        <f t="shared" si="67"/>
        <v>6448180.2208318282</v>
      </c>
      <c r="O645" s="185">
        <f t="shared" si="68"/>
        <v>1.0030055409046836</v>
      </c>
      <c r="P645" s="187">
        <f>_xlfn.XLOOKUP(C645,Analítico!D:D,Analítico!I:I,0)</f>
        <v>31.4</v>
      </c>
      <c r="Q645" s="187">
        <f>_xlfn.XLOOKUP(C645,CPUs!D:D,CPUs!I:I,0)</f>
        <v>31.4</v>
      </c>
    </row>
    <row r="646" spans="1:17" ht="25.5" customHeight="1" x14ac:dyDescent="0.25">
      <c r="A646" s="27" t="s">
        <v>2070</v>
      </c>
      <c r="B646" s="27" t="s">
        <v>157</v>
      </c>
      <c r="C646" s="180" t="s">
        <v>2071</v>
      </c>
      <c r="D646" s="27" t="s">
        <v>1648</v>
      </c>
      <c r="E646" s="27" t="s">
        <v>1802</v>
      </c>
      <c r="F646" s="150" t="s">
        <v>4678</v>
      </c>
      <c r="G646" s="150"/>
      <c r="H646" s="146">
        <f t="shared" si="63"/>
        <v>28.66</v>
      </c>
      <c r="I646" s="150"/>
      <c r="J646" s="146">
        <f t="shared" si="64"/>
        <v>87.927275039999998</v>
      </c>
      <c r="K646" s="150"/>
      <c r="L646" s="147">
        <f t="shared" si="65"/>
        <v>87.927275039999998</v>
      </c>
      <c r="M646" s="184">
        <f t="shared" si="66"/>
        <v>1.4983293534270758E-5</v>
      </c>
      <c r="N646" s="149">
        <f t="shared" si="67"/>
        <v>6448268.1481068684</v>
      </c>
      <c r="O646" s="185">
        <f t="shared" si="68"/>
        <v>1.003020524198218</v>
      </c>
      <c r="P646" s="187">
        <f>_xlfn.XLOOKUP(C646,Analítico!D:D,Analítico!I:I,0)</f>
        <v>28.66</v>
      </c>
      <c r="Q646" s="187">
        <f>_xlfn.XLOOKUP(C646,CPUs!D:D,CPUs!I:I,0)</f>
        <v>28.66</v>
      </c>
    </row>
    <row r="647" spans="1:17" ht="24" customHeight="1" x14ac:dyDescent="0.25">
      <c r="A647" s="27" t="s">
        <v>2295</v>
      </c>
      <c r="B647" s="27" t="s">
        <v>157</v>
      </c>
      <c r="C647" s="180" t="s">
        <v>2296</v>
      </c>
      <c r="D647" s="27" t="s">
        <v>1648</v>
      </c>
      <c r="E647" s="27" t="s">
        <v>164</v>
      </c>
      <c r="F647" s="150" t="s">
        <v>4385</v>
      </c>
      <c r="G647" s="150"/>
      <c r="H647" s="146">
        <f t="shared" ref="H647:H710" si="70">P647</f>
        <v>14.43</v>
      </c>
      <c r="I647" s="150"/>
      <c r="J647" s="146">
        <f t="shared" ref="J647:J710" si="71">F647*H647</f>
        <v>86.58</v>
      </c>
      <c r="K647" s="150"/>
      <c r="L647" s="147">
        <f t="shared" ref="L647:L710" si="72">J647+K647</f>
        <v>86.58</v>
      </c>
      <c r="M647" s="184">
        <f t="shared" ref="M647:M710" si="73">L647/$M$909</f>
        <v>1.4753710422698915E-5</v>
      </c>
      <c r="N647" s="149">
        <f t="shared" si="67"/>
        <v>6448354.7281068685</v>
      </c>
      <c r="O647" s="185">
        <f t="shared" si="68"/>
        <v>1.0030352779086407</v>
      </c>
      <c r="P647" s="187">
        <f>_xlfn.XLOOKUP(C647,Analítico!D:D,Analítico!I:I,0)</f>
        <v>14.43</v>
      </c>
      <c r="Q647" s="187">
        <f>_xlfn.XLOOKUP(C647,CPUs!D:D,CPUs!I:I,0)</f>
        <v>14.43</v>
      </c>
    </row>
    <row r="648" spans="1:17" ht="24" customHeight="1" x14ac:dyDescent="0.25">
      <c r="A648" s="27" t="s">
        <v>2343</v>
      </c>
      <c r="B648" s="27" t="s">
        <v>157</v>
      </c>
      <c r="C648" s="180" t="s">
        <v>2344</v>
      </c>
      <c r="D648" s="27" t="s">
        <v>1648</v>
      </c>
      <c r="E648" s="27" t="s">
        <v>164</v>
      </c>
      <c r="F648" s="150" t="s">
        <v>4359</v>
      </c>
      <c r="G648" s="150"/>
      <c r="H648" s="146">
        <f t="shared" si="70"/>
        <v>43.24</v>
      </c>
      <c r="I648" s="150"/>
      <c r="J648" s="146">
        <f t="shared" si="71"/>
        <v>86.48</v>
      </c>
      <c r="K648" s="150"/>
      <c r="L648" s="147">
        <f t="shared" si="72"/>
        <v>86.48</v>
      </c>
      <c r="M648" s="184">
        <f t="shared" si="73"/>
        <v>1.4736669870120147E-5</v>
      </c>
      <c r="N648" s="149">
        <f t="shared" ref="N648:N711" si="74">N647+L648</f>
        <v>6448441.2081068689</v>
      </c>
      <c r="O648" s="185">
        <f t="shared" ref="O648:O711" si="75">M648+O647</f>
        <v>1.0030500145785108</v>
      </c>
      <c r="P648" s="187">
        <f>_xlfn.XLOOKUP(C648,Analítico!D:D,Analítico!I:I,0)</f>
        <v>43.24</v>
      </c>
      <c r="Q648" s="187">
        <f>_xlfn.XLOOKUP(C648,CPUs!D:D,CPUs!I:I,0)</f>
        <v>43.24</v>
      </c>
    </row>
    <row r="649" spans="1:17" ht="25.5" customHeight="1" x14ac:dyDescent="0.25">
      <c r="A649" s="27" t="s">
        <v>2934</v>
      </c>
      <c r="B649" s="27" t="s">
        <v>157</v>
      </c>
      <c r="C649" s="180" t="s">
        <v>2935</v>
      </c>
      <c r="D649" s="27" t="s">
        <v>1648</v>
      </c>
      <c r="E649" s="27" t="s">
        <v>164</v>
      </c>
      <c r="F649" s="150" t="s">
        <v>4359</v>
      </c>
      <c r="G649" s="150"/>
      <c r="H649" s="146">
        <f t="shared" si="70"/>
        <v>42.79</v>
      </c>
      <c r="I649" s="150"/>
      <c r="J649" s="146">
        <f t="shared" si="71"/>
        <v>85.58</v>
      </c>
      <c r="K649" s="150"/>
      <c r="L649" s="147">
        <f t="shared" si="72"/>
        <v>85.58</v>
      </c>
      <c r="M649" s="184">
        <f t="shared" si="73"/>
        <v>1.4583304896911218E-5</v>
      </c>
      <c r="N649" s="149">
        <f t="shared" si="74"/>
        <v>6448526.788106869</v>
      </c>
      <c r="O649" s="185">
        <f t="shared" si="75"/>
        <v>1.0030645978834078</v>
      </c>
      <c r="P649" s="187">
        <f>_xlfn.XLOOKUP(C649,Analítico!D:D,Analítico!I:I,0)</f>
        <v>42.79</v>
      </c>
      <c r="Q649" s="187">
        <f>_xlfn.XLOOKUP(C649,CPUs!D:D,CPUs!I:I,0)</f>
        <v>42.79</v>
      </c>
    </row>
    <row r="650" spans="1:17" ht="25.5" customHeight="1" x14ac:dyDescent="0.25">
      <c r="A650" s="27" t="s">
        <v>3620</v>
      </c>
      <c r="B650" s="27" t="s">
        <v>157</v>
      </c>
      <c r="C650" s="180" t="s">
        <v>3621</v>
      </c>
      <c r="D650" s="27" t="s">
        <v>1665</v>
      </c>
      <c r="E650" s="27" t="s">
        <v>266</v>
      </c>
      <c r="F650" s="150" t="s">
        <v>4679</v>
      </c>
      <c r="G650" s="150"/>
      <c r="H650" s="146">
        <f t="shared" si="70"/>
        <v>15.99</v>
      </c>
      <c r="I650" s="150"/>
      <c r="J650" s="146">
        <f t="shared" si="71"/>
        <v>85.873100547000007</v>
      </c>
      <c r="K650" s="150"/>
      <c r="L650" s="147">
        <f t="shared" si="72"/>
        <v>85.873100547000007</v>
      </c>
      <c r="M650" s="184">
        <f t="shared" si="73"/>
        <v>1.4633250849731416E-5</v>
      </c>
      <c r="N650" s="149">
        <f t="shared" si="74"/>
        <v>6448612.6612074161</v>
      </c>
      <c r="O650" s="185">
        <f t="shared" si="75"/>
        <v>1.0030792311342576</v>
      </c>
      <c r="P650" s="187">
        <f>Q650</f>
        <v>15.99</v>
      </c>
      <c r="Q650" s="187">
        <f>_xlfn.XLOOKUP(C650,CPUs!D:D,CPUs!I:I,0)</f>
        <v>15.99</v>
      </c>
    </row>
    <row r="651" spans="1:17" ht="24" customHeight="1" x14ac:dyDescent="0.25">
      <c r="A651" s="27" t="s">
        <v>2433</v>
      </c>
      <c r="B651" s="27" t="s">
        <v>157</v>
      </c>
      <c r="C651" s="180" t="s">
        <v>2434</v>
      </c>
      <c r="D651" s="27" t="s">
        <v>1648</v>
      </c>
      <c r="E651" s="27" t="s">
        <v>164</v>
      </c>
      <c r="F651" s="150" t="s">
        <v>4330</v>
      </c>
      <c r="G651" s="150"/>
      <c r="H651" s="146">
        <f t="shared" si="70"/>
        <v>16.89</v>
      </c>
      <c r="I651" s="150"/>
      <c r="J651" s="146">
        <f t="shared" si="71"/>
        <v>84.45</v>
      </c>
      <c r="K651" s="150"/>
      <c r="L651" s="147">
        <f t="shared" si="72"/>
        <v>84.45</v>
      </c>
      <c r="M651" s="184">
        <f t="shared" si="73"/>
        <v>1.439074665277112E-5</v>
      </c>
      <c r="N651" s="149">
        <f t="shared" si="74"/>
        <v>6448697.1112074163</v>
      </c>
      <c r="O651" s="185">
        <f t="shared" si="75"/>
        <v>1.0030936218809103</v>
      </c>
      <c r="P651" s="187">
        <f>_xlfn.XLOOKUP(C651,Analítico!D:D,Analítico!I:I,0)</f>
        <v>16.89</v>
      </c>
      <c r="Q651" s="187">
        <f>_xlfn.XLOOKUP(C651,CPUs!D:D,CPUs!I:I,0)</f>
        <v>16.89</v>
      </c>
    </row>
    <row r="652" spans="1:17" ht="25.5" customHeight="1" x14ac:dyDescent="0.25">
      <c r="A652" s="27" t="s">
        <v>3411</v>
      </c>
      <c r="B652" s="27" t="s">
        <v>157</v>
      </c>
      <c r="C652" s="180" t="s">
        <v>3412</v>
      </c>
      <c r="D652" s="27" t="s">
        <v>1648</v>
      </c>
      <c r="E652" s="27" t="s">
        <v>1724</v>
      </c>
      <c r="F652" s="150" t="s">
        <v>4680</v>
      </c>
      <c r="G652" s="150"/>
      <c r="H652" s="146">
        <f t="shared" si="70"/>
        <v>8.68</v>
      </c>
      <c r="I652" s="150"/>
      <c r="J652" s="146">
        <f t="shared" si="71"/>
        <v>85.38203519999999</v>
      </c>
      <c r="K652" s="150"/>
      <c r="L652" s="147">
        <f t="shared" si="72"/>
        <v>85.38203519999999</v>
      </c>
      <c r="M652" s="184">
        <f t="shared" si="73"/>
        <v>1.454957060107976E-5</v>
      </c>
      <c r="N652" s="149">
        <f t="shared" si="74"/>
        <v>6448782.4932426158</v>
      </c>
      <c r="O652" s="185">
        <f t="shared" si="75"/>
        <v>1.0031081714515113</v>
      </c>
      <c r="P652" s="187">
        <f>Q652</f>
        <v>8.68</v>
      </c>
      <c r="Q652" s="187">
        <f>_xlfn.XLOOKUP(C652,CPUs!D:D,CPUs!I:I,0)</f>
        <v>8.68</v>
      </c>
    </row>
    <row r="653" spans="1:17" ht="24" customHeight="1" x14ac:dyDescent="0.25">
      <c r="A653" s="27" t="s">
        <v>3352</v>
      </c>
      <c r="B653" s="27" t="s">
        <v>157</v>
      </c>
      <c r="C653" s="180" t="s">
        <v>3353</v>
      </c>
      <c r="D653" s="27" t="s">
        <v>1643</v>
      </c>
      <c r="E653" s="27" t="s">
        <v>1604</v>
      </c>
      <c r="F653" s="150" t="s">
        <v>4251</v>
      </c>
      <c r="G653" s="150"/>
      <c r="H653" s="146">
        <f t="shared" si="70"/>
        <v>10.3</v>
      </c>
      <c r="I653" s="150"/>
      <c r="J653" s="146">
        <f t="shared" si="71"/>
        <v>82.4</v>
      </c>
      <c r="K653" s="150"/>
      <c r="L653" s="147">
        <f t="shared" si="72"/>
        <v>82.4</v>
      </c>
      <c r="M653" s="184">
        <f t="shared" si="73"/>
        <v>1.4041415324906338E-5</v>
      </c>
      <c r="N653" s="149">
        <f t="shared" si="74"/>
        <v>6448864.8932426162</v>
      </c>
      <c r="O653" s="185">
        <f t="shared" si="75"/>
        <v>1.0031222128668362</v>
      </c>
      <c r="P653" s="187">
        <f>_xlfn.XLOOKUP(C653,Analítico!D:D,Analítico!I:I,0)</f>
        <v>10.3</v>
      </c>
      <c r="Q653" s="187">
        <f>_xlfn.XLOOKUP(C653,CPUs!D:D,CPUs!I:I,0)</f>
        <v>10.3</v>
      </c>
    </row>
    <row r="654" spans="1:17" ht="25.5" customHeight="1" x14ac:dyDescent="0.25">
      <c r="A654" s="27" t="s">
        <v>2419</v>
      </c>
      <c r="B654" s="27" t="s">
        <v>157</v>
      </c>
      <c r="C654" s="180" t="s">
        <v>2420</v>
      </c>
      <c r="D654" s="27" t="s">
        <v>1648</v>
      </c>
      <c r="E654" s="27" t="s">
        <v>164</v>
      </c>
      <c r="F654" s="150" t="s">
        <v>4550</v>
      </c>
      <c r="G654" s="150"/>
      <c r="H654" s="146">
        <f t="shared" si="70"/>
        <v>11.89</v>
      </c>
      <c r="I654" s="150"/>
      <c r="J654" s="146">
        <f t="shared" si="71"/>
        <v>83.23</v>
      </c>
      <c r="K654" s="150"/>
      <c r="L654" s="147">
        <f t="shared" si="72"/>
        <v>83.23</v>
      </c>
      <c r="M654" s="184">
        <f t="shared" si="73"/>
        <v>1.4182851911310127E-5</v>
      </c>
      <c r="N654" s="149">
        <f t="shared" si="74"/>
        <v>6448948.1232426167</v>
      </c>
      <c r="O654" s="185">
        <f t="shared" si="75"/>
        <v>1.0031363957187476</v>
      </c>
      <c r="P654" s="187">
        <f>_xlfn.XLOOKUP(C654,Analítico!D:D,Analítico!I:I,0)</f>
        <v>11.89</v>
      </c>
      <c r="Q654" s="187">
        <f>_xlfn.XLOOKUP(C654,CPUs!D:D,CPUs!I:I,0)</f>
        <v>11.89</v>
      </c>
    </row>
    <row r="655" spans="1:17" ht="25.5" customHeight="1" x14ac:dyDescent="0.25">
      <c r="A655" s="27" t="s">
        <v>3909</v>
      </c>
      <c r="B655" s="27" t="s">
        <v>157</v>
      </c>
      <c r="C655" s="180" t="s">
        <v>3910</v>
      </c>
      <c r="D655" s="27" t="s">
        <v>1648</v>
      </c>
      <c r="E655" s="27" t="s">
        <v>1724</v>
      </c>
      <c r="F655" s="150" t="s">
        <v>4681</v>
      </c>
      <c r="G655" s="150"/>
      <c r="H655" s="146">
        <f t="shared" si="70"/>
        <v>34.43</v>
      </c>
      <c r="I655" s="150"/>
      <c r="J655" s="146">
        <f t="shared" si="71"/>
        <v>84.024152949000012</v>
      </c>
      <c r="K655" s="150"/>
      <c r="L655" s="147">
        <f t="shared" si="72"/>
        <v>84.024152949000012</v>
      </c>
      <c r="M655" s="184">
        <f t="shared" si="73"/>
        <v>1.4318179962140326E-5</v>
      </c>
      <c r="N655" s="149">
        <f t="shared" si="74"/>
        <v>6449032.1473955661</v>
      </c>
      <c r="O655" s="185">
        <f t="shared" si="75"/>
        <v>1.0031507138987097</v>
      </c>
      <c r="P655" s="187">
        <f>Q655</f>
        <v>34.43</v>
      </c>
      <c r="Q655" s="187">
        <f>_xlfn.XLOOKUP(C655,CPUs!D:D,CPUs!I:I,0)</f>
        <v>34.43</v>
      </c>
    </row>
    <row r="656" spans="1:17" ht="24" customHeight="1" x14ac:dyDescent="0.25">
      <c r="A656" s="27" t="s">
        <v>3161</v>
      </c>
      <c r="B656" s="27" t="s">
        <v>157</v>
      </c>
      <c r="C656" s="180" t="s">
        <v>3162</v>
      </c>
      <c r="D656" s="27" t="s">
        <v>1648</v>
      </c>
      <c r="E656" s="27" t="s">
        <v>164</v>
      </c>
      <c r="F656" s="150" t="s">
        <v>4385</v>
      </c>
      <c r="G656" s="150"/>
      <c r="H656" s="146">
        <f t="shared" si="70"/>
        <v>13.53</v>
      </c>
      <c r="I656" s="150"/>
      <c r="J656" s="146">
        <f t="shared" si="71"/>
        <v>81.179999999999993</v>
      </c>
      <c r="K656" s="150"/>
      <c r="L656" s="147">
        <f t="shared" si="72"/>
        <v>81.179999999999993</v>
      </c>
      <c r="M656" s="184">
        <f t="shared" si="73"/>
        <v>1.3833520583445344E-5</v>
      </c>
      <c r="N656" s="149">
        <f t="shared" si="74"/>
        <v>6449113.3273955658</v>
      </c>
      <c r="O656" s="185">
        <f t="shared" si="75"/>
        <v>1.0031645474192932</v>
      </c>
      <c r="P656" s="187">
        <f>_xlfn.XLOOKUP(C656,Analítico!D:D,Analítico!I:I,0)</f>
        <v>13.53</v>
      </c>
      <c r="Q656" s="187">
        <f>_xlfn.XLOOKUP(C656,CPUs!D:D,CPUs!I:I,0)</f>
        <v>13.53</v>
      </c>
    </row>
    <row r="657" spans="1:17" ht="39" customHeight="1" x14ac:dyDescent="0.25">
      <c r="A657" s="27" t="s">
        <v>1853</v>
      </c>
      <c r="B657" s="27" t="s">
        <v>162</v>
      </c>
      <c r="C657" s="180" t="s">
        <v>1854</v>
      </c>
      <c r="D657" s="27" t="s">
        <v>1648</v>
      </c>
      <c r="E657" s="27" t="s">
        <v>255</v>
      </c>
      <c r="F657" s="150" t="s">
        <v>4400</v>
      </c>
      <c r="G657" s="150"/>
      <c r="H657" s="146">
        <f t="shared" si="70"/>
        <v>6.2</v>
      </c>
      <c r="I657" s="150"/>
      <c r="J657" s="146">
        <f t="shared" si="71"/>
        <v>80.600000000000009</v>
      </c>
      <c r="K657" s="150"/>
      <c r="L657" s="147">
        <f t="shared" si="72"/>
        <v>80.600000000000009</v>
      </c>
      <c r="M657" s="184">
        <f t="shared" si="73"/>
        <v>1.3734685378488481E-5</v>
      </c>
      <c r="N657" s="149">
        <f t="shared" si="74"/>
        <v>6449193.9273955654</v>
      </c>
      <c r="O657" s="185">
        <f t="shared" si="75"/>
        <v>1.0031782821046717</v>
      </c>
      <c r="P657" s="187">
        <f>_xlfn.XLOOKUP(C657,Analítico!D:D,Analítico!I:I,0)</f>
        <v>6.2</v>
      </c>
      <c r="Q657" s="187">
        <f>_xlfn.XLOOKUP(C657,CPUs!D:D,CPUs!I:I,0)</f>
        <v>6.2</v>
      </c>
    </row>
    <row r="658" spans="1:17" ht="24" customHeight="1" x14ac:dyDescent="0.25">
      <c r="A658" s="27" t="s">
        <v>3608</v>
      </c>
      <c r="B658" s="27" t="s">
        <v>157</v>
      </c>
      <c r="C658" s="180" t="s">
        <v>3609</v>
      </c>
      <c r="D658" s="27" t="s">
        <v>1665</v>
      </c>
      <c r="E658" s="27" t="s">
        <v>266</v>
      </c>
      <c r="F658" s="150" t="s">
        <v>4682</v>
      </c>
      <c r="G658" s="150"/>
      <c r="H658" s="146">
        <f t="shared" si="70"/>
        <v>16.73</v>
      </c>
      <c r="I658" s="150"/>
      <c r="J658" s="146">
        <f t="shared" si="71"/>
        <v>79.30055132999999</v>
      </c>
      <c r="K658" s="150"/>
      <c r="L658" s="147">
        <f t="shared" si="72"/>
        <v>79.30055132999999</v>
      </c>
      <c r="M658" s="184">
        <f t="shared" si="73"/>
        <v>1.3513252144643004E-5</v>
      </c>
      <c r="N658" s="149">
        <f t="shared" si="74"/>
        <v>6449273.2279468952</v>
      </c>
      <c r="O658" s="185">
        <f t="shared" si="75"/>
        <v>1.0031917953568164</v>
      </c>
      <c r="P658" s="187">
        <f>Q658</f>
        <v>16.73</v>
      </c>
      <c r="Q658" s="187">
        <f>_xlfn.XLOOKUP(C658,CPUs!D:D,CPUs!I:I,0)</f>
        <v>16.73</v>
      </c>
    </row>
    <row r="659" spans="1:17" ht="25.5" customHeight="1" x14ac:dyDescent="0.25">
      <c r="A659" s="27" t="s">
        <v>1745</v>
      </c>
      <c r="B659" s="27" t="s">
        <v>196</v>
      </c>
      <c r="C659" s="180" t="s">
        <v>1746</v>
      </c>
      <c r="D659" s="27" t="s">
        <v>1648</v>
      </c>
      <c r="E659" s="27" t="s">
        <v>164</v>
      </c>
      <c r="F659" s="150" t="s">
        <v>4536</v>
      </c>
      <c r="G659" s="150"/>
      <c r="H659" s="146">
        <f t="shared" si="70"/>
        <v>42.91</v>
      </c>
      <c r="I659" s="150"/>
      <c r="J659" s="146">
        <f t="shared" si="71"/>
        <v>77.238</v>
      </c>
      <c r="K659" s="150"/>
      <c r="L659" s="147">
        <f t="shared" si="72"/>
        <v>77.238</v>
      </c>
      <c r="M659" s="184">
        <f t="shared" si="73"/>
        <v>1.3161782000790238E-5</v>
      </c>
      <c r="N659" s="149">
        <f t="shared" si="74"/>
        <v>6449350.4659468951</v>
      </c>
      <c r="O659" s="185">
        <f t="shared" si="75"/>
        <v>1.0032049571388171</v>
      </c>
      <c r="P659" s="187">
        <f>_xlfn.XLOOKUP(C659,Analítico!D:D,Analítico!I:I,0)</f>
        <v>42.91</v>
      </c>
      <c r="Q659" s="187">
        <f>_xlfn.XLOOKUP(C659,CPUs!D:D,CPUs!I:I,0)</f>
        <v>42.91</v>
      </c>
    </row>
    <row r="660" spans="1:17" ht="25.5" customHeight="1" x14ac:dyDescent="0.25">
      <c r="A660" s="27" t="s">
        <v>2892</v>
      </c>
      <c r="B660" s="27" t="s">
        <v>162</v>
      </c>
      <c r="C660" s="180" t="s">
        <v>2893</v>
      </c>
      <c r="D660" s="27" t="s">
        <v>1648</v>
      </c>
      <c r="E660" s="27" t="s">
        <v>164</v>
      </c>
      <c r="F660" s="150" t="s">
        <v>4241</v>
      </c>
      <c r="G660" s="150"/>
      <c r="H660" s="146">
        <f t="shared" si="70"/>
        <v>75.290000000000006</v>
      </c>
      <c r="I660" s="150"/>
      <c r="J660" s="146">
        <f t="shared" si="71"/>
        <v>75.290000000000006</v>
      </c>
      <c r="K660" s="150"/>
      <c r="L660" s="147">
        <f t="shared" si="72"/>
        <v>75.290000000000006</v>
      </c>
      <c r="M660" s="184">
        <f t="shared" si="73"/>
        <v>1.2829832036555804E-5</v>
      </c>
      <c r="N660" s="149">
        <f t="shared" si="74"/>
        <v>6449425.7559468951</v>
      </c>
      <c r="O660" s="185">
        <f t="shared" si="75"/>
        <v>1.0032177869708536</v>
      </c>
      <c r="P660" s="187">
        <f>_xlfn.XLOOKUP(C660,Analítico!D:D,Analítico!I:I,0)</f>
        <v>75.290000000000006</v>
      </c>
      <c r="Q660" s="187">
        <f>_xlfn.XLOOKUP(C660,CPUs!D:D,CPUs!I:I,0)</f>
        <v>75.290000000000006</v>
      </c>
    </row>
    <row r="661" spans="1:17" ht="64.5" customHeight="1" x14ac:dyDescent="0.25">
      <c r="A661" s="27" t="s">
        <v>3842</v>
      </c>
      <c r="B661" s="27" t="s">
        <v>157</v>
      </c>
      <c r="C661" s="180" t="s">
        <v>3843</v>
      </c>
      <c r="D661" s="27" t="s">
        <v>1643</v>
      </c>
      <c r="E661" s="27" t="s">
        <v>164</v>
      </c>
      <c r="F661" s="150" t="s">
        <v>4683</v>
      </c>
      <c r="G661" s="150"/>
      <c r="H661" s="146">
        <f t="shared" si="70"/>
        <v>99264.639999999999</v>
      </c>
      <c r="I661" s="150"/>
      <c r="J661" s="146">
        <f t="shared" si="71"/>
        <v>74.249950720000001</v>
      </c>
      <c r="K661" s="150"/>
      <c r="L661" s="147">
        <f t="shared" si="72"/>
        <v>74.249950720000001</v>
      </c>
      <c r="M661" s="184">
        <f t="shared" si="73"/>
        <v>1.2652601892152286E-5</v>
      </c>
      <c r="N661" s="149">
        <f t="shared" si="74"/>
        <v>6449500.0058976151</v>
      </c>
      <c r="O661" s="185">
        <f t="shared" si="75"/>
        <v>1.0032304395727458</v>
      </c>
      <c r="P661" s="187">
        <f>Q661</f>
        <v>99264.639999999999</v>
      </c>
      <c r="Q661" s="187">
        <f>_xlfn.XLOOKUP(C661,CPUs!D:D,CPUs!I:I,0)</f>
        <v>99264.639999999999</v>
      </c>
    </row>
    <row r="662" spans="1:17" ht="24" customHeight="1" x14ac:dyDescent="0.25">
      <c r="A662" s="27" t="s">
        <v>2159</v>
      </c>
      <c r="B662" s="27" t="s">
        <v>162</v>
      </c>
      <c r="C662" s="180" t="s">
        <v>2160</v>
      </c>
      <c r="D662" s="27" t="s">
        <v>1648</v>
      </c>
      <c r="E662" s="27" t="s">
        <v>255</v>
      </c>
      <c r="F662" s="150" t="s">
        <v>4684</v>
      </c>
      <c r="G662" s="150"/>
      <c r="H662" s="146">
        <f t="shared" si="70"/>
        <v>75.69</v>
      </c>
      <c r="I662" s="150"/>
      <c r="J662" s="146">
        <f t="shared" si="71"/>
        <v>71.527049999999988</v>
      </c>
      <c r="K662" s="150"/>
      <c r="L662" s="147">
        <f t="shared" si="72"/>
        <v>71.527049999999988</v>
      </c>
      <c r="M662" s="184">
        <f t="shared" si="73"/>
        <v>1.2188604563292981E-5</v>
      </c>
      <c r="N662" s="149">
        <f t="shared" si="74"/>
        <v>6449571.5329476148</v>
      </c>
      <c r="O662" s="185">
        <f t="shared" si="75"/>
        <v>1.003242628177309</v>
      </c>
      <c r="P662" s="187">
        <f>_xlfn.XLOOKUP(C662,Analítico!D:D,Analítico!I:I,0)</f>
        <v>75.69</v>
      </c>
      <c r="Q662" s="187">
        <f>_xlfn.XLOOKUP(C662,CPUs!D:D,CPUs!I:I,0)</f>
        <v>75.69</v>
      </c>
    </row>
    <row r="663" spans="1:17" ht="25.5" customHeight="1" x14ac:dyDescent="0.25">
      <c r="A663" s="27" t="s">
        <v>3079</v>
      </c>
      <c r="B663" s="27" t="s">
        <v>162</v>
      </c>
      <c r="C663" s="180" t="s">
        <v>3080</v>
      </c>
      <c r="D663" s="27" t="s">
        <v>1648</v>
      </c>
      <c r="E663" s="27" t="s">
        <v>212</v>
      </c>
      <c r="F663" s="150" t="s">
        <v>4685</v>
      </c>
      <c r="G663" s="150"/>
      <c r="H663" s="146">
        <f t="shared" si="70"/>
        <v>96</v>
      </c>
      <c r="I663" s="150"/>
      <c r="J663" s="146">
        <f t="shared" si="71"/>
        <v>70.521600000000007</v>
      </c>
      <c r="K663" s="150"/>
      <c r="L663" s="147">
        <f t="shared" si="72"/>
        <v>70.521600000000007</v>
      </c>
      <c r="M663" s="184">
        <f t="shared" si="73"/>
        <v>1.2017270327389744E-5</v>
      </c>
      <c r="N663" s="149">
        <f t="shared" si="74"/>
        <v>6449642.0545476144</v>
      </c>
      <c r="O663" s="185">
        <f t="shared" si="75"/>
        <v>1.0032546454476363</v>
      </c>
      <c r="P663" s="187">
        <f>_xlfn.XLOOKUP(C663,Analítico!D:D,Analítico!I:I,0)</f>
        <v>96</v>
      </c>
      <c r="Q663" s="187">
        <f>_xlfn.XLOOKUP(C663,CPUs!D:D,CPUs!I:I,0)</f>
        <v>96</v>
      </c>
    </row>
    <row r="664" spans="1:17" ht="24" customHeight="1" x14ac:dyDescent="0.25">
      <c r="A664" s="27" t="s">
        <v>3540</v>
      </c>
      <c r="B664" s="27" t="s">
        <v>157</v>
      </c>
      <c r="C664" s="180" t="s">
        <v>3541</v>
      </c>
      <c r="D664" s="27" t="s">
        <v>1648</v>
      </c>
      <c r="E664" s="27" t="s">
        <v>259</v>
      </c>
      <c r="F664" s="150" t="s">
        <v>4686</v>
      </c>
      <c r="G664" s="150"/>
      <c r="H664" s="146">
        <f t="shared" si="70"/>
        <v>8.8800000000000008</v>
      </c>
      <c r="I664" s="150"/>
      <c r="J664" s="146">
        <f t="shared" si="71"/>
        <v>72.02134567200001</v>
      </c>
      <c r="K664" s="150"/>
      <c r="L664" s="147">
        <f t="shared" si="72"/>
        <v>72.02134567200001</v>
      </c>
      <c r="M664" s="184">
        <f t="shared" si="73"/>
        <v>1.2272835277174728E-5</v>
      </c>
      <c r="N664" s="149">
        <f t="shared" si="74"/>
        <v>6449714.0758932866</v>
      </c>
      <c r="O664" s="185">
        <f t="shared" si="75"/>
        <v>1.0032669182829135</v>
      </c>
      <c r="P664" s="187">
        <f>Q664</f>
        <v>8.8800000000000008</v>
      </c>
      <c r="Q664" s="187">
        <f>_xlfn.XLOOKUP(C664,CPUs!D:D,CPUs!I:I,0)</f>
        <v>8.8800000000000008</v>
      </c>
    </row>
    <row r="665" spans="1:17" ht="24" customHeight="1" x14ac:dyDescent="0.25">
      <c r="A665" s="27" t="s">
        <v>3077</v>
      </c>
      <c r="B665" s="27" t="s">
        <v>162</v>
      </c>
      <c r="C665" s="180" t="s">
        <v>3078</v>
      </c>
      <c r="D665" s="27" t="s">
        <v>1648</v>
      </c>
      <c r="E665" s="27" t="s">
        <v>212</v>
      </c>
      <c r="F665" s="150" t="s">
        <v>4685</v>
      </c>
      <c r="G665" s="150"/>
      <c r="H665" s="146">
        <f t="shared" si="70"/>
        <v>96</v>
      </c>
      <c r="I665" s="150"/>
      <c r="J665" s="146">
        <f t="shared" si="71"/>
        <v>70.521600000000007</v>
      </c>
      <c r="K665" s="150"/>
      <c r="L665" s="147">
        <f t="shared" si="72"/>
        <v>70.521600000000007</v>
      </c>
      <c r="M665" s="184">
        <f t="shared" si="73"/>
        <v>1.2017270327389744E-5</v>
      </c>
      <c r="N665" s="149">
        <f t="shared" si="74"/>
        <v>6449784.5974932862</v>
      </c>
      <c r="O665" s="185">
        <f t="shared" si="75"/>
        <v>1.0032789355532408</v>
      </c>
      <c r="P665" s="187">
        <f>_xlfn.XLOOKUP(C665,Analítico!D:D,Analítico!I:I,0)</f>
        <v>96</v>
      </c>
      <c r="Q665" s="187">
        <f>_xlfn.XLOOKUP(C665,CPUs!D:D,CPUs!I:I,0)</f>
        <v>96</v>
      </c>
    </row>
    <row r="666" spans="1:17" ht="25.5" customHeight="1" x14ac:dyDescent="0.25">
      <c r="A666" s="27" t="s">
        <v>2257</v>
      </c>
      <c r="B666" s="27" t="s">
        <v>157</v>
      </c>
      <c r="C666" s="180" t="s">
        <v>2258</v>
      </c>
      <c r="D666" s="27" t="s">
        <v>1648</v>
      </c>
      <c r="E666" s="27" t="s">
        <v>164</v>
      </c>
      <c r="F666" s="150" t="s">
        <v>4330</v>
      </c>
      <c r="G666" s="150"/>
      <c r="H666" s="146">
        <f t="shared" si="70"/>
        <v>14.02</v>
      </c>
      <c r="I666" s="150"/>
      <c r="J666" s="146">
        <f t="shared" si="71"/>
        <v>70.099999999999994</v>
      </c>
      <c r="K666" s="150"/>
      <c r="L666" s="147">
        <f t="shared" si="72"/>
        <v>70.099999999999994</v>
      </c>
      <c r="M666" s="184">
        <f t="shared" si="73"/>
        <v>1.1945427357717648E-5</v>
      </c>
      <c r="N666" s="149">
        <f t="shared" si="74"/>
        <v>6449854.6974932859</v>
      </c>
      <c r="O666" s="185">
        <f t="shared" si="75"/>
        <v>1.0032908809805985</v>
      </c>
      <c r="P666" s="187">
        <f>_xlfn.XLOOKUP(C666,Analítico!D:D,Analítico!I:I,0)</f>
        <v>14.02</v>
      </c>
      <c r="Q666" s="187">
        <f>_xlfn.XLOOKUP(C666,CPUs!D:D,CPUs!I:I,0)</f>
        <v>14.02</v>
      </c>
    </row>
    <row r="667" spans="1:17" ht="25.5" customHeight="1" x14ac:dyDescent="0.25">
      <c r="A667" s="27" t="s">
        <v>2888</v>
      </c>
      <c r="B667" s="27" t="s">
        <v>162</v>
      </c>
      <c r="C667" s="180" t="s">
        <v>2889</v>
      </c>
      <c r="D667" s="27" t="s">
        <v>1648</v>
      </c>
      <c r="E667" s="27" t="s">
        <v>255</v>
      </c>
      <c r="F667" s="150" t="s">
        <v>4687</v>
      </c>
      <c r="G667" s="150"/>
      <c r="H667" s="146">
        <f t="shared" si="70"/>
        <v>0.88</v>
      </c>
      <c r="I667" s="150"/>
      <c r="J667" s="146">
        <f t="shared" si="71"/>
        <v>69.528800000000004</v>
      </c>
      <c r="K667" s="150"/>
      <c r="L667" s="147">
        <f t="shared" si="72"/>
        <v>69.528800000000004</v>
      </c>
      <c r="M667" s="184">
        <f t="shared" si="73"/>
        <v>1.1848091721387717E-5</v>
      </c>
      <c r="N667" s="149">
        <f t="shared" si="74"/>
        <v>6449924.2262932863</v>
      </c>
      <c r="O667" s="185">
        <f t="shared" si="75"/>
        <v>1.0033027290723198</v>
      </c>
      <c r="P667" s="187">
        <f>_xlfn.XLOOKUP(C667,Analítico!D:D,Analítico!I:I,0)</f>
        <v>0.88</v>
      </c>
      <c r="Q667" s="187">
        <f>_xlfn.XLOOKUP(C667,CPUs!D:D,CPUs!I:I,0)</f>
        <v>0.88</v>
      </c>
    </row>
    <row r="668" spans="1:17" ht="25.5" customHeight="1" x14ac:dyDescent="0.25">
      <c r="A668" s="27" t="s">
        <v>2358</v>
      </c>
      <c r="B668" s="27" t="s">
        <v>162</v>
      </c>
      <c r="C668" s="180" t="s">
        <v>2359</v>
      </c>
      <c r="D668" s="27" t="s">
        <v>1648</v>
      </c>
      <c r="E668" s="27" t="s">
        <v>255</v>
      </c>
      <c r="F668" s="150" t="s">
        <v>4688</v>
      </c>
      <c r="G668" s="150"/>
      <c r="H668" s="146">
        <f t="shared" si="70"/>
        <v>1.39</v>
      </c>
      <c r="I668" s="150"/>
      <c r="J668" s="146">
        <f t="shared" si="71"/>
        <v>68.563834999999997</v>
      </c>
      <c r="K668" s="150"/>
      <c r="L668" s="147">
        <f t="shared" si="72"/>
        <v>68.563834999999997</v>
      </c>
      <c r="M668" s="184">
        <f t="shared" si="73"/>
        <v>1.1683656353195989E-5</v>
      </c>
      <c r="N668" s="149">
        <f t="shared" si="74"/>
        <v>6449992.790128286</v>
      </c>
      <c r="O668" s="185">
        <f t="shared" si="75"/>
        <v>1.0033144127286731</v>
      </c>
      <c r="P668" s="187">
        <f>_xlfn.XLOOKUP(C668,Analítico!D:D,Analítico!I:I,0)</f>
        <v>1.39</v>
      </c>
      <c r="Q668" s="187">
        <f>_xlfn.XLOOKUP(C668,CPUs!D:D,CPUs!I:I,0)</f>
        <v>1.39</v>
      </c>
    </row>
    <row r="669" spans="1:17" ht="24" customHeight="1" x14ac:dyDescent="0.25">
      <c r="A669" s="27" t="s">
        <v>2329</v>
      </c>
      <c r="B669" s="27" t="s">
        <v>157</v>
      </c>
      <c r="C669" s="180" t="s">
        <v>2330</v>
      </c>
      <c r="D669" s="27" t="s">
        <v>1648</v>
      </c>
      <c r="E669" s="27" t="s">
        <v>164</v>
      </c>
      <c r="F669" s="150" t="s">
        <v>4359</v>
      </c>
      <c r="G669" s="150"/>
      <c r="H669" s="146">
        <f t="shared" si="70"/>
        <v>33.979999999999997</v>
      </c>
      <c r="I669" s="150"/>
      <c r="J669" s="146">
        <f t="shared" si="71"/>
        <v>67.959999999999994</v>
      </c>
      <c r="K669" s="150"/>
      <c r="L669" s="147">
        <f t="shared" si="72"/>
        <v>67.959999999999994</v>
      </c>
      <c r="M669" s="184">
        <f t="shared" si="73"/>
        <v>1.1580759532531973E-5</v>
      </c>
      <c r="N669" s="149">
        <f t="shared" si="74"/>
        <v>6450060.750128286</v>
      </c>
      <c r="O669" s="185">
        <f t="shared" si="75"/>
        <v>1.0033259934882055</v>
      </c>
      <c r="P669" s="187">
        <f>_xlfn.XLOOKUP(C669,Analítico!D:D,Analítico!I:I,0)</f>
        <v>33.979999999999997</v>
      </c>
      <c r="Q669" s="187">
        <f>_xlfn.XLOOKUP(C669,CPUs!D:D,CPUs!I:I,0)</f>
        <v>33.979999999999997</v>
      </c>
    </row>
    <row r="670" spans="1:17" ht="25.5" customHeight="1" x14ac:dyDescent="0.25">
      <c r="A670" s="27" t="s">
        <v>2305</v>
      </c>
      <c r="B670" s="27" t="s">
        <v>157</v>
      </c>
      <c r="C670" s="180" t="s">
        <v>2306</v>
      </c>
      <c r="D670" s="27" t="s">
        <v>1648</v>
      </c>
      <c r="E670" s="27" t="s">
        <v>164</v>
      </c>
      <c r="F670" s="150" t="s">
        <v>4359</v>
      </c>
      <c r="G670" s="150"/>
      <c r="H670" s="146">
        <f t="shared" si="70"/>
        <v>33.32</v>
      </c>
      <c r="I670" s="150"/>
      <c r="J670" s="146">
        <f t="shared" si="71"/>
        <v>66.64</v>
      </c>
      <c r="K670" s="150"/>
      <c r="L670" s="147">
        <f t="shared" si="72"/>
        <v>66.64</v>
      </c>
      <c r="M670" s="184">
        <f t="shared" si="73"/>
        <v>1.1355824238492212E-5</v>
      </c>
      <c r="N670" s="149">
        <f t="shared" si="74"/>
        <v>6450127.3901282856</v>
      </c>
      <c r="O670" s="185">
        <f t="shared" si="75"/>
        <v>1.003337349312444</v>
      </c>
      <c r="P670" s="187">
        <f>_xlfn.XLOOKUP(C670,Analítico!D:D,Analítico!I:I,0)</f>
        <v>33.32</v>
      </c>
      <c r="Q670" s="187">
        <f>_xlfn.XLOOKUP(C670,CPUs!D:D,CPUs!I:I,0)</f>
        <v>33.32</v>
      </c>
    </row>
    <row r="671" spans="1:17" ht="25.5" customHeight="1" x14ac:dyDescent="0.25">
      <c r="A671" s="27" t="s">
        <v>2271</v>
      </c>
      <c r="B671" s="27" t="s">
        <v>157</v>
      </c>
      <c r="C671" s="180" t="s">
        <v>2272</v>
      </c>
      <c r="D671" s="27" t="s">
        <v>1648</v>
      </c>
      <c r="E671" s="27" t="s">
        <v>164</v>
      </c>
      <c r="F671" s="150" t="s">
        <v>4330</v>
      </c>
      <c r="G671" s="150"/>
      <c r="H671" s="146">
        <f t="shared" si="70"/>
        <v>13.15</v>
      </c>
      <c r="I671" s="150"/>
      <c r="J671" s="146">
        <f t="shared" si="71"/>
        <v>65.75</v>
      </c>
      <c r="K671" s="150"/>
      <c r="L671" s="147">
        <f t="shared" si="72"/>
        <v>65.75</v>
      </c>
      <c r="M671" s="184">
        <f t="shared" si="73"/>
        <v>1.1204163320541161E-5</v>
      </c>
      <c r="N671" s="149">
        <f t="shared" si="74"/>
        <v>6450193.1401282856</v>
      </c>
      <c r="O671" s="185">
        <f t="shared" si="75"/>
        <v>1.0033485534757645</v>
      </c>
      <c r="P671" s="187">
        <f>_xlfn.XLOOKUP(C671,Analítico!D:D,Analítico!I:I,0)</f>
        <v>13.15</v>
      </c>
      <c r="Q671" s="187">
        <f>_xlfn.XLOOKUP(C671,CPUs!D:D,CPUs!I:I,0)</f>
        <v>13.15</v>
      </c>
    </row>
    <row r="672" spans="1:17" ht="24" customHeight="1" x14ac:dyDescent="0.25">
      <c r="A672" s="27" t="s">
        <v>1779</v>
      </c>
      <c r="B672" s="27" t="s">
        <v>196</v>
      </c>
      <c r="C672" s="180" t="s">
        <v>1780</v>
      </c>
      <c r="D672" s="27" t="s">
        <v>1648</v>
      </c>
      <c r="E672" s="27" t="s">
        <v>255</v>
      </c>
      <c r="F672" s="150" t="s">
        <v>4689</v>
      </c>
      <c r="G672" s="150"/>
      <c r="H672" s="146">
        <f t="shared" si="70"/>
        <v>2.34</v>
      </c>
      <c r="I672" s="150"/>
      <c r="J672" s="146">
        <f t="shared" si="71"/>
        <v>64.864799999999988</v>
      </c>
      <c r="K672" s="150"/>
      <c r="L672" s="147">
        <f t="shared" si="72"/>
        <v>64.864799999999988</v>
      </c>
      <c r="M672" s="184">
        <f t="shared" si="73"/>
        <v>1.1053320349113888E-5</v>
      </c>
      <c r="N672" s="149">
        <f t="shared" si="74"/>
        <v>6450258.0049282853</v>
      </c>
      <c r="O672" s="185">
        <f t="shared" si="75"/>
        <v>1.0033596067961135</v>
      </c>
      <c r="P672" s="187">
        <f>_xlfn.XLOOKUP(C672,Analítico!D:D,Analítico!I:I,0)</f>
        <v>2.34</v>
      </c>
      <c r="Q672" s="187">
        <f>_xlfn.XLOOKUP(C672,CPUs!D:D,CPUs!I:I,0)</f>
        <v>2.34</v>
      </c>
    </row>
    <row r="673" spans="1:17" ht="25.5" customHeight="1" x14ac:dyDescent="0.25">
      <c r="A673" s="27" t="s">
        <v>2583</v>
      </c>
      <c r="B673" s="27" t="s">
        <v>157</v>
      </c>
      <c r="C673" s="180" t="s">
        <v>2584</v>
      </c>
      <c r="D673" s="27" t="s">
        <v>1648</v>
      </c>
      <c r="E673" s="27" t="s">
        <v>255</v>
      </c>
      <c r="F673" s="150" t="s">
        <v>4690</v>
      </c>
      <c r="G673" s="150"/>
      <c r="H673" s="146">
        <f t="shared" si="70"/>
        <v>2.42</v>
      </c>
      <c r="I673" s="150"/>
      <c r="J673" s="146">
        <f t="shared" si="71"/>
        <v>64.519958799999998</v>
      </c>
      <c r="K673" s="150"/>
      <c r="L673" s="147">
        <f t="shared" si="72"/>
        <v>64.519958799999998</v>
      </c>
      <c r="M673" s="184">
        <f t="shared" si="73"/>
        <v>1.099455750311463E-5</v>
      </c>
      <c r="N673" s="149">
        <f t="shared" si="74"/>
        <v>6450322.524887085</v>
      </c>
      <c r="O673" s="185">
        <f t="shared" si="75"/>
        <v>1.0033706013536166</v>
      </c>
      <c r="P673" s="187">
        <f>_xlfn.XLOOKUP(C673,Analítico!D:D,Analítico!I:I,0)</f>
        <v>2.42</v>
      </c>
      <c r="Q673" s="187">
        <f>_xlfn.XLOOKUP(C673,CPUs!D:D,CPUs!I:I,0)</f>
        <v>2.42</v>
      </c>
    </row>
    <row r="674" spans="1:17" ht="25.5" customHeight="1" x14ac:dyDescent="0.25">
      <c r="A674" s="27" t="s">
        <v>1709</v>
      </c>
      <c r="B674" s="27" t="s">
        <v>196</v>
      </c>
      <c r="C674" s="180" t="s">
        <v>1710</v>
      </c>
      <c r="D674" s="27" t="s">
        <v>1665</v>
      </c>
      <c r="E674" s="27" t="s">
        <v>266</v>
      </c>
      <c r="F674" s="150" t="s">
        <v>4635</v>
      </c>
      <c r="G674" s="150"/>
      <c r="H674" s="146">
        <f t="shared" si="70"/>
        <v>118.07</v>
      </c>
      <c r="I674" s="150"/>
      <c r="J674" s="146">
        <f t="shared" si="71"/>
        <v>63.757800000000003</v>
      </c>
      <c r="K674" s="150"/>
      <c r="L674" s="147">
        <f t="shared" si="72"/>
        <v>63.757800000000003</v>
      </c>
      <c r="M674" s="184">
        <f t="shared" si="73"/>
        <v>1.086468143206691E-5</v>
      </c>
      <c r="N674" s="149">
        <f t="shared" si="74"/>
        <v>6450386.2826870847</v>
      </c>
      <c r="O674" s="185">
        <f t="shared" si="75"/>
        <v>1.0033814660350486</v>
      </c>
      <c r="P674" s="187">
        <f>_xlfn.XLOOKUP(C674,Analítico!D:D,Analítico!I:I,0)</f>
        <v>118.07</v>
      </c>
      <c r="Q674" s="187">
        <f>_xlfn.XLOOKUP(C674,CPUs!D:D,CPUs!I:I,0)</f>
        <v>118.07</v>
      </c>
    </row>
    <row r="675" spans="1:17" ht="51.75" customHeight="1" x14ac:dyDescent="0.25">
      <c r="A675" s="27" t="s">
        <v>1719</v>
      </c>
      <c r="B675" s="27" t="s">
        <v>196</v>
      </c>
      <c r="C675" s="180" t="s">
        <v>1720</v>
      </c>
      <c r="D675" s="27" t="s">
        <v>1648</v>
      </c>
      <c r="E675" s="27" t="s">
        <v>1721</v>
      </c>
      <c r="F675" s="150" t="s">
        <v>4691</v>
      </c>
      <c r="G675" s="150"/>
      <c r="H675" s="146">
        <f t="shared" si="70"/>
        <v>98.08</v>
      </c>
      <c r="I675" s="150"/>
      <c r="J675" s="146">
        <f t="shared" si="71"/>
        <v>63.555840000000003</v>
      </c>
      <c r="K675" s="150"/>
      <c r="L675" s="147">
        <f t="shared" si="72"/>
        <v>63.555840000000003</v>
      </c>
      <c r="M675" s="184">
        <f t="shared" si="73"/>
        <v>1.0830266332078825E-5</v>
      </c>
      <c r="N675" s="149">
        <f t="shared" si="74"/>
        <v>6450449.8385270843</v>
      </c>
      <c r="O675" s="185">
        <f t="shared" si="75"/>
        <v>1.0033922963013806</v>
      </c>
      <c r="P675" s="187">
        <f>_xlfn.XLOOKUP(C675,Analítico!D:D,Analítico!I:I,0)</f>
        <v>98.08</v>
      </c>
      <c r="Q675" s="187">
        <f>_xlfn.XLOOKUP(C675,CPUs!D:D,CPUs!I:I,0)</f>
        <v>98.08</v>
      </c>
    </row>
    <row r="676" spans="1:17" ht="25.5" customHeight="1" x14ac:dyDescent="0.25">
      <c r="A676" s="27" t="s">
        <v>2805</v>
      </c>
      <c r="B676" s="27" t="s">
        <v>204</v>
      </c>
      <c r="C676" s="180" t="s">
        <v>2806</v>
      </c>
      <c r="D676" s="27" t="s">
        <v>1648</v>
      </c>
      <c r="E676" s="27" t="s">
        <v>596</v>
      </c>
      <c r="F676" s="150" t="s">
        <v>4251</v>
      </c>
      <c r="G676" s="150"/>
      <c r="H676" s="146">
        <f t="shared" si="70"/>
        <v>7.89</v>
      </c>
      <c r="I676" s="150"/>
      <c r="J676" s="146">
        <f t="shared" si="71"/>
        <v>63.12</v>
      </c>
      <c r="K676" s="150"/>
      <c r="L676" s="147">
        <f t="shared" si="72"/>
        <v>63.12</v>
      </c>
      <c r="M676" s="184">
        <f t="shared" si="73"/>
        <v>1.0755996787719515E-5</v>
      </c>
      <c r="N676" s="149">
        <f t="shared" si="74"/>
        <v>6450512.9585270844</v>
      </c>
      <c r="O676" s="185">
        <f t="shared" si="75"/>
        <v>1.0034030522981683</v>
      </c>
      <c r="P676" s="187">
        <f>_xlfn.XLOOKUP(C676,Analítico!D:D,Analítico!I:I,0)</f>
        <v>7.89</v>
      </c>
      <c r="Q676" s="187">
        <f>_xlfn.XLOOKUP(C676,CPUs!D:D,CPUs!I:I,0)</f>
        <v>7.89</v>
      </c>
    </row>
    <row r="677" spans="1:17" ht="24" customHeight="1" x14ac:dyDescent="0.25">
      <c r="A677" s="27" t="s">
        <v>1755</v>
      </c>
      <c r="B677" s="27" t="s">
        <v>196</v>
      </c>
      <c r="C677" s="180" t="s">
        <v>1756</v>
      </c>
      <c r="D677" s="27" t="s">
        <v>1648</v>
      </c>
      <c r="E677" s="27" t="s">
        <v>164</v>
      </c>
      <c r="F677" s="150" t="s">
        <v>4574</v>
      </c>
      <c r="G677" s="150"/>
      <c r="H677" s="146">
        <f t="shared" si="70"/>
        <v>102.7</v>
      </c>
      <c r="I677" s="150"/>
      <c r="J677" s="146">
        <f t="shared" si="71"/>
        <v>62.852400000000003</v>
      </c>
      <c r="K677" s="150"/>
      <c r="L677" s="147">
        <f t="shared" si="72"/>
        <v>62.852400000000003</v>
      </c>
      <c r="M677" s="184">
        <f t="shared" si="73"/>
        <v>1.0710396269018727E-5</v>
      </c>
      <c r="N677" s="149">
        <f t="shared" si="74"/>
        <v>6450575.8109270846</v>
      </c>
      <c r="O677" s="185">
        <f t="shared" si="75"/>
        <v>1.0034137626944373</v>
      </c>
      <c r="P677" s="187">
        <f>_xlfn.XLOOKUP(C677,Analítico!D:D,Analítico!I:I,0)</f>
        <v>102.7</v>
      </c>
      <c r="Q677" s="187">
        <f>_xlfn.XLOOKUP(C677,CPUs!D:D,CPUs!I:I,0)</f>
        <v>102.7</v>
      </c>
    </row>
    <row r="678" spans="1:17" ht="24" customHeight="1" x14ac:dyDescent="0.25">
      <c r="A678" s="27" t="s">
        <v>2261</v>
      </c>
      <c r="B678" s="27" t="s">
        <v>157</v>
      </c>
      <c r="C678" s="180" t="s">
        <v>2262</v>
      </c>
      <c r="D678" s="27" t="s">
        <v>1648</v>
      </c>
      <c r="E678" s="27" t="s">
        <v>164</v>
      </c>
      <c r="F678" s="150" t="s">
        <v>4692</v>
      </c>
      <c r="G678" s="150"/>
      <c r="H678" s="146">
        <f t="shared" si="70"/>
        <v>1.05</v>
      </c>
      <c r="I678" s="150"/>
      <c r="J678" s="146">
        <f t="shared" si="71"/>
        <v>61.95</v>
      </c>
      <c r="K678" s="150"/>
      <c r="L678" s="147">
        <f t="shared" si="72"/>
        <v>61.95</v>
      </c>
      <c r="M678" s="184">
        <f t="shared" si="73"/>
        <v>1.0556622322547908E-5</v>
      </c>
      <c r="N678" s="149">
        <f t="shared" si="74"/>
        <v>6450637.7609270848</v>
      </c>
      <c r="O678" s="185">
        <f t="shared" si="75"/>
        <v>1.0034243193167598</v>
      </c>
      <c r="P678" s="187">
        <f>_xlfn.XLOOKUP(C678,Analítico!D:D,Analítico!I:I,0)</f>
        <v>1.05</v>
      </c>
      <c r="Q678" s="187">
        <f>_xlfn.XLOOKUP(C678,CPUs!D:D,CPUs!I:I,0)</f>
        <v>1.05</v>
      </c>
    </row>
    <row r="679" spans="1:17" ht="24" customHeight="1" x14ac:dyDescent="0.25">
      <c r="A679" s="27" t="s">
        <v>2311</v>
      </c>
      <c r="B679" s="27" t="s">
        <v>157</v>
      </c>
      <c r="C679" s="180" t="s">
        <v>2312</v>
      </c>
      <c r="D679" s="27" t="s">
        <v>1648</v>
      </c>
      <c r="E679" s="27" t="s">
        <v>164</v>
      </c>
      <c r="F679" s="150" t="s">
        <v>4359</v>
      </c>
      <c r="G679" s="150"/>
      <c r="H679" s="146">
        <f t="shared" si="70"/>
        <v>30.49</v>
      </c>
      <c r="I679" s="150"/>
      <c r="J679" s="146">
        <f t="shared" si="71"/>
        <v>60.98</v>
      </c>
      <c r="K679" s="150"/>
      <c r="L679" s="147">
        <f t="shared" si="72"/>
        <v>60.98</v>
      </c>
      <c r="M679" s="184">
        <f t="shared" si="73"/>
        <v>1.039132896253384E-5</v>
      </c>
      <c r="N679" s="149">
        <f t="shared" si="74"/>
        <v>6450698.7409270853</v>
      </c>
      <c r="O679" s="185">
        <f t="shared" si="75"/>
        <v>1.0034347106457224</v>
      </c>
      <c r="P679" s="187">
        <f>_xlfn.XLOOKUP(C679,Analítico!D:D,Analítico!I:I,0)</f>
        <v>30.49</v>
      </c>
      <c r="Q679" s="187">
        <f>_xlfn.XLOOKUP(C679,CPUs!D:D,CPUs!I:I,0)</f>
        <v>30.49</v>
      </c>
    </row>
    <row r="680" spans="1:17" ht="24" customHeight="1" x14ac:dyDescent="0.25">
      <c r="A680" s="27" t="s">
        <v>3018</v>
      </c>
      <c r="B680" s="27" t="s">
        <v>162</v>
      </c>
      <c r="C680" s="180" t="s">
        <v>3019</v>
      </c>
      <c r="D680" s="27" t="s">
        <v>1648</v>
      </c>
      <c r="E680" s="27" t="s">
        <v>164</v>
      </c>
      <c r="F680" s="150" t="s">
        <v>4251</v>
      </c>
      <c r="G680" s="150"/>
      <c r="H680" s="146">
        <f t="shared" si="70"/>
        <v>7.51</v>
      </c>
      <c r="I680" s="150"/>
      <c r="J680" s="146">
        <f t="shared" si="71"/>
        <v>60.08</v>
      </c>
      <c r="K680" s="150"/>
      <c r="L680" s="147">
        <f t="shared" si="72"/>
        <v>60.08</v>
      </c>
      <c r="M680" s="184">
        <f t="shared" si="73"/>
        <v>1.0237963989324912E-5</v>
      </c>
      <c r="N680" s="149">
        <f t="shared" si="74"/>
        <v>6450758.8209270854</v>
      </c>
      <c r="O680" s="185">
        <f t="shared" si="75"/>
        <v>1.0034449486097117</v>
      </c>
      <c r="P680" s="187">
        <f>_xlfn.XLOOKUP(C680,Analítico!D:D,Analítico!I:I,0)</f>
        <v>7.51</v>
      </c>
      <c r="Q680" s="187">
        <f>_xlfn.XLOOKUP(C680,CPUs!D:D,CPUs!I:I,0)</f>
        <v>7.51</v>
      </c>
    </row>
    <row r="681" spans="1:17" ht="24" customHeight="1" x14ac:dyDescent="0.25">
      <c r="A681" s="27" t="s">
        <v>1693</v>
      </c>
      <c r="B681" s="27" t="s">
        <v>196</v>
      </c>
      <c r="C681" s="180" t="s">
        <v>1694</v>
      </c>
      <c r="D681" s="27" t="s">
        <v>1648</v>
      </c>
      <c r="E681" s="27" t="s">
        <v>164</v>
      </c>
      <c r="F681" s="150" t="s">
        <v>4693</v>
      </c>
      <c r="G681" s="150"/>
      <c r="H681" s="146">
        <f t="shared" si="70"/>
        <v>3.61</v>
      </c>
      <c r="I681" s="150"/>
      <c r="J681" s="146">
        <f t="shared" si="71"/>
        <v>58.481999999999992</v>
      </c>
      <c r="K681" s="150"/>
      <c r="L681" s="147">
        <f t="shared" si="72"/>
        <v>58.481999999999992</v>
      </c>
      <c r="M681" s="184">
        <f t="shared" si="73"/>
        <v>9.965655959116169E-6</v>
      </c>
      <c r="N681" s="149">
        <f t="shared" si="74"/>
        <v>6450817.3029270852</v>
      </c>
      <c r="O681" s="185">
        <f t="shared" si="75"/>
        <v>1.0034549142656708</v>
      </c>
      <c r="P681" s="187">
        <f>_xlfn.XLOOKUP(C681,Analítico!D:D,Analítico!I:I,0)</f>
        <v>3.61</v>
      </c>
      <c r="Q681" s="187">
        <f>_xlfn.XLOOKUP(C681,CPUs!D:D,CPUs!I:I,0)</f>
        <v>3.61</v>
      </c>
    </row>
    <row r="682" spans="1:17" ht="39" customHeight="1" x14ac:dyDescent="0.25">
      <c r="A682" s="27" t="s">
        <v>1765</v>
      </c>
      <c r="B682" s="27" t="s">
        <v>196</v>
      </c>
      <c r="C682" s="180" t="s">
        <v>1766</v>
      </c>
      <c r="D682" s="27" t="s">
        <v>1648</v>
      </c>
      <c r="E682" s="27" t="s">
        <v>164</v>
      </c>
      <c r="F682" s="150" t="s">
        <v>4524</v>
      </c>
      <c r="G682" s="150"/>
      <c r="H682" s="146">
        <f t="shared" si="70"/>
        <v>63.39</v>
      </c>
      <c r="I682" s="150"/>
      <c r="J682" s="146">
        <f t="shared" si="71"/>
        <v>57.051000000000002</v>
      </c>
      <c r="K682" s="150"/>
      <c r="L682" s="147">
        <f t="shared" si="72"/>
        <v>57.051000000000002</v>
      </c>
      <c r="M682" s="184">
        <f t="shared" si="73"/>
        <v>9.7218056517139743E-6</v>
      </c>
      <c r="N682" s="149">
        <f t="shared" si="74"/>
        <v>6450874.3539270852</v>
      </c>
      <c r="O682" s="185">
        <f t="shared" si="75"/>
        <v>1.0034646360713224</v>
      </c>
      <c r="P682" s="187">
        <f>_xlfn.XLOOKUP(C682,Analítico!D:D,Analítico!I:I,0)</f>
        <v>63.39</v>
      </c>
      <c r="Q682" s="187">
        <f>_xlfn.XLOOKUP(C682,CPUs!D:D,CPUs!I:I,0)</f>
        <v>63.39</v>
      </c>
    </row>
    <row r="683" spans="1:17" ht="25.5" customHeight="1" x14ac:dyDescent="0.25">
      <c r="A683" s="27" t="s">
        <v>2879</v>
      </c>
      <c r="B683" s="27" t="s">
        <v>162</v>
      </c>
      <c r="C683" s="180" t="s">
        <v>2880</v>
      </c>
      <c r="D683" s="27" t="s">
        <v>1648</v>
      </c>
      <c r="E683" s="27" t="s">
        <v>164</v>
      </c>
      <c r="F683" s="150" t="s">
        <v>4241</v>
      </c>
      <c r="G683" s="150"/>
      <c r="H683" s="146">
        <f t="shared" si="70"/>
        <v>54.93</v>
      </c>
      <c r="I683" s="150"/>
      <c r="J683" s="146">
        <f t="shared" si="71"/>
        <v>54.93</v>
      </c>
      <c r="K683" s="150"/>
      <c r="L683" s="147">
        <f t="shared" si="72"/>
        <v>54.93</v>
      </c>
      <c r="M683" s="184">
        <f t="shared" si="73"/>
        <v>9.3603755315182661E-6</v>
      </c>
      <c r="N683" s="149">
        <f t="shared" si="74"/>
        <v>6450929.2839270849</v>
      </c>
      <c r="O683" s="185">
        <f t="shared" si="75"/>
        <v>1.003473996446854</v>
      </c>
      <c r="P683" s="187">
        <f>_xlfn.XLOOKUP(C683,Analítico!D:D,Analítico!I:I,0)</f>
        <v>54.93</v>
      </c>
      <c r="Q683" s="187">
        <f>_xlfn.XLOOKUP(C683,CPUs!D:D,CPUs!I:I,0)</f>
        <v>54.93</v>
      </c>
    </row>
    <row r="684" spans="1:17" ht="25.5" customHeight="1" x14ac:dyDescent="0.25">
      <c r="A684" s="27" t="s">
        <v>1849</v>
      </c>
      <c r="B684" s="27" t="s">
        <v>162</v>
      </c>
      <c r="C684" s="180" t="s">
        <v>1850</v>
      </c>
      <c r="D684" s="27" t="s">
        <v>1648</v>
      </c>
      <c r="E684" s="27" t="s">
        <v>164</v>
      </c>
      <c r="F684" s="150" t="s">
        <v>4657</v>
      </c>
      <c r="G684" s="150"/>
      <c r="H684" s="146">
        <f t="shared" si="70"/>
        <v>1.52</v>
      </c>
      <c r="I684" s="150"/>
      <c r="J684" s="146">
        <f t="shared" si="71"/>
        <v>54.72</v>
      </c>
      <c r="K684" s="150"/>
      <c r="L684" s="147">
        <f t="shared" si="72"/>
        <v>54.72</v>
      </c>
      <c r="M684" s="184">
        <f t="shared" si="73"/>
        <v>9.3245903711028488E-6</v>
      </c>
      <c r="N684" s="149">
        <f t="shared" si="74"/>
        <v>6450984.0039270846</v>
      </c>
      <c r="O684" s="185">
        <f t="shared" si="75"/>
        <v>1.0034833210372252</v>
      </c>
      <c r="P684" s="187">
        <f>_xlfn.XLOOKUP(C684,Analítico!D:D,Analítico!I:I,0)</f>
        <v>1.52</v>
      </c>
      <c r="Q684" s="187">
        <f>_xlfn.XLOOKUP(C684,CPUs!D:D,CPUs!I:I,0)</f>
        <v>1.52</v>
      </c>
    </row>
    <row r="685" spans="1:17" ht="24" customHeight="1" x14ac:dyDescent="0.25">
      <c r="A685" s="27" t="s">
        <v>2237</v>
      </c>
      <c r="B685" s="27" t="s">
        <v>157</v>
      </c>
      <c r="C685" s="180" t="s">
        <v>2238</v>
      </c>
      <c r="D685" s="27" t="s">
        <v>1648</v>
      </c>
      <c r="E685" s="27" t="s">
        <v>164</v>
      </c>
      <c r="F685" s="150" t="s">
        <v>4694</v>
      </c>
      <c r="G685" s="150"/>
      <c r="H685" s="146">
        <f t="shared" si="70"/>
        <v>1.94</v>
      </c>
      <c r="I685" s="150"/>
      <c r="J685" s="146">
        <f t="shared" si="71"/>
        <v>54.370426420000001</v>
      </c>
      <c r="K685" s="150"/>
      <c r="L685" s="147">
        <f t="shared" si="72"/>
        <v>54.370426420000001</v>
      </c>
      <c r="M685" s="184">
        <f t="shared" si="73"/>
        <v>9.265021101401461E-6</v>
      </c>
      <c r="N685" s="149">
        <f t="shared" si="74"/>
        <v>6451038.3743535047</v>
      </c>
      <c r="O685" s="185">
        <f t="shared" si="75"/>
        <v>1.0034925860583266</v>
      </c>
      <c r="P685" s="187">
        <f>_xlfn.XLOOKUP(C685,Analítico!D:D,Analítico!I:I,0)</f>
        <v>1.94</v>
      </c>
      <c r="Q685" s="187">
        <f>_xlfn.XLOOKUP(C685,CPUs!D:D,CPUs!I:I,0)</f>
        <v>1.94</v>
      </c>
    </row>
    <row r="686" spans="1:17" ht="25.5" customHeight="1" x14ac:dyDescent="0.25">
      <c r="A686" s="27" t="s">
        <v>2702</v>
      </c>
      <c r="B686" s="27" t="s">
        <v>162</v>
      </c>
      <c r="C686" s="180" t="s">
        <v>2703</v>
      </c>
      <c r="D686" s="27" t="s">
        <v>1648</v>
      </c>
      <c r="E686" s="27" t="s">
        <v>164</v>
      </c>
      <c r="F686" s="150" t="s">
        <v>4359</v>
      </c>
      <c r="G686" s="150"/>
      <c r="H686" s="146">
        <f t="shared" si="70"/>
        <v>26.84</v>
      </c>
      <c r="I686" s="150"/>
      <c r="J686" s="146">
        <f t="shared" si="71"/>
        <v>53.68</v>
      </c>
      <c r="K686" s="150"/>
      <c r="L686" s="147">
        <f t="shared" si="72"/>
        <v>53.68</v>
      </c>
      <c r="M686" s="184">
        <f t="shared" si="73"/>
        <v>9.1473686242836438E-6</v>
      </c>
      <c r="N686" s="149">
        <f t="shared" si="74"/>
        <v>6451092.0543535044</v>
      </c>
      <c r="O686" s="185">
        <f t="shared" si="75"/>
        <v>1.0035017334269509</v>
      </c>
      <c r="P686" s="187">
        <f>_xlfn.XLOOKUP(C686,Analítico!D:D,Analítico!I:I,0)</f>
        <v>26.84</v>
      </c>
      <c r="Q686" s="187">
        <f>_xlfn.XLOOKUP(C686,CPUs!D:D,CPUs!I:I,0)</f>
        <v>26.84</v>
      </c>
    </row>
    <row r="687" spans="1:17" ht="25.5" customHeight="1" x14ac:dyDescent="0.25">
      <c r="A687" s="27" t="s">
        <v>2233</v>
      </c>
      <c r="B687" s="27" t="s">
        <v>157</v>
      </c>
      <c r="C687" s="180" t="s">
        <v>2234</v>
      </c>
      <c r="D687" s="27" t="s">
        <v>1648</v>
      </c>
      <c r="E687" s="27" t="s">
        <v>164</v>
      </c>
      <c r="F687" s="150" t="s">
        <v>4283</v>
      </c>
      <c r="G687" s="150"/>
      <c r="H687" s="146">
        <f t="shared" si="70"/>
        <v>5.81</v>
      </c>
      <c r="I687" s="150"/>
      <c r="J687" s="146">
        <f t="shared" si="71"/>
        <v>52.29</v>
      </c>
      <c r="K687" s="150"/>
      <c r="L687" s="147">
        <f t="shared" si="72"/>
        <v>52.29</v>
      </c>
      <c r="M687" s="184">
        <f t="shared" si="73"/>
        <v>8.9105049434387422E-6</v>
      </c>
      <c r="N687" s="149">
        <f t="shared" si="74"/>
        <v>6451144.3443535045</v>
      </c>
      <c r="O687" s="185">
        <f t="shared" si="75"/>
        <v>1.0035106439318944</v>
      </c>
      <c r="P687" s="187">
        <f>_xlfn.XLOOKUP(C687,Analítico!D:D,Analítico!I:I,0)</f>
        <v>5.81</v>
      </c>
      <c r="Q687" s="187">
        <f>_xlfn.XLOOKUP(C687,CPUs!D:D,CPUs!I:I,0)</f>
        <v>5.81</v>
      </c>
    </row>
    <row r="688" spans="1:17" ht="24" customHeight="1" x14ac:dyDescent="0.25">
      <c r="A688" s="27" t="s">
        <v>3929</v>
      </c>
      <c r="B688" s="27" t="s">
        <v>157</v>
      </c>
      <c r="C688" s="180" t="s">
        <v>3930</v>
      </c>
      <c r="D688" s="27" t="s">
        <v>1648</v>
      </c>
      <c r="E688" s="27" t="s">
        <v>212</v>
      </c>
      <c r="F688" s="150" t="s">
        <v>4695</v>
      </c>
      <c r="G688" s="150"/>
      <c r="H688" s="146">
        <f t="shared" si="70"/>
        <v>118.48</v>
      </c>
      <c r="I688" s="150"/>
      <c r="J688" s="146">
        <f t="shared" si="71"/>
        <v>52.78284</v>
      </c>
      <c r="K688" s="150"/>
      <c r="L688" s="147">
        <f t="shared" si="72"/>
        <v>52.78284</v>
      </c>
      <c r="M688" s="184">
        <f t="shared" si="73"/>
        <v>8.994487602767952E-6</v>
      </c>
      <c r="N688" s="149">
        <f t="shared" si="74"/>
        <v>6451197.1271935049</v>
      </c>
      <c r="O688" s="185">
        <f t="shared" si="75"/>
        <v>1.0035196384194971</v>
      </c>
      <c r="P688" s="187">
        <f>Q688</f>
        <v>118.48</v>
      </c>
      <c r="Q688" s="187">
        <f>_xlfn.XLOOKUP(C688,CPUs!D:D,CPUs!I:I,0)</f>
        <v>118.48</v>
      </c>
    </row>
    <row r="689" spans="1:17" ht="24" customHeight="1" x14ac:dyDescent="0.25">
      <c r="A689" s="27" t="s">
        <v>2354</v>
      </c>
      <c r="B689" s="27" t="s">
        <v>162</v>
      </c>
      <c r="C689" s="180" t="s">
        <v>2355</v>
      </c>
      <c r="D689" s="27" t="s">
        <v>1648</v>
      </c>
      <c r="E689" s="27" t="s">
        <v>164</v>
      </c>
      <c r="F689" s="150" t="s">
        <v>4696</v>
      </c>
      <c r="G689" s="150"/>
      <c r="H689" s="146">
        <f t="shared" si="70"/>
        <v>3.64</v>
      </c>
      <c r="I689" s="150"/>
      <c r="J689" s="146">
        <f t="shared" si="71"/>
        <v>50.865360000000003</v>
      </c>
      <c r="K689" s="150"/>
      <c r="L689" s="147">
        <f t="shared" si="72"/>
        <v>50.865360000000003</v>
      </c>
      <c r="M689" s="184">
        <f t="shared" si="73"/>
        <v>8.6677384151805571E-6</v>
      </c>
      <c r="N689" s="149">
        <f t="shared" si="74"/>
        <v>6451247.9925535051</v>
      </c>
      <c r="O689" s="185">
        <f t="shared" si="75"/>
        <v>1.0035283061579123</v>
      </c>
      <c r="P689" s="187">
        <f>_xlfn.XLOOKUP(C689,Analítico!D:D,Analítico!I:I,0)</f>
        <v>3.64</v>
      </c>
      <c r="Q689" s="187">
        <f>_xlfn.XLOOKUP(C689,CPUs!D:D,CPUs!I:I,0)</f>
        <v>3.64</v>
      </c>
    </row>
    <row r="690" spans="1:17" ht="25.5" customHeight="1" x14ac:dyDescent="0.25">
      <c r="A690" s="27" t="s">
        <v>2946</v>
      </c>
      <c r="B690" s="27" t="s">
        <v>157</v>
      </c>
      <c r="C690" s="180" t="s">
        <v>2947</v>
      </c>
      <c r="D690" s="27" t="s">
        <v>1648</v>
      </c>
      <c r="E690" s="27" t="s">
        <v>164</v>
      </c>
      <c r="F690" s="150" t="s">
        <v>4241</v>
      </c>
      <c r="G690" s="150"/>
      <c r="H690" s="146">
        <f t="shared" si="70"/>
        <v>50.38</v>
      </c>
      <c r="I690" s="150"/>
      <c r="J690" s="146">
        <f t="shared" si="71"/>
        <v>50.38</v>
      </c>
      <c r="K690" s="150"/>
      <c r="L690" s="147">
        <f t="shared" si="72"/>
        <v>50.38</v>
      </c>
      <c r="M690" s="184">
        <f t="shared" si="73"/>
        <v>8.5850303891842398E-6</v>
      </c>
      <c r="N690" s="149">
        <f t="shared" si="74"/>
        <v>6451298.372553505</v>
      </c>
      <c r="O690" s="185">
        <f t="shared" si="75"/>
        <v>1.0035368911883016</v>
      </c>
      <c r="P690" s="187">
        <f>_xlfn.XLOOKUP(C690,Analítico!D:D,Analítico!I:I,0)</f>
        <v>50.38</v>
      </c>
      <c r="Q690" s="187">
        <f>_xlfn.XLOOKUP(C690,CPUs!D:D,CPUs!I:I,0)</f>
        <v>50.38</v>
      </c>
    </row>
    <row r="691" spans="1:17" ht="25.5" customHeight="1" x14ac:dyDescent="0.25">
      <c r="A691" s="27" t="s">
        <v>2303</v>
      </c>
      <c r="B691" s="27" t="s">
        <v>157</v>
      </c>
      <c r="C691" s="180" t="s">
        <v>2304</v>
      </c>
      <c r="D691" s="27" t="s">
        <v>1648</v>
      </c>
      <c r="E691" s="27" t="s">
        <v>164</v>
      </c>
      <c r="F691" s="150" t="s">
        <v>4359</v>
      </c>
      <c r="G691" s="150"/>
      <c r="H691" s="146">
        <f t="shared" si="70"/>
        <v>24.93</v>
      </c>
      <c r="I691" s="150"/>
      <c r="J691" s="146">
        <f t="shared" si="71"/>
        <v>49.86</v>
      </c>
      <c r="K691" s="150"/>
      <c r="L691" s="147">
        <f t="shared" si="72"/>
        <v>49.86</v>
      </c>
      <c r="M691" s="184">
        <f t="shared" si="73"/>
        <v>8.4964195157746356E-6</v>
      </c>
      <c r="N691" s="149">
        <f t="shared" si="74"/>
        <v>6451348.2325535053</v>
      </c>
      <c r="O691" s="185">
        <f t="shared" si="75"/>
        <v>1.0035453876078173</v>
      </c>
      <c r="P691" s="187">
        <f>_xlfn.XLOOKUP(C691,Analítico!D:D,Analítico!I:I,0)</f>
        <v>24.93</v>
      </c>
      <c r="Q691" s="187">
        <f>_xlfn.XLOOKUP(C691,CPUs!D:D,CPUs!I:I,0)</f>
        <v>24.93</v>
      </c>
    </row>
    <row r="692" spans="1:17" ht="25.5" customHeight="1" x14ac:dyDescent="0.25">
      <c r="A692" s="27" t="s">
        <v>2479</v>
      </c>
      <c r="B692" s="27" t="s">
        <v>157</v>
      </c>
      <c r="C692" s="180" t="s">
        <v>2480</v>
      </c>
      <c r="D692" s="27" t="s">
        <v>1648</v>
      </c>
      <c r="E692" s="27" t="s">
        <v>164</v>
      </c>
      <c r="F692" s="150" t="s">
        <v>4398</v>
      </c>
      <c r="G692" s="150"/>
      <c r="H692" s="146">
        <f t="shared" si="70"/>
        <v>2.46</v>
      </c>
      <c r="I692" s="150"/>
      <c r="J692" s="146">
        <f t="shared" si="71"/>
        <v>49.2</v>
      </c>
      <c r="K692" s="150"/>
      <c r="L692" s="147">
        <f t="shared" si="72"/>
        <v>49.2</v>
      </c>
      <c r="M692" s="184">
        <f t="shared" si="73"/>
        <v>8.3839518687547555E-6</v>
      </c>
      <c r="N692" s="149">
        <f t="shared" si="74"/>
        <v>6451397.4325535055</v>
      </c>
      <c r="O692" s="185">
        <f t="shared" si="75"/>
        <v>1.0035537715596861</v>
      </c>
      <c r="P692" s="187">
        <f>_xlfn.XLOOKUP(C692,Analítico!D:D,Analítico!I:I,0)</f>
        <v>2.46</v>
      </c>
      <c r="Q692" s="187">
        <f>_xlfn.XLOOKUP(C692,CPUs!D:D,CPUs!I:I,0)</f>
        <v>2.46</v>
      </c>
    </row>
    <row r="693" spans="1:17" ht="25.5" customHeight="1" x14ac:dyDescent="0.25">
      <c r="A693" s="27" t="s">
        <v>3474</v>
      </c>
      <c r="B693" s="27" t="s">
        <v>157</v>
      </c>
      <c r="C693" s="180" t="s">
        <v>3475</v>
      </c>
      <c r="D693" s="27" t="s">
        <v>1643</v>
      </c>
      <c r="E693" s="27" t="s">
        <v>164</v>
      </c>
      <c r="F693" s="150" t="s">
        <v>4697</v>
      </c>
      <c r="G693" s="150"/>
      <c r="H693" s="146">
        <f t="shared" si="70"/>
        <v>5500</v>
      </c>
      <c r="I693" s="150"/>
      <c r="J693" s="146">
        <f t="shared" si="71"/>
        <v>49.630350000000007</v>
      </c>
      <c r="K693" s="150"/>
      <c r="L693" s="147">
        <f t="shared" si="72"/>
        <v>49.630350000000007</v>
      </c>
      <c r="M693" s="184">
        <f t="shared" si="73"/>
        <v>8.4572858867774917E-6</v>
      </c>
      <c r="N693" s="149">
        <f t="shared" si="74"/>
        <v>6451447.0629035058</v>
      </c>
      <c r="O693" s="185">
        <f t="shared" si="75"/>
        <v>1.0035622288455728</v>
      </c>
      <c r="P693" s="187">
        <f>Q693</f>
        <v>5500</v>
      </c>
      <c r="Q693" s="187">
        <f>_xlfn.XLOOKUP(C693,CPUs!D:D,CPUs!I:I,0)</f>
        <v>5500</v>
      </c>
    </row>
    <row r="694" spans="1:17" ht="25.5" customHeight="1" x14ac:dyDescent="0.25">
      <c r="A694" s="27" t="s">
        <v>2313</v>
      </c>
      <c r="B694" s="27" t="s">
        <v>157</v>
      </c>
      <c r="C694" s="180" t="s">
        <v>2314</v>
      </c>
      <c r="D694" s="27" t="s">
        <v>1648</v>
      </c>
      <c r="E694" s="27" t="s">
        <v>164</v>
      </c>
      <c r="F694" s="150" t="s">
        <v>4359</v>
      </c>
      <c r="G694" s="150"/>
      <c r="H694" s="146">
        <f t="shared" si="70"/>
        <v>23.82</v>
      </c>
      <c r="I694" s="150"/>
      <c r="J694" s="146">
        <f t="shared" si="71"/>
        <v>47.64</v>
      </c>
      <c r="K694" s="150"/>
      <c r="L694" s="147">
        <f t="shared" si="72"/>
        <v>47.64</v>
      </c>
      <c r="M694" s="184">
        <f t="shared" si="73"/>
        <v>8.1181192485259462E-6</v>
      </c>
      <c r="N694" s="149">
        <f t="shared" si="74"/>
        <v>6451494.7029035054</v>
      </c>
      <c r="O694" s="185">
        <f t="shared" si="75"/>
        <v>1.0035703469648214</v>
      </c>
      <c r="P694" s="187">
        <f>_xlfn.XLOOKUP(C694,Analítico!D:D,Analítico!I:I,0)</f>
        <v>23.82</v>
      </c>
      <c r="Q694" s="187">
        <f>_xlfn.XLOOKUP(C694,CPUs!D:D,CPUs!I:I,0)</f>
        <v>23.82</v>
      </c>
    </row>
    <row r="695" spans="1:17" ht="24" customHeight="1" x14ac:dyDescent="0.25">
      <c r="A695" s="27" t="s">
        <v>2307</v>
      </c>
      <c r="B695" s="27" t="s">
        <v>157</v>
      </c>
      <c r="C695" s="180" t="s">
        <v>2308</v>
      </c>
      <c r="D695" s="27" t="s">
        <v>1648</v>
      </c>
      <c r="E695" s="27" t="s">
        <v>164</v>
      </c>
      <c r="F695" s="150" t="s">
        <v>4410</v>
      </c>
      <c r="G695" s="150"/>
      <c r="H695" s="146">
        <f t="shared" si="70"/>
        <v>11.8</v>
      </c>
      <c r="I695" s="150"/>
      <c r="J695" s="146">
        <f t="shared" si="71"/>
        <v>47.2</v>
      </c>
      <c r="K695" s="150"/>
      <c r="L695" s="147">
        <f t="shared" si="72"/>
        <v>47.2</v>
      </c>
      <c r="M695" s="184">
        <f t="shared" si="73"/>
        <v>8.0431408171793595E-6</v>
      </c>
      <c r="N695" s="149">
        <f t="shared" si="74"/>
        <v>6451541.9029035056</v>
      </c>
      <c r="O695" s="185">
        <f t="shared" si="75"/>
        <v>1.0035783901056385</v>
      </c>
      <c r="P695" s="187">
        <f>_xlfn.XLOOKUP(C695,Analítico!D:D,Analítico!I:I,0)</f>
        <v>11.8</v>
      </c>
      <c r="Q695" s="187">
        <f>_xlfn.XLOOKUP(C695,CPUs!D:D,CPUs!I:I,0)</f>
        <v>11.8</v>
      </c>
    </row>
    <row r="696" spans="1:17" ht="39" customHeight="1" x14ac:dyDescent="0.25">
      <c r="A696" s="27" t="s">
        <v>1947</v>
      </c>
      <c r="B696" s="27" t="s">
        <v>162</v>
      </c>
      <c r="C696" s="180" t="s">
        <v>1948</v>
      </c>
      <c r="D696" s="27" t="s">
        <v>1648</v>
      </c>
      <c r="E696" s="27" t="s">
        <v>259</v>
      </c>
      <c r="F696" s="150" t="s">
        <v>4698</v>
      </c>
      <c r="G696" s="150"/>
      <c r="H696" s="146">
        <f t="shared" si="70"/>
        <v>13.6</v>
      </c>
      <c r="I696" s="150"/>
      <c r="J696" s="146">
        <f t="shared" si="71"/>
        <v>46.524239999999999</v>
      </c>
      <c r="K696" s="150"/>
      <c r="L696" s="147">
        <f t="shared" si="72"/>
        <v>46.524239999999999</v>
      </c>
      <c r="M696" s="184">
        <f t="shared" si="73"/>
        <v>7.9279875790730635E-6</v>
      </c>
      <c r="N696" s="149">
        <f t="shared" si="74"/>
        <v>6451588.4271435058</v>
      </c>
      <c r="O696" s="185">
        <f t="shared" si="75"/>
        <v>1.0035863180932176</v>
      </c>
      <c r="P696" s="187">
        <f>_xlfn.XLOOKUP(C696,Analítico!D:D,Analítico!I:I,0)</f>
        <v>13.6</v>
      </c>
      <c r="Q696" s="187">
        <f>_xlfn.XLOOKUP(C696,CPUs!D:D,CPUs!I:I,0)</f>
        <v>13.6</v>
      </c>
    </row>
    <row r="697" spans="1:17" ht="39" customHeight="1" x14ac:dyDescent="0.25">
      <c r="A697" s="27" t="s">
        <v>2663</v>
      </c>
      <c r="B697" s="27" t="s">
        <v>162</v>
      </c>
      <c r="C697" s="180" t="s">
        <v>2664</v>
      </c>
      <c r="D697" s="27" t="s">
        <v>1648</v>
      </c>
      <c r="E697" s="27" t="s">
        <v>164</v>
      </c>
      <c r="F697" s="150" t="s">
        <v>4430</v>
      </c>
      <c r="G697" s="150"/>
      <c r="H697" s="146">
        <f t="shared" si="70"/>
        <v>3.04</v>
      </c>
      <c r="I697" s="150"/>
      <c r="J697" s="146">
        <f t="shared" si="71"/>
        <v>45.6</v>
      </c>
      <c r="K697" s="150"/>
      <c r="L697" s="147">
        <f t="shared" si="72"/>
        <v>45.6</v>
      </c>
      <c r="M697" s="184">
        <f t="shared" si="73"/>
        <v>7.7704919759190407E-6</v>
      </c>
      <c r="N697" s="149">
        <f t="shared" si="74"/>
        <v>6451634.0271435054</v>
      </c>
      <c r="O697" s="185">
        <f t="shared" si="75"/>
        <v>1.0035940885851935</v>
      </c>
      <c r="P697" s="187">
        <f>_xlfn.XLOOKUP(C697,Analítico!D:D,Analítico!I:I,0)</f>
        <v>3.04</v>
      </c>
      <c r="Q697" s="187">
        <f>_xlfn.XLOOKUP(C697,CPUs!D:D,CPUs!I:I,0)</f>
        <v>3.04</v>
      </c>
    </row>
    <row r="698" spans="1:17" ht="24" customHeight="1" x14ac:dyDescent="0.25">
      <c r="A698" s="27" t="s">
        <v>1729</v>
      </c>
      <c r="B698" s="27" t="s">
        <v>196</v>
      </c>
      <c r="C698" s="180" t="s">
        <v>1730</v>
      </c>
      <c r="D698" s="27" t="s">
        <v>1665</v>
      </c>
      <c r="E698" s="27" t="s">
        <v>266</v>
      </c>
      <c r="F698" s="150" t="s">
        <v>4524</v>
      </c>
      <c r="G698" s="150"/>
      <c r="H698" s="146">
        <f t="shared" si="70"/>
        <v>50.59</v>
      </c>
      <c r="I698" s="150"/>
      <c r="J698" s="146">
        <f t="shared" si="71"/>
        <v>45.531000000000006</v>
      </c>
      <c r="K698" s="150"/>
      <c r="L698" s="147">
        <f t="shared" si="72"/>
        <v>45.531000000000006</v>
      </c>
      <c r="M698" s="184">
        <f t="shared" si="73"/>
        <v>7.7587339946396914E-6</v>
      </c>
      <c r="N698" s="149">
        <f t="shared" si="74"/>
        <v>6451679.5581435058</v>
      </c>
      <c r="O698" s="185">
        <f t="shared" si="75"/>
        <v>1.0036018473191881</v>
      </c>
      <c r="P698" s="187">
        <f>_xlfn.XLOOKUP(C698,Analítico!D:D,Analítico!I:I,0)</f>
        <v>50.59</v>
      </c>
      <c r="Q698" s="187">
        <f>_xlfn.XLOOKUP(C698,CPUs!D:D,CPUs!I:I,0)</f>
        <v>50.59</v>
      </c>
    </row>
    <row r="699" spans="1:17" ht="25.5" customHeight="1" x14ac:dyDescent="0.25">
      <c r="A699" s="27" t="s">
        <v>3957</v>
      </c>
      <c r="B699" s="27" t="s">
        <v>157</v>
      </c>
      <c r="C699" s="180" t="s">
        <v>3958</v>
      </c>
      <c r="D699" s="27" t="s">
        <v>1648</v>
      </c>
      <c r="E699" s="27" t="s">
        <v>164</v>
      </c>
      <c r="F699" s="150" t="s">
        <v>4699</v>
      </c>
      <c r="G699" s="150"/>
      <c r="H699" s="146">
        <f t="shared" si="70"/>
        <v>7.13</v>
      </c>
      <c r="I699" s="150"/>
      <c r="J699" s="146">
        <f t="shared" si="71"/>
        <v>46.166749999999993</v>
      </c>
      <c r="K699" s="150"/>
      <c r="L699" s="147">
        <f t="shared" si="72"/>
        <v>46.166749999999993</v>
      </c>
      <c r="M699" s="184">
        <f t="shared" si="73"/>
        <v>7.8670693076592188E-6</v>
      </c>
      <c r="N699" s="149">
        <f t="shared" si="74"/>
        <v>6451725.7248935057</v>
      </c>
      <c r="O699" s="185">
        <f t="shared" si="75"/>
        <v>1.0036097143884957</v>
      </c>
      <c r="P699" s="187">
        <f t="shared" ref="P699:P700" si="76">Q699</f>
        <v>7.13</v>
      </c>
      <c r="Q699" s="187">
        <f>_xlfn.XLOOKUP(C699,CPUs!D:D,CPUs!I:I,0)</f>
        <v>7.13</v>
      </c>
    </row>
    <row r="700" spans="1:17" ht="24" customHeight="1" x14ac:dyDescent="0.25">
      <c r="A700" s="27" t="s">
        <v>3677</v>
      </c>
      <c r="B700" s="27" t="s">
        <v>594</v>
      </c>
      <c r="C700" s="180" t="s">
        <v>3678</v>
      </c>
      <c r="D700" s="27" t="s">
        <v>1656</v>
      </c>
      <c r="E700" s="27" t="s">
        <v>596</v>
      </c>
      <c r="F700" s="150" t="s">
        <v>4551</v>
      </c>
      <c r="G700" s="150"/>
      <c r="H700" s="146">
        <f t="shared" si="70"/>
        <v>12.54</v>
      </c>
      <c r="I700" s="150"/>
      <c r="J700" s="146">
        <f t="shared" si="71"/>
        <v>44.991706715999996</v>
      </c>
      <c r="K700" s="150"/>
      <c r="L700" s="147">
        <f t="shared" si="72"/>
        <v>44.991706715999996</v>
      </c>
      <c r="M700" s="184">
        <f t="shared" si="73"/>
        <v>7.6668354390258941E-6</v>
      </c>
      <c r="N700" s="149">
        <f t="shared" si="74"/>
        <v>6451770.7166002216</v>
      </c>
      <c r="O700" s="185">
        <f t="shared" si="75"/>
        <v>1.0036173812239346</v>
      </c>
      <c r="P700" s="187">
        <f t="shared" si="76"/>
        <v>12.54</v>
      </c>
      <c r="Q700" s="187">
        <f>_xlfn.XLOOKUP(C700,CPUs!D:D,CPUs!I:I,0)</f>
        <v>12.54</v>
      </c>
    </row>
    <row r="701" spans="1:17" ht="24" customHeight="1" x14ac:dyDescent="0.25">
      <c r="A701" s="27" t="s">
        <v>2255</v>
      </c>
      <c r="B701" s="27" t="s">
        <v>157</v>
      </c>
      <c r="C701" s="180" t="s">
        <v>2256</v>
      </c>
      <c r="D701" s="27" t="s">
        <v>1648</v>
      </c>
      <c r="E701" s="27" t="s">
        <v>164</v>
      </c>
      <c r="F701" s="150" t="s">
        <v>4251</v>
      </c>
      <c r="G701" s="150"/>
      <c r="H701" s="146">
        <f t="shared" si="70"/>
        <v>5.47</v>
      </c>
      <c r="I701" s="150"/>
      <c r="J701" s="146">
        <f t="shared" si="71"/>
        <v>43.76</v>
      </c>
      <c r="K701" s="150"/>
      <c r="L701" s="147">
        <f t="shared" si="72"/>
        <v>43.76</v>
      </c>
      <c r="M701" s="184">
        <f t="shared" si="73"/>
        <v>7.4569458084696762E-6</v>
      </c>
      <c r="N701" s="149">
        <f t="shared" si="74"/>
        <v>6451814.4766002214</v>
      </c>
      <c r="O701" s="185">
        <f t="shared" si="75"/>
        <v>1.003624838169743</v>
      </c>
      <c r="P701" s="187">
        <f>_xlfn.XLOOKUP(C701,Analítico!D:D,Analítico!I:I,0)</f>
        <v>5.47</v>
      </c>
      <c r="Q701" s="187">
        <f>_xlfn.XLOOKUP(C701,CPUs!D:D,CPUs!I:I,0)</f>
        <v>5.47</v>
      </c>
    </row>
    <row r="702" spans="1:17" ht="39" customHeight="1" x14ac:dyDescent="0.25">
      <c r="A702" s="27" t="s">
        <v>2557</v>
      </c>
      <c r="B702" s="27" t="s">
        <v>157</v>
      </c>
      <c r="C702" s="180" t="s">
        <v>2558</v>
      </c>
      <c r="D702" s="27" t="s">
        <v>1648</v>
      </c>
      <c r="E702" s="27" t="s">
        <v>164</v>
      </c>
      <c r="F702" s="150" t="s">
        <v>4700</v>
      </c>
      <c r="G702" s="150"/>
      <c r="H702" s="146">
        <f t="shared" si="70"/>
        <v>0.47</v>
      </c>
      <c r="I702" s="150"/>
      <c r="J702" s="146">
        <f t="shared" si="71"/>
        <v>43.239999999999995</v>
      </c>
      <c r="K702" s="150"/>
      <c r="L702" s="147">
        <f t="shared" si="72"/>
        <v>43.239999999999995</v>
      </c>
      <c r="M702" s="184">
        <f t="shared" si="73"/>
        <v>7.368334935060072E-6</v>
      </c>
      <c r="N702" s="149">
        <f t="shared" si="74"/>
        <v>6451857.7166002216</v>
      </c>
      <c r="O702" s="185">
        <f t="shared" si="75"/>
        <v>1.0036322065046781</v>
      </c>
      <c r="P702" s="187">
        <f>_xlfn.XLOOKUP(C702,Analítico!D:D,Analítico!I:I,0)</f>
        <v>0.47</v>
      </c>
      <c r="Q702" s="187">
        <f>_xlfn.XLOOKUP(C702,CPUs!D:D,CPUs!I:I,0)</f>
        <v>0.47</v>
      </c>
    </row>
    <row r="703" spans="1:17" ht="39" customHeight="1" x14ac:dyDescent="0.25">
      <c r="A703" s="27" t="s">
        <v>3221</v>
      </c>
      <c r="B703" s="27" t="s">
        <v>157</v>
      </c>
      <c r="C703" s="180" t="s">
        <v>3222</v>
      </c>
      <c r="D703" s="27" t="s">
        <v>1648</v>
      </c>
      <c r="E703" s="27" t="s">
        <v>164</v>
      </c>
      <c r="F703" s="150" t="s">
        <v>4701</v>
      </c>
      <c r="G703" s="150"/>
      <c r="H703" s="146">
        <f t="shared" si="70"/>
        <v>0.27</v>
      </c>
      <c r="I703" s="150"/>
      <c r="J703" s="146">
        <f t="shared" si="71"/>
        <v>54.158096583000003</v>
      </c>
      <c r="K703" s="150"/>
      <c r="L703" s="147">
        <f t="shared" si="72"/>
        <v>54.158096583000003</v>
      </c>
      <c r="M703" s="184">
        <f t="shared" si="73"/>
        <v>9.2288389238870598E-6</v>
      </c>
      <c r="N703" s="149">
        <f t="shared" si="74"/>
        <v>6451911.8746968042</v>
      </c>
      <c r="O703" s="185">
        <f t="shared" si="75"/>
        <v>1.0036414353436021</v>
      </c>
      <c r="P703" s="187">
        <f>_xlfn.XLOOKUP(C703,Analítico!D:D,Analítico!I:I,0)</f>
        <v>0.27</v>
      </c>
      <c r="Q703" s="187">
        <f>_xlfn.XLOOKUP(C703,CPUs!D:D,CPUs!I:I,0)</f>
        <v>0.27</v>
      </c>
    </row>
    <row r="704" spans="1:17" ht="39" customHeight="1" x14ac:dyDescent="0.25">
      <c r="A704" s="27" t="s">
        <v>2323</v>
      </c>
      <c r="B704" s="27" t="s">
        <v>157</v>
      </c>
      <c r="C704" s="180" t="s">
        <v>2324</v>
      </c>
      <c r="D704" s="27" t="s">
        <v>1648</v>
      </c>
      <c r="E704" s="27" t="s">
        <v>255</v>
      </c>
      <c r="F704" s="150" t="s">
        <v>4702</v>
      </c>
      <c r="G704" s="150"/>
      <c r="H704" s="146">
        <f t="shared" si="70"/>
        <v>51.4</v>
      </c>
      <c r="I704" s="150"/>
      <c r="J704" s="146">
        <f t="shared" si="71"/>
        <v>42.764799999999994</v>
      </c>
      <c r="K704" s="150"/>
      <c r="L704" s="147">
        <f t="shared" si="72"/>
        <v>42.764799999999994</v>
      </c>
      <c r="M704" s="184">
        <f t="shared" si="73"/>
        <v>7.2873582292057577E-6</v>
      </c>
      <c r="N704" s="149">
        <f t="shared" si="74"/>
        <v>6451954.6394968042</v>
      </c>
      <c r="O704" s="185">
        <f t="shared" si="75"/>
        <v>1.0036487227018314</v>
      </c>
      <c r="P704" s="187">
        <f>_xlfn.XLOOKUP(C704,Analítico!D:D,Analítico!I:I,0)</f>
        <v>51.4</v>
      </c>
      <c r="Q704" s="187">
        <f>_xlfn.XLOOKUP(C704,CPUs!D:D,CPUs!I:I,0)</f>
        <v>51.4</v>
      </c>
    </row>
    <row r="705" spans="1:17" ht="24" customHeight="1" x14ac:dyDescent="0.25">
      <c r="A705" s="27" t="s">
        <v>3250</v>
      </c>
      <c r="B705" s="27" t="s">
        <v>157</v>
      </c>
      <c r="C705" s="180" t="s">
        <v>3251</v>
      </c>
      <c r="D705" s="27" t="s">
        <v>1648</v>
      </c>
      <c r="E705" s="27" t="s">
        <v>1724</v>
      </c>
      <c r="F705" s="150" t="s">
        <v>4703</v>
      </c>
      <c r="G705" s="150"/>
      <c r="H705" s="146">
        <f t="shared" si="70"/>
        <v>20.93</v>
      </c>
      <c r="I705" s="150"/>
      <c r="J705" s="146">
        <f t="shared" si="71"/>
        <v>42.520132199999999</v>
      </c>
      <c r="K705" s="150"/>
      <c r="L705" s="147">
        <f t="shared" si="72"/>
        <v>42.520132199999999</v>
      </c>
      <c r="M705" s="184">
        <f t="shared" si="73"/>
        <v>7.2456654841034393E-6</v>
      </c>
      <c r="N705" s="149">
        <f t="shared" si="74"/>
        <v>6451997.1596290041</v>
      </c>
      <c r="O705" s="185">
        <f t="shared" si="75"/>
        <v>1.0036559683673154</v>
      </c>
      <c r="P705" s="187">
        <f>_xlfn.XLOOKUP(C705,Analítico!D:D,Analítico!I:I,0)</f>
        <v>20.93</v>
      </c>
      <c r="Q705" s="187">
        <f>_xlfn.XLOOKUP(C705,CPUs!D:D,CPUs!I:I,0)</f>
        <v>20.93</v>
      </c>
    </row>
    <row r="706" spans="1:17" ht="25.5" customHeight="1" x14ac:dyDescent="0.25">
      <c r="A706" s="27" t="s">
        <v>3042</v>
      </c>
      <c r="B706" s="27" t="s">
        <v>162</v>
      </c>
      <c r="C706" s="180" t="s">
        <v>3043</v>
      </c>
      <c r="D706" s="27" t="s">
        <v>1648</v>
      </c>
      <c r="E706" s="27" t="s">
        <v>255</v>
      </c>
      <c r="F706" s="150" t="s">
        <v>4385</v>
      </c>
      <c r="G706" s="150"/>
      <c r="H706" s="146">
        <f t="shared" si="70"/>
        <v>7</v>
      </c>
      <c r="I706" s="150"/>
      <c r="J706" s="146">
        <f t="shared" si="71"/>
        <v>42</v>
      </c>
      <c r="K706" s="150"/>
      <c r="L706" s="147">
        <f t="shared" si="72"/>
        <v>42</v>
      </c>
      <c r="M706" s="184">
        <f t="shared" si="73"/>
        <v>7.1570320830833276E-6</v>
      </c>
      <c r="N706" s="149">
        <f t="shared" si="74"/>
        <v>6452039.1596290041</v>
      </c>
      <c r="O706" s="185">
        <f t="shared" si="75"/>
        <v>1.0036631253993984</v>
      </c>
      <c r="P706" s="187">
        <f>_xlfn.XLOOKUP(C706,Analítico!D:D,Analítico!I:I,0)</f>
        <v>7</v>
      </c>
      <c r="Q706" s="187">
        <f>_xlfn.XLOOKUP(C706,CPUs!D:D,CPUs!I:I,0)</f>
        <v>7</v>
      </c>
    </row>
    <row r="707" spans="1:17" ht="25.5" customHeight="1" x14ac:dyDescent="0.25">
      <c r="A707" s="27" t="s">
        <v>3360</v>
      </c>
      <c r="B707" s="27" t="s">
        <v>157</v>
      </c>
      <c r="C707" s="180" t="s">
        <v>3361</v>
      </c>
      <c r="D707" s="27" t="s">
        <v>1643</v>
      </c>
      <c r="E707" s="27" t="s">
        <v>266</v>
      </c>
      <c r="F707" s="150" t="s">
        <v>4564</v>
      </c>
      <c r="G707" s="150"/>
      <c r="H707" s="146">
        <f t="shared" si="70"/>
        <v>0.05</v>
      </c>
      <c r="I707" s="150"/>
      <c r="J707" s="146">
        <f t="shared" si="71"/>
        <v>35.200000000000003</v>
      </c>
      <c r="K707" s="150"/>
      <c r="L707" s="147">
        <f t="shared" si="72"/>
        <v>35.200000000000003</v>
      </c>
      <c r="M707" s="184">
        <f t="shared" si="73"/>
        <v>5.9982745077269793E-6</v>
      </c>
      <c r="N707" s="149">
        <f t="shared" si="74"/>
        <v>6452074.3596290043</v>
      </c>
      <c r="O707" s="185">
        <f t="shared" si="75"/>
        <v>1.0036691236739061</v>
      </c>
      <c r="P707" s="187">
        <f>_xlfn.XLOOKUP(C707,Analítico!D:D,Analítico!I:I,0)</f>
        <v>0.05</v>
      </c>
      <c r="Q707" s="187">
        <f>_xlfn.XLOOKUP(C707,CPUs!D:D,CPUs!I:I,0)</f>
        <v>0.05</v>
      </c>
    </row>
    <row r="708" spans="1:17" ht="24" customHeight="1" x14ac:dyDescent="0.25">
      <c r="A708" s="27" t="s">
        <v>2247</v>
      </c>
      <c r="B708" s="27" t="s">
        <v>157</v>
      </c>
      <c r="C708" s="180" t="s">
        <v>2248</v>
      </c>
      <c r="D708" s="27" t="s">
        <v>1648</v>
      </c>
      <c r="E708" s="27" t="s">
        <v>164</v>
      </c>
      <c r="F708" s="150" t="s">
        <v>4657</v>
      </c>
      <c r="G708" s="150"/>
      <c r="H708" s="146">
        <f t="shared" si="70"/>
        <v>1.1499999999999999</v>
      </c>
      <c r="I708" s="150"/>
      <c r="J708" s="146">
        <f t="shared" si="71"/>
        <v>41.4</v>
      </c>
      <c r="K708" s="150"/>
      <c r="L708" s="147">
        <f t="shared" si="72"/>
        <v>41.4</v>
      </c>
      <c r="M708" s="184">
        <f t="shared" si="73"/>
        <v>7.0547887676107084E-6</v>
      </c>
      <c r="N708" s="149">
        <f t="shared" si="74"/>
        <v>6452115.7596290046</v>
      </c>
      <c r="O708" s="185">
        <f t="shared" si="75"/>
        <v>1.0036761784626738</v>
      </c>
      <c r="P708" s="187">
        <f>_xlfn.XLOOKUP(C708,Analítico!D:D,Analítico!I:I,0)</f>
        <v>1.1499999999999999</v>
      </c>
      <c r="Q708" s="187">
        <f>_xlfn.XLOOKUP(C708,CPUs!D:D,CPUs!I:I,0)</f>
        <v>1.1499999999999999</v>
      </c>
    </row>
    <row r="709" spans="1:17" ht="24" customHeight="1" x14ac:dyDescent="0.25">
      <c r="A709" s="27" t="s">
        <v>2221</v>
      </c>
      <c r="B709" s="27" t="s">
        <v>157</v>
      </c>
      <c r="C709" s="180" t="s">
        <v>2222</v>
      </c>
      <c r="D709" s="27" t="s">
        <v>1648</v>
      </c>
      <c r="E709" s="27" t="s">
        <v>164</v>
      </c>
      <c r="F709" s="150" t="s">
        <v>4359</v>
      </c>
      <c r="G709" s="150"/>
      <c r="H709" s="146">
        <f t="shared" si="70"/>
        <v>20.63</v>
      </c>
      <c r="I709" s="150"/>
      <c r="J709" s="146">
        <f t="shared" si="71"/>
        <v>41.26</v>
      </c>
      <c r="K709" s="150"/>
      <c r="L709" s="147">
        <f t="shared" si="72"/>
        <v>41.26</v>
      </c>
      <c r="M709" s="184">
        <f t="shared" si="73"/>
        <v>7.03093199400043E-6</v>
      </c>
      <c r="N709" s="149">
        <f t="shared" si="74"/>
        <v>6452157.0196290044</v>
      </c>
      <c r="O709" s="185">
        <f t="shared" si="75"/>
        <v>1.0036832093946677</v>
      </c>
      <c r="P709" s="187">
        <f>_xlfn.XLOOKUP(C709,Analítico!D:D,Analítico!I:I,0)</f>
        <v>20.63</v>
      </c>
      <c r="Q709" s="187">
        <f>_xlfn.XLOOKUP(C709,CPUs!D:D,CPUs!I:I,0)</f>
        <v>20.63</v>
      </c>
    </row>
    <row r="710" spans="1:17" ht="25.5" customHeight="1" x14ac:dyDescent="0.25">
      <c r="A710" s="27" t="s">
        <v>3697</v>
      </c>
      <c r="B710" s="27" t="s">
        <v>157</v>
      </c>
      <c r="C710" s="180" t="s">
        <v>3698</v>
      </c>
      <c r="D710" s="27" t="s">
        <v>1648</v>
      </c>
      <c r="E710" s="27" t="s">
        <v>3696</v>
      </c>
      <c r="F710" s="150" t="s">
        <v>4704</v>
      </c>
      <c r="G710" s="150"/>
      <c r="H710" s="146">
        <f t="shared" si="70"/>
        <v>66.38</v>
      </c>
      <c r="I710" s="150"/>
      <c r="J710" s="146">
        <f t="shared" si="71"/>
        <v>41.283978919999996</v>
      </c>
      <c r="K710" s="150"/>
      <c r="L710" s="147">
        <f t="shared" si="72"/>
        <v>41.283978919999996</v>
      </c>
      <c r="M710" s="184">
        <f t="shared" si="73"/>
        <v>7.0350181344708507E-6</v>
      </c>
      <c r="N710" s="149">
        <f t="shared" si="74"/>
        <v>6452198.3036079248</v>
      </c>
      <c r="O710" s="185">
        <f t="shared" si="75"/>
        <v>1.0036902444128022</v>
      </c>
      <c r="P710" s="187">
        <f>Q710</f>
        <v>66.38</v>
      </c>
      <c r="Q710" s="187">
        <f>_xlfn.XLOOKUP(C710,CPUs!D:D,CPUs!I:I,0)</f>
        <v>66.38</v>
      </c>
    </row>
    <row r="711" spans="1:17" ht="24" customHeight="1" x14ac:dyDescent="0.25">
      <c r="A711" s="27" t="s">
        <v>2956</v>
      </c>
      <c r="B711" s="27" t="s">
        <v>157</v>
      </c>
      <c r="C711" s="180" t="s">
        <v>2957</v>
      </c>
      <c r="D711" s="27" t="s">
        <v>1648</v>
      </c>
      <c r="E711" s="27" t="s">
        <v>164</v>
      </c>
      <c r="F711" s="150" t="s">
        <v>4300</v>
      </c>
      <c r="G711" s="150"/>
      <c r="H711" s="146">
        <f t="shared" ref="H711:H774" si="77">P711</f>
        <v>0.66</v>
      </c>
      <c r="I711" s="150"/>
      <c r="J711" s="146">
        <f t="shared" ref="J711:J774" si="78">F711*H711</f>
        <v>39.6</v>
      </c>
      <c r="K711" s="150"/>
      <c r="L711" s="147">
        <f t="shared" ref="L711:L774" si="79">J711+K711</f>
        <v>39.6</v>
      </c>
      <c r="M711" s="184">
        <f t="shared" ref="M711:M774" si="80">L711/$M$909</f>
        <v>6.7480588211928519E-6</v>
      </c>
      <c r="N711" s="149">
        <f t="shared" si="74"/>
        <v>6452237.9036079245</v>
      </c>
      <c r="O711" s="185">
        <f t="shared" si="75"/>
        <v>1.0036969924716235</v>
      </c>
      <c r="P711" s="187">
        <f>_xlfn.XLOOKUP(C711,Analítico!D:D,Analítico!I:I,0)</f>
        <v>0.66</v>
      </c>
      <c r="Q711" s="187">
        <f>_xlfn.XLOOKUP(C711,CPUs!D:D,CPUs!I:I,0)</f>
        <v>0.66</v>
      </c>
    </row>
    <row r="712" spans="1:17" ht="39" customHeight="1" x14ac:dyDescent="0.25">
      <c r="A712" s="27" t="s">
        <v>2475</v>
      </c>
      <c r="B712" s="27" t="s">
        <v>204</v>
      </c>
      <c r="C712" s="180" t="s">
        <v>2476</v>
      </c>
      <c r="D712" s="27" t="s">
        <v>1648</v>
      </c>
      <c r="E712" s="27" t="s">
        <v>2078</v>
      </c>
      <c r="F712" s="150" t="s">
        <v>4705</v>
      </c>
      <c r="G712" s="150"/>
      <c r="H712" s="146">
        <f t="shared" si="77"/>
        <v>1</v>
      </c>
      <c r="I712" s="150"/>
      <c r="J712" s="146">
        <f t="shared" si="78"/>
        <v>41.102800000000002</v>
      </c>
      <c r="K712" s="150"/>
      <c r="L712" s="147">
        <f t="shared" si="79"/>
        <v>41.102800000000002</v>
      </c>
      <c r="M712" s="184">
        <f t="shared" si="80"/>
        <v>7.0041442453466049E-6</v>
      </c>
      <c r="N712" s="149">
        <f t="shared" ref="N712:N775" si="81">N711+L712</f>
        <v>6452279.0064079249</v>
      </c>
      <c r="O712" s="185">
        <f t="shared" ref="O712:O775" si="82">M712+O711</f>
        <v>1.0037039966158687</v>
      </c>
      <c r="P712" s="187">
        <f>_xlfn.XLOOKUP(C712,Analítico!D:D,Analítico!I:I,0)</f>
        <v>1</v>
      </c>
      <c r="Q712" s="187">
        <f>_xlfn.XLOOKUP(C712,CPUs!D:D,CPUs!I:I,0)</f>
        <v>1</v>
      </c>
    </row>
    <row r="713" spans="1:17" ht="24" customHeight="1" x14ac:dyDescent="0.25">
      <c r="A713" s="27" t="s">
        <v>2491</v>
      </c>
      <c r="B713" s="27" t="s">
        <v>157</v>
      </c>
      <c r="C713" s="180" t="s">
        <v>2492</v>
      </c>
      <c r="D713" s="27" t="s">
        <v>1648</v>
      </c>
      <c r="E713" s="27" t="s">
        <v>164</v>
      </c>
      <c r="F713" s="150" t="s">
        <v>4336</v>
      </c>
      <c r="G713" s="150"/>
      <c r="H713" s="146">
        <f t="shared" si="77"/>
        <v>3.99</v>
      </c>
      <c r="I713" s="150"/>
      <c r="J713" s="146">
        <f t="shared" si="78"/>
        <v>39.900000000000006</v>
      </c>
      <c r="K713" s="150"/>
      <c r="L713" s="147">
        <f t="shared" si="79"/>
        <v>39.900000000000006</v>
      </c>
      <c r="M713" s="184">
        <f t="shared" si="80"/>
        <v>6.7991804789291619E-6</v>
      </c>
      <c r="N713" s="149">
        <f t="shared" si="81"/>
        <v>6452318.9064079253</v>
      </c>
      <c r="O713" s="185">
        <f t="shared" si="82"/>
        <v>1.0037107957963476</v>
      </c>
      <c r="P713" s="187">
        <f>_xlfn.XLOOKUP(C713,Analítico!D:D,Analítico!I:I,0)</f>
        <v>3.99</v>
      </c>
      <c r="Q713" s="187">
        <f>_xlfn.XLOOKUP(C713,CPUs!D:D,CPUs!I:I,0)</f>
        <v>3.99</v>
      </c>
    </row>
    <row r="714" spans="1:17" ht="39" customHeight="1" x14ac:dyDescent="0.25">
      <c r="A714" s="27" t="s">
        <v>2767</v>
      </c>
      <c r="B714" s="27" t="s">
        <v>162</v>
      </c>
      <c r="C714" s="180" t="s">
        <v>2768</v>
      </c>
      <c r="D714" s="27" t="s">
        <v>1648</v>
      </c>
      <c r="E714" s="27" t="s">
        <v>164</v>
      </c>
      <c r="F714" s="150" t="s">
        <v>4359</v>
      </c>
      <c r="G714" s="150"/>
      <c r="H714" s="146">
        <f t="shared" si="77"/>
        <v>19.63</v>
      </c>
      <c r="I714" s="150"/>
      <c r="J714" s="146">
        <f t="shared" si="78"/>
        <v>39.26</v>
      </c>
      <c r="K714" s="150"/>
      <c r="L714" s="147">
        <f t="shared" si="79"/>
        <v>39.26</v>
      </c>
      <c r="M714" s="184">
        <f t="shared" si="80"/>
        <v>6.690120942425034E-6</v>
      </c>
      <c r="N714" s="149">
        <f t="shared" si="81"/>
        <v>6452358.1664079251</v>
      </c>
      <c r="O714" s="185">
        <f t="shared" si="82"/>
        <v>1.0037174859172899</v>
      </c>
      <c r="P714" s="187">
        <f>_xlfn.XLOOKUP(C714,Analítico!D:D,Analítico!I:I,0)</f>
        <v>19.63</v>
      </c>
      <c r="Q714" s="187">
        <f>_xlfn.XLOOKUP(C714,CPUs!D:D,CPUs!I:I,0)</f>
        <v>19.63</v>
      </c>
    </row>
    <row r="715" spans="1:17" ht="25.5" customHeight="1" x14ac:dyDescent="0.25">
      <c r="A715" s="27" t="s">
        <v>2289</v>
      </c>
      <c r="B715" s="27" t="s">
        <v>157</v>
      </c>
      <c r="C715" s="180" t="s">
        <v>2290</v>
      </c>
      <c r="D715" s="27" t="s">
        <v>1648</v>
      </c>
      <c r="E715" s="27" t="s">
        <v>164</v>
      </c>
      <c r="F715" s="150" t="s">
        <v>4433</v>
      </c>
      <c r="G715" s="150"/>
      <c r="H715" s="146">
        <f t="shared" si="77"/>
        <v>12.47</v>
      </c>
      <c r="I715" s="150"/>
      <c r="J715" s="146">
        <f t="shared" si="78"/>
        <v>37.410000000000004</v>
      </c>
      <c r="K715" s="150"/>
      <c r="L715" s="147">
        <f t="shared" si="79"/>
        <v>37.410000000000004</v>
      </c>
      <c r="M715" s="184">
        <f t="shared" si="80"/>
        <v>6.3748707197177926E-6</v>
      </c>
      <c r="N715" s="149">
        <f t="shared" si="81"/>
        <v>6452395.5764079252</v>
      </c>
      <c r="O715" s="185">
        <f t="shared" si="82"/>
        <v>1.0037238607880097</v>
      </c>
      <c r="P715" s="187">
        <f>_xlfn.XLOOKUP(C715,Analítico!D:D,Analítico!I:I,0)</f>
        <v>12.47</v>
      </c>
      <c r="Q715" s="187">
        <f>_xlfn.XLOOKUP(C715,CPUs!D:D,CPUs!I:I,0)</f>
        <v>12.47</v>
      </c>
    </row>
    <row r="716" spans="1:17" ht="25.5" customHeight="1" x14ac:dyDescent="0.25">
      <c r="A716" s="27" t="s">
        <v>3464</v>
      </c>
      <c r="B716" s="27" t="s">
        <v>157</v>
      </c>
      <c r="C716" s="180" t="s">
        <v>3465</v>
      </c>
      <c r="D716" s="27" t="s">
        <v>1648</v>
      </c>
      <c r="E716" s="27" t="s">
        <v>259</v>
      </c>
      <c r="F716" s="150" t="s">
        <v>4706</v>
      </c>
      <c r="G716" s="150"/>
      <c r="H716" s="146">
        <f t="shared" si="77"/>
        <v>22.89</v>
      </c>
      <c r="I716" s="150"/>
      <c r="J716" s="146">
        <f t="shared" si="78"/>
        <v>37.905839999999998</v>
      </c>
      <c r="K716" s="150"/>
      <c r="L716" s="147">
        <f t="shared" si="79"/>
        <v>37.905839999999998</v>
      </c>
      <c r="M716" s="184">
        <f t="shared" si="80"/>
        <v>6.459364595624364E-6</v>
      </c>
      <c r="N716" s="149">
        <f t="shared" si="81"/>
        <v>6452433.4822479254</v>
      </c>
      <c r="O716" s="185">
        <f t="shared" si="82"/>
        <v>1.0037303201526053</v>
      </c>
      <c r="P716" s="187">
        <f t="shared" ref="P716:P717" si="83">Q716</f>
        <v>22.89</v>
      </c>
      <c r="Q716" s="187">
        <f>_xlfn.XLOOKUP(C716,CPUs!D:D,CPUs!I:I,0)</f>
        <v>22.89</v>
      </c>
    </row>
    <row r="717" spans="1:17" ht="25.5" customHeight="1" x14ac:dyDescent="0.25">
      <c r="A717" s="27" t="s">
        <v>3850</v>
      </c>
      <c r="B717" s="27" t="s">
        <v>157</v>
      </c>
      <c r="C717" s="180" t="s">
        <v>3851</v>
      </c>
      <c r="D717" s="27" t="s">
        <v>1648</v>
      </c>
      <c r="E717" s="27" t="s">
        <v>164</v>
      </c>
      <c r="F717" s="150" t="s">
        <v>4330</v>
      </c>
      <c r="G717" s="150"/>
      <c r="H717" s="146">
        <f t="shared" si="77"/>
        <v>7.5</v>
      </c>
      <c r="I717" s="150"/>
      <c r="J717" s="146">
        <f t="shared" si="78"/>
        <v>37.5</v>
      </c>
      <c r="K717" s="150"/>
      <c r="L717" s="147">
        <f t="shared" si="79"/>
        <v>37.5</v>
      </c>
      <c r="M717" s="184">
        <f t="shared" si="80"/>
        <v>6.3902072170386853E-6</v>
      </c>
      <c r="N717" s="149">
        <f t="shared" si="81"/>
        <v>6452470.9822479254</v>
      </c>
      <c r="O717" s="185">
        <f t="shared" si="82"/>
        <v>1.0037367103598223</v>
      </c>
      <c r="P717" s="187">
        <f t="shared" si="83"/>
        <v>7.5</v>
      </c>
      <c r="Q717" s="187">
        <f>_xlfn.XLOOKUP(C717,CPUs!D:D,CPUs!I:I,0)</f>
        <v>7.5</v>
      </c>
    </row>
    <row r="718" spans="1:17" ht="25.5" customHeight="1" x14ac:dyDescent="0.25">
      <c r="A718" s="27" t="s">
        <v>1777</v>
      </c>
      <c r="B718" s="27" t="s">
        <v>196</v>
      </c>
      <c r="C718" s="180" t="s">
        <v>1778</v>
      </c>
      <c r="D718" s="27" t="s">
        <v>1648</v>
      </c>
      <c r="E718" s="27" t="s">
        <v>164</v>
      </c>
      <c r="F718" s="150" t="s">
        <v>4707</v>
      </c>
      <c r="G718" s="150"/>
      <c r="H718" s="146">
        <f t="shared" si="77"/>
        <v>45.65</v>
      </c>
      <c r="I718" s="150"/>
      <c r="J718" s="146">
        <f t="shared" si="78"/>
        <v>36.154800000000002</v>
      </c>
      <c r="K718" s="150"/>
      <c r="L718" s="147">
        <f t="shared" si="79"/>
        <v>36.154800000000002</v>
      </c>
      <c r="M718" s="184">
        <f t="shared" si="80"/>
        <v>6.1609777037490737E-6</v>
      </c>
      <c r="N718" s="149">
        <f t="shared" si="81"/>
        <v>6452507.137047925</v>
      </c>
      <c r="O718" s="185">
        <f t="shared" si="82"/>
        <v>1.003742871337526</v>
      </c>
      <c r="P718" s="187">
        <f>_xlfn.XLOOKUP(C718,Analítico!D:D,Analítico!I:I,0)</f>
        <v>45.65</v>
      </c>
      <c r="Q718" s="187">
        <f>_xlfn.XLOOKUP(C718,CPUs!D:D,CPUs!I:I,0)</f>
        <v>45.65</v>
      </c>
    </row>
    <row r="719" spans="1:17" ht="25.5" customHeight="1" x14ac:dyDescent="0.25">
      <c r="A719" s="27" t="s">
        <v>3901</v>
      </c>
      <c r="B719" s="27" t="s">
        <v>157</v>
      </c>
      <c r="C719" s="180" t="s">
        <v>3902</v>
      </c>
      <c r="D719" s="27" t="s">
        <v>1648</v>
      </c>
      <c r="E719" s="27" t="s">
        <v>159</v>
      </c>
      <c r="F719" s="150" t="s">
        <v>4708</v>
      </c>
      <c r="G719" s="150"/>
      <c r="H719" s="146">
        <f t="shared" si="77"/>
        <v>52.36</v>
      </c>
      <c r="I719" s="150"/>
      <c r="J719" s="146">
        <f t="shared" si="78"/>
        <v>36.714455007999995</v>
      </c>
      <c r="K719" s="150"/>
      <c r="L719" s="147">
        <f t="shared" si="79"/>
        <v>36.714455007999995</v>
      </c>
      <c r="M719" s="184">
        <f t="shared" si="80"/>
        <v>6.2563460096470307E-6</v>
      </c>
      <c r="N719" s="149">
        <f t="shared" si="81"/>
        <v>6452543.8515029326</v>
      </c>
      <c r="O719" s="185">
        <f t="shared" si="82"/>
        <v>1.0037491276835357</v>
      </c>
      <c r="P719" s="187">
        <f>Q719</f>
        <v>52.36</v>
      </c>
      <c r="Q719" s="187">
        <f>_xlfn.XLOOKUP(C719,CPUs!D:D,CPUs!I:I,0)</f>
        <v>52.36</v>
      </c>
    </row>
    <row r="720" spans="1:17" ht="25.5" customHeight="1" x14ac:dyDescent="0.25">
      <c r="A720" s="27" t="s">
        <v>2789</v>
      </c>
      <c r="B720" s="27" t="s">
        <v>162</v>
      </c>
      <c r="C720" s="180" t="s">
        <v>2790</v>
      </c>
      <c r="D720" s="27" t="s">
        <v>1648</v>
      </c>
      <c r="E720" s="27" t="s">
        <v>164</v>
      </c>
      <c r="F720" s="150" t="s">
        <v>4410</v>
      </c>
      <c r="G720" s="150"/>
      <c r="H720" s="146">
        <f t="shared" si="77"/>
        <v>8.74</v>
      </c>
      <c r="I720" s="150"/>
      <c r="J720" s="146">
        <f t="shared" si="78"/>
        <v>34.96</v>
      </c>
      <c r="K720" s="150"/>
      <c r="L720" s="147">
        <f t="shared" si="79"/>
        <v>34.96</v>
      </c>
      <c r="M720" s="184">
        <f t="shared" si="80"/>
        <v>5.957377181537932E-6</v>
      </c>
      <c r="N720" s="149">
        <f t="shared" si="81"/>
        <v>6452578.8115029326</v>
      </c>
      <c r="O720" s="185">
        <f t="shared" si="82"/>
        <v>1.0037550850607173</v>
      </c>
      <c r="P720" s="187">
        <f>_xlfn.XLOOKUP(C720,Analítico!D:D,Analítico!I:I,0)</f>
        <v>8.74</v>
      </c>
      <c r="Q720" s="187">
        <f>_xlfn.XLOOKUP(C720,CPUs!D:D,CPUs!I:I,0)</f>
        <v>8.74</v>
      </c>
    </row>
    <row r="721" spans="1:17" ht="25.5" customHeight="1" x14ac:dyDescent="0.25">
      <c r="A721" s="27" t="s">
        <v>2840</v>
      </c>
      <c r="B721" s="27" t="s">
        <v>157</v>
      </c>
      <c r="C721" s="180" t="s">
        <v>2841</v>
      </c>
      <c r="D721" s="27" t="s">
        <v>1648</v>
      </c>
      <c r="E721" s="27" t="s">
        <v>255</v>
      </c>
      <c r="F721" s="150" t="s">
        <v>4709</v>
      </c>
      <c r="G721" s="150"/>
      <c r="H721" s="146">
        <f t="shared" si="77"/>
        <v>2.38</v>
      </c>
      <c r="I721" s="150"/>
      <c r="J721" s="146">
        <f t="shared" si="78"/>
        <v>40.353852000000003</v>
      </c>
      <c r="K721" s="150"/>
      <c r="L721" s="147">
        <f t="shared" si="79"/>
        <v>40.353852000000003</v>
      </c>
      <c r="M721" s="184">
        <f t="shared" si="80"/>
        <v>6.8765193676189598E-6</v>
      </c>
      <c r="N721" s="149">
        <f t="shared" si="81"/>
        <v>6452619.1653549327</v>
      </c>
      <c r="O721" s="185">
        <f t="shared" si="82"/>
        <v>1.003761961580085</v>
      </c>
      <c r="P721" s="187">
        <f>_xlfn.XLOOKUP(C721,Analítico!D:D,Analítico!I:I,0)</f>
        <v>2.38</v>
      </c>
      <c r="Q721" s="187">
        <f>_xlfn.XLOOKUP(C721,CPUs!D:D,CPUs!I:I,0)</f>
        <v>2.38</v>
      </c>
    </row>
    <row r="722" spans="1:17" ht="25.5" customHeight="1" x14ac:dyDescent="0.25">
      <c r="A722" s="27" t="s">
        <v>2259</v>
      </c>
      <c r="B722" s="27" t="s">
        <v>157</v>
      </c>
      <c r="C722" s="180" t="s">
        <v>2260</v>
      </c>
      <c r="D722" s="27" t="s">
        <v>1648</v>
      </c>
      <c r="E722" s="27" t="s">
        <v>164</v>
      </c>
      <c r="F722" s="150" t="s">
        <v>4710</v>
      </c>
      <c r="G722" s="150"/>
      <c r="H722" s="146">
        <f t="shared" si="77"/>
        <v>19.739999999999998</v>
      </c>
      <c r="I722" s="150"/>
      <c r="J722" s="146">
        <f t="shared" si="78"/>
        <v>34.505519999999997</v>
      </c>
      <c r="K722" s="150"/>
      <c r="L722" s="147">
        <f t="shared" si="79"/>
        <v>34.505519999999997</v>
      </c>
      <c r="M722" s="184">
        <f t="shared" si="80"/>
        <v>5.8799312781779383E-6</v>
      </c>
      <c r="N722" s="149">
        <f t="shared" si="81"/>
        <v>6452653.6708749328</v>
      </c>
      <c r="O722" s="185">
        <f t="shared" si="82"/>
        <v>1.0037678415113631</v>
      </c>
      <c r="P722" s="187">
        <f>_xlfn.XLOOKUP(C722,Analítico!D:D,Analítico!I:I,0)</f>
        <v>19.739999999999998</v>
      </c>
      <c r="Q722" s="187">
        <f>_xlfn.XLOOKUP(C722,CPUs!D:D,CPUs!I:I,0)</f>
        <v>19.739999999999998</v>
      </c>
    </row>
    <row r="723" spans="1:17" ht="24" customHeight="1" x14ac:dyDescent="0.25">
      <c r="A723" s="27" t="s">
        <v>2279</v>
      </c>
      <c r="B723" s="27" t="s">
        <v>157</v>
      </c>
      <c r="C723" s="180" t="s">
        <v>2280</v>
      </c>
      <c r="D723" s="27" t="s">
        <v>1648</v>
      </c>
      <c r="E723" s="27" t="s">
        <v>164</v>
      </c>
      <c r="F723" s="150" t="s">
        <v>4410</v>
      </c>
      <c r="G723" s="150"/>
      <c r="H723" s="146">
        <f t="shared" si="77"/>
        <v>8.48</v>
      </c>
      <c r="I723" s="150"/>
      <c r="J723" s="146">
        <f t="shared" si="78"/>
        <v>33.92</v>
      </c>
      <c r="K723" s="150"/>
      <c r="L723" s="147">
        <f t="shared" si="79"/>
        <v>33.92</v>
      </c>
      <c r="M723" s="184">
        <f t="shared" si="80"/>
        <v>5.7801554347187253E-6</v>
      </c>
      <c r="N723" s="149">
        <f t="shared" si="81"/>
        <v>6452687.5908749327</v>
      </c>
      <c r="O723" s="185">
        <f t="shared" si="82"/>
        <v>1.0037736216667978</v>
      </c>
      <c r="P723" s="187">
        <f>_xlfn.XLOOKUP(C723,Analítico!D:D,Analítico!I:I,0)</f>
        <v>8.48</v>
      </c>
      <c r="Q723" s="187">
        <f>_xlfn.XLOOKUP(C723,CPUs!D:D,CPUs!I:I,0)</f>
        <v>8.48</v>
      </c>
    </row>
    <row r="724" spans="1:17" ht="25.5" customHeight="1" x14ac:dyDescent="0.25">
      <c r="A724" s="27" t="s">
        <v>2483</v>
      </c>
      <c r="B724" s="27" t="s">
        <v>157</v>
      </c>
      <c r="C724" s="180" t="s">
        <v>2484</v>
      </c>
      <c r="D724" s="27" t="s">
        <v>1648</v>
      </c>
      <c r="E724" s="27" t="s">
        <v>164</v>
      </c>
      <c r="F724" s="150" t="s">
        <v>4410</v>
      </c>
      <c r="G724" s="150"/>
      <c r="H724" s="146">
        <f t="shared" si="77"/>
        <v>8.36</v>
      </c>
      <c r="I724" s="150"/>
      <c r="J724" s="146">
        <f t="shared" si="78"/>
        <v>33.44</v>
      </c>
      <c r="K724" s="150"/>
      <c r="L724" s="147">
        <f t="shared" si="79"/>
        <v>33.44</v>
      </c>
      <c r="M724" s="184">
        <f t="shared" si="80"/>
        <v>5.6983607823406298E-6</v>
      </c>
      <c r="N724" s="149">
        <f t="shared" si="81"/>
        <v>6452721.0308749331</v>
      </c>
      <c r="O724" s="185">
        <f t="shared" si="82"/>
        <v>1.0037793200275802</v>
      </c>
      <c r="P724" s="187">
        <f>_xlfn.XLOOKUP(C724,Analítico!D:D,Analítico!I:I,0)</f>
        <v>8.36</v>
      </c>
      <c r="Q724" s="187">
        <f>_xlfn.XLOOKUP(C724,CPUs!D:D,CPUs!I:I,0)</f>
        <v>8.36</v>
      </c>
    </row>
    <row r="725" spans="1:17" ht="39" customHeight="1" x14ac:dyDescent="0.25">
      <c r="A725" s="27" t="s">
        <v>1743</v>
      </c>
      <c r="B725" s="27" t="s">
        <v>196</v>
      </c>
      <c r="C725" s="180" t="s">
        <v>1744</v>
      </c>
      <c r="D725" s="27" t="s">
        <v>1648</v>
      </c>
      <c r="E725" s="27" t="s">
        <v>164</v>
      </c>
      <c r="F725" s="150" t="s">
        <v>4536</v>
      </c>
      <c r="G725" s="150"/>
      <c r="H725" s="146">
        <f t="shared" si="77"/>
        <v>18.46</v>
      </c>
      <c r="I725" s="150"/>
      <c r="J725" s="146">
        <f t="shared" si="78"/>
        <v>33.228000000000002</v>
      </c>
      <c r="K725" s="150"/>
      <c r="L725" s="147">
        <f t="shared" si="79"/>
        <v>33.228000000000002</v>
      </c>
      <c r="M725" s="184">
        <f t="shared" si="80"/>
        <v>5.6622348108736387E-6</v>
      </c>
      <c r="N725" s="149">
        <f t="shared" si="81"/>
        <v>6452754.2588749332</v>
      </c>
      <c r="O725" s="185">
        <f t="shared" si="82"/>
        <v>1.003784982262391</v>
      </c>
      <c r="P725" s="187">
        <f>_xlfn.XLOOKUP(C725,Analítico!D:D,Analítico!I:I,0)</f>
        <v>18.46</v>
      </c>
      <c r="Q725" s="187">
        <f>_xlfn.XLOOKUP(C725,CPUs!D:D,CPUs!I:I,0)</f>
        <v>18.46</v>
      </c>
    </row>
    <row r="726" spans="1:17" ht="24" customHeight="1" x14ac:dyDescent="0.25">
      <c r="A726" s="27" t="s">
        <v>3514</v>
      </c>
      <c r="B726" s="27" t="s">
        <v>157</v>
      </c>
      <c r="C726" s="180" t="s">
        <v>3515</v>
      </c>
      <c r="D726" s="27" t="s">
        <v>1648</v>
      </c>
      <c r="E726" s="27" t="s">
        <v>1724</v>
      </c>
      <c r="F726" s="150" t="s">
        <v>4711</v>
      </c>
      <c r="G726" s="150"/>
      <c r="H726" s="146">
        <f t="shared" si="77"/>
        <v>5.64</v>
      </c>
      <c r="I726" s="150"/>
      <c r="J726" s="146">
        <f t="shared" si="78"/>
        <v>33.605236691999998</v>
      </c>
      <c r="K726" s="150"/>
      <c r="L726" s="147">
        <f t="shared" si="79"/>
        <v>33.605236691999998</v>
      </c>
      <c r="M726" s="184">
        <f t="shared" si="80"/>
        <v>5.7265180277203096E-6</v>
      </c>
      <c r="N726" s="149">
        <f t="shared" si="81"/>
        <v>6452787.8641116256</v>
      </c>
      <c r="O726" s="185">
        <f t="shared" si="82"/>
        <v>1.0037907087804188</v>
      </c>
      <c r="P726" s="187">
        <f>Q726</f>
        <v>5.64</v>
      </c>
      <c r="Q726" s="187">
        <f>_xlfn.XLOOKUP(C726,CPUs!D:D,CPUs!I:I,0)</f>
        <v>5.64</v>
      </c>
    </row>
    <row r="727" spans="1:17" ht="39" customHeight="1" x14ac:dyDescent="0.25">
      <c r="A727" s="27" t="s">
        <v>2350</v>
      </c>
      <c r="B727" s="27" t="s">
        <v>162</v>
      </c>
      <c r="C727" s="180" t="s">
        <v>2351</v>
      </c>
      <c r="D727" s="27" t="s">
        <v>1648</v>
      </c>
      <c r="E727" s="27" t="s">
        <v>164</v>
      </c>
      <c r="F727" s="150" t="s">
        <v>4712</v>
      </c>
      <c r="G727" s="150"/>
      <c r="H727" s="146">
        <f t="shared" si="77"/>
        <v>1.0900000000000001</v>
      </c>
      <c r="I727" s="150"/>
      <c r="J727" s="146">
        <f t="shared" si="78"/>
        <v>32.614980000000003</v>
      </c>
      <c r="K727" s="150"/>
      <c r="L727" s="147">
        <f t="shared" si="79"/>
        <v>32.614980000000003</v>
      </c>
      <c r="M727" s="184">
        <f t="shared" si="80"/>
        <v>5.5577728154552638E-6</v>
      </c>
      <c r="N727" s="149">
        <f t="shared" si="81"/>
        <v>6452820.4790916257</v>
      </c>
      <c r="O727" s="185">
        <f t="shared" si="82"/>
        <v>1.0037962665532343</v>
      </c>
      <c r="P727" s="187">
        <f>_xlfn.XLOOKUP(C727,Analítico!D:D,Analítico!I:I,0)</f>
        <v>1.0900000000000001</v>
      </c>
      <c r="Q727" s="187">
        <f>_xlfn.XLOOKUP(C727,CPUs!D:D,CPUs!I:I,0)</f>
        <v>1.0900000000000001</v>
      </c>
    </row>
    <row r="728" spans="1:17" ht="24" customHeight="1" x14ac:dyDescent="0.25">
      <c r="A728" s="27" t="s">
        <v>2253</v>
      </c>
      <c r="B728" s="27" t="s">
        <v>157</v>
      </c>
      <c r="C728" s="180" t="s">
        <v>2254</v>
      </c>
      <c r="D728" s="27" t="s">
        <v>1648</v>
      </c>
      <c r="E728" s="27" t="s">
        <v>164</v>
      </c>
      <c r="F728" s="150" t="s">
        <v>4330</v>
      </c>
      <c r="G728" s="150"/>
      <c r="H728" s="146">
        <f t="shared" si="77"/>
        <v>6.46</v>
      </c>
      <c r="I728" s="150"/>
      <c r="J728" s="146">
        <f t="shared" si="78"/>
        <v>32.299999999999997</v>
      </c>
      <c r="K728" s="150"/>
      <c r="L728" s="147">
        <f t="shared" si="79"/>
        <v>32.299999999999997</v>
      </c>
      <c r="M728" s="184">
        <f t="shared" si="80"/>
        <v>5.5040984829426534E-6</v>
      </c>
      <c r="N728" s="149">
        <f t="shared" si="81"/>
        <v>6452852.7790916255</v>
      </c>
      <c r="O728" s="185">
        <f t="shared" si="82"/>
        <v>1.0038017706517173</v>
      </c>
      <c r="P728" s="187">
        <f>_xlfn.XLOOKUP(C728,Analítico!D:D,Analítico!I:I,0)</f>
        <v>6.46</v>
      </c>
      <c r="Q728" s="187">
        <f>_xlfn.XLOOKUP(C728,CPUs!D:D,CPUs!I:I,0)</f>
        <v>6.46</v>
      </c>
    </row>
    <row r="729" spans="1:17" ht="25.5" customHeight="1" x14ac:dyDescent="0.25">
      <c r="A729" s="27" t="s">
        <v>2750</v>
      </c>
      <c r="B729" s="27" t="s">
        <v>157</v>
      </c>
      <c r="C729" s="180" t="s">
        <v>2751</v>
      </c>
      <c r="D729" s="27" t="s">
        <v>1648</v>
      </c>
      <c r="E729" s="27" t="s">
        <v>255</v>
      </c>
      <c r="F729" s="150" t="s">
        <v>4713</v>
      </c>
      <c r="G729" s="150"/>
      <c r="H729" s="146">
        <f t="shared" si="77"/>
        <v>9.48</v>
      </c>
      <c r="I729" s="150"/>
      <c r="J729" s="146">
        <f t="shared" si="78"/>
        <v>31.283999999999999</v>
      </c>
      <c r="K729" s="150"/>
      <c r="L729" s="147">
        <f t="shared" si="79"/>
        <v>31.283999999999999</v>
      </c>
      <c r="M729" s="184">
        <f t="shared" si="80"/>
        <v>5.3309664687423526E-6</v>
      </c>
      <c r="N729" s="149">
        <f t="shared" si="81"/>
        <v>6452884.0630916255</v>
      </c>
      <c r="O729" s="185">
        <f t="shared" si="82"/>
        <v>1.003807101618186</v>
      </c>
      <c r="P729" s="187">
        <f>_xlfn.XLOOKUP(C729,Analítico!D:D,Analítico!I:I,0)</f>
        <v>9.48</v>
      </c>
      <c r="Q729" s="187">
        <f>_xlfn.XLOOKUP(C729,CPUs!D:D,CPUs!I:I,0)</f>
        <v>9.48</v>
      </c>
    </row>
    <row r="730" spans="1:17" ht="25.5" customHeight="1" x14ac:dyDescent="0.25">
      <c r="A730" s="27" t="s">
        <v>3138</v>
      </c>
      <c r="B730" s="27" t="s">
        <v>162</v>
      </c>
      <c r="C730" s="180" t="s">
        <v>3139</v>
      </c>
      <c r="D730" s="27" t="s">
        <v>1648</v>
      </c>
      <c r="E730" s="27" t="s">
        <v>259</v>
      </c>
      <c r="F730" s="150" t="s">
        <v>4714</v>
      </c>
      <c r="G730" s="150"/>
      <c r="H730" s="146">
        <f t="shared" si="77"/>
        <v>17.149999999999999</v>
      </c>
      <c r="I730" s="150"/>
      <c r="J730" s="146">
        <f t="shared" si="78"/>
        <v>31.281599999999997</v>
      </c>
      <c r="K730" s="150"/>
      <c r="L730" s="147">
        <f t="shared" si="79"/>
        <v>31.281599999999997</v>
      </c>
      <c r="M730" s="184">
        <f t="shared" si="80"/>
        <v>5.3305574954804616E-6</v>
      </c>
      <c r="N730" s="149">
        <f t="shared" si="81"/>
        <v>6452915.3446916258</v>
      </c>
      <c r="O730" s="185">
        <f t="shared" si="82"/>
        <v>1.0038124321756814</v>
      </c>
      <c r="P730" s="187">
        <f>_xlfn.XLOOKUP(C730,Analítico!D:D,Analítico!I:I,0)</f>
        <v>17.149999999999999</v>
      </c>
      <c r="Q730" s="187">
        <f>_xlfn.XLOOKUP(C730,CPUs!D:D,CPUs!I:I,0)</f>
        <v>17.149999999999999</v>
      </c>
    </row>
    <row r="731" spans="1:17" ht="25.5" customHeight="1" x14ac:dyDescent="0.25">
      <c r="A731" s="27" t="s">
        <v>2391</v>
      </c>
      <c r="B731" s="27" t="s">
        <v>162</v>
      </c>
      <c r="C731" s="180" t="s">
        <v>2392</v>
      </c>
      <c r="D731" s="27" t="s">
        <v>1648</v>
      </c>
      <c r="E731" s="27" t="s">
        <v>259</v>
      </c>
      <c r="F731" s="150" t="s">
        <v>4715</v>
      </c>
      <c r="G731" s="150"/>
      <c r="H731" s="146">
        <f t="shared" si="77"/>
        <v>36.049999999999997</v>
      </c>
      <c r="I731" s="150"/>
      <c r="J731" s="146">
        <f t="shared" si="78"/>
        <v>31.219299999999997</v>
      </c>
      <c r="K731" s="150"/>
      <c r="L731" s="147">
        <f t="shared" si="79"/>
        <v>31.219299999999997</v>
      </c>
      <c r="M731" s="184">
        <f t="shared" si="80"/>
        <v>5.3199412312238884E-6</v>
      </c>
      <c r="N731" s="149">
        <f t="shared" si="81"/>
        <v>6452946.5639916258</v>
      </c>
      <c r="O731" s="185">
        <f t="shared" si="82"/>
        <v>1.0038177521169127</v>
      </c>
      <c r="P731" s="187">
        <f>_xlfn.XLOOKUP(C731,Analítico!D:D,Analítico!I:I,0)</f>
        <v>36.049999999999997</v>
      </c>
      <c r="Q731" s="187">
        <f>_xlfn.XLOOKUP(C731,CPUs!D:D,CPUs!I:I,0)</f>
        <v>36.049999999999997</v>
      </c>
    </row>
    <row r="732" spans="1:17" ht="39" customHeight="1" x14ac:dyDescent="0.25">
      <c r="A732" s="27" t="s">
        <v>3326</v>
      </c>
      <c r="B732" s="27" t="s">
        <v>157</v>
      </c>
      <c r="C732" s="180" t="s">
        <v>3327</v>
      </c>
      <c r="D732" s="27" t="s">
        <v>1648</v>
      </c>
      <c r="E732" s="27" t="s">
        <v>259</v>
      </c>
      <c r="F732" s="150" t="s">
        <v>4716</v>
      </c>
      <c r="G732" s="150"/>
      <c r="H732" s="146">
        <f t="shared" si="77"/>
        <v>11.86</v>
      </c>
      <c r="I732" s="150"/>
      <c r="J732" s="146">
        <f t="shared" si="78"/>
        <v>28.677835799999997</v>
      </c>
      <c r="K732" s="150"/>
      <c r="L732" s="147">
        <f t="shared" si="79"/>
        <v>28.677835799999997</v>
      </c>
      <c r="M732" s="184">
        <f t="shared" si="80"/>
        <v>4.8868616879522762E-6</v>
      </c>
      <c r="N732" s="149">
        <f t="shared" si="81"/>
        <v>6452975.2418274255</v>
      </c>
      <c r="O732" s="185">
        <f t="shared" si="82"/>
        <v>1.0038226389786007</v>
      </c>
      <c r="P732" s="187">
        <f>_xlfn.XLOOKUP(C732,Analítico!D:D,Analítico!I:I,0)</f>
        <v>11.86</v>
      </c>
      <c r="Q732" s="187">
        <f>_xlfn.XLOOKUP(C732,CPUs!D:D,CPUs!I:I,0)</f>
        <v>11.86</v>
      </c>
    </row>
    <row r="733" spans="1:17" ht="39" customHeight="1" x14ac:dyDescent="0.25">
      <c r="A733" s="27" t="s">
        <v>2263</v>
      </c>
      <c r="B733" s="27" t="s">
        <v>157</v>
      </c>
      <c r="C733" s="180" t="s">
        <v>2264</v>
      </c>
      <c r="D733" s="27" t="s">
        <v>1648</v>
      </c>
      <c r="E733" s="27" t="s">
        <v>164</v>
      </c>
      <c r="F733" s="150" t="s">
        <v>4330</v>
      </c>
      <c r="G733" s="150"/>
      <c r="H733" s="146">
        <f t="shared" si="77"/>
        <v>5.64</v>
      </c>
      <c r="I733" s="150"/>
      <c r="J733" s="146">
        <f t="shared" si="78"/>
        <v>28.2</v>
      </c>
      <c r="K733" s="150"/>
      <c r="L733" s="147">
        <f t="shared" si="79"/>
        <v>28.2</v>
      </c>
      <c r="M733" s="184">
        <f t="shared" si="80"/>
        <v>4.8054358272130909E-6</v>
      </c>
      <c r="N733" s="149">
        <f t="shared" si="81"/>
        <v>6453003.4418274257</v>
      </c>
      <c r="O733" s="185">
        <f t="shared" si="82"/>
        <v>1.0038274444144279</v>
      </c>
      <c r="P733" s="187">
        <f>_xlfn.XLOOKUP(C733,Analítico!D:D,Analítico!I:I,0)</f>
        <v>5.64</v>
      </c>
      <c r="Q733" s="187">
        <f>_xlfn.XLOOKUP(C733,CPUs!D:D,CPUs!I:I,0)</f>
        <v>5.64</v>
      </c>
    </row>
    <row r="734" spans="1:17" ht="24" customHeight="1" x14ac:dyDescent="0.25">
      <c r="A734" s="27" t="s">
        <v>2455</v>
      </c>
      <c r="B734" s="27" t="s">
        <v>204</v>
      </c>
      <c r="C734" s="180" t="s">
        <v>2456</v>
      </c>
      <c r="D734" s="27" t="s">
        <v>1648</v>
      </c>
      <c r="E734" s="27" t="s">
        <v>159</v>
      </c>
      <c r="F734" s="150" t="s">
        <v>4717</v>
      </c>
      <c r="G734" s="150"/>
      <c r="H734" s="146">
        <f t="shared" si="77"/>
        <v>40.53</v>
      </c>
      <c r="I734" s="150"/>
      <c r="J734" s="146">
        <f t="shared" si="78"/>
        <v>28.192668000000001</v>
      </c>
      <c r="K734" s="150"/>
      <c r="L734" s="147">
        <f t="shared" si="79"/>
        <v>28.192668000000001</v>
      </c>
      <c r="M734" s="184">
        <f t="shared" si="80"/>
        <v>4.8041864138980161E-6</v>
      </c>
      <c r="N734" s="149">
        <f t="shared" si="81"/>
        <v>6453031.634495426</v>
      </c>
      <c r="O734" s="185">
        <f t="shared" si="82"/>
        <v>1.0038322486008417</v>
      </c>
      <c r="P734" s="187">
        <f>_xlfn.XLOOKUP(C734,Analítico!D:D,Analítico!I:I,0)</f>
        <v>40.53</v>
      </c>
      <c r="Q734" s="187">
        <f>_xlfn.XLOOKUP(C734,CPUs!D:D,CPUs!I:I,0)</f>
        <v>40.53</v>
      </c>
    </row>
    <row r="735" spans="1:17" ht="25.5" customHeight="1" x14ac:dyDescent="0.25">
      <c r="A735" s="27" t="s">
        <v>2735</v>
      </c>
      <c r="B735" s="27" t="s">
        <v>157</v>
      </c>
      <c r="C735" s="180" t="s">
        <v>2736</v>
      </c>
      <c r="D735" s="27" t="s">
        <v>1648</v>
      </c>
      <c r="E735" s="27" t="s">
        <v>164</v>
      </c>
      <c r="F735" s="150" t="s">
        <v>4385</v>
      </c>
      <c r="G735" s="150"/>
      <c r="H735" s="146">
        <f t="shared" si="77"/>
        <v>4.6500000000000004</v>
      </c>
      <c r="I735" s="150"/>
      <c r="J735" s="146">
        <f t="shared" si="78"/>
        <v>27.900000000000002</v>
      </c>
      <c r="K735" s="150"/>
      <c r="L735" s="147">
        <f t="shared" si="79"/>
        <v>27.900000000000002</v>
      </c>
      <c r="M735" s="184">
        <f t="shared" si="80"/>
        <v>4.7543141694767817E-6</v>
      </c>
      <c r="N735" s="149">
        <f t="shared" si="81"/>
        <v>6453059.5344954263</v>
      </c>
      <c r="O735" s="185">
        <f t="shared" si="82"/>
        <v>1.0038370029150112</v>
      </c>
      <c r="P735" s="187">
        <f>_xlfn.XLOOKUP(C735,Analítico!D:D,Analítico!I:I,0)</f>
        <v>4.6500000000000004</v>
      </c>
      <c r="Q735" s="187">
        <f>_xlfn.XLOOKUP(C735,CPUs!D:D,CPUs!I:I,0)</f>
        <v>4.6500000000000004</v>
      </c>
    </row>
    <row r="736" spans="1:17" ht="24" customHeight="1" x14ac:dyDescent="0.25">
      <c r="A736" s="27" t="s">
        <v>3604</v>
      </c>
      <c r="B736" s="27" t="s">
        <v>157</v>
      </c>
      <c r="C736" s="180" t="s">
        <v>3605</v>
      </c>
      <c r="D736" s="27" t="s">
        <v>1665</v>
      </c>
      <c r="E736" s="27" t="s">
        <v>266</v>
      </c>
      <c r="F736" s="150" t="s">
        <v>4718</v>
      </c>
      <c r="G736" s="150"/>
      <c r="H736" s="146">
        <f t="shared" si="77"/>
        <v>11.87</v>
      </c>
      <c r="I736" s="150"/>
      <c r="J736" s="146">
        <f t="shared" si="78"/>
        <v>28.342753931999997</v>
      </c>
      <c r="K736" s="150"/>
      <c r="L736" s="147">
        <f t="shared" si="79"/>
        <v>28.342753931999997</v>
      </c>
      <c r="M736" s="184">
        <f t="shared" si="80"/>
        <v>4.8297618860538119E-6</v>
      </c>
      <c r="N736" s="149">
        <f t="shared" si="81"/>
        <v>6453087.8772493582</v>
      </c>
      <c r="O736" s="185">
        <f t="shared" si="82"/>
        <v>1.0038418326768972</v>
      </c>
      <c r="P736" s="187">
        <f t="shared" ref="P736:P737" si="84">Q736</f>
        <v>11.87</v>
      </c>
      <c r="Q736" s="187">
        <f>_xlfn.XLOOKUP(C736,CPUs!D:D,CPUs!I:I,0)</f>
        <v>11.87</v>
      </c>
    </row>
    <row r="737" spans="1:17" ht="24" customHeight="1" x14ac:dyDescent="0.25">
      <c r="A737" s="27" t="s">
        <v>3875</v>
      </c>
      <c r="B737" s="27" t="s">
        <v>157</v>
      </c>
      <c r="C737" s="180" t="s">
        <v>3876</v>
      </c>
      <c r="D737" s="27" t="s">
        <v>1643</v>
      </c>
      <c r="E737" s="27" t="s">
        <v>164</v>
      </c>
      <c r="F737" s="150" t="s">
        <v>4719</v>
      </c>
      <c r="G737" s="150"/>
      <c r="H737" s="146">
        <f t="shared" si="77"/>
        <v>19379.009999999998</v>
      </c>
      <c r="I737" s="150"/>
      <c r="J737" s="146">
        <f t="shared" si="78"/>
        <v>28.239093371999999</v>
      </c>
      <c r="K737" s="150"/>
      <c r="L737" s="147">
        <f t="shared" si="79"/>
        <v>28.239093371999999</v>
      </c>
      <c r="M737" s="184">
        <f t="shared" si="80"/>
        <v>4.812097553823565E-6</v>
      </c>
      <c r="N737" s="149">
        <f t="shared" si="81"/>
        <v>6453116.1163427299</v>
      </c>
      <c r="O737" s="185">
        <f t="shared" si="82"/>
        <v>1.003846644774451</v>
      </c>
      <c r="P737" s="187">
        <f t="shared" si="84"/>
        <v>19379.009999999998</v>
      </c>
      <c r="Q737" s="187">
        <f>_xlfn.XLOOKUP(C737,CPUs!D:D,CPUs!I:I,0)</f>
        <v>19379.009999999998</v>
      </c>
    </row>
    <row r="738" spans="1:17" ht="24" customHeight="1" x14ac:dyDescent="0.25">
      <c r="A738" s="27" t="s">
        <v>2325</v>
      </c>
      <c r="B738" s="27" t="s">
        <v>157</v>
      </c>
      <c r="C738" s="180" t="s">
        <v>2326</v>
      </c>
      <c r="D738" s="27" t="s">
        <v>1648</v>
      </c>
      <c r="E738" s="27" t="s">
        <v>255</v>
      </c>
      <c r="F738" s="150" t="s">
        <v>4720</v>
      </c>
      <c r="G738" s="150"/>
      <c r="H738" s="146">
        <f t="shared" si="77"/>
        <v>44.25</v>
      </c>
      <c r="I738" s="150"/>
      <c r="J738" s="146">
        <f t="shared" si="78"/>
        <v>26.727</v>
      </c>
      <c r="K738" s="150"/>
      <c r="L738" s="147">
        <f t="shared" si="79"/>
        <v>26.727</v>
      </c>
      <c r="M738" s="184">
        <f t="shared" si="80"/>
        <v>4.5544284877278119E-6</v>
      </c>
      <c r="N738" s="149">
        <f t="shared" si="81"/>
        <v>6453142.8433427298</v>
      </c>
      <c r="O738" s="185">
        <f t="shared" si="82"/>
        <v>1.0038511992029386</v>
      </c>
      <c r="P738" s="187">
        <f>_xlfn.XLOOKUP(C738,Analítico!D:D,Analítico!I:I,0)</f>
        <v>44.25</v>
      </c>
      <c r="Q738" s="187">
        <f>_xlfn.XLOOKUP(C738,CPUs!D:D,CPUs!I:I,0)</f>
        <v>44.25</v>
      </c>
    </row>
    <row r="739" spans="1:17" ht="24" customHeight="1" x14ac:dyDescent="0.25">
      <c r="A739" s="27" t="s">
        <v>1715</v>
      </c>
      <c r="B739" s="27" t="s">
        <v>196</v>
      </c>
      <c r="C739" s="180" t="s">
        <v>1716</v>
      </c>
      <c r="D739" s="27" t="s">
        <v>1648</v>
      </c>
      <c r="E739" s="27" t="s">
        <v>164</v>
      </c>
      <c r="F739" s="150" t="s">
        <v>4721</v>
      </c>
      <c r="G739" s="150"/>
      <c r="H739" s="146">
        <f t="shared" si="77"/>
        <v>4.63</v>
      </c>
      <c r="I739" s="150"/>
      <c r="J739" s="146">
        <f t="shared" si="78"/>
        <v>26.668799999999997</v>
      </c>
      <c r="K739" s="150"/>
      <c r="L739" s="147">
        <f t="shared" si="79"/>
        <v>26.668799999999997</v>
      </c>
      <c r="M739" s="184">
        <f t="shared" si="80"/>
        <v>4.544510886126967E-6</v>
      </c>
      <c r="N739" s="149">
        <f t="shared" si="81"/>
        <v>6453169.5121427299</v>
      </c>
      <c r="O739" s="185">
        <f t="shared" si="82"/>
        <v>1.0038557437138247</v>
      </c>
      <c r="P739" s="187">
        <f>_xlfn.XLOOKUP(C739,Analítico!D:D,Analítico!I:I,0)</f>
        <v>4.63</v>
      </c>
      <c r="Q739" s="187">
        <f>_xlfn.XLOOKUP(C739,CPUs!D:D,CPUs!I:I,0)</f>
        <v>4.63</v>
      </c>
    </row>
    <row r="740" spans="1:17" ht="24" customHeight="1" x14ac:dyDescent="0.25">
      <c r="A740" s="27" t="s">
        <v>2133</v>
      </c>
      <c r="B740" s="27" t="s">
        <v>204</v>
      </c>
      <c r="C740" s="180" t="s">
        <v>2134</v>
      </c>
      <c r="D740" s="27" t="s">
        <v>1648</v>
      </c>
      <c r="E740" s="27" t="s">
        <v>2078</v>
      </c>
      <c r="F740" s="150" t="s">
        <v>4722</v>
      </c>
      <c r="G740" s="150"/>
      <c r="H740" s="146">
        <f t="shared" si="77"/>
        <v>1.3</v>
      </c>
      <c r="I740" s="150"/>
      <c r="J740" s="146">
        <f t="shared" si="78"/>
        <v>26.324999999999999</v>
      </c>
      <c r="K740" s="150"/>
      <c r="L740" s="147">
        <f t="shared" si="79"/>
        <v>26.324999999999999</v>
      </c>
      <c r="M740" s="184">
        <f t="shared" si="80"/>
        <v>4.4859254663611566E-6</v>
      </c>
      <c r="N740" s="149">
        <f t="shared" si="81"/>
        <v>6453195.8371427301</v>
      </c>
      <c r="O740" s="185">
        <f t="shared" si="82"/>
        <v>1.0038602296392911</v>
      </c>
      <c r="P740" s="187">
        <f>_xlfn.XLOOKUP(C740,Analítico!D:D,Analítico!I:I,0)</f>
        <v>1.3</v>
      </c>
      <c r="Q740" s="187">
        <f>_xlfn.XLOOKUP(C740,CPUs!D:D,CPUs!I:I,0)</f>
        <v>1.3</v>
      </c>
    </row>
    <row r="741" spans="1:17" ht="24" customHeight="1" x14ac:dyDescent="0.25">
      <c r="A741" s="27" t="s">
        <v>2762</v>
      </c>
      <c r="B741" s="27" t="s">
        <v>157</v>
      </c>
      <c r="C741" s="180" t="s">
        <v>2763</v>
      </c>
      <c r="D741" s="27" t="s">
        <v>1648</v>
      </c>
      <c r="E741" s="27" t="s">
        <v>255</v>
      </c>
      <c r="F741" s="150" t="s">
        <v>4723</v>
      </c>
      <c r="G741" s="150"/>
      <c r="H741" s="146">
        <f t="shared" si="77"/>
        <v>8.61</v>
      </c>
      <c r="I741" s="150"/>
      <c r="J741" s="146">
        <f t="shared" si="78"/>
        <v>26.269110000000001</v>
      </c>
      <c r="K741" s="150"/>
      <c r="L741" s="147">
        <f t="shared" si="79"/>
        <v>26.269110000000001</v>
      </c>
      <c r="M741" s="184">
        <f t="shared" si="80"/>
        <v>4.4764015015248829E-6</v>
      </c>
      <c r="N741" s="149">
        <f t="shared" si="81"/>
        <v>6453222.1062527299</v>
      </c>
      <c r="O741" s="185">
        <f t="shared" si="82"/>
        <v>1.0038647060407926</v>
      </c>
      <c r="P741" s="187">
        <f>_xlfn.XLOOKUP(C741,Analítico!D:D,Analítico!I:I,0)</f>
        <v>8.61</v>
      </c>
      <c r="Q741" s="187">
        <f>_xlfn.XLOOKUP(C741,CPUs!D:D,CPUs!I:I,0)</f>
        <v>8.61</v>
      </c>
    </row>
    <row r="742" spans="1:17" ht="24" customHeight="1" x14ac:dyDescent="0.25">
      <c r="A742" s="27" t="s">
        <v>3752</v>
      </c>
      <c r="B742" s="27" t="s">
        <v>594</v>
      </c>
      <c r="C742" s="180" t="s">
        <v>3753</v>
      </c>
      <c r="D742" s="27" t="s">
        <v>1648</v>
      </c>
      <c r="E742" s="27" t="s">
        <v>596</v>
      </c>
      <c r="F742" s="150" t="s">
        <v>4724</v>
      </c>
      <c r="G742" s="150"/>
      <c r="H742" s="146">
        <f t="shared" si="77"/>
        <v>26.9</v>
      </c>
      <c r="I742" s="150"/>
      <c r="J742" s="146">
        <f t="shared" si="78"/>
        <v>25.450520399999998</v>
      </c>
      <c r="K742" s="150"/>
      <c r="L742" s="147">
        <f t="shared" si="79"/>
        <v>25.450520399999998</v>
      </c>
      <c r="M742" s="184">
        <f t="shared" si="80"/>
        <v>4.3369093103325409E-6</v>
      </c>
      <c r="N742" s="149">
        <f t="shared" si="81"/>
        <v>6453247.5567731299</v>
      </c>
      <c r="O742" s="185">
        <f t="shared" si="82"/>
        <v>1.0038690429501029</v>
      </c>
      <c r="P742" s="187">
        <f>Q742</f>
        <v>26.9</v>
      </c>
      <c r="Q742" s="187">
        <f>_xlfn.XLOOKUP(C742,CPUs!D:D,CPUs!I:I,0)</f>
        <v>26.9</v>
      </c>
    </row>
    <row r="743" spans="1:17" ht="24" customHeight="1" x14ac:dyDescent="0.25">
      <c r="A743" s="27" t="s">
        <v>1783</v>
      </c>
      <c r="B743" s="27" t="s">
        <v>196</v>
      </c>
      <c r="C743" s="180" t="s">
        <v>1784</v>
      </c>
      <c r="D743" s="27" t="s">
        <v>1648</v>
      </c>
      <c r="E743" s="27" t="s">
        <v>164</v>
      </c>
      <c r="F743" s="150" t="s">
        <v>4725</v>
      </c>
      <c r="G743" s="150"/>
      <c r="H743" s="146">
        <f t="shared" si="77"/>
        <v>62.28</v>
      </c>
      <c r="I743" s="150"/>
      <c r="J743" s="146">
        <f t="shared" si="78"/>
        <v>24.662880000000001</v>
      </c>
      <c r="K743" s="150"/>
      <c r="L743" s="147">
        <f t="shared" si="79"/>
        <v>24.662880000000001</v>
      </c>
      <c r="M743" s="184">
        <f t="shared" si="80"/>
        <v>4.2026910338389078E-6</v>
      </c>
      <c r="N743" s="149">
        <f t="shared" si="81"/>
        <v>6453272.2196531296</v>
      </c>
      <c r="O743" s="185">
        <f t="shared" si="82"/>
        <v>1.0038732456411368</v>
      </c>
      <c r="P743" s="187">
        <f>_xlfn.XLOOKUP(C743,Analítico!D:D,Analítico!I:I,0)</f>
        <v>62.28</v>
      </c>
      <c r="Q743" s="187">
        <f>_xlfn.XLOOKUP(C743,CPUs!D:D,CPUs!I:I,0)</f>
        <v>62.28</v>
      </c>
    </row>
    <row r="744" spans="1:17" ht="24" customHeight="1" x14ac:dyDescent="0.25">
      <c r="A744" s="27" t="s">
        <v>2352</v>
      </c>
      <c r="B744" s="27" t="s">
        <v>162</v>
      </c>
      <c r="C744" s="180" t="s">
        <v>2353</v>
      </c>
      <c r="D744" s="27" t="s">
        <v>1648</v>
      </c>
      <c r="E744" s="27" t="s">
        <v>164</v>
      </c>
      <c r="F744" s="150" t="s">
        <v>4726</v>
      </c>
      <c r="G744" s="150"/>
      <c r="H744" s="146">
        <f t="shared" si="77"/>
        <v>1.63</v>
      </c>
      <c r="I744" s="150"/>
      <c r="J744" s="146">
        <f t="shared" si="78"/>
        <v>24.386429999999997</v>
      </c>
      <c r="K744" s="150"/>
      <c r="L744" s="147">
        <f t="shared" si="79"/>
        <v>24.386429999999997</v>
      </c>
      <c r="M744" s="184">
        <f t="shared" si="80"/>
        <v>4.1555824262348984E-6</v>
      </c>
      <c r="N744" s="149">
        <f t="shared" si="81"/>
        <v>6453296.6060831295</v>
      </c>
      <c r="O744" s="185">
        <f t="shared" si="82"/>
        <v>1.0038774012235629</v>
      </c>
      <c r="P744" s="187">
        <f>_xlfn.XLOOKUP(C744,Analítico!D:D,Analítico!I:I,0)</f>
        <v>1.63</v>
      </c>
      <c r="Q744" s="187">
        <f>_xlfn.XLOOKUP(C744,CPUs!D:D,CPUs!I:I,0)</f>
        <v>1.63</v>
      </c>
    </row>
    <row r="745" spans="1:17" ht="39" customHeight="1" x14ac:dyDescent="0.25">
      <c r="A745" s="27" t="s">
        <v>1763</v>
      </c>
      <c r="B745" s="27" t="s">
        <v>196</v>
      </c>
      <c r="C745" s="180" t="s">
        <v>1764</v>
      </c>
      <c r="D745" s="27" t="s">
        <v>1648</v>
      </c>
      <c r="E745" s="27" t="s">
        <v>164</v>
      </c>
      <c r="F745" s="150" t="s">
        <v>4536</v>
      </c>
      <c r="G745" s="150"/>
      <c r="H745" s="146">
        <f t="shared" si="77"/>
        <v>13.38</v>
      </c>
      <c r="I745" s="150"/>
      <c r="J745" s="146">
        <f t="shared" si="78"/>
        <v>24.084000000000003</v>
      </c>
      <c r="K745" s="150"/>
      <c r="L745" s="147">
        <f t="shared" si="79"/>
        <v>24.084000000000003</v>
      </c>
      <c r="M745" s="184">
        <f t="shared" si="80"/>
        <v>4.1040466830709255E-6</v>
      </c>
      <c r="N745" s="149">
        <f t="shared" si="81"/>
        <v>6453320.6900831293</v>
      </c>
      <c r="O745" s="185">
        <f t="shared" si="82"/>
        <v>1.0038815052702461</v>
      </c>
      <c r="P745" s="187">
        <f>_xlfn.XLOOKUP(C745,Analítico!D:D,Analítico!I:I,0)</f>
        <v>13.38</v>
      </c>
      <c r="Q745" s="187">
        <f>_xlfn.XLOOKUP(C745,CPUs!D:D,CPUs!I:I,0)</f>
        <v>13.38</v>
      </c>
    </row>
    <row r="746" spans="1:17" ht="25.5" customHeight="1" x14ac:dyDescent="0.25">
      <c r="A746" s="27" t="s">
        <v>1749</v>
      </c>
      <c r="B746" s="27" t="s">
        <v>196</v>
      </c>
      <c r="C746" s="180" t="s">
        <v>1750</v>
      </c>
      <c r="D746" s="27" t="s">
        <v>1648</v>
      </c>
      <c r="E746" s="27" t="s">
        <v>164</v>
      </c>
      <c r="F746" s="150" t="s">
        <v>4536</v>
      </c>
      <c r="G746" s="150"/>
      <c r="H746" s="146">
        <f t="shared" si="77"/>
        <v>13.15</v>
      </c>
      <c r="I746" s="150"/>
      <c r="J746" s="146">
        <f t="shared" si="78"/>
        <v>23.67</v>
      </c>
      <c r="K746" s="150"/>
      <c r="L746" s="147">
        <f t="shared" si="79"/>
        <v>23.67</v>
      </c>
      <c r="M746" s="184">
        <f t="shared" si="80"/>
        <v>4.0334987953948186E-6</v>
      </c>
      <c r="N746" s="149">
        <f t="shared" si="81"/>
        <v>6453344.3600831293</v>
      </c>
      <c r="O746" s="185">
        <f t="shared" si="82"/>
        <v>1.0038855387690415</v>
      </c>
      <c r="P746" s="187">
        <f>_xlfn.XLOOKUP(C746,Analítico!D:D,Analítico!I:I,0)</f>
        <v>13.15</v>
      </c>
      <c r="Q746" s="187">
        <f>_xlfn.XLOOKUP(C746,CPUs!D:D,CPUs!I:I,0)</f>
        <v>13.15</v>
      </c>
    </row>
    <row r="747" spans="1:17" ht="24" customHeight="1" x14ac:dyDescent="0.25">
      <c r="A747" s="27" t="s">
        <v>2241</v>
      </c>
      <c r="B747" s="27" t="s">
        <v>157</v>
      </c>
      <c r="C747" s="180" t="s">
        <v>2242</v>
      </c>
      <c r="D747" s="27" t="s">
        <v>1648</v>
      </c>
      <c r="E747" s="27" t="s">
        <v>164</v>
      </c>
      <c r="F747" s="150" t="s">
        <v>4727</v>
      </c>
      <c r="G747" s="150"/>
      <c r="H747" s="146">
        <f t="shared" si="77"/>
        <v>13.81</v>
      </c>
      <c r="I747" s="150"/>
      <c r="J747" s="146">
        <f t="shared" si="78"/>
        <v>23.035080000000001</v>
      </c>
      <c r="K747" s="150"/>
      <c r="L747" s="147">
        <f t="shared" si="79"/>
        <v>23.035080000000001</v>
      </c>
      <c r="M747" s="184">
        <f t="shared" si="80"/>
        <v>3.925304918961693E-6</v>
      </c>
      <c r="N747" s="149">
        <f t="shared" si="81"/>
        <v>6453367.3951631291</v>
      </c>
      <c r="O747" s="185">
        <f t="shared" si="82"/>
        <v>1.0038894640739604</v>
      </c>
      <c r="P747" s="187">
        <f>_xlfn.XLOOKUP(C747,Analítico!D:D,Analítico!I:I,0)</f>
        <v>13.81</v>
      </c>
      <c r="Q747" s="187">
        <f>_xlfn.XLOOKUP(C747,CPUs!D:D,CPUs!I:I,0)</f>
        <v>13.81</v>
      </c>
    </row>
    <row r="748" spans="1:17" ht="24" customHeight="1" x14ac:dyDescent="0.25">
      <c r="A748" s="27" t="s">
        <v>3462</v>
      </c>
      <c r="B748" s="27" t="s">
        <v>157</v>
      </c>
      <c r="C748" s="180" t="s">
        <v>3463</v>
      </c>
      <c r="D748" s="27" t="s">
        <v>1648</v>
      </c>
      <c r="E748" s="27" t="s">
        <v>259</v>
      </c>
      <c r="F748" s="150" t="s">
        <v>4728</v>
      </c>
      <c r="G748" s="150"/>
      <c r="H748" s="146">
        <f t="shared" si="77"/>
        <v>30.16</v>
      </c>
      <c r="I748" s="150"/>
      <c r="J748" s="146">
        <f t="shared" si="78"/>
        <v>22.891439999999999</v>
      </c>
      <c r="K748" s="150"/>
      <c r="L748" s="147">
        <f t="shared" si="79"/>
        <v>22.891439999999999</v>
      </c>
      <c r="M748" s="184">
        <f t="shared" si="80"/>
        <v>3.9008278692375472E-6</v>
      </c>
      <c r="N748" s="149">
        <f t="shared" si="81"/>
        <v>6453390.2866031295</v>
      </c>
      <c r="O748" s="185">
        <f t="shared" si="82"/>
        <v>1.0038933649018296</v>
      </c>
      <c r="P748" s="187">
        <f>Q748</f>
        <v>30.16</v>
      </c>
      <c r="Q748" s="187">
        <f>_xlfn.XLOOKUP(C748,CPUs!D:D,CPUs!I:I,0)</f>
        <v>30.16</v>
      </c>
    </row>
    <row r="749" spans="1:17" ht="25.5" customHeight="1" x14ac:dyDescent="0.25">
      <c r="A749" s="27" t="s">
        <v>2521</v>
      </c>
      <c r="B749" s="27" t="s">
        <v>157</v>
      </c>
      <c r="C749" s="180" t="s">
        <v>2522</v>
      </c>
      <c r="D749" s="27" t="s">
        <v>1648</v>
      </c>
      <c r="E749" s="27" t="s">
        <v>164</v>
      </c>
      <c r="F749" s="150" t="s">
        <v>4251</v>
      </c>
      <c r="G749" s="150"/>
      <c r="H749" s="146">
        <f t="shared" si="77"/>
        <v>2.81</v>
      </c>
      <c r="I749" s="150"/>
      <c r="J749" s="146">
        <f t="shared" si="78"/>
        <v>22.48</v>
      </c>
      <c r="K749" s="150"/>
      <c r="L749" s="147">
        <f t="shared" si="79"/>
        <v>22.48</v>
      </c>
      <c r="M749" s="184">
        <f t="shared" si="80"/>
        <v>3.8307162197074573E-6</v>
      </c>
      <c r="N749" s="149">
        <f t="shared" si="81"/>
        <v>6453412.7666031299</v>
      </c>
      <c r="O749" s="185">
        <f t="shared" si="82"/>
        <v>1.0038971956180494</v>
      </c>
      <c r="P749" s="187">
        <f>_xlfn.XLOOKUP(C749,Analítico!D:D,Analítico!I:I,0)</f>
        <v>2.81</v>
      </c>
      <c r="Q749" s="187">
        <f>_xlfn.XLOOKUP(C749,CPUs!D:D,CPUs!I:I,0)</f>
        <v>2.81</v>
      </c>
    </row>
    <row r="750" spans="1:17" ht="25.5" customHeight="1" x14ac:dyDescent="0.25">
      <c r="A750" s="27" t="s">
        <v>3694</v>
      </c>
      <c r="B750" s="27" t="s">
        <v>157</v>
      </c>
      <c r="C750" s="180" t="s">
        <v>3695</v>
      </c>
      <c r="D750" s="27" t="s">
        <v>1643</v>
      </c>
      <c r="E750" s="27" t="s">
        <v>3696</v>
      </c>
      <c r="F750" s="150" t="s">
        <v>4729</v>
      </c>
      <c r="G750" s="150"/>
      <c r="H750" s="146">
        <f t="shared" si="77"/>
        <v>12.44</v>
      </c>
      <c r="I750" s="150"/>
      <c r="J750" s="146">
        <f t="shared" si="78"/>
        <v>22.812382431999996</v>
      </c>
      <c r="K750" s="150"/>
      <c r="L750" s="147">
        <f t="shared" si="79"/>
        <v>22.812382431999996</v>
      </c>
      <c r="M750" s="184">
        <f t="shared" si="80"/>
        <v>3.8873560227950101E-6</v>
      </c>
      <c r="N750" s="149">
        <f t="shared" si="81"/>
        <v>6453435.5789855616</v>
      </c>
      <c r="O750" s="185">
        <f t="shared" si="82"/>
        <v>1.0039010829740722</v>
      </c>
      <c r="P750" s="187">
        <f>Q750</f>
        <v>12.44</v>
      </c>
      <c r="Q750" s="187">
        <f>_xlfn.XLOOKUP(C750,CPUs!D:D,CPUs!I:I,0)</f>
        <v>12.44</v>
      </c>
    </row>
    <row r="751" spans="1:17" ht="39" customHeight="1" x14ac:dyDescent="0.25">
      <c r="A751" s="27" t="s">
        <v>2451</v>
      </c>
      <c r="B751" s="27" t="s">
        <v>204</v>
      </c>
      <c r="C751" s="180" t="s">
        <v>2452</v>
      </c>
      <c r="D751" s="27" t="s">
        <v>1648</v>
      </c>
      <c r="E751" s="27" t="s">
        <v>212</v>
      </c>
      <c r="F751" s="150" t="s">
        <v>4730</v>
      </c>
      <c r="G751" s="150"/>
      <c r="H751" s="146">
        <f t="shared" si="77"/>
        <v>170.62</v>
      </c>
      <c r="I751" s="150"/>
      <c r="J751" s="146">
        <f t="shared" si="78"/>
        <v>22.385344000000003</v>
      </c>
      <c r="K751" s="150"/>
      <c r="L751" s="147">
        <f t="shared" si="79"/>
        <v>22.385344000000003</v>
      </c>
      <c r="M751" s="184">
        <f t="shared" si="80"/>
        <v>3.8145863142584975E-6</v>
      </c>
      <c r="N751" s="149">
        <f t="shared" si="81"/>
        <v>6453457.9643295612</v>
      </c>
      <c r="O751" s="185">
        <f t="shared" si="82"/>
        <v>1.0039048975603864</v>
      </c>
      <c r="P751" s="187">
        <f>_xlfn.XLOOKUP(C751,Analítico!D:D,Analítico!I:I,0)</f>
        <v>170.62</v>
      </c>
      <c r="Q751" s="187">
        <f>_xlfn.XLOOKUP(C751,CPUs!D:D,CPUs!I:I,0)</f>
        <v>170.62</v>
      </c>
    </row>
    <row r="752" spans="1:17" ht="25.5" customHeight="1" x14ac:dyDescent="0.25">
      <c r="A752" s="27" t="s">
        <v>2481</v>
      </c>
      <c r="B752" s="27" t="s">
        <v>157</v>
      </c>
      <c r="C752" s="180" t="s">
        <v>2482</v>
      </c>
      <c r="D752" s="27" t="s">
        <v>1648</v>
      </c>
      <c r="E752" s="27" t="s">
        <v>164</v>
      </c>
      <c r="F752" s="150" t="s">
        <v>4251</v>
      </c>
      <c r="G752" s="150"/>
      <c r="H752" s="146">
        <f t="shared" si="77"/>
        <v>2.74</v>
      </c>
      <c r="I752" s="150"/>
      <c r="J752" s="146">
        <f t="shared" si="78"/>
        <v>21.92</v>
      </c>
      <c r="K752" s="150"/>
      <c r="L752" s="147">
        <f t="shared" si="79"/>
        <v>21.92</v>
      </c>
      <c r="M752" s="184">
        <f t="shared" si="80"/>
        <v>3.7352891252663464E-6</v>
      </c>
      <c r="N752" s="149">
        <f t="shared" si="81"/>
        <v>6453479.8843295611</v>
      </c>
      <c r="O752" s="185">
        <f t="shared" si="82"/>
        <v>1.0039086328495117</v>
      </c>
      <c r="P752" s="187">
        <f>_xlfn.XLOOKUP(C752,Analítico!D:D,Analítico!I:I,0)</f>
        <v>2.74</v>
      </c>
      <c r="Q752" s="187">
        <f>_xlfn.XLOOKUP(C752,CPUs!D:D,CPUs!I:I,0)</f>
        <v>2.74</v>
      </c>
    </row>
    <row r="753" spans="1:17" ht="24" customHeight="1" x14ac:dyDescent="0.25">
      <c r="A753" s="27" t="s">
        <v>3949</v>
      </c>
      <c r="B753" s="27" t="s">
        <v>157</v>
      </c>
      <c r="C753" s="180" t="s">
        <v>3950</v>
      </c>
      <c r="D753" s="27" t="s">
        <v>1648</v>
      </c>
      <c r="E753" s="27" t="s">
        <v>164</v>
      </c>
      <c r="F753" s="150" t="s">
        <v>4731</v>
      </c>
      <c r="G753" s="150"/>
      <c r="H753" s="146">
        <f t="shared" si="77"/>
        <v>1411.04</v>
      </c>
      <c r="I753" s="150"/>
      <c r="J753" s="146">
        <f t="shared" si="78"/>
        <v>21.573531664000001</v>
      </c>
      <c r="K753" s="150"/>
      <c r="L753" s="147">
        <f t="shared" si="79"/>
        <v>21.573531664000001</v>
      </c>
      <c r="M753" s="184">
        <f t="shared" si="80"/>
        <v>3.6762490063014774E-6</v>
      </c>
      <c r="N753" s="149">
        <f t="shared" si="81"/>
        <v>6453501.4578612251</v>
      </c>
      <c r="O753" s="185">
        <f t="shared" si="82"/>
        <v>1.003912309098518</v>
      </c>
      <c r="P753" s="187">
        <f>Q753</f>
        <v>1411.04</v>
      </c>
      <c r="Q753" s="187">
        <f>_xlfn.XLOOKUP(C753,CPUs!D:D,CPUs!I:I,0)</f>
        <v>1411.04</v>
      </c>
    </row>
    <row r="754" spans="1:17" ht="24" customHeight="1" x14ac:dyDescent="0.25">
      <c r="A754" s="27" t="s">
        <v>2717</v>
      </c>
      <c r="B754" s="27" t="s">
        <v>157</v>
      </c>
      <c r="C754" s="180" t="s">
        <v>2718</v>
      </c>
      <c r="D754" s="27" t="s">
        <v>1648</v>
      </c>
      <c r="E754" s="27" t="s">
        <v>164</v>
      </c>
      <c r="F754" s="150" t="s">
        <v>4732</v>
      </c>
      <c r="G754" s="150"/>
      <c r="H754" s="146">
        <f t="shared" si="77"/>
        <v>1.48</v>
      </c>
      <c r="I754" s="150"/>
      <c r="J754" s="146">
        <f t="shared" si="78"/>
        <v>20.72</v>
      </c>
      <c r="K754" s="150"/>
      <c r="L754" s="147">
        <f t="shared" si="79"/>
        <v>20.72</v>
      </c>
      <c r="M754" s="184">
        <f t="shared" si="80"/>
        <v>3.5308024943211082E-6</v>
      </c>
      <c r="N754" s="149">
        <f t="shared" si="81"/>
        <v>6453522.1778612249</v>
      </c>
      <c r="O754" s="185">
        <f t="shared" si="82"/>
        <v>1.0039158399010124</v>
      </c>
      <c r="P754" s="187">
        <f>_xlfn.XLOOKUP(C754,Analítico!D:D,Analítico!I:I,0)</f>
        <v>1.48</v>
      </c>
      <c r="Q754" s="187">
        <f>_xlfn.XLOOKUP(C754,CPUs!D:D,CPUs!I:I,0)</f>
        <v>1.48</v>
      </c>
    </row>
    <row r="755" spans="1:17" ht="24" customHeight="1" x14ac:dyDescent="0.25">
      <c r="A755" s="27" t="s">
        <v>2733</v>
      </c>
      <c r="B755" s="27" t="s">
        <v>157</v>
      </c>
      <c r="C755" s="180" t="s">
        <v>2734</v>
      </c>
      <c r="D755" s="27" t="s">
        <v>1648</v>
      </c>
      <c r="E755" s="27" t="s">
        <v>164</v>
      </c>
      <c r="F755" s="150" t="s">
        <v>4319</v>
      </c>
      <c r="G755" s="150"/>
      <c r="H755" s="146">
        <f t="shared" si="77"/>
        <v>1.72</v>
      </c>
      <c r="I755" s="150"/>
      <c r="J755" s="146">
        <f t="shared" si="78"/>
        <v>20.64</v>
      </c>
      <c r="K755" s="150"/>
      <c r="L755" s="147">
        <f t="shared" si="79"/>
        <v>20.64</v>
      </c>
      <c r="M755" s="184">
        <f t="shared" si="80"/>
        <v>3.5171700522580924E-6</v>
      </c>
      <c r="N755" s="149">
        <f t="shared" si="81"/>
        <v>6453542.8178612245</v>
      </c>
      <c r="O755" s="185">
        <f t="shared" si="82"/>
        <v>1.0039193570710647</v>
      </c>
      <c r="P755" s="187">
        <f>_xlfn.XLOOKUP(C755,Analítico!D:D,Analítico!I:I,0)</f>
        <v>1.72</v>
      </c>
      <c r="Q755" s="187">
        <f>_xlfn.XLOOKUP(C755,CPUs!D:D,CPUs!I:I,0)</f>
        <v>1.72</v>
      </c>
    </row>
    <row r="756" spans="1:17" ht="25.5" customHeight="1" x14ac:dyDescent="0.25">
      <c r="A756" s="27" t="s">
        <v>2985</v>
      </c>
      <c r="B756" s="27" t="s">
        <v>594</v>
      </c>
      <c r="C756" s="180" t="s">
        <v>2986</v>
      </c>
      <c r="D756" s="27" t="s">
        <v>1648</v>
      </c>
      <c r="E756" s="27" t="s">
        <v>596</v>
      </c>
      <c r="F756" s="150" t="s">
        <v>4241</v>
      </c>
      <c r="G756" s="150"/>
      <c r="H756" s="146">
        <f t="shared" si="77"/>
        <v>19.850000000000001</v>
      </c>
      <c r="I756" s="150"/>
      <c r="J756" s="146">
        <f t="shared" si="78"/>
        <v>19.850000000000001</v>
      </c>
      <c r="K756" s="150"/>
      <c r="L756" s="147">
        <f t="shared" si="79"/>
        <v>19.850000000000001</v>
      </c>
      <c r="M756" s="184">
        <f t="shared" si="80"/>
        <v>3.3825496868858108E-6</v>
      </c>
      <c r="N756" s="149">
        <f t="shared" si="81"/>
        <v>6453562.6678612242</v>
      </c>
      <c r="O756" s="185">
        <f t="shared" si="82"/>
        <v>1.0039227396207515</v>
      </c>
      <c r="P756" s="187">
        <f>_xlfn.XLOOKUP(C756,Analítico!D:D,Analítico!I:I,0)</f>
        <v>19.850000000000001</v>
      </c>
      <c r="Q756" s="187">
        <f>_xlfn.XLOOKUP(C756,CPUs!D:D,CPUs!I:I,0)</f>
        <v>19.850000000000001</v>
      </c>
    </row>
    <row r="757" spans="1:17" ht="24" customHeight="1" x14ac:dyDescent="0.25">
      <c r="A757" s="27" t="s">
        <v>2507</v>
      </c>
      <c r="B757" s="27" t="s">
        <v>157</v>
      </c>
      <c r="C757" s="180" t="s">
        <v>2508</v>
      </c>
      <c r="D757" s="27" t="s">
        <v>1648</v>
      </c>
      <c r="E757" s="27" t="s">
        <v>164</v>
      </c>
      <c r="F757" s="150" t="s">
        <v>4359</v>
      </c>
      <c r="G757" s="150"/>
      <c r="H757" s="146">
        <f t="shared" si="77"/>
        <v>9.83</v>
      </c>
      <c r="I757" s="150"/>
      <c r="J757" s="146">
        <f t="shared" si="78"/>
        <v>19.66</v>
      </c>
      <c r="K757" s="150"/>
      <c r="L757" s="147">
        <f t="shared" si="79"/>
        <v>19.66</v>
      </c>
      <c r="M757" s="184">
        <f t="shared" si="80"/>
        <v>3.3501726369861479E-6</v>
      </c>
      <c r="N757" s="149">
        <f t="shared" si="81"/>
        <v>6453582.3278612243</v>
      </c>
      <c r="O757" s="185">
        <f t="shared" si="82"/>
        <v>1.0039260897933886</v>
      </c>
      <c r="P757" s="187">
        <f>_xlfn.XLOOKUP(C757,Analítico!D:D,Analítico!I:I,0)</f>
        <v>9.83</v>
      </c>
      <c r="Q757" s="187">
        <f>_xlfn.XLOOKUP(C757,CPUs!D:D,CPUs!I:I,0)</f>
        <v>9.83</v>
      </c>
    </row>
    <row r="758" spans="1:17" ht="25.5" customHeight="1" x14ac:dyDescent="0.25">
      <c r="A758" s="27" t="s">
        <v>2463</v>
      </c>
      <c r="B758" s="27" t="s">
        <v>204</v>
      </c>
      <c r="C758" s="180" t="s">
        <v>2464</v>
      </c>
      <c r="D758" s="27" t="s">
        <v>1648</v>
      </c>
      <c r="E758" s="27" t="s">
        <v>212</v>
      </c>
      <c r="F758" s="150" t="s">
        <v>4733</v>
      </c>
      <c r="G758" s="150"/>
      <c r="H758" s="146">
        <f t="shared" si="77"/>
        <v>131.80000000000001</v>
      </c>
      <c r="I758" s="150"/>
      <c r="J758" s="146">
        <f t="shared" si="78"/>
        <v>19.374600000000001</v>
      </c>
      <c r="K758" s="150"/>
      <c r="L758" s="147">
        <f t="shared" si="79"/>
        <v>19.374600000000001</v>
      </c>
      <c r="M758" s="184">
        <f t="shared" si="80"/>
        <v>3.3015388999263392E-6</v>
      </c>
      <c r="N758" s="149">
        <f t="shared" si="81"/>
        <v>6453601.702461224</v>
      </c>
      <c r="O758" s="185">
        <f t="shared" si="82"/>
        <v>1.0039293913322884</v>
      </c>
      <c r="P758" s="187">
        <f>_xlfn.XLOOKUP(C758,Analítico!D:D,Analítico!I:I,0)</f>
        <v>131.80000000000001</v>
      </c>
      <c r="Q758" s="187">
        <f>_xlfn.XLOOKUP(C758,CPUs!D:D,CPUs!I:I,0)</f>
        <v>131.80000000000001</v>
      </c>
    </row>
    <row r="759" spans="1:17" ht="39" customHeight="1" x14ac:dyDescent="0.25">
      <c r="A759" s="27" t="s">
        <v>2457</v>
      </c>
      <c r="B759" s="27" t="s">
        <v>204</v>
      </c>
      <c r="C759" s="180" t="s">
        <v>2458</v>
      </c>
      <c r="D759" s="27" t="s">
        <v>1665</v>
      </c>
      <c r="E759" s="27" t="s">
        <v>1787</v>
      </c>
      <c r="F759" s="150" t="s">
        <v>4734</v>
      </c>
      <c r="G759" s="150"/>
      <c r="H759" s="146">
        <f t="shared" si="77"/>
        <v>21.92</v>
      </c>
      <c r="I759" s="150"/>
      <c r="J759" s="146">
        <f t="shared" si="78"/>
        <v>19.359744000000003</v>
      </c>
      <c r="K759" s="150"/>
      <c r="L759" s="147">
        <f t="shared" si="79"/>
        <v>19.359744000000003</v>
      </c>
      <c r="M759" s="184">
        <f t="shared" si="80"/>
        <v>3.2990073554352375E-6</v>
      </c>
      <c r="N759" s="149">
        <f t="shared" si="81"/>
        <v>6453621.0622052243</v>
      </c>
      <c r="O759" s="185">
        <f t="shared" si="82"/>
        <v>1.0039326903396439</v>
      </c>
      <c r="P759" s="187">
        <f>_xlfn.XLOOKUP(C759,Analítico!D:D,Analítico!I:I,0)</f>
        <v>21.92</v>
      </c>
      <c r="Q759" s="187">
        <f>_xlfn.XLOOKUP(C759,CPUs!D:D,CPUs!I:I,0)</f>
        <v>21.92</v>
      </c>
    </row>
    <row r="760" spans="1:17" ht="24" customHeight="1" x14ac:dyDescent="0.25">
      <c r="A760" s="27" t="s">
        <v>2954</v>
      </c>
      <c r="B760" s="27" t="s">
        <v>157</v>
      </c>
      <c r="C760" s="180" t="s">
        <v>2955</v>
      </c>
      <c r="D760" s="27" t="s">
        <v>1648</v>
      </c>
      <c r="E760" s="27" t="s">
        <v>164</v>
      </c>
      <c r="F760" s="150" t="s">
        <v>4241</v>
      </c>
      <c r="G760" s="150"/>
      <c r="H760" s="146">
        <f t="shared" si="77"/>
        <v>19.13</v>
      </c>
      <c r="I760" s="150"/>
      <c r="J760" s="146">
        <f t="shared" si="78"/>
        <v>19.13</v>
      </c>
      <c r="K760" s="150"/>
      <c r="L760" s="147">
        <f t="shared" si="79"/>
        <v>19.13</v>
      </c>
      <c r="M760" s="184">
        <f t="shared" si="80"/>
        <v>3.2598577083186676E-6</v>
      </c>
      <c r="N760" s="149">
        <f t="shared" si="81"/>
        <v>6453640.1922052242</v>
      </c>
      <c r="O760" s="185">
        <f t="shared" si="82"/>
        <v>1.0039359501973522</v>
      </c>
      <c r="P760" s="187">
        <f>_xlfn.XLOOKUP(C760,Analítico!D:D,Analítico!I:I,0)</f>
        <v>19.13</v>
      </c>
      <c r="Q760" s="187">
        <f>_xlfn.XLOOKUP(C760,CPUs!D:D,CPUs!I:I,0)</f>
        <v>19.13</v>
      </c>
    </row>
    <row r="761" spans="1:17" ht="25.5" customHeight="1" x14ac:dyDescent="0.25">
      <c r="A761" s="27" t="s">
        <v>1775</v>
      </c>
      <c r="B761" s="27" t="s">
        <v>196</v>
      </c>
      <c r="C761" s="180" t="s">
        <v>1776</v>
      </c>
      <c r="D761" s="27" t="s">
        <v>1648</v>
      </c>
      <c r="E761" s="27" t="s">
        <v>164</v>
      </c>
      <c r="F761" s="150" t="s">
        <v>4735</v>
      </c>
      <c r="G761" s="150"/>
      <c r="H761" s="146">
        <f t="shared" si="77"/>
        <v>11.75</v>
      </c>
      <c r="I761" s="150"/>
      <c r="J761" s="146">
        <f t="shared" si="78"/>
        <v>18.612000000000002</v>
      </c>
      <c r="K761" s="150"/>
      <c r="L761" s="147">
        <f t="shared" si="79"/>
        <v>18.612000000000002</v>
      </c>
      <c r="M761" s="184">
        <f t="shared" si="80"/>
        <v>3.1715876459606406E-6</v>
      </c>
      <c r="N761" s="149">
        <f t="shared" si="81"/>
        <v>6453658.8042052239</v>
      </c>
      <c r="O761" s="185">
        <f t="shared" si="82"/>
        <v>1.0039391217849982</v>
      </c>
      <c r="P761" s="187">
        <f>_xlfn.XLOOKUP(C761,Analítico!D:D,Analítico!I:I,0)</f>
        <v>11.75</v>
      </c>
      <c r="Q761" s="187">
        <f>_xlfn.XLOOKUP(C761,CPUs!D:D,CPUs!I:I,0)</f>
        <v>11.75</v>
      </c>
    </row>
    <row r="762" spans="1:17" ht="39" customHeight="1" x14ac:dyDescent="0.25">
      <c r="A762" s="27" t="s">
        <v>3683</v>
      </c>
      <c r="B762" s="27" t="s">
        <v>594</v>
      </c>
      <c r="C762" s="180" t="s">
        <v>3684</v>
      </c>
      <c r="D762" s="27" t="s">
        <v>1648</v>
      </c>
      <c r="E762" s="27" t="s">
        <v>596</v>
      </c>
      <c r="F762" s="150" t="s">
        <v>4736</v>
      </c>
      <c r="G762" s="150"/>
      <c r="H762" s="146">
        <f t="shared" si="77"/>
        <v>13</v>
      </c>
      <c r="I762" s="150"/>
      <c r="J762" s="146">
        <f t="shared" si="78"/>
        <v>18.6568486</v>
      </c>
      <c r="K762" s="150"/>
      <c r="L762" s="147">
        <f t="shared" si="79"/>
        <v>18.6568486</v>
      </c>
      <c r="M762" s="184">
        <f t="shared" si="80"/>
        <v>3.1792300952244824E-6</v>
      </c>
      <c r="N762" s="149">
        <f t="shared" si="81"/>
        <v>6453677.4610538241</v>
      </c>
      <c r="O762" s="185">
        <f t="shared" si="82"/>
        <v>1.0039423010150934</v>
      </c>
      <c r="P762" s="187">
        <f>Q762</f>
        <v>13</v>
      </c>
      <c r="Q762" s="187">
        <f>_xlfn.XLOOKUP(C762,CPUs!D:D,CPUs!I:I,0)</f>
        <v>13</v>
      </c>
    </row>
    <row r="763" spans="1:17" ht="39" customHeight="1" x14ac:dyDescent="0.25">
      <c r="A763" s="27" t="s">
        <v>2905</v>
      </c>
      <c r="B763" s="27" t="s">
        <v>594</v>
      </c>
      <c r="C763" s="180" t="s">
        <v>2906</v>
      </c>
      <c r="D763" s="27" t="s">
        <v>1665</v>
      </c>
      <c r="E763" s="27" t="s">
        <v>1787</v>
      </c>
      <c r="F763" s="150" t="s">
        <v>4241</v>
      </c>
      <c r="G763" s="150"/>
      <c r="H763" s="146">
        <f t="shared" si="77"/>
        <v>17.850000000000001</v>
      </c>
      <c r="I763" s="150"/>
      <c r="J763" s="146">
        <f t="shared" si="78"/>
        <v>17.850000000000001</v>
      </c>
      <c r="K763" s="150"/>
      <c r="L763" s="147">
        <f t="shared" si="79"/>
        <v>17.850000000000001</v>
      </c>
      <c r="M763" s="184">
        <f t="shared" si="80"/>
        <v>3.0417386353104144E-6</v>
      </c>
      <c r="N763" s="149">
        <f t="shared" si="81"/>
        <v>6453695.3110538237</v>
      </c>
      <c r="O763" s="185">
        <f t="shared" si="82"/>
        <v>1.0039453427537288</v>
      </c>
      <c r="P763" s="187">
        <f>_xlfn.XLOOKUP(C763,Analítico!D:D,Analítico!I:I,0)</f>
        <v>17.850000000000001</v>
      </c>
      <c r="Q763" s="187">
        <f>_xlfn.XLOOKUP(C763,CPUs!D:D,CPUs!I:I,0)</f>
        <v>17.850000000000001</v>
      </c>
    </row>
    <row r="764" spans="1:17" ht="24" customHeight="1" x14ac:dyDescent="0.25">
      <c r="A764" s="27" t="s">
        <v>2721</v>
      </c>
      <c r="B764" s="27" t="s">
        <v>157</v>
      </c>
      <c r="C764" s="180" t="s">
        <v>2722</v>
      </c>
      <c r="D764" s="27" t="s">
        <v>1648</v>
      </c>
      <c r="E764" s="27" t="s">
        <v>164</v>
      </c>
      <c r="F764" s="150" t="s">
        <v>4344</v>
      </c>
      <c r="G764" s="150"/>
      <c r="H764" s="146">
        <f t="shared" si="77"/>
        <v>1.03</v>
      </c>
      <c r="I764" s="150"/>
      <c r="J764" s="146">
        <f t="shared" si="78"/>
        <v>17.510000000000002</v>
      </c>
      <c r="K764" s="150"/>
      <c r="L764" s="147">
        <f t="shared" si="79"/>
        <v>17.510000000000002</v>
      </c>
      <c r="M764" s="184">
        <f t="shared" si="80"/>
        <v>2.9838007565425969E-6</v>
      </c>
      <c r="N764" s="149">
        <f t="shared" si="81"/>
        <v>6453712.8210538235</v>
      </c>
      <c r="O764" s="185">
        <f t="shared" si="82"/>
        <v>1.0039483265544853</v>
      </c>
      <c r="P764" s="187">
        <f>_xlfn.XLOOKUP(C764,Analítico!D:D,Analítico!I:I,0)</f>
        <v>1.03</v>
      </c>
      <c r="Q764" s="187">
        <f>_xlfn.XLOOKUP(C764,CPUs!D:D,CPUs!I:I,0)</f>
        <v>1.03</v>
      </c>
    </row>
    <row r="765" spans="1:17" ht="24" customHeight="1" x14ac:dyDescent="0.25">
      <c r="A765" s="27" t="s">
        <v>3679</v>
      </c>
      <c r="B765" s="27" t="s">
        <v>594</v>
      </c>
      <c r="C765" s="180" t="s">
        <v>3680</v>
      </c>
      <c r="D765" s="27" t="s">
        <v>1648</v>
      </c>
      <c r="E765" s="27" t="s">
        <v>596</v>
      </c>
      <c r="F765" s="150" t="s">
        <v>4551</v>
      </c>
      <c r="G765" s="150"/>
      <c r="H765" s="146">
        <f t="shared" si="77"/>
        <v>4.9000000000000004</v>
      </c>
      <c r="I765" s="150"/>
      <c r="J765" s="146">
        <f t="shared" si="78"/>
        <v>17.580491460000001</v>
      </c>
      <c r="K765" s="150"/>
      <c r="L765" s="147">
        <f t="shared" si="79"/>
        <v>17.580491460000001</v>
      </c>
      <c r="M765" s="184">
        <f t="shared" si="80"/>
        <v>2.9958128908474392E-6</v>
      </c>
      <c r="N765" s="149">
        <f t="shared" si="81"/>
        <v>6453730.4015452834</v>
      </c>
      <c r="O765" s="185">
        <f t="shared" si="82"/>
        <v>1.0039513223673762</v>
      </c>
      <c r="P765" s="187">
        <f t="shared" ref="P765:P766" si="85">Q765</f>
        <v>4.9000000000000004</v>
      </c>
      <c r="Q765" s="187">
        <f>_xlfn.XLOOKUP(C765,CPUs!D:D,CPUs!I:I,0)</f>
        <v>4.9000000000000004</v>
      </c>
    </row>
    <row r="766" spans="1:17" ht="25.5" customHeight="1" x14ac:dyDescent="0.25">
      <c r="A766" s="27" t="s">
        <v>3895</v>
      </c>
      <c r="B766" s="27" t="s">
        <v>157</v>
      </c>
      <c r="C766" s="180" t="s">
        <v>3896</v>
      </c>
      <c r="D766" s="27" t="s">
        <v>1648</v>
      </c>
      <c r="E766" s="27" t="s">
        <v>164</v>
      </c>
      <c r="F766" s="150" t="s">
        <v>4737</v>
      </c>
      <c r="G766" s="150"/>
      <c r="H766" s="146">
        <f t="shared" si="77"/>
        <v>85491.46</v>
      </c>
      <c r="I766" s="150"/>
      <c r="J766" s="146">
        <f t="shared" si="78"/>
        <v>17.354766380000001</v>
      </c>
      <c r="K766" s="150"/>
      <c r="L766" s="147">
        <f t="shared" si="79"/>
        <v>17.354766380000001</v>
      </c>
      <c r="M766" s="184">
        <f t="shared" si="80"/>
        <v>2.9573480899065691E-6</v>
      </c>
      <c r="N766" s="149">
        <f t="shared" si="81"/>
        <v>6453747.7563116634</v>
      </c>
      <c r="O766" s="185">
        <f t="shared" si="82"/>
        <v>1.0039542797154661</v>
      </c>
      <c r="P766" s="187">
        <f t="shared" si="85"/>
        <v>85491.46</v>
      </c>
      <c r="Q766" s="187">
        <f>_xlfn.XLOOKUP(C766,CPUs!D:D,CPUs!I:I,0)</f>
        <v>85491.46</v>
      </c>
    </row>
    <row r="767" spans="1:17" ht="24" customHeight="1" x14ac:dyDescent="0.25">
      <c r="A767" s="27" t="s">
        <v>1757</v>
      </c>
      <c r="B767" s="27" t="s">
        <v>196</v>
      </c>
      <c r="C767" s="180" t="s">
        <v>1758</v>
      </c>
      <c r="D767" s="27" t="s">
        <v>1648</v>
      </c>
      <c r="E767" s="27" t="s">
        <v>164</v>
      </c>
      <c r="F767" s="150" t="s">
        <v>4536</v>
      </c>
      <c r="G767" s="150"/>
      <c r="H767" s="146">
        <f t="shared" si="77"/>
        <v>9.3699999999999992</v>
      </c>
      <c r="I767" s="150"/>
      <c r="J767" s="146">
        <f t="shared" si="78"/>
        <v>16.866</v>
      </c>
      <c r="K767" s="150"/>
      <c r="L767" s="147">
        <f t="shared" si="79"/>
        <v>16.866</v>
      </c>
      <c r="M767" s="184">
        <f t="shared" si="80"/>
        <v>2.8740595979353188E-6</v>
      </c>
      <c r="N767" s="149">
        <f t="shared" si="81"/>
        <v>6453764.6223116638</v>
      </c>
      <c r="O767" s="185">
        <f t="shared" si="82"/>
        <v>1.003957153775064</v>
      </c>
      <c r="P767" s="187">
        <f>_xlfn.XLOOKUP(C767,Analítico!D:D,Analítico!I:I,0)</f>
        <v>9.3699999999999992</v>
      </c>
      <c r="Q767" s="187">
        <f>_xlfn.XLOOKUP(C767,CPUs!D:D,CPUs!I:I,0)</f>
        <v>9.3699999999999992</v>
      </c>
    </row>
    <row r="768" spans="1:17" ht="25.5" customHeight="1" x14ac:dyDescent="0.25">
      <c r="A768" s="27" t="s">
        <v>1865</v>
      </c>
      <c r="B768" s="27" t="s">
        <v>162</v>
      </c>
      <c r="C768" s="180" t="s">
        <v>1866</v>
      </c>
      <c r="D768" s="27" t="s">
        <v>1648</v>
      </c>
      <c r="E768" s="27" t="s">
        <v>259</v>
      </c>
      <c r="F768" s="150" t="s">
        <v>4738</v>
      </c>
      <c r="G768" s="150"/>
      <c r="H768" s="146">
        <f t="shared" si="77"/>
        <v>44.93</v>
      </c>
      <c r="I768" s="150"/>
      <c r="J768" s="146">
        <f t="shared" si="78"/>
        <v>16.53424</v>
      </c>
      <c r="K768" s="150"/>
      <c r="L768" s="147">
        <f t="shared" si="79"/>
        <v>16.53424</v>
      </c>
      <c r="M768" s="184">
        <f t="shared" si="80"/>
        <v>2.8175258606999922E-6</v>
      </c>
      <c r="N768" s="149">
        <f t="shared" si="81"/>
        <v>6453781.1565516638</v>
      </c>
      <c r="O768" s="185">
        <f t="shared" si="82"/>
        <v>1.0039599713009246</v>
      </c>
      <c r="P768" s="187">
        <f>_xlfn.XLOOKUP(C768,Analítico!D:D,Analítico!I:I,0)</f>
        <v>44.93</v>
      </c>
      <c r="Q768" s="187">
        <f>_xlfn.XLOOKUP(C768,CPUs!D:D,CPUs!I:I,0)</f>
        <v>44.93</v>
      </c>
    </row>
    <row r="769" spans="1:17" ht="24" customHeight="1" x14ac:dyDescent="0.25">
      <c r="A769" s="27" t="s">
        <v>2356</v>
      </c>
      <c r="B769" s="27" t="s">
        <v>162</v>
      </c>
      <c r="C769" s="180" t="s">
        <v>2357</v>
      </c>
      <c r="D769" s="27" t="s">
        <v>1648</v>
      </c>
      <c r="E769" s="27" t="s">
        <v>164</v>
      </c>
      <c r="F769" s="150" t="s">
        <v>4712</v>
      </c>
      <c r="G769" s="150"/>
      <c r="H769" s="146">
        <f t="shared" si="77"/>
        <v>0.55000000000000004</v>
      </c>
      <c r="I769" s="150"/>
      <c r="J769" s="146">
        <f t="shared" si="78"/>
        <v>16.457100000000001</v>
      </c>
      <c r="K769" s="150"/>
      <c r="L769" s="147">
        <f t="shared" si="79"/>
        <v>16.457100000000001</v>
      </c>
      <c r="M769" s="184">
        <f t="shared" si="80"/>
        <v>2.8043807784407292E-6</v>
      </c>
      <c r="N769" s="149">
        <f t="shared" si="81"/>
        <v>6453797.613651664</v>
      </c>
      <c r="O769" s="185">
        <f t="shared" si="82"/>
        <v>1.0039627756817031</v>
      </c>
      <c r="P769" s="187">
        <f>_xlfn.XLOOKUP(C769,Analítico!D:D,Analítico!I:I,0)</f>
        <v>0.55000000000000004</v>
      </c>
      <c r="Q769" s="187">
        <f>_xlfn.XLOOKUP(C769,CPUs!D:D,CPUs!I:I,0)</f>
        <v>0.55000000000000004</v>
      </c>
    </row>
    <row r="770" spans="1:17" ht="24" customHeight="1" x14ac:dyDescent="0.25">
      <c r="A770" s="27" t="s">
        <v>2285</v>
      </c>
      <c r="B770" s="27" t="s">
        <v>157</v>
      </c>
      <c r="C770" s="180" t="s">
        <v>2286</v>
      </c>
      <c r="D770" s="27" t="s">
        <v>1648</v>
      </c>
      <c r="E770" s="27" t="s">
        <v>164</v>
      </c>
      <c r="F770" s="150" t="s">
        <v>4241</v>
      </c>
      <c r="G770" s="150"/>
      <c r="H770" s="146">
        <f t="shared" si="77"/>
        <v>15.92</v>
      </c>
      <c r="I770" s="150"/>
      <c r="J770" s="146">
        <f t="shared" si="78"/>
        <v>15.92</v>
      </c>
      <c r="K770" s="150"/>
      <c r="L770" s="147">
        <f t="shared" si="79"/>
        <v>15.92</v>
      </c>
      <c r="M770" s="184">
        <f t="shared" si="80"/>
        <v>2.7128559705401564E-6</v>
      </c>
      <c r="N770" s="149">
        <f t="shared" si="81"/>
        <v>6453813.5336516639</v>
      </c>
      <c r="O770" s="185">
        <f t="shared" si="82"/>
        <v>1.0039654885376736</v>
      </c>
      <c r="P770" s="187">
        <f>_xlfn.XLOOKUP(C770,Analítico!D:D,Analítico!I:I,0)</f>
        <v>15.92</v>
      </c>
      <c r="Q770" s="187">
        <f>_xlfn.XLOOKUP(C770,CPUs!D:D,CPUs!I:I,0)</f>
        <v>15.92</v>
      </c>
    </row>
    <row r="771" spans="1:17" ht="24" customHeight="1" x14ac:dyDescent="0.25">
      <c r="A771" s="27" t="s">
        <v>2375</v>
      </c>
      <c r="B771" s="27" t="s">
        <v>157</v>
      </c>
      <c r="C771" s="180" t="s">
        <v>2376</v>
      </c>
      <c r="D771" s="27" t="s">
        <v>1648</v>
      </c>
      <c r="E771" s="27" t="s">
        <v>255</v>
      </c>
      <c r="F771" s="150" t="s">
        <v>4739</v>
      </c>
      <c r="G771" s="150"/>
      <c r="H771" s="146">
        <f t="shared" si="77"/>
        <v>9.7200000000000006</v>
      </c>
      <c r="I771" s="150"/>
      <c r="J771" s="146">
        <f t="shared" si="78"/>
        <v>15.7738104</v>
      </c>
      <c r="K771" s="150"/>
      <c r="L771" s="147">
        <f t="shared" si="79"/>
        <v>15.7738104</v>
      </c>
      <c r="M771" s="184">
        <f t="shared" si="80"/>
        <v>2.6879444548874633E-6</v>
      </c>
      <c r="N771" s="149">
        <f t="shared" si="81"/>
        <v>6453829.3074620636</v>
      </c>
      <c r="O771" s="185">
        <f t="shared" si="82"/>
        <v>1.0039681764821284</v>
      </c>
      <c r="P771" s="187">
        <f>_xlfn.XLOOKUP(C771,Analítico!D:D,Analítico!I:I,0)</f>
        <v>9.7200000000000006</v>
      </c>
      <c r="Q771" s="187">
        <f>_xlfn.XLOOKUP(C771,CPUs!D:D,CPUs!I:I,0)</f>
        <v>9.7200000000000006</v>
      </c>
    </row>
    <row r="772" spans="1:17" ht="39" customHeight="1" x14ac:dyDescent="0.25">
      <c r="A772" s="27" t="s">
        <v>2251</v>
      </c>
      <c r="B772" s="27" t="s">
        <v>157</v>
      </c>
      <c r="C772" s="180" t="s">
        <v>2252</v>
      </c>
      <c r="D772" s="27" t="s">
        <v>1648</v>
      </c>
      <c r="E772" s="27" t="s">
        <v>164</v>
      </c>
      <c r="F772" s="150" t="s">
        <v>4330</v>
      </c>
      <c r="G772" s="150"/>
      <c r="H772" s="146">
        <f t="shared" si="77"/>
        <v>3.12</v>
      </c>
      <c r="I772" s="150"/>
      <c r="J772" s="146">
        <f t="shared" si="78"/>
        <v>15.600000000000001</v>
      </c>
      <c r="K772" s="150"/>
      <c r="L772" s="147">
        <f t="shared" si="79"/>
        <v>15.600000000000001</v>
      </c>
      <c r="M772" s="184">
        <f t="shared" si="80"/>
        <v>2.6583262022880933E-6</v>
      </c>
      <c r="N772" s="149">
        <f t="shared" si="81"/>
        <v>6453844.9074620632</v>
      </c>
      <c r="O772" s="185">
        <f t="shared" si="82"/>
        <v>1.0039708348083307</v>
      </c>
      <c r="P772" s="187">
        <f>_xlfn.XLOOKUP(C772,Analítico!D:D,Analítico!I:I,0)</f>
        <v>3.12</v>
      </c>
      <c r="Q772" s="187">
        <f>_xlfn.XLOOKUP(C772,CPUs!D:D,CPUs!I:I,0)</f>
        <v>3.12</v>
      </c>
    </row>
    <row r="773" spans="1:17" ht="39" customHeight="1" x14ac:dyDescent="0.25">
      <c r="A773" s="27" t="s">
        <v>3975</v>
      </c>
      <c r="B773" s="27" t="s">
        <v>157</v>
      </c>
      <c r="C773" s="180" t="s">
        <v>3976</v>
      </c>
      <c r="D773" s="27" t="s">
        <v>1648</v>
      </c>
      <c r="E773" s="27" t="s">
        <v>1802</v>
      </c>
      <c r="F773" s="150" t="s">
        <v>4740</v>
      </c>
      <c r="G773" s="150"/>
      <c r="H773" s="146">
        <f t="shared" si="77"/>
        <v>197.91</v>
      </c>
      <c r="I773" s="150"/>
      <c r="J773" s="146">
        <f t="shared" si="78"/>
        <v>15.806517551999999</v>
      </c>
      <c r="K773" s="150"/>
      <c r="L773" s="147">
        <f t="shared" si="79"/>
        <v>15.806517551999999</v>
      </c>
      <c r="M773" s="184">
        <f t="shared" si="80"/>
        <v>2.6935179343210413E-6</v>
      </c>
      <c r="N773" s="149">
        <f t="shared" si="81"/>
        <v>6453860.7139796149</v>
      </c>
      <c r="O773" s="185">
        <f t="shared" si="82"/>
        <v>1.003973528326265</v>
      </c>
      <c r="P773" s="187">
        <f>Q773</f>
        <v>197.91</v>
      </c>
      <c r="Q773" s="187">
        <f>_xlfn.XLOOKUP(C773,CPUs!D:D,CPUs!I:I,0)</f>
        <v>197.91</v>
      </c>
    </row>
    <row r="774" spans="1:17" ht="25.5" customHeight="1" x14ac:dyDescent="0.25">
      <c r="A774" s="27" t="s">
        <v>2487</v>
      </c>
      <c r="B774" s="27" t="s">
        <v>157</v>
      </c>
      <c r="C774" s="180" t="s">
        <v>2488</v>
      </c>
      <c r="D774" s="27" t="s">
        <v>1648</v>
      </c>
      <c r="E774" s="27" t="s">
        <v>164</v>
      </c>
      <c r="F774" s="150" t="s">
        <v>4410</v>
      </c>
      <c r="G774" s="150"/>
      <c r="H774" s="146">
        <f t="shared" si="77"/>
        <v>3.87</v>
      </c>
      <c r="I774" s="150"/>
      <c r="J774" s="146">
        <f t="shared" si="78"/>
        <v>15.48</v>
      </c>
      <c r="K774" s="150"/>
      <c r="L774" s="147">
        <f t="shared" si="79"/>
        <v>15.48</v>
      </c>
      <c r="M774" s="184">
        <f t="shared" si="80"/>
        <v>2.6378775391935692E-6</v>
      </c>
      <c r="N774" s="149">
        <f t="shared" si="81"/>
        <v>6453876.1939796153</v>
      </c>
      <c r="O774" s="185">
        <f t="shared" si="82"/>
        <v>1.0039761662038043</v>
      </c>
      <c r="P774" s="187">
        <f>_xlfn.XLOOKUP(C774,Analítico!D:D,Analítico!I:I,0)</f>
        <v>3.87</v>
      </c>
      <c r="Q774" s="187">
        <f>_xlfn.XLOOKUP(C774,CPUs!D:D,CPUs!I:I,0)</f>
        <v>3.87</v>
      </c>
    </row>
    <row r="775" spans="1:17" ht="24" customHeight="1" x14ac:dyDescent="0.25">
      <c r="A775" s="27" t="s">
        <v>1747</v>
      </c>
      <c r="B775" s="27" t="s">
        <v>196</v>
      </c>
      <c r="C775" s="180" t="s">
        <v>1748</v>
      </c>
      <c r="D775" s="27" t="s">
        <v>1648</v>
      </c>
      <c r="E775" s="27" t="s">
        <v>164</v>
      </c>
      <c r="F775" s="150" t="s">
        <v>4536</v>
      </c>
      <c r="G775" s="150"/>
      <c r="H775" s="146">
        <f t="shared" ref="H775:H838" si="86">P775</f>
        <v>8.4</v>
      </c>
      <c r="I775" s="150"/>
      <c r="J775" s="146">
        <f t="shared" ref="J775:J838" si="87">F775*H775</f>
        <v>15.120000000000001</v>
      </c>
      <c r="K775" s="150"/>
      <c r="L775" s="147">
        <f t="shared" ref="L775:L838" si="88">J775+K775</f>
        <v>15.120000000000001</v>
      </c>
      <c r="M775" s="184">
        <f t="shared" ref="M775:M838" si="89">L775/$M$909</f>
        <v>2.5765315499099982E-6</v>
      </c>
      <c r="N775" s="149">
        <f t="shared" si="81"/>
        <v>6453891.3139796155</v>
      </c>
      <c r="O775" s="185">
        <f t="shared" si="82"/>
        <v>1.0039787427353541</v>
      </c>
      <c r="P775" s="187">
        <f>_xlfn.XLOOKUP(C775,Analítico!D:D,Analítico!I:I,0)</f>
        <v>8.4</v>
      </c>
      <c r="Q775" s="187">
        <f>_xlfn.XLOOKUP(C775,CPUs!D:D,CPUs!I:I,0)</f>
        <v>8.4</v>
      </c>
    </row>
    <row r="776" spans="1:17" ht="25.5" customHeight="1" x14ac:dyDescent="0.25">
      <c r="A776" s="27" t="s">
        <v>3413</v>
      </c>
      <c r="B776" s="27" t="s">
        <v>157</v>
      </c>
      <c r="C776" s="180" t="s">
        <v>3414</v>
      </c>
      <c r="D776" s="27" t="s">
        <v>1648</v>
      </c>
      <c r="E776" s="27" t="s">
        <v>212</v>
      </c>
      <c r="F776" s="150" t="s">
        <v>4741</v>
      </c>
      <c r="G776" s="150"/>
      <c r="H776" s="146">
        <f t="shared" si="86"/>
        <v>126.09</v>
      </c>
      <c r="I776" s="150"/>
      <c r="J776" s="146">
        <f t="shared" si="87"/>
        <v>15.073302959999999</v>
      </c>
      <c r="K776" s="150"/>
      <c r="L776" s="147">
        <f t="shared" si="88"/>
        <v>15.073302959999999</v>
      </c>
      <c r="M776" s="184">
        <f t="shared" si="89"/>
        <v>2.5685741162560686E-6</v>
      </c>
      <c r="N776" s="149">
        <f t="shared" ref="N776:N839" si="90">N775+L776</f>
        <v>6453906.3872825755</v>
      </c>
      <c r="O776" s="185">
        <f t="shared" ref="O776:O839" si="91">M776+O775</f>
        <v>1.0039813113094704</v>
      </c>
      <c r="P776" s="187">
        <f>Q776</f>
        <v>126.09</v>
      </c>
      <c r="Q776" s="187">
        <f>_xlfn.XLOOKUP(C776,CPUs!D:D,CPUs!I:I,0)</f>
        <v>126.09</v>
      </c>
    </row>
    <row r="777" spans="1:17" ht="25.5" customHeight="1" x14ac:dyDescent="0.25">
      <c r="A777" s="27" t="s">
        <v>1685</v>
      </c>
      <c r="B777" s="27" t="s">
        <v>196</v>
      </c>
      <c r="C777" s="180" t="s">
        <v>1686</v>
      </c>
      <c r="D777" s="27" t="s">
        <v>1648</v>
      </c>
      <c r="E777" s="27" t="s">
        <v>259</v>
      </c>
      <c r="F777" s="150" t="s">
        <v>4742</v>
      </c>
      <c r="G777" s="150"/>
      <c r="H777" s="146">
        <f t="shared" si="86"/>
        <v>0.88</v>
      </c>
      <c r="I777" s="150"/>
      <c r="J777" s="146">
        <f t="shared" si="87"/>
        <v>14.556960000000002</v>
      </c>
      <c r="K777" s="150"/>
      <c r="L777" s="147">
        <f t="shared" si="88"/>
        <v>14.556960000000002</v>
      </c>
      <c r="M777" s="184">
        <f t="shared" si="89"/>
        <v>2.4805864226704923E-6</v>
      </c>
      <c r="N777" s="149">
        <f t="shared" si="90"/>
        <v>6453920.9442425752</v>
      </c>
      <c r="O777" s="185">
        <f t="shared" si="91"/>
        <v>1.0039837918958932</v>
      </c>
      <c r="P777" s="187">
        <f>_xlfn.XLOOKUP(C777,Analítico!D:D,Analítico!I:I,0)</f>
        <v>0.88</v>
      </c>
      <c r="Q777" s="187">
        <f>_xlfn.XLOOKUP(C777,CPUs!D:D,CPUs!I:I,0)</f>
        <v>0.88</v>
      </c>
    </row>
    <row r="778" spans="1:17" ht="24" customHeight="1" x14ac:dyDescent="0.25">
      <c r="A778" s="27" t="s">
        <v>2164</v>
      </c>
      <c r="B778" s="27" t="s">
        <v>162</v>
      </c>
      <c r="C778" s="180" t="s">
        <v>2165</v>
      </c>
      <c r="D778" s="27" t="s">
        <v>1648</v>
      </c>
      <c r="E778" s="27" t="s">
        <v>255</v>
      </c>
      <c r="F778" s="150" t="s">
        <v>4743</v>
      </c>
      <c r="G778" s="150"/>
      <c r="H778" s="146">
        <f t="shared" si="86"/>
        <v>0.18</v>
      </c>
      <c r="I778" s="150"/>
      <c r="J778" s="146">
        <f t="shared" si="87"/>
        <v>14.061959999999999</v>
      </c>
      <c r="K778" s="150"/>
      <c r="L778" s="147">
        <f t="shared" si="88"/>
        <v>14.061959999999999</v>
      </c>
      <c r="M778" s="184">
        <f t="shared" si="89"/>
        <v>2.3962356874055814E-6</v>
      </c>
      <c r="N778" s="149">
        <f t="shared" si="90"/>
        <v>6453935.0062025748</v>
      </c>
      <c r="O778" s="185">
        <f t="shared" si="91"/>
        <v>1.0039861881315806</v>
      </c>
      <c r="P778" s="187">
        <f>_xlfn.XLOOKUP(C778,Analítico!D:D,Analítico!I:I,0)</f>
        <v>0.18</v>
      </c>
      <c r="Q778" s="187">
        <f>_xlfn.XLOOKUP(C778,CPUs!D:D,CPUs!I:I,0)</f>
        <v>0.18</v>
      </c>
    </row>
    <row r="779" spans="1:17" ht="24" customHeight="1" x14ac:dyDescent="0.25">
      <c r="A779" s="27" t="s">
        <v>2731</v>
      </c>
      <c r="B779" s="27" t="s">
        <v>157</v>
      </c>
      <c r="C779" s="180" t="s">
        <v>2732</v>
      </c>
      <c r="D779" s="27" t="s">
        <v>1648</v>
      </c>
      <c r="E779" s="27" t="s">
        <v>164</v>
      </c>
      <c r="F779" s="150" t="s">
        <v>4336</v>
      </c>
      <c r="G779" s="150"/>
      <c r="H779" s="146">
        <f t="shared" si="86"/>
        <v>1.44</v>
      </c>
      <c r="I779" s="150"/>
      <c r="J779" s="146">
        <f t="shared" si="87"/>
        <v>14.399999999999999</v>
      </c>
      <c r="K779" s="150"/>
      <c r="L779" s="147">
        <f t="shared" si="88"/>
        <v>14.399999999999999</v>
      </c>
      <c r="M779" s="184">
        <f t="shared" si="89"/>
        <v>2.453839571342855E-6</v>
      </c>
      <c r="N779" s="149">
        <f t="shared" si="90"/>
        <v>6453949.4062025752</v>
      </c>
      <c r="O779" s="185">
        <f t="shared" si="91"/>
        <v>1.0039886419711519</v>
      </c>
      <c r="P779" s="187">
        <f>_xlfn.XLOOKUP(C779,Analítico!D:D,Analítico!I:I,0)</f>
        <v>1.44</v>
      </c>
      <c r="Q779" s="187">
        <f>_xlfn.XLOOKUP(C779,CPUs!D:D,CPUs!I:I,0)</f>
        <v>1.44</v>
      </c>
    </row>
    <row r="780" spans="1:17" ht="25.5" customHeight="1" x14ac:dyDescent="0.25">
      <c r="A780" s="27" t="s">
        <v>2742</v>
      </c>
      <c r="B780" s="27" t="s">
        <v>157</v>
      </c>
      <c r="C780" s="180" t="s">
        <v>2743</v>
      </c>
      <c r="D780" s="27" t="s">
        <v>1648</v>
      </c>
      <c r="E780" s="27" t="s">
        <v>164</v>
      </c>
      <c r="F780" s="150" t="s">
        <v>4385</v>
      </c>
      <c r="G780" s="150"/>
      <c r="H780" s="146">
        <f t="shared" si="86"/>
        <v>2.37</v>
      </c>
      <c r="I780" s="150"/>
      <c r="J780" s="146">
        <f t="shared" si="87"/>
        <v>14.22</v>
      </c>
      <c r="K780" s="150"/>
      <c r="L780" s="147">
        <f t="shared" si="88"/>
        <v>14.22</v>
      </c>
      <c r="M780" s="184">
        <f t="shared" si="89"/>
        <v>2.4231665767010695E-6</v>
      </c>
      <c r="N780" s="149">
        <f t="shared" si="90"/>
        <v>6453963.6262025749</v>
      </c>
      <c r="O780" s="185">
        <f t="shared" si="91"/>
        <v>1.0039910651377286</v>
      </c>
      <c r="P780" s="187">
        <f>_xlfn.XLOOKUP(C780,Analítico!D:D,Analítico!I:I,0)</f>
        <v>2.37</v>
      </c>
      <c r="Q780" s="187">
        <f>_xlfn.XLOOKUP(C780,CPUs!D:D,CPUs!I:I,0)</f>
        <v>2.37</v>
      </c>
    </row>
    <row r="781" spans="1:17" ht="39" customHeight="1" x14ac:dyDescent="0.25">
      <c r="A781" s="27" t="s">
        <v>2283</v>
      </c>
      <c r="B781" s="27" t="s">
        <v>157</v>
      </c>
      <c r="C781" s="180" t="s">
        <v>2284</v>
      </c>
      <c r="D781" s="27" t="s">
        <v>1648</v>
      </c>
      <c r="E781" s="27" t="s">
        <v>164</v>
      </c>
      <c r="F781" s="150" t="s">
        <v>4410</v>
      </c>
      <c r="G781" s="150"/>
      <c r="H781" s="146">
        <f t="shared" si="86"/>
        <v>3.55</v>
      </c>
      <c r="I781" s="150"/>
      <c r="J781" s="146">
        <f t="shared" si="87"/>
        <v>14.2</v>
      </c>
      <c r="K781" s="150"/>
      <c r="L781" s="147">
        <f t="shared" si="88"/>
        <v>14.2</v>
      </c>
      <c r="M781" s="184">
        <f t="shared" si="89"/>
        <v>2.4197584661853151E-6</v>
      </c>
      <c r="N781" s="149">
        <f t="shared" si="90"/>
        <v>6453977.8262025751</v>
      </c>
      <c r="O781" s="185">
        <f t="shared" si="91"/>
        <v>1.0039934848961949</v>
      </c>
      <c r="P781" s="187">
        <f>_xlfn.XLOOKUP(C781,Analítico!D:D,Analítico!I:I,0)</f>
        <v>3.55</v>
      </c>
      <c r="Q781" s="187">
        <f>_xlfn.XLOOKUP(C781,CPUs!D:D,CPUs!I:I,0)</f>
        <v>3.55</v>
      </c>
    </row>
    <row r="782" spans="1:17" ht="25.5" customHeight="1" x14ac:dyDescent="0.25">
      <c r="A782" s="27" t="s">
        <v>2515</v>
      </c>
      <c r="B782" s="27" t="s">
        <v>157</v>
      </c>
      <c r="C782" s="180" t="s">
        <v>2516</v>
      </c>
      <c r="D782" s="27" t="s">
        <v>1648</v>
      </c>
      <c r="E782" s="27" t="s">
        <v>164</v>
      </c>
      <c r="F782" s="150" t="s">
        <v>4433</v>
      </c>
      <c r="G782" s="150"/>
      <c r="H782" s="146">
        <f t="shared" si="86"/>
        <v>4.7</v>
      </c>
      <c r="I782" s="150"/>
      <c r="J782" s="146">
        <f t="shared" si="87"/>
        <v>14.100000000000001</v>
      </c>
      <c r="K782" s="150"/>
      <c r="L782" s="147">
        <f t="shared" si="88"/>
        <v>14.100000000000001</v>
      </c>
      <c r="M782" s="184">
        <f t="shared" si="89"/>
        <v>2.4027179136065459E-6</v>
      </c>
      <c r="N782" s="149">
        <f t="shared" si="90"/>
        <v>6453991.9262025747</v>
      </c>
      <c r="O782" s="185">
        <f t="shared" si="91"/>
        <v>1.0039958876141084</v>
      </c>
      <c r="P782" s="187">
        <f>_xlfn.XLOOKUP(C782,Analítico!D:D,Analítico!I:I,0)</f>
        <v>4.7</v>
      </c>
      <c r="Q782" s="187">
        <f>_xlfn.XLOOKUP(C782,CPUs!D:D,CPUs!I:I,0)</f>
        <v>4.7</v>
      </c>
    </row>
    <row r="783" spans="1:17" ht="25.5" customHeight="1" x14ac:dyDescent="0.25">
      <c r="A783" s="27" t="s">
        <v>2377</v>
      </c>
      <c r="B783" s="27" t="s">
        <v>157</v>
      </c>
      <c r="C783" s="180" t="s">
        <v>2378</v>
      </c>
      <c r="D783" s="27" t="s">
        <v>1648</v>
      </c>
      <c r="E783" s="27" t="s">
        <v>255</v>
      </c>
      <c r="F783" s="150" t="s">
        <v>4744</v>
      </c>
      <c r="G783" s="150"/>
      <c r="H783" s="146">
        <f t="shared" si="86"/>
        <v>3.4</v>
      </c>
      <c r="I783" s="150"/>
      <c r="J783" s="146">
        <f t="shared" si="87"/>
        <v>13.9897454</v>
      </c>
      <c r="K783" s="150"/>
      <c r="L783" s="147">
        <f t="shared" si="88"/>
        <v>13.9897454</v>
      </c>
      <c r="M783" s="184">
        <f t="shared" si="89"/>
        <v>2.3839299205230334E-6</v>
      </c>
      <c r="N783" s="149">
        <f t="shared" si="90"/>
        <v>6454005.9159479747</v>
      </c>
      <c r="O783" s="185">
        <f t="shared" si="91"/>
        <v>1.003998271544029</v>
      </c>
      <c r="P783" s="187">
        <f>_xlfn.XLOOKUP(C783,Analítico!D:D,Analítico!I:I,0)</f>
        <v>3.4</v>
      </c>
      <c r="Q783" s="187">
        <f>_xlfn.XLOOKUP(C783,CPUs!D:D,CPUs!I:I,0)</f>
        <v>3.4</v>
      </c>
    </row>
    <row r="784" spans="1:17" ht="25.5" customHeight="1" x14ac:dyDescent="0.25">
      <c r="A784" s="27" t="s">
        <v>3762</v>
      </c>
      <c r="B784" s="27" t="s">
        <v>157</v>
      </c>
      <c r="C784" s="180" t="s">
        <v>3763</v>
      </c>
      <c r="D784" s="27" t="s">
        <v>1643</v>
      </c>
      <c r="E784" s="27" t="s">
        <v>164</v>
      </c>
      <c r="F784" s="150" t="s">
        <v>4745</v>
      </c>
      <c r="G784" s="150"/>
      <c r="H784" s="146">
        <f t="shared" si="86"/>
        <v>224</v>
      </c>
      <c r="I784" s="150"/>
      <c r="J784" s="146">
        <f t="shared" si="87"/>
        <v>13.5656192</v>
      </c>
      <c r="K784" s="150"/>
      <c r="L784" s="147">
        <f t="shared" si="88"/>
        <v>13.5656192</v>
      </c>
      <c r="M784" s="184">
        <f t="shared" si="89"/>
        <v>2.3116564724116948E-6</v>
      </c>
      <c r="N784" s="149">
        <f t="shared" si="90"/>
        <v>6454019.4815671742</v>
      </c>
      <c r="O784" s="185">
        <f t="shared" si="91"/>
        <v>1.0040005832005015</v>
      </c>
      <c r="P784" s="187">
        <f>Q784</f>
        <v>224</v>
      </c>
      <c r="Q784" s="187">
        <f>_xlfn.XLOOKUP(C784,CPUs!D:D,CPUs!I:I,0)</f>
        <v>224</v>
      </c>
    </row>
    <row r="785" spans="1:17" ht="25.5" customHeight="1" x14ac:dyDescent="0.25">
      <c r="A785" s="27" t="s">
        <v>1705</v>
      </c>
      <c r="B785" s="27" t="s">
        <v>196</v>
      </c>
      <c r="C785" s="180" t="s">
        <v>1706</v>
      </c>
      <c r="D785" s="27" t="s">
        <v>1648</v>
      </c>
      <c r="E785" s="27" t="s">
        <v>164</v>
      </c>
      <c r="F785" s="150" t="s">
        <v>4280</v>
      </c>
      <c r="G785" s="150"/>
      <c r="H785" s="146">
        <f t="shared" si="86"/>
        <v>1.02</v>
      </c>
      <c r="I785" s="150"/>
      <c r="J785" s="146">
        <f t="shared" si="87"/>
        <v>18.36</v>
      </c>
      <c r="K785" s="150"/>
      <c r="L785" s="147">
        <f t="shared" si="88"/>
        <v>18.36</v>
      </c>
      <c r="M785" s="184">
        <f t="shared" si="89"/>
        <v>3.1286454534621404E-6</v>
      </c>
      <c r="N785" s="149">
        <f t="shared" si="90"/>
        <v>6454037.8415671745</v>
      </c>
      <c r="O785" s="185">
        <f t="shared" si="91"/>
        <v>1.0040037118459548</v>
      </c>
      <c r="P785" s="187">
        <f>_xlfn.XLOOKUP(C785,Analítico!D:D,Analítico!I:I,0)</f>
        <v>1.02</v>
      </c>
      <c r="Q785" s="187">
        <f>_xlfn.XLOOKUP(C785,CPUs!D:D,CPUs!I:I,0)</f>
        <v>1.02</v>
      </c>
    </row>
    <row r="786" spans="1:17" ht="25.5" customHeight="1" x14ac:dyDescent="0.25">
      <c r="A786" s="27" t="s">
        <v>1986</v>
      </c>
      <c r="B786" s="27" t="s">
        <v>157</v>
      </c>
      <c r="C786" s="180" t="s">
        <v>1987</v>
      </c>
      <c r="D786" s="27" t="s">
        <v>1648</v>
      </c>
      <c r="E786" s="27" t="s">
        <v>259</v>
      </c>
      <c r="F786" s="150" t="s">
        <v>4746</v>
      </c>
      <c r="G786" s="150"/>
      <c r="H786" s="146">
        <f t="shared" si="86"/>
        <v>22.11</v>
      </c>
      <c r="I786" s="150"/>
      <c r="J786" s="146">
        <f t="shared" si="87"/>
        <v>12.8322018</v>
      </c>
      <c r="K786" s="150"/>
      <c r="L786" s="147">
        <f t="shared" si="88"/>
        <v>12.8322018</v>
      </c>
      <c r="M786" s="184">
        <f t="shared" si="89"/>
        <v>2.186678094742848E-6</v>
      </c>
      <c r="N786" s="149">
        <f t="shared" si="90"/>
        <v>6454050.6737689748</v>
      </c>
      <c r="O786" s="185">
        <f t="shared" si="91"/>
        <v>1.0040058985240496</v>
      </c>
      <c r="P786" s="187">
        <f>_xlfn.XLOOKUP(C786,Analítico!D:D,Analítico!I:I,0)</f>
        <v>22.11</v>
      </c>
      <c r="Q786" s="187">
        <f>_xlfn.XLOOKUP(C786,CPUs!D:D,CPUs!I:I,0)</f>
        <v>22.11</v>
      </c>
    </row>
    <row r="787" spans="1:17" ht="39" customHeight="1" x14ac:dyDescent="0.25">
      <c r="A787" s="27" t="s">
        <v>2348</v>
      </c>
      <c r="B787" s="27" t="s">
        <v>162</v>
      </c>
      <c r="C787" s="180" t="s">
        <v>2349</v>
      </c>
      <c r="D787" s="27" t="s">
        <v>1648</v>
      </c>
      <c r="E787" s="27" t="s">
        <v>164</v>
      </c>
      <c r="F787" s="150" t="s">
        <v>4747</v>
      </c>
      <c r="G787" s="150"/>
      <c r="H787" s="146">
        <f t="shared" si="86"/>
        <v>3.24</v>
      </c>
      <c r="I787" s="150"/>
      <c r="J787" s="146">
        <f t="shared" si="87"/>
        <v>12.79152</v>
      </c>
      <c r="K787" s="150"/>
      <c r="L787" s="147">
        <f t="shared" si="88"/>
        <v>12.79152</v>
      </c>
      <c r="M787" s="184">
        <f t="shared" si="89"/>
        <v>2.1797456912238584E-6</v>
      </c>
      <c r="N787" s="149">
        <f t="shared" si="90"/>
        <v>6454063.4652889753</v>
      </c>
      <c r="O787" s="185">
        <f t="shared" si="91"/>
        <v>1.0040080782697409</v>
      </c>
      <c r="P787" s="187">
        <f>_xlfn.XLOOKUP(C787,Analítico!D:D,Analítico!I:I,0)</f>
        <v>3.24</v>
      </c>
      <c r="Q787" s="187">
        <f>_xlfn.XLOOKUP(C787,CPUs!D:D,CPUs!I:I,0)</f>
        <v>3.24</v>
      </c>
    </row>
    <row r="788" spans="1:17" ht="24" customHeight="1" x14ac:dyDescent="0.25">
      <c r="A788" s="27" t="s">
        <v>2473</v>
      </c>
      <c r="B788" s="27" t="s">
        <v>204</v>
      </c>
      <c r="C788" s="180" t="s">
        <v>2474</v>
      </c>
      <c r="D788" s="27" t="s">
        <v>1648</v>
      </c>
      <c r="E788" s="27" t="s">
        <v>2078</v>
      </c>
      <c r="F788" s="150" t="s">
        <v>4748</v>
      </c>
      <c r="G788" s="150"/>
      <c r="H788" s="146">
        <f t="shared" si="86"/>
        <v>7.38</v>
      </c>
      <c r="I788" s="150"/>
      <c r="J788" s="146">
        <f t="shared" si="87"/>
        <v>12.749688000000001</v>
      </c>
      <c r="K788" s="150"/>
      <c r="L788" s="147">
        <f t="shared" si="88"/>
        <v>12.749688000000001</v>
      </c>
      <c r="M788" s="184">
        <f t="shared" si="89"/>
        <v>2.1726172872691073E-6</v>
      </c>
      <c r="N788" s="149">
        <f t="shared" si="90"/>
        <v>6454076.2149769757</v>
      </c>
      <c r="O788" s="185">
        <f t="shared" si="91"/>
        <v>1.0040102508870281</v>
      </c>
      <c r="P788" s="187">
        <f>_xlfn.XLOOKUP(C788,Analítico!D:D,Analítico!I:I,0)</f>
        <v>7.38</v>
      </c>
      <c r="Q788" s="187">
        <f>_xlfn.XLOOKUP(C788,CPUs!D:D,CPUs!I:I,0)</f>
        <v>7.38</v>
      </c>
    </row>
    <row r="789" spans="1:17" ht="25.5" customHeight="1" x14ac:dyDescent="0.25">
      <c r="A789" s="27" t="s">
        <v>3393</v>
      </c>
      <c r="B789" s="27" t="s">
        <v>157</v>
      </c>
      <c r="C789" s="180" t="s">
        <v>3394</v>
      </c>
      <c r="D789" s="27" t="s">
        <v>1665</v>
      </c>
      <c r="E789" s="27" t="s">
        <v>266</v>
      </c>
      <c r="F789" s="150" t="s">
        <v>4749</v>
      </c>
      <c r="G789" s="150"/>
      <c r="H789" s="146">
        <f t="shared" si="86"/>
        <v>11.7</v>
      </c>
      <c r="I789" s="150"/>
      <c r="J789" s="146">
        <f t="shared" si="87"/>
        <v>12.78093726</v>
      </c>
      <c r="K789" s="150"/>
      <c r="L789" s="147">
        <f t="shared" si="88"/>
        <v>12.78093726</v>
      </c>
      <c r="M789" s="184">
        <f t="shared" si="89"/>
        <v>2.1779423338498837E-6</v>
      </c>
      <c r="N789" s="149">
        <f t="shared" si="90"/>
        <v>6454088.9959142357</v>
      </c>
      <c r="O789" s="185">
        <f t="shared" si="91"/>
        <v>1.0040124288293619</v>
      </c>
      <c r="P789" s="187">
        <f>Q789</f>
        <v>11.7</v>
      </c>
      <c r="Q789" s="187">
        <f>_xlfn.XLOOKUP(C789,CPUs!D:D,CPUs!I:I,0)</f>
        <v>11.7</v>
      </c>
    </row>
    <row r="790" spans="1:17" ht="25.5" customHeight="1" x14ac:dyDescent="0.25">
      <c r="A790" s="27" t="s">
        <v>2748</v>
      </c>
      <c r="B790" s="27" t="s">
        <v>157</v>
      </c>
      <c r="C790" s="180" t="s">
        <v>2749</v>
      </c>
      <c r="D790" s="27" t="s">
        <v>1648</v>
      </c>
      <c r="E790" s="27" t="s">
        <v>164</v>
      </c>
      <c r="F790" s="150" t="s">
        <v>4241</v>
      </c>
      <c r="G790" s="150"/>
      <c r="H790" s="146">
        <f t="shared" si="86"/>
        <v>12.32</v>
      </c>
      <c r="I790" s="150"/>
      <c r="J790" s="146">
        <f t="shared" si="87"/>
        <v>12.32</v>
      </c>
      <c r="K790" s="150"/>
      <c r="L790" s="147">
        <f t="shared" si="88"/>
        <v>12.32</v>
      </c>
      <c r="M790" s="184">
        <f t="shared" si="89"/>
        <v>2.0993960777044428E-6</v>
      </c>
      <c r="N790" s="149">
        <f t="shared" si="90"/>
        <v>6454101.315914236</v>
      </c>
      <c r="O790" s="185">
        <f t="shared" si="91"/>
        <v>1.0040145282254396</v>
      </c>
      <c r="P790" s="187">
        <f>_xlfn.XLOOKUP(C790,Analítico!D:D,Analítico!I:I,0)</f>
        <v>12.32</v>
      </c>
      <c r="Q790" s="187">
        <f>_xlfn.XLOOKUP(C790,CPUs!D:D,CPUs!I:I,0)</f>
        <v>12.32</v>
      </c>
    </row>
    <row r="791" spans="1:17" ht="25.5" customHeight="1" x14ac:dyDescent="0.25">
      <c r="A791" s="27" t="s">
        <v>2755</v>
      </c>
      <c r="B791" s="27" t="s">
        <v>162</v>
      </c>
      <c r="C791" s="180" t="s">
        <v>2756</v>
      </c>
      <c r="D791" s="27" t="s">
        <v>1648</v>
      </c>
      <c r="E791" s="27" t="s">
        <v>164</v>
      </c>
      <c r="F791" s="150" t="s">
        <v>4241</v>
      </c>
      <c r="G791" s="150"/>
      <c r="H791" s="146">
        <f t="shared" si="86"/>
        <v>11.86</v>
      </c>
      <c r="I791" s="150"/>
      <c r="J791" s="146">
        <f t="shared" si="87"/>
        <v>11.86</v>
      </c>
      <c r="K791" s="150"/>
      <c r="L791" s="147">
        <f t="shared" si="88"/>
        <v>11.86</v>
      </c>
      <c r="M791" s="184">
        <f t="shared" si="89"/>
        <v>2.0210095358421013E-6</v>
      </c>
      <c r="N791" s="149">
        <f t="shared" si="90"/>
        <v>6454113.1759142363</v>
      </c>
      <c r="O791" s="185">
        <f t="shared" si="91"/>
        <v>1.0040165492349755</v>
      </c>
      <c r="P791" s="187">
        <f>_xlfn.XLOOKUP(C791,Analítico!D:D,Analítico!I:I,0)</f>
        <v>11.86</v>
      </c>
      <c r="Q791" s="187">
        <f>_xlfn.XLOOKUP(C791,CPUs!D:D,CPUs!I:I,0)</f>
        <v>11.86</v>
      </c>
    </row>
    <row r="792" spans="1:17" ht="24" customHeight="1" x14ac:dyDescent="0.25">
      <c r="A792" s="27" t="s">
        <v>2471</v>
      </c>
      <c r="B792" s="27" t="s">
        <v>204</v>
      </c>
      <c r="C792" s="180" t="s">
        <v>2472</v>
      </c>
      <c r="D792" s="27" t="s">
        <v>1648</v>
      </c>
      <c r="E792" s="27" t="s">
        <v>808</v>
      </c>
      <c r="F792" s="150" t="s">
        <v>4750</v>
      </c>
      <c r="G792" s="150"/>
      <c r="H792" s="146">
        <f t="shared" si="86"/>
        <v>14.42</v>
      </c>
      <c r="I792" s="150"/>
      <c r="J792" s="146">
        <f t="shared" si="87"/>
        <v>11.835936</v>
      </c>
      <c r="K792" s="150"/>
      <c r="L792" s="147">
        <f t="shared" si="88"/>
        <v>11.835936</v>
      </c>
      <c r="M792" s="184">
        <f t="shared" si="89"/>
        <v>2.0169088972695463E-6</v>
      </c>
      <c r="N792" s="149">
        <f t="shared" si="90"/>
        <v>6454125.011850236</v>
      </c>
      <c r="O792" s="185">
        <f t="shared" si="91"/>
        <v>1.0040185661438727</v>
      </c>
      <c r="P792" s="187">
        <f>_xlfn.XLOOKUP(C792,Analítico!D:D,Analítico!I:I,0)</f>
        <v>14.42</v>
      </c>
      <c r="Q792" s="187">
        <f>_xlfn.XLOOKUP(C792,CPUs!D:D,CPUs!I:I,0)</f>
        <v>14.42</v>
      </c>
    </row>
    <row r="793" spans="1:17" ht="25.5" customHeight="1" x14ac:dyDescent="0.25">
      <c r="A793" s="27" t="s">
        <v>3748</v>
      </c>
      <c r="B793" s="27" t="s">
        <v>594</v>
      </c>
      <c r="C793" s="180" t="s">
        <v>3749</v>
      </c>
      <c r="D793" s="27" t="s">
        <v>1648</v>
      </c>
      <c r="E793" s="27" t="s">
        <v>596</v>
      </c>
      <c r="F793" s="150" t="s">
        <v>4724</v>
      </c>
      <c r="G793" s="150"/>
      <c r="H793" s="146">
        <f t="shared" si="86"/>
        <v>11.98</v>
      </c>
      <c r="I793" s="150"/>
      <c r="J793" s="146">
        <f t="shared" si="87"/>
        <v>11.33446968</v>
      </c>
      <c r="K793" s="150"/>
      <c r="L793" s="147">
        <f t="shared" si="88"/>
        <v>11.33446968</v>
      </c>
      <c r="M793" s="184">
        <f t="shared" si="89"/>
        <v>1.9314562653451241E-6</v>
      </c>
      <c r="N793" s="149">
        <f t="shared" si="90"/>
        <v>6454136.3463199157</v>
      </c>
      <c r="O793" s="185">
        <f t="shared" si="91"/>
        <v>1.0040204976001381</v>
      </c>
      <c r="P793" s="187">
        <f>Q793</f>
        <v>11.98</v>
      </c>
      <c r="Q793" s="187">
        <f>_xlfn.XLOOKUP(C793,CPUs!D:D,CPUs!I:I,0)</f>
        <v>11.98</v>
      </c>
    </row>
    <row r="794" spans="1:17" ht="24" customHeight="1" x14ac:dyDescent="0.25">
      <c r="A794" s="27" t="s">
        <v>2281</v>
      </c>
      <c r="B794" s="27" t="s">
        <v>157</v>
      </c>
      <c r="C794" s="180" t="s">
        <v>2282</v>
      </c>
      <c r="D794" s="27" t="s">
        <v>1648</v>
      </c>
      <c r="E794" s="27" t="s">
        <v>164</v>
      </c>
      <c r="F794" s="150" t="s">
        <v>4359</v>
      </c>
      <c r="G794" s="150"/>
      <c r="H794" s="146">
        <f t="shared" si="86"/>
        <v>5.46</v>
      </c>
      <c r="I794" s="150"/>
      <c r="J794" s="146">
        <f t="shared" si="87"/>
        <v>10.92</v>
      </c>
      <c r="K794" s="150"/>
      <c r="L794" s="147">
        <f t="shared" si="88"/>
        <v>10.92</v>
      </c>
      <c r="M794" s="184">
        <f t="shared" si="89"/>
        <v>1.8608283416016651E-6</v>
      </c>
      <c r="N794" s="149">
        <f t="shared" si="90"/>
        <v>6454147.2663199157</v>
      </c>
      <c r="O794" s="185">
        <f t="shared" si="91"/>
        <v>1.0040223584284798</v>
      </c>
      <c r="P794" s="187">
        <f>_xlfn.XLOOKUP(C794,Analítico!D:D,Analítico!I:I,0)</f>
        <v>5.46</v>
      </c>
      <c r="Q794" s="187">
        <f>_xlfn.XLOOKUP(C794,CPUs!D:D,CPUs!I:I,0)</f>
        <v>5.46</v>
      </c>
    </row>
    <row r="795" spans="1:17" ht="24" customHeight="1" x14ac:dyDescent="0.25">
      <c r="A795" s="27" t="s">
        <v>1753</v>
      </c>
      <c r="B795" s="27" t="s">
        <v>196</v>
      </c>
      <c r="C795" s="180" t="s">
        <v>1754</v>
      </c>
      <c r="D795" s="27" t="s">
        <v>1648</v>
      </c>
      <c r="E795" s="27" t="s">
        <v>164</v>
      </c>
      <c r="F795" s="150" t="s">
        <v>4536</v>
      </c>
      <c r="G795" s="150"/>
      <c r="H795" s="146">
        <f t="shared" si="86"/>
        <v>5.93</v>
      </c>
      <c r="I795" s="150"/>
      <c r="J795" s="146">
        <f t="shared" si="87"/>
        <v>10.673999999999999</v>
      </c>
      <c r="K795" s="150"/>
      <c r="L795" s="147">
        <f t="shared" si="88"/>
        <v>10.673999999999999</v>
      </c>
      <c r="M795" s="184">
        <f t="shared" si="89"/>
        <v>1.8189085822578913E-6</v>
      </c>
      <c r="N795" s="149">
        <f t="shared" si="90"/>
        <v>6454157.9403199153</v>
      </c>
      <c r="O795" s="185">
        <f t="shared" si="91"/>
        <v>1.004024177337062</v>
      </c>
      <c r="P795" s="187">
        <f>_xlfn.XLOOKUP(C795,Analítico!D:D,Analítico!I:I,0)</f>
        <v>5.93</v>
      </c>
      <c r="Q795" s="187">
        <f>_xlfn.XLOOKUP(C795,CPUs!D:D,CPUs!I:I,0)</f>
        <v>5.93</v>
      </c>
    </row>
    <row r="796" spans="1:17" ht="24" customHeight="1" x14ac:dyDescent="0.25">
      <c r="A796" s="27" t="s">
        <v>2453</v>
      </c>
      <c r="B796" s="27" t="s">
        <v>204</v>
      </c>
      <c r="C796" s="180" t="s">
        <v>2454</v>
      </c>
      <c r="D796" s="27" t="s">
        <v>1648</v>
      </c>
      <c r="E796" s="27" t="s">
        <v>212</v>
      </c>
      <c r="F796" s="150" t="s">
        <v>4751</v>
      </c>
      <c r="G796" s="150"/>
      <c r="H796" s="146">
        <f t="shared" si="86"/>
        <v>134.08000000000001</v>
      </c>
      <c r="I796" s="150"/>
      <c r="J796" s="146">
        <f t="shared" si="87"/>
        <v>10.645952000000001</v>
      </c>
      <c r="K796" s="150"/>
      <c r="L796" s="147">
        <f t="shared" si="88"/>
        <v>10.645952000000001</v>
      </c>
      <c r="M796" s="184">
        <f t="shared" si="89"/>
        <v>1.8141290480705981E-6</v>
      </c>
      <c r="N796" s="149">
        <f t="shared" si="90"/>
        <v>6454168.5862719156</v>
      </c>
      <c r="O796" s="185">
        <f t="shared" si="91"/>
        <v>1.00402599146611</v>
      </c>
      <c r="P796" s="187">
        <f>_xlfn.XLOOKUP(C796,Analítico!D:D,Analítico!I:I,0)</f>
        <v>134.08000000000001</v>
      </c>
      <c r="Q796" s="187">
        <f>_xlfn.XLOOKUP(C796,CPUs!D:D,CPUs!I:I,0)</f>
        <v>134.08000000000001</v>
      </c>
    </row>
    <row r="797" spans="1:17" ht="24" customHeight="1" x14ac:dyDescent="0.25">
      <c r="A797" s="27" t="s">
        <v>3556</v>
      </c>
      <c r="B797" s="27" t="s">
        <v>157</v>
      </c>
      <c r="C797" s="180" t="s">
        <v>3557</v>
      </c>
      <c r="D797" s="27" t="s">
        <v>1665</v>
      </c>
      <c r="E797" s="27" t="s">
        <v>266</v>
      </c>
      <c r="F797" s="150" t="s">
        <v>4752</v>
      </c>
      <c r="G797" s="150"/>
      <c r="H797" s="146">
        <f t="shared" si="86"/>
        <v>29.13</v>
      </c>
      <c r="I797" s="150"/>
      <c r="J797" s="146">
        <f t="shared" si="87"/>
        <v>10.824949778999999</v>
      </c>
      <c r="K797" s="150"/>
      <c r="L797" s="147">
        <f t="shared" si="88"/>
        <v>10.824949778999999</v>
      </c>
      <c r="M797" s="184">
        <f t="shared" si="89"/>
        <v>1.844631258715923E-6</v>
      </c>
      <c r="N797" s="149">
        <f t="shared" si="90"/>
        <v>6454179.4112216942</v>
      </c>
      <c r="O797" s="185">
        <f t="shared" si="91"/>
        <v>1.0040278360973687</v>
      </c>
      <c r="P797" s="187">
        <f>Q797</f>
        <v>29.13</v>
      </c>
      <c r="Q797" s="187">
        <f>_xlfn.XLOOKUP(C797,CPUs!D:D,CPUs!I:I,0)</f>
        <v>29.13</v>
      </c>
    </row>
    <row r="798" spans="1:17" ht="25.5" customHeight="1" x14ac:dyDescent="0.25">
      <c r="A798" s="27" t="s">
        <v>1771</v>
      </c>
      <c r="B798" s="27" t="s">
        <v>196</v>
      </c>
      <c r="C798" s="180" t="s">
        <v>1772</v>
      </c>
      <c r="D798" s="27" t="s">
        <v>1648</v>
      </c>
      <c r="E798" s="27" t="s">
        <v>255</v>
      </c>
      <c r="F798" s="150" t="s">
        <v>4707</v>
      </c>
      <c r="G798" s="150"/>
      <c r="H798" s="146">
        <f t="shared" si="86"/>
        <v>12.93</v>
      </c>
      <c r="I798" s="150"/>
      <c r="J798" s="146">
        <f t="shared" si="87"/>
        <v>10.24056</v>
      </c>
      <c r="K798" s="150"/>
      <c r="L798" s="147">
        <f t="shared" si="88"/>
        <v>10.24056</v>
      </c>
      <c r="M798" s="184">
        <f t="shared" si="89"/>
        <v>1.7450480111604715E-6</v>
      </c>
      <c r="N798" s="149">
        <f t="shared" si="90"/>
        <v>6454189.651781694</v>
      </c>
      <c r="O798" s="185">
        <f t="shared" si="91"/>
        <v>1.0040295811453799</v>
      </c>
      <c r="P798" s="187">
        <f>_xlfn.XLOOKUP(C798,Analítico!D:D,Analítico!I:I,0)</f>
        <v>12.93</v>
      </c>
      <c r="Q798" s="187">
        <f>_xlfn.XLOOKUP(C798,CPUs!D:D,CPUs!I:I,0)</f>
        <v>12.93</v>
      </c>
    </row>
    <row r="799" spans="1:17" ht="25.5" customHeight="1" x14ac:dyDescent="0.25">
      <c r="A799" s="27" t="s">
        <v>3048</v>
      </c>
      <c r="B799" s="27" t="s">
        <v>162</v>
      </c>
      <c r="C799" s="180" t="s">
        <v>3049</v>
      </c>
      <c r="D799" s="27" t="s">
        <v>1648</v>
      </c>
      <c r="E799" s="27" t="s">
        <v>164</v>
      </c>
      <c r="F799" s="150" t="s">
        <v>4359</v>
      </c>
      <c r="G799" s="150"/>
      <c r="H799" s="146">
        <f t="shared" si="86"/>
        <v>5.1100000000000003</v>
      </c>
      <c r="I799" s="150"/>
      <c r="J799" s="146">
        <f t="shared" si="87"/>
        <v>10.220000000000001</v>
      </c>
      <c r="K799" s="150"/>
      <c r="L799" s="147">
        <f t="shared" si="88"/>
        <v>10.220000000000001</v>
      </c>
      <c r="M799" s="184">
        <f t="shared" si="89"/>
        <v>1.7415444735502765E-6</v>
      </c>
      <c r="N799" s="149">
        <f t="shared" si="90"/>
        <v>6454199.8717816938</v>
      </c>
      <c r="O799" s="185">
        <f t="shared" si="91"/>
        <v>1.0040313226898534</v>
      </c>
      <c r="P799" s="187">
        <f>_xlfn.XLOOKUP(C799,Analítico!D:D,Analítico!I:I,0)</f>
        <v>5.1100000000000003</v>
      </c>
      <c r="Q799" s="187">
        <f>_xlfn.XLOOKUP(C799,CPUs!D:D,CPUs!I:I,0)</f>
        <v>5.1100000000000003</v>
      </c>
    </row>
    <row r="800" spans="1:17" ht="25.5" customHeight="1" x14ac:dyDescent="0.25">
      <c r="A800" s="27" t="s">
        <v>3389</v>
      </c>
      <c r="B800" s="27" t="s">
        <v>157</v>
      </c>
      <c r="C800" s="180" t="s">
        <v>3390</v>
      </c>
      <c r="D800" s="27" t="s">
        <v>1643</v>
      </c>
      <c r="E800" s="27" t="s">
        <v>266</v>
      </c>
      <c r="F800" s="150" t="s">
        <v>4531</v>
      </c>
      <c r="G800" s="150"/>
      <c r="H800" s="146">
        <f t="shared" si="86"/>
        <v>0.01</v>
      </c>
      <c r="I800" s="150"/>
      <c r="J800" s="146">
        <f t="shared" si="87"/>
        <v>9.6901477480000011</v>
      </c>
      <c r="K800" s="150"/>
      <c r="L800" s="147">
        <f t="shared" si="88"/>
        <v>9.6901477480000011</v>
      </c>
      <c r="M800" s="184">
        <f t="shared" si="89"/>
        <v>1.6512547219584205E-6</v>
      </c>
      <c r="N800" s="149">
        <f t="shared" si="90"/>
        <v>6454209.561929442</v>
      </c>
      <c r="O800" s="185">
        <f t="shared" si="91"/>
        <v>1.0040329739445755</v>
      </c>
      <c r="P800" s="187">
        <f>Q800</f>
        <v>0.01</v>
      </c>
      <c r="Q800" s="187">
        <f>_xlfn.XLOOKUP(C800,CPUs!D:D,CPUs!I:I,0)</f>
        <v>0.01</v>
      </c>
    </row>
    <row r="801" spans="1:17" ht="25.5" customHeight="1" x14ac:dyDescent="0.25">
      <c r="A801" s="27" t="s">
        <v>2542</v>
      </c>
      <c r="B801" s="27" t="s">
        <v>157</v>
      </c>
      <c r="C801" s="180" t="s">
        <v>2543</v>
      </c>
      <c r="D801" s="27" t="s">
        <v>1648</v>
      </c>
      <c r="E801" s="27" t="s">
        <v>164</v>
      </c>
      <c r="F801" s="150" t="s">
        <v>4410</v>
      </c>
      <c r="G801" s="150"/>
      <c r="H801" s="146">
        <f t="shared" si="86"/>
        <v>2.2799999999999998</v>
      </c>
      <c r="I801" s="150"/>
      <c r="J801" s="146">
        <f t="shared" si="87"/>
        <v>9.1199999999999992</v>
      </c>
      <c r="K801" s="150"/>
      <c r="L801" s="147">
        <f t="shared" si="88"/>
        <v>9.1199999999999992</v>
      </c>
      <c r="M801" s="184">
        <f t="shared" si="89"/>
        <v>1.5540983951838081E-6</v>
      </c>
      <c r="N801" s="149">
        <f t="shared" si="90"/>
        <v>6454218.6819294421</v>
      </c>
      <c r="O801" s="185">
        <f t="shared" si="91"/>
        <v>1.0040345280429706</v>
      </c>
      <c r="P801" s="187">
        <f>_xlfn.XLOOKUP(C801,Analítico!D:D,Analítico!I:I,0)</f>
        <v>2.2799999999999998</v>
      </c>
      <c r="Q801" s="187">
        <f>_xlfn.XLOOKUP(C801,CPUs!D:D,CPUs!I:I,0)</f>
        <v>2.2799999999999998</v>
      </c>
    </row>
    <row r="802" spans="1:17" ht="24" customHeight="1" x14ac:dyDescent="0.25">
      <c r="A802" s="27" t="s">
        <v>2704</v>
      </c>
      <c r="B802" s="27" t="s">
        <v>162</v>
      </c>
      <c r="C802" s="180" t="s">
        <v>2705</v>
      </c>
      <c r="D802" s="27" t="s">
        <v>1648</v>
      </c>
      <c r="E802" s="27" t="s">
        <v>164</v>
      </c>
      <c r="F802" s="150" t="s">
        <v>4753</v>
      </c>
      <c r="G802" s="150"/>
      <c r="H802" s="146">
        <f t="shared" si="86"/>
        <v>134.19</v>
      </c>
      <c r="I802" s="150"/>
      <c r="J802" s="146">
        <f t="shared" si="87"/>
        <v>8.8565400000000007</v>
      </c>
      <c r="K802" s="150"/>
      <c r="L802" s="147">
        <f t="shared" si="88"/>
        <v>8.8565400000000007</v>
      </c>
      <c r="M802" s="184">
        <f t="shared" si="89"/>
        <v>1.5092033553597814E-6</v>
      </c>
      <c r="N802" s="149">
        <f t="shared" si="90"/>
        <v>6454227.5384694422</v>
      </c>
      <c r="O802" s="185">
        <f t="shared" si="91"/>
        <v>1.004036037246326</v>
      </c>
      <c r="P802" s="187">
        <f>_xlfn.XLOOKUP(C802,Analítico!D:D,Analítico!I:I,0)</f>
        <v>134.19</v>
      </c>
      <c r="Q802" s="187">
        <f>_xlfn.XLOOKUP(C802,CPUs!D:D,CPUs!I:I,0)</f>
        <v>134.19</v>
      </c>
    </row>
    <row r="803" spans="1:17" ht="39" customHeight="1" x14ac:dyDescent="0.25">
      <c r="A803" s="27" t="s">
        <v>3750</v>
      </c>
      <c r="B803" s="27" t="s">
        <v>594</v>
      </c>
      <c r="C803" s="180" t="s">
        <v>3751</v>
      </c>
      <c r="D803" s="27" t="s">
        <v>1648</v>
      </c>
      <c r="E803" s="27" t="s">
        <v>596</v>
      </c>
      <c r="F803" s="150" t="s">
        <v>4754</v>
      </c>
      <c r="G803" s="150"/>
      <c r="H803" s="146">
        <f t="shared" si="86"/>
        <v>17.5</v>
      </c>
      <c r="I803" s="150"/>
      <c r="J803" s="146">
        <f t="shared" si="87"/>
        <v>8.4624819999999996</v>
      </c>
      <c r="K803" s="150"/>
      <c r="L803" s="147">
        <f t="shared" si="88"/>
        <v>8.4624819999999996</v>
      </c>
      <c r="M803" s="184">
        <f t="shared" si="89"/>
        <v>1.4420536946789324E-6</v>
      </c>
      <c r="N803" s="149">
        <f t="shared" si="90"/>
        <v>6454236.0009514419</v>
      </c>
      <c r="O803" s="185">
        <f t="shared" si="91"/>
        <v>1.0040374793000206</v>
      </c>
      <c r="P803" s="187">
        <f>Q803</f>
        <v>17.5</v>
      </c>
      <c r="Q803" s="187">
        <f>_xlfn.XLOOKUP(C803,CPUs!D:D,CPUs!I:I,0)</f>
        <v>17.5</v>
      </c>
    </row>
    <row r="804" spans="1:17" ht="78" customHeight="1" x14ac:dyDescent="0.25">
      <c r="A804" s="27" t="s">
        <v>2449</v>
      </c>
      <c r="B804" s="27" t="s">
        <v>204</v>
      </c>
      <c r="C804" s="180" t="s">
        <v>2450</v>
      </c>
      <c r="D804" s="27" t="s">
        <v>1648</v>
      </c>
      <c r="E804" s="27" t="s">
        <v>2078</v>
      </c>
      <c r="F804" s="150" t="s">
        <v>4755</v>
      </c>
      <c r="G804" s="150"/>
      <c r="H804" s="146">
        <f t="shared" si="86"/>
        <v>7.88</v>
      </c>
      <c r="I804" s="150"/>
      <c r="J804" s="146">
        <f t="shared" si="87"/>
        <v>8.3118239999999997</v>
      </c>
      <c r="K804" s="150"/>
      <c r="L804" s="147">
        <f t="shared" si="88"/>
        <v>8.3118239999999997</v>
      </c>
      <c r="M804" s="184">
        <f t="shared" si="89"/>
        <v>1.4163807389748093E-6</v>
      </c>
      <c r="N804" s="149">
        <f t="shared" si="90"/>
        <v>6454244.3127754424</v>
      </c>
      <c r="O804" s="185">
        <f t="shared" si="91"/>
        <v>1.0040388956807595</v>
      </c>
      <c r="P804" s="187">
        <f>_xlfn.XLOOKUP(C804,Analítico!D:D,Analítico!I:I,0)</f>
        <v>7.88</v>
      </c>
      <c r="Q804" s="187">
        <f>_xlfn.XLOOKUP(C804,CPUs!D:D,CPUs!I:I,0)</f>
        <v>7.88</v>
      </c>
    </row>
    <row r="805" spans="1:17" ht="24" customHeight="1" x14ac:dyDescent="0.25">
      <c r="A805" s="27" t="s">
        <v>2727</v>
      </c>
      <c r="B805" s="27" t="s">
        <v>157</v>
      </c>
      <c r="C805" s="180" t="s">
        <v>2728</v>
      </c>
      <c r="D805" s="27" t="s">
        <v>1648</v>
      </c>
      <c r="E805" s="27" t="s">
        <v>164</v>
      </c>
      <c r="F805" s="150" t="s">
        <v>4385</v>
      </c>
      <c r="G805" s="150"/>
      <c r="H805" s="146">
        <f t="shared" si="86"/>
        <v>1.33</v>
      </c>
      <c r="I805" s="150"/>
      <c r="J805" s="146">
        <f t="shared" si="87"/>
        <v>7.98</v>
      </c>
      <c r="K805" s="150"/>
      <c r="L805" s="147">
        <f t="shared" si="88"/>
        <v>7.98</v>
      </c>
      <c r="M805" s="184">
        <f t="shared" si="89"/>
        <v>1.3598360957858323E-6</v>
      </c>
      <c r="N805" s="149">
        <f t="shared" si="90"/>
        <v>6454252.2927754428</v>
      </c>
      <c r="O805" s="185">
        <f t="shared" si="91"/>
        <v>1.0040402555168553</v>
      </c>
      <c r="P805" s="187">
        <f>_xlfn.XLOOKUP(C805,Analítico!D:D,Analítico!I:I,0)</f>
        <v>1.33</v>
      </c>
      <c r="Q805" s="187">
        <f>_xlfn.XLOOKUP(C805,CPUs!D:D,CPUs!I:I,0)</f>
        <v>1.33</v>
      </c>
    </row>
    <row r="806" spans="1:17" ht="25.5" customHeight="1" x14ac:dyDescent="0.25">
      <c r="A806" s="27" t="s">
        <v>3897</v>
      </c>
      <c r="B806" s="27" t="s">
        <v>157</v>
      </c>
      <c r="C806" s="180" t="s">
        <v>3898</v>
      </c>
      <c r="D806" s="27" t="s">
        <v>1643</v>
      </c>
      <c r="E806" s="27" t="s">
        <v>164</v>
      </c>
      <c r="F806" s="150" t="s">
        <v>4756</v>
      </c>
      <c r="G806" s="150"/>
      <c r="H806" s="146">
        <f t="shared" si="86"/>
        <v>33767.230000000003</v>
      </c>
      <c r="I806" s="150"/>
      <c r="J806" s="146">
        <f t="shared" si="87"/>
        <v>7.8475042520000011</v>
      </c>
      <c r="K806" s="150"/>
      <c r="L806" s="147">
        <f t="shared" si="88"/>
        <v>7.8475042520000011</v>
      </c>
      <c r="M806" s="184">
        <f t="shared" si="89"/>
        <v>1.337258088183258E-6</v>
      </c>
      <c r="N806" s="149">
        <f t="shared" si="90"/>
        <v>6454260.1402796945</v>
      </c>
      <c r="O806" s="185">
        <f t="shared" si="91"/>
        <v>1.0040415927749435</v>
      </c>
      <c r="P806" s="187">
        <f t="shared" ref="P806:P807" si="92">Q806</f>
        <v>33767.230000000003</v>
      </c>
      <c r="Q806" s="187">
        <f>_xlfn.XLOOKUP(C806,CPUs!D:D,CPUs!I:I,0)</f>
        <v>33767.230000000003</v>
      </c>
    </row>
    <row r="807" spans="1:17" ht="39" customHeight="1" x14ac:dyDescent="0.25">
      <c r="A807" s="27" t="s">
        <v>3774</v>
      </c>
      <c r="B807" s="27" t="s">
        <v>594</v>
      </c>
      <c r="C807" s="180" t="s">
        <v>3775</v>
      </c>
      <c r="D807" s="27" t="s">
        <v>1648</v>
      </c>
      <c r="E807" s="27" t="s">
        <v>596</v>
      </c>
      <c r="F807" s="150" t="s">
        <v>4757</v>
      </c>
      <c r="G807" s="150"/>
      <c r="H807" s="146">
        <f t="shared" si="86"/>
        <v>279.89</v>
      </c>
      <c r="I807" s="150"/>
      <c r="J807" s="146">
        <f t="shared" si="87"/>
        <v>7.5234432</v>
      </c>
      <c r="K807" s="150"/>
      <c r="L807" s="147">
        <f t="shared" si="88"/>
        <v>7.5234432</v>
      </c>
      <c r="M807" s="184">
        <f t="shared" si="89"/>
        <v>1.2820362942298832E-6</v>
      </c>
      <c r="N807" s="149">
        <f t="shared" si="90"/>
        <v>6454267.6637228942</v>
      </c>
      <c r="O807" s="185">
        <f t="shared" si="91"/>
        <v>1.0040428748112378</v>
      </c>
      <c r="P807" s="187">
        <f t="shared" si="92"/>
        <v>279.89</v>
      </c>
      <c r="Q807" s="187">
        <f>_xlfn.XLOOKUP(C807,CPUs!D:D,CPUs!I:I,0)</f>
        <v>279.89</v>
      </c>
    </row>
    <row r="808" spans="1:17" ht="24" customHeight="1" x14ac:dyDescent="0.25">
      <c r="A808" s="27" t="s">
        <v>3060</v>
      </c>
      <c r="B808" s="27" t="s">
        <v>162</v>
      </c>
      <c r="C808" s="180" t="s">
        <v>3061</v>
      </c>
      <c r="D808" s="27" t="s">
        <v>1648</v>
      </c>
      <c r="E808" s="27" t="s">
        <v>1721</v>
      </c>
      <c r="F808" s="150" t="s">
        <v>4385</v>
      </c>
      <c r="G808" s="150"/>
      <c r="H808" s="146">
        <f t="shared" si="86"/>
        <v>1.21</v>
      </c>
      <c r="I808" s="150"/>
      <c r="J808" s="146">
        <f t="shared" si="87"/>
        <v>7.26</v>
      </c>
      <c r="K808" s="150"/>
      <c r="L808" s="147">
        <f t="shared" si="88"/>
        <v>7.26</v>
      </c>
      <c r="M808" s="184">
        <f t="shared" si="89"/>
        <v>1.2371441172186893E-6</v>
      </c>
      <c r="N808" s="149">
        <f t="shared" si="90"/>
        <v>6454274.9237228939</v>
      </c>
      <c r="O808" s="185">
        <f t="shared" si="91"/>
        <v>1.0040441119553549</v>
      </c>
      <c r="P808" s="187">
        <f>_xlfn.XLOOKUP(C808,Analítico!D:D,Analítico!I:I,0)</f>
        <v>1.21</v>
      </c>
      <c r="Q808" s="187">
        <f>_xlfn.XLOOKUP(C808,CPUs!D:D,CPUs!I:I,0)</f>
        <v>1.21</v>
      </c>
    </row>
    <row r="809" spans="1:17" ht="24" customHeight="1" x14ac:dyDescent="0.25">
      <c r="A809" s="27" t="s">
        <v>1988</v>
      </c>
      <c r="B809" s="27" t="s">
        <v>157</v>
      </c>
      <c r="C809" s="180" t="s">
        <v>1989</v>
      </c>
      <c r="D809" s="27" t="s">
        <v>1648</v>
      </c>
      <c r="E809" s="27" t="s">
        <v>259</v>
      </c>
      <c r="F809" s="150" t="s">
        <v>4758</v>
      </c>
      <c r="G809" s="150"/>
      <c r="H809" s="146">
        <f t="shared" si="86"/>
        <v>63.47</v>
      </c>
      <c r="I809" s="150"/>
      <c r="J809" s="146">
        <f t="shared" si="87"/>
        <v>7.0888373599999994</v>
      </c>
      <c r="K809" s="150"/>
      <c r="L809" s="147">
        <f t="shared" si="88"/>
        <v>7.0888373599999994</v>
      </c>
      <c r="M809" s="184">
        <f t="shared" si="89"/>
        <v>1.2079770575542789E-6</v>
      </c>
      <c r="N809" s="149">
        <f t="shared" si="90"/>
        <v>6454282.012560254</v>
      </c>
      <c r="O809" s="185">
        <f t="shared" si="91"/>
        <v>1.0040453199324124</v>
      </c>
      <c r="P809" s="187">
        <f>_xlfn.XLOOKUP(C809,Analítico!D:D,Analítico!I:I,0)</f>
        <v>63.47</v>
      </c>
      <c r="Q809" s="187">
        <f>_xlfn.XLOOKUP(C809,CPUs!D:D,CPUs!I:I,0)</f>
        <v>63.47</v>
      </c>
    </row>
    <row r="810" spans="1:17" ht="24" customHeight="1" x14ac:dyDescent="0.25">
      <c r="A810" s="27" t="s">
        <v>2199</v>
      </c>
      <c r="B810" s="27" t="s">
        <v>157</v>
      </c>
      <c r="C810" s="180" t="s">
        <v>2200</v>
      </c>
      <c r="D810" s="27" t="s">
        <v>1648</v>
      </c>
      <c r="E810" s="27" t="s">
        <v>164</v>
      </c>
      <c r="F810" s="150" t="s">
        <v>4759</v>
      </c>
      <c r="G810" s="150"/>
      <c r="H810" s="146">
        <f t="shared" si="86"/>
        <v>3.74</v>
      </c>
      <c r="I810" s="150"/>
      <c r="J810" s="146">
        <f t="shared" si="87"/>
        <v>6.9564000000000004</v>
      </c>
      <c r="K810" s="150"/>
      <c r="L810" s="147">
        <f t="shared" si="88"/>
        <v>6.9564000000000004</v>
      </c>
      <c r="M810" s="184">
        <f t="shared" si="89"/>
        <v>1.1854089995895443E-6</v>
      </c>
      <c r="N810" s="149">
        <f t="shared" si="90"/>
        <v>6454288.9689602535</v>
      </c>
      <c r="O810" s="185">
        <f t="shared" si="91"/>
        <v>1.004046505341412</v>
      </c>
      <c r="P810" s="187">
        <f>_xlfn.XLOOKUP(C810,Analítico!D:D,Analítico!I:I,0)</f>
        <v>3.74</v>
      </c>
      <c r="Q810" s="187">
        <f>_xlfn.XLOOKUP(C810,CPUs!D:D,CPUs!I:I,0)</f>
        <v>3.74</v>
      </c>
    </row>
    <row r="811" spans="1:17" ht="25.5" customHeight="1" x14ac:dyDescent="0.25">
      <c r="A811" s="27" t="s">
        <v>2729</v>
      </c>
      <c r="B811" s="27" t="s">
        <v>157</v>
      </c>
      <c r="C811" s="180" t="s">
        <v>2730</v>
      </c>
      <c r="D811" s="27" t="s">
        <v>1648</v>
      </c>
      <c r="E811" s="27" t="s">
        <v>164</v>
      </c>
      <c r="F811" s="150" t="s">
        <v>4385</v>
      </c>
      <c r="G811" s="150"/>
      <c r="H811" s="146">
        <f t="shared" si="86"/>
        <v>1.1200000000000001</v>
      </c>
      <c r="I811" s="150"/>
      <c r="J811" s="146">
        <f t="shared" si="87"/>
        <v>6.7200000000000006</v>
      </c>
      <c r="K811" s="150"/>
      <c r="L811" s="147">
        <f t="shared" si="88"/>
        <v>6.7200000000000006</v>
      </c>
      <c r="M811" s="184">
        <f t="shared" si="89"/>
        <v>1.1451251332933324E-6</v>
      </c>
      <c r="N811" s="149">
        <f t="shared" si="90"/>
        <v>6454295.6889602533</v>
      </c>
      <c r="O811" s="185">
        <f t="shared" si="91"/>
        <v>1.0040476504665454</v>
      </c>
      <c r="P811" s="187">
        <f>_xlfn.XLOOKUP(C811,Analítico!D:D,Analítico!I:I,0)</f>
        <v>1.1200000000000001</v>
      </c>
      <c r="Q811" s="187">
        <f>_xlfn.XLOOKUP(C811,CPUs!D:D,CPUs!I:I,0)</f>
        <v>1.1200000000000001</v>
      </c>
    </row>
    <row r="812" spans="1:17" ht="24" customHeight="1" x14ac:dyDescent="0.25">
      <c r="A812" s="27" t="s">
        <v>3701</v>
      </c>
      <c r="B812" s="27" t="s">
        <v>157</v>
      </c>
      <c r="C812" s="180" t="s">
        <v>3702</v>
      </c>
      <c r="D812" s="27" t="s">
        <v>1648</v>
      </c>
      <c r="E812" s="27" t="s">
        <v>164</v>
      </c>
      <c r="F812" s="150" t="s">
        <v>4760</v>
      </c>
      <c r="G812" s="150"/>
      <c r="H812" s="146">
        <f t="shared" si="86"/>
        <v>13.83</v>
      </c>
      <c r="I812" s="150"/>
      <c r="J812" s="146">
        <f t="shared" si="87"/>
        <v>6.616005081</v>
      </c>
      <c r="K812" s="150"/>
      <c r="L812" s="147">
        <f t="shared" si="88"/>
        <v>6.616005081</v>
      </c>
      <c r="M812" s="184">
        <f t="shared" si="89"/>
        <v>1.1274038244418883E-6</v>
      </c>
      <c r="N812" s="149">
        <f t="shared" si="90"/>
        <v>6454302.304965334</v>
      </c>
      <c r="O812" s="185">
        <f t="shared" si="91"/>
        <v>1.0040487778703699</v>
      </c>
      <c r="P812" s="187">
        <f>Q812</f>
        <v>13.83</v>
      </c>
      <c r="Q812" s="187">
        <f>_xlfn.XLOOKUP(C812,CPUs!D:D,CPUs!I:I,0)</f>
        <v>13.83</v>
      </c>
    </row>
    <row r="813" spans="1:17" ht="24" customHeight="1" x14ac:dyDescent="0.25">
      <c r="A813" s="27" t="s">
        <v>2700</v>
      </c>
      <c r="B813" s="27" t="s">
        <v>162</v>
      </c>
      <c r="C813" s="180" t="s">
        <v>2701</v>
      </c>
      <c r="D813" s="27" t="s">
        <v>1648</v>
      </c>
      <c r="E813" s="27" t="s">
        <v>164</v>
      </c>
      <c r="F813" s="150" t="s">
        <v>4761</v>
      </c>
      <c r="G813" s="150"/>
      <c r="H813" s="146">
        <f t="shared" si="86"/>
        <v>78.44</v>
      </c>
      <c r="I813" s="150"/>
      <c r="J813" s="146">
        <f t="shared" si="87"/>
        <v>6.2751999999999999</v>
      </c>
      <c r="K813" s="150"/>
      <c r="L813" s="147">
        <f t="shared" si="88"/>
        <v>6.2751999999999999</v>
      </c>
      <c r="M813" s="184">
        <f t="shared" si="89"/>
        <v>1.0693287554229641E-6</v>
      </c>
      <c r="N813" s="149">
        <f t="shared" si="90"/>
        <v>6454308.580165334</v>
      </c>
      <c r="O813" s="185">
        <f t="shared" si="91"/>
        <v>1.0040498471991253</v>
      </c>
      <c r="P813" s="187">
        <f>_xlfn.XLOOKUP(C813,Analítico!D:D,Analítico!I:I,0)</f>
        <v>78.44</v>
      </c>
      <c r="Q813" s="187">
        <f>_xlfn.XLOOKUP(C813,CPUs!D:D,CPUs!I:I,0)</f>
        <v>78.44</v>
      </c>
    </row>
    <row r="814" spans="1:17" ht="24" customHeight="1" x14ac:dyDescent="0.25">
      <c r="A814" s="27" t="s">
        <v>2461</v>
      </c>
      <c r="B814" s="27" t="s">
        <v>204</v>
      </c>
      <c r="C814" s="180" t="s">
        <v>2462</v>
      </c>
      <c r="D814" s="27" t="s">
        <v>1648</v>
      </c>
      <c r="E814" s="27" t="s">
        <v>2078</v>
      </c>
      <c r="F814" s="150" t="s">
        <v>4762</v>
      </c>
      <c r="G814" s="150"/>
      <c r="H814" s="146">
        <f t="shared" si="86"/>
        <v>24.87</v>
      </c>
      <c r="I814" s="150"/>
      <c r="J814" s="146">
        <f t="shared" si="87"/>
        <v>6.2075519999999997</v>
      </c>
      <c r="K814" s="150"/>
      <c r="L814" s="147">
        <f t="shared" si="88"/>
        <v>6.2075519999999997</v>
      </c>
      <c r="M814" s="184">
        <f t="shared" si="89"/>
        <v>1.0578011624144778E-6</v>
      </c>
      <c r="N814" s="149">
        <f t="shared" si="90"/>
        <v>6454314.787717334</v>
      </c>
      <c r="O814" s="185">
        <f t="shared" si="91"/>
        <v>1.0040509050002877</v>
      </c>
      <c r="P814" s="187">
        <f>_xlfn.XLOOKUP(C814,Analítico!D:D,Analítico!I:I,0)</f>
        <v>24.87</v>
      </c>
      <c r="Q814" s="187">
        <f>_xlfn.XLOOKUP(C814,CPUs!D:D,CPUs!I:I,0)</f>
        <v>24.87</v>
      </c>
    </row>
    <row r="815" spans="1:17" ht="25.5" customHeight="1" x14ac:dyDescent="0.25">
      <c r="A815" s="27" t="s">
        <v>2467</v>
      </c>
      <c r="B815" s="27" t="s">
        <v>204</v>
      </c>
      <c r="C815" s="180" t="s">
        <v>2468</v>
      </c>
      <c r="D815" s="27" t="s">
        <v>1665</v>
      </c>
      <c r="E815" s="27" t="s">
        <v>1787</v>
      </c>
      <c r="F815" s="150" t="s">
        <v>4763</v>
      </c>
      <c r="G815" s="150"/>
      <c r="H815" s="146">
        <f t="shared" si="86"/>
        <v>15.72</v>
      </c>
      <c r="I815" s="150"/>
      <c r="J815" s="146">
        <f t="shared" si="87"/>
        <v>6.0050400000000002</v>
      </c>
      <c r="K815" s="150"/>
      <c r="L815" s="147">
        <f t="shared" si="88"/>
        <v>6.0050400000000002</v>
      </c>
      <c r="M815" s="184">
        <f t="shared" si="89"/>
        <v>1.0232919985761596E-6</v>
      </c>
      <c r="N815" s="149">
        <f t="shared" si="90"/>
        <v>6454320.7927573342</v>
      </c>
      <c r="O815" s="185">
        <f t="shared" si="91"/>
        <v>1.0040519282922862</v>
      </c>
      <c r="P815" s="187">
        <f>_xlfn.XLOOKUP(C815,Analítico!D:D,Analítico!I:I,0)</f>
        <v>15.72</v>
      </c>
      <c r="Q815" s="187">
        <f>_xlfn.XLOOKUP(C815,CPUs!D:D,CPUs!I:I,0)</f>
        <v>15.72</v>
      </c>
    </row>
    <row r="816" spans="1:17" ht="25.5" customHeight="1" x14ac:dyDescent="0.25">
      <c r="A816" s="27" t="s">
        <v>2505</v>
      </c>
      <c r="B816" s="27" t="s">
        <v>157</v>
      </c>
      <c r="C816" s="180" t="s">
        <v>2506</v>
      </c>
      <c r="D816" s="27" t="s">
        <v>1648</v>
      </c>
      <c r="E816" s="27" t="s">
        <v>164</v>
      </c>
      <c r="F816" s="150" t="s">
        <v>4359</v>
      </c>
      <c r="G816" s="150"/>
      <c r="H816" s="146">
        <f t="shared" si="86"/>
        <v>2.97</v>
      </c>
      <c r="I816" s="150"/>
      <c r="J816" s="146">
        <f t="shared" si="87"/>
        <v>5.94</v>
      </c>
      <c r="K816" s="150"/>
      <c r="L816" s="147">
        <f t="shared" si="88"/>
        <v>5.94</v>
      </c>
      <c r="M816" s="184">
        <f t="shared" si="89"/>
        <v>1.0122088231789278E-6</v>
      </c>
      <c r="N816" s="149">
        <f t="shared" si="90"/>
        <v>6454326.7327573346</v>
      </c>
      <c r="O816" s="185">
        <f t="shared" si="91"/>
        <v>1.0040529405011094</v>
      </c>
      <c r="P816" s="187">
        <f>_xlfn.XLOOKUP(C816,Analítico!D:D,Analítico!I:I,0)</f>
        <v>2.97</v>
      </c>
      <c r="Q816" s="187">
        <f>_xlfn.XLOOKUP(C816,CPUs!D:D,CPUs!I:I,0)</f>
        <v>2.97</v>
      </c>
    </row>
    <row r="817" spans="1:17" ht="25.5" customHeight="1" x14ac:dyDescent="0.25">
      <c r="A817" s="27" t="s">
        <v>2513</v>
      </c>
      <c r="B817" s="27" t="s">
        <v>157</v>
      </c>
      <c r="C817" s="180" t="s">
        <v>2514</v>
      </c>
      <c r="D817" s="27" t="s">
        <v>1648</v>
      </c>
      <c r="E817" s="27" t="s">
        <v>164</v>
      </c>
      <c r="F817" s="150" t="s">
        <v>4433</v>
      </c>
      <c r="G817" s="150"/>
      <c r="H817" s="146">
        <f t="shared" si="86"/>
        <v>1.92</v>
      </c>
      <c r="I817" s="150"/>
      <c r="J817" s="146">
        <f t="shared" si="87"/>
        <v>5.76</v>
      </c>
      <c r="K817" s="150"/>
      <c r="L817" s="147">
        <f t="shared" si="88"/>
        <v>5.76</v>
      </c>
      <c r="M817" s="184">
        <f t="shared" si="89"/>
        <v>9.8153582853714191E-7</v>
      </c>
      <c r="N817" s="149">
        <f t="shared" si="90"/>
        <v>6454332.4927573344</v>
      </c>
      <c r="O817" s="185">
        <f t="shared" si="91"/>
        <v>1.004053922036938</v>
      </c>
      <c r="P817" s="187">
        <f>_xlfn.XLOOKUP(C817,Analítico!D:D,Analítico!I:I,0)</f>
        <v>1.92</v>
      </c>
      <c r="Q817" s="187">
        <f>_xlfn.XLOOKUP(C817,CPUs!D:D,CPUs!I:I,0)</f>
        <v>1.92</v>
      </c>
    </row>
    <row r="818" spans="1:17" ht="24" customHeight="1" x14ac:dyDescent="0.25">
      <c r="A818" s="27" t="s">
        <v>3989</v>
      </c>
      <c r="B818" s="27" t="s">
        <v>157</v>
      </c>
      <c r="C818" s="180" t="s">
        <v>3990</v>
      </c>
      <c r="D818" s="27" t="s">
        <v>1643</v>
      </c>
      <c r="E818" s="27" t="s">
        <v>164</v>
      </c>
      <c r="F818" s="150" t="s">
        <v>4764</v>
      </c>
      <c r="G818" s="150"/>
      <c r="H818" s="146">
        <f t="shared" si="86"/>
        <v>3516.58</v>
      </c>
      <c r="I818" s="150"/>
      <c r="J818" s="146">
        <f t="shared" si="87"/>
        <v>5.7598063819999998</v>
      </c>
      <c r="K818" s="150"/>
      <c r="L818" s="147">
        <f t="shared" si="88"/>
        <v>5.7598063819999998</v>
      </c>
      <c r="M818" s="184">
        <f t="shared" si="89"/>
        <v>9.8150283496004996E-7</v>
      </c>
      <c r="N818" s="149">
        <f t="shared" si="90"/>
        <v>6454338.2525637159</v>
      </c>
      <c r="O818" s="185">
        <f t="shared" si="91"/>
        <v>1.004054903539773</v>
      </c>
      <c r="P818" s="187">
        <f t="shared" ref="P818:P820" si="93">Q818</f>
        <v>3516.58</v>
      </c>
      <c r="Q818" s="187">
        <f>_xlfn.XLOOKUP(C818,CPUs!D:D,CPUs!I:I,0)</f>
        <v>3516.58</v>
      </c>
    </row>
    <row r="819" spans="1:17" ht="25.5" customHeight="1" x14ac:dyDescent="0.25">
      <c r="A819" s="27" t="s">
        <v>3953</v>
      </c>
      <c r="B819" s="27" t="s">
        <v>157</v>
      </c>
      <c r="C819" s="180" t="s">
        <v>3954</v>
      </c>
      <c r="D819" s="27" t="s">
        <v>1643</v>
      </c>
      <c r="E819" s="27" t="s">
        <v>266</v>
      </c>
      <c r="F819" s="150" t="s">
        <v>4765</v>
      </c>
      <c r="G819" s="150"/>
      <c r="H819" s="146">
        <f t="shared" si="86"/>
        <v>1.68</v>
      </c>
      <c r="I819" s="150"/>
      <c r="J819" s="146">
        <f t="shared" si="87"/>
        <v>5.7579407759999999</v>
      </c>
      <c r="K819" s="150"/>
      <c r="L819" s="147">
        <f t="shared" si="88"/>
        <v>5.7579407759999999</v>
      </c>
      <c r="M819" s="184">
        <f t="shared" si="89"/>
        <v>9.8118492538870731E-7</v>
      </c>
      <c r="N819" s="149">
        <f t="shared" si="90"/>
        <v>6454344.0105044916</v>
      </c>
      <c r="O819" s="185">
        <f t="shared" si="91"/>
        <v>1.0040558847246983</v>
      </c>
      <c r="P819" s="187">
        <f t="shared" si="93"/>
        <v>1.68</v>
      </c>
      <c r="Q819" s="187">
        <f>_xlfn.XLOOKUP(C819,CPUs!D:D,CPUs!I:I,0)</f>
        <v>1.68</v>
      </c>
    </row>
    <row r="820" spans="1:17" ht="25.5" customHeight="1" x14ac:dyDescent="0.25">
      <c r="A820" s="27" t="s">
        <v>3754</v>
      </c>
      <c r="B820" s="27" t="s">
        <v>594</v>
      </c>
      <c r="C820" s="180" t="s">
        <v>3755</v>
      </c>
      <c r="D820" s="27" t="s">
        <v>1648</v>
      </c>
      <c r="E820" s="27" t="s">
        <v>596</v>
      </c>
      <c r="F820" s="150" t="s">
        <v>4766</v>
      </c>
      <c r="G820" s="150"/>
      <c r="H820" s="146">
        <f t="shared" si="86"/>
        <v>269</v>
      </c>
      <c r="I820" s="150"/>
      <c r="J820" s="146">
        <f t="shared" si="87"/>
        <v>5.6556711999999996</v>
      </c>
      <c r="K820" s="150"/>
      <c r="L820" s="147">
        <f t="shared" si="88"/>
        <v>5.6556711999999996</v>
      </c>
      <c r="M820" s="184">
        <f t="shared" si="89"/>
        <v>9.6375762451834245E-7</v>
      </c>
      <c r="N820" s="149">
        <f t="shared" si="90"/>
        <v>6454349.6661756914</v>
      </c>
      <c r="O820" s="185">
        <f t="shared" si="91"/>
        <v>1.0040568484823229</v>
      </c>
      <c r="P820" s="187">
        <f t="shared" si="93"/>
        <v>269</v>
      </c>
      <c r="Q820" s="187">
        <f>_xlfn.XLOOKUP(C820,CPUs!D:D,CPUs!I:I,0)</f>
        <v>269</v>
      </c>
    </row>
    <row r="821" spans="1:17" ht="64.5" customHeight="1" x14ac:dyDescent="0.25">
      <c r="A821" s="27" t="s">
        <v>2509</v>
      </c>
      <c r="B821" s="27" t="s">
        <v>157</v>
      </c>
      <c r="C821" s="180" t="s">
        <v>2510</v>
      </c>
      <c r="D821" s="27" t="s">
        <v>1648</v>
      </c>
      <c r="E821" s="27" t="s">
        <v>164</v>
      </c>
      <c r="F821" s="150" t="s">
        <v>4359</v>
      </c>
      <c r="G821" s="150"/>
      <c r="H821" s="146">
        <f t="shared" si="86"/>
        <v>2.44</v>
      </c>
      <c r="I821" s="150"/>
      <c r="J821" s="146">
        <f t="shared" si="87"/>
        <v>4.88</v>
      </c>
      <c r="K821" s="150"/>
      <c r="L821" s="147">
        <f t="shared" si="88"/>
        <v>4.88</v>
      </c>
      <c r="M821" s="184">
        <f t="shared" si="89"/>
        <v>8.3157896584396758E-7</v>
      </c>
      <c r="N821" s="149">
        <f t="shared" si="90"/>
        <v>6454354.5461756913</v>
      </c>
      <c r="O821" s="185">
        <f t="shared" si="91"/>
        <v>1.0040576800612888</v>
      </c>
      <c r="P821" s="187">
        <f>_xlfn.XLOOKUP(C821,Analítico!D:D,Analítico!I:I,0)</f>
        <v>2.44</v>
      </c>
      <c r="Q821" s="187">
        <f>_xlfn.XLOOKUP(C821,CPUs!D:D,CPUs!I:I,0)</f>
        <v>2.44</v>
      </c>
    </row>
    <row r="822" spans="1:17" ht="24" customHeight="1" x14ac:dyDescent="0.25">
      <c r="A822" s="27" t="s">
        <v>3939</v>
      </c>
      <c r="B822" s="27" t="s">
        <v>157</v>
      </c>
      <c r="C822" s="180" t="s">
        <v>3940</v>
      </c>
      <c r="D822" s="27" t="s">
        <v>1643</v>
      </c>
      <c r="E822" s="27" t="s">
        <v>164</v>
      </c>
      <c r="F822" s="150" t="s">
        <v>4767</v>
      </c>
      <c r="G822" s="150"/>
      <c r="H822" s="146">
        <f t="shared" si="86"/>
        <v>424999.97</v>
      </c>
      <c r="I822" s="150"/>
      <c r="J822" s="146">
        <f t="shared" si="87"/>
        <v>4.844999657999999</v>
      </c>
      <c r="K822" s="150"/>
      <c r="L822" s="147">
        <f t="shared" si="88"/>
        <v>4.844999657999999</v>
      </c>
      <c r="M822" s="184">
        <f t="shared" si="89"/>
        <v>8.2561471416270814E-7</v>
      </c>
      <c r="N822" s="149">
        <f t="shared" si="90"/>
        <v>6454359.3911753492</v>
      </c>
      <c r="O822" s="185">
        <f t="shared" si="91"/>
        <v>1.004058505676003</v>
      </c>
      <c r="P822" s="187">
        <f>Q822</f>
        <v>424999.97</v>
      </c>
      <c r="Q822" s="187">
        <f>_xlfn.XLOOKUP(C822,CPUs!D:D,CPUs!I:I,0)</f>
        <v>424999.97</v>
      </c>
    </row>
    <row r="823" spans="1:17" ht="24" customHeight="1" x14ac:dyDescent="0.25">
      <c r="A823" s="27" t="s">
        <v>2447</v>
      </c>
      <c r="B823" s="27" t="s">
        <v>204</v>
      </c>
      <c r="C823" s="180" t="s">
        <v>2448</v>
      </c>
      <c r="D823" s="27" t="s">
        <v>1665</v>
      </c>
      <c r="E823" s="27" t="s">
        <v>1787</v>
      </c>
      <c r="F823" s="150" t="s">
        <v>4768</v>
      </c>
      <c r="G823" s="150"/>
      <c r="H823" s="146">
        <f t="shared" si="86"/>
        <v>24.36</v>
      </c>
      <c r="I823" s="150"/>
      <c r="J823" s="146">
        <f t="shared" si="87"/>
        <v>5.2422719999999998</v>
      </c>
      <c r="K823" s="150"/>
      <c r="L823" s="147">
        <f t="shared" si="88"/>
        <v>5.2422719999999998</v>
      </c>
      <c r="M823" s="184">
        <f t="shared" si="89"/>
        <v>8.9331211648212861E-7</v>
      </c>
      <c r="N823" s="149">
        <f t="shared" si="90"/>
        <v>6454364.6334473491</v>
      </c>
      <c r="O823" s="185">
        <f t="shared" si="91"/>
        <v>1.0040593989881195</v>
      </c>
      <c r="P823" s="187">
        <f>_xlfn.XLOOKUP(C823,Analítico!D:D,Analítico!I:I,0)</f>
        <v>24.36</v>
      </c>
      <c r="Q823" s="187">
        <f>_xlfn.XLOOKUP(C823,CPUs!D:D,CPUs!I:I,0)</f>
        <v>24.36</v>
      </c>
    </row>
    <row r="824" spans="1:17" ht="25.5" customHeight="1" x14ac:dyDescent="0.25">
      <c r="A824" s="27" t="s">
        <v>1871</v>
      </c>
      <c r="B824" s="27" t="s">
        <v>162</v>
      </c>
      <c r="C824" s="180" t="s">
        <v>1872</v>
      </c>
      <c r="D824" s="27" t="s">
        <v>1648</v>
      </c>
      <c r="E824" s="27" t="s">
        <v>259</v>
      </c>
      <c r="F824" s="150" t="s">
        <v>4769</v>
      </c>
      <c r="G824" s="150"/>
      <c r="H824" s="146">
        <f t="shared" si="86"/>
        <v>41.46</v>
      </c>
      <c r="I824" s="150"/>
      <c r="J824" s="146">
        <f t="shared" si="87"/>
        <v>4.6435200000000005</v>
      </c>
      <c r="K824" s="150"/>
      <c r="L824" s="147">
        <f t="shared" si="88"/>
        <v>4.6435200000000005</v>
      </c>
      <c r="M824" s="184">
        <f t="shared" si="89"/>
        <v>7.9128146710569272E-7</v>
      </c>
      <c r="N824" s="149">
        <f t="shared" si="90"/>
        <v>6454369.2769673495</v>
      </c>
      <c r="O824" s="185">
        <f t="shared" si="91"/>
        <v>1.0040601902695865</v>
      </c>
      <c r="P824" s="187">
        <f>_xlfn.XLOOKUP(C824,Analítico!D:D,Analítico!I:I,0)</f>
        <v>41.46</v>
      </c>
      <c r="Q824" s="187">
        <f>_xlfn.XLOOKUP(C824,CPUs!D:D,CPUs!I:I,0)</f>
        <v>41.46</v>
      </c>
    </row>
    <row r="825" spans="1:17" ht="24" customHeight="1" x14ac:dyDescent="0.25">
      <c r="A825" s="27" t="s">
        <v>3707</v>
      </c>
      <c r="B825" s="27" t="s">
        <v>594</v>
      </c>
      <c r="C825" s="180" t="s">
        <v>3708</v>
      </c>
      <c r="D825" s="27" t="s">
        <v>1648</v>
      </c>
      <c r="E825" s="27" t="s">
        <v>596</v>
      </c>
      <c r="F825" s="150" t="s">
        <v>4770</v>
      </c>
      <c r="G825" s="150"/>
      <c r="H825" s="146">
        <f t="shared" si="86"/>
        <v>141</v>
      </c>
      <c r="I825" s="150"/>
      <c r="J825" s="146">
        <f t="shared" si="87"/>
        <v>4.4857458000000001</v>
      </c>
      <c r="K825" s="150"/>
      <c r="L825" s="147">
        <f t="shared" si="88"/>
        <v>4.4857458000000001</v>
      </c>
      <c r="M825" s="184">
        <f t="shared" si="89"/>
        <v>7.6439587159895922E-7</v>
      </c>
      <c r="N825" s="149">
        <f t="shared" si="90"/>
        <v>6454373.7627131492</v>
      </c>
      <c r="O825" s="185">
        <f t="shared" si="91"/>
        <v>1.004060954665458</v>
      </c>
      <c r="P825" s="187">
        <f>Q825</f>
        <v>141</v>
      </c>
      <c r="Q825" s="187">
        <f>_xlfn.XLOOKUP(C825,CPUs!D:D,CPUs!I:I,0)</f>
        <v>141</v>
      </c>
    </row>
    <row r="826" spans="1:17" ht="25.5" customHeight="1" x14ac:dyDescent="0.25">
      <c r="A826" s="27" t="s">
        <v>1781</v>
      </c>
      <c r="B826" s="27" t="s">
        <v>196</v>
      </c>
      <c r="C826" s="180" t="s">
        <v>1782</v>
      </c>
      <c r="D826" s="27" t="s">
        <v>1648</v>
      </c>
      <c r="E826" s="27" t="s">
        <v>1721</v>
      </c>
      <c r="F826" s="150" t="s">
        <v>4725</v>
      </c>
      <c r="G826" s="150"/>
      <c r="H826" s="146">
        <f t="shared" si="86"/>
        <v>10.91</v>
      </c>
      <c r="I826" s="150"/>
      <c r="J826" s="146">
        <f t="shared" si="87"/>
        <v>4.32036</v>
      </c>
      <c r="K826" s="150"/>
      <c r="L826" s="147">
        <f t="shared" si="88"/>
        <v>4.32036</v>
      </c>
      <c r="M826" s="184">
        <f t="shared" si="89"/>
        <v>7.3621321739214007E-7</v>
      </c>
      <c r="N826" s="149">
        <f t="shared" si="90"/>
        <v>6454378.0830731494</v>
      </c>
      <c r="O826" s="185">
        <f t="shared" si="91"/>
        <v>1.0040616908786755</v>
      </c>
      <c r="P826" s="187">
        <f>_xlfn.XLOOKUP(C826,Analítico!D:D,Analítico!I:I,0)</f>
        <v>10.91</v>
      </c>
      <c r="Q826" s="187">
        <f>_xlfn.XLOOKUP(C826,CPUs!D:D,CPUs!I:I,0)</f>
        <v>10.91</v>
      </c>
    </row>
    <row r="827" spans="1:17" ht="25.5" customHeight="1" x14ac:dyDescent="0.25">
      <c r="A827" s="27" t="s">
        <v>3662</v>
      </c>
      <c r="B827" s="27" t="s">
        <v>157</v>
      </c>
      <c r="C827" s="180" t="s">
        <v>3663</v>
      </c>
      <c r="D827" s="27" t="s">
        <v>1643</v>
      </c>
      <c r="E827" s="27" t="s">
        <v>164</v>
      </c>
      <c r="F827" s="150" t="s">
        <v>4771</v>
      </c>
      <c r="G827" s="150"/>
      <c r="H827" s="146">
        <f t="shared" si="86"/>
        <v>8364.5</v>
      </c>
      <c r="I827" s="150"/>
      <c r="J827" s="146">
        <f t="shared" si="87"/>
        <v>4.3846708999999997</v>
      </c>
      <c r="K827" s="150"/>
      <c r="L827" s="147">
        <f t="shared" si="88"/>
        <v>4.3846708999999997</v>
      </c>
      <c r="M827" s="184">
        <f t="shared" si="89"/>
        <v>7.4717215012052009E-7</v>
      </c>
      <c r="N827" s="149">
        <f t="shared" si="90"/>
        <v>6454382.4677440496</v>
      </c>
      <c r="O827" s="185">
        <f t="shared" si="91"/>
        <v>1.0040624380508256</v>
      </c>
      <c r="P827" s="187">
        <f t="shared" ref="P827:P828" si="94">Q827</f>
        <v>8364.5</v>
      </c>
      <c r="Q827" s="187">
        <f>_xlfn.XLOOKUP(C827,CPUs!D:D,CPUs!I:I,0)</f>
        <v>8364.5</v>
      </c>
    </row>
    <row r="828" spans="1:17" ht="24" customHeight="1" x14ac:dyDescent="0.25">
      <c r="A828" s="27" t="s">
        <v>3798</v>
      </c>
      <c r="B828" s="27" t="s">
        <v>157</v>
      </c>
      <c r="C828" s="180" t="s">
        <v>3799</v>
      </c>
      <c r="D828" s="27" t="s">
        <v>1648</v>
      </c>
      <c r="E828" s="27" t="s">
        <v>259</v>
      </c>
      <c r="F828" s="150" t="s">
        <v>4772</v>
      </c>
      <c r="G828" s="150"/>
      <c r="H828" s="146">
        <f t="shared" si="86"/>
        <v>22.89</v>
      </c>
      <c r="I828" s="150"/>
      <c r="J828" s="146">
        <f t="shared" si="87"/>
        <v>4.3186562999999998</v>
      </c>
      <c r="K828" s="150"/>
      <c r="L828" s="147">
        <f t="shared" si="88"/>
        <v>4.3186562999999998</v>
      </c>
      <c r="M828" s="184">
        <f t="shared" si="89"/>
        <v>7.3592289749785554E-7</v>
      </c>
      <c r="N828" s="149">
        <f t="shared" si="90"/>
        <v>6454386.7864003498</v>
      </c>
      <c r="O828" s="185">
        <f t="shared" si="91"/>
        <v>1.0040631739737231</v>
      </c>
      <c r="P828" s="187">
        <f t="shared" si="94"/>
        <v>22.89</v>
      </c>
      <c r="Q828" s="187">
        <f>_xlfn.XLOOKUP(C828,CPUs!D:D,CPUs!I:I,0)</f>
        <v>22.89</v>
      </c>
    </row>
    <row r="829" spans="1:17" ht="24" customHeight="1" x14ac:dyDescent="0.25">
      <c r="A829" s="27" t="s">
        <v>2709</v>
      </c>
      <c r="B829" s="27" t="s">
        <v>162</v>
      </c>
      <c r="C829" s="180" t="s">
        <v>2710</v>
      </c>
      <c r="D829" s="27" t="s">
        <v>1648</v>
      </c>
      <c r="E829" s="27" t="s">
        <v>164</v>
      </c>
      <c r="F829" s="150" t="s">
        <v>4359</v>
      </c>
      <c r="G829" s="150"/>
      <c r="H829" s="146">
        <f t="shared" si="86"/>
        <v>2.0699999999999998</v>
      </c>
      <c r="I829" s="150"/>
      <c r="J829" s="146">
        <f t="shared" si="87"/>
        <v>4.1399999999999997</v>
      </c>
      <c r="K829" s="150"/>
      <c r="L829" s="147">
        <f t="shared" si="88"/>
        <v>4.1399999999999997</v>
      </c>
      <c r="M829" s="184">
        <f t="shared" si="89"/>
        <v>7.0547887676107074E-7</v>
      </c>
      <c r="N829" s="149">
        <f t="shared" si="90"/>
        <v>6454390.9264003495</v>
      </c>
      <c r="O829" s="185">
        <f t="shared" si="91"/>
        <v>1.0040638794525998</v>
      </c>
      <c r="P829" s="187">
        <f>_xlfn.XLOOKUP(C829,Analítico!D:D,Analítico!I:I,0)</f>
        <v>2.0699999999999998</v>
      </c>
      <c r="Q829" s="187">
        <f>_xlfn.XLOOKUP(C829,CPUs!D:D,CPUs!I:I,0)</f>
        <v>2.0699999999999998</v>
      </c>
    </row>
    <row r="830" spans="1:17" ht="24" customHeight="1" x14ac:dyDescent="0.25">
      <c r="A830" s="27" t="s">
        <v>3488</v>
      </c>
      <c r="B830" s="27" t="s">
        <v>157</v>
      </c>
      <c r="C830" s="180" t="s">
        <v>3489</v>
      </c>
      <c r="D830" s="27" t="s">
        <v>1643</v>
      </c>
      <c r="E830" s="27" t="s">
        <v>164</v>
      </c>
      <c r="F830" s="150" t="s">
        <v>4773</v>
      </c>
      <c r="G830" s="150"/>
      <c r="H830" s="146">
        <f t="shared" si="86"/>
        <v>22372.880000000001</v>
      </c>
      <c r="I830" s="150"/>
      <c r="J830" s="146">
        <f t="shared" si="87"/>
        <v>4.1121353440000004</v>
      </c>
      <c r="K830" s="150"/>
      <c r="L830" s="147">
        <f t="shared" si="88"/>
        <v>4.1121353440000004</v>
      </c>
      <c r="M830" s="184">
        <f t="shared" si="89"/>
        <v>7.0073058540449752E-7</v>
      </c>
      <c r="N830" s="149">
        <f t="shared" si="90"/>
        <v>6454395.0385356937</v>
      </c>
      <c r="O830" s="185">
        <f t="shared" si="91"/>
        <v>1.0040645801831851</v>
      </c>
      <c r="P830" s="187">
        <f t="shared" ref="P830:P831" si="95">Q830</f>
        <v>22372.880000000001</v>
      </c>
      <c r="Q830" s="187">
        <f>_xlfn.XLOOKUP(C830,CPUs!D:D,CPUs!I:I,0)</f>
        <v>22372.880000000001</v>
      </c>
    </row>
    <row r="831" spans="1:17" ht="24" customHeight="1" x14ac:dyDescent="0.25">
      <c r="A831" s="27" t="s">
        <v>3672</v>
      </c>
      <c r="B831" s="27" t="s">
        <v>594</v>
      </c>
      <c r="C831" s="180" t="s">
        <v>3673</v>
      </c>
      <c r="D831" s="27" t="s">
        <v>1648</v>
      </c>
      <c r="E831" s="27" t="s">
        <v>3674</v>
      </c>
      <c r="F831" s="150" t="s">
        <v>4774</v>
      </c>
      <c r="G831" s="150"/>
      <c r="H831" s="146">
        <f t="shared" si="86"/>
        <v>6.35</v>
      </c>
      <c r="I831" s="150"/>
      <c r="J831" s="146">
        <f t="shared" si="87"/>
        <v>4.05029035</v>
      </c>
      <c r="K831" s="150"/>
      <c r="L831" s="147">
        <f t="shared" si="88"/>
        <v>4.05029035</v>
      </c>
      <c r="M831" s="184">
        <f t="shared" si="89"/>
        <v>6.9019185668459042E-7</v>
      </c>
      <c r="N831" s="149">
        <f t="shared" si="90"/>
        <v>6454399.0888260435</v>
      </c>
      <c r="O831" s="185">
        <f t="shared" si="91"/>
        <v>1.0040652703750419</v>
      </c>
      <c r="P831" s="187">
        <f t="shared" si="95"/>
        <v>6.35</v>
      </c>
      <c r="Q831" s="187">
        <f>_xlfn.XLOOKUP(C831,CPUs!D:D,CPUs!I:I,0)</f>
        <v>6.35</v>
      </c>
    </row>
    <row r="832" spans="1:17" ht="25.5" customHeight="1" x14ac:dyDescent="0.25">
      <c r="A832" s="27" t="s">
        <v>1751</v>
      </c>
      <c r="B832" s="27" t="s">
        <v>196</v>
      </c>
      <c r="C832" s="180" t="s">
        <v>1752</v>
      </c>
      <c r="D832" s="27" t="s">
        <v>1648</v>
      </c>
      <c r="E832" s="27" t="s">
        <v>255</v>
      </c>
      <c r="F832" s="150" t="s">
        <v>4707</v>
      </c>
      <c r="G832" s="150"/>
      <c r="H832" s="146">
        <f t="shared" si="86"/>
        <v>4.9800000000000004</v>
      </c>
      <c r="I832" s="150"/>
      <c r="J832" s="146">
        <f t="shared" si="87"/>
        <v>3.9441600000000006</v>
      </c>
      <c r="K832" s="150"/>
      <c r="L832" s="147">
        <f t="shared" si="88"/>
        <v>3.9441600000000006</v>
      </c>
      <c r="M832" s="184">
        <f t="shared" si="89"/>
        <v>6.7210665859080813E-7</v>
      </c>
      <c r="N832" s="149">
        <f t="shared" si="90"/>
        <v>6454403.032986044</v>
      </c>
      <c r="O832" s="185">
        <f t="shared" si="91"/>
        <v>1.0040659424817004</v>
      </c>
      <c r="P832" s="187">
        <f>_xlfn.XLOOKUP(C832,Analítico!D:D,Analítico!I:I,0)</f>
        <v>4.9800000000000004</v>
      </c>
      <c r="Q832" s="187">
        <f>_xlfn.XLOOKUP(C832,CPUs!D:D,CPUs!I:I,0)</f>
        <v>4.9800000000000004</v>
      </c>
    </row>
    <row r="833" spans="1:17" ht="39" customHeight="1" x14ac:dyDescent="0.25">
      <c r="A833" s="27" t="s">
        <v>3951</v>
      </c>
      <c r="B833" s="27" t="s">
        <v>157</v>
      </c>
      <c r="C833" s="180" t="s">
        <v>3952</v>
      </c>
      <c r="D833" s="27" t="s">
        <v>1643</v>
      </c>
      <c r="E833" s="27" t="s">
        <v>266</v>
      </c>
      <c r="F833" s="150" t="s">
        <v>4765</v>
      </c>
      <c r="G833" s="150"/>
      <c r="H833" s="146">
        <f t="shared" si="86"/>
        <v>1.17</v>
      </c>
      <c r="I833" s="150"/>
      <c r="J833" s="146">
        <f t="shared" si="87"/>
        <v>4.0099944689999996</v>
      </c>
      <c r="K833" s="150"/>
      <c r="L833" s="147">
        <f t="shared" si="88"/>
        <v>4.0099944689999996</v>
      </c>
      <c r="M833" s="184">
        <f t="shared" si="89"/>
        <v>6.8332521589570682E-7</v>
      </c>
      <c r="N833" s="149">
        <f t="shared" si="90"/>
        <v>6454407.0429805126</v>
      </c>
      <c r="O833" s="185">
        <f t="shared" si="91"/>
        <v>1.0040666258069164</v>
      </c>
      <c r="P833" s="187">
        <f t="shared" ref="P833:P834" si="96">Q833</f>
        <v>1.17</v>
      </c>
      <c r="Q833" s="187">
        <f>_xlfn.XLOOKUP(C833,CPUs!D:D,CPUs!I:I,0)</f>
        <v>1.17</v>
      </c>
    </row>
    <row r="834" spans="1:17" ht="25.5" customHeight="1" x14ac:dyDescent="0.25">
      <c r="A834" s="27" t="s">
        <v>3788</v>
      </c>
      <c r="B834" s="27" t="s">
        <v>594</v>
      </c>
      <c r="C834" s="180" t="s">
        <v>3789</v>
      </c>
      <c r="D834" s="27" t="s">
        <v>1648</v>
      </c>
      <c r="E834" s="27" t="s">
        <v>596</v>
      </c>
      <c r="F834" s="150" t="s">
        <v>4775</v>
      </c>
      <c r="G834" s="150"/>
      <c r="H834" s="146">
        <f t="shared" si="86"/>
        <v>386.23</v>
      </c>
      <c r="I834" s="150"/>
      <c r="J834" s="146">
        <f t="shared" si="87"/>
        <v>3.8931984000000002</v>
      </c>
      <c r="K834" s="150"/>
      <c r="L834" s="147">
        <f t="shared" si="88"/>
        <v>3.8931984000000002</v>
      </c>
      <c r="M834" s="184">
        <f t="shared" si="89"/>
        <v>6.6342252034782564E-7</v>
      </c>
      <c r="N834" s="149">
        <f t="shared" si="90"/>
        <v>6454410.9361789124</v>
      </c>
      <c r="O834" s="185">
        <f t="shared" si="91"/>
        <v>1.0040672892294367</v>
      </c>
      <c r="P834" s="187">
        <f t="shared" si="96"/>
        <v>386.23</v>
      </c>
      <c r="Q834" s="187">
        <f>_xlfn.XLOOKUP(C834,CPUs!D:D,CPUs!I:I,0)</f>
        <v>386.23</v>
      </c>
    </row>
    <row r="835" spans="1:17" ht="25.5" customHeight="1" x14ac:dyDescent="0.25">
      <c r="A835" s="27" t="s">
        <v>1687</v>
      </c>
      <c r="B835" s="27" t="s">
        <v>196</v>
      </c>
      <c r="C835" s="180" t="s">
        <v>1688</v>
      </c>
      <c r="D835" s="27" t="s">
        <v>1648</v>
      </c>
      <c r="E835" s="27" t="s">
        <v>255</v>
      </c>
      <c r="F835" s="150" t="s">
        <v>4776</v>
      </c>
      <c r="G835" s="150"/>
      <c r="H835" s="146">
        <f t="shared" si="86"/>
        <v>0.19</v>
      </c>
      <c r="I835" s="150"/>
      <c r="J835" s="146">
        <f t="shared" si="87"/>
        <v>3.6594000000000002</v>
      </c>
      <c r="K835" s="150"/>
      <c r="L835" s="147">
        <f t="shared" si="88"/>
        <v>3.6594000000000002</v>
      </c>
      <c r="M835" s="184">
        <f t="shared" si="89"/>
        <v>6.2358198106750304E-7</v>
      </c>
      <c r="N835" s="149">
        <f t="shared" si="90"/>
        <v>6454414.5955789126</v>
      </c>
      <c r="O835" s="185">
        <f t="shared" si="91"/>
        <v>1.0040679128114178</v>
      </c>
      <c r="P835" s="187">
        <f>_xlfn.XLOOKUP(C835,Analítico!D:D,Analítico!I:I,0)</f>
        <v>0.19</v>
      </c>
      <c r="Q835" s="187">
        <f>_xlfn.XLOOKUP(C835,CPUs!D:D,CPUs!I:I,0)</f>
        <v>0.19</v>
      </c>
    </row>
    <row r="836" spans="1:17" ht="24" customHeight="1" x14ac:dyDescent="0.25">
      <c r="A836" s="27" t="s">
        <v>3903</v>
      </c>
      <c r="B836" s="27" t="s">
        <v>157</v>
      </c>
      <c r="C836" s="180" t="s">
        <v>3904</v>
      </c>
      <c r="D836" s="27" t="s">
        <v>1648</v>
      </c>
      <c r="E836" s="27" t="s">
        <v>259</v>
      </c>
      <c r="F836" s="150" t="s">
        <v>4777</v>
      </c>
      <c r="G836" s="150"/>
      <c r="H836" s="146">
        <f t="shared" si="86"/>
        <v>25.34</v>
      </c>
      <c r="I836" s="150"/>
      <c r="J836" s="146">
        <f t="shared" si="87"/>
        <v>3.8093774040000001</v>
      </c>
      <c r="K836" s="150"/>
      <c r="L836" s="147">
        <f t="shared" si="88"/>
        <v>3.8093774040000001</v>
      </c>
      <c r="M836" s="184">
        <f t="shared" si="89"/>
        <v>6.4913895945239716E-7</v>
      </c>
      <c r="N836" s="149">
        <f t="shared" si="90"/>
        <v>6454418.4049563166</v>
      </c>
      <c r="O836" s="185">
        <f t="shared" si="91"/>
        <v>1.0040685619503773</v>
      </c>
      <c r="P836" s="187">
        <f t="shared" ref="P836:P837" si="97">Q836</f>
        <v>25.34</v>
      </c>
      <c r="Q836" s="187">
        <f>_xlfn.XLOOKUP(C836,CPUs!D:D,CPUs!I:I,0)</f>
        <v>25.34</v>
      </c>
    </row>
    <row r="837" spans="1:17" ht="39" customHeight="1" x14ac:dyDescent="0.25">
      <c r="A837" s="27" t="s">
        <v>3955</v>
      </c>
      <c r="B837" s="27" t="s">
        <v>157</v>
      </c>
      <c r="C837" s="180" t="s">
        <v>3956</v>
      </c>
      <c r="D837" s="27" t="s">
        <v>1648</v>
      </c>
      <c r="E837" s="27" t="s">
        <v>164</v>
      </c>
      <c r="F837" s="150" t="s">
        <v>4778</v>
      </c>
      <c r="G837" s="150"/>
      <c r="H837" s="146">
        <f t="shared" si="86"/>
        <v>0.28000000000000003</v>
      </c>
      <c r="I837" s="150"/>
      <c r="J837" s="146">
        <f t="shared" si="87"/>
        <v>3.6260000000000003</v>
      </c>
      <c r="K837" s="150"/>
      <c r="L837" s="147">
        <f t="shared" si="88"/>
        <v>3.6260000000000003</v>
      </c>
      <c r="M837" s="184">
        <f t="shared" si="89"/>
        <v>6.1789043650619396E-7</v>
      </c>
      <c r="N837" s="149">
        <f t="shared" si="90"/>
        <v>6454422.0309563167</v>
      </c>
      <c r="O837" s="185">
        <f t="shared" si="91"/>
        <v>1.0040691798408139</v>
      </c>
      <c r="P837" s="187">
        <f t="shared" si="97"/>
        <v>0.28000000000000003</v>
      </c>
      <c r="Q837" s="187">
        <f>_xlfn.XLOOKUP(C837,CPUs!D:D,CPUs!I:I,0)</f>
        <v>0.28000000000000003</v>
      </c>
    </row>
    <row r="838" spans="1:17" ht="24" customHeight="1" x14ac:dyDescent="0.25">
      <c r="A838" s="27" t="s">
        <v>1773</v>
      </c>
      <c r="B838" s="27" t="s">
        <v>196</v>
      </c>
      <c r="C838" s="180" t="s">
        <v>1774</v>
      </c>
      <c r="D838" s="27" t="s">
        <v>1648</v>
      </c>
      <c r="E838" s="27" t="s">
        <v>1721</v>
      </c>
      <c r="F838" s="150" t="s">
        <v>4725</v>
      </c>
      <c r="G838" s="150"/>
      <c r="H838" s="146">
        <f t="shared" si="86"/>
        <v>8.6300000000000008</v>
      </c>
      <c r="I838" s="150"/>
      <c r="J838" s="146">
        <f t="shared" si="87"/>
        <v>3.4174800000000003</v>
      </c>
      <c r="K838" s="150"/>
      <c r="L838" s="147">
        <f t="shared" si="88"/>
        <v>3.4174800000000003</v>
      </c>
      <c r="M838" s="184">
        <f t="shared" si="89"/>
        <v>5.8235747626894316E-7</v>
      </c>
      <c r="N838" s="149">
        <f t="shared" si="90"/>
        <v>6454425.448436317</v>
      </c>
      <c r="O838" s="185">
        <f t="shared" si="91"/>
        <v>1.0040697621982901</v>
      </c>
      <c r="P838" s="187">
        <f>_xlfn.XLOOKUP(C838,Analítico!D:D,Analítico!I:I,0)</f>
        <v>8.6300000000000008</v>
      </c>
      <c r="Q838" s="187">
        <f>_xlfn.XLOOKUP(C838,CPUs!D:D,CPUs!I:I,0)</f>
        <v>8.6300000000000008</v>
      </c>
    </row>
    <row r="839" spans="1:17" ht="25.5" customHeight="1" x14ac:dyDescent="0.25">
      <c r="A839" s="27" t="s">
        <v>2277</v>
      </c>
      <c r="B839" s="27" t="s">
        <v>157</v>
      </c>
      <c r="C839" s="180" t="s">
        <v>2278</v>
      </c>
      <c r="D839" s="27" t="s">
        <v>1648</v>
      </c>
      <c r="E839" s="27" t="s">
        <v>164</v>
      </c>
      <c r="F839" s="150" t="s">
        <v>4241</v>
      </c>
      <c r="G839" s="150"/>
      <c r="H839" s="146">
        <f t="shared" ref="H839:H902" si="98">P839</f>
        <v>3.14</v>
      </c>
      <c r="I839" s="150"/>
      <c r="J839" s="146">
        <f t="shared" ref="J839:J902" si="99">F839*H839</f>
        <v>3.14</v>
      </c>
      <c r="K839" s="150"/>
      <c r="L839" s="147">
        <f t="shared" ref="L839:L902" si="100">J839+K839</f>
        <v>3.14</v>
      </c>
      <c r="M839" s="184">
        <f t="shared" ref="M839:M902" si="101">L839/$M$909</f>
        <v>5.3507335097337264E-7</v>
      </c>
      <c r="N839" s="149">
        <f t="shared" si="90"/>
        <v>6454428.5884363167</v>
      </c>
      <c r="O839" s="185">
        <f t="shared" si="91"/>
        <v>1.0040702972716411</v>
      </c>
      <c r="P839" s="187">
        <f>_xlfn.XLOOKUP(C839,Analítico!D:D,Analítico!I:I,0)</f>
        <v>3.14</v>
      </c>
      <c r="Q839" s="187">
        <f>_xlfn.XLOOKUP(C839,CPUs!D:D,CPUs!I:I,0)</f>
        <v>3.14</v>
      </c>
    </row>
    <row r="840" spans="1:17" ht="24" customHeight="1" x14ac:dyDescent="0.25">
      <c r="A840" s="27" t="s">
        <v>3796</v>
      </c>
      <c r="B840" s="27" t="s">
        <v>594</v>
      </c>
      <c r="C840" s="180" t="s">
        <v>3797</v>
      </c>
      <c r="D840" s="27" t="s">
        <v>1648</v>
      </c>
      <c r="E840" s="27" t="s">
        <v>596</v>
      </c>
      <c r="F840" s="150" t="s">
        <v>4779</v>
      </c>
      <c r="G840" s="150"/>
      <c r="H840" s="146">
        <f t="shared" si="98"/>
        <v>900</v>
      </c>
      <c r="I840" s="150"/>
      <c r="J840" s="146">
        <f t="shared" si="99"/>
        <v>3.024</v>
      </c>
      <c r="K840" s="150"/>
      <c r="L840" s="147">
        <f t="shared" si="100"/>
        <v>3.024</v>
      </c>
      <c r="M840" s="184">
        <f t="shared" si="101"/>
        <v>5.1530630998199958E-7</v>
      </c>
      <c r="N840" s="149">
        <f t="shared" ref="N840:N903" si="102">N839+L840</f>
        <v>6454431.6124363169</v>
      </c>
      <c r="O840" s="185">
        <f t="shared" ref="O840:O903" si="103">M840+O839</f>
        <v>1.0040708125779512</v>
      </c>
      <c r="P840" s="187">
        <f t="shared" ref="P840:P843" si="104">Q840</f>
        <v>900</v>
      </c>
      <c r="Q840" s="187">
        <f>_xlfn.XLOOKUP(C840,CPUs!D:D,CPUs!I:I,0)</f>
        <v>900</v>
      </c>
    </row>
    <row r="841" spans="1:17" ht="25.5" customHeight="1" x14ac:dyDescent="0.25">
      <c r="A841" s="27" t="s">
        <v>3699</v>
      </c>
      <c r="B841" s="27" t="s">
        <v>157</v>
      </c>
      <c r="C841" s="180" t="s">
        <v>3700</v>
      </c>
      <c r="D841" s="27" t="s">
        <v>1648</v>
      </c>
      <c r="E841" s="27" t="s">
        <v>164</v>
      </c>
      <c r="F841" s="150" t="s">
        <v>4780</v>
      </c>
      <c r="G841" s="150"/>
      <c r="H841" s="146">
        <f t="shared" si="98"/>
        <v>17.97</v>
      </c>
      <c r="I841" s="150"/>
      <c r="J841" s="146">
        <f t="shared" si="99"/>
        <v>2.8654997939999998</v>
      </c>
      <c r="K841" s="150"/>
      <c r="L841" s="147">
        <f t="shared" si="100"/>
        <v>2.8654997939999998</v>
      </c>
      <c r="M841" s="184">
        <f t="shared" si="101"/>
        <v>4.8829699904111103E-7</v>
      </c>
      <c r="N841" s="149">
        <f t="shared" si="102"/>
        <v>6454434.4779361105</v>
      </c>
      <c r="O841" s="185">
        <f t="shared" si="103"/>
        <v>1.0040713008749502</v>
      </c>
      <c r="P841" s="187">
        <f t="shared" si="104"/>
        <v>17.97</v>
      </c>
      <c r="Q841" s="187">
        <f>_xlfn.XLOOKUP(C841,CPUs!D:D,CPUs!I:I,0)</f>
        <v>17.97</v>
      </c>
    </row>
    <row r="842" spans="1:17" ht="25.5" customHeight="1" x14ac:dyDescent="0.25">
      <c r="A842" s="27" t="s">
        <v>3600</v>
      </c>
      <c r="B842" s="27" t="s">
        <v>157</v>
      </c>
      <c r="C842" s="180" t="s">
        <v>3601</v>
      </c>
      <c r="D842" s="27" t="s">
        <v>1665</v>
      </c>
      <c r="E842" s="27" t="s">
        <v>266</v>
      </c>
      <c r="F842" s="150" t="s">
        <v>4781</v>
      </c>
      <c r="G842" s="150"/>
      <c r="H842" s="146">
        <f t="shared" si="98"/>
        <v>20.68</v>
      </c>
      <c r="I842" s="150"/>
      <c r="J842" s="146">
        <f t="shared" si="99"/>
        <v>2.7732831279999997</v>
      </c>
      <c r="K842" s="150"/>
      <c r="L842" s="147">
        <f t="shared" si="100"/>
        <v>2.7732831279999997</v>
      </c>
      <c r="M842" s="184">
        <f t="shared" si="101"/>
        <v>4.7258276958499245E-7</v>
      </c>
      <c r="N842" s="149">
        <f t="shared" si="102"/>
        <v>6454437.2512192382</v>
      </c>
      <c r="O842" s="185">
        <f t="shared" si="103"/>
        <v>1.0040717734577198</v>
      </c>
      <c r="P842" s="187">
        <f t="shared" si="104"/>
        <v>20.68</v>
      </c>
      <c r="Q842" s="187">
        <f>_xlfn.XLOOKUP(C842,CPUs!D:D,CPUs!I:I,0)</f>
        <v>20.68</v>
      </c>
    </row>
    <row r="843" spans="1:17" ht="25.5" customHeight="1" x14ac:dyDescent="0.25">
      <c r="A843" s="27" t="s">
        <v>3766</v>
      </c>
      <c r="B843" s="27" t="s">
        <v>594</v>
      </c>
      <c r="C843" s="180" t="s">
        <v>3767</v>
      </c>
      <c r="D843" s="27" t="s">
        <v>1648</v>
      </c>
      <c r="E843" s="27" t="s">
        <v>596</v>
      </c>
      <c r="F843" s="150" t="s">
        <v>4782</v>
      </c>
      <c r="G843" s="150"/>
      <c r="H843" s="146">
        <f t="shared" si="98"/>
        <v>362</v>
      </c>
      <c r="I843" s="150"/>
      <c r="J843" s="146">
        <f t="shared" si="99"/>
        <v>2.4326400000000001</v>
      </c>
      <c r="K843" s="150"/>
      <c r="L843" s="147">
        <f t="shared" si="100"/>
        <v>2.4326400000000001</v>
      </c>
      <c r="M843" s="184">
        <f t="shared" si="101"/>
        <v>4.1453529825218632E-7</v>
      </c>
      <c r="N843" s="149">
        <f t="shared" si="102"/>
        <v>6454439.6838592384</v>
      </c>
      <c r="O843" s="185">
        <f t="shared" si="103"/>
        <v>1.0040721879930181</v>
      </c>
      <c r="P843" s="187">
        <f t="shared" si="104"/>
        <v>362</v>
      </c>
      <c r="Q843" s="187">
        <f>_xlfn.XLOOKUP(C843,CPUs!D:D,CPUs!I:I,0)</f>
        <v>362</v>
      </c>
    </row>
    <row r="844" spans="1:17" ht="24" customHeight="1" x14ac:dyDescent="0.25">
      <c r="A844" s="27" t="s">
        <v>2459</v>
      </c>
      <c r="B844" s="27" t="s">
        <v>204</v>
      </c>
      <c r="C844" s="180" t="s">
        <v>2460</v>
      </c>
      <c r="D844" s="27" t="s">
        <v>1665</v>
      </c>
      <c r="E844" s="27" t="s">
        <v>1787</v>
      </c>
      <c r="F844" s="150" t="s">
        <v>4783</v>
      </c>
      <c r="G844" s="150"/>
      <c r="H844" s="146">
        <f t="shared" si="98"/>
        <v>22.26</v>
      </c>
      <c r="I844" s="150"/>
      <c r="J844" s="146">
        <f t="shared" si="99"/>
        <v>2.3239440000000005</v>
      </c>
      <c r="K844" s="150"/>
      <c r="L844" s="147">
        <f t="shared" si="100"/>
        <v>2.3239440000000005</v>
      </c>
      <c r="M844" s="184">
        <f t="shared" si="101"/>
        <v>3.9601289922116675E-7</v>
      </c>
      <c r="N844" s="149">
        <f t="shared" si="102"/>
        <v>6454442.007803238</v>
      </c>
      <c r="O844" s="185">
        <f t="shared" si="103"/>
        <v>1.0040725840059173</v>
      </c>
      <c r="P844" s="187">
        <f>_xlfn.XLOOKUP(C844,Analítico!D:D,Analítico!I:I,0)</f>
        <v>22.26</v>
      </c>
      <c r="Q844" s="187">
        <f>_xlfn.XLOOKUP(C844,CPUs!D:D,CPUs!I:I,0)</f>
        <v>22.26</v>
      </c>
    </row>
    <row r="845" spans="1:17" ht="24" customHeight="1" x14ac:dyDescent="0.25">
      <c r="A845" s="27" t="s">
        <v>2925</v>
      </c>
      <c r="B845" s="27" t="s">
        <v>594</v>
      </c>
      <c r="C845" s="180" t="s">
        <v>2926</v>
      </c>
      <c r="D845" s="27" t="s">
        <v>1648</v>
      </c>
      <c r="E845" s="27" t="s">
        <v>596</v>
      </c>
      <c r="F845" s="150" t="s">
        <v>4251</v>
      </c>
      <c r="G845" s="150"/>
      <c r="H845" s="146">
        <f t="shared" si="98"/>
        <v>0.28000000000000003</v>
      </c>
      <c r="I845" s="150"/>
      <c r="J845" s="146">
        <f t="shared" si="99"/>
        <v>2.2400000000000002</v>
      </c>
      <c r="K845" s="150"/>
      <c r="L845" s="147">
        <f t="shared" si="100"/>
        <v>2.2400000000000002</v>
      </c>
      <c r="M845" s="184">
        <f t="shared" si="101"/>
        <v>3.8170837776444415E-7</v>
      </c>
      <c r="N845" s="149">
        <f t="shared" si="102"/>
        <v>6454444.2478032382</v>
      </c>
      <c r="O845" s="185">
        <f t="shared" si="103"/>
        <v>1.0040729657142951</v>
      </c>
      <c r="P845" s="187">
        <f>_xlfn.XLOOKUP(C845,Analítico!D:D,Analítico!I:I,0)</f>
        <v>0.28000000000000003</v>
      </c>
      <c r="Q845" s="187">
        <f>_xlfn.XLOOKUP(C845,CPUs!D:D,CPUs!I:I,0)</f>
        <v>0.28000000000000003</v>
      </c>
    </row>
    <row r="846" spans="1:17" ht="24" customHeight="1" x14ac:dyDescent="0.25">
      <c r="A846" s="27" t="s">
        <v>2723</v>
      </c>
      <c r="B846" s="27" t="s">
        <v>157</v>
      </c>
      <c r="C846" s="180" t="s">
        <v>2724</v>
      </c>
      <c r="D846" s="27" t="s">
        <v>1648</v>
      </c>
      <c r="E846" s="27" t="s">
        <v>164</v>
      </c>
      <c r="F846" s="150" t="s">
        <v>4241</v>
      </c>
      <c r="G846" s="150"/>
      <c r="H846" s="146">
        <f t="shared" si="98"/>
        <v>2.2000000000000002</v>
      </c>
      <c r="I846" s="150"/>
      <c r="J846" s="146">
        <f t="shared" si="99"/>
        <v>2.2000000000000002</v>
      </c>
      <c r="K846" s="150"/>
      <c r="L846" s="147">
        <f t="shared" si="100"/>
        <v>2.2000000000000002</v>
      </c>
      <c r="M846" s="184">
        <f t="shared" si="101"/>
        <v>3.7489215673293621E-7</v>
      </c>
      <c r="N846" s="149">
        <f t="shared" si="102"/>
        <v>6454446.4478032384</v>
      </c>
      <c r="O846" s="185">
        <f t="shared" si="103"/>
        <v>1.0040733406064517</v>
      </c>
      <c r="P846" s="187">
        <f>_xlfn.XLOOKUP(C846,Analítico!D:D,Analítico!I:I,0)</f>
        <v>2.2000000000000002</v>
      </c>
      <c r="Q846" s="187">
        <f>_xlfn.XLOOKUP(C846,CPUs!D:D,CPUs!I:I,0)</f>
        <v>2.2000000000000002</v>
      </c>
    </row>
    <row r="847" spans="1:17" ht="25.5" customHeight="1" x14ac:dyDescent="0.25">
      <c r="A847" s="27" t="s">
        <v>3760</v>
      </c>
      <c r="B847" s="27" t="s">
        <v>594</v>
      </c>
      <c r="C847" s="180" t="s">
        <v>3761</v>
      </c>
      <c r="D847" s="27" t="s">
        <v>1648</v>
      </c>
      <c r="E847" s="27" t="s">
        <v>596</v>
      </c>
      <c r="F847" s="150" t="s">
        <v>4745</v>
      </c>
      <c r="G847" s="150"/>
      <c r="H847" s="146">
        <f t="shared" si="98"/>
        <v>36.9</v>
      </c>
      <c r="I847" s="150"/>
      <c r="J847" s="146">
        <f t="shared" si="99"/>
        <v>2.23469352</v>
      </c>
      <c r="K847" s="150"/>
      <c r="L847" s="147">
        <f t="shared" si="100"/>
        <v>2.23469352</v>
      </c>
      <c r="M847" s="184">
        <f t="shared" si="101"/>
        <v>3.8080412424996223E-7</v>
      </c>
      <c r="N847" s="149">
        <f t="shared" si="102"/>
        <v>6454448.6824967582</v>
      </c>
      <c r="O847" s="185">
        <f t="shared" si="103"/>
        <v>1.0040737214105759</v>
      </c>
      <c r="P847" s="187">
        <f>Q847</f>
        <v>36.9</v>
      </c>
      <c r="Q847" s="187">
        <f>_xlfn.XLOOKUP(C847,CPUs!D:D,CPUs!I:I,0)</f>
        <v>36.9</v>
      </c>
    </row>
    <row r="848" spans="1:17" ht="25.5" customHeight="1" x14ac:dyDescent="0.25">
      <c r="A848" s="27" t="s">
        <v>2379</v>
      </c>
      <c r="B848" s="27" t="s">
        <v>157</v>
      </c>
      <c r="C848" s="180" t="s">
        <v>2380</v>
      </c>
      <c r="D848" s="27" t="s">
        <v>1648</v>
      </c>
      <c r="E848" s="27" t="s">
        <v>259</v>
      </c>
      <c r="F848" s="150" t="s">
        <v>4784</v>
      </c>
      <c r="G848" s="150"/>
      <c r="H848" s="146">
        <f t="shared" si="98"/>
        <v>23</v>
      </c>
      <c r="I848" s="150"/>
      <c r="J848" s="146">
        <f t="shared" si="99"/>
        <v>2.1528</v>
      </c>
      <c r="K848" s="150"/>
      <c r="L848" s="147">
        <f t="shared" si="100"/>
        <v>2.1528</v>
      </c>
      <c r="M848" s="184">
        <f t="shared" si="101"/>
        <v>3.6684901591575687E-7</v>
      </c>
      <c r="N848" s="149">
        <f t="shared" si="102"/>
        <v>6454450.8352967585</v>
      </c>
      <c r="O848" s="185">
        <f t="shared" si="103"/>
        <v>1.0040740882595918</v>
      </c>
      <c r="P848" s="187">
        <f>_xlfn.XLOOKUP(C848,Analítico!D:D,Analítico!I:I,0)</f>
        <v>23</v>
      </c>
      <c r="Q848" s="187">
        <f>_xlfn.XLOOKUP(C848,CPUs!D:D,CPUs!I:I,0)</f>
        <v>23</v>
      </c>
    </row>
    <row r="849" spans="1:17" ht="39" customHeight="1" x14ac:dyDescent="0.25">
      <c r="A849" s="27" t="s">
        <v>3885</v>
      </c>
      <c r="B849" s="27" t="s">
        <v>157</v>
      </c>
      <c r="C849" s="180" t="s">
        <v>3886</v>
      </c>
      <c r="D849" s="27" t="s">
        <v>1643</v>
      </c>
      <c r="E849" s="27" t="s">
        <v>164</v>
      </c>
      <c r="F849" s="150" t="s">
        <v>4785</v>
      </c>
      <c r="G849" s="150"/>
      <c r="H849" s="146">
        <f t="shared" si="98"/>
        <v>14577.66</v>
      </c>
      <c r="I849" s="150"/>
      <c r="J849" s="146">
        <f t="shared" si="99"/>
        <v>2.0000549520000002</v>
      </c>
      <c r="K849" s="150"/>
      <c r="L849" s="147">
        <f t="shared" si="100"/>
        <v>2.0000549520000002</v>
      </c>
      <c r="M849" s="184">
        <f t="shared" si="101"/>
        <v>3.4082041569984967E-7</v>
      </c>
      <c r="N849" s="149">
        <f t="shared" si="102"/>
        <v>6454452.8353517102</v>
      </c>
      <c r="O849" s="185">
        <f t="shared" si="103"/>
        <v>1.0040744290800074</v>
      </c>
      <c r="P849" s="187">
        <f t="shared" ref="P849:P853" si="105">Q849</f>
        <v>14577.66</v>
      </c>
      <c r="Q849" s="187">
        <f>_xlfn.XLOOKUP(C849,CPUs!D:D,CPUs!I:I,0)</f>
        <v>14577.66</v>
      </c>
    </row>
    <row r="850" spans="1:17" ht="24" customHeight="1" x14ac:dyDescent="0.25">
      <c r="A850" s="27" t="s">
        <v>3971</v>
      </c>
      <c r="B850" s="27" t="s">
        <v>157</v>
      </c>
      <c r="C850" s="180" t="s">
        <v>3972</v>
      </c>
      <c r="D850" s="27" t="s">
        <v>1643</v>
      </c>
      <c r="E850" s="27" t="s">
        <v>164</v>
      </c>
      <c r="F850" s="150" t="s">
        <v>4786</v>
      </c>
      <c r="G850" s="150"/>
      <c r="H850" s="146">
        <f t="shared" si="98"/>
        <v>1046.3499999999999</v>
      </c>
      <c r="I850" s="150"/>
      <c r="J850" s="146">
        <f t="shared" si="99"/>
        <v>1.8863597799999998</v>
      </c>
      <c r="K850" s="150"/>
      <c r="L850" s="147">
        <f t="shared" si="100"/>
        <v>1.8863597799999998</v>
      </c>
      <c r="M850" s="184">
        <f t="shared" si="101"/>
        <v>3.2144613013566678E-7</v>
      </c>
      <c r="N850" s="149">
        <f t="shared" si="102"/>
        <v>6454454.7217114903</v>
      </c>
      <c r="O850" s="185">
        <f t="shared" si="103"/>
        <v>1.0040747505261376</v>
      </c>
      <c r="P850" s="187">
        <f t="shared" si="105"/>
        <v>1046.3499999999999</v>
      </c>
      <c r="Q850" s="187">
        <f>_xlfn.XLOOKUP(C850,CPUs!D:D,CPUs!I:I,0)</f>
        <v>1046.3499999999999</v>
      </c>
    </row>
    <row r="851" spans="1:17" ht="39" customHeight="1" x14ac:dyDescent="0.25">
      <c r="A851" s="27" t="s">
        <v>3758</v>
      </c>
      <c r="B851" s="27" t="s">
        <v>594</v>
      </c>
      <c r="C851" s="180" t="s">
        <v>3759</v>
      </c>
      <c r="D851" s="27" t="s">
        <v>1648</v>
      </c>
      <c r="E851" s="27" t="s">
        <v>596</v>
      </c>
      <c r="F851" s="150" t="s">
        <v>4787</v>
      </c>
      <c r="G851" s="150"/>
      <c r="H851" s="146">
        <f t="shared" si="98"/>
        <v>18.579999999999998</v>
      </c>
      <c r="I851" s="150"/>
      <c r="J851" s="146">
        <f t="shared" si="99"/>
        <v>1.6878294959999998</v>
      </c>
      <c r="K851" s="150"/>
      <c r="L851" s="147">
        <f t="shared" si="100"/>
        <v>1.6878294959999998</v>
      </c>
      <c r="M851" s="184">
        <f t="shared" si="101"/>
        <v>2.8761547270586571E-7</v>
      </c>
      <c r="N851" s="149">
        <f t="shared" si="102"/>
        <v>6454456.4095409866</v>
      </c>
      <c r="O851" s="185">
        <f t="shared" si="103"/>
        <v>1.0040750381416104</v>
      </c>
      <c r="P851" s="187">
        <f t="shared" si="105"/>
        <v>18.579999999999998</v>
      </c>
      <c r="Q851" s="187">
        <f>_xlfn.XLOOKUP(C851,CPUs!D:D,CPUs!I:I,0)</f>
        <v>18.579999999999998</v>
      </c>
    </row>
    <row r="852" spans="1:17" ht="78" customHeight="1" x14ac:dyDescent="0.25">
      <c r="A852" s="27" t="s">
        <v>3524</v>
      </c>
      <c r="B852" s="27" t="s">
        <v>157</v>
      </c>
      <c r="C852" s="180" t="s">
        <v>3525</v>
      </c>
      <c r="D852" s="27" t="s">
        <v>1643</v>
      </c>
      <c r="E852" s="27" t="s">
        <v>164</v>
      </c>
      <c r="F852" s="150" t="s">
        <v>4788</v>
      </c>
      <c r="G852" s="150"/>
      <c r="H852" s="146">
        <f t="shared" si="98"/>
        <v>11359.9</v>
      </c>
      <c r="I852" s="150"/>
      <c r="J852" s="146">
        <f t="shared" si="99"/>
        <v>1.6131058</v>
      </c>
      <c r="K852" s="150"/>
      <c r="L852" s="147">
        <f t="shared" si="100"/>
        <v>1.6131058</v>
      </c>
      <c r="M852" s="184">
        <f t="shared" si="101"/>
        <v>2.7488214200018563E-7</v>
      </c>
      <c r="N852" s="149">
        <f t="shared" si="102"/>
        <v>6454458.0226467866</v>
      </c>
      <c r="O852" s="185">
        <f t="shared" si="103"/>
        <v>1.0040753130237523</v>
      </c>
      <c r="P852" s="187">
        <f t="shared" si="105"/>
        <v>11359.9</v>
      </c>
      <c r="Q852" s="187">
        <f>_xlfn.XLOOKUP(C852,CPUs!D:D,CPUs!I:I,0)</f>
        <v>11359.9</v>
      </c>
    </row>
    <row r="853" spans="1:17" ht="25.5" customHeight="1" x14ac:dyDescent="0.25">
      <c r="A853" s="27" t="s">
        <v>3784</v>
      </c>
      <c r="B853" s="27" t="s">
        <v>594</v>
      </c>
      <c r="C853" s="180" t="s">
        <v>3785</v>
      </c>
      <c r="D853" s="27" t="s">
        <v>1648</v>
      </c>
      <c r="E853" s="27" t="s">
        <v>596</v>
      </c>
      <c r="F853" s="150" t="s">
        <v>4779</v>
      </c>
      <c r="G853" s="150"/>
      <c r="H853" s="146">
        <f t="shared" si="98"/>
        <v>466.44</v>
      </c>
      <c r="I853" s="150"/>
      <c r="J853" s="146">
        <f t="shared" si="99"/>
        <v>1.5672384000000001</v>
      </c>
      <c r="K853" s="150"/>
      <c r="L853" s="147">
        <f t="shared" si="100"/>
        <v>1.5672384000000001</v>
      </c>
      <c r="M853" s="184">
        <f t="shared" si="101"/>
        <v>2.6706608358667101E-7</v>
      </c>
      <c r="N853" s="149">
        <f t="shared" si="102"/>
        <v>6454459.5898851864</v>
      </c>
      <c r="O853" s="185">
        <f t="shared" si="103"/>
        <v>1.004075580089836</v>
      </c>
      <c r="P853" s="187">
        <f t="shared" si="105"/>
        <v>466.44</v>
      </c>
      <c r="Q853" s="187">
        <f>_xlfn.XLOOKUP(C853,CPUs!D:D,CPUs!I:I,0)</f>
        <v>466.44</v>
      </c>
    </row>
    <row r="854" spans="1:17" ht="24" customHeight="1" x14ac:dyDescent="0.25">
      <c r="A854" s="27" t="s">
        <v>2942</v>
      </c>
      <c r="B854" s="27" t="s">
        <v>157</v>
      </c>
      <c r="C854" s="180" t="s">
        <v>2943</v>
      </c>
      <c r="D854" s="27" t="s">
        <v>1648</v>
      </c>
      <c r="E854" s="27" t="s">
        <v>164</v>
      </c>
      <c r="F854" s="150" t="s">
        <v>4359</v>
      </c>
      <c r="G854" s="150"/>
      <c r="H854" s="146">
        <f t="shared" si="98"/>
        <v>0.78</v>
      </c>
      <c r="I854" s="150"/>
      <c r="J854" s="146">
        <f t="shared" si="99"/>
        <v>1.56</v>
      </c>
      <c r="K854" s="150"/>
      <c r="L854" s="147">
        <f t="shared" si="100"/>
        <v>1.56</v>
      </c>
      <c r="M854" s="184">
        <f t="shared" si="101"/>
        <v>2.6583262022880929E-7</v>
      </c>
      <c r="N854" s="149">
        <f t="shared" si="102"/>
        <v>6454461.149885186</v>
      </c>
      <c r="O854" s="185">
        <f t="shared" si="103"/>
        <v>1.0040758459224561</v>
      </c>
      <c r="P854" s="187">
        <f>_xlfn.XLOOKUP(C854,Analítico!D:D,Analítico!I:I,0)</f>
        <v>0.78</v>
      </c>
      <c r="Q854" s="187">
        <f>_xlfn.XLOOKUP(C854,CPUs!D:D,CPUs!I:I,0)</f>
        <v>0.78</v>
      </c>
    </row>
    <row r="855" spans="1:17" ht="24" customHeight="1" x14ac:dyDescent="0.25">
      <c r="A855" s="27" t="s">
        <v>3746</v>
      </c>
      <c r="B855" s="27" t="s">
        <v>594</v>
      </c>
      <c r="C855" s="180" t="s">
        <v>3747</v>
      </c>
      <c r="D855" s="27" t="s">
        <v>1648</v>
      </c>
      <c r="E855" s="27" t="s">
        <v>596</v>
      </c>
      <c r="F855" s="150" t="s">
        <v>4789</v>
      </c>
      <c r="G855" s="150"/>
      <c r="H855" s="146">
        <f t="shared" si="98"/>
        <v>18.5</v>
      </c>
      <c r="I855" s="150"/>
      <c r="J855" s="146">
        <f t="shared" si="99"/>
        <v>1.5558352</v>
      </c>
      <c r="K855" s="150"/>
      <c r="L855" s="147">
        <f t="shared" si="100"/>
        <v>1.5558352</v>
      </c>
      <c r="M855" s="184">
        <f t="shared" si="101"/>
        <v>2.6512291529500868E-7</v>
      </c>
      <c r="N855" s="149">
        <f t="shared" si="102"/>
        <v>6454462.7057203855</v>
      </c>
      <c r="O855" s="185">
        <f t="shared" si="103"/>
        <v>1.0040761110453715</v>
      </c>
      <c r="P855" s="187">
        <f t="shared" ref="P855:P858" si="106">Q855</f>
        <v>18.5</v>
      </c>
      <c r="Q855" s="187">
        <f>_xlfn.XLOOKUP(C855,CPUs!D:D,CPUs!I:I,0)</f>
        <v>18.5</v>
      </c>
    </row>
    <row r="856" spans="1:17" ht="25.5" customHeight="1" x14ac:dyDescent="0.25">
      <c r="A856" s="27" t="s">
        <v>3705</v>
      </c>
      <c r="B856" s="27" t="s">
        <v>594</v>
      </c>
      <c r="C856" s="180" t="s">
        <v>3706</v>
      </c>
      <c r="D856" s="27" t="s">
        <v>1648</v>
      </c>
      <c r="E856" s="27" t="s">
        <v>596</v>
      </c>
      <c r="F856" s="150" t="s">
        <v>4770</v>
      </c>
      <c r="G856" s="150"/>
      <c r="H856" s="146">
        <f t="shared" si="98"/>
        <v>47.69</v>
      </c>
      <c r="I856" s="150"/>
      <c r="J856" s="146">
        <f t="shared" si="99"/>
        <v>1.517200122</v>
      </c>
      <c r="K856" s="150"/>
      <c r="L856" s="147">
        <f t="shared" si="100"/>
        <v>1.517200122</v>
      </c>
      <c r="M856" s="184">
        <f t="shared" si="101"/>
        <v>2.5853928451456996E-7</v>
      </c>
      <c r="N856" s="149">
        <f t="shared" si="102"/>
        <v>6454464.2229205072</v>
      </c>
      <c r="O856" s="185">
        <f t="shared" si="103"/>
        <v>1.004076369584656</v>
      </c>
      <c r="P856" s="187">
        <f t="shared" si="106"/>
        <v>47.69</v>
      </c>
      <c r="Q856" s="187">
        <f>_xlfn.XLOOKUP(C856,CPUs!D:D,CPUs!I:I,0)</f>
        <v>47.69</v>
      </c>
    </row>
    <row r="857" spans="1:17" ht="24" customHeight="1" x14ac:dyDescent="0.25">
      <c r="A857" s="27" t="s">
        <v>3526</v>
      </c>
      <c r="B857" s="27" t="s">
        <v>157</v>
      </c>
      <c r="C857" s="180" t="s">
        <v>3527</v>
      </c>
      <c r="D857" s="27" t="s">
        <v>1643</v>
      </c>
      <c r="E857" s="27" t="s">
        <v>164</v>
      </c>
      <c r="F857" s="150" t="s">
        <v>4790</v>
      </c>
      <c r="G857" s="150"/>
      <c r="H857" s="146">
        <f t="shared" si="98"/>
        <v>17223.7</v>
      </c>
      <c r="I857" s="150"/>
      <c r="J857" s="146">
        <f t="shared" si="99"/>
        <v>1.4812382000000002</v>
      </c>
      <c r="K857" s="150"/>
      <c r="L857" s="147">
        <f t="shared" si="100"/>
        <v>1.4812382000000002</v>
      </c>
      <c r="M857" s="184">
        <f t="shared" si="101"/>
        <v>2.524111742878238E-7</v>
      </c>
      <c r="N857" s="149">
        <f t="shared" si="102"/>
        <v>6454465.7041587075</v>
      </c>
      <c r="O857" s="185">
        <f t="shared" si="103"/>
        <v>1.0040766219958301</v>
      </c>
      <c r="P857" s="187">
        <f t="shared" si="106"/>
        <v>17223.7</v>
      </c>
      <c r="Q857" s="187">
        <f>_xlfn.XLOOKUP(C857,CPUs!D:D,CPUs!I:I,0)</f>
        <v>17223.7</v>
      </c>
    </row>
    <row r="858" spans="1:17" ht="25.5" customHeight="1" x14ac:dyDescent="0.25">
      <c r="A858" s="27" t="s">
        <v>3792</v>
      </c>
      <c r="B858" s="27" t="s">
        <v>594</v>
      </c>
      <c r="C858" s="180" t="s">
        <v>3793</v>
      </c>
      <c r="D858" s="27" t="s">
        <v>1648</v>
      </c>
      <c r="E858" s="27" t="s">
        <v>596</v>
      </c>
      <c r="F858" s="150" t="s">
        <v>4782</v>
      </c>
      <c r="G858" s="150"/>
      <c r="H858" s="146">
        <f t="shared" si="98"/>
        <v>212.06</v>
      </c>
      <c r="I858" s="150"/>
      <c r="J858" s="146">
        <f t="shared" si="99"/>
        <v>1.4250432000000002</v>
      </c>
      <c r="K858" s="150"/>
      <c r="L858" s="147">
        <f t="shared" si="100"/>
        <v>1.4250432000000002</v>
      </c>
      <c r="M858" s="184">
        <f t="shared" si="101"/>
        <v>2.4283523576618407E-7</v>
      </c>
      <c r="N858" s="149">
        <f t="shared" si="102"/>
        <v>6454467.1292019077</v>
      </c>
      <c r="O858" s="185">
        <f t="shared" si="103"/>
        <v>1.0040768648310658</v>
      </c>
      <c r="P858" s="187">
        <f t="shared" si="106"/>
        <v>212.06</v>
      </c>
      <c r="Q858" s="187">
        <f>_xlfn.XLOOKUP(C858,CPUs!D:D,CPUs!I:I,0)</f>
        <v>212.06</v>
      </c>
    </row>
    <row r="859" spans="1:17" ht="24" customHeight="1" x14ac:dyDescent="0.25">
      <c r="A859" s="27" t="s">
        <v>3038</v>
      </c>
      <c r="B859" s="27" t="s">
        <v>162</v>
      </c>
      <c r="C859" s="180" t="s">
        <v>3039</v>
      </c>
      <c r="D859" s="27" t="s">
        <v>1648</v>
      </c>
      <c r="E859" s="27" t="s">
        <v>164</v>
      </c>
      <c r="F859" s="150" t="s">
        <v>4319</v>
      </c>
      <c r="G859" s="150"/>
      <c r="H859" s="146">
        <f t="shared" si="98"/>
        <v>0.1</v>
      </c>
      <c r="I859" s="150"/>
      <c r="J859" s="146">
        <f t="shared" si="99"/>
        <v>1.2000000000000002</v>
      </c>
      <c r="K859" s="150"/>
      <c r="L859" s="147">
        <f t="shared" si="100"/>
        <v>1.2000000000000002</v>
      </c>
      <c r="M859" s="184">
        <f t="shared" si="101"/>
        <v>2.0448663094523795E-7</v>
      </c>
      <c r="N859" s="149">
        <f t="shared" si="102"/>
        <v>6454468.3292019079</v>
      </c>
      <c r="O859" s="185">
        <f t="shared" si="103"/>
        <v>1.0040770693176968</v>
      </c>
      <c r="P859" s="187">
        <f>_xlfn.XLOOKUP(C859,Analítico!D:D,Analítico!I:I,0)</f>
        <v>0.1</v>
      </c>
      <c r="Q859" s="187">
        <f>_xlfn.XLOOKUP(C859,CPUs!D:D,CPUs!I:I,0)</f>
        <v>0.1</v>
      </c>
    </row>
    <row r="860" spans="1:17" ht="25.5" customHeight="1" x14ac:dyDescent="0.25">
      <c r="A860" s="27" t="s">
        <v>3814</v>
      </c>
      <c r="B860" s="27" t="s">
        <v>157</v>
      </c>
      <c r="C860" s="180" t="s">
        <v>3815</v>
      </c>
      <c r="D860" s="27" t="s">
        <v>1643</v>
      </c>
      <c r="E860" s="27" t="s">
        <v>164</v>
      </c>
      <c r="F860" s="150" t="s">
        <v>4791</v>
      </c>
      <c r="G860" s="150"/>
      <c r="H860" s="146">
        <f t="shared" si="98"/>
        <v>5622.51</v>
      </c>
      <c r="I860" s="150"/>
      <c r="J860" s="146">
        <f t="shared" si="99"/>
        <v>1.2779965230000001</v>
      </c>
      <c r="K860" s="150"/>
      <c r="L860" s="147">
        <f t="shared" si="100"/>
        <v>1.2779965230000001</v>
      </c>
      <c r="M860" s="184">
        <f t="shared" si="101"/>
        <v>2.1777766945666524E-7</v>
      </c>
      <c r="N860" s="149">
        <f t="shared" si="102"/>
        <v>6454469.6071984312</v>
      </c>
      <c r="O860" s="185">
        <f t="shared" si="103"/>
        <v>1.0040772870953663</v>
      </c>
      <c r="P860" s="187">
        <f t="shared" ref="P860:P861" si="107">Q860</f>
        <v>5622.51</v>
      </c>
      <c r="Q860" s="187">
        <f>_xlfn.XLOOKUP(C860,CPUs!D:D,CPUs!I:I,0)</f>
        <v>5622.51</v>
      </c>
    </row>
    <row r="861" spans="1:17" ht="25.5" customHeight="1" x14ac:dyDescent="0.25">
      <c r="A861" s="27" t="s">
        <v>3724</v>
      </c>
      <c r="B861" s="27" t="s">
        <v>594</v>
      </c>
      <c r="C861" s="180" t="s">
        <v>3725</v>
      </c>
      <c r="D861" s="27" t="s">
        <v>1648</v>
      </c>
      <c r="E861" s="27" t="s">
        <v>596</v>
      </c>
      <c r="F861" s="150" t="s">
        <v>4792</v>
      </c>
      <c r="G861" s="150"/>
      <c r="H861" s="146">
        <f t="shared" si="98"/>
        <v>10.8</v>
      </c>
      <c r="I861" s="150"/>
      <c r="J861" s="146">
        <f t="shared" si="99"/>
        <v>1.1655792</v>
      </c>
      <c r="K861" s="150"/>
      <c r="L861" s="147">
        <f t="shared" si="100"/>
        <v>1.1655792</v>
      </c>
      <c r="M861" s="184">
        <f t="shared" si="101"/>
        <v>1.9862113642320472E-7</v>
      </c>
      <c r="N861" s="149">
        <f t="shared" si="102"/>
        <v>6454470.7727776309</v>
      </c>
      <c r="O861" s="185">
        <f t="shared" si="103"/>
        <v>1.0040774857165027</v>
      </c>
      <c r="P861" s="187">
        <f t="shared" si="107"/>
        <v>10.8</v>
      </c>
      <c r="Q861" s="187">
        <f>_xlfn.XLOOKUP(C861,CPUs!D:D,CPUs!I:I,0)</f>
        <v>10.8</v>
      </c>
    </row>
    <row r="862" spans="1:17" ht="24" customHeight="1" x14ac:dyDescent="0.25">
      <c r="A862" s="27" t="s">
        <v>3030</v>
      </c>
      <c r="B862" s="27" t="s">
        <v>162</v>
      </c>
      <c r="C862" s="180" t="s">
        <v>3031</v>
      </c>
      <c r="D862" s="27" t="s">
        <v>1648</v>
      </c>
      <c r="E862" s="27" t="s">
        <v>255</v>
      </c>
      <c r="F862" s="150" t="s">
        <v>4793</v>
      </c>
      <c r="G862" s="150"/>
      <c r="H862" s="146">
        <f t="shared" si="98"/>
        <v>1.28</v>
      </c>
      <c r="I862" s="150"/>
      <c r="J862" s="146">
        <f t="shared" si="99"/>
        <v>1.024</v>
      </c>
      <c r="K862" s="150"/>
      <c r="L862" s="147">
        <f t="shared" si="100"/>
        <v>1.024</v>
      </c>
      <c r="M862" s="184">
        <f t="shared" si="101"/>
        <v>1.7449525840660304E-7</v>
      </c>
      <c r="N862" s="149">
        <f t="shared" si="102"/>
        <v>6454471.7967776312</v>
      </c>
      <c r="O862" s="185">
        <f t="shared" si="103"/>
        <v>1.0040776602117611</v>
      </c>
      <c r="P862" s="187">
        <f>_xlfn.XLOOKUP(C862,Analítico!D:D,Analítico!I:I,0)</f>
        <v>1.28</v>
      </c>
      <c r="Q862" s="187">
        <f>_xlfn.XLOOKUP(C862,CPUs!D:D,CPUs!I:I,0)</f>
        <v>1.28</v>
      </c>
    </row>
    <row r="863" spans="1:17" ht="24" customHeight="1" x14ac:dyDescent="0.25">
      <c r="A863" s="27" t="s">
        <v>2469</v>
      </c>
      <c r="B863" s="27" t="s">
        <v>204</v>
      </c>
      <c r="C863" s="180" t="s">
        <v>2470</v>
      </c>
      <c r="D863" s="27" t="s">
        <v>1648</v>
      </c>
      <c r="E863" s="27" t="s">
        <v>2078</v>
      </c>
      <c r="F863" s="150" t="s">
        <v>4794</v>
      </c>
      <c r="G863" s="150"/>
      <c r="H863" s="146">
        <f t="shared" si="98"/>
        <v>24.77</v>
      </c>
      <c r="I863" s="150"/>
      <c r="J863" s="146">
        <f t="shared" si="99"/>
        <v>0.99080000000000001</v>
      </c>
      <c r="K863" s="150"/>
      <c r="L863" s="147">
        <f t="shared" si="100"/>
        <v>0.99080000000000001</v>
      </c>
      <c r="M863" s="184">
        <f t="shared" si="101"/>
        <v>1.6883779495045145E-7</v>
      </c>
      <c r="N863" s="149">
        <f t="shared" si="102"/>
        <v>6454472.787577631</v>
      </c>
      <c r="O863" s="185">
        <f t="shared" si="103"/>
        <v>1.004077829049556</v>
      </c>
      <c r="P863" s="187">
        <f>_xlfn.XLOOKUP(C863,Analítico!D:D,Analítico!I:I,0)</f>
        <v>24.77</v>
      </c>
      <c r="Q863" s="187">
        <f>_xlfn.XLOOKUP(C863,CPUs!D:D,CPUs!I:I,0)</f>
        <v>24.77</v>
      </c>
    </row>
    <row r="864" spans="1:17" ht="24" customHeight="1" x14ac:dyDescent="0.25">
      <c r="A864" s="27" t="s">
        <v>2706</v>
      </c>
      <c r="B864" s="27" t="s">
        <v>162</v>
      </c>
      <c r="C864" s="180" t="s">
        <v>2707</v>
      </c>
      <c r="D864" s="27" t="s">
        <v>1648</v>
      </c>
      <c r="E864" s="27" t="s">
        <v>164</v>
      </c>
      <c r="F864" s="150" t="s">
        <v>4795</v>
      </c>
      <c r="G864" s="150"/>
      <c r="H864" s="146">
        <f t="shared" si="98"/>
        <v>0.49</v>
      </c>
      <c r="I864" s="150"/>
      <c r="J864" s="146">
        <f t="shared" si="99"/>
        <v>1.0103799999999998</v>
      </c>
      <c r="K864" s="150"/>
      <c r="L864" s="147">
        <f t="shared" si="100"/>
        <v>1.0103799999999998</v>
      </c>
      <c r="M864" s="184">
        <f t="shared" si="101"/>
        <v>1.7217433514537456E-7</v>
      </c>
      <c r="N864" s="149">
        <f t="shared" si="102"/>
        <v>6454473.7979576308</v>
      </c>
      <c r="O864" s="185">
        <f t="shared" si="103"/>
        <v>1.0040780012238912</v>
      </c>
      <c r="P864" s="187">
        <f>_xlfn.XLOOKUP(C864,Analítico!D:D,Analítico!I:I,0)</f>
        <v>0.49</v>
      </c>
      <c r="Q864" s="187">
        <f>_xlfn.XLOOKUP(C864,CPUs!D:D,CPUs!I:I,0)</f>
        <v>0.49</v>
      </c>
    </row>
    <row r="865" spans="1:17" ht="24" customHeight="1" x14ac:dyDescent="0.25">
      <c r="A865" s="27" t="s">
        <v>3756</v>
      </c>
      <c r="B865" s="27" t="s">
        <v>594</v>
      </c>
      <c r="C865" s="180" t="s">
        <v>3757</v>
      </c>
      <c r="D865" s="27" t="s">
        <v>1648</v>
      </c>
      <c r="E865" s="27" t="s">
        <v>596</v>
      </c>
      <c r="F865" s="150" t="s">
        <v>4796</v>
      </c>
      <c r="G865" s="150"/>
      <c r="H865" s="146">
        <f t="shared" si="98"/>
        <v>31.5</v>
      </c>
      <c r="I865" s="150"/>
      <c r="J865" s="146">
        <f t="shared" si="99"/>
        <v>0.95383259999999992</v>
      </c>
      <c r="K865" s="150"/>
      <c r="L865" s="147">
        <f t="shared" si="100"/>
        <v>0.95383259999999992</v>
      </c>
      <c r="M865" s="184">
        <f t="shared" si="101"/>
        <v>1.6253834571644728E-7</v>
      </c>
      <c r="N865" s="149">
        <f t="shared" si="102"/>
        <v>6454474.7517902311</v>
      </c>
      <c r="O865" s="185">
        <f t="shared" si="103"/>
        <v>1.0040781637622369</v>
      </c>
      <c r="P865" s="187">
        <f>Q865</f>
        <v>31.5</v>
      </c>
      <c r="Q865" s="187">
        <f>_xlfn.XLOOKUP(C865,CPUs!D:D,CPUs!I:I,0)</f>
        <v>31.5</v>
      </c>
    </row>
    <row r="866" spans="1:17" ht="25.5" customHeight="1" x14ac:dyDescent="0.25">
      <c r="A866" s="27" t="s">
        <v>2373</v>
      </c>
      <c r="B866" s="27" t="s">
        <v>157</v>
      </c>
      <c r="C866" s="180" t="s">
        <v>2374</v>
      </c>
      <c r="D866" s="27" t="s">
        <v>1648</v>
      </c>
      <c r="E866" s="27" t="s">
        <v>1724</v>
      </c>
      <c r="F866" s="150" t="s">
        <v>4797</v>
      </c>
      <c r="G866" s="150"/>
      <c r="H866" s="146">
        <f t="shared" si="98"/>
        <v>8.19</v>
      </c>
      <c r="I866" s="150"/>
      <c r="J866" s="146">
        <f t="shared" si="99"/>
        <v>0.85795000199999993</v>
      </c>
      <c r="K866" s="150"/>
      <c r="L866" s="147">
        <f t="shared" si="100"/>
        <v>0.85795000199999993</v>
      </c>
      <c r="M866" s="184">
        <f t="shared" si="101"/>
        <v>1.4619942119036678E-7</v>
      </c>
      <c r="N866" s="149">
        <f t="shared" si="102"/>
        <v>6454475.609740233</v>
      </c>
      <c r="O866" s="185">
        <f t="shared" si="103"/>
        <v>1.0040783099616581</v>
      </c>
      <c r="P866" s="187">
        <f>_xlfn.XLOOKUP(C866,Analítico!D:D,Analítico!I:I,0)</f>
        <v>8.19</v>
      </c>
      <c r="Q866" s="187">
        <f>_xlfn.XLOOKUP(C866,CPUs!D:D,CPUs!I:I,0)</f>
        <v>8.19</v>
      </c>
    </row>
    <row r="867" spans="1:17" ht="25.5" customHeight="1" x14ac:dyDescent="0.25">
      <c r="A867" s="27" t="s">
        <v>1701</v>
      </c>
      <c r="B867" s="27" t="s">
        <v>196</v>
      </c>
      <c r="C867" s="180" t="s">
        <v>1702</v>
      </c>
      <c r="D867" s="27" t="s">
        <v>1648</v>
      </c>
      <c r="E867" s="27" t="s">
        <v>164</v>
      </c>
      <c r="F867" s="150" t="s">
        <v>4536</v>
      </c>
      <c r="G867" s="150"/>
      <c r="H867" s="146">
        <f t="shared" si="98"/>
        <v>0.47</v>
      </c>
      <c r="I867" s="150"/>
      <c r="J867" s="146">
        <f t="shared" si="99"/>
        <v>0.84599999999999997</v>
      </c>
      <c r="K867" s="150"/>
      <c r="L867" s="147">
        <f t="shared" si="100"/>
        <v>0.84599999999999997</v>
      </c>
      <c r="M867" s="184">
        <f t="shared" si="101"/>
        <v>1.4416307481639274E-7</v>
      </c>
      <c r="N867" s="149">
        <f t="shared" si="102"/>
        <v>6454476.455740233</v>
      </c>
      <c r="O867" s="185">
        <f t="shared" si="103"/>
        <v>1.004078454124733</v>
      </c>
      <c r="P867" s="187">
        <f>_xlfn.XLOOKUP(C867,Analítico!D:D,Analítico!I:I,0)</f>
        <v>0.47</v>
      </c>
      <c r="Q867" s="187">
        <f>_xlfn.XLOOKUP(C867,CPUs!D:D,CPUs!I:I,0)</f>
        <v>0.47</v>
      </c>
    </row>
    <row r="868" spans="1:17" ht="24" customHeight="1" x14ac:dyDescent="0.25">
      <c r="A868" s="27" t="s">
        <v>3703</v>
      </c>
      <c r="B868" s="27" t="s">
        <v>594</v>
      </c>
      <c r="C868" s="180" t="s">
        <v>3704</v>
      </c>
      <c r="D868" s="27" t="s">
        <v>1648</v>
      </c>
      <c r="E868" s="27" t="s">
        <v>596</v>
      </c>
      <c r="F868" s="150" t="s">
        <v>4770</v>
      </c>
      <c r="G868" s="150"/>
      <c r="H868" s="146">
        <f t="shared" si="98"/>
        <v>26.89</v>
      </c>
      <c r="I868" s="150"/>
      <c r="J868" s="146">
        <f t="shared" si="99"/>
        <v>0.85547308200000005</v>
      </c>
      <c r="K868" s="150"/>
      <c r="L868" s="147">
        <f t="shared" si="100"/>
        <v>0.85547308200000005</v>
      </c>
      <c r="M868" s="184">
        <f t="shared" si="101"/>
        <v>1.4577734033543273E-7</v>
      </c>
      <c r="N868" s="149">
        <f t="shared" si="102"/>
        <v>6454477.3112133145</v>
      </c>
      <c r="O868" s="185">
        <f t="shared" si="103"/>
        <v>1.0040785999020734</v>
      </c>
      <c r="P868" s="187">
        <f t="shared" ref="P868:P878" si="108">Q868</f>
        <v>26.89</v>
      </c>
      <c r="Q868" s="187">
        <f>_xlfn.XLOOKUP(C868,CPUs!D:D,CPUs!I:I,0)</f>
        <v>26.89</v>
      </c>
    </row>
    <row r="869" spans="1:17" ht="24" customHeight="1" x14ac:dyDescent="0.25">
      <c r="A869" s="27" t="s">
        <v>3786</v>
      </c>
      <c r="B869" s="27" t="s">
        <v>594</v>
      </c>
      <c r="C869" s="180" t="s">
        <v>3787</v>
      </c>
      <c r="D869" s="27" t="s">
        <v>1648</v>
      </c>
      <c r="E869" s="27" t="s">
        <v>596</v>
      </c>
      <c r="F869" s="150" t="s">
        <v>4782</v>
      </c>
      <c r="G869" s="150"/>
      <c r="H869" s="146">
        <f t="shared" si="98"/>
        <v>116.96</v>
      </c>
      <c r="I869" s="150"/>
      <c r="J869" s="146">
        <f t="shared" si="99"/>
        <v>0.78597119999999998</v>
      </c>
      <c r="K869" s="150"/>
      <c r="L869" s="147">
        <f t="shared" si="100"/>
        <v>0.78597119999999998</v>
      </c>
      <c r="M869" s="184">
        <f t="shared" si="101"/>
        <v>1.3393383558998814E-7</v>
      </c>
      <c r="N869" s="149">
        <f t="shared" si="102"/>
        <v>6454478.0971845146</v>
      </c>
      <c r="O869" s="185">
        <f t="shared" si="103"/>
        <v>1.004078733835909</v>
      </c>
      <c r="P869" s="187">
        <f t="shared" si="108"/>
        <v>116.96</v>
      </c>
      <c r="Q869" s="187">
        <f>_xlfn.XLOOKUP(C869,CPUs!D:D,CPUs!I:I,0)</f>
        <v>116.96</v>
      </c>
    </row>
    <row r="870" spans="1:17" ht="25.5" customHeight="1" x14ac:dyDescent="0.25">
      <c r="A870" s="27" t="s">
        <v>3782</v>
      </c>
      <c r="B870" s="27" t="s">
        <v>594</v>
      </c>
      <c r="C870" s="180" t="s">
        <v>3783</v>
      </c>
      <c r="D870" s="27" t="s">
        <v>1648</v>
      </c>
      <c r="E870" s="27" t="s">
        <v>596</v>
      </c>
      <c r="F870" s="150" t="s">
        <v>4782</v>
      </c>
      <c r="G870" s="150"/>
      <c r="H870" s="146">
        <f t="shared" si="98"/>
        <v>106.36</v>
      </c>
      <c r="I870" s="150"/>
      <c r="J870" s="146">
        <f t="shared" si="99"/>
        <v>0.71473920000000002</v>
      </c>
      <c r="K870" s="150"/>
      <c r="L870" s="147">
        <f t="shared" si="100"/>
        <v>0.71473920000000002</v>
      </c>
      <c r="M870" s="184">
        <f t="shared" si="101"/>
        <v>1.2179550917707884E-7</v>
      </c>
      <c r="N870" s="149">
        <f t="shared" si="102"/>
        <v>6454478.8119237144</v>
      </c>
      <c r="O870" s="185">
        <f t="shared" si="103"/>
        <v>1.0040788556314182</v>
      </c>
      <c r="P870" s="187">
        <f t="shared" si="108"/>
        <v>106.36</v>
      </c>
      <c r="Q870" s="187">
        <f>_xlfn.XLOOKUP(C870,CPUs!D:D,CPUs!I:I,0)</f>
        <v>106.36</v>
      </c>
    </row>
    <row r="871" spans="1:17" ht="24" customHeight="1" x14ac:dyDescent="0.25">
      <c r="A871" s="27" t="s">
        <v>3690</v>
      </c>
      <c r="B871" s="27" t="s">
        <v>594</v>
      </c>
      <c r="C871" s="180" t="s">
        <v>3691</v>
      </c>
      <c r="D871" s="27" t="s">
        <v>1648</v>
      </c>
      <c r="E871" s="27" t="s">
        <v>596</v>
      </c>
      <c r="F871" s="150" t="s">
        <v>4798</v>
      </c>
      <c r="G871" s="150"/>
      <c r="H871" s="146">
        <f t="shared" si="98"/>
        <v>36.9</v>
      </c>
      <c r="I871" s="150"/>
      <c r="J871" s="146">
        <f t="shared" si="99"/>
        <v>0.62346239999999997</v>
      </c>
      <c r="K871" s="150"/>
      <c r="L871" s="147">
        <f t="shared" si="100"/>
        <v>0.62346239999999997</v>
      </c>
      <c r="M871" s="184">
        <f t="shared" si="101"/>
        <v>1.0624143808086025E-7</v>
      </c>
      <c r="N871" s="149">
        <f t="shared" si="102"/>
        <v>6454479.4353861148</v>
      </c>
      <c r="O871" s="185">
        <f t="shared" si="103"/>
        <v>1.0040789618728563</v>
      </c>
      <c r="P871" s="187">
        <f t="shared" si="108"/>
        <v>36.9</v>
      </c>
      <c r="Q871" s="187">
        <f>_xlfn.XLOOKUP(C871,CPUs!D:D,CPUs!I:I,0)</f>
        <v>36.9</v>
      </c>
    </row>
    <row r="872" spans="1:17" ht="24" customHeight="1" x14ac:dyDescent="0.25">
      <c r="A872" s="27" t="s">
        <v>3709</v>
      </c>
      <c r="B872" s="27" t="s">
        <v>594</v>
      </c>
      <c r="C872" s="180" t="s">
        <v>3710</v>
      </c>
      <c r="D872" s="27" t="s">
        <v>1648</v>
      </c>
      <c r="E872" s="27" t="s">
        <v>596</v>
      </c>
      <c r="F872" s="150" t="s">
        <v>4799</v>
      </c>
      <c r="G872" s="150"/>
      <c r="H872" s="146">
        <f t="shared" si="98"/>
        <v>37</v>
      </c>
      <c r="I872" s="150"/>
      <c r="J872" s="146">
        <f t="shared" si="99"/>
        <v>0.58855530000000011</v>
      </c>
      <c r="K872" s="150"/>
      <c r="L872" s="147">
        <f t="shared" si="100"/>
        <v>0.58855530000000011</v>
      </c>
      <c r="M872" s="184">
        <f t="shared" si="101"/>
        <v>1.0029307535163651E-7</v>
      </c>
      <c r="N872" s="149">
        <f t="shared" si="102"/>
        <v>6454480.0239414144</v>
      </c>
      <c r="O872" s="185">
        <f t="shared" si="103"/>
        <v>1.0040790621659317</v>
      </c>
      <c r="P872" s="187">
        <f t="shared" si="108"/>
        <v>37</v>
      </c>
      <c r="Q872" s="187">
        <f>_xlfn.XLOOKUP(C872,CPUs!D:D,CPUs!I:I,0)</f>
        <v>37</v>
      </c>
    </row>
    <row r="873" spans="1:17" ht="25.5" customHeight="1" x14ac:dyDescent="0.25">
      <c r="A873" s="27" t="s">
        <v>3770</v>
      </c>
      <c r="B873" s="27" t="s">
        <v>594</v>
      </c>
      <c r="C873" s="180" t="s">
        <v>3771</v>
      </c>
      <c r="D873" s="27" t="s">
        <v>1648</v>
      </c>
      <c r="E873" s="27" t="s">
        <v>596</v>
      </c>
      <c r="F873" s="150" t="s">
        <v>4782</v>
      </c>
      <c r="G873" s="150"/>
      <c r="H873" s="146">
        <f t="shared" si="98"/>
        <v>85.52</v>
      </c>
      <c r="I873" s="150"/>
      <c r="J873" s="146">
        <f t="shared" si="99"/>
        <v>0.57469440000000005</v>
      </c>
      <c r="K873" s="150"/>
      <c r="L873" s="147">
        <f t="shared" si="100"/>
        <v>0.57469440000000005</v>
      </c>
      <c r="M873" s="184">
        <f t="shared" si="101"/>
        <v>9.7931101399245791E-8</v>
      </c>
      <c r="N873" s="149">
        <f t="shared" si="102"/>
        <v>6454480.5986358142</v>
      </c>
      <c r="O873" s="185">
        <f t="shared" si="103"/>
        <v>1.0040791600970331</v>
      </c>
      <c r="P873" s="187">
        <f t="shared" si="108"/>
        <v>85.52</v>
      </c>
      <c r="Q873" s="187">
        <f>_xlfn.XLOOKUP(C873,CPUs!D:D,CPUs!I:I,0)</f>
        <v>85.52</v>
      </c>
    </row>
    <row r="874" spans="1:17" ht="64.5" customHeight="1" x14ac:dyDescent="0.25">
      <c r="A874" s="27" t="s">
        <v>3780</v>
      </c>
      <c r="B874" s="27" t="s">
        <v>594</v>
      </c>
      <c r="C874" s="180" t="s">
        <v>3781</v>
      </c>
      <c r="D874" s="27" t="s">
        <v>1648</v>
      </c>
      <c r="E874" s="27" t="s">
        <v>596</v>
      </c>
      <c r="F874" s="150" t="s">
        <v>4782</v>
      </c>
      <c r="G874" s="150"/>
      <c r="H874" s="146">
        <f t="shared" si="98"/>
        <v>65.86</v>
      </c>
      <c r="I874" s="150"/>
      <c r="J874" s="146">
        <f t="shared" si="99"/>
        <v>0.44257920000000001</v>
      </c>
      <c r="K874" s="150"/>
      <c r="L874" s="147">
        <f t="shared" si="100"/>
        <v>0.44257920000000001</v>
      </c>
      <c r="M874" s="184">
        <f t="shared" si="101"/>
        <v>7.5417941278698872E-8</v>
      </c>
      <c r="N874" s="149">
        <f t="shared" si="102"/>
        <v>6454481.0412150137</v>
      </c>
      <c r="O874" s="185">
        <f t="shared" si="103"/>
        <v>1.0040792355149744</v>
      </c>
      <c r="P874" s="187">
        <f t="shared" si="108"/>
        <v>65.86</v>
      </c>
      <c r="Q874" s="187">
        <f>_xlfn.XLOOKUP(C874,CPUs!D:D,CPUs!I:I,0)</f>
        <v>65.86</v>
      </c>
    </row>
    <row r="875" spans="1:17" ht="25.5" customHeight="1" x14ac:dyDescent="0.25">
      <c r="A875" s="27" t="s">
        <v>3666</v>
      </c>
      <c r="B875" s="27" t="s">
        <v>157</v>
      </c>
      <c r="C875" s="180" t="s">
        <v>3667</v>
      </c>
      <c r="D875" s="27" t="s">
        <v>1643</v>
      </c>
      <c r="E875" s="27" t="s">
        <v>266</v>
      </c>
      <c r="F875" s="150" t="s">
        <v>4800</v>
      </c>
      <c r="G875" s="150"/>
      <c r="H875" s="146">
        <f t="shared" si="98"/>
        <v>1.17</v>
      </c>
      <c r="I875" s="150"/>
      <c r="J875" s="146">
        <f t="shared" si="99"/>
        <v>0.42531839999999999</v>
      </c>
      <c r="K875" s="150"/>
      <c r="L875" s="147">
        <f t="shared" si="100"/>
        <v>0.42531839999999999</v>
      </c>
      <c r="M875" s="184">
        <f t="shared" si="101"/>
        <v>7.2476605579182565E-8</v>
      </c>
      <c r="N875" s="149">
        <f t="shared" si="102"/>
        <v>6454481.4665334141</v>
      </c>
      <c r="O875" s="185">
        <f t="shared" si="103"/>
        <v>1.00407930799158</v>
      </c>
      <c r="P875" s="187">
        <f t="shared" si="108"/>
        <v>1.17</v>
      </c>
      <c r="Q875" s="187">
        <f>_xlfn.XLOOKUP(C875,CPUs!D:D,CPUs!I:I,0)</f>
        <v>1.17</v>
      </c>
    </row>
    <row r="876" spans="1:17" ht="24" customHeight="1" x14ac:dyDescent="0.25">
      <c r="A876" s="27" t="s">
        <v>3772</v>
      </c>
      <c r="B876" s="27" t="s">
        <v>594</v>
      </c>
      <c r="C876" s="180" t="s">
        <v>3773</v>
      </c>
      <c r="D876" s="27" t="s">
        <v>1648</v>
      </c>
      <c r="E876" s="27" t="s">
        <v>596</v>
      </c>
      <c r="F876" s="150" t="s">
        <v>4782</v>
      </c>
      <c r="G876" s="150"/>
      <c r="H876" s="146">
        <f t="shared" si="98"/>
        <v>60.5</v>
      </c>
      <c r="I876" s="150"/>
      <c r="J876" s="146">
        <f t="shared" si="99"/>
        <v>0.40656000000000003</v>
      </c>
      <c r="K876" s="150"/>
      <c r="L876" s="147">
        <f t="shared" si="100"/>
        <v>0.40656000000000003</v>
      </c>
      <c r="M876" s="184">
        <f t="shared" si="101"/>
        <v>6.9280070564246615E-8</v>
      </c>
      <c r="N876" s="149">
        <f t="shared" si="102"/>
        <v>6454481.8730934141</v>
      </c>
      <c r="O876" s="185">
        <f t="shared" si="103"/>
        <v>1.0040793772716505</v>
      </c>
      <c r="P876" s="187">
        <f t="shared" si="108"/>
        <v>60.5</v>
      </c>
      <c r="Q876" s="187">
        <f>_xlfn.XLOOKUP(C876,CPUs!D:D,CPUs!I:I,0)</f>
        <v>60.5</v>
      </c>
    </row>
    <row r="877" spans="1:17" ht="24" customHeight="1" x14ac:dyDescent="0.25">
      <c r="A877" s="27" t="s">
        <v>3794</v>
      </c>
      <c r="B877" s="27" t="s">
        <v>594</v>
      </c>
      <c r="C877" s="180" t="s">
        <v>3795</v>
      </c>
      <c r="D877" s="27" t="s">
        <v>1648</v>
      </c>
      <c r="E877" s="27" t="s">
        <v>596</v>
      </c>
      <c r="F877" s="150" t="s">
        <v>4782</v>
      </c>
      <c r="G877" s="150"/>
      <c r="H877" s="146">
        <f t="shared" si="98"/>
        <v>59.85</v>
      </c>
      <c r="I877" s="150"/>
      <c r="J877" s="146">
        <f t="shared" si="99"/>
        <v>0.40219200000000005</v>
      </c>
      <c r="K877" s="150"/>
      <c r="L877" s="147">
        <f t="shared" si="100"/>
        <v>0.40219200000000005</v>
      </c>
      <c r="M877" s="184">
        <f t="shared" si="101"/>
        <v>6.8535739227605951E-8</v>
      </c>
      <c r="N877" s="149">
        <f t="shared" si="102"/>
        <v>6454482.2752854144</v>
      </c>
      <c r="O877" s="185">
        <f t="shared" si="103"/>
        <v>1.0040794458073898</v>
      </c>
      <c r="P877" s="187">
        <f t="shared" si="108"/>
        <v>59.85</v>
      </c>
      <c r="Q877" s="187">
        <f>_xlfn.XLOOKUP(C877,CPUs!D:D,CPUs!I:I,0)</f>
        <v>59.85</v>
      </c>
    </row>
    <row r="878" spans="1:17" ht="24" customHeight="1" x14ac:dyDescent="0.25">
      <c r="A878" s="27" t="s">
        <v>3688</v>
      </c>
      <c r="B878" s="27" t="s">
        <v>594</v>
      </c>
      <c r="C878" s="180" t="s">
        <v>3689</v>
      </c>
      <c r="D878" s="27" t="s">
        <v>1648</v>
      </c>
      <c r="E878" s="27" t="s">
        <v>596</v>
      </c>
      <c r="F878" s="150" t="s">
        <v>4798</v>
      </c>
      <c r="G878" s="150"/>
      <c r="H878" s="146">
        <f t="shared" si="98"/>
        <v>22.38</v>
      </c>
      <c r="I878" s="150"/>
      <c r="J878" s="146">
        <f t="shared" si="99"/>
        <v>0.37813247999999999</v>
      </c>
      <c r="K878" s="150"/>
      <c r="L878" s="147">
        <f t="shared" si="100"/>
        <v>0.37813247999999999</v>
      </c>
      <c r="M878" s="184">
        <f t="shared" si="101"/>
        <v>6.4435864071806297E-8</v>
      </c>
      <c r="N878" s="149">
        <f t="shared" si="102"/>
        <v>6454482.6534178946</v>
      </c>
      <c r="O878" s="185">
        <f t="shared" si="103"/>
        <v>1.0040795102432538</v>
      </c>
      <c r="P878" s="187">
        <f t="shared" si="108"/>
        <v>22.38</v>
      </c>
      <c r="Q878" s="187">
        <f>_xlfn.XLOOKUP(C878,CPUs!D:D,CPUs!I:I,0)</f>
        <v>22.38</v>
      </c>
    </row>
    <row r="879" spans="1:17" ht="24" customHeight="1" x14ac:dyDescent="0.25">
      <c r="A879" s="27" t="s">
        <v>2536</v>
      </c>
      <c r="B879" s="27" t="s">
        <v>594</v>
      </c>
      <c r="C879" s="180" t="s">
        <v>2537</v>
      </c>
      <c r="D879" s="27" t="s">
        <v>1648</v>
      </c>
      <c r="E879" s="27" t="s">
        <v>808</v>
      </c>
      <c r="F879" s="150" t="s">
        <v>4801</v>
      </c>
      <c r="G879" s="150"/>
      <c r="H879" s="146">
        <f t="shared" si="98"/>
        <v>0.21</v>
      </c>
      <c r="I879" s="150"/>
      <c r="J879" s="146">
        <f t="shared" si="99"/>
        <v>0.33600000000000002</v>
      </c>
      <c r="K879" s="150"/>
      <c r="L879" s="147">
        <f t="shared" si="100"/>
        <v>0.33600000000000002</v>
      </c>
      <c r="M879" s="184">
        <f t="shared" si="101"/>
        <v>5.7256256664666624E-8</v>
      </c>
      <c r="N879" s="149">
        <f t="shared" si="102"/>
        <v>6454482.9894178947</v>
      </c>
      <c r="O879" s="185">
        <f t="shared" si="103"/>
        <v>1.0040795674995104</v>
      </c>
      <c r="P879" s="187">
        <f>_xlfn.XLOOKUP(C879,Analítico!D:D,Analítico!I:I,0)</f>
        <v>0.21</v>
      </c>
      <c r="Q879" s="187">
        <f>_xlfn.XLOOKUP(C879,CPUs!D:D,CPUs!I:I,0)</f>
        <v>0.21</v>
      </c>
    </row>
    <row r="880" spans="1:17" ht="24" customHeight="1" x14ac:dyDescent="0.25">
      <c r="A880" s="27" t="s">
        <v>3776</v>
      </c>
      <c r="B880" s="27" t="s">
        <v>594</v>
      </c>
      <c r="C880" s="180" t="s">
        <v>3777</v>
      </c>
      <c r="D880" s="27" t="s">
        <v>1648</v>
      </c>
      <c r="E880" s="27" t="s">
        <v>596</v>
      </c>
      <c r="F880" s="150" t="s">
        <v>4779</v>
      </c>
      <c r="G880" s="150"/>
      <c r="H880" s="146">
        <f t="shared" si="98"/>
        <v>98.92</v>
      </c>
      <c r="I880" s="150"/>
      <c r="J880" s="146">
        <f t="shared" si="99"/>
        <v>0.33237120000000003</v>
      </c>
      <c r="K880" s="150"/>
      <c r="L880" s="147">
        <f t="shared" si="100"/>
        <v>0.33237120000000003</v>
      </c>
      <c r="M880" s="184">
        <f t="shared" si="101"/>
        <v>5.6637889092688223E-8</v>
      </c>
      <c r="N880" s="149">
        <f t="shared" si="102"/>
        <v>6454483.3217890952</v>
      </c>
      <c r="O880" s="185">
        <f t="shared" si="103"/>
        <v>1.0040796241373995</v>
      </c>
      <c r="P880" s="187">
        <f t="shared" ref="P880:P882" si="109">Q880</f>
        <v>98.92</v>
      </c>
      <c r="Q880" s="187">
        <f>_xlfn.XLOOKUP(C880,CPUs!D:D,CPUs!I:I,0)</f>
        <v>98.92</v>
      </c>
    </row>
    <row r="881" spans="1:17" ht="25.5" customHeight="1" x14ac:dyDescent="0.25">
      <c r="A881" s="27" t="s">
        <v>3790</v>
      </c>
      <c r="B881" s="27" t="s">
        <v>594</v>
      </c>
      <c r="C881" s="180" t="s">
        <v>3791</v>
      </c>
      <c r="D881" s="27" t="s">
        <v>1648</v>
      </c>
      <c r="E881" s="27" t="s">
        <v>596</v>
      </c>
      <c r="F881" s="150" t="s">
        <v>4775</v>
      </c>
      <c r="G881" s="150"/>
      <c r="H881" s="146">
        <f t="shared" si="98"/>
        <v>27.62</v>
      </c>
      <c r="I881" s="150"/>
      <c r="J881" s="146">
        <f t="shared" si="99"/>
        <v>0.27840960000000003</v>
      </c>
      <c r="K881" s="150"/>
      <c r="L881" s="147">
        <f t="shared" si="100"/>
        <v>0.27840960000000003</v>
      </c>
      <c r="M881" s="184">
        <f t="shared" si="101"/>
        <v>4.7442534272342765E-8</v>
      </c>
      <c r="N881" s="149">
        <f t="shared" si="102"/>
        <v>6454483.6001986954</v>
      </c>
      <c r="O881" s="185">
        <f t="shared" si="103"/>
        <v>1.0040796715799338</v>
      </c>
      <c r="P881" s="187">
        <f t="shared" si="109"/>
        <v>27.62</v>
      </c>
      <c r="Q881" s="187">
        <f>_xlfn.XLOOKUP(C881,CPUs!D:D,CPUs!I:I,0)</f>
        <v>27.62</v>
      </c>
    </row>
    <row r="882" spans="1:17" ht="24" customHeight="1" x14ac:dyDescent="0.25">
      <c r="A882" s="27" t="s">
        <v>3768</v>
      </c>
      <c r="B882" s="27" t="s">
        <v>594</v>
      </c>
      <c r="C882" s="180" t="s">
        <v>3769</v>
      </c>
      <c r="D882" s="27" t="s">
        <v>1648</v>
      </c>
      <c r="E882" s="27" t="s">
        <v>596</v>
      </c>
      <c r="F882" s="150" t="s">
        <v>4782</v>
      </c>
      <c r="G882" s="150"/>
      <c r="H882" s="146">
        <f t="shared" si="98"/>
        <v>36.25</v>
      </c>
      <c r="I882" s="150"/>
      <c r="J882" s="146">
        <f t="shared" si="99"/>
        <v>0.24360000000000001</v>
      </c>
      <c r="K882" s="150"/>
      <c r="L882" s="147">
        <f t="shared" si="100"/>
        <v>0.24360000000000001</v>
      </c>
      <c r="M882" s="184">
        <f t="shared" si="101"/>
        <v>4.1510786081883302E-8</v>
      </c>
      <c r="N882" s="149">
        <f t="shared" si="102"/>
        <v>6454483.8437986951</v>
      </c>
      <c r="O882" s="185">
        <f t="shared" si="103"/>
        <v>1.00407971309072</v>
      </c>
      <c r="P882" s="187">
        <f t="shared" si="109"/>
        <v>36.25</v>
      </c>
      <c r="Q882" s="187">
        <f>_xlfn.XLOOKUP(C882,CPUs!D:D,CPUs!I:I,0)</f>
        <v>36.25</v>
      </c>
    </row>
    <row r="883" spans="1:17" ht="24" customHeight="1" x14ac:dyDescent="0.25">
      <c r="A883" s="27" t="s">
        <v>2952</v>
      </c>
      <c r="B883" s="27" t="s">
        <v>204</v>
      </c>
      <c r="C883" s="180" t="s">
        <v>2953</v>
      </c>
      <c r="D883" s="27" t="s">
        <v>1648</v>
      </c>
      <c r="E883" s="27" t="s">
        <v>808</v>
      </c>
      <c r="F883" s="150" t="s">
        <v>4802</v>
      </c>
      <c r="G883" s="150"/>
      <c r="H883" s="146">
        <f t="shared" si="98"/>
        <v>0.45</v>
      </c>
      <c r="I883" s="150"/>
      <c r="J883" s="146">
        <f t="shared" si="99"/>
        <v>0.18000000000000002</v>
      </c>
      <c r="K883" s="150"/>
      <c r="L883" s="147">
        <f t="shared" si="100"/>
        <v>0.18000000000000002</v>
      </c>
      <c r="M883" s="184">
        <f t="shared" si="101"/>
        <v>3.0672994641785691E-8</v>
      </c>
      <c r="N883" s="149">
        <f t="shared" si="102"/>
        <v>6454484.0237986948</v>
      </c>
      <c r="O883" s="185">
        <f t="shared" si="103"/>
        <v>1.0040797437637146</v>
      </c>
      <c r="P883" s="187">
        <f>_xlfn.XLOOKUP(C883,Analítico!D:D,Analítico!I:I,0)</f>
        <v>0.45</v>
      </c>
      <c r="Q883" s="187">
        <f>_xlfn.XLOOKUP(C883,CPUs!D:D,CPUs!I:I,0)</f>
        <v>0.45</v>
      </c>
    </row>
    <row r="884" spans="1:17" ht="25.5" customHeight="1" x14ac:dyDescent="0.25">
      <c r="A884" s="27" t="s">
        <v>3736</v>
      </c>
      <c r="B884" s="27" t="s">
        <v>594</v>
      </c>
      <c r="C884" s="180" t="s">
        <v>3737</v>
      </c>
      <c r="D884" s="27" t="s">
        <v>1648</v>
      </c>
      <c r="E884" s="27" t="s">
        <v>596</v>
      </c>
      <c r="F884" s="150" t="s">
        <v>4803</v>
      </c>
      <c r="G884" s="150"/>
      <c r="H884" s="146">
        <f t="shared" si="98"/>
        <v>327.8</v>
      </c>
      <c r="I884" s="150"/>
      <c r="J884" s="146">
        <f t="shared" si="99"/>
        <v>0.18356799999999998</v>
      </c>
      <c r="K884" s="150"/>
      <c r="L884" s="147">
        <f t="shared" si="100"/>
        <v>0.18356799999999998</v>
      </c>
      <c r="M884" s="184">
        <f t="shared" si="101"/>
        <v>3.1281001557796194E-8</v>
      </c>
      <c r="N884" s="149">
        <f t="shared" si="102"/>
        <v>6454484.2073666947</v>
      </c>
      <c r="O884" s="185">
        <f t="shared" si="103"/>
        <v>1.0040797750447161</v>
      </c>
      <c r="P884" s="187">
        <f t="shared" ref="P884:P906" si="110">Q884</f>
        <v>327.8</v>
      </c>
      <c r="Q884" s="187">
        <f>_xlfn.XLOOKUP(C884,CPUs!D:D,CPUs!I:I,0)</f>
        <v>327.8</v>
      </c>
    </row>
    <row r="885" spans="1:17" ht="24" customHeight="1" x14ac:dyDescent="0.25">
      <c r="A885" s="27" t="s">
        <v>3778</v>
      </c>
      <c r="B885" s="27" t="s">
        <v>594</v>
      </c>
      <c r="C885" s="180" t="s">
        <v>3779</v>
      </c>
      <c r="D885" s="27" t="s">
        <v>1648</v>
      </c>
      <c r="E885" s="27" t="s">
        <v>596</v>
      </c>
      <c r="F885" s="150" t="s">
        <v>4775</v>
      </c>
      <c r="G885" s="150"/>
      <c r="H885" s="146">
        <f t="shared" si="98"/>
        <v>18.18</v>
      </c>
      <c r="I885" s="150"/>
      <c r="J885" s="146">
        <f t="shared" si="99"/>
        <v>0.18325440000000001</v>
      </c>
      <c r="K885" s="150"/>
      <c r="L885" s="147">
        <f t="shared" si="100"/>
        <v>0.18325440000000001</v>
      </c>
      <c r="M885" s="184">
        <f t="shared" si="101"/>
        <v>3.1227562384909175E-8</v>
      </c>
      <c r="N885" s="149">
        <f t="shared" si="102"/>
        <v>6454484.390621095</v>
      </c>
      <c r="O885" s="185">
        <f t="shared" si="103"/>
        <v>1.0040798062722784</v>
      </c>
      <c r="P885" s="187">
        <f t="shared" si="110"/>
        <v>18.18</v>
      </c>
      <c r="Q885" s="187">
        <f>_xlfn.XLOOKUP(C885,CPUs!D:D,CPUs!I:I,0)</f>
        <v>18.18</v>
      </c>
    </row>
    <row r="886" spans="1:17" ht="39" customHeight="1" x14ac:dyDescent="0.25">
      <c r="A886" s="27" t="s">
        <v>3415</v>
      </c>
      <c r="B886" s="27" t="s">
        <v>157</v>
      </c>
      <c r="C886" s="180" t="s">
        <v>3416</v>
      </c>
      <c r="D886" s="27" t="s">
        <v>1648</v>
      </c>
      <c r="E886" s="27" t="s">
        <v>1724</v>
      </c>
      <c r="F886" s="150" t="s">
        <v>4804</v>
      </c>
      <c r="G886" s="150"/>
      <c r="H886" s="146">
        <f t="shared" si="98"/>
        <v>9.61</v>
      </c>
      <c r="I886" s="150"/>
      <c r="J886" s="146">
        <f t="shared" si="99"/>
        <v>0.119948176</v>
      </c>
      <c r="K886" s="150"/>
      <c r="L886" s="147">
        <f t="shared" si="100"/>
        <v>0.119948176</v>
      </c>
      <c r="M886" s="184">
        <f t="shared" si="101"/>
        <v>2.0439831998555371E-8</v>
      </c>
      <c r="N886" s="149">
        <f t="shared" si="102"/>
        <v>6454484.5105692707</v>
      </c>
      <c r="O886" s="185">
        <f t="shared" si="103"/>
        <v>1.0040798267121105</v>
      </c>
      <c r="P886" s="187">
        <f t="shared" si="110"/>
        <v>9.61</v>
      </c>
      <c r="Q886" s="187">
        <f>_xlfn.XLOOKUP(C886,CPUs!D:D,CPUs!I:I,0)</f>
        <v>9.61</v>
      </c>
    </row>
    <row r="887" spans="1:17" ht="25.5" customHeight="1" x14ac:dyDescent="0.25">
      <c r="A887" s="27" t="s">
        <v>3512</v>
      </c>
      <c r="B887" s="27" t="s">
        <v>157</v>
      </c>
      <c r="C887" s="180" t="s">
        <v>3513</v>
      </c>
      <c r="D887" s="27" t="s">
        <v>1643</v>
      </c>
      <c r="E887" s="27" t="s">
        <v>164</v>
      </c>
      <c r="F887" s="150" t="s">
        <v>4805</v>
      </c>
      <c r="G887" s="150"/>
      <c r="H887" s="146">
        <f t="shared" si="98"/>
        <v>14076.39</v>
      </c>
      <c r="I887" s="150"/>
      <c r="J887" s="146">
        <f t="shared" si="99"/>
        <v>0.11261112</v>
      </c>
      <c r="K887" s="150"/>
      <c r="L887" s="147">
        <f t="shared" si="100"/>
        <v>0.11261112</v>
      </c>
      <c r="M887" s="184">
        <f t="shared" si="101"/>
        <v>1.9189557113141585E-8</v>
      </c>
      <c r="N887" s="149">
        <f t="shared" si="102"/>
        <v>6454484.6231803903</v>
      </c>
      <c r="O887" s="185">
        <f t="shared" si="103"/>
        <v>1.0040798459016675</v>
      </c>
      <c r="P887" s="187">
        <f t="shared" si="110"/>
        <v>14076.39</v>
      </c>
      <c r="Q887" s="187">
        <f>_xlfn.XLOOKUP(C887,CPUs!D:D,CPUs!I:I,0)</f>
        <v>14076.39</v>
      </c>
    </row>
    <row r="888" spans="1:17" ht="78" customHeight="1" x14ac:dyDescent="0.25">
      <c r="A888" s="27" t="s">
        <v>3919</v>
      </c>
      <c r="B888" s="27" t="s">
        <v>157</v>
      </c>
      <c r="C888" s="180" t="s">
        <v>3920</v>
      </c>
      <c r="D888" s="27" t="s">
        <v>1643</v>
      </c>
      <c r="E888" s="27" t="s">
        <v>164</v>
      </c>
      <c r="F888" s="150" t="s">
        <v>4806</v>
      </c>
      <c r="G888" s="150"/>
      <c r="H888" s="146">
        <f t="shared" si="98"/>
        <v>9536.5499999999993</v>
      </c>
      <c r="I888" s="150"/>
      <c r="J888" s="146">
        <f t="shared" si="99"/>
        <v>0.11157763499999999</v>
      </c>
      <c r="K888" s="150"/>
      <c r="L888" s="147">
        <f t="shared" si="100"/>
        <v>0.11157763499999999</v>
      </c>
      <c r="M888" s="184">
        <f t="shared" si="101"/>
        <v>1.9013445558322885E-8</v>
      </c>
      <c r="N888" s="149">
        <f t="shared" si="102"/>
        <v>6454484.734758025</v>
      </c>
      <c r="O888" s="185">
        <f t="shared" si="103"/>
        <v>1.004079864915113</v>
      </c>
      <c r="P888" s="187">
        <f t="shared" si="110"/>
        <v>9536.5499999999993</v>
      </c>
      <c r="Q888" s="187">
        <f>_xlfn.XLOOKUP(C888,CPUs!D:D,CPUs!I:I,0)</f>
        <v>9536.5499999999993</v>
      </c>
    </row>
    <row r="889" spans="1:17" ht="25.5" customHeight="1" x14ac:dyDescent="0.25">
      <c r="A889" s="27" t="s">
        <v>3764</v>
      </c>
      <c r="B889" s="27" t="s">
        <v>594</v>
      </c>
      <c r="C889" s="180" t="s">
        <v>3765</v>
      </c>
      <c r="D889" s="27" t="s">
        <v>1648</v>
      </c>
      <c r="E889" s="27" t="s">
        <v>596</v>
      </c>
      <c r="F889" s="150" t="s">
        <v>4779</v>
      </c>
      <c r="G889" s="150"/>
      <c r="H889" s="146">
        <f t="shared" si="98"/>
        <v>28.17</v>
      </c>
      <c r="I889" s="150"/>
      <c r="J889" s="146">
        <f t="shared" si="99"/>
        <v>9.4651200000000005E-2</v>
      </c>
      <c r="K889" s="150"/>
      <c r="L889" s="147">
        <f t="shared" si="100"/>
        <v>9.4651200000000005E-2</v>
      </c>
      <c r="M889" s="184">
        <f t="shared" si="101"/>
        <v>1.6129087502436588E-8</v>
      </c>
      <c r="N889" s="149">
        <f t="shared" si="102"/>
        <v>6454484.8294092249</v>
      </c>
      <c r="O889" s="185">
        <f t="shared" si="103"/>
        <v>1.0040798810442004</v>
      </c>
      <c r="P889" s="187">
        <f t="shared" si="110"/>
        <v>28.17</v>
      </c>
      <c r="Q889" s="187">
        <f>_xlfn.XLOOKUP(C889,CPUs!D:D,CPUs!I:I,0)</f>
        <v>28.17</v>
      </c>
    </row>
    <row r="890" spans="1:17" ht="24" customHeight="1" x14ac:dyDescent="0.25">
      <c r="A890" s="27" t="s">
        <v>3714</v>
      </c>
      <c r="B890" s="27" t="s">
        <v>594</v>
      </c>
      <c r="C890" s="180" t="s">
        <v>3715</v>
      </c>
      <c r="D890" s="27" t="s">
        <v>1648</v>
      </c>
      <c r="E890" s="27" t="s">
        <v>596</v>
      </c>
      <c r="F890" s="150" t="s">
        <v>4807</v>
      </c>
      <c r="G890" s="150"/>
      <c r="H890" s="146">
        <f t="shared" si="98"/>
        <v>63</v>
      </c>
      <c r="I890" s="150"/>
      <c r="J890" s="146">
        <f t="shared" si="99"/>
        <v>5.67E-2</v>
      </c>
      <c r="K890" s="150"/>
      <c r="L890" s="147">
        <f t="shared" si="100"/>
        <v>5.67E-2</v>
      </c>
      <c r="M890" s="184">
        <f t="shared" si="101"/>
        <v>9.6619933121624918E-9</v>
      </c>
      <c r="N890" s="149">
        <f t="shared" si="102"/>
        <v>6454484.8861092245</v>
      </c>
      <c r="O890" s="185">
        <f t="shared" si="103"/>
        <v>1.0040798907061936</v>
      </c>
      <c r="P890" s="187">
        <f t="shared" si="110"/>
        <v>63</v>
      </c>
      <c r="Q890" s="187">
        <f>_xlfn.XLOOKUP(C890,CPUs!D:D,CPUs!I:I,0)</f>
        <v>63</v>
      </c>
    </row>
    <row r="891" spans="1:17" ht="24" customHeight="1" x14ac:dyDescent="0.25">
      <c r="A891" s="27" t="s">
        <v>3728</v>
      </c>
      <c r="B891" s="27" t="s">
        <v>594</v>
      </c>
      <c r="C891" s="180" t="s">
        <v>3729</v>
      </c>
      <c r="D891" s="27" t="s">
        <v>1648</v>
      </c>
      <c r="E891" s="27" t="s">
        <v>596</v>
      </c>
      <c r="F891" s="150" t="s">
        <v>4808</v>
      </c>
      <c r="G891" s="150"/>
      <c r="H891" s="146">
        <f t="shared" si="98"/>
        <v>40.799999999999997</v>
      </c>
      <c r="I891" s="150"/>
      <c r="J891" s="146">
        <f t="shared" si="99"/>
        <v>4.5695999999999994E-2</v>
      </c>
      <c r="K891" s="150"/>
      <c r="L891" s="147">
        <f t="shared" si="100"/>
        <v>4.5695999999999994E-2</v>
      </c>
      <c r="M891" s="184">
        <f t="shared" si="101"/>
        <v>7.7868509063946596E-9</v>
      </c>
      <c r="N891" s="149">
        <f t="shared" si="102"/>
        <v>6454484.9318052242</v>
      </c>
      <c r="O891" s="185">
        <f t="shared" si="103"/>
        <v>1.0040798984930446</v>
      </c>
      <c r="P891" s="187">
        <f t="shared" si="110"/>
        <v>40.799999999999997</v>
      </c>
      <c r="Q891" s="187">
        <f>_xlfn.XLOOKUP(C891,CPUs!D:D,CPUs!I:I,0)</f>
        <v>40.799999999999997</v>
      </c>
    </row>
    <row r="892" spans="1:17" ht="24" customHeight="1" x14ac:dyDescent="0.25">
      <c r="A892" s="27" t="s">
        <v>3734</v>
      </c>
      <c r="B892" s="27" t="s">
        <v>594</v>
      </c>
      <c r="C892" s="180" t="s">
        <v>3735</v>
      </c>
      <c r="D892" s="27" t="s">
        <v>1648</v>
      </c>
      <c r="E892" s="27" t="s">
        <v>596</v>
      </c>
      <c r="F892" s="150" t="s">
        <v>4809</v>
      </c>
      <c r="G892" s="150"/>
      <c r="H892" s="146">
        <f t="shared" si="98"/>
        <v>11.6</v>
      </c>
      <c r="I892" s="150"/>
      <c r="J892" s="146">
        <f t="shared" si="99"/>
        <v>4.5471999999999999E-2</v>
      </c>
      <c r="K892" s="150"/>
      <c r="L892" s="147">
        <f t="shared" si="100"/>
        <v>4.5471999999999999E-2</v>
      </c>
      <c r="M892" s="184">
        <f t="shared" si="101"/>
        <v>7.7486800686182162E-9</v>
      </c>
      <c r="N892" s="149">
        <f t="shared" si="102"/>
        <v>6454484.977277224</v>
      </c>
      <c r="O892" s="185">
        <f t="shared" si="103"/>
        <v>1.0040799062417247</v>
      </c>
      <c r="P892" s="187">
        <f t="shared" si="110"/>
        <v>11.6</v>
      </c>
      <c r="Q892" s="187">
        <f>_xlfn.XLOOKUP(C892,CPUs!D:D,CPUs!I:I,0)</f>
        <v>11.6</v>
      </c>
    </row>
    <row r="893" spans="1:17" ht="24" customHeight="1" x14ac:dyDescent="0.25">
      <c r="A893" s="27" t="s">
        <v>3742</v>
      </c>
      <c r="B893" s="27" t="s">
        <v>594</v>
      </c>
      <c r="C893" s="180" t="s">
        <v>3743</v>
      </c>
      <c r="D893" s="27" t="s">
        <v>1648</v>
      </c>
      <c r="E893" s="27" t="s">
        <v>596</v>
      </c>
      <c r="F893" s="150" t="s">
        <v>4810</v>
      </c>
      <c r="G893" s="150"/>
      <c r="H893" s="146">
        <f t="shared" si="98"/>
        <v>20</v>
      </c>
      <c r="I893" s="150"/>
      <c r="J893" s="146">
        <f t="shared" si="99"/>
        <v>4.4799999999999993E-2</v>
      </c>
      <c r="K893" s="150"/>
      <c r="L893" s="147">
        <f t="shared" si="100"/>
        <v>4.4799999999999993E-2</v>
      </c>
      <c r="M893" s="184">
        <f t="shared" si="101"/>
        <v>7.6341675552888807E-9</v>
      </c>
      <c r="N893" s="149">
        <f t="shared" si="102"/>
        <v>6454485.0220772242</v>
      </c>
      <c r="O893" s="185">
        <f t="shared" si="103"/>
        <v>1.0040799138758922</v>
      </c>
      <c r="P893" s="187">
        <f t="shared" si="110"/>
        <v>20</v>
      </c>
      <c r="Q893" s="187">
        <f>_xlfn.XLOOKUP(C893,CPUs!D:D,CPUs!I:I,0)</f>
        <v>20</v>
      </c>
    </row>
    <row r="894" spans="1:17" ht="24" customHeight="1" x14ac:dyDescent="0.25">
      <c r="A894" s="27" t="s">
        <v>3726</v>
      </c>
      <c r="B894" s="27" t="s">
        <v>594</v>
      </c>
      <c r="C894" s="180" t="s">
        <v>3727</v>
      </c>
      <c r="D894" s="27" t="s">
        <v>1648</v>
      </c>
      <c r="E894" s="27" t="s">
        <v>596</v>
      </c>
      <c r="F894" s="150" t="s">
        <v>4810</v>
      </c>
      <c r="G894" s="150"/>
      <c r="H894" s="146">
        <f t="shared" si="98"/>
        <v>18.8</v>
      </c>
      <c r="I894" s="150"/>
      <c r="J894" s="146">
        <f t="shared" si="99"/>
        <v>4.2111999999999997E-2</v>
      </c>
      <c r="K894" s="150"/>
      <c r="L894" s="147">
        <f t="shared" si="100"/>
        <v>4.2111999999999997E-2</v>
      </c>
      <c r="M894" s="184">
        <f t="shared" si="101"/>
        <v>7.1761175019715489E-9</v>
      </c>
      <c r="N894" s="149">
        <f t="shared" si="102"/>
        <v>6454485.0641892245</v>
      </c>
      <c r="O894" s="185">
        <f t="shared" si="103"/>
        <v>1.0040799210520097</v>
      </c>
      <c r="P894" s="187">
        <f t="shared" si="110"/>
        <v>18.8</v>
      </c>
      <c r="Q894" s="187">
        <f>_xlfn.XLOOKUP(C894,CPUs!D:D,CPUs!I:I,0)</f>
        <v>18.8</v>
      </c>
    </row>
    <row r="895" spans="1:17" ht="24" customHeight="1" x14ac:dyDescent="0.25">
      <c r="A895" s="27" t="s">
        <v>3716</v>
      </c>
      <c r="B895" s="27" t="s">
        <v>594</v>
      </c>
      <c r="C895" s="180" t="s">
        <v>3717</v>
      </c>
      <c r="D895" s="27" t="s">
        <v>1648</v>
      </c>
      <c r="E895" s="27" t="s">
        <v>596</v>
      </c>
      <c r="F895" s="150" t="s">
        <v>4811</v>
      </c>
      <c r="G895" s="150"/>
      <c r="H895" s="146">
        <f t="shared" si="98"/>
        <v>25.5</v>
      </c>
      <c r="I895" s="150"/>
      <c r="J895" s="146">
        <f t="shared" si="99"/>
        <v>4.2075000000000001E-2</v>
      </c>
      <c r="K895" s="150"/>
      <c r="L895" s="147">
        <f t="shared" si="100"/>
        <v>4.2075000000000001E-2</v>
      </c>
      <c r="M895" s="184">
        <f t="shared" si="101"/>
        <v>7.1698124975174048E-9</v>
      </c>
      <c r="N895" s="149">
        <f t="shared" si="102"/>
        <v>6454485.1062642243</v>
      </c>
      <c r="O895" s="185">
        <f t="shared" si="103"/>
        <v>1.0040799282218222</v>
      </c>
      <c r="P895" s="187">
        <f t="shared" si="110"/>
        <v>25.5</v>
      </c>
      <c r="Q895" s="187">
        <f>_xlfn.XLOOKUP(C895,CPUs!D:D,CPUs!I:I,0)</f>
        <v>25.5</v>
      </c>
    </row>
    <row r="896" spans="1:17" ht="25.5" customHeight="1" x14ac:dyDescent="0.25">
      <c r="A896" s="27" t="s">
        <v>3740</v>
      </c>
      <c r="B896" s="27" t="s">
        <v>594</v>
      </c>
      <c r="C896" s="180" t="s">
        <v>3741</v>
      </c>
      <c r="D896" s="27" t="s">
        <v>1648</v>
      </c>
      <c r="E896" s="27" t="s">
        <v>488</v>
      </c>
      <c r="F896" s="150" t="s">
        <v>4809</v>
      </c>
      <c r="G896" s="150"/>
      <c r="H896" s="146">
        <f t="shared" si="98"/>
        <v>10.220000000000001</v>
      </c>
      <c r="I896" s="150"/>
      <c r="J896" s="146">
        <f t="shared" si="99"/>
        <v>4.0062399999999998E-2</v>
      </c>
      <c r="K896" s="150"/>
      <c r="L896" s="147">
        <f t="shared" si="100"/>
        <v>4.0062399999999998E-2</v>
      </c>
      <c r="M896" s="184">
        <f t="shared" si="101"/>
        <v>6.8268543363170831E-9</v>
      </c>
      <c r="N896" s="149">
        <f t="shared" si="102"/>
        <v>6454485.1463266239</v>
      </c>
      <c r="O896" s="185">
        <f t="shared" si="103"/>
        <v>1.0040799350486767</v>
      </c>
      <c r="P896" s="187">
        <f t="shared" si="110"/>
        <v>10.220000000000001</v>
      </c>
      <c r="Q896" s="187">
        <f>_xlfn.XLOOKUP(C896,CPUs!D:D,CPUs!I:I,0)</f>
        <v>10.220000000000001</v>
      </c>
    </row>
    <row r="897" spans="1:17" ht="24" customHeight="1" x14ac:dyDescent="0.25">
      <c r="A897" s="27" t="s">
        <v>3664</v>
      </c>
      <c r="B897" s="27" t="s">
        <v>157</v>
      </c>
      <c r="C897" s="180" t="s">
        <v>3665</v>
      </c>
      <c r="D897" s="27" t="s">
        <v>1643</v>
      </c>
      <c r="E897" s="27" t="s">
        <v>266</v>
      </c>
      <c r="F897" s="150" t="s">
        <v>4800</v>
      </c>
      <c r="G897" s="150"/>
      <c r="H897" s="146">
        <f t="shared" si="98"/>
        <v>0.11</v>
      </c>
      <c r="I897" s="150"/>
      <c r="J897" s="146">
        <f t="shared" si="99"/>
        <v>3.9987200000000001E-2</v>
      </c>
      <c r="K897" s="150"/>
      <c r="L897" s="147">
        <f t="shared" si="100"/>
        <v>3.9987200000000001E-2</v>
      </c>
      <c r="M897" s="184">
        <f t="shared" si="101"/>
        <v>6.8140398407778487E-9</v>
      </c>
      <c r="N897" s="149">
        <f t="shared" si="102"/>
        <v>6454485.1863138238</v>
      </c>
      <c r="O897" s="185">
        <f t="shared" si="103"/>
        <v>1.0040799418627164</v>
      </c>
      <c r="P897" s="187">
        <f t="shared" si="110"/>
        <v>0.11</v>
      </c>
      <c r="Q897" s="187">
        <f>_xlfn.XLOOKUP(C897,CPUs!D:D,CPUs!I:I,0)</f>
        <v>0.11</v>
      </c>
    </row>
    <row r="898" spans="1:17" ht="24" customHeight="1" x14ac:dyDescent="0.25">
      <c r="A898" s="27" t="s">
        <v>3720</v>
      </c>
      <c r="B898" s="27" t="s">
        <v>594</v>
      </c>
      <c r="C898" s="180" t="s">
        <v>3721</v>
      </c>
      <c r="D898" s="27" t="s">
        <v>1648</v>
      </c>
      <c r="E898" s="27" t="s">
        <v>596</v>
      </c>
      <c r="F898" s="150" t="s">
        <v>4812</v>
      </c>
      <c r="G898" s="150"/>
      <c r="H898" s="146">
        <f t="shared" si="98"/>
        <v>60</v>
      </c>
      <c r="I898" s="150"/>
      <c r="J898" s="146">
        <f t="shared" si="99"/>
        <v>3.5999999999999997E-2</v>
      </c>
      <c r="K898" s="150"/>
      <c r="L898" s="147">
        <f t="shared" si="100"/>
        <v>3.5999999999999997E-2</v>
      </c>
      <c r="M898" s="184">
        <f t="shared" si="101"/>
        <v>6.1345989283571373E-9</v>
      </c>
      <c r="N898" s="149">
        <f t="shared" si="102"/>
        <v>6454485.2223138241</v>
      </c>
      <c r="O898" s="185">
        <f t="shared" si="103"/>
        <v>1.0040799479973153</v>
      </c>
      <c r="P898" s="187">
        <f t="shared" si="110"/>
        <v>60</v>
      </c>
      <c r="Q898" s="187">
        <f>_xlfn.XLOOKUP(C898,CPUs!D:D,CPUs!I:I,0)</f>
        <v>60</v>
      </c>
    </row>
    <row r="899" spans="1:17" ht="24" customHeight="1" x14ac:dyDescent="0.25">
      <c r="A899" s="27" t="s">
        <v>3722</v>
      </c>
      <c r="B899" s="27" t="s">
        <v>594</v>
      </c>
      <c r="C899" s="180" t="s">
        <v>3723</v>
      </c>
      <c r="D899" s="27" t="s">
        <v>1648</v>
      </c>
      <c r="E899" s="27" t="s">
        <v>596</v>
      </c>
      <c r="F899" s="150" t="s">
        <v>4813</v>
      </c>
      <c r="G899" s="150"/>
      <c r="H899" s="146">
        <f t="shared" si="98"/>
        <v>22.8</v>
      </c>
      <c r="I899" s="150"/>
      <c r="J899" s="146">
        <f t="shared" si="99"/>
        <v>2.3939999999999999E-2</v>
      </c>
      <c r="K899" s="150"/>
      <c r="L899" s="147">
        <f t="shared" si="100"/>
        <v>2.3939999999999999E-2</v>
      </c>
      <c r="M899" s="184">
        <f t="shared" si="101"/>
        <v>4.0795082873574968E-9</v>
      </c>
      <c r="N899" s="149">
        <f t="shared" si="102"/>
        <v>6454485.2462538239</v>
      </c>
      <c r="O899" s="185">
        <f t="shared" si="103"/>
        <v>1.0040799520768235</v>
      </c>
      <c r="P899" s="187">
        <f t="shared" si="110"/>
        <v>22.8</v>
      </c>
      <c r="Q899" s="187">
        <f>_xlfn.XLOOKUP(C899,CPUs!D:D,CPUs!I:I,0)</f>
        <v>22.8</v>
      </c>
    </row>
    <row r="900" spans="1:17" ht="24" customHeight="1" x14ac:dyDescent="0.25">
      <c r="A900" s="27" t="s">
        <v>3730</v>
      </c>
      <c r="B900" s="27" t="s">
        <v>594</v>
      </c>
      <c r="C900" s="180" t="s">
        <v>3731</v>
      </c>
      <c r="D900" s="27" t="s">
        <v>1648</v>
      </c>
      <c r="E900" s="27" t="s">
        <v>596</v>
      </c>
      <c r="F900" s="150" t="s">
        <v>4808</v>
      </c>
      <c r="G900" s="150"/>
      <c r="H900" s="146">
        <f t="shared" si="98"/>
        <v>18.920000000000002</v>
      </c>
      <c r="I900" s="150"/>
      <c r="J900" s="146">
        <f t="shared" si="99"/>
        <v>2.1190400000000002E-2</v>
      </c>
      <c r="K900" s="150"/>
      <c r="L900" s="147">
        <f t="shared" si="100"/>
        <v>2.1190400000000002E-2</v>
      </c>
      <c r="M900" s="184">
        <f t="shared" si="101"/>
        <v>3.6109612536516419E-9</v>
      </c>
      <c r="N900" s="149">
        <f t="shared" si="102"/>
        <v>6454485.2674442241</v>
      </c>
      <c r="O900" s="185">
        <f t="shared" si="103"/>
        <v>1.0040799556877849</v>
      </c>
      <c r="P900" s="187">
        <f t="shared" si="110"/>
        <v>18.920000000000002</v>
      </c>
      <c r="Q900" s="187">
        <f>_xlfn.XLOOKUP(C900,CPUs!D:D,CPUs!I:I,0)</f>
        <v>18.920000000000002</v>
      </c>
    </row>
    <row r="901" spans="1:17" ht="24" customHeight="1" x14ac:dyDescent="0.25">
      <c r="A901" s="27" t="s">
        <v>3718</v>
      </c>
      <c r="B901" s="27" t="s">
        <v>594</v>
      </c>
      <c r="C901" s="180" t="s">
        <v>3719</v>
      </c>
      <c r="D901" s="27" t="s">
        <v>1648</v>
      </c>
      <c r="E901" s="27" t="s">
        <v>596</v>
      </c>
      <c r="F901" s="150" t="s">
        <v>4812</v>
      </c>
      <c r="G901" s="150"/>
      <c r="H901" s="146">
        <f t="shared" si="98"/>
        <v>32.299999999999997</v>
      </c>
      <c r="I901" s="150"/>
      <c r="J901" s="146">
        <f t="shared" si="99"/>
        <v>1.9379999999999998E-2</v>
      </c>
      <c r="K901" s="150"/>
      <c r="L901" s="147">
        <f t="shared" si="100"/>
        <v>1.9379999999999998E-2</v>
      </c>
      <c r="M901" s="184">
        <f t="shared" si="101"/>
        <v>3.302459089765592E-9</v>
      </c>
      <c r="N901" s="149">
        <f t="shared" si="102"/>
        <v>6454485.2868242245</v>
      </c>
      <c r="O901" s="185">
        <f t="shared" si="103"/>
        <v>1.004079958990244</v>
      </c>
      <c r="P901" s="187">
        <f t="shared" si="110"/>
        <v>32.299999999999997</v>
      </c>
      <c r="Q901" s="187">
        <f>_xlfn.XLOOKUP(C901,CPUs!D:D,CPUs!I:I,0)</f>
        <v>32.299999999999997</v>
      </c>
    </row>
    <row r="902" spans="1:17" ht="24" customHeight="1" x14ac:dyDescent="0.25">
      <c r="A902" s="27" t="s">
        <v>3744</v>
      </c>
      <c r="B902" s="27" t="s">
        <v>594</v>
      </c>
      <c r="C902" s="180" t="s">
        <v>3745</v>
      </c>
      <c r="D902" s="27" t="s">
        <v>1648</v>
      </c>
      <c r="E902" s="27" t="s">
        <v>596</v>
      </c>
      <c r="F902" s="150" t="s">
        <v>4803</v>
      </c>
      <c r="G902" s="150"/>
      <c r="H902" s="146">
        <f t="shared" si="98"/>
        <v>27.5</v>
      </c>
      <c r="I902" s="150"/>
      <c r="J902" s="146">
        <f t="shared" si="99"/>
        <v>1.5399999999999999E-2</v>
      </c>
      <c r="K902" s="150"/>
      <c r="L902" s="147">
        <f t="shared" si="100"/>
        <v>1.5399999999999999E-2</v>
      </c>
      <c r="M902" s="184">
        <f t="shared" si="101"/>
        <v>2.6242450971305531E-9</v>
      </c>
      <c r="N902" s="149">
        <f t="shared" si="102"/>
        <v>6454485.3022242244</v>
      </c>
      <c r="O902" s="185">
        <f t="shared" si="103"/>
        <v>1.0040799616144891</v>
      </c>
      <c r="P902" s="187">
        <f t="shared" si="110"/>
        <v>27.5</v>
      </c>
      <c r="Q902" s="187">
        <f>_xlfn.XLOOKUP(C902,CPUs!D:D,CPUs!I:I,0)</f>
        <v>27.5</v>
      </c>
    </row>
    <row r="903" spans="1:17" ht="24" customHeight="1" x14ac:dyDescent="0.25">
      <c r="A903" s="27" t="s">
        <v>3738</v>
      </c>
      <c r="B903" s="27" t="s">
        <v>594</v>
      </c>
      <c r="C903" s="180" t="s">
        <v>3739</v>
      </c>
      <c r="D903" s="27" t="s">
        <v>1648</v>
      </c>
      <c r="E903" s="27" t="s">
        <v>596</v>
      </c>
      <c r="F903" s="150" t="s">
        <v>4808</v>
      </c>
      <c r="G903" s="150"/>
      <c r="H903" s="146">
        <f t="shared" ref="H903:H906" si="111">P903</f>
        <v>13.52</v>
      </c>
      <c r="I903" s="150"/>
      <c r="J903" s="146">
        <f t="shared" ref="J903:J906" si="112">F903*H903</f>
        <v>1.5142399999999999E-2</v>
      </c>
      <c r="K903" s="150"/>
      <c r="L903" s="147">
        <f t="shared" ref="L903:L906" si="113">J903+K903</f>
        <v>1.5142399999999999E-2</v>
      </c>
      <c r="M903" s="184">
        <f t="shared" ref="M903:M906" si="114">L903/$M$909</f>
        <v>2.5803486336876419E-9</v>
      </c>
      <c r="N903" s="149">
        <f t="shared" si="102"/>
        <v>6454485.3173666243</v>
      </c>
      <c r="O903" s="185">
        <f t="shared" si="103"/>
        <v>1.0040799641948377</v>
      </c>
      <c r="P903" s="187">
        <f t="shared" si="110"/>
        <v>13.52</v>
      </c>
      <c r="Q903" s="187">
        <f>_xlfn.XLOOKUP(C903,CPUs!D:D,CPUs!I:I,0)</f>
        <v>13.52</v>
      </c>
    </row>
    <row r="904" spans="1:17" ht="24" customHeight="1" x14ac:dyDescent="0.25">
      <c r="A904" s="27" t="s">
        <v>3732</v>
      </c>
      <c r="B904" s="27" t="s">
        <v>594</v>
      </c>
      <c r="C904" s="180" t="s">
        <v>3733</v>
      </c>
      <c r="D904" s="27" t="s">
        <v>1648</v>
      </c>
      <c r="E904" s="27" t="s">
        <v>596</v>
      </c>
      <c r="F904" s="150" t="s">
        <v>4803</v>
      </c>
      <c r="G904" s="150"/>
      <c r="H904" s="146">
        <f t="shared" si="111"/>
        <v>25.95</v>
      </c>
      <c r="I904" s="150"/>
      <c r="J904" s="146">
        <f t="shared" si="112"/>
        <v>1.4531999999999998E-2</v>
      </c>
      <c r="K904" s="150"/>
      <c r="L904" s="147">
        <f t="shared" si="113"/>
        <v>1.4531999999999998E-2</v>
      </c>
      <c r="M904" s="184">
        <f t="shared" si="114"/>
        <v>2.4763331007468308E-9</v>
      </c>
      <c r="N904" s="149">
        <f t="shared" ref="N904:N906" si="115">N903+L904</f>
        <v>6454485.3318986241</v>
      </c>
      <c r="O904" s="185">
        <f t="shared" ref="O904:O906" si="116">M904+O903</f>
        <v>1.0040799666711708</v>
      </c>
      <c r="P904" s="187">
        <f t="shared" si="110"/>
        <v>25.95</v>
      </c>
      <c r="Q904" s="187">
        <f>_xlfn.XLOOKUP(C904,CPUs!D:D,CPUs!I:I,0)</f>
        <v>25.95</v>
      </c>
    </row>
    <row r="905" spans="1:17" ht="24" customHeight="1" x14ac:dyDescent="0.25">
      <c r="A905" s="27" t="s">
        <v>2903</v>
      </c>
      <c r="B905" s="27" t="s">
        <v>594</v>
      </c>
      <c r="C905" s="180" t="s">
        <v>3713</v>
      </c>
      <c r="D905" s="27" t="s">
        <v>1648</v>
      </c>
      <c r="E905" s="27" t="s">
        <v>596</v>
      </c>
      <c r="F905" s="150" t="s">
        <v>4814</v>
      </c>
      <c r="G905" s="150"/>
      <c r="H905" s="146">
        <f t="shared" si="111"/>
        <v>3.48</v>
      </c>
      <c r="I905" s="150"/>
      <c r="J905" s="146">
        <f t="shared" si="112"/>
        <v>5.22E-4</v>
      </c>
      <c r="K905" s="150"/>
      <c r="L905" s="147">
        <f t="shared" si="113"/>
        <v>5.22E-4</v>
      </c>
      <c r="M905" s="184">
        <f t="shared" si="114"/>
        <v>8.8951684461178501E-11</v>
      </c>
      <c r="N905" s="149">
        <f t="shared" si="115"/>
        <v>6454485.3324206239</v>
      </c>
      <c r="O905" s="185">
        <f t="shared" si="116"/>
        <v>1.0040799667601226</v>
      </c>
      <c r="P905" s="187">
        <f t="shared" si="110"/>
        <v>3.48</v>
      </c>
      <c r="Q905" s="187">
        <f>_xlfn.XLOOKUP(C905,CPUs!D:D,CPUs!I:I,0)</f>
        <v>3.48</v>
      </c>
    </row>
    <row r="906" spans="1:17" ht="24" customHeight="1" x14ac:dyDescent="0.25">
      <c r="A906" s="27" t="s">
        <v>3711</v>
      </c>
      <c r="B906" s="27" t="s">
        <v>594</v>
      </c>
      <c r="C906" s="180" t="s">
        <v>3712</v>
      </c>
      <c r="D906" s="27" t="s">
        <v>1648</v>
      </c>
      <c r="E906" s="27" t="s">
        <v>596</v>
      </c>
      <c r="F906" s="150" t="s">
        <v>4814</v>
      </c>
      <c r="G906" s="150"/>
      <c r="H906" s="146">
        <f t="shared" si="111"/>
        <v>19.57</v>
      </c>
      <c r="I906" s="150"/>
      <c r="J906" s="146">
        <f t="shared" si="112"/>
        <v>2.9354999999999997E-3</v>
      </c>
      <c r="K906" s="150"/>
      <c r="L906" s="147">
        <f t="shared" si="113"/>
        <v>2.9354999999999997E-3</v>
      </c>
      <c r="M906" s="184">
        <f t="shared" si="114"/>
        <v>5.0022542094978822E-10</v>
      </c>
      <c r="N906" s="149">
        <f t="shared" si="115"/>
        <v>6454485.3353561237</v>
      </c>
      <c r="O906" s="185">
        <f t="shared" si="116"/>
        <v>1.004079967260348</v>
      </c>
      <c r="P906" s="187">
        <f t="shared" si="110"/>
        <v>19.57</v>
      </c>
      <c r="Q906" s="187">
        <f>_xlfn.XLOOKUP(C906,CPUs!D:D,CPUs!I:I,0)</f>
        <v>19.57</v>
      </c>
    </row>
    <row r="907" spans="1:17" x14ac:dyDescent="0.25">
      <c r="A907" s="9"/>
      <c r="B907" s="9"/>
      <c r="C907" s="181"/>
      <c r="D907" s="9"/>
      <c r="E907" s="9"/>
      <c r="F907" s="66"/>
      <c r="G907" s="66"/>
      <c r="H907" s="66"/>
      <c r="I907" s="66"/>
      <c r="J907" s="66"/>
      <c r="K907" s="66"/>
      <c r="L907" s="66"/>
      <c r="M907" s="66"/>
      <c r="N907" s="66"/>
      <c r="O907" s="66"/>
    </row>
    <row r="908" spans="1:17" x14ac:dyDescent="0.25">
      <c r="A908" s="9"/>
      <c r="B908" s="9"/>
      <c r="C908" s="181"/>
      <c r="D908" s="9"/>
      <c r="E908" s="9"/>
      <c r="F908" s="66"/>
      <c r="G908" s="66"/>
      <c r="H908" s="66"/>
      <c r="I908" s="66"/>
      <c r="J908" s="66"/>
      <c r="K908" s="66"/>
      <c r="L908" s="186"/>
      <c r="M908" s="186"/>
      <c r="N908" s="186"/>
      <c r="O908" s="66"/>
    </row>
    <row r="909" spans="1:17" ht="14.25" customHeight="1" x14ac:dyDescent="0.25">
      <c r="A909" s="210"/>
      <c r="B909" s="210"/>
      <c r="C909" s="210"/>
      <c r="D909" s="11"/>
      <c r="E909" s="12"/>
      <c r="F909" s="12"/>
      <c r="G909" s="12"/>
      <c r="H909" s="12"/>
      <c r="I909" s="12"/>
      <c r="J909" s="12"/>
      <c r="K909" s="210" t="s">
        <v>132</v>
      </c>
      <c r="L909" s="210"/>
      <c r="M909" s="263">
        <v>5868354.2999999998</v>
      </c>
      <c r="N909" s="263"/>
      <c r="O909" s="110"/>
    </row>
    <row r="910" spans="1:17" ht="14.25" customHeight="1" x14ac:dyDescent="0.25">
      <c r="A910" s="210"/>
      <c r="B910" s="210"/>
      <c r="C910" s="210"/>
      <c r="D910" s="11"/>
      <c r="E910" s="12"/>
      <c r="F910" s="12"/>
      <c r="G910" s="12"/>
      <c r="H910" s="12"/>
      <c r="I910" s="12"/>
      <c r="J910" s="12"/>
      <c r="K910" s="210" t="s">
        <v>133</v>
      </c>
      <c r="L910" s="210"/>
      <c r="M910" s="263">
        <v>1250492.1000000006</v>
      </c>
      <c r="N910" s="263"/>
      <c r="O910" s="110"/>
    </row>
    <row r="911" spans="1:17" ht="14.25" customHeight="1" x14ac:dyDescent="0.25">
      <c r="A911" s="210"/>
      <c r="B911" s="210"/>
      <c r="C911" s="210"/>
      <c r="D911" s="11"/>
      <c r="E911" s="12"/>
      <c r="F911" s="12"/>
      <c r="G911" s="12"/>
      <c r="H911" s="12"/>
      <c r="I911" s="12"/>
      <c r="J911" s="12"/>
      <c r="K911" s="210" t="s">
        <v>134</v>
      </c>
      <c r="L911" s="210"/>
      <c r="M911" s="263">
        <v>7118846.4000000004</v>
      </c>
      <c r="N911" s="263"/>
      <c r="O911" s="110"/>
    </row>
    <row r="912" spans="1:17" ht="60" customHeight="1" x14ac:dyDescent="0.25">
      <c r="A912" s="10"/>
      <c r="B912" s="10"/>
      <c r="C912" s="182"/>
      <c r="D912" s="10"/>
      <c r="E912" s="10"/>
      <c r="F912" s="12"/>
      <c r="G912" s="12"/>
      <c r="H912" s="12"/>
      <c r="I912" s="12"/>
      <c r="J912" s="12"/>
      <c r="K912" s="12"/>
      <c r="L912" s="12"/>
      <c r="M912" s="12"/>
      <c r="N912" s="12"/>
      <c r="O912" s="12"/>
    </row>
    <row r="913" spans="1:15" ht="69.75" customHeight="1" x14ac:dyDescent="0.25">
      <c r="A913" s="204" t="s">
        <v>135</v>
      </c>
      <c r="B913" s="204"/>
      <c r="C913" s="204"/>
      <c r="D913" s="204"/>
      <c r="E913" s="204"/>
      <c r="F913" s="204"/>
      <c r="G913" s="204"/>
      <c r="H913" s="204"/>
      <c r="I913" s="204"/>
      <c r="J913" s="204"/>
      <c r="K913" s="204"/>
      <c r="L913" s="204"/>
      <c r="M913" s="204"/>
      <c r="N913" s="204"/>
      <c r="O913" s="204"/>
    </row>
    <row r="914" spans="1:15" x14ac:dyDescent="0.25">
      <c r="A914" s="204"/>
      <c r="B914" s="204"/>
      <c r="C914" s="204"/>
      <c r="D914" s="204"/>
      <c r="E914" s="204"/>
      <c r="F914" s="204"/>
      <c r="G914" s="204"/>
      <c r="H914" s="204"/>
      <c r="I914" s="204"/>
      <c r="J914" s="204"/>
      <c r="K914" s="204"/>
      <c r="L914" s="204"/>
      <c r="M914" s="204"/>
      <c r="N914" s="204"/>
      <c r="O914" s="204"/>
    </row>
    <row r="915" spans="1:15" x14ac:dyDescent="0.25">
      <c r="A915" s="204"/>
      <c r="B915" s="204"/>
      <c r="C915" s="204"/>
      <c r="D915" s="204"/>
      <c r="E915" s="204"/>
      <c r="F915" s="204"/>
      <c r="G915" s="204"/>
      <c r="H915" s="204"/>
      <c r="I915" s="204"/>
      <c r="J915" s="204"/>
      <c r="K915" s="204"/>
      <c r="L915" s="204"/>
      <c r="M915" s="204"/>
      <c r="N915" s="204"/>
      <c r="O915" s="204"/>
    </row>
    <row r="916" spans="1:15" x14ac:dyDescent="0.25">
      <c r="A916" s="204"/>
      <c r="B916" s="204"/>
      <c r="C916" s="204"/>
      <c r="D916" s="204"/>
      <c r="E916" s="204"/>
      <c r="F916" s="204"/>
      <c r="G916" s="204"/>
      <c r="H916" s="204"/>
      <c r="I916" s="204"/>
      <c r="J916" s="204"/>
      <c r="K916" s="204"/>
      <c r="L916" s="204"/>
      <c r="M916" s="204"/>
      <c r="N916" s="204"/>
      <c r="O916" s="204"/>
    </row>
  </sheetData>
  <autoFilter ref="D1:D916" xr:uid="{2B918A53-5070-4D55-AF66-861F1BC4CF44}"/>
  <mergeCells count="27">
    <mergeCell ref="A4:A5"/>
    <mergeCell ref="B4:B5"/>
    <mergeCell ref="C4:C5"/>
    <mergeCell ref="D4:D5"/>
    <mergeCell ref="E4:E5"/>
    <mergeCell ref="H1:O1"/>
    <mergeCell ref="H2:O2"/>
    <mergeCell ref="A3:O3"/>
    <mergeCell ref="D1:E1"/>
    <mergeCell ref="D2:E2"/>
    <mergeCell ref="A1:C2"/>
    <mergeCell ref="O4:O5"/>
    <mergeCell ref="A913:O916"/>
    <mergeCell ref="A911:C911"/>
    <mergeCell ref="K911:L911"/>
    <mergeCell ref="A909:C909"/>
    <mergeCell ref="K909:L909"/>
    <mergeCell ref="A910:C910"/>
    <mergeCell ref="K910:L910"/>
    <mergeCell ref="M909:N909"/>
    <mergeCell ref="M910:N910"/>
    <mergeCell ref="M911:N911"/>
    <mergeCell ref="F4:G4"/>
    <mergeCell ref="H4:I4"/>
    <mergeCell ref="J4:L4"/>
    <mergeCell ref="M4:M5"/>
    <mergeCell ref="N4:N5"/>
  </mergeCells>
  <pageMargins left="0.51181102362204722" right="0.51181102362204722" top="0.78740157480314965" bottom="0.78740157480314965" header="0.31496062992125984" footer="0.31496062992125984"/>
  <pageSetup paperSize="9" scale="31" orientation="portrait" r:id="rId1"/>
  <headerFooter>
    <oddHeader>&amp;L&amp;"Swis721 BT,Negrito"&amp;16GEO ENGENHARIA LTDA____________________</oddHeader>
    <oddFooter>&amp;L_____________________________________________________________________________________
GEO ENGENHARIA LTDA
Rua 219, n.º 87 – Setor Universitário – Goiânia – Goiás&amp;C&amp;G&amp;RCNPJ:  03.956.712/0001-77
(62) 3202-3070</oddFooter>
  </headerFooter>
  <ignoredErrors>
    <ignoredError sqref="P34" formula="1"/>
  </ignoredErrors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4B9008-DE10-4C73-9EF8-6BFC7F4A7A50}">
  <sheetPr>
    <tabColor rgb="FF92D050"/>
  </sheetPr>
  <dimension ref="A1:AMJ19"/>
  <sheetViews>
    <sheetView view="pageBreakPreview" zoomScaleNormal="100" zoomScaleSheetLayoutView="100" workbookViewId="0">
      <selection activeCell="L26" sqref="L26"/>
    </sheetView>
  </sheetViews>
  <sheetFormatPr defaultColWidth="9.140625" defaultRowHeight="16.5" x14ac:dyDescent="0.25"/>
  <cols>
    <col min="1" max="1" width="28.7109375" style="68" customWidth="1"/>
    <col min="2" max="2" width="27" style="68" customWidth="1"/>
    <col min="3" max="3" width="17.85546875" style="68" customWidth="1"/>
    <col min="4" max="6" width="18" style="68" customWidth="1"/>
    <col min="7" max="1024" width="9.140625" style="68"/>
  </cols>
  <sheetData>
    <row r="1" spans="1:9" ht="17.25" thickBot="1" x14ac:dyDescent="0.3">
      <c r="A1" s="270" t="s">
        <v>4815</v>
      </c>
      <c r="B1" s="271"/>
      <c r="C1" s="271"/>
      <c r="D1" s="271"/>
      <c r="E1" s="271"/>
      <c r="F1" s="272"/>
      <c r="G1" s="67"/>
      <c r="H1" s="67"/>
      <c r="I1" s="67"/>
    </row>
    <row r="3" spans="1:9" x14ac:dyDescent="0.25">
      <c r="D3" s="268" t="s">
        <v>4816</v>
      </c>
      <c r="E3" s="268"/>
      <c r="F3" s="268"/>
    </row>
    <row r="4" spans="1:9" x14ac:dyDescent="0.25">
      <c r="A4" s="70" t="s">
        <v>4817</v>
      </c>
      <c r="B4" s="70" t="s">
        <v>4818</v>
      </c>
      <c r="C4" s="71"/>
      <c r="D4" s="72" t="s">
        <v>4819</v>
      </c>
      <c r="E4" s="72" t="s">
        <v>4820</v>
      </c>
      <c r="F4" s="72" t="s">
        <v>4821</v>
      </c>
      <c r="H4" s="73"/>
    </row>
    <row r="5" spans="1:9" x14ac:dyDescent="0.25">
      <c r="A5" s="74" t="s">
        <v>4822</v>
      </c>
      <c r="B5" s="75">
        <v>4</v>
      </c>
      <c r="D5" s="72">
        <v>3</v>
      </c>
      <c r="E5" s="72">
        <v>4</v>
      </c>
      <c r="F5" s="72">
        <v>5.5</v>
      </c>
    </row>
    <row r="6" spans="1:9" x14ac:dyDescent="0.25">
      <c r="A6" s="74" t="s">
        <v>4823</v>
      </c>
      <c r="B6" s="75">
        <v>0.8</v>
      </c>
      <c r="D6" s="72">
        <v>0.8</v>
      </c>
      <c r="E6" s="72">
        <v>0.8</v>
      </c>
      <c r="F6" s="72">
        <v>1</v>
      </c>
    </row>
    <row r="7" spans="1:9" x14ac:dyDescent="0.25">
      <c r="A7" s="74" t="s">
        <v>4824</v>
      </c>
      <c r="B7" s="75">
        <v>1.27</v>
      </c>
      <c r="D7" s="72">
        <v>0.97</v>
      </c>
      <c r="E7" s="72">
        <v>1.27</v>
      </c>
      <c r="F7" s="72">
        <v>1.27</v>
      </c>
    </row>
    <row r="8" spans="1:9" x14ac:dyDescent="0.25">
      <c r="A8" s="74" t="s">
        <v>4825</v>
      </c>
      <c r="B8" s="75">
        <v>1.23</v>
      </c>
      <c r="D8" s="72">
        <v>0.59</v>
      </c>
      <c r="E8" s="72">
        <v>1.23</v>
      </c>
      <c r="F8" s="72">
        <v>1.39</v>
      </c>
    </row>
    <row r="9" spans="1:9" x14ac:dyDescent="0.25">
      <c r="A9" s="74" t="s">
        <v>4826</v>
      </c>
      <c r="B9" s="75">
        <v>7.2</v>
      </c>
      <c r="D9" s="72">
        <v>6.16</v>
      </c>
      <c r="E9" s="72">
        <v>7.4</v>
      </c>
      <c r="F9" s="72">
        <v>8.9600000000000009</v>
      </c>
    </row>
    <row r="10" spans="1:9" x14ac:dyDescent="0.25">
      <c r="A10" s="74" t="s">
        <v>4827</v>
      </c>
      <c r="B10" s="75">
        <v>0.65</v>
      </c>
      <c r="D10" s="72">
        <v>0.65</v>
      </c>
      <c r="E10" s="72">
        <v>0.65</v>
      </c>
      <c r="F10" s="72">
        <v>0.65</v>
      </c>
    </row>
    <row r="11" spans="1:9" x14ac:dyDescent="0.25">
      <c r="A11" s="74" t="s">
        <v>4828</v>
      </c>
      <c r="B11" s="75">
        <v>3</v>
      </c>
      <c r="D11" s="72">
        <v>3</v>
      </c>
      <c r="E11" s="72">
        <v>3</v>
      </c>
      <c r="F11" s="72">
        <v>3</v>
      </c>
    </row>
    <row r="12" spans="1:9" x14ac:dyDescent="0.25">
      <c r="A12" s="74" t="s">
        <v>4829</v>
      </c>
      <c r="B12" s="75">
        <v>2.5</v>
      </c>
      <c r="D12" s="72">
        <v>2</v>
      </c>
      <c r="E12" s="72">
        <v>2</v>
      </c>
      <c r="F12" s="72">
        <v>5</v>
      </c>
    </row>
    <row r="13" spans="1:9" x14ac:dyDescent="0.25">
      <c r="A13" s="74" t="s">
        <v>4830</v>
      </c>
      <c r="B13" s="75">
        <v>0</v>
      </c>
      <c r="D13" s="72">
        <v>0</v>
      </c>
      <c r="E13" s="72">
        <v>0</v>
      </c>
      <c r="F13" s="72">
        <v>0</v>
      </c>
    </row>
    <row r="14" spans="1:9" x14ac:dyDescent="0.25">
      <c r="A14" s="76" t="s">
        <v>4831</v>
      </c>
      <c r="B14" s="77">
        <f>TRUNC((((((1+B5/100+B6/100+B7/100)*(1+B8/100)*(1+B9/100))/(1-(B10/100+B11/100+B12/100+B13/100)))-1)*100)/100,2)</f>
        <v>0.22</v>
      </c>
    </row>
    <row r="16" spans="1:9" x14ac:dyDescent="0.25">
      <c r="D16" s="268" t="s">
        <v>4832</v>
      </c>
      <c r="E16" s="268"/>
      <c r="F16" s="268"/>
    </row>
    <row r="17" spans="1:6" x14ac:dyDescent="0.25">
      <c r="A17" s="269" t="s">
        <v>4833</v>
      </c>
      <c r="B17" s="269"/>
      <c r="D17" s="78">
        <v>0.2034</v>
      </c>
      <c r="E17" s="78">
        <v>0.22120000000000001</v>
      </c>
      <c r="F17" s="78">
        <v>0.25</v>
      </c>
    </row>
    <row r="18" spans="1:6" x14ac:dyDescent="0.25">
      <c r="A18" s="269"/>
      <c r="B18" s="269"/>
    </row>
    <row r="19" spans="1:6" x14ac:dyDescent="0.25">
      <c r="A19" s="269"/>
      <c r="B19" s="269"/>
    </row>
  </sheetData>
  <mergeCells count="4">
    <mergeCell ref="D3:F3"/>
    <mergeCell ref="D16:F16"/>
    <mergeCell ref="A17:B19"/>
    <mergeCell ref="A1:F1"/>
  </mergeCells>
  <pageMargins left="0.51181102362204722" right="0.51181102362204722" top="0.78740157480314965" bottom="0.78740157480314965" header="0.31496062992125984" footer="0.31496062992125984"/>
  <pageSetup paperSize="9" scale="60" orientation="portrait" r:id="rId1"/>
  <headerFooter>
    <oddHeader>&amp;L&amp;"Swis721 BT,Negrito"&amp;16GEO ENGENHARIA LTDA____________________</oddHeader>
    <oddFooter>&amp;L_____________________________________________________________________________________
GEO ENGENHARIA LTDA
Rua 219, n.º 87 – Setor Universitário – Goiânia – Goiás&amp;C&amp;G&amp;RCNPJ:  03.956.712/0001-77
(62) 3202-3070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22D164-2F73-40DD-A5E4-0ED27F855420}">
  <sheetPr>
    <tabColor rgb="FF92D050"/>
  </sheetPr>
  <dimension ref="A1:AMJ19"/>
  <sheetViews>
    <sheetView view="pageBreakPreview" zoomScaleNormal="100" zoomScaleSheetLayoutView="100" workbookViewId="0">
      <selection activeCell="F20" sqref="F20"/>
    </sheetView>
  </sheetViews>
  <sheetFormatPr defaultColWidth="9.140625" defaultRowHeight="16.5" x14ac:dyDescent="0.25"/>
  <cols>
    <col min="1" max="1" width="28.7109375" style="68" customWidth="1"/>
    <col min="2" max="2" width="27" style="68" customWidth="1"/>
    <col min="3" max="3" width="17.85546875" style="68" customWidth="1"/>
    <col min="4" max="6" width="18" style="68" customWidth="1"/>
    <col min="7" max="1024" width="9.140625" style="68"/>
  </cols>
  <sheetData>
    <row r="1" spans="1:11" ht="32.25" customHeight="1" thickBot="1" x14ac:dyDescent="0.3">
      <c r="A1" s="273" t="s">
        <v>4834</v>
      </c>
      <c r="B1" s="274"/>
      <c r="C1" s="274"/>
      <c r="D1" s="274"/>
      <c r="E1" s="274"/>
      <c r="F1" s="275"/>
      <c r="G1" s="67"/>
      <c r="H1" s="67"/>
      <c r="I1" s="67"/>
      <c r="J1" s="69"/>
      <c r="K1" s="69"/>
    </row>
    <row r="3" spans="1:11" x14ac:dyDescent="0.25">
      <c r="D3" s="268" t="s">
        <v>4816</v>
      </c>
      <c r="E3" s="268"/>
      <c r="F3" s="268"/>
    </row>
    <row r="4" spans="1:11" x14ac:dyDescent="0.25">
      <c r="A4" s="70" t="s">
        <v>4817</v>
      </c>
      <c r="B4" s="70" t="s">
        <v>4818</v>
      </c>
      <c r="C4" s="71"/>
      <c r="D4" s="72" t="s">
        <v>4819</v>
      </c>
      <c r="E4" s="72" t="s">
        <v>4820</v>
      </c>
      <c r="F4" s="72" t="s">
        <v>4821</v>
      </c>
      <c r="H4" s="73"/>
    </row>
    <row r="5" spans="1:11" x14ac:dyDescent="0.25">
      <c r="A5" s="74" t="s">
        <v>4822</v>
      </c>
      <c r="B5" s="75">
        <v>3.45</v>
      </c>
      <c r="D5" s="72">
        <v>1.5</v>
      </c>
      <c r="E5" s="72">
        <v>3.45</v>
      </c>
      <c r="F5" s="72">
        <v>4.49</v>
      </c>
    </row>
    <row r="6" spans="1:11" x14ac:dyDescent="0.25">
      <c r="A6" s="74" t="s">
        <v>4823</v>
      </c>
      <c r="B6" s="75">
        <v>0.48</v>
      </c>
      <c r="D6" s="72">
        <v>0.3</v>
      </c>
      <c r="E6" s="72">
        <v>0.48</v>
      </c>
      <c r="F6" s="72">
        <v>0.82</v>
      </c>
    </row>
    <row r="7" spans="1:11" x14ac:dyDescent="0.25">
      <c r="A7" s="74" t="s">
        <v>4824</v>
      </c>
      <c r="B7" s="75">
        <v>0.85</v>
      </c>
      <c r="D7" s="72">
        <v>0.56000000000000005</v>
      </c>
      <c r="E7" s="72">
        <v>0.85</v>
      </c>
      <c r="F7" s="72">
        <v>0.89</v>
      </c>
    </row>
    <row r="8" spans="1:11" x14ac:dyDescent="0.25">
      <c r="A8" s="74" t="s">
        <v>4825</v>
      </c>
      <c r="B8" s="75">
        <v>0.85</v>
      </c>
      <c r="D8" s="72">
        <v>0.85</v>
      </c>
      <c r="E8" s="72">
        <v>0.85</v>
      </c>
      <c r="F8" s="72">
        <v>1.1100000000000001</v>
      </c>
    </row>
    <row r="9" spans="1:11" x14ac:dyDescent="0.25">
      <c r="A9" s="74" t="s">
        <v>4826</v>
      </c>
      <c r="B9" s="75">
        <v>5.1100000000000003</v>
      </c>
      <c r="D9" s="72">
        <v>3.5</v>
      </c>
      <c r="E9" s="72">
        <v>5.1100000000000003</v>
      </c>
      <c r="F9" s="72">
        <v>6.22</v>
      </c>
    </row>
    <row r="10" spans="1:11" x14ac:dyDescent="0.25">
      <c r="A10" s="74" t="s">
        <v>4827</v>
      </c>
      <c r="B10" s="75">
        <v>0.65</v>
      </c>
      <c r="D10" s="72">
        <v>0</v>
      </c>
      <c r="E10" s="72">
        <v>0.65</v>
      </c>
      <c r="F10" s="72">
        <v>0</v>
      </c>
    </row>
    <row r="11" spans="1:11" x14ac:dyDescent="0.25">
      <c r="A11" s="74" t="s">
        <v>4828</v>
      </c>
      <c r="B11" s="75">
        <v>0</v>
      </c>
      <c r="D11" s="72">
        <v>0</v>
      </c>
      <c r="E11" s="72">
        <v>3</v>
      </c>
      <c r="F11" s="72">
        <v>0</v>
      </c>
    </row>
    <row r="12" spans="1:11" x14ac:dyDescent="0.25">
      <c r="A12" s="74" t="s">
        <v>4829</v>
      </c>
      <c r="B12" s="75">
        <v>2</v>
      </c>
      <c r="D12" s="72">
        <v>0</v>
      </c>
      <c r="E12" s="72">
        <v>2</v>
      </c>
      <c r="F12" s="72">
        <v>0</v>
      </c>
    </row>
    <row r="13" spans="1:11" x14ac:dyDescent="0.25">
      <c r="A13" s="74" t="s">
        <v>4830</v>
      </c>
      <c r="B13" s="75">
        <v>0</v>
      </c>
      <c r="D13" s="72">
        <v>0</v>
      </c>
      <c r="E13" s="72">
        <v>0</v>
      </c>
      <c r="F13" s="72">
        <v>0</v>
      </c>
    </row>
    <row r="14" spans="1:11" x14ac:dyDescent="0.25">
      <c r="A14" s="76" t="s">
        <v>4831</v>
      </c>
      <c r="B14" s="77">
        <f>TRUNC((((((1+B5/100+B6/100+B7/100)*(1+B8/100)*(1+B9/100))/(1-(B10/100+B11/100+B12/100+B13/100)))-1)*100)/100,2)</f>
        <v>0.14000000000000001</v>
      </c>
    </row>
    <row r="16" spans="1:11" x14ac:dyDescent="0.25">
      <c r="D16" s="268" t="s">
        <v>4832</v>
      </c>
      <c r="E16" s="268"/>
      <c r="F16" s="268"/>
    </row>
    <row r="17" spans="1:6" x14ac:dyDescent="0.25">
      <c r="A17" s="269" t="s">
        <v>4833</v>
      </c>
      <c r="B17" s="269"/>
      <c r="D17" s="78">
        <v>0.2034</v>
      </c>
      <c r="E17" s="78">
        <v>0.22120000000000001</v>
      </c>
      <c r="F17" s="78">
        <v>0.25</v>
      </c>
    </row>
    <row r="18" spans="1:6" x14ac:dyDescent="0.25">
      <c r="A18" s="269"/>
      <c r="B18" s="269"/>
    </row>
    <row r="19" spans="1:6" x14ac:dyDescent="0.25">
      <c r="A19" s="269"/>
      <c r="B19" s="269"/>
    </row>
  </sheetData>
  <mergeCells count="4">
    <mergeCell ref="D3:F3"/>
    <mergeCell ref="D16:F16"/>
    <mergeCell ref="A17:B19"/>
    <mergeCell ref="A1:F1"/>
  </mergeCells>
  <pageMargins left="0.51181102362204722" right="0.51181102362204722" top="0.78740157480314965" bottom="0.78740157480314965" header="0.31496062992125984" footer="0.31496062992125984"/>
  <pageSetup paperSize="9" scale="60" orientation="portrait" r:id="rId1"/>
  <headerFooter>
    <oddHeader>&amp;L&amp;"Swis721 BT,Negrito"&amp;16GEO ENGENHARIA LTDA____________________</oddHeader>
    <oddFooter>&amp;L_____________________________________________________________________________________
GEO ENGENHARIA LTDA
Rua 219, n.º 87 – Setor Universitário – Goiânia – Goiás&amp;C&amp;G&amp;RCNPJ:  03.956.712/0001-77
(62) 3202-3070</oddFooter>
  </headerFooter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12</vt:i4>
      </vt:variant>
      <vt:variant>
        <vt:lpstr>Intervalos Nomeados</vt:lpstr>
      </vt:variant>
      <vt:variant>
        <vt:i4>11</vt:i4>
      </vt:variant>
    </vt:vector>
  </HeadingPairs>
  <TitlesOfParts>
    <vt:vector size="23" baseType="lpstr">
      <vt:lpstr>Resumo</vt:lpstr>
      <vt:lpstr>Sintético Simples</vt:lpstr>
      <vt:lpstr>Sintético MO EQ MAT</vt:lpstr>
      <vt:lpstr>Analítico</vt:lpstr>
      <vt:lpstr>CPUs</vt:lpstr>
      <vt:lpstr>ABC Serviços</vt:lpstr>
      <vt:lpstr>ABC Insumos</vt:lpstr>
      <vt:lpstr>BDI</vt:lpstr>
      <vt:lpstr>BDI EQ</vt:lpstr>
      <vt:lpstr>Encargos</vt:lpstr>
      <vt:lpstr>CEF</vt:lpstr>
      <vt:lpstr>Memória de Cálculo</vt:lpstr>
      <vt:lpstr>'ABC Insumos'!Area_de_impressao</vt:lpstr>
      <vt:lpstr>'ABC Serviços'!Area_de_impressao</vt:lpstr>
      <vt:lpstr>Analítico!Area_de_impressao</vt:lpstr>
      <vt:lpstr>BDI!Area_de_impressao</vt:lpstr>
      <vt:lpstr>'BDI EQ'!Area_de_impressao</vt:lpstr>
      <vt:lpstr>CEF!Area_de_impressao</vt:lpstr>
      <vt:lpstr>Encargos!Area_de_impressao</vt:lpstr>
      <vt:lpstr>'Memória de Cálculo'!Area_de_impressao</vt:lpstr>
      <vt:lpstr>Resumo!Area_de_impressao</vt:lpstr>
      <vt:lpstr>'Sintético MO EQ MAT'!Area_de_impressao</vt:lpstr>
      <vt:lpstr>'Sintético Simples'!Area_de_impressao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user54</dc:creator>
  <cp:lastModifiedBy>user54</cp:lastModifiedBy>
  <cp:lastPrinted>2023-09-14T14:16:55Z</cp:lastPrinted>
  <dcterms:created xsi:type="dcterms:W3CDTF">2023-09-06T12:35:23Z</dcterms:created>
  <dcterms:modified xsi:type="dcterms:W3CDTF">2023-09-22T14:03:10Z</dcterms:modified>
</cp:coreProperties>
</file>